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Default Extension="emf" ContentType="image/x-emf"/>
  <Override PartName="/xl/charts/chart2.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autoCompressPictures="0" defaultThemeVersion="124226"/>
  <bookViews>
    <workbookView xWindow="6345" yWindow="0" windowWidth="19320" windowHeight="15480"/>
  </bookViews>
  <sheets>
    <sheet name="Cover" sheetId="15" r:id="rId1"/>
    <sheet name="A. Model Design" sheetId="20" r:id="rId2"/>
    <sheet name="B. Dashboard" sheetId="21" r:id="rId3"/>
    <sheet name="C. Masterfiles" sheetId="17" r:id="rId4"/>
    <sheet name="D. Graphs" sheetId="23" r:id="rId5"/>
    <sheet name="1. Coverage&amp;Subs" sheetId="8" r:id="rId6"/>
    <sheet name="2. Traffic" sheetId="9" r:id="rId7"/>
    <sheet name="3. Network design parameters" sheetId="5" r:id="rId8"/>
    <sheet name="4. Indirect OPEX" sheetId="24" r:id="rId9"/>
    <sheet name="5. Unit inv. &amp; direct opex" sheetId="6" r:id="rId10"/>
    <sheet name="6. Network Design" sheetId="25" r:id="rId11"/>
    <sheet name="7. Network costs" sheetId="26" r:id="rId12"/>
    <sheet name="8. Routing factors" sheetId="27" r:id="rId13"/>
    <sheet name="9. Service costing" sheetId="28" r:id="rId14"/>
    <sheet name="10. Mark-ups" sheetId="29" r:id="rId15"/>
    <sheet name="11. Service unit costing" sheetId="30" r:id="rId16"/>
  </sheets>
  <externalReferences>
    <externalReference r:id="rId17"/>
    <externalReference r:id="rId18"/>
    <externalReference r:id="rId19"/>
    <externalReference r:id="rId20"/>
  </externalReferences>
  <definedNames>
    <definedName name="_xlnm._FilterDatabase" localSheetId="15" hidden="1">'11. Service unit costing'!$D$267:$J$298</definedName>
    <definedName name="BHEdata">'3. Network design parameters'!$F$59</definedName>
    <definedName name="BHEMMS">'3. Network design parameters'!$F$40</definedName>
    <definedName name="BHESMS">'3. Network design parameters'!$F$29</definedName>
    <definedName name="BHEvideo">'3. Network design parameters'!$F$46</definedName>
    <definedName name="BHEvoice">'3. Network design parameters'!$F$18</definedName>
    <definedName name="BlockingInput">'3. Network design parameters'!$F$62</definedName>
    <definedName name="BlockingRate">'3. Network design parameters'!$C$978:$K$978</definedName>
    <definedName name="BlockingTable">'3. Network design parameters'!$C$978:$K$1030</definedName>
    <definedName name="d">'[1]3.Network Design Parameters'!$F$17</definedName>
    <definedName name="file">'[2]C. Masterfiles'!$F$7:$I$42</definedName>
    <definedName name="MasterNetworkElements">'[3]C. Masterfiles'!$I$6:$K$35</definedName>
    <definedName name="MasterProducts">'[3]C. Masterfiles'!$E$6:$G$41</definedName>
    <definedName name="_xlnm.Print_Area" localSheetId="5">'1. Coverage&amp;Subs'!$B$1:$Y$269</definedName>
    <definedName name="_xlnm.Print_Area" localSheetId="6">'2. Traffic'!$B$1:$M$278</definedName>
    <definedName name="_xlnm.Print_Area" localSheetId="7">'3. Network design parameters'!$B$1:$L$945</definedName>
    <definedName name="_xlnm.Print_Area" localSheetId="9">'5. Unit inv. &amp; direct opex'!$B$1:$N$233</definedName>
    <definedName name="_xlnm.Print_Titles" localSheetId="5">'1. Coverage&amp;Subs'!$1:$1</definedName>
    <definedName name="_xlnm.Print_Titles" localSheetId="6">'2. Traffic'!$1:$1</definedName>
    <definedName name="_xlnm.Print_Titles" localSheetId="7">'3. Network design parameters'!$1:$1</definedName>
    <definedName name="_xlnm.Print_Titles" localSheetId="9">'5. Unit inv. &amp; direct opex'!$1:$1</definedName>
    <definedName name="RoyaltyTreatment">'[4]B. Dimensions &amp; Results '!$AF$6</definedName>
  </definedNames>
  <calcPr calcId="125725"/>
  <extLst>
    <ext xmlns:mx="http://schemas.microsoft.com/office/mac/excel/2008/main" uri="{7523E5D3-25F3-A5E0-1632-64F254C22452}">
      <mx:ArchID Flags="2"/>
    </ext>
  </extLst>
</workbook>
</file>

<file path=xl/calcChain.xml><?xml version="1.0" encoding="utf-8"?>
<calcChain xmlns="http://schemas.openxmlformats.org/spreadsheetml/2006/main">
  <c r="K332" i="30"/>
  <c r="R332" s="1"/>
  <c r="J332"/>
  <c r="Q332" s="1"/>
  <c r="I332"/>
  <c r="P332" s="1"/>
  <c r="H332"/>
  <c r="O332" s="1"/>
  <c r="G332"/>
  <c r="N332" s="1"/>
  <c r="F332"/>
  <c r="M332" s="1"/>
  <c r="E332"/>
  <c r="L332" s="1"/>
  <c r="D44"/>
  <c r="D79" s="1"/>
  <c r="D114" s="1"/>
  <c r="D149" s="1"/>
  <c r="D184" s="1"/>
  <c r="D220" s="1"/>
  <c r="D298" s="1"/>
  <c r="D332" s="1"/>
  <c r="K331"/>
  <c r="R331" s="1"/>
  <c r="J331"/>
  <c r="Q331" s="1"/>
  <c r="I331"/>
  <c r="P331" s="1"/>
  <c r="H331"/>
  <c r="O331" s="1"/>
  <c r="G331"/>
  <c r="N331" s="1"/>
  <c r="F331"/>
  <c r="M331" s="1"/>
  <c r="E331"/>
  <c r="L331" s="1"/>
  <c r="D43"/>
  <c r="D78" s="1"/>
  <c r="D113" s="1"/>
  <c r="D148" s="1"/>
  <c r="D183" s="1"/>
  <c r="D219" s="1"/>
  <c r="K330"/>
  <c r="R330" s="1"/>
  <c r="J330"/>
  <c r="Q330" s="1"/>
  <c r="I330"/>
  <c r="P330" s="1"/>
  <c r="H330"/>
  <c r="O330" s="1"/>
  <c r="G330"/>
  <c r="N330" s="1"/>
  <c r="F330"/>
  <c r="M330" s="1"/>
  <c r="E330"/>
  <c r="L330" s="1"/>
  <c r="D42"/>
  <c r="D77" s="1"/>
  <c r="D112" s="1"/>
  <c r="D147" s="1"/>
  <c r="D182" s="1"/>
  <c r="D218" s="1"/>
  <c r="D296" s="1"/>
  <c r="D330" s="1"/>
  <c r="K329"/>
  <c r="R329" s="1"/>
  <c r="J329"/>
  <c r="Q329" s="1"/>
  <c r="I329"/>
  <c r="P329" s="1"/>
  <c r="H329"/>
  <c r="O329" s="1"/>
  <c r="G329"/>
  <c r="N329" s="1"/>
  <c r="F329"/>
  <c r="M329" s="1"/>
  <c r="E329"/>
  <c r="L329" s="1"/>
  <c r="D41"/>
  <c r="D76"/>
  <c r="D111" s="1"/>
  <c r="D146" s="1"/>
  <c r="D181" s="1"/>
  <c r="D217" s="1"/>
  <c r="D295" s="1"/>
  <c r="D329" s="1"/>
  <c r="K328"/>
  <c r="R328" s="1"/>
  <c r="J328"/>
  <c r="Q328" s="1"/>
  <c r="I328"/>
  <c r="P328" s="1"/>
  <c r="H328"/>
  <c r="O328" s="1"/>
  <c r="G328"/>
  <c r="N328" s="1"/>
  <c r="F328"/>
  <c r="M328" s="1"/>
  <c r="E328"/>
  <c r="L328" s="1"/>
  <c r="D40"/>
  <c r="D75" s="1"/>
  <c r="D110" s="1"/>
  <c r="D145" s="1"/>
  <c r="D180" s="1"/>
  <c r="D216" s="1"/>
  <c r="D294" s="1"/>
  <c r="D328" s="1"/>
  <c r="K327"/>
  <c r="R327" s="1"/>
  <c r="J327"/>
  <c r="Q327" s="1"/>
  <c r="I327"/>
  <c r="P327" s="1"/>
  <c r="H327"/>
  <c r="O327" s="1"/>
  <c r="G327"/>
  <c r="N327" s="1"/>
  <c r="F327"/>
  <c r="M327" s="1"/>
  <c r="E327"/>
  <c r="L327" s="1"/>
  <c r="D39"/>
  <c r="D74" s="1"/>
  <c r="D109" s="1"/>
  <c r="D144" s="1"/>
  <c r="D179" s="1"/>
  <c r="D215" s="1"/>
  <c r="K326"/>
  <c r="R326" s="1"/>
  <c r="J326"/>
  <c r="Q326" s="1"/>
  <c r="I326"/>
  <c r="P326" s="1"/>
  <c r="H326"/>
  <c r="O326" s="1"/>
  <c r="G326"/>
  <c r="N326" s="1"/>
  <c r="F326"/>
  <c r="M326" s="1"/>
  <c r="E326"/>
  <c r="L326" s="1"/>
  <c r="D38"/>
  <c r="D73" s="1"/>
  <c r="D108" s="1"/>
  <c r="D143" s="1"/>
  <c r="D178" s="1"/>
  <c r="D214" s="1"/>
  <c r="D292" s="1"/>
  <c r="D326" s="1"/>
  <c r="K325"/>
  <c r="R325" s="1"/>
  <c r="J325"/>
  <c r="Q325" s="1"/>
  <c r="I325"/>
  <c r="P325" s="1"/>
  <c r="H325"/>
  <c r="O325" s="1"/>
  <c r="G325"/>
  <c r="N325" s="1"/>
  <c r="F325"/>
  <c r="M325" s="1"/>
  <c r="E325"/>
  <c r="L325" s="1"/>
  <c r="D37"/>
  <c r="D72"/>
  <c r="D107" s="1"/>
  <c r="D142" s="1"/>
  <c r="D177" s="1"/>
  <c r="D213" s="1"/>
  <c r="D291" s="1"/>
  <c r="D325" s="1"/>
  <c r="K324"/>
  <c r="R324" s="1"/>
  <c r="J324"/>
  <c r="Q324" s="1"/>
  <c r="I324"/>
  <c r="P324" s="1"/>
  <c r="H324"/>
  <c r="O324" s="1"/>
  <c r="G324"/>
  <c r="N324" s="1"/>
  <c r="F324"/>
  <c r="M324" s="1"/>
  <c r="E324"/>
  <c r="L324" s="1"/>
  <c r="D36"/>
  <c r="D71" s="1"/>
  <c r="D106" s="1"/>
  <c r="D141" s="1"/>
  <c r="D176" s="1"/>
  <c r="D212" s="1"/>
  <c r="D290" s="1"/>
  <c r="D324" s="1"/>
  <c r="K323"/>
  <c r="R323" s="1"/>
  <c r="J323"/>
  <c r="Q323" s="1"/>
  <c r="I323"/>
  <c r="P323" s="1"/>
  <c r="H323"/>
  <c r="O323" s="1"/>
  <c r="G323"/>
  <c r="N323" s="1"/>
  <c r="F323"/>
  <c r="M323" s="1"/>
  <c r="E323"/>
  <c r="L323" s="1"/>
  <c r="D35"/>
  <c r="D70" s="1"/>
  <c r="D105" s="1"/>
  <c r="D140" s="1"/>
  <c r="D175" s="1"/>
  <c r="D211" s="1"/>
  <c r="K322"/>
  <c r="R322" s="1"/>
  <c r="J322"/>
  <c r="Q322" s="1"/>
  <c r="I322"/>
  <c r="P322" s="1"/>
  <c r="H322"/>
  <c r="O322" s="1"/>
  <c r="G322"/>
  <c r="N322" s="1"/>
  <c r="F322"/>
  <c r="M322" s="1"/>
  <c r="E322"/>
  <c r="L322" s="1"/>
  <c r="D34"/>
  <c r="D69" s="1"/>
  <c r="D104" s="1"/>
  <c r="D139" s="1"/>
  <c r="D174" s="1"/>
  <c r="D210" s="1"/>
  <c r="D288" s="1"/>
  <c r="D322" s="1"/>
  <c r="K321"/>
  <c r="R321" s="1"/>
  <c r="J321"/>
  <c r="Q321" s="1"/>
  <c r="I321"/>
  <c r="P321" s="1"/>
  <c r="H321"/>
  <c r="O321" s="1"/>
  <c r="G321"/>
  <c r="N321" s="1"/>
  <c r="F321"/>
  <c r="M321" s="1"/>
  <c r="E321"/>
  <c r="L321" s="1"/>
  <c r="D33"/>
  <c r="D68"/>
  <c r="D103" s="1"/>
  <c r="D138" s="1"/>
  <c r="D173" s="1"/>
  <c r="D209" s="1"/>
  <c r="D287" s="1"/>
  <c r="D321" s="1"/>
  <c r="K320"/>
  <c r="R320" s="1"/>
  <c r="J320"/>
  <c r="Q320" s="1"/>
  <c r="I320"/>
  <c r="P320" s="1"/>
  <c r="H320"/>
  <c r="O320" s="1"/>
  <c r="G320"/>
  <c r="N320" s="1"/>
  <c r="F320"/>
  <c r="M320" s="1"/>
  <c r="E320"/>
  <c r="L320" s="1"/>
  <c r="D32"/>
  <c r="D67" s="1"/>
  <c r="D102" s="1"/>
  <c r="D137" s="1"/>
  <c r="D172" s="1"/>
  <c r="D208" s="1"/>
  <c r="D286" s="1"/>
  <c r="D320" s="1"/>
  <c r="K319"/>
  <c r="R319" s="1"/>
  <c r="J319"/>
  <c r="Q319" s="1"/>
  <c r="I319"/>
  <c r="P319" s="1"/>
  <c r="H319"/>
  <c r="O319" s="1"/>
  <c r="G319"/>
  <c r="N319" s="1"/>
  <c r="F319"/>
  <c r="M319" s="1"/>
  <c r="E319"/>
  <c r="L319" s="1"/>
  <c r="D31"/>
  <c r="D66" s="1"/>
  <c r="D101" s="1"/>
  <c r="D136" s="1"/>
  <c r="D171" s="1"/>
  <c r="D207" s="1"/>
  <c r="K318"/>
  <c r="R318" s="1"/>
  <c r="J318"/>
  <c r="Q318" s="1"/>
  <c r="I318"/>
  <c r="P318" s="1"/>
  <c r="H318"/>
  <c r="O318" s="1"/>
  <c r="G318"/>
  <c r="N318" s="1"/>
  <c r="F318"/>
  <c r="M318" s="1"/>
  <c r="E318"/>
  <c r="L318" s="1"/>
  <c r="D30"/>
  <c r="D65" s="1"/>
  <c r="D100" s="1"/>
  <c r="D135" s="1"/>
  <c r="D170" s="1"/>
  <c r="D206" s="1"/>
  <c r="D284" s="1"/>
  <c r="D318" s="1"/>
  <c r="K317"/>
  <c r="R317" s="1"/>
  <c r="J317"/>
  <c r="Q317" s="1"/>
  <c r="I317"/>
  <c r="P317" s="1"/>
  <c r="H317"/>
  <c r="O317" s="1"/>
  <c r="G317"/>
  <c r="N317" s="1"/>
  <c r="F317"/>
  <c r="M317" s="1"/>
  <c r="E317"/>
  <c r="L317" s="1"/>
  <c r="D29"/>
  <c r="D64"/>
  <c r="D99" s="1"/>
  <c r="D134" s="1"/>
  <c r="D169" s="1"/>
  <c r="D205" s="1"/>
  <c r="D283" s="1"/>
  <c r="D317" s="1"/>
  <c r="K316"/>
  <c r="R316" s="1"/>
  <c r="J316"/>
  <c r="Q316" s="1"/>
  <c r="I316"/>
  <c r="P316" s="1"/>
  <c r="H316"/>
  <c r="O316" s="1"/>
  <c r="G316"/>
  <c r="N316" s="1"/>
  <c r="F316"/>
  <c r="M316" s="1"/>
  <c r="E316"/>
  <c r="L316" s="1"/>
  <c r="D28"/>
  <c r="D63" s="1"/>
  <c r="D98" s="1"/>
  <c r="D133" s="1"/>
  <c r="D168" s="1"/>
  <c r="D204" s="1"/>
  <c r="D282" s="1"/>
  <c r="D316" s="1"/>
  <c r="K315"/>
  <c r="R315" s="1"/>
  <c r="J315"/>
  <c r="Q315" s="1"/>
  <c r="I315"/>
  <c r="P315" s="1"/>
  <c r="H315"/>
  <c r="O315" s="1"/>
  <c r="G315"/>
  <c r="N315" s="1"/>
  <c r="F315"/>
  <c r="M315" s="1"/>
  <c r="E315"/>
  <c r="L315" s="1"/>
  <c r="D27"/>
  <c r="D62" s="1"/>
  <c r="D97" s="1"/>
  <c r="D132" s="1"/>
  <c r="D167" s="1"/>
  <c r="D203" s="1"/>
  <c r="K314"/>
  <c r="R314" s="1"/>
  <c r="J314"/>
  <c r="Q314" s="1"/>
  <c r="I314"/>
  <c r="P314" s="1"/>
  <c r="H314"/>
  <c r="O314" s="1"/>
  <c r="G314"/>
  <c r="N314" s="1"/>
  <c r="F314"/>
  <c r="M314" s="1"/>
  <c r="E314"/>
  <c r="L314" s="1"/>
  <c r="D26"/>
  <c r="D61" s="1"/>
  <c r="D96" s="1"/>
  <c r="D131" s="1"/>
  <c r="D166" s="1"/>
  <c r="D202" s="1"/>
  <c r="D280" s="1"/>
  <c r="D314" s="1"/>
  <c r="K313"/>
  <c r="R313" s="1"/>
  <c r="J313"/>
  <c r="Q313" s="1"/>
  <c r="I313"/>
  <c r="P313" s="1"/>
  <c r="H313"/>
  <c r="O313" s="1"/>
  <c r="G313"/>
  <c r="N313" s="1"/>
  <c r="F313"/>
  <c r="M313" s="1"/>
  <c r="E313"/>
  <c r="L313" s="1"/>
  <c r="D25"/>
  <c r="D60"/>
  <c r="D95" s="1"/>
  <c r="D130" s="1"/>
  <c r="D165" s="1"/>
  <c r="D201" s="1"/>
  <c r="D279" s="1"/>
  <c r="D313" s="1"/>
  <c r="K312"/>
  <c r="R312" s="1"/>
  <c r="J312"/>
  <c r="Q312" s="1"/>
  <c r="I312"/>
  <c r="P312" s="1"/>
  <c r="H312"/>
  <c r="O312" s="1"/>
  <c r="G312"/>
  <c r="N312" s="1"/>
  <c r="F312"/>
  <c r="M312" s="1"/>
  <c r="E312"/>
  <c r="L312" s="1"/>
  <c r="D24"/>
  <c r="D59" s="1"/>
  <c r="D94" s="1"/>
  <c r="D129" s="1"/>
  <c r="D164" s="1"/>
  <c r="D200" s="1"/>
  <c r="D278" s="1"/>
  <c r="D312" s="1"/>
  <c r="K311"/>
  <c r="R311" s="1"/>
  <c r="J311"/>
  <c r="Q311" s="1"/>
  <c r="I311"/>
  <c r="P311" s="1"/>
  <c r="H311"/>
  <c r="O311" s="1"/>
  <c r="G311"/>
  <c r="N311" s="1"/>
  <c r="F311"/>
  <c r="M311" s="1"/>
  <c r="E311"/>
  <c r="L311" s="1"/>
  <c r="D23"/>
  <c r="D58" s="1"/>
  <c r="D93" s="1"/>
  <c r="D128" s="1"/>
  <c r="D163" s="1"/>
  <c r="D199" s="1"/>
  <c r="K310"/>
  <c r="R310" s="1"/>
  <c r="J310"/>
  <c r="Q310" s="1"/>
  <c r="I310"/>
  <c r="P310" s="1"/>
  <c r="H310"/>
  <c r="O310" s="1"/>
  <c r="G310"/>
  <c r="N310" s="1"/>
  <c r="F310"/>
  <c r="M310" s="1"/>
  <c r="E310"/>
  <c r="L310" s="1"/>
  <c r="D22"/>
  <c r="D57" s="1"/>
  <c r="D92" s="1"/>
  <c r="D127" s="1"/>
  <c r="D162" s="1"/>
  <c r="D198" s="1"/>
  <c r="D276" s="1"/>
  <c r="D310" s="1"/>
  <c r="K309"/>
  <c r="R309" s="1"/>
  <c r="J309"/>
  <c r="Q309" s="1"/>
  <c r="I309"/>
  <c r="P309" s="1"/>
  <c r="H309"/>
  <c r="O309" s="1"/>
  <c r="G309"/>
  <c r="N309" s="1"/>
  <c r="F309"/>
  <c r="M309" s="1"/>
  <c r="E309"/>
  <c r="L309" s="1"/>
  <c r="D21"/>
  <c r="D56"/>
  <c r="D91" s="1"/>
  <c r="D126" s="1"/>
  <c r="D161" s="1"/>
  <c r="D197" s="1"/>
  <c r="D275" s="1"/>
  <c r="D309" s="1"/>
  <c r="K308"/>
  <c r="R308" s="1"/>
  <c r="J308"/>
  <c r="Q308" s="1"/>
  <c r="I308"/>
  <c r="P308" s="1"/>
  <c r="H308"/>
  <c r="O308" s="1"/>
  <c r="G308"/>
  <c r="N308" s="1"/>
  <c r="F308"/>
  <c r="M308" s="1"/>
  <c r="E308"/>
  <c r="L308" s="1"/>
  <c r="D20"/>
  <c r="D55" s="1"/>
  <c r="D90" s="1"/>
  <c r="D125" s="1"/>
  <c r="D160" s="1"/>
  <c r="D196" s="1"/>
  <c r="D274" s="1"/>
  <c r="D308" s="1"/>
  <c r="K307"/>
  <c r="R307" s="1"/>
  <c r="J307"/>
  <c r="Q307" s="1"/>
  <c r="I307"/>
  <c r="P307" s="1"/>
  <c r="H307"/>
  <c r="O307" s="1"/>
  <c r="G307"/>
  <c r="N307" s="1"/>
  <c r="F307"/>
  <c r="M307" s="1"/>
  <c r="E307"/>
  <c r="L307" s="1"/>
  <c r="D19"/>
  <c r="D54" s="1"/>
  <c r="D89" s="1"/>
  <c r="D124" s="1"/>
  <c r="D159" s="1"/>
  <c r="D195" s="1"/>
  <c r="K306"/>
  <c r="R306" s="1"/>
  <c r="J306"/>
  <c r="Q306" s="1"/>
  <c r="I306"/>
  <c r="P306" s="1"/>
  <c r="H306"/>
  <c r="O306" s="1"/>
  <c r="G306"/>
  <c r="N306" s="1"/>
  <c r="F306"/>
  <c r="M306" s="1"/>
  <c r="E306"/>
  <c r="L306" s="1"/>
  <c r="D18"/>
  <c r="D53" s="1"/>
  <c r="D88" s="1"/>
  <c r="D123" s="1"/>
  <c r="D158" s="1"/>
  <c r="D194" s="1"/>
  <c r="D272" s="1"/>
  <c r="D306" s="1"/>
  <c r="K305"/>
  <c r="R305" s="1"/>
  <c r="J305"/>
  <c r="Q305" s="1"/>
  <c r="I305"/>
  <c r="P305" s="1"/>
  <c r="H305"/>
  <c r="O305" s="1"/>
  <c r="G305"/>
  <c r="N305" s="1"/>
  <c r="F305"/>
  <c r="M305" s="1"/>
  <c r="E305"/>
  <c r="L305" s="1"/>
  <c r="D17"/>
  <c r="D52"/>
  <c r="D87" s="1"/>
  <c r="D122" s="1"/>
  <c r="D157" s="1"/>
  <c r="D193" s="1"/>
  <c r="D271" s="1"/>
  <c r="D305" s="1"/>
  <c r="K304"/>
  <c r="R304" s="1"/>
  <c r="J304"/>
  <c r="Q304" s="1"/>
  <c r="I304"/>
  <c r="P304" s="1"/>
  <c r="H304"/>
  <c r="O304" s="1"/>
  <c r="G304"/>
  <c r="N304" s="1"/>
  <c r="F304"/>
  <c r="M304" s="1"/>
  <c r="E304"/>
  <c r="L304" s="1"/>
  <c r="D16"/>
  <c r="D51" s="1"/>
  <c r="D86" s="1"/>
  <c r="D121" s="1"/>
  <c r="D156" s="1"/>
  <c r="D192" s="1"/>
  <c r="D270" s="1"/>
  <c r="D304" s="1"/>
  <c r="K303"/>
  <c r="R303" s="1"/>
  <c r="J303"/>
  <c r="Q303" s="1"/>
  <c r="I303"/>
  <c r="P303" s="1"/>
  <c r="H303"/>
  <c r="O303" s="1"/>
  <c r="G303"/>
  <c r="N303" s="1"/>
  <c r="F303"/>
  <c r="M303" s="1"/>
  <c r="E303"/>
  <c r="L303" s="1"/>
  <c r="D15"/>
  <c r="D50" s="1"/>
  <c r="D85" s="1"/>
  <c r="D120" s="1"/>
  <c r="D155" s="1"/>
  <c r="D191" s="1"/>
  <c r="D144" i="17"/>
  <c r="D145"/>
  <c r="D146" s="1"/>
  <c r="H112" i="26"/>
  <c r="H149" s="1"/>
  <c r="H181" s="1"/>
  <c r="G112"/>
  <c r="G149" s="1"/>
  <c r="G181" s="1"/>
  <c r="G307" s="1"/>
  <c r="F266" i="30" s="1"/>
  <c r="F112" i="26"/>
  <c r="F149"/>
  <c r="F181" s="1"/>
  <c r="F307" s="1"/>
  <c r="E266" i="30" s="1"/>
  <c r="D268"/>
  <c r="D17" i="9"/>
  <c r="D55" s="1"/>
  <c r="D93" s="1"/>
  <c r="D169" s="1"/>
  <c r="D207" s="1"/>
  <c r="D18"/>
  <c r="D56"/>
  <c r="D94" s="1"/>
  <c r="D170" s="1"/>
  <c r="D208" s="1"/>
  <c r="D19"/>
  <c r="D57" s="1"/>
  <c r="D95" s="1"/>
  <c r="D171" s="1"/>
  <c r="D209" s="1"/>
  <c r="D20"/>
  <c r="D58" s="1"/>
  <c r="D96" s="1"/>
  <c r="D172" s="1"/>
  <c r="D210" s="1"/>
  <c r="D21"/>
  <c r="D59" s="1"/>
  <c r="D97" s="1"/>
  <c r="D173" s="1"/>
  <c r="D211" s="1"/>
  <c r="D22"/>
  <c r="D60"/>
  <c r="D98" s="1"/>
  <c r="D174" s="1"/>
  <c r="D212" s="1"/>
  <c r="D23"/>
  <c r="D61" s="1"/>
  <c r="D99" s="1"/>
  <c r="D175" s="1"/>
  <c r="D213" s="1"/>
  <c r="D24"/>
  <c r="D62" s="1"/>
  <c r="D100" s="1"/>
  <c r="D176" s="1"/>
  <c r="D214" s="1"/>
  <c r="D25"/>
  <c r="D63" s="1"/>
  <c r="D101" s="1"/>
  <c r="D177" s="1"/>
  <c r="D215" s="1"/>
  <c r="D26"/>
  <c r="D64"/>
  <c r="D102" s="1"/>
  <c r="D178" s="1"/>
  <c r="D216" s="1"/>
  <c r="D27"/>
  <c r="D65" s="1"/>
  <c r="D103" s="1"/>
  <c r="D179" s="1"/>
  <c r="D217" s="1"/>
  <c r="D28"/>
  <c r="D66" s="1"/>
  <c r="D104" s="1"/>
  <c r="D180" s="1"/>
  <c r="D218" s="1"/>
  <c r="D29"/>
  <c r="D67" s="1"/>
  <c r="D105" s="1"/>
  <c r="D181" s="1"/>
  <c r="D219" s="1"/>
  <c r="D30"/>
  <c r="D68"/>
  <c r="D106" s="1"/>
  <c r="D182" s="1"/>
  <c r="D220" s="1"/>
  <c r="D31"/>
  <c r="D69" s="1"/>
  <c r="D107" s="1"/>
  <c r="D183" s="1"/>
  <c r="D221" s="1"/>
  <c r="D32"/>
  <c r="D70" s="1"/>
  <c r="D108" s="1"/>
  <c r="D184" s="1"/>
  <c r="D222" s="1"/>
  <c r="D33"/>
  <c r="D71" s="1"/>
  <c r="D109" s="1"/>
  <c r="D185" s="1"/>
  <c r="D223" s="1"/>
  <c r="D34"/>
  <c r="D72"/>
  <c r="D110" s="1"/>
  <c r="D186" s="1"/>
  <c r="D224" s="1"/>
  <c r="D35"/>
  <c r="D73" s="1"/>
  <c r="D111" s="1"/>
  <c r="D187" s="1"/>
  <c r="D225" s="1"/>
  <c r="D36"/>
  <c r="D74" s="1"/>
  <c r="D112" s="1"/>
  <c r="D188" s="1"/>
  <c r="D226" s="1"/>
  <c r="D37"/>
  <c r="D75" s="1"/>
  <c r="D113" s="1"/>
  <c r="D189" s="1"/>
  <c r="D227" s="1"/>
  <c r="D38"/>
  <c r="D76"/>
  <c r="D114" s="1"/>
  <c r="D190" s="1"/>
  <c r="D228" s="1"/>
  <c r="D39"/>
  <c r="D77" s="1"/>
  <c r="D115" s="1"/>
  <c r="D191" s="1"/>
  <c r="D229" s="1"/>
  <c r="D40"/>
  <c r="D78" s="1"/>
  <c r="D116" s="1"/>
  <c r="D192" s="1"/>
  <c r="D230" s="1"/>
  <c r="D41"/>
  <c r="D79" s="1"/>
  <c r="D117" s="1"/>
  <c r="D193" s="1"/>
  <c r="D231" s="1"/>
  <c r="D42"/>
  <c r="D80"/>
  <c r="D118" s="1"/>
  <c r="D194" s="1"/>
  <c r="D232" s="1"/>
  <c r="D43"/>
  <c r="D81" s="1"/>
  <c r="D119" s="1"/>
  <c r="D195" s="1"/>
  <c r="D233" s="1"/>
  <c r="D44"/>
  <c r="D82" s="1"/>
  <c r="D120" s="1"/>
  <c r="D196" s="1"/>
  <c r="D234" s="1"/>
  <c r="D45"/>
  <c r="D83" s="1"/>
  <c r="D121" s="1"/>
  <c r="D197" s="1"/>
  <c r="D235" s="1"/>
  <c r="D46"/>
  <c r="D84"/>
  <c r="D122" s="1"/>
  <c r="D198" s="1"/>
  <c r="D236" s="1"/>
  <c r="E956" i="25"/>
  <c r="E957"/>
  <c r="E958"/>
  <c r="E959"/>
  <c r="E960"/>
  <c r="E961"/>
  <c r="E962"/>
  <c r="E963"/>
  <c r="E964"/>
  <c r="E965"/>
  <c r="E966"/>
  <c r="E967"/>
  <c r="E968"/>
  <c r="E969"/>
  <c r="E970"/>
  <c r="E971"/>
  <c r="E972"/>
  <c r="E973"/>
  <c r="E974"/>
  <c r="E975"/>
  <c r="K293" i="8"/>
  <c r="K328"/>
  <c r="K363"/>
  <c r="K398"/>
  <c r="K940" i="25" s="1"/>
  <c r="G235"/>
  <c r="G95" s="1"/>
  <c r="G129" s="1"/>
  <c r="G163" s="1"/>
  <c r="E16"/>
  <c r="E59" s="1"/>
  <c r="F71" i="21"/>
  <c r="F14" i="5" s="1"/>
  <c r="F67" i="21"/>
  <c r="F16" i="5" s="1"/>
  <c r="D246" i="9"/>
  <c r="D282" s="1"/>
  <c r="D318" s="1"/>
  <c r="D354" s="1"/>
  <c r="G17"/>
  <c r="H17"/>
  <c r="I17" s="1"/>
  <c r="J17" s="1"/>
  <c r="K17" s="1"/>
  <c r="L17" s="1"/>
  <c r="L55" s="1"/>
  <c r="L93" s="1"/>
  <c r="L131" s="1"/>
  <c r="F227" i="8"/>
  <c r="E762" i="5"/>
  <c r="F199" i="25"/>
  <c r="F762" i="5"/>
  <c r="G199" i="25" s="1"/>
  <c r="AB762" i="5"/>
  <c r="H199" i="25" s="1"/>
  <c r="G236"/>
  <c r="G96" s="1"/>
  <c r="G130" s="1"/>
  <c r="G164" s="1"/>
  <c r="E17"/>
  <c r="E60" s="1"/>
  <c r="D247" i="9"/>
  <c r="D283" s="1"/>
  <c r="D319" s="1"/>
  <c r="D355" s="1"/>
  <c r="G18"/>
  <c r="H18"/>
  <c r="I18" s="1"/>
  <c r="J18" s="1"/>
  <c r="K18" s="1"/>
  <c r="L18" s="1"/>
  <c r="E763" i="5"/>
  <c r="F200" i="25" s="1"/>
  <c r="F763" i="5"/>
  <c r="G200" i="25" s="1"/>
  <c r="AB763" i="5"/>
  <c r="H200" i="25"/>
  <c r="G237"/>
  <c r="G97"/>
  <c r="E18"/>
  <c r="E61"/>
  <c r="D248" i="9"/>
  <c r="D284"/>
  <c r="D320" s="1"/>
  <c r="D356" s="1"/>
  <c r="G19"/>
  <c r="H19"/>
  <c r="I19" s="1"/>
  <c r="J19" s="1"/>
  <c r="K19" s="1"/>
  <c r="L19" s="1"/>
  <c r="E764" i="5"/>
  <c r="F201" i="25" s="1"/>
  <c r="G131"/>
  <c r="G165" s="1"/>
  <c r="F764" i="5"/>
  <c r="G201" i="25"/>
  <c r="AB764" i="5"/>
  <c r="H201" i="25" s="1"/>
  <c r="G238"/>
  <c r="G98" s="1"/>
  <c r="G132" s="1"/>
  <c r="G166" s="1"/>
  <c r="E19"/>
  <c r="E62" s="1"/>
  <c r="D249" i="9"/>
  <c r="D285" s="1"/>
  <c r="D321" s="1"/>
  <c r="D357" s="1"/>
  <c r="G20"/>
  <c r="H20" s="1"/>
  <c r="I20" s="1"/>
  <c r="J20" s="1"/>
  <c r="K20" s="1"/>
  <c r="L20" s="1"/>
  <c r="E765" i="5"/>
  <c r="F202" i="25" s="1"/>
  <c r="F765" i="5"/>
  <c r="G202" i="25" s="1"/>
  <c r="AB765" i="5"/>
  <c r="H202" i="25" s="1"/>
  <c r="G239"/>
  <c r="G99" s="1"/>
  <c r="G133" s="1"/>
  <c r="G167" s="1"/>
  <c r="E20"/>
  <c r="E63" s="1"/>
  <c r="D250" i="9"/>
  <c r="D286" s="1"/>
  <c r="D322" s="1"/>
  <c r="D358" s="1"/>
  <c r="G21"/>
  <c r="H21" s="1"/>
  <c r="I21" s="1"/>
  <c r="J21" s="1"/>
  <c r="K21" s="1"/>
  <c r="L21" s="1"/>
  <c r="E766" i="5"/>
  <c r="F203" i="25" s="1"/>
  <c r="F766" i="5"/>
  <c r="G203" i="25"/>
  <c r="AB766" i="5"/>
  <c r="H203" i="25" s="1"/>
  <c r="G240"/>
  <c r="G100" s="1"/>
  <c r="G134" s="1"/>
  <c r="G168" s="1"/>
  <c r="E21"/>
  <c r="E64" s="1"/>
  <c r="D251" i="9"/>
  <c r="D287" s="1"/>
  <c r="D323" s="1"/>
  <c r="D359" s="1"/>
  <c r="G22"/>
  <c r="H22" s="1"/>
  <c r="I22" s="1"/>
  <c r="J22" s="1"/>
  <c r="K22" s="1"/>
  <c r="L22" s="1"/>
  <c r="E767" i="5"/>
  <c r="F204" i="25" s="1"/>
  <c r="F767" i="5"/>
  <c r="G204" i="25" s="1"/>
  <c r="AB767" i="5"/>
  <c r="H204" i="25"/>
  <c r="G241"/>
  <c r="G101"/>
  <c r="E22"/>
  <c r="E65"/>
  <c r="D252" i="9"/>
  <c r="D288"/>
  <c r="D324" s="1"/>
  <c r="D360" s="1"/>
  <c r="G23"/>
  <c r="H23"/>
  <c r="I23" s="1"/>
  <c r="J23" s="1"/>
  <c r="K23" s="1"/>
  <c r="L23" s="1"/>
  <c r="E768" i="5"/>
  <c r="F205" i="25" s="1"/>
  <c r="G135"/>
  <c r="G169" s="1"/>
  <c r="F768" i="5"/>
  <c r="G205" i="25"/>
  <c r="AB768" i="5"/>
  <c r="H205" i="25" s="1"/>
  <c r="G242"/>
  <c r="G102" s="1"/>
  <c r="G136" s="1"/>
  <c r="G170" s="1"/>
  <c r="E23"/>
  <c r="E66" s="1"/>
  <c r="D253" i="9"/>
  <c r="D289" s="1"/>
  <c r="D325" s="1"/>
  <c r="D361" s="1"/>
  <c r="G24"/>
  <c r="H24" s="1"/>
  <c r="I24" s="1"/>
  <c r="J24" s="1"/>
  <c r="K24" s="1"/>
  <c r="L24" s="1"/>
  <c r="E769" i="5"/>
  <c r="F206" i="25" s="1"/>
  <c r="F769" i="5"/>
  <c r="G206" i="25" s="1"/>
  <c r="AB769" i="5"/>
  <c r="H206" i="25"/>
  <c r="G243"/>
  <c r="G103"/>
  <c r="E24"/>
  <c r="E67"/>
  <c r="D254" i="9"/>
  <c r="D290"/>
  <c r="D326" s="1"/>
  <c r="D362" s="1"/>
  <c r="G25"/>
  <c r="H25"/>
  <c r="I25" s="1"/>
  <c r="J25" s="1"/>
  <c r="K25" s="1"/>
  <c r="L25" s="1"/>
  <c r="E770" i="5"/>
  <c r="F207" i="25" s="1"/>
  <c r="G137"/>
  <c r="G171" s="1"/>
  <c r="F770" i="5"/>
  <c r="G207" i="25"/>
  <c r="AB770" i="5"/>
  <c r="H207" i="25" s="1"/>
  <c r="G244"/>
  <c r="G104" s="1"/>
  <c r="G138" s="1"/>
  <c r="G172" s="1"/>
  <c r="E25"/>
  <c r="E68" s="1"/>
  <c r="D255" i="9"/>
  <c r="D291" s="1"/>
  <c r="D327" s="1"/>
  <c r="D363" s="1"/>
  <c r="G26"/>
  <c r="H26" s="1"/>
  <c r="I26" s="1"/>
  <c r="J26" s="1"/>
  <c r="K26" s="1"/>
  <c r="L26" s="1"/>
  <c r="E771" i="5"/>
  <c r="F208" i="25" s="1"/>
  <c r="F771" i="5"/>
  <c r="G208" i="25" s="1"/>
  <c r="AB771" i="5"/>
  <c r="H208" i="25" s="1"/>
  <c r="G245"/>
  <c r="G105" s="1"/>
  <c r="G139" s="1"/>
  <c r="G173" s="1"/>
  <c r="E26"/>
  <c r="E69" s="1"/>
  <c r="D256" i="9"/>
  <c r="D292" s="1"/>
  <c r="D328" s="1"/>
  <c r="D364" s="1"/>
  <c r="G27"/>
  <c r="H27" s="1"/>
  <c r="I27" s="1"/>
  <c r="J27" s="1"/>
  <c r="K27" s="1"/>
  <c r="L27" s="1"/>
  <c r="E772" i="5"/>
  <c r="F209" i="25"/>
  <c r="F772" i="5"/>
  <c r="G209" i="25" s="1"/>
  <c r="AB772" i="5"/>
  <c r="H209" i="25" s="1"/>
  <c r="G246"/>
  <c r="N246" s="1"/>
  <c r="G247"/>
  <c r="N247" s="1"/>
  <c r="G248"/>
  <c r="N248" s="1"/>
  <c r="G249"/>
  <c r="N249" s="1"/>
  <c r="G250"/>
  <c r="G110" s="1"/>
  <c r="G144" s="1"/>
  <c r="G178" s="1"/>
  <c r="E31"/>
  <c r="E74" s="1"/>
  <c r="F68" i="21"/>
  <c r="F28" i="5" s="1"/>
  <c r="F26"/>
  <c r="D261" i="9"/>
  <c r="D297" s="1"/>
  <c r="D333" s="1"/>
  <c r="D369" s="1"/>
  <c r="G32"/>
  <c r="H32"/>
  <c r="I32" s="1"/>
  <c r="J32" s="1"/>
  <c r="K32" s="1"/>
  <c r="L32" s="1"/>
  <c r="E777" i="5"/>
  <c r="F214" i="25" s="1"/>
  <c r="F777" i="5"/>
  <c r="G214" i="25" s="1"/>
  <c r="AB777" i="5"/>
  <c r="H214" i="25"/>
  <c r="G251"/>
  <c r="G111"/>
  <c r="E32"/>
  <c r="E75"/>
  <c r="D262" i="9"/>
  <c r="D298"/>
  <c r="D334" s="1"/>
  <c r="D370" s="1"/>
  <c r="G33"/>
  <c r="H33"/>
  <c r="I33" s="1"/>
  <c r="J33" s="1"/>
  <c r="K33" s="1"/>
  <c r="L33" s="1"/>
  <c r="E778" i="5"/>
  <c r="F215" i="25" s="1"/>
  <c r="G145"/>
  <c r="G179" s="1"/>
  <c r="F778" i="5"/>
  <c r="G215" i="25"/>
  <c r="AB778" i="5"/>
  <c r="H215" i="25" s="1"/>
  <c r="G252"/>
  <c r="G112" s="1"/>
  <c r="G146" s="1"/>
  <c r="G180" s="1"/>
  <c r="E33"/>
  <c r="E76" s="1"/>
  <c r="D263" i="9"/>
  <c r="D299" s="1"/>
  <c r="D335" s="1"/>
  <c r="D371" s="1"/>
  <c r="G34"/>
  <c r="H34" s="1"/>
  <c r="I34" s="1"/>
  <c r="J34" s="1"/>
  <c r="K34" s="1"/>
  <c r="L34" s="1"/>
  <c r="E779" i="5"/>
  <c r="F216" i="25" s="1"/>
  <c r="F779" i="5"/>
  <c r="G216" i="25"/>
  <c r="AB779" i="5"/>
  <c r="H216" i="25" s="1"/>
  <c r="G253"/>
  <c r="N253" s="1"/>
  <c r="G254"/>
  <c r="N254" s="1"/>
  <c r="G255"/>
  <c r="N255" s="1"/>
  <c r="G256"/>
  <c r="N256" s="1"/>
  <c r="G257"/>
  <c r="N257" s="1"/>
  <c r="G258"/>
  <c r="N258" s="1"/>
  <c r="G259"/>
  <c r="N259" s="1"/>
  <c r="G260"/>
  <c r="N260" s="1"/>
  <c r="G261"/>
  <c r="N261" s="1"/>
  <c r="G262"/>
  <c r="N262" s="1"/>
  <c r="G263"/>
  <c r="N263" s="1"/>
  <c r="G264"/>
  <c r="N264" s="1"/>
  <c r="F73" i="21"/>
  <c r="K811" i="25" s="1"/>
  <c r="G160" i="5"/>
  <c r="H160" s="1"/>
  <c r="I160" s="1"/>
  <c r="J160" s="1"/>
  <c r="K160" s="1"/>
  <c r="L160" s="1"/>
  <c r="F66"/>
  <c r="G159"/>
  <c r="H159" s="1"/>
  <c r="I159" s="1"/>
  <c r="J159" s="1"/>
  <c r="K159" s="1"/>
  <c r="L159" s="1"/>
  <c r="F72" i="21"/>
  <c r="F62" i="5" s="1"/>
  <c r="L483" i="25"/>
  <c r="F498"/>
  <c r="L525" s="1"/>
  <c r="L558" s="1"/>
  <c r="E976"/>
  <c r="E977"/>
  <c r="E978"/>
  <c r="E979"/>
  <c r="E980"/>
  <c r="E981"/>
  <c r="E982"/>
  <c r="E983"/>
  <c r="K240" i="8"/>
  <c r="K275" s="1"/>
  <c r="K310"/>
  <c r="F74" i="21"/>
  <c r="K818" i="25" s="1"/>
  <c r="L465"/>
  <c r="L507" s="1"/>
  <c r="L540" s="1"/>
  <c r="K241" i="8"/>
  <c r="K276"/>
  <c r="K311"/>
  <c r="K346"/>
  <c r="K381" s="1"/>
  <c r="K923" i="25" s="1"/>
  <c r="L466"/>
  <c r="L508"/>
  <c r="L541" s="1"/>
  <c r="K242" i="8"/>
  <c r="K277" s="1"/>
  <c r="K312"/>
  <c r="L467" i="25"/>
  <c r="K243" i="8"/>
  <c r="K278"/>
  <c r="K313"/>
  <c r="K348"/>
  <c r="K383" s="1"/>
  <c r="K925" i="25" s="1"/>
  <c r="L468"/>
  <c r="L510" s="1"/>
  <c r="L543" s="1"/>
  <c r="K245" i="8"/>
  <c r="K280" s="1"/>
  <c r="K350" s="1"/>
  <c r="K385" s="1"/>
  <c r="K927" i="25" s="1"/>
  <c r="K315" i="8"/>
  <c r="L470" i="25"/>
  <c r="L512" s="1"/>
  <c r="L545" s="1"/>
  <c r="K249" i="8"/>
  <c r="K284"/>
  <c r="K319"/>
  <c r="K354"/>
  <c r="K389"/>
  <c r="K931" i="25"/>
  <c r="L474"/>
  <c r="L516"/>
  <c r="L549" s="1"/>
  <c r="K251" i="8"/>
  <c r="K286"/>
  <c r="K321"/>
  <c r="K356"/>
  <c r="K391"/>
  <c r="K933" i="25" s="1"/>
  <c r="K1097" s="1"/>
  <c r="K1226" s="1"/>
  <c r="L476"/>
  <c r="L518" s="1"/>
  <c r="L551" s="1"/>
  <c r="K253" i="8"/>
  <c r="K288"/>
  <c r="K323"/>
  <c r="K358"/>
  <c r="K393"/>
  <c r="K935" i="25" s="1"/>
  <c r="L478"/>
  <c r="L520" s="1"/>
  <c r="L553" s="1"/>
  <c r="K256" i="8"/>
  <c r="K291"/>
  <c r="K326"/>
  <c r="K361"/>
  <c r="K396"/>
  <c r="K938" i="25" s="1"/>
  <c r="L481"/>
  <c r="L523" s="1"/>
  <c r="L556" s="1"/>
  <c r="K260" i="8"/>
  <c r="K295"/>
  <c r="K330"/>
  <c r="K365"/>
  <c r="K400"/>
  <c r="K942" i="25" s="1"/>
  <c r="L485"/>
  <c r="L527" s="1"/>
  <c r="L560" s="1"/>
  <c r="K262" i="8"/>
  <c r="K297"/>
  <c r="K332"/>
  <c r="K367"/>
  <c r="K402"/>
  <c r="K944" i="25" s="1"/>
  <c r="L487"/>
  <c r="L529" s="1"/>
  <c r="L562" s="1"/>
  <c r="K266" i="8"/>
  <c r="K301"/>
  <c r="K336"/>
  <c r="K371"/>
  <c r="K406"/>
  <c r="K948" i="25" s="1"/>
  <c r="L491"/>
  <c r="L533" s="1"/>
  <c r="L566" s="1"/>
  <c r="K239" i="8"/>
  <c r="K274"/>
  <c r="K309"/>
  <c r="K344"/>
  <c r="K379"/>
  <c r="K921" i="25" s="1"/>
  <c r="F75" i="21"/>
  <c r="K825" i="25" s="1"/>
  <c r="G158" i="5"/>
  <c r="H158"/>
  <c r="I158" s="1"/>
  <c r="J158" s="1"/>
  <c r="K158" s="1"/>
  <c r="L158" s="1"/>
  <c r="L464" i="25"/>
  <c r="L506" s="1"/>
  <c r="L539" s="1"/>
  <c r="K244" i="8"/>
  <c r="K279"/>
  <c r="K314"/>
  <c r="K349"/>
  <c r="K384"/>
  <c r="K926" i="25" s="1"/>
  <c r="L469"/>
  <c r="L511" s="1"/>
  <c r="L544" s="1"/>
  <c r="K246" i="8"/>
  <c r="K281"/>
  <c r="K316"/>
  <c r="K351"/>
  <c r="K386"/>
  <c r="K928" i="25" s="1"/>
  <c r="L471"/>
  <c r="L513" s="1"/>
  <c r="L546" s="1"/>
  <c r="K247" i="8"/>
  <c r="K282"/>
  <c r="K317"/>
  <c r="K352"/>
  <c r="K387"/>
  <c r="K929" i="25" s="1"/>
  <c r="L472"/>
  <c r="L514" s="1"/>
  <c r="L547" s="1"/>
  <c r="K248" i="8"/>
  <c r="K283"/>
  <c r="K318"/>
  <c r="K353"/>
  <c r="K388"/>
  <c r="K930" i="25" s="1"/>
  <c r="L473"/>
  <c r="L515" s="1"/>
  <c r="L548" s="1"/>
  <c r="K250" i="8"/>
  <c r="K285"/>
  <c r="K320"/>
  <c r="K355"/>
  <c r="K390"/>
  <c r="K932" i="25" s="1"/>
  <c r="L475"/>
  <c r="L517"/>
  <c r="L550" s="1"/>
  <c r="K252" i="8"/>
  <c r="K287" s="1"/>
  <c r="K357" s="1"/>
  <c r="K392" s="1"/>
  <c r="K934" i="25" s="1"/>
  <c r="K322" i="8"/>
  <c r="L477" i="25"/>
  <c r="L519" s="1"/>
  <c r="L552" s="1"/>
  <c r="K254" i="8"/>
  <c r="K289"/>
  <c r="K324"/>
  <c r="K359"/>
  <c r="K394"/>
  <c r="K936" i="25" s="1"/>
  <c r="L479"/>
  <c r="L521" s="1"/>
  <c r="L554" s="1"/>
  <c r="K255" i="8"/>
  <c r="K290"/>
  <c r="K325"/>
  <c r="K360"/>
  <c r="K395"/>
  <c r="K937" i="25" s="1"/>
  <c r="L480"/>
  <c r="L522" s="1"/>
  <c r="L555" s="1"/>
  <c r="K257" i="8"/>
  <c r="K292"/>
  <c r="K327"/>
  <c r="K362"/>
  <c r="K397"/>
  <c r="K939" i="25" s="1"/>
  <c r="L482"/>
  <c r="L524" s="1"/>
  <c r="L557" s="1"/>
  <c r="K259" i="8"/>
  <c r="K294"/>
  <c r="K329"/>
  <c r="K364"/>
  <c r="K399"/>
  <c r="K941" i="25" s="1"/>
  <c r="L484"/>
  <c r="L526" s="1"/>
  <c r="L559" s="1"/>
  <c r="K261" i="8"/>
  <c r="K296"/>
  <c r="K331"/>
  <c r="K366"/>
  <c r="K401"/>
  <c r="K943" i="25" s="1"/>
  <c r="L486"/>
  <c r="L528" s="1"/>
  <c r="L561" s="1"/>
  <c r="K263" i="8"/>
  <c r="K298"/>
  <c r="K333"/>
  <c r="K368"/>
  <c r="K403"/>
  <c r="K945" i="25" s="1"/>
  <c r="L488"/>
  <c r="L530" s="1"/>
  <c r="L563" s="1"/>
  <c r="K264" i="8"/>
  <c r="K299"/>
  <c r="K334"/>
  <c r="K369"/>
  <c r="K404"/>
  <c r="K946" i="25" s="1"/>
  <c r="L489"/>
  <c r="L531" s="1"/>
  <c r="L564" s="1"/>
  <c r="K265" i="8"/>
  <c r="K300"/>
  <c r="K335"/>
  <c r="K370"/>
  <c r="K405"/>
  <c r="K947" i="25" s="1"/>
  <c r="L490"/>
  <c r="L532" s="1"/>
  <c r="L565" s="1"/>
  <c r="F242" i="6"/>
  <c r="F60" i="21"/>
  <c r="K16" i="6" s="1"/>
  <c r="M242"/>
  <c r="G26" i="21"/>
  <c r="H26" s="1"/>
  <c r="I26" s="1"/>
  <c r="F63" s="1"/>
  <c r="M16" i="6" s="1"/>
  <c r="N242" s="1"/>
  <c r="O242" s="1"/>
  <c r="P242" s="1"/>
  <c r="Q242" s="1"/>
  <c r="R242" s="1"/>
  <c r="S242" s="1"/>
  <c r="G22" i="21"/>
  <c r="H22"/>
  <c r="I22"/>
  <c r="F59"/>
  <c r="AD26" i="26" s="1"/>
  <c r="G20" i="21"/>
  <c r="H20"/>
  <c r="I20" s="1"/>
  <c r="F57" s="1"/>
  <c r="AA26" i="26" s="1"/>
  <c r="AA18" s="1"/>
  <c r="AC26"/>
  <c r="T242" i="6"/>
  <c r="AA242" s="1"/>
  <c r="AB242" s="1"/>
  <c r="AC242" s="1"/>
  <c r="AD242" s="1"/>
  <c r="AE242" s="1"/>
  <c r="AF242" s="1"/>
  <c r="AG242" s="1"/>
  <c r="G27" i="21"/>
  <c r="H27" s="1"/>
  <c r="I27" s="1"/>
  <c r="F64" s="1"/>
  <c r="O16" i="6" s="1"/>
  <c r="AC18" i="26"/>
  <c r="E1120" i="25"/>
  <c r="E1163" s="1"/>
  <c r="E1121"/>
  <c r="E1164" s="1"/>
  <c r="E1122"/>
  <c r="E1165" s="1"/>
  <c r="E1123"/>
  <c r="E1166" s="1"/>
  <c r="E1124"/>
  <c r="E1167" s="1"/>
  <c r="E1125"/>
  <c r="E1168" s="1"/>
  <c r="E1126"/>
  <c r="E1169" s="1"/>
  <c r="E1127"/>
  <c r="E1170" s="1"/>
  <c r="E1128"/>
  <c r="E1171" s="1"/>
  <c r="E1129"/>
  <c r="E1172" s="1"/>
  <c r="E1130"/>
  <c r="E1173" s="1"/>
  <c r="E1131"/>
  <c r="E1174" s="1"/>
  <c r="E1132"/>
  <c r="E1175" s="1"/>
  <c r="E1133"/>
  <c r="E1176" s="1"/>
  <c r="E1134"/>
  <c r="E1177" s="1"/>
  <c r="E1135"/>
  <c r="E1178" s="1"/>
  <c r="E1136"/>
  <c r="E1179" s="1"/>
  <c r="E1137"/>
  <c r="E1180" s="1"/>
  <c r="E1138"/>
  <c r="E1181" s="1"/>
  <c r="E1139"/>
  <c r="E1182" s="1"/>
  <c r="K1104"/>
  <c r="G309"/>
  <c r="F19" i="5"/>
  <c r="G310" i="25"/>
  <c r="G311"/>
  <c r="G312"/>
  <c r="G313"/>
  <c r="G314"/>
  <c r="G315"/>
  <c r="G316"/>
  <c r="G317"/>
  <c r="G318"/>
  <c r="G319"/>
  <c r="G320"/>
  <c r="G106"/>
  <c r="N106" s="1"/>
  <c r="E773" i="5"/>
  <c r="F210" i="25" s="1"/>
  <c r="G140"/>
  <c r="E27"/>
  <c r="E70" s="1"/>
  <c r="D257" i="9"/>
  <c r="D293" s="1"/>
  <c r="D329" s="1"/>
  <c r="D365" s="1"/>
  <c r="G28"/>
  <c r="H28"/>
  <c r="I28" s="1"/>
  <c r="J28" s="1"/>
  <c r="K28" s="1"/>
  <c r="L28" s="1"/>
  <c r="F773" i="5"/>
  <c r="G210" i="25" s="1"/>
  <c r="G174"/>
  <c r="AB773" i="5"/>
  <c r="H210" i="25" s="1"/>
  <c r="G321"/>
  <c r="G107"/>
  <c r="N107" s="1"/>
  <c r="E774" i="5"/>
  <c r="F211" i="25" s="1"/>
  <c r="G141"/>
  <c r="E28"/>
  <c r="E71" s="1"/>
  <c r="F69" i="21"/>
  <c r="F39" i="5" s="1"/>
  <c r="F37"/>
  <c r="D258" i="9"/>
  <c r="D294" s="1"/>
  <c r="D330" s="1"/>
  <c r="D366" s="1"/>
  <c r="G29"/>
  <c r="H29" s="1"/>
  <c r="I29" s="1"/>
  <c r="J29" s="1"/>
  <c r="K29" s="1"/>
  <c r="L29" s="1"/>
  <c r="F774" i="5"/>
  <c r="G211" i="25" s="1"/>
  <c r="G175"/>
  <c r="AB774" i="5"/>
  <c r="H211" i="25" s="1"/>
  <c r="G322"/>
  <c r="G108"/>
  <c r="N108"/>
  <c r="E775" i="5"/>
  <c r="F212" i="25"/>
  <c r="G142"/>
  <c r="E29"/>
  <c r="E72" s="1"/>
  <c r="D259" i="9"/>
  <c r="D295" s="1"/>
  <c r="D331" s="1"/>
  <c r="D367" s="1"/>
  <c r="G30"/>
  <c r="H30" s="1"/>
  <c r="I30" s="1"/>
  <c r="J30" s="1"/>
  <c r="K30" s="1"/>
  <c r="L30" s="1"/>
  <c r="F775" i="5"/>
  <c r="G212" i="25"/>
  <c r="G176"/>
  <c r="AB775" i="5"/>
  <c r="H212" i="25" s="1"/>
  <c r="G323"/>
  <c r="G109"/>
  <c r="N109" s="1"/>
  <c r="E776" i="5"/>
  <c r="F213" i="25" s="1"/>
  <c r="G143"/>
  <c r="G177" s="1"/>
  <c r="E30"/>
  <c r="E73" s="1"/>
  <c r="D260" i="9"/>
  <c r="D296" s="1"/>
  <c r="D332" s="1"/>
  <c r="D368" s="1"/>
  <c r="G31"/>
  <c r="H31" s="1"/>
  <c r="I31" s="1"/>
  <c r="J31" s="1"/>
  <c r="K31" s="1"/>
  <c r="L31" s="1"/>
  <c r="F776" i="5"/>
  <c r="G213" i="25" s="1"/>
  <c r="AB776" i="5"/>
  <c r="H213" i="25" s="1"/>
  <c r="G324"/>
  <c r="G325"/>
  <c r="G326"/>
  <c r="G327"/>
  <c r="G113"/>
  <c r="N113" s="1"/>
  <c r="E780" i="5"/>
  <c r="F217" i="25" s="1"/>
  <c r="G147"/>
  <c r="E34"/>
  <c r="E77" s="1"/>
  <c r="F70" i="21"/>
  <c r="F53" i="5" s="1"/>
  <c r="F41"/>
  <c r="F58"/>
  <c r="D264" i="9"/>
  <c r="D300"/>
  <c r="D336" s="1"/>
  <c r="D372" s="1"/>
  <c r="G35"/>
  <c r="H35"/>
  <c r="I35" s="1"/>
  <c r="J35" s="1"/>
  <c r="K35" s="1"/>
  <c r="L35" s="1"/>
  <c r="F780" i="5"/>
  <c r="G217" i="25" s="1"/>
  <c r="G181"/>
  <c r="AB780" i="5"/>
  <c r="H217" i="25" s="1"/>
  <c r="G328"/>
  <c r="G114"/>
  <c r="N114"/>
  <c r="E781" i="5"/>
  <c r="F218" i="25"/>
  <c r="G148"/>
  <c r="E36" i="9"/>
  <c r="E74" s="1"/>
  <c r="E112" s="1"/>
  <c r="E188" s="1"/>
  <c r="E226" s="1"/>
  <c r="E301" s="1"/>
  <c r="E35" i="25" s="1"/>
  <c r="E78" s="1"/>
  <c r="D265" i="9"/>
  <c r="D301" s="1"/>
  <c r="D337" s="1"/>
  <c r="D373" s="1"/>
  <c r="L188"/>
  <c r="L226" s="1"/>
  <c r="L301" s="1"/>
  <c r="L373" s="1"/>
  <c r="L35" i="25" s="1"/>
  <c r="F781" i="5"/>
  <c r="G218" i="25"/>
  <c r="G182"/>
  <c r="AB781" i="5"/>
  <c r="H218" i="25" s="1"/>
  <c r="G329"/>
  <c r="G115"/>
  <c r="N115" s="1"/>
  <c r="E782" i="5"/>
  <c r="F219" i="25" s="1"/>
  <c r="G149"/>
  <c r="G183" s="1"/>
  <c r="E37" i="9"/>
  <c r="E75" s="1"/>
  <c r="E113" s="1"/>
  <c r="E189" s="1"/>
  <c r="E227" s="1"/>
  <c r="E302" s="1"/>
  <c r="E36" i="25" s="1"/>
  <c r="E79" s="1"/>
  <c r="D266" i="9"/>
  <c r="D302" s="1"/>
  <c r="D338" s="1"/>
  <c r="D374" s="1"/>
  <c r="L189"/>
  <c r="L227" s="1"/>
  <c r="L302" s="1"/>
  <c r="F782" i="5"/>
  <c r="G219" i="25" s="1"/>
  <c r="AB782" i="5"/>
  <c r="H219" i="25" s="1"/>
  <c r="G330"/>
  <c r="G116"/>
  <c r="N116" s="1"/>
  <c r="E783" i="5"/>
  <c r="F220" i="25" s="1"/>
  <c r="G150"/>
  <c r="G184" s="1"/>
  <c r="E38" i="9"/>
  <c r="E76" s="1"/>
  <c r="E114" s="1"/>
  <c r="E190" s="1"/>
  <c r="E228" s="1"/>
  <c r="E303" s="1"/>
  <c r="E37" i="25" s="1"/>
  <c r="E80" s="1"/>
  <c r="D267" i="9"/>
  <c r="D303" s="1"/>
  <c r="D339" s="1"/>
  <c r="D375" s="1"/>
  <c r="L190"/>
  <c r="L228" s="1"/>
  <c r="F783" i="5"/>
  <c r="G220" i="25" s="1"/>
  <c r="AB783" i="5"/>
  <c r="H220" i="25" s="1"/>
  <c r="G331"/>
  <c r="G117"/>
  <c r="N117" s="1"/>
  <c r="E784" i="5"/>
  <c r="F221" i="25" s="1"/>
  <c r="G151"/>
  <c r="G185" s="1"/>
  <c r="E39" i="9"/>
  <c r="E77" s="1"/>
  <c r="E115" s="1"/>
  <c r="E191" s="1"/>
  <c r="E229" s="1"/>
  <c r="E304" s="1"/>
  <c r="E38" i="25" s="1"/>
  <c r="E81" s="1"/>
  <c r="D268" i="9"/>
  <c r="D304" s="1"/>
  <c r="D340" s="1"/>
  <c r="D376" s="1"/>
  <c r="L191"/>
  <c r="L229" s="1"/>
  <c r="L304" s="1"/>
  <c r="F784" i="5"/>
  <c r="G221" i="25" s="1"/>
  <c r="AB784" i="5"/>
  <c r="H221" i="25" s="1"/>
  <c r="G332"/>
  <c r="G118"/>
  <c r="N118" s="1"/>
  <c r="E785" i="5"/>
  <c r="F222" i="25" s="1"/>
  <c r="G152"/>
  <c r="G186" s="1"/>
  <c r="E40" i="9"/>
  <c r="E78" s="1"/>
  <c r="E116" s="1"/>
  <c r="E192" s="1"/>
  <c r="E230" s="1"/>
  <c r="E305" s="1"/>
  <c r="E39" i="25" s="1"/>
  <c r="E82" s="1"/>
  <c r="D269" i="9"/>
  <c r="D305" s="1"/>
  <c r="D341" s="1"/>
  <c r="D377" s="1"/>
  <c r="L192"/>
  <c r="L230" s="1"/>
  <c r="F785" i="5"/>
  <c r="G222" i="25" s="1"/>
  <c r="AB785" i="5"/>
  <c r="H222" i="25" s="1"/>
  <c r="G333"/>
  <c r="G119"/>
  <c r="N119" s="1"/>
  <c r="E786" i="5"/>
  <c r="F223" i="25" s="1"/>
  <c r="G153"/>
  <c r="G187" s="1"/>
  <c r="E41" i="9"/>
  <c r="E79" s="1"/>
  <c r="E117" s="1"/>
  <c r="E193" s="1"/>
  <c r="E231" s="1"/>
  <c r="E306" s="1"/>
  <c r="E40" i="25" s="1"/>
  <c r="E83" s="1"/>
  <c r="D270" i="9"/>
  <c r="D306" s="1"/>
  <c r="D342" s="1"/>
  <c r="D378" s="1"/>
  <c r="L193"/>
  <c r="L231" s="1"/>
  <c r="L306" s="1"/>
  <c r="F786" i="5"/>
  <c r="G223" i="25" s="1"/>
  <c r="AB786" i="5"/>
  <c r="H223" i="25" s="1"/>
  <c r="G334"/>
  <c r="G120"/>
  <c r="N120" s="1"/>
  <c r="E787" i="5"/>
  <c r="F224" i="25" s="1"/>
  <c r="G154"/>
  <c r="G188" s="1"/>
  <c r="E42" i="9"/>
  <c r="E80" s="1"/>
  <c r="E118" s="1"/>
  <c r="E194" s="1"/>
  <c r="E232" s="1"/>
  <c r="E307" s="1"/>
  <c r="E41" i="25" s="1"/>
  <c r="E84" s="1"/>
  <c r="D271" i="9"/>
  <c r="D307" s="1"/>
  <c r="D343" s="1"/>
  <c r="D379" s="1"/>
  <c r="L194"/>
  <c r="L232" s="1"/>
  <c r="F787" i="5"/>
  <c r="G224" i="25" s="1"/>
  <c r="AB787" i="5"/>
  <c r="H224" i="25" s="1"/>
  <c r="G335"/>
  <c r="G121"/>
  <c r="N121" s="1"/>
  <c r="E788" i="5"/>
  <c r="F225" i="25" s="1"/>
  <c r="G155"/>
  <c r="E43" i="9"/>
  <c r="E81" s="1"/>
  <c r="E119" s="1"/>
  <c r="E195" s="1"/>
  <c r="E233" s="1"/>
  <c r="E308" s="1"/>
  <c r="E42" i="25" s="1"/>
  <c r="E85" s="1"/>
  <c r="D272" i="9"/>
  <c r="D308" s="1"/>
  <c r="D344" s="1"/>
  <c r="D380" s="1"/>
  <c r="L195"/>
  <c r="L233" s="1"/>
  <c r="L308" s="1"/>
  <c r="F788" i="5"/>
  <c r="G225" i="25" s="1"/>
  <c r="G189"/>
  <c r="AB788" i="5"/>
  <c r="H225" i="25" s="1"/>
  <c r="G336"/>
  <c r="G122"/>
  <c r="N122" s="1"/>
  <c r="E789" i="5"/>
  <c r="F226" i="25" s="1"/>
  <c r="G156"/>
  <c r="G190" s="1"/>
  <c r="E44" i="9"/>
  <c r="E82" s="1"/>
  <c r="E120" s="1"/>
  <c r="E196" s="1"/>
  <c r="E234" s="1"/>
  <c r="E309" s="1"/>
  <c r="E43" i="25" s="1"/>
  <c r="E86" s="1"/>
  <c r="D273" i="9"/>
  <c r="D309" s="1"/>
  <c r="D345" s="1"/>
  <c r="D381" s="1"/>
  <c r="L196"/>
  <c r="L234" s="1"/>
  <c r="F789" i="5"/>
  <c r="G226" i="25" s="1"/>
  <c r="AB789" i="5"/>
  <c r="H226" i="25" s="1"/>
  <c r="G337"/>
  <c r="G123"/>
  <c r="N123" s="1"/>
  <c r="E790" i="5"/>
  <c r="F227" i="25" s="1"/>
  <c r="G157"/>
  <c r="E45" i="9"/>
  <c r="E83" s="1"/>
  <c r="E121" s="1"/>
  <c r="E197" s="1"/>
  <c r="E235" s="1"/>
  <c r="E310" s="1"/>
  <c r="E44" i="25" s="1"/>
  <c r="E87" s="1"/>
  <c r="D274" i="9"/>
  <c r="D310" s="1"/>
  <c r="D346" s="1"/>
  <c r="D382" s="1"/>
  <c r="L197"/>
  <c r="L235" s="1"/>
  <c r="F790" i="5"/>
  <c r="G227" i="25" s="1"/>
  <c r="G191"/>
  <c r="AB790" i="5"/>
  <c r="H227" i="25" s="1"/>
  <c r="G338"/>
  <c r="G124"/>
  <c r="N124" s="1"/>
  <c r="E791" i="5"/>
  <c r="F228" i="25" s="1"/>
  <c r="G158"/>
  <c r="E46" i="9"/>
  <c r="E84" s="1"/>
  <c r="E122" s="1"/>
  <c r="E198" s="1"/>
  <c r="E236" s="1"/>
  <c r="E311" s="1"/>
  <c r="E45" i="25" s="1"/>
  <c r="E88" s="1"/>
  <c r="D275" i="9"/>
  <c r="D311" s="1"/>
  <c r="D347" s="1"/>
  <c r="D383" s="1"/>
  <c r="L198"/>
  <c r="L236" s="1"/>
  <c r="F791" i="5"/>
  <c r="G228" i="25" s="1"/>
  <c r="G192"/>
  <c r="AB791" i="5"/>
  <c r="H228" i="25" s="1"/>
  <c r="F76" i="21"/>
  <c r="K856" i="25"/>
  <c r="K857" s="1"/>
  <c r="L145" i="5"/>
  <c r="L165" s="1"/>
  <c r="L185" s="1"/>
  <c r="L191" s="1"/>
  <c r="L211" s="1"/>
  <c r="K882" i="25" s="1"/>
  <c r="L146" i="5"/>
  <c r="L166" s="1"/>
  <c r="L186" s="1"/>
  <c r="L192" s="1"/>
  <c r="L212" s="1"/>
  <c r="K883" i="25" s="1"/>
  <c r="L139" i="8"/>
  <c r="L593" i="25"/>
  <c r="F608"/>
  <c r="L635" s="1"/>
  <c r="L668" s="1"/>
  <c r="E1140"/>
  <c r="E1183" s="1"/>
  <c r="E1269" s="1"/>
  <c r="E1312" s="1"/>
  <c r="E1141"/>
  <c r="E1184" s="1"/>
  <c r="E1270" s="1"/>
  <c r="E1313" s="1"/>
  <c r="E1142"/>
  <c r="E1185" s="1"/>
  <c r="E1271" s="1"/>
  <c r="E1314" s="1"/>
  <c r="E1143"/>
  <c r="E1186" s="1"/>
  <c r="E1272" s="1"/>
  <c r="E1315" s="1"/>
  <c r="E1144"/>
  <c r="E1187" s="1"/>
  <c r="E1273" s="1"/>
  <c r="E1145"/>
  <c r="E1188" s="1"/>
  <c r="E1146"/>
  <c r="E1189" s="1"/>
  <c r="E1275" s="1"/>
  <c r="E1147"/>
  <c r="E1190" s="1"/>
  <c r="E1276" s="1"/>
  <c r="E1319" s="1"/>
  <c r="F77" i="21"/>
  <c r="K863" i="25" s="1"/>
  <c r="L121" i="8"/>
  <c r="L575" i="25" s="1"/>
  <c r="L617" s="1"/>
  <c r="L650" s="1"/>
  <c r="K1087"/>
  <c r="L122" i="8"/>
  <c r="L576" i="25"/>
  <c r="L618" s="1"/>
  <c r="L651" s="1"/>
  <c r="L123" i="8"/>
  <c r="L577" i="25" s="1"/>
  <c r="L619" s="1"/>
  <c r="L652" s="1"/>
  <c r="K1089"/>
  <c r="L124" i="8"/>
  <c r="L578" i="25"/>
  <c r="L620" s="1"/>
  <c r="L653" s="1"/>
  <c r="K1091"/>
  <c r="L126" i="8"/>
  <c r="L580" i="25" s="1"/>
  <c r="L622" s="1"/>
  <c r="L655" s="1"/>
  <c r="K1095"/>
  <c r="L130" i="8"/>
  <c r="L584" i="25"/>
  <c r="L626" s="1"/>
  <c r="L659" s="1"/>
  <c r="L132" i="8"/>
  <c r="L586" i="25" s="1"/>
  <c r="L628" s="1"/>
  <c r="L661" s="1"/>
  <c r="K1099"/>
  <c r="L134" i="8"/>
  <c r="L588" i="25"/>
  <c r="L630" s="1"/>
  <c r="L663" s="1"/>
  <c r="K1102"/>
  <c r="L137" i="8"/>
  <c r="L591" i="25" s="1"/>
  <c r="L633" s="1"/>
  <c r="L666" s="1"/>
  <c r="K1106"/>
  <c r="L141" i="8"/>
  <c r="L595" i="25"/>
  <c r="L637" s="1"/>
  <c r="L670" s="1"/>
  <c r="K1108"/>
  <c r="L143" i="8"/>
  <c r="L597" i="25" s="1"/>
  <c r="L639" s="1"/>
  <c r="L672" s="1"/>
  <c r="K1112"/>
  <c r="L147" i="8"/>
  <c r="L601" i="25"/>
  <c r="L643" s="1"/>
  <c r="L676" s="1"/>
  <c r="K1085"/>
  <c r="F78" i="21"/>
  <c r="K870" i="25"/>
  <c r="K871" s="1"/>
  <c r="L144" i="5"/>
  <c r="L164" s="1"/>
  <c r="L184" s="1"/>
  <c r="L190" s="1"/>
  <c r="L210" s="1"/>
  <c r="K881" i="25" s="1"/>
  <c r="L120" i="8"/>
  <c r="L574" i="25"/>
  <c r="L616" s="1"/>
  <c r="L649" s="1"/>
  <c r="K1090"/>
  <c r="L125" i="8"/>
  <c r="L579" i="25" s="1"/>
  <c r="L621" s="1"/>
  <c r="L654" s="1"/>
  <c r="K1092"/>
  <c r="L127" i="8"/>
  <c r="L581" i="25"/>
  <c r="L623" s="1"/>
  <c r="L656" s="1"/>
  <c r="K1093"/>
  <c r="L128" i="8"/>
  <c r="L582" i="25" s="1"/>
  <c r="L624" s="1"/>
  <c r="L657" s="1"/>
  <c r="K1094"/>
  <c r="L129" i="8"/>
  <c r="L583" i="25"/>
  <c r="L625" s="1"/>
  <c r="L658" s="1"/>
  <c r="K1096"/>
  <c r="L131" i="8"/>
  <c r="L585" i="25" s="1"/>
  <c r="L627" s="1"/>
  <c r="L660" s="1"/>
  <c r="K1098"/>
  <c r="L133" i="8"/>
  <c r="L587" i="25"/>
  <c r="L629" s="1"/>
  <c r="L662" s="1"/>
  <c r="K1100"/>
  <c r="L135" i="8"/>
  <c r="L589" i="25" s="1"/>
  <c r="L631" s="1"/>
  <c r="L664" s="1"/>
  <c r="K1101"/>
  <c r="L136" i="8"/>
  <c r="L590" i="25"/>
  <c r="L632" s="1"/>
  <c r="L665" s="1"/>
  <c r="K1103"/>
  <c r="L138" i="8"/>
  <c r="L592" i="25" s="1"/>
  <c r="L634" s="1"/>
  <c r="L667" s="1"/>
  <c r="K1105"/>
  <c r="L140" i="8"/>
  <c r="L594" i="25"/>
  <c r="L636" s="1"/>
  <c r="L669" s="1"/>
  <c r="K1107"/>
  <c r="L142" i="8"/>
  <c r="L596" i="25" s="1"/>
  <c r="L638" s="1"/>
  <c r="L671" s="1"/>
  <c r="K1109"/>
  <c r="L144" i="8"/>
  <c r="L598" i="25"/>
  <c r="L640" s="1"/>
  <c r="L673" s="1"/>
  <c r="K1110"/>
  <c r="L145" i="8"/>
  <c r="L599" i="25" s="1"/>
  <c r="L641" s="1"/>
  <c r="L674" s="1"/>
  <c r="K1111"/>
  <c r="L146" i="8"/>
  <c r="L600" i="25"/>
  <c r="L642" s="1"/>
  <c r="L675" s="1"/>
  <c r="F243" i="6"/>
  <c r="T243" s="1"/>
  <c r="AA243" s="1"/>
  <c r="K17"/>
  <c r="AB27" i="26" s="1"/>
  <c r="M243" i="6"/>
  <c r="M17"/>
  <c r="N243" s="1"/>
  <c r="O243" s="1"/>
  <c r="P243" s="1"/>
  <c r="Q243" s="1"/>
  <c r="R243" s="1"/>
  <c r="S243" s="1"/>
  <c r="AD27" i="26"/>
  <c r="AA27"/>
  <c r="AC27"/>
  <c r="O17" i="6"/>
  <c r="F244"/>
  <c r="M244" s="1"/>
  <c r="G24" i="21"/>
  <c r="H24"/>
  <c r="I24" s="1"/>
  <c r="F61" s="1"/>
  <c r="M18" i="6"/>
  <c r="AD28" i="26"/>
  <c r="AA28"/>
  <c r="AC28"/>
  <c r="O18" i="6"/>
  <c r="E1268" i="25"/>
  <c r="E1311" s="1"/>
  <c r="K1233"/>
  <c r="G344"/>
  <c r="G345"/>
  <c r="G346"/>
  <c r="G347"/>
  <c r="G348"/>
  <c r="G349"/>
  <c r="G350"/>
  <c r="G351"/>
  <c r="G352"/>
  <c r="G353"/>
  <c r="G354"/>
  <c r="G355"/>
  <c r="G356"/>
  <c r="G357"/>
  <c r="G358"/>
  <c r="G359"/>
  <c r="G360"/>
  <c r="G361"/>
  <c r="G362"/>
  <c r="G363"/>
  <c r="G364"/>
  <c r="G365"/>
  <c r="G366"/>
  <c r="G367"/>
  <c r="G368"/>
  <c r="G369"/>
  <c r="G370"/>
  <c r="G371"/>
  <c r="G372"/>
  <c r="G373"/>
  <c r="F79" i="21"/>
  <c r="K895" i="25" s="1"/>
  <c r="G77" i="5"/>
  <c r="H77"/>
  <c r="I77" s="1"/>
  <c r="J77" s="1"/>
  <c r="K77" s="1"/>
  <c r="L77" s="1"/>
  <c r="L151"/>
  <c r="L171"/>
  <c r="L152"/>
  <c r="L172"/>
  <c r="L173" i="8"/>
  <c r="L703" i="25" s="1"/>
  <c r="L745" s="1"/>
  <c r="L778" s="1"/>
  <c r="F718"/>
  <c r="E1250"/>
  <c r="E1293" s="1"/>
  <c r="F80" i="21"/>
  <c r="K902" i="25" s="1"/>
  <c r="L155" i="8"/>
  <c r="L685" i="25" s="1"/>
  <c r="L727" s="1"/>
  <c r="L760" s="1"/>
  <c r="E1251"/>
  <c r="E1294" s="1"/>
  <c r="K1216"/>
  <c r="L156" i="8"/>
  <c r="L686" i="25"/>
  <c r="L728" s="1"/>
  <c r="L761" s="1"/>
  <c r="E1252"/>
  <c r="E1295" s="1"/>
  <c r="L157" i="8"/>
  <c r="L687" i="25" s="1"/>
  <c r="L729" s="1"/>
  <c r="L762" s="1"/>
  <c r="E1253"/>
  <c r="E1296" s="1"/>
  <c r="K1218"/>
  <c r="L158" i="8"/>
  <c r="L688" i="25"/>
  <c r="L730" s="1"/>
  <c r="L763" s="1"/>
  <c r="E1255"/>
  <c r="E1298"/>
  <c r="K1220"/>
  <c r="L160" i="8"/>
  <c r="L690" i="25" s="1"/>
  <c r="L732" s="1"/>
  <c r="L765" s="1"/>
  <c r="E1259"/>
  <c r="E1302" s="1"/>
  <c r="K1224"/>
  <c r="L164" i="8"/>
  <c r="L694" i="25"/>
  <c r="L736" s="1"/>
  <c r="L769" s="1"/>
  <c r="E1261"/>
  <c r="E1304"/>
  <c r="L166" i="8"/>
  <c r="L696" i="25" s="1"/>
  <c r="L738" s="1"/>
  <c r="L771" s="1"/>
  <c r="E1263"/>
  <c r="E1306" s="1"/>
  <c r="K1228"/>
  <c r="L168" i="8"/>
  <c r="L698" i="25"/>
  <c r="L740" s="1"/>
  <c r="L773" s="1"/>
  <c r="E1266"/>
  <c r="E1309"/>
  <c r="K1231"/>
  <c r="L171" i="8"/>
  <c r="L701" i="25" s="1"/>
  <c r="L743" s="1"/>
  <c r="L776" s="1"/>
  <c r="K1235"/>
  <c r="L175" i="8"/>
  <c r="L705" i="25"/>
  <c r="L747"/>
  <c r="L780" s="1"/>
  <c r="K1237"/>
  <c r="L177" i="8"/>
  <c r="L707" i="25"/>
  <c r="L749" s="1"/>
  <c r="L782" s="1"/>
  <c r="K1241"/>
  <c r="L181" i="8"/>
  <c r="L711" i="25"/>
  <c r="L753"/>
  <c r="L786" s="1"/>
  <c r="E1249"/>
  <c r="E1292" s="1"/>
  <c r="K1214"/>
  <c r="F81" i="21"/>
  <c r="K909" i="25"/>
  <c r="K910"/>
  <c r="L150" i="5"/>
  <c r="L170"/>
  <c r="L154" i="8"/>
  <c r="L684" i="25" s="1"/>
  <c r="L726" s="1"/>
  <c r="L759" s="1"/>
  <c r="E1254"/>
  <c r="E1297" s="1"/>
  <c r="K1219"/>
  <c r="L159" i="8"/>
  <c r="L689" i="25"/>
  <c r="L731"/>
  <c r="L764" s="1"/>
  <c r="E1256"/>
  <c r="E1299" s="1"/>
  <c r="K1221"/>
  <c r="L161" i="8"/>
  <c r="L691" i="25"/>
  <c r="L733" s="1"/>
  <c r="L766" s="1"/>
  <c r="E1257"/>
  <c r="E1300" s="1"/>
  <c r="K1222"/>
  <c r="L162" i="8"/>
  <c r="L692" i="25"/>
  <c r="L734" s="1"/>
  <c r="L767" s="1"/>
  <c r="E1258"/>
  <c r="E1301" s="1"/>
  <c r="K1223"/>
  <c r="L163" i="8"/>
  <c r="L693" i="25"/>
  <c r="L735"/>
  <c r="L768" s="1"/>
  <c r="E1260"/>
  <c r="E1303" s="1"/>
  <c r="K1225"/>
  <c r="L165" i="8"/>
  <c r="L695" i="25"/>
  <c r="L737"/>
  <c r="L770" s="1"/>
  <c r="E1262"/>
  <c r="E1305" s="1"/>
  <c r="K1227"/>
  <c r="L167" i="8"/>
  <c r="L697" i="25"/>
  <c r="L739" s="1"/>
  <c r="L772" s="1"/>
  <c r="E1264"/>
  <c r="E1307" s="1"/>
  <c r="K1229"/>
  <c r="L169" i="8"/>
  <c r="L699" i="25"/>
  <c r="L741"/>
  <c r="L774" s="1"/>
  <c r="E1265"/>
  <c r="E1308" s="1"/>
  <c r="K1230"/>
  <c r="L170" i="8"/>
  <c r="L700" i="25"/>
  <c r="L742" s="1"/>
  <c r="L775" s="1"/>
  <c r="E1267"/>
  <c r="E1310" s="1"/>
  <c r="K1232"/>
  <c r="L172" i="8"/>
  <c r="L702" i="25"/>
  <c r="L744"/>
  <c r="L777"/>
  <c r="K1234"/>
  <c r="L174" i="8"/>
  <c r="L704" i="25" s="1"/>
  <c r="L746" s="1"/>
  <c r="L779" s="1"/>
  <c r="K1236"/>
  <c r="L176" i="8"/>
  <c r="L706" i="25"/>
  <c r="L748" s="1"/>
  <c r="L781" s="1"/>
  <c r="E1316"/>
  <c r="K1238"/>
  <c r="L178" i="8"/>
  <c r="L708" i="25" s="1"/>
  <c r="L750" s="1"/>
  <c r="L783" s="1"/>
  <c r="E1274"/>
  <c r="E1317" s="1"/>
  <c r="K1239"/>
  <c r="L179" i="8"/>
  <c r="L709" i="25"/>
  <c r="L751" s="1"/>
  <c r="L784"/>
  <c r="E1318"/>
  <c r="K1240"/>
  <c r="L180" i="8"/>
  <c r="L710" i="25" s="1"/>
  <c r="L752" s="1"/>
  <c r="L785" s="1"/>
  <c r="G70" i="6"/>
  <c r="M70" i="26" s="1"/>
  <c r="H70" i="6"/>
  <c r="AD55" i="26"/>
  <c r="AD63" s="1"/>
  <c r="AA70"/>
  <c r="AA63" s="1"/>
  <c r="F70" i="6"/>
  <c r="AC70" i="26"/>
  <c r="AB70"/>
  <c r="AC63"/>
  <c r="AB63"/>
  <c r="AD19"/>
  <c r="AA19"/>
  <c r="AC19"/>
  <c r="F245" i="6"/>
  <c r="M245"/>
  <c r="M19"/>
  <c r="N245"/>
  <c r="O245" s="1"/>
  <c r="P245" s="1"/>
  <c r="Q245" s="1"/>
  <c r="R245" s="1"/>
  <c r="S245" s="1"/>
  <c r="AD29" i="26"/>
  <c r="AA29"/>
  <c r="AC29"/>
  <c r="O19" i="6"/>
  <c r="G71"/>
  <c r="M71" i="26" s="1"/>
  <c r="N71" s="1"/>
  <c r="O71" s="1"/>
  <c r="P71" s="1"/>
  <c r="Q71" s="1"/>
  <c r="R71" s="1"/>
  <c r="S71" s="1"/>
  <c r="AA71"/>
  <c r="F58" i="6"/>
  <c r="F71"/>
  <c r="AC71" i="26" s="1"/>
  <c r="AB71"/>
  <c r="F400" i="25"/>
  <c r="K55" i="9"/>
  <c r="G73" i="5"/>
  <c r="H73"/>
  <c r="I73" s="1"/>
  <c r="J73"/>
  <c r="K73" s="1"/>
  <c r="G80"/>
  <c r="H80" s="1"/>
  <c r="I80"/>
  <c r="J80" s="1"/>
  <c r="K80" s="1"/>
  <c r="K56" i="9"/>
  <c r="K94"/>
  <c r="K132" s="1"/>
  <c r="K170"/>
  <c r="K208" s="1"/>
  <c r="K283" s="1"/>
  <c r="K57"/>
  <c r="K58"/>
  <c r="K59"/>
  <c r="K97"/>
  <c r="K135" s="1"/>
  <c r="K173"/>
  <c r="K211" s="1"/>
  <c r="K286" s="1"/>
  <c r="K358" s="1"/>
  <c r="K20" i="25" s="1"/>
  <c r="K60" i="9"/>
  <c r="K98"/>
  <c r="K136" s="1"/>
  <c r="K61"/>
  <c r="K62"/>
  <c r="K100"/>
  <c r="K138" s="1"/>
  <c r="K63"/>
  <c r="K64"/>
  <c r="K102"/>
  <c r="K140" s="1"/>
  <c r="K65"/>
  <c r="M246" i="25"/>
  <c r="M247"/>
  <c r="M248"/>
  <c r="M249"/>
  <c r="K70" i="9"/>
  <c r="K108"/>
  <c r="K146" s="1"/>
  <c r="K71"/>
  <c r="K72"/>
  <c r="K110"/>
  <c r="K148" s="1"/>
  <c r="M253" i="25"/>
  <c r="M254"/>
  <c r="M255"/>
  <c r="M256"/>
  <c r="M257"/>
  <c r="M258"/>
  <c r="M259"/>
  <c r="M260"/>
  <c r="M261"/>
  <c r="M262"/>
  <c r="M263"/>
  <c r="M264"/>
  <c r="J286" i="5"/>
  <c r="J323" s="1"/>
  <c r="J360" s="1"/>
  <c r="J397" s="1"/>
  <c r="K286"/>
  <c r="K323" s="1"/>
  <c r="K360" s="1"/>
  <c r="K397" s="1"/>
  <c r="E1341" i="25"/>
  <c r="F1341" s="1"/>
  <c r="G1341" s="1"/>
  <c r="H1341" s="1"/>
  <c r="I1341" s="1"/>
  <c r="J1341" s="1"/>
  <c r="K1341" s="1"/>
  <c r="F246" i="6"/>
  <c r="K20"/>
  <c r="G246" s="1"/>
  <c r="H246" s="1"/>
  <c r="I246" s="1"/>
  <c r="J246" s="1"/>
  <c r="M246"/>
  <c r="M20"/>
  <c r="N246" s="1"/>
  <c r="O246" s="1"/>
  <c r="AD30" i="26"/>
  <c r="AA30"/>
  <c r="AC30"/>
  <c r="AB30"/>
  <c r="T246" i="6"/>
  <c r="AA246" s="1"/>
  <c r="O20"/>
  <c r="G72"/>
  <c r="M72" i="26"/>
  <c r="H72" i="6"/>
  <c r="N72" i="26"/>
  <c r="O72" s="1"/>
  <c r="P72"/>
  <c r="Q72" s="1"/>
  <c r="R72" s="1"/>
  <c r="S72" s="1"/>
  <c r="AA72"/>
  <c r="F72" i="6"/>
  <c r="AC72" i="26"/>
  <c r="AB72"/>
  <c r="F401" i="25"/>
  <c r="M106"/>
  <c r="K66" i="9"/>
  <c r="G83" i="5"/>
  <c r="H83" s="1"/>
  <c r="I83"/>
  <c r="J83" s="1"/>
  <c r="K83" s="1"/>
  <c r="M107" i="25"/>
  <c r="K67" i="9"/>
  <c r="M108" i="25"/>
  <c r="K68" i="9"/>
  <c r="M109" i="25"/>
  <c r="K69" i="9"/>
  <c r="M113" i="25"/>
  <c r="K73" i="9"/>
  <c r="M114" i="25"/>
  <c r="K188" i="9"/>
  <c r="K226"/>
  <c r="K301" s="1"/>
  <c r="K373" s="1"/>
  <c r="K35" i="25" s="1"/>
  <c r="M115"/>
  <c r="K189" i="9"/>
  <c r="K227" s="1"/>
  <c r="K302" s="1"/>
  <c r="M116" i="25"/>
  <c r="K190" i="9"/>
  <c r="K228" s="1"/>
  <c r="M117" i="25"/>
  <c r="K191" i="9"/>
  <c r="K229" s="1"/>
  <c r="K304" s="1"/>
  <c r="K376" s="1"/>
  <c r="K38" i="25" s="1"/>
  <c r="M118"/>
  <c r="K192" i="9"/>
  <c r="K230" s="1"/>
  <c r="M119" i="25"/>
  <c r="K193" i="9"/>
  <c r="K231" s="1"/>
  <c r="M120" i="25"/>
  <c r="K194" i="9"/>
  <c r="K232" s="1"/>
  <c r="K307" s="1"/>
  <c r="K379" s="1"/>
  <c r="K41" i="25" s="1"/>
  <c r="M121"/>
  <c r="K195" i="9"/>
  <c r="K233" s="1"/>
  <c r="K308" s="1"/>
  <c r="K380" s="1"/>
  <c r="K42" i="25" s="1"/>
  <c r="M122"/>
  <c r="K196" i="9"/>
  <c r="K234" s="1"/>
  <c r="M123" i="25"/>
  <c r="K197" i="9"/>
  <c r="K235" s="1"/>
  <c r="M124" i="25"/>
  <c r="K198" i="9"/>
  <c r="K236" s="1"/>
  <c r="J287" i="5"/>
  <c r="J324"/>
  <c r="J361" s="1"/>
  <c r="J398"/>
  <c r="K287"/>
  <c r="K324"/>
  <c r="K361" s="1"/>
  <c r="K398" s="1"/>
  <c r="H287"/>
  <c r="H324"/>
  <c r="H361" s="1"/>
  <c r="H398"/>
  <c r="K1347" i="25" s="1"/>
  <c r="F247" i="6"/>
  <c r="M247"/>
  <c r="M21"/>
  <c r="N247" s="1"/>
  <c r="O247" s="1"/>
  <c r="P247" s="1"/>
  <c r="Q247" s="1"/>
  <c r="R247" s="1"/>
  <c r="S247" s="1"/>
  <c r="AD31" i="26"/>
  <c r="AA31"/>
  <c r="AC31"/>
  <c r="O21" i="6"/>
  <c r="G73"/>
  <c r="M73" i="26" s="1"/>
  <c r="N73" s="1"/>
  <c r="O73" s="1"/>
  <c r="P73" s="1"/>
  <c r="Q73" s="1"/>
  <c r="R73" s="1"/>
  <c r="S73" s="1"/>
  <c r="AA73"/>
  <c r="F73" i="6"/>
  <c r="AC73" i="26"/>
  <c r="AB73"/>
  <c r="L227" i="8"/>
  <c r="L208"/>
  <c r="L209"/>
  <c r="L210"/>
  <c r="L211"/>
  <c r="F402" i="25"/>
  <c r="K227" i="8"/>
  <c r="K208"/>
  <c r="K209"/>
  <c r="K210"/>
  <c r="K211"/>
  <c r="K212"/>
  <c r="K228" s="1"/>
  <c r="L383" i="25" s="1"/>
  <c r="J288" i="5"/>
  <c r="J325" s="1"/>
  <c r="J362" s="1"/>
  <c r="J399" s="1"/>
  <c r="K288"/>
  <c r="K325" s="1"/>
  <c r="K362" s="1"/>
  <c r="K399" s="1"/>
  <c r="H288"/>
  <c r="H325" s="1"/>
  <c r="H362" s="1"/>
  <c r="H399" s="1"/>
  <c r="F248" i="6"/>
  <c r="K22"/>
  <c r="M248"/>
  <c r="T248" s="1"/>
  <c r="M22"/>
  <c r="N248" s="1"/>
  <c r="O248" s="1"/>
  <c r="P248" s="1"/>
  <c r="Q248" s="1"/>
  <c r="R248" s="1"/>
  <c r="S248" s="1"/>
  <c r="AD32" i="26"/>
  <c r="AA32"/>
  <c r="AC32"/>
  <c r="AA248" i="6"/>
  <c r="O22"/>
  <c r="AB248"/>
  <c r="AC248" s="1"/>
  <c r="AD248" s="1"/>
  <c r="AE248" s="1"/>
  <c r="AF248" s="1"/>
  <c r="AG248" s="1"/>
  <c r="F403" i="25"/>
  <c r="J289" i="5"/>
  <c r="J326"/>
  <c r="J363" s="1"/>
  <c r="J400"/>
  <c r="K289"/>
  <c r="K326"/>
  <c r="K363" s="1"/>
  <c r="K400" s="1"/>
  <c r="H289"/>
  <c r="H326"/>
  <c r="H363" s="1"/>
  <c r="H400"/>
  <c r="K1359" i="25" s="1"/>
  <c r="F249" i="6"/>
  <c r="M249"/>
  <c r="M23"/>
  <c r="N249" s="1"/>
  <c r="O249" s="1"/>
  <c r="P249" s="1"/>
  <c r="Q249" s="1"/>
  <c r="R249" s="1"/>
  <c r="S249" s="1"/>
  <c r="AD33" i="26"/>
  <c r="AA33"/>
  <c r="AC33"/>
  <c r="T249" i="6"/>
  <c r="AA249" s="1"/>
  <c r="O23"/>
  <c r="F404" i="25"/>
  <c r="J290" i="5"/>
  <c r="J327" s="1"/>
  <c r="J364" s="1"/>
  <c r="J401" s="1"/>
  <c r="K290"/>
  <c r="K327" s="1"/>
  <c r="K364" s="1"/>
  <c r="K401" s="1"/>
  <c r="K1365" i="25"/>
  <c r="F250" i="6"/>
  <c r="K24"/>
  <c r="G250" s="1"/>
  <c r="H250" s="1"/>
  <c r="I250" s="1"/>
  <c r="J250" s="1"/>
  <c r="M250"/>
  <c r="M24"/>
  <c r="N250" s="1"/>
  <c r="O250" s="1"/>
  <c r="P250" s="1"/>
  <c r="Q250" s="1"/>
  <c r="R250" s="1"/>
  <c r="S250" s="1"/>
  <c r="AD34" i="26"/>
  <c r="AA34"/>
  <c r="AC34"/>
  <c r="T250" i="6"/>
  <c r="AA250" s="1"/>
  <c r="AB250" s="1"/>
  <c r="O24"/>
  <c r="AC250"/>
  <c r="AD250" s="1"/>
  <c r="AE250" s="1"/>
  <c r="AF250" s="1"/>
  <c r="AG250" s="1"/>
  <c r="F405" i="25"/>
  <c r="J291" i="5"/>
  <c r="J328" s="1"/>
  <c r="J365" s="1"/>
  <c r="J402" s="1"/>
  <c r="K291"/>
  <c r="K328" s="1"/>
  <c r="K365" s="1"/>
  <c r="K402" s="1"/>
  <c r="H291"/>
  <c r="H328" s="1"/>
  <c r="H365" s="1"/>
  <c r="H402" s="1"/>
  <c r="K1371" i="25" s="1"/>
  <c r="F251" i="6"/>
  <c r="K25"/>
  <c r="G251" s="1"/>
  <c r="H251" s="1"/>
  <c r="I251" s="1"/>
  <c r="J251" s="1"/>
  <c r="M251"/>
  <c r="M25"/>
  <c r="N251" s="1"/>
  <c r="O251" s="1"/>
  <c r="P251" s="1"/>
  <c r="Q251" s="1"/>
  <c r="R251" s="1"/>
  <c r="S251" s="1"/>
  <c r="AD35" i="26"/>
  <c r="AA35"/>
  <c r="AC35"/>
  <c r="T251" i="6"/>
  <c r="AA251" s="1"/>
  <c r="AB251" s="1"/>
  <c r="O25"/>
  <c r="AC251"/>
  <c r="AD251" s="1"/>
  <c r="AE251" s="1"/>
  <c r="AF251" s="1"/>
  <c r="AG251" s="1"/>
  <c r="F406" i="25"/>
  <c r="J292" i="5"/>
  <c r="J329" s="1"/>
  <c r="J366" s="1"/>
  <c r="J403" s="1"/>
  <c r="K292"/>
  <c r="K329" s="1"/>
  <c r="K366" s="1"/>
  <c r="K403" s="1"/>
  <c r="H292"/>
  <c r="H329" s="1"/>
  <c r="H366" s="1"/>
  <c r="H403" s="1"/>
  <c r="F252" i="6"/>
  <c r="K26"/>
  <c r="G252" s="1"/>
  <c r="H252" s="1"/>
  <c r="I252" s="1"/>
  <c r="J252" s="1"/>
  <c r="M252"/>
  <c r="M26"/>
  <c r="N252" s="1"/>
  <c r="O252" s="1"/>
  <c r="P252" s="1"/>
  <c r="Q252" s="1"/>
  <c r="R252" s="1"/>
  <c r="S252" s="1"/>
  <c r="AD36" i="26"/>
  <c r="AA36"/>
  <c r="AC36"/>
  <c r="T252" i="6"/>
  <c r="AA252" s="1"/>
  <c r="AB252" s="1"/>
  <c r="O26"/>
  <c r="AC252"/>
  <c r="AD252" s="1"/>
  <c r="AE252" s="1"/>
  <c r="AF252" s="1"/>
  <c r="AG252" s="1"/>
  <c r="F407" i="25"/>
  <c r="J293" i="5"/>
  <c r="J330" s="1"/>
  <c r="J367" s="1"/>
  <c r="J404" s="1"/>
  <c r="K293"/>
  <c r="K330" s="1"/>
  <c r="K367" s="1"/>
  <c r="K404" s="1"/>
  <c r="H293"/>
  <c r="H330" s="1"/>
  <c r="H367" s="1"/>
  <c r="H404" s="1"/>
  <c r="K1383" i="25" s="1"/>
  <c r="F253" i="6"/>
  <c r="K27"/>
  <c r="G253" s="1"/>
  <c r="H253" s="1"/>
  <c r="I253" s="1"/>
  <c r="J253" s="1"/>
  <c r="M253"/>
  <c r="M27"/>
  <c r="N253" s="1"/>
  <c r="O253" s="1"/>
  <c r="P253" s="1"/>
  <c r="Q253" s="1"/>
  <c r="R253" s="1"/>
  <c r="S253" s="1"/>
  <c r="AD37" i="26"/>
  <c r="AA37"/>
  <c r="AC37"/>
  <c r="T253" i="6"/>
  <c r="AA253" s="1"/>
  <c r="AB253" s="1"/>
  <c r="O27"/>
  <c r="AC253"/>
  <c r="AD253" s="1"/>
  <c r="AE253" s="1"/>
  <c r="AF253" s="1"/>
  <c r="AG253" s="1"/>
  <c r="F408" i="25"/>
  <c r="J294" i="5"/>
  <c r="J331" s="1"/>
  <c r="J368" s="1"/>
  <c r="J405" s="1"/>
  <c r="K294"/>
  <c r="K331" s="1"/>
  <c r="K368" s="1"/>
  <c r="K405" s="1"/>
  <c r="H294"/>
  <c r="H331" s="1"/>
  <c r="H368" s="1"/>
  <c r="H405" s="1"/>
  <c r="F254" i="6"/>
  <c r="K28"/>
  <c r="G254" s="1"/>
  <c r="H254" s="1"/>
  <c r="I254" s="1"/>
  <c r="J254" s="1"/>
  <c r="M254"/>
  <c r="M28"/>
  <c r="N254" s="1"/>
  <c r="O254" s="1"/>
  <c r="P254" s="1"/>
  <c r="Q254" s="1"/>
  <c r="R254" s="1"/>
  <c r="S254" s="1"/>
  <c r="AD38" i="26"/>
  <c r="AA38"/>
  <c r="AC38"/>
  <c r="T254" i="6"/>
  <c r="AA254" s="1"/>
  <c r="AB254" s="1"/>
  <c r="O28"/>
  <c r="AC254"/>
  <c r="AD254" s="1"/>
  <c r="AE254" s="1"/>
  <c r="AF254" s="1"/>
  <c r="AG254" s="1"/>
  <c r="F409" i="25"/>
  <c r="J295" i="5"/>
  <c r="J332" s="1"/>
  <c r="J369" s="1"/>
  <c r="J406" s="1"/>
  <c r="K295"/>
  <c r="K332" s="1"/>
  <c r="K369" s="1"/>
  <c r="K406" s="1"/>
  <c r="H295"/>
  <c r="H332" s="1"/>
  <c r="H369" s="1"/>
  <c r="H406" s="1"/>
  <c r="K1395" i="25" s="1"/>
  <c r="F255" i="6"/>
  <c r="K29"/>
  <c r="G255" s="1"/>
  <c r="H255" s="1"/>
  <c r="I255" s="1"/>
  <c r="J255" s="1"/>
  <c r="M255"/>
  <c r="M29"/>
  <c r="N255" s="1"/>
  <c r="O255" s="1"/>
  <c r="P255" s="1"/>
  <c r="Q255" s="1"/>
  <c r="R255" s="1"/>
  <c r="S255" s="1"/>
  <c r="AD39" i="26"/>
  <c r="AA39"/>
  <c r="AC39"/>
  <c r="T255" i="6"/>
  <c r="AA255" s="1"/>
  <c r="AB255" s="1"/>
  <c r="O29"/>
  <c r="AC255"/>
  <c r="AD255" s="1"/>
  <c r="AE255" s="1"/>
  <c r="AF255" s="1"/>
  <c r="AG255" s="1"/>
  <c r="F410" i="25"/>
  <c r="J296" i="5"/>
  <c r="J333" s="1"/>
  <c r="J370" s="1"/>
  <c r="J407" s="1"/>
  <c r="K296"/>
  <c r="K333" s="1"/>
  <c r="K370" s="1"/>
  <c r="K407" s="1"/>
  <c r="H296"/>
  <c r="H333" s="1"/>
  <c r="H370" s="1"/>
  <c r="H407" s="1"/>
  <c r="F256" i="6"/>
  <c r="K30"/>
  <c r="G256" s="1"/>
  <c r="H256" s="1"/>
  <c r="I256" s="1"/>
  <c r="J256" s="1"/>
  <c r="M256"/>
  <c r="M30"/>
  <c r="N256" s="1"/>
  <c r="O256" s="1"/>
  <c r="P256" s="1"/>
  <c r="Q256" s="1"/>
  <c r="R256" s="1"/>
  <c r="S256" s="1"/>
  <c r="AD40" i="26"/>
  <c r="AA40"/>
  <c r="AC40"/>
  <c r="T256" i="6"/>
  <c r="AA256" s="1"/>
  <c r="AB256" s="1"/>
  <c r="O30"/>
  <c r="AC256"/>
  <c r="AD256" s="1"/>
  <c r="AE256" s="1"/>
  <c r="AF256" s="1"/>
  <c r="AG256" s="1"/>
  <c r="F411" i="25"/>
  <c r="J297" i="5"/>
  <c r="J334" s="1"/>
  <c r="J371" s="1"/>
  <c r="J408" s="1"/>
  <c r="K297"/>
  <c r="K334" s="1"/>
  <c r="K371" s="1"/>
  <c r="K408" s="1"/>
  <c r="H297"/>
  <c r="H334" s="1"/>
  <c r="H371" s="1"/>
  <c r="H408" s="1"/>
  <c r="K1407" i="25" s="1"/>
  <c r="F257" i="6"/>
  <c r="K31"/>
  <c r="M257"/>
  <c r="T257" s="1"/>
  <c r="M31"/>
  <c r="N257" s="1"/>
  <c r="O257" s="1"/>
  <c r="P257" s="1"/>
  <c r="Q257" s="1"/>
  <c r="R257" s="1"/>
  <c r="S257" s="1"/>
  <c r="AD41" i="26"/>
  <c r="AA41"/>
  <c r="AC41"/>
  <c r="AA257" i="6"/>
  <c r="O31"/>
  <c r="AB257"/>
  <c r="AC257" s="1"/>
  <c r="AD257" s="1"/>
  <c r="AE257" s="1"/>
  <c r="AF257" s="1"/>
  <c r="AG257" s="1"/>
  <c r="F412" i="25"/>
  <c r="J298" i="5"/>
  <c r="J335"/>
  <c r="J372" s="1"/>
  <c r="J409"/>
  <c r="K298"/>
  <c r="K335"/>
  <c r="K372" s="1"/>
  <c r="K409" s="1"/>
  <c r="H298"/>
  <c r="H335"/>
  <c r="H372" s="1"/>
  <c r="H409"/>
  <c r="K1413" i="25" s="1"/>
  <c r="F258" i="6"/>
  <c r="M258"/>
  <c r="M32"/>
  <c r="N258" s="1"/>
  <c r="O258" s="1"/>
  <c r="P258" s="1"/>
  <c r="Q258" s="1"/>
  <c r="R258" s="1"/>
  <c r="S258" s="1"/>
  <c r="AD42" i="26"/>
  <c r="AA42"/>
  <c r="AC42"/>
  <c r="O32" i="6"/>
  <c r="F413" i="25"/>
  <c r="J299" i="5"/>
  <c r="J336"/>
  <c r="J373" s="1"/>
  <c r="J410" s="1"/>
  <c r="K299"/>
  <c r="K336"/>
  <c r="K373" s="1"/>
  <c r="K410"/>
  <c r="H299"/>
  <c r="H336"/>
  <c r="H373" s="1"/>
  <c r="H410" s="1"/>
  <c r="K1419" i="25" s="1"/>
  <c r="F259" i="6"/>
  <c r="M33"/>
  <c r="AD43" i="26"/>
  <c r="AA43"/>
  <c r="AC43"/>
  <c r="O33" i="6"/>
  <c r="F414" i="25"/>
  <c r="J300" i="5"/>
  <c r="J337"/>
  <c r="J374" s="1"/>
  <c r="J411"/>
  <c r="K300"/>
  <c r="K337"/>
  <c r="K374" s="1"/>
  <c r="K411" s="1"/>
  <c r="H300"/>
  <c r="H337"/>
  <c r="H374" s="1"/>
  <c r="H411"/>
  <c r="K1425" i="25" s="1"/>
  <c r="F260" i="6"/>
  <c r="M260"/>
  <c r="M34"/>
  <c r="N260"/>
  <c r="O260" s="1"/>
  <c r="P260" s="1"/>
  <c r="Q260" s="1"/>
  <c r="R260" s="1"/>
  <c r="S260" s="1"/>
  <c r="AD44" i="26"/>
  <c r="AA44"/>
  <c r="AC44"/>
  <c r="O34" i="6"/>
  <c r="F415" i="25"/>
  <c r="J301" i="5"/>
  <c r="J338"/>
  <c r="J375" s="1"/>
  <c r="J412" s="1"/>
  <c r="K301"/>
  <c r="K338"/>
  <c r="K375" s="1"/>
  <c r="K412"/>
  <c r="H301"/>
  <c r="H338"/>
  <c r="H375" s="1"/>
  <c r="H412" s="1"/>
  <c r="K1431" i="25" s="1"/>
  <c r="F261" i="6"/>
  <c r="M35"/>
  <c r="AD45" i="26"/>
  <c r="AA45"/>
  <c r="AC45"/>
  <c r="O35" i="6"/>
  <c r="F416" i="25"/>
  <c r="J302" i="5"/>
  <c r="J339"/>
  <c r="J376" s="1"/>
  <c r="J413"/>
  <c r="K302"/>
  <c r="K339"/>
  <c r="K376" s="1"/>
  <c r="K413" s="1"/>
  <c r="H302"/>
  <c r="H339"/>
  <c r="H376" s="1"/>
  <c r="H413"/>
  <c r="K1437" i="25" s="1"/>
  <c r="F262" i="6"/>
  <c r="M262"/>
  <c r="M36"/>
  <c r="N262" s="1"/>
  <c r="O262" s="1"/>
  <c r="P262" s="1"/>
  <c r="Q262" s="1"/>
  <c r="R262" s="1"/>
  <c r="S262" s="1"/>
  <c r="AD46" i="26"/>
  <c r="AA46"/>
  <c r="AC46"/>
  <c r="O36" i="6"/>
  <c r="F417" i="25"/>
  <c r="J303" i="5"/>
  <c r="J340"/>
  <c r="J377" s="1"/>
  <c r="J414" s="1"/>
  <c r="K303"/>
  <c r="K340"/>
  <c r="K377" s="1"/>
  <c r="K414"/>
  <c r="H303"/>
  <c r="H340"/>
  <c r="H377" s="1"/>
  <c r="H414" s="1"/>
  <c r="K1443" i="25" s="1"/>
  <c r="F263" i="6"/>
  <c r="M37"/>
  <c r="AD47" i="26"/>
  <c r="AA47"/>
  <c r="AC47"/>
  <c r="O37" i="6"/>
  <c r="F418" i="25"/>
  <c r="J304" i="5"/>
  <c r="J341"/>
  <c r="J378" s="1"/>
  <c r="J415"/>
  <c r="K304"/>
  <c r="K341"/>
  <c r="K378" s="1"/>
  <c r="K415" s="1"/>
  <c r="H304"/>
  <c r="H341"/>
  <c r="H378" s="1"/>
  <c r="H415"/>
  <c r="K1449" i="25" s="1"/>
  <c r="F264" i="6"/>
  <c r="M264"/>
  <c r="M38"/>
  <c r="N264"/>
  <c r="O264" s="1"/>
  <c r="P264" s="1"/>
  <c r="Q264" s="1"/>
  <c r="R264" s="1"/>
  <c r="S264" s="1"/>
  <c r="AD48" i="26"/>
  <c r="AA48"/>
  <c r="AC48"/>
  <c r="O38" i="6"/>
  <c r="F265"/>
  <c r="M265" s="1"/>
  <c r="M39"/>
  <c r="AD49" i="26"/>
  <c r="AA49"/>
  <c r="AC49"/>
  <c r="T265" i="6"/>
  <c r="AA265" s="1"/>
  <c r="AB265" s="1"/>
  <c r="O39"/>
  <c r="AC265"/>
  <c r="AD265" s="1"/>
  <c r="AE265" s="1"/>
  <c r="AF265" s="1"/>
  <c r="AG265" s="1"/>
  <c r="K912" i="25"/>
  <c r="F266" i="6"/>
  <c r="K40"/>
  <c r="G266" s="1"/>
  <c r="H266" s="1"/>
  <c r="I266" s="1"/>
  <c r="J266" s="1"/>
  <c r="M266"/>
  <c r="M40"/>
  <c r="N266" s="1"/>
  <c r="O266" s="1"/>
  <c r="P266" s="1"/>
  <c r="Q266" s="1"/>
  <c r="R266" s="1"/>
  <c r="S266" s="1"/>
  <c r="AD50" i="26"/>
  <c r="AA50"/>
  <c r="AC50"/>
  <c r="AB50"/>
  <c r="T266" i="6"/>
  <c r="AA266" s="1"/>
  <c r="AB266" s="1"/>
  <c r="AC266" s="1"/>
  <c r="AD266" s="1"/>
  <c r="AE266" s="1"/>
  <c r="AF266" s="1"/>
  <c r="AG266" s="1"/>
  <c r="O40"/>
  <c r="L51" i="26"/>
  <c r="F267" i="6"/>
  <c r="T267" s="1"/>
  <c r="AA267" s="1"/>
  <c r="K41"/>
  <c r="AB51" i="26" s="1"/>
  <c r="M267" i="6"/>
  <c r="M41"/>
  <c r="N267" s="1"/>
  <c r="O267" s="1"/>
  <c r="P267" s="1"/>
  <c r="Q267" s="1"/>
  <c r="R267" s="1"/>
  <c r="S267" s="1"/>
  <c r="AD51" i="26"/>
  <c r="AA51"/>
  <c r="AC51"/>
  <c r="O41" i="6"/>
  <c r="L52" i="26"/>
  <c r="F268" i="6"/>
  <c r="T268" s="1"/>
  <c r="AA268" s="1"/>
  <c r="AB268" s="1"/>
  <c r="AC268" s="1"/>
  <c r="AD268" s="1"/>
  <c r="AE268" s="1"/>
  <c r="AF268" s="1"/>
  <c r="AG268" s="1"/>
  <c r="AT52" i="26" s="1"/>
  <c r="K42" i="6"/>
  <c r="M268"/>
  <c r="M42"/>
  <c r="N268"/>
  <c r="O268" s="1"/>
  <c r="P268" s="1"/>
  <c r="Q268" s="1"/>
  <c r="R268" s="1"/>
  <c r="S268" s="1"/>
  <c r="AD52" i="26"/>
  <c r="AA52"/>
  <c r="AC52"/>
  <c r="AB52"/>
  <c r="O42" i="6"/>
  <c r="L53" i="26"/>
  <c r="F269" i="6"/>
  <c r="T269" s="1"/>
  <c r="AA269" s="1"/>
  <c r="K43"/>
  <c r="AB53" i="26" s="1"/>
  <c r="M269" i="6"/>
  <c r="M43"/>
  <c r="N269" s="1"/>
  <c r="O269" s="1"/>
  <c r="P269" s="1"/>
  <c r="Q269" s="1"/>
  <c r="R269" s="1"/>
  <c r="S269" s="1"/>
  <c r="AD53" i="26"/>
  <c r="AA53"/>
  <c r="AC53"/>
  <c r="O43" i="6"/>
  <c r="L54" i="26"/>
  <c r="F270" i="6"/>
  <c r="T270" s="1"/>
  <c r="AA270" s="1"/>
  <c r="AB270" s="1"/>
  <c r="AC270" s="1"/>
  <c r="AD270" s="1"/>
  <c r="AE270" s="1"/>
  <c r="AF270" s="1"/>
  <c r="AG270" s="1"/>
  <c r="AT54" i="26" s="1"/>
  <c r="K44" i="6"/>
  <c r="M270"/>
  <c r="M44"/>
  <c r="N270"/>
  <c r="O270" s="1"/>
  <c r="P270" s="1"/>
  <c r="Q270" s="1"/>
  <c r="R270" s="1"/>
  <c r="S270" s="1"/>
  <c r="AD54" i="26"/>
  <c r="AA54"/>
  <c r="AC54"/>
  <c r="AB54"/>
  <c r="O44" i="6"/>
  <c r="L55" i="26"/>
  <c r="F271" i="6"/>
  <c r="K45"/>
  <c r="AB55" i="26" s="1"/>
  <c r="M271" i="6"/>
  <c r="M45"/>
  <c r="N271" s="1"/>
  <c r="O271" s="1"/>
  <c r="P271" s="1"/>
  <c r="Q271" s="1"/>
  <c r="R271" s="1"/>
  <c r="S271" s="1"/>
  <c r="AA55" i="26"/>
  <c r="AC55"/>
  <c r="T271" i="6"/>
  <c r="AA271" s="1"/>
  <c r="O45"/>
  <c r="Z96"/>
  <c r="M128" s="1"/>
  <c r="L281" s="1"/>
  <c r="H96"/>
  <c r="G128"/>
  <c r="F281" s="1"/>
  <c r="F65" i="21"/>
  <c r="O128" i="6" s="1"/>
  <c r="P128"/>
  <c r="AD81" i="26"/>
  <c r="AA81"/>
  <c r="F58" i="21"/>
  <c r="F128" i="6" s="1"/>
  <c r="AC81" i="26" s="1"/>
  <c r="I25" i="21"/>
  <c r="F62"/>
  <c r="N128" i="6" s="1"/>
  <c r="AB81" i="26" s="1"/>
  <c r="I29" i="21"/>
  <c r="F66"/>
  <c r="Q128" i="6" s="1"/>
  <c r="R128"/>
  <c r="J293" i="8"/>
  <c r="J328"/>
  <c r="J363"/>
  <c r="J398" s="1"/>
  <c r="J940" i="25" s="1"/>
  <c r="J1104" s="1"/>
  <c r="J1233" s="1"/>
  <c r="J811"/>
  <c r="K180" i="5"/>
  <c r="K200" s="1"/>
  <c r="J799" i="25" s="1"/>
  <c r="J805" s="1"/>
  <c r="J812"/>
  <c r="K179" i="5"/>
  <c r="K199"/>
  <c r="J798" i="25" s="1"/>
  <c r="J804" s="1"/>
  <c r="K483"/>
  <c r="K525" s="1"/>
  <c r="K558" s="1"/>
  <c r="J240" i="8"/>
  <c r="J275" s="1"/>
  <c r="J310"/>
  <c r="J818" i="25"/>
  <c r="J819" s="1"/>
  <c r="K465"/>
  <c r="K507" s="1"/>
  <c r="K540" s="1"/>
  <c r="J241" i="8"/>
  <c r="J276" s="1"/>
  <c r="J311"/>
  <c r="K466" i="25"/>
  <c r="K508" s="1"/>
  <c r="K541" s="1"/>
  <c r="J242" i="8"/>
  <c r="J277"/>
  <c r="J312"/>
  <c r="J347"/>
  <c r="J382" s="1"/>
  <c r="J924" i="25" s="1"/>
  <c r="J1088" s="1"/>
  <c r="J1217" s="1"/>
  <c r="K467"/>
  <c r="K509"/>
  <c r="K542" s="1"/>
  <c r="J243" i="8"/>
  <c r="J278" s="1"/>
  <c r="J313"/>
  <c r="K468" i="25"/>
  <c r="K510" s="1"/>
  <c r="K543" s="1"/>
  <c r="J245" i="8"/>
  <c r="J280"/>
  <c r="J315"/>
  <c r="J350"/>
  <c r="J385" s="1"/>
  <c r="J927" i="25" s="1"/>
  <c r="J1091" s="1"/>
  <c r="J1220" s="1"/>
  <c r="K470"/>
  <c r="K512" s="1"/>
  <c r="K545" s="1"/>
  <c r="J249" i="8"/>
  <c r="J284" s="1"/>
  <c r="J319"/>
  <c r="K474" i="25"/>
  <c r="K516" s="1"/>
  <c r="K549" s="1"/>
  <c r="J251" i="8"/>
  <c r="J286"/>
  <c r="J321"/>
  <c r="J356"/>
  <c r="J391" s="1"/>
  <c r="J933" i="25" s="1"/>
  <c r="J1097" s="1"/>
  <c r="J1226" s="1"/>
  <c r="K476"/>
  <c r="K518"/>
  <c r="K551" s="1"/>
  <c r="J253" i="8"/>
  <c r="J288" s="1"/>
  <c r="J323"/>
  <c r="K478" i="25"/>
  <c r="K520" s="1"/>
  <c r="K553" s="1"/>
  <c r="J256" i="8"/>
  <c r="J291"/>
  <c r="J326"/>
  <c r="J361"/>
  <c r="J396" s="1"/>
  <c r="J938" i="25" s="1"/>
  <c r="J1102" s="1"/>
  <c r="K481"/>
  <c r="K523" s="1"/>
  <c r="K556" s="1"/>
  <c r="J260" i="8"/>
  <c r="J295" s="1"/>
  <c r="J330"/>
  <c r="K485" i="25"/>
  <c r="K527" s="1"/>
  <c r="K560" s="1"/>
  <c r="J262" i="8"/>
  <c r="J297"/>
  <c r="J332"/>
  <c r="J367"/>
  <c r="J402" s="1"/>
  <c r="J944" i="25" s="1"/>
  <c r="J1108" s="1"/>
  <c r="K487"/>
  <c r="K529"/>
  <c r="K562" s="1"/>
  <c r="J266" i="8"/>
  <c r="J301" s="1"/>
  <c r="J336"/>
  <c r="K491" i="25"/>
  <c r="K533" s="1"/>
  <c r="K566" s="1"/>
  <c r="J239" i="8"/>
  <c r="J274" s="1"/>
  <c r="J309"/>
  <c r="J825" i="25"/>
  <c r="J826" s="1"/>
  <c r="K178" i="5"/>
  <c r="K198" s="1"/>
  <c r="J797" i="25" s="1"/>
  <c r="J803" s="1"/>
  <c r="K464"/>
  <c r="K506" s="1"/>
  <c r="K539" s="1"/>
  <c r="J244" i="8"/>
  <c r="J279" s="1"/>
  <c r="J314"/>
  <c r="K469" i="25"/>
  <c r="K511" s="1"/>
  <c r="K544" s="1"/>
  <c r="J246" i="8"/>
  <c r="J281"/>
  <c r="J316"/>
  <c r="J351"/>
  <c r="J386" s="1"/>
  <c r="J928" i="25" s="1"/>
  <c r="J1092" s="1"/>
  <c r="J1221" s="1"/>
  <c r="K471"/>
  <c r="K513"/>
  <c r="K546" s="1"/>
  <c r="J247" i="8"/>
  <c r="J282" s="1"/>
  <c r="J317"/>
  <c r="K472" i="25"/>
  <c r="K514" s="1"/>
  <c r="K547" s="1"/>
  <c r="J248" i="8"/>
  <c r="J283"/>
  <c r="J318"/>
  <c r="J353"/>
  <c r="J388" s="1"/>
  <c r="J930" i="25" s="1"/>
  <c r="J1094" s="1"/>
  <c r="J1223" s="1"/>
  <c r="K473"/>
  <c r="K515" s="1"/>
  <c r="K548" s="1"/>
  <c r="J250" i="8"/>
  <c r="J285" s="1"/>
  <c r="J320"/>
  <c r="K475" i="25"/>
  <c r="K517" s="1"/>
  <c r="K550" s="1"/>
  <c r="J252" i="8"/>
  <c r="J287"/>
  <c r="J322"/>
  <c r="J357"/>
  <c r="J392" s="1"/>
  <c r="J934" i="25" s="1"/>
  <c r="J1098" s="1"/>
  <c r="J1227" s="1"/>
  <c r="K477"/>
  <c r="K519"/>
  <c r="K552" s="1"/>
  <c r="J254" i="8"/>
  <c r="J289" s="1"/>
  <c r="J324"/>
  <c r="K479" i="25"/>
  <c r="K521" s="1"/>
  <c r="K554" s="1"/>
  <c r="J255" i="8"/>
  <c r="J290"/>
  <c r="J325"/>
  <c r="J360"/>
  <c r="J395" s="1"/>
  <c r="J937" i="25" s="1"/>
  <c r="J1101" s="1"/>
  <c r="J1230" s="1"/>
  <c r="K480"/>
  <c r="K522" s="1"/>
  <c r="K555" s="1"/>
  <c r="J257" i="8"/>
  <c r="J292" s="1"/>
  <c r="J327"/>
  <c r="K482" i="25"/>
  <c r="K524" s="1"/>
  <c r="K557" s="1"/>
  <c r="J259" i="8"/>
  <c r="J294"/>
  <c r="J329"/>
  <c r="J364"/>
  <c r="J399" s="1"/>
  <c r="J941" i="25" s="1"/>
  <c r="J1105" s="1"/>
  <c r="J1234" s="1"/>
  <c r="K484"/>
  <c r="K526"/>
  <c r="K559" s="1"/>
  <c r="J261" i="8"/>
  <c r="J296" s="1"/>
  <c r="J331"/>
  <c r="K486" i="25"/>
  <c r="K528" s="1"/>
  <c r="K561" s="1"/>
  <c r="J263" i="8"/>
  <c r="J298"/>
  <c r="J333"/>
  <c r="J368"/>
  <c r="J403" s="1"/>
  <c r="J945" i="25" s="1"/>
  <c r="J1109" s="1"/>
  <c r="J1238" s="1"/>
  <c r="K488"/>
  <c r="K530" s="1"/>
  <c r="K563" s="1"/>
  <c r="J264" i="8"/>
  <c r="J299" s="1"/>
  <c r="J334"/>
  <c r="K489" i="25"/>
  <c r="K531" s="1"/>
  <c r="K564" s="1"/>
  <c r="J265" i="8"/>
  <c r="J300"/>
  <c r="J335"/>
  <c r="J370"/>
  <c r="J405" s="1"/>
  <c r="J947" i="25" s="1"/>
  <c r="J1111" s="1"/>
  <c r="J1240" s="1"/>
  <c r="K490"/>
  <c r="K532"/>
  <c r="K565" s="1"/>
  <c r="J856"/>
  <c r="J857" s="1"/>
  <c r="K145" i="5"/>
  <c r="K165" s="1"/>
  <c r="K185" s="1"/>
  <c r="K191" s="1"/>
  <c r="K146"/>
  <c r="K166" s="1"/>
  <c r="K186" s="1"/>
  <c r="K192" s="1"/>
  <c r="K139" i="8"/>
  <c r="K593" i="25"/>
  <c r="K635" s="1"/>
  <c r="K668" s="1"/>
  <c r="J863"/>
  <c r="J864" s="1"/>
  <c r="K121" i="8"/>
  <c r="K575" i="25" s="1"/>
  <c r="K617" s="1"/>
  <c r="K650" s="1"/>
  <c r="K122" i="8"/>
  <c r="K576" i="25"/>
  <c r="K618" s="1"/>
  <c r="K651" s="1"/>
  <c r="K123" i="8"/>
  <c r="K577" i="25" s="1"/>
  <c r="K619" s="1"/>
  <c r="K652" s="1"/>
  <c r="K124" i="8"/>
  <c r="K578" i="25"/>
  <c r="K620" s="1"/>
  <c r="K653" s="1"/>
  <c r="K126" i="8"/>
  <c r="K580" i="25" s="1"/>
  <c r="K622" s="1"/>
  <c r="K655" s="1"/>
  <c r="K130" i="8"/>
  <c r="K584" i="25"/>
  <c r="K626" s="1"/>
  <c r="K659" s="1"/>
  <c r="K132" i="8"/>
  <c r="K586" i="25" s="1"/>
  <c r="K628" s="1"/>
  <c r="K661" s="1"/>
  <c r="K134" i="8"/>
  <c r="K588" i="25"/>
  <c r="K630" s="1"/>
  <c r="K663" s="1"/>
  <c r="K137" i="8"/>
  <c r="K591" i="25" s="1"/>
  <c r="K633" s="1"/>
  <c r="K666" s="1"/>
  <c r="K141" i="8"/>
  <c r="K595" i="25"/>
  <c r="K637" s="1"/>
  <c r="K670" s="1"/>
  <c r="K143" i="8"/>
  <c r="K597" i="25" s="1"/>
  <c r="K639" s="1"/>
  <c r="K672" s="1"/>
  <c r="K147" i="8"/>
  <c r="K601" i="25"/>
  <c r="K643" s="1"/>
  <c r="K676" s="1"/>
  <c r="J870"/>
  <c r="J871" s="1"/>
  <c r="K144" i="5"/>
  <c r="K164"/>
  <c r="K184" s="1"/>
  <c r="K120" i="8"/>
  <c r="K574" i="25" s="1"/>
  <c r="K616" s="1"/>
  <c r="K649" s="1"/>
  <c r="K125" i="8"/>
  <c r="K579" i="25"/>
  <c r="K621" s="1"/>
  <c r="K654" s="1"/>
  <c r="K127" i="8"/>
  <c r="K581" i="25" s="1"/>
  <c r="K623" s="1"/>
  <c r="K656" s="1"/>
  <c r="K128" i="8"/>
  <c r="K582" i="25"/>
  <c r="K624" s="1"/>
  <c r="K657" s="1"/>
  <c r="K129" i="8"/>
  <c r="K583" i="25" s="1"/>
  <c r="K625" s="1"/>
  <c r="K658" s="1"/>
  <c r="K131" i="8"/>
  <c r="K585" i="25"/>
  <c r="K627" s="1"/>
  <c r="K660" s="1"/>
  <c r="K133" i="8"/>
  <c r="K587" i="25" s="1"/>
  <c r="K629" s="1"/>
  <c r="K662" s="1"/>
  <c r="K135" i="8"/>
  <c r="K589" i="25"/>
  <c r="K631" s="1"/>
  <c r="K664" s="1"/>
  <c r="K136" i="8"/>
  <c r="K590" i="25" s="1"/>
  <c r="K632" s="1"/>
  <c r="K665" s="1"/>
  <c r="K138" i="8"/>
  <c r="K592" i="25"/>
  <c r="K634" s="1"/>
  <c r="K667" s="1"/>
  <c r="K140" i="8"/>
  <c r="K594" i="25" s="1"/>
  <c r="K636" s="1"/>
  <c r="K669" s="1"/>
  <c r="K142" i="8"/>
  <c r="K596" i="25"/>
  <c r="K638" s="1"/>
  <c r="K671" s="1"/>
  <c r="K144" i="8"/>
  <c r="K598" i="25" s="1"/>
  <c r="K640" s="1"/>
  <c r="K673" s="1"/>
  <c r="K145" i="8"/>
  <c r="K599" i="25"/>
  <c r="K641" s="1"/>
  <c r="K674" s="1"/>
  <c r="K146" i="8"/>
  <c r="K600" i="25" s="1"/>
  <c r="K642" s="1"/>
  <c r="K675" s="1"/>
  <c r="J895"/>
  <c r="J896" s="1"/>
  <c r="K151" i="5"/>
  <c r="K171" s="1"/>
  <c r="K152"/>
  <c r="K172" s="1"/>
  <c r="K173" i="8"/>
  <c r="K703" i="25"/>
  <c r="K745" s="1"/>
  <c r="K778" s="1"/>
  <c r="J902"/>
  <c r="J903" s="1"/>
  <c r="K156" i="8"/>
  <c r="K686" i="25" s="1"/>
  <c r="K728" s="1"/>
  <c r="K761" s="1"/>
  <c r="K158" i="8"/>
  <c r="K688" i="25" s="1"/>
  <c r="K730" s="1"/>
  <c r="K763" s="1"/>
  <c r="K164" i="8"/>
  <c r="K694" i="25" s="1"/>
  <c r="K736" s="1"/>
  <c r="K769" s="1"/>
  <c r="K168" i="8"/>
  <c r="K698" i="25" s="1"/>
  <c r="K740"/>
  <c r="K773" s="1"/>
  <c r="J1231"/>
  <c r="K175" i="8"/>
  <c r="K705" i="25" s="1"/>
  <c r="K747" s="1"/>
  <c r="K780" s="1"/>
  <c r="J1237"/>
  <c r="K181" i="8"/>
  <c r="K711" i="25" s="1"/>
  <c r="K753" s="1"/>
  <c r="K786" s="1"/>
  <c r="J909"/>
  <c r="J910" s="1"/>
  <c r="K150" i="5"/>
  <c r="K170"/>
  <c r="K154" i="8"/>
  <c r="K684" i="25" s="1"/>
  <c r="K726" s="1"/>
  <c r="K759" s="1"/>
  <c r="K159" i="8"/>
  <c r="K689" i="25"/>
  <c r="K731" s="1"/>
  <c r="K764" s="1"/>
  <c r="K161" i="8"/>
  <c r="K691" i="25" s="1"/>
  <c r="K733" s="1"/>
  <c r="K766" s="1"/>
  <c r="K162" i="8"/>
  <c r="K692" i="25"/>
  <c r="K734" s="1"/>
  <c r="K767" s="1"/>
  <c r="K163" i="8"/>
  <c r="K693" i="25" s="1"/>
  <c r="K735" s="1"/>
  <c r="K768" s="1"/>
  <c r="K165" i="8"/>
  <c r="K695" i="25"/>
  <c r="K737" s="1"/>
  <c r="K770" s="1"/>
  <c r="K167" i="8"/>
  <c r="K697" i="25" s="1"/>
  <c r="K739" s="1"/>
  <c r="K772" s="1"/>
  <c r="K169" i="8"/>
  <c r="K699" i="25"/>
  <c r="K741" s="1"/>
  <c r="K774" s="1"/>
  <c r="K170" i="8"/>
  <c r="K700" i="25" s="1"/>
  <c r="K742" s="1"/>
  <c r="K775" s="1"/>
  <c r="K172" i="8"/>
  <c r="K702" i="25"/>
  <c r="K744" s="1"/>
  <c r="K777" s="1"/>
  <c r="K174" i="8"/>
  <c r="K704" i="25" s="1"/>
  <c r="K746" s="1"/>
  <c r="K779" s="1"/>
  <c r="K176" i="8"/>
  <c r="K706" i="25"/>
  <c r="K748" s="1"/>
  <c r="K781" s="1"/>
  <c r="K178" i="8"/>
  <c r="K708" i="25" s="1"/>
  <c r="K750" s="1"/>
  <c r="K783" s="1"/>
  <c r="K179" i="8"/>
  <c r="K709" i="25"/>
  <c r="K751" s="1"/>
  <c r="K784" s="1"/>
  <c r="K180" i="8"/>
  <c r="K710" i="25" s="1"/>
  <c r="K752" s="1"/>
  <c r="K785" s="1"/>
  <c r="J1347"/>
  <c r="J1359"/>
  <c r="J1365"/>
  <c r="J1371"/>
  <c r="J1383"/>
  <c r="J1395"/>
  <c r="J1407"/>
  <c r="J1413"/>
  <c r="J1419"/>
  <c r="J1425"/>
  <c r="J1431"/>
  <c r="J1437"/>
  <c r="J1443"/>
  <c r="J1449"/>
  <c r="K51" i="26"/>
  <c r="K52"/>
  <c r="AS52" s="1"/>
  <c r="K53"/>
  <c r="K54"/>
  <c r="AS54" s="1"/>
  <c r="K55"/>
  <c r="W96" i="6"/>
  <c r="L128"/>
  <c r="K281" s="1"/>
  <c r="I293" i="8"/>
  <c r="I328"/>
  <c r="I363"/>
  <c r="I398" s="1"/>
  <c r="I940" i="25" s="1"/>
  <c r="I1104" s="1"/>
  <c r="I1233" s="1"/>
  <c r="J55" i="9"/>
  <c r="J93"/>
  <c r="J131" s="1"/>
  <c r="J169"/>
  <c r="J207" s="1"/>
  <c r="J282" s="1"/>
  <c r="J56"/>
  <c r="J57"/>
  <c r="J58"/>
  <c r="J96"/>
  <c r="J134" s="1"/>
  <c r="J172"/>
  <c r="J210" s="1"/>
  <c r="J285" s="1"/>
  <c r="J357" s="1"/>
  <c r="J19" i="25" s="1"/>
  <c r="J59" i="9"/>
  <c r="J60"/>
  <c r="J98"/>
  <c r="J136" s="1"/>
  <c r="J174"/>
  <c r="J212" s="1"/>
  <c r="J287" s="1"/>
  <c r="J359" s="1"/>
  <c r="J21" i="25" s="1"/>
  <c r="J61" i="9"/>
  <c r="J62"/>
  <c r="J100"/>
  <c r="J138" s="1"/>
  <c r="J176"/>
  <c r="J214" s="1"/>
  <c r="J289" s="1"/>
  <c r="J361" s="1"/>
  <c r="J23" i="25" s="1"/>
  <c r="J63" i="9"/>
  <c r="J64"/>
  <c r="J102"/>
  <c r="J140" s="1"/>
  <c r="J178"/>
  <c r="J216" s="1"/>
  <c r="J291" s="1"/>
  <c r="J363" s="1"/>
  <c r="J25" i="25" s="1"/>
  <c r="J65" i="9"/>
  <c r="L246" i="25"/>
  <c r="L247"/>
  <c r="L248"/>
  <c r="L249"/>
  <c r="J70" i="9"/>
  <c r="J108"/>
  <c r="J146" s="1"/>
  <c r="J184"/>
  <c r="J222" s="1"/>
  <c r="J297" s="1"/>
  <c r="J71"/>
  <c r="J72"/>
  <c r="L253" i="25"/>
  <c r="L254"/>
  <c r="L255"/>
  <c r="L256"/>
  <c r="L257"/>
  <c r="L258"/>
  <c r="L259"/>
  <c r="L260"/>
  <c r="L261"/>
  <c r="L262"/>
  <c r="L263"/>
  <c r="L264"/>
  <c r="I811"/>
  <c r="J180" i="5"/>
  <c r="J200" s="1"/>
  <c r="I799" i="25"/>
  <c r="I805" s="1"/>
  <c r="I812"/>
  <c r="J179" i="5"/>
  <c r="J199"/>
  <c r="I798" i="25" s="1"/>
  <c r="I804" s="1"/>
  <c r="J483"/>
  <c r="J525" s="1"/>
  <c r="J558" s="1"/>
  <c r="I240" i="8"/>
  <c r="I310"/>
  <c r="I818" i="25"/>
  <c r="I819" s="1"/>
  <c r="J465"/>
  <c r="J507" s="1"/>
  <c r="J540" s="1"/>
  <c r="I241" i="8"/>
  <c r="I276"/>
  <c r="I311"/>
  <c r="I346"/>
  <c r="I381" s="1"/>
  <c r="I923" i="25" s="1"/>
  <c r="I1087" s="1"/>
  <c r="I1216" s="1"/>
  <c r="J466"/>
  <c r="J508" s="1"/>
  <c r="J541" s="1"/>
  <c r="I242" i="8"/>
  <c r="I277" s="1"/>
  <c r="I312"/>
  <c r="J467" i="25"/>
  <c r="J509" s="1"/>
  <c r="J542" s="1"/>
  <c r="I243" i="8"/>
  <c r="I278"/>
  <c r="I313"/>
  <c r="I348"/>
  <c r="I383" s="1"/>
  <c r="I925" i="25" s="1"/>
  <c r="I1089" s="1"/>
  <c r="I1218" s="1"/>
  <c r="J468"/>
  <c r="J510"/>
  <c r="J543" s="1"/>
  <c r="I245" i="8"/>
  <c r="I280" s="1"/>
  <c r="I315"/>
  <c r="J470" i="25"/>
  <c r="J512" s="1"/>
  <c r="J545" s="1"/>
  <c r="I249" i="8"/>
  <c r="I284"/>
  <c r="I319"/>
  <c r="I354"/>
  <c r="I389" s="1"/>
  <c r="I931" i="25" s="1"/>
  <c r="I1095" s="1"/>
  <c r="I1224" s="1"/>
  <c r="J474"/>
  <c r="J516" s="1"/>
  <c r="J549" s="1"/>
  <c r="I251" i="8"/>
  <c r="I286" s="1"/>
  <c r="I321"/>
  <c r="J476" i="25"/>
  <c r="J518" s="1"/>
  <c r="J551" s="1"/>
  <c r="I253" i="8"/>
  <c r="I288"/>
  <c r="I323"/>
  <c r="I358"/>
  <c r="I393" s="1"/>
  <c r="I935" i="25" s="1"/>
  <c r="I1099" s="1"/>
  <c r="I1228" s="1"/>
  <c r="J478"/>
  <c r="J520"/>
  <c r="J553" s="1"/>
  <c r="I256" i="8"/>
  <c r="I291" s="1"/>
  <c r="I326"/>
  <c r="J481" i="25"/>
  <c r="J523" s="1"/>
  <c r="J556" s="1"/>
  <c r="I260" i="8"/>
  <c r="I295"/>
  <c r="I330"/>
  <c r="I365"/>
  <c r="I400" s="1"/>
  <c r="I942" i="25" s="1"/>
  <c r="I1106" s="1"/>
  <c r="I1235" s="1"/>
  <c r="J485"/>
  <c r="J527" s="1"/>
  <c r="J560" s="1"/>
  <c r="I262" i="8"/>
  <c r="I297" s="1"/>
  <c r="I332"/>
  <c r="J487" i="25"/>
  <c r="J529" s="1"/>
  <c r="J562" s="1"/>
  <c r="I266" i="8"/>
  <c r="I301"/>
  <c r="I336"/>
  <c r="I371"/>
  <c r="I406" s="1"/>
  <c r="I948" i="25" s="1"/>
  <c r="I1112" s="1"/>
  <c r="I1241" s="1"/>
  <c r="J491"/>
  <c r="J533"/>
  <c r="J566" s="1"/>
  <c r="I239" i="8"/>
  <c r="I274"/>
  <c r="I309"/>
  <c r="I344"/>
  <c r="I379" s="1"/>
  <c r="I921" i="25" s="1"/>
  <c r="I1085" s="1"/>
  <c r="I1214" s="1"/>
  <c r="I825"/>
  <c r="I826"/>
  <c r="J178" i="5"/>
  <c r="J198"/>
  <c r="I797" i="25" s="1"/>
  <c r="I803" s="1"/>
  <c r="J464"/>
  <c r="J506" s="1"/>
  <c r="J539" s="1"/>
  <c r="I244" i="8"/>
  <c r="I279"/>
  <c r="I314"/>
  <c r="I349"/>
  <c r="I384" s="1"/>
  <c r="I926" i="25" s="1"/>
  <c r="I1090" s="1"/>
  <c r="I1219" s="1"/>
  <c r="J469"/>
  <c r="J511" s="1"/>
  <c r="J544" s="1"/>
  <c r="I246" i="8"/>
  <c r="I281" s="1"/>
  <c r="I316"/>
  <c r="J471" i="25"/>
  <c r="J513" s="1"/>
  <c r="J546" s="1"/>
  <c r="I247" i="8"/>
  <c r="I282"/>
  <c r="I317"/>
  <c r="I352"/>
  <c r="I387" s="1"/>
  <c r="I929" i="25" s="1"/>
  <c r="I1093" s="1"/>
  <c r="I1222" s="1"/>
  <c r="J472"/>
  <c r="J514"/>
  <c r="J547" s="1"/>
  <c r="I248" i="8"/>
  <c r="I283" s="1"/>
  <c r="I318"/>
  <c r="J473" i="25"/>
  <c r="J515" s="1"/>
  <c r="J548" s="1"/>
  <c r="I250" i="8"/>
  <c r="I285"/>
  <c r="I320"/>
  <c r="I355"/>
  <c r="I390" s="1"/>
  <c r="I932" i="25" s="1"/>
  <c r="I1096" s="1"/>
  <c r="I1225" s="1"/>
  <c r="J475"/>
  <c r="J517" s="1"/>
  <c r="J550" s="1"/>
  <c r="I252" i="8"/>
  <c r="I287" s="1"/>
  <c r="I322"/>
  <c r="J477" i="25"/>
  <c r="J519" s="1"/>
  <c r="J552" s="1"/>
  <c r="I254" i="8"/>
  <c r="I289"/>
  <c r="I324"/>
  <c r="I359"/>
  <c r="I394" s="1"/>
  <c r="I936" i="25" s="1"/>
  <c r="I1100" s="1"/>
  <c r="I1229" s="1"/>
  <c r="J479"/>
  <c r="J521"/>
  <c r="J554" s="1"/>
  <c r="I255" i="8"/>
  <c r="I290" s="1"/>
  <c r="I325"/>
  <c r="J480" i="25"/>
  <c r="J522" s="1"/>
  <c r="J555" s="1"/>
  <c r="I257" i="8"/>
  <c r="I292"/>
  <c r="I327"/>
  <c r="I362"/>
  <c r="I397" s="1"/>
  <c r="I939" i="25" s="1"/>
  <c r="I1103" s="1"/>
  <c r="I1232" s="1"/>
  <c r="J482"/>
  <c r="J524" s="1"/>
  <c r="J557" s="1"/>
  <c r="I259" i="8"/>
  <c r="I294" s="1"/>
  <c r="I329"/>
  <c r="J484" i="25"/>
  <c r="J526" s="1"/>
  <c r="J559" s="1"/>
  <c r="I261" i="8"/>
  <c r="I296"/>
  <c r="I331"/>
  <c r="I366"/>
  <c r="I401" s="1"/>
  <c r="I943" i="25" s="1"/>
  <c r="I1107" s="1"/>
  <c r="I1236" s="1"/>
  <c r="J486"/>
  <c r="J528"/>
  <c r="J561" s="1"/>
  <c r="I263" i="8"/>
  <c r="I298" s="1"/>
  <c r="I333"/>
  <c r="J488" i="25"/>
  <c r="J530" s="1"/>
  <c r="J563" s="1"/>
  <c r="I264" i="8"/>
  <c r="I299"/>
  <c r="I334"/>
  <c r="I369"/>
  <c r="I404" s="1"/>
  <c r="I946" i="25" s="1"/>
  <c r="I1110" s="1"/>
  <c r="I1239" s="1"/>
  <c r="J489"/>
  <c r="J531" s="1"/>
  <c r="J564" s="1"/>
  <c r="I265" i="8"/>
  <c r="I300" s="1"/>
  <c r="I335"/>
  <c r="J490" i="25"/>
  <c r="J532" s="1"/>
  <c r="J565" s="1"/>
  <c r="L106"/>
  <c r="J66" i="9"/>
  <c r="J104" s="1"/>
  <c r="J142" s="1"/>
  <c r="L107" i="25"/>
  <c r="J67" i="9"/>
  <c r="J105" s="1"/>
  <c r="J143" s="1"/>
  <c r="L108" i="25"/>
  <c r="J68" i="9"/>
  <c r="J106" s="1"/>
  <c r="J144" s="1"/>
  <c r="L109" i="25"/>
  <c r="J69" i="9"/>
  <c r="J107" s="1"/>
  <c r="J145" s="1"/>
  <c r="L113" i="25"/>
  <c r="J73" i="9"/>
  <c r="J111"/>
  <c r="J149" s="1"/>
  <c r="J187" s="1"/>
  <c r="J225" s="1"/>
  <c r="J300" s="1"/>
  <c r="J372" s="1"/>
  <c r="J34" i="25" s="1"/>
  <c r="L114"/>
  <c r="J188" i="9"/>
  <c r="J226" s="1"/>
  <c r="J301" s="1"/>
  <c r="J373" s="1"/>
  <c r="J35" i="25" s="1"/>
  <c r="L115"/>
  <c r="J189" i="9"/>
  <c r="J227" s="1"/>
  <c r="L116" i="25"/>
  <c r="J190" i="9"/>
  <c r="J228" s="1"/>
  <c r="L117" i="25"/>
  <c r="J191" i="9"/>
  <c r="J229" s="1"/>
  <c r="L118" i="25"/>
  <c r="J192" i="9"/>
  <c r="J230" s="1"/>
  <c r="L119" i="25"/>
  <c r="J193" i="9"/>
  <c r="J231" s="1"/>
  <c r="J306" s="1"/>
  <c r="J378" s="1"/>
  <c r="J40" i="25" s="1"/>
  <c r="L120"/>
  <c r="J194" i="9"/>
  <c r="J232" s="1"/>
  <c r="L121" i="25"/>
  <c r="J195" i="9"/>
  <c r="J233" s="1"/>
  <c r="L122" i="25"/>
  <c r="J196" i="9"/>
  <c r="J234" s="1"/>
  <c r="L123" i="25"/>
  <c r="J197" i="9"/>
  <c r="J235"/>
  <c r="J310" s="1"/>
  <c r="J382" s="1"/>
  <c r="J44" i="25" s="1"/>
  <c r="L124"/>
  <c r="J198" i="9"/>
  <c r="J236" s="1"/>
  <c r="I856" i="25"/>
  <c r="I857" s="1"/>
  <c r="J145" i="5"/>
  <c r="J165" s="1"/>
  <c r="J185" s="1"/>
  <c r="J191" s="1"/>
  <c r="J146"/>
  <c r="J166" s="1"/>
  <c r="J186" s="1"/>
  <c r="J192" s="1"/>
  <c r="J139" i="8"/>
  <c r="J593" i="25"/>
  <c r="J635" s="1"/>
  <c r="J668" s="1"/>
  <c r="I863"/>
  <c r="I864" s="1"/>
  <c r="J121" i="8"/>
  <c r="J575" i="25" s="1"/>
  <c r="J617" s="1"/>
  <c r="J650" s="1"/>
  <c r="J122" i="8"/>
  <c r="J576" i="25"/>
  <c r="J618" s="1"/>
  <c r="J651" s="1"/>
  <c r="J123" i="8"/>
  <c r="J577" i="25" s="1"/>
  <c r="J619" s="1"/>
  <c r="J652" s="1"/>
  <c r="J124" i="8"/>
  <c r="J578" i="25"/>
  <c r="J620" s="1"/>
  <c r="J653" s="1"/>
  <c r="J126" i="8"/>
  <c r="J580" i="25" s="1"/>
  <c r="J622" s="1"/>
  <c r="J655" s="1"/>
  <c r="J130" i="8"/>
  <c r="J584" i="25"/>
  <c r="J626" s="1"/>
  <c r="J659" s="1"/>
  <c r="J132" i="8"/>
  <c r="J586" i="25" s="1"/>
  <c r="J628" s="1"/>
  <c r="J661" s="1"/>
  <c r="J134" i="8"/>
  <c r="J588" i="25"/>
  <c r="J630" s="1"/>
  <c r="J663" s="1"/>
  <c r="J137" i="8"/>
  <c r="J591" i="25" s="1"/>
  <c r="J633" s="1"/>
  <c r="J666" s="1"/>
  <c r="J141" i="8"/>
  <c r="J595" i="25"/>
  <c r="J637" s="1"/>
  <c r="J670" s="1"/>
  <c r="J143" i="8"/>
  <c r="J597" i="25" s="1"/>
  <c r="J639" s="1"/>
  <c r="J672" s="1"/>
  <c r="J147" i="8"/>
  <c r="J601" i="25"/>
  <c r="J643" s="1"/>
  <c r="J676" s="1"/>
  <c r="I870"/>
  <c r="I871" s="1"/>
  <c r="J144" i="5"/>
  <c r="J164"/>
  <c r="J184" s="1"/>
  <c r="J120" i="8"/>
  <c r="J574" i="25" s="1"/>
  <c r="J616" s="1"/>
  <c r="J649" s="1"/>
  <c r="J125" i="8"/>
  <c r="J579" i="25"/>
  <c r="J621" s="1"/>
  <c r="J654" s="1"/>
  <c r="J127" i="8"/>
  <c r="J581" i="25" s="1"/>
  <c r="J623" s="1"/>
  <c r="J656" s="1"/>
  <c r="J128" i="8"/>
  <c r="J582" i="25"/>
  <c r="J624" s="1"/>
  <c r="J657" s="1"/>
  <c r="J129" i="8"/>
  <c r="J583" i="25" s="1"/>
  <c r="J625" s="1"/>
  <c r="J658" s="1"/>
  <c r="J131" i="8"/>
  <c r="J585" i="25"/>
  <c r="J627" s="1"/>
  <c r="J660" s="1"/>
  <c r="J133" i="8"/>
  <c r="J587" i="25" s="1"/>
  <c r="J629" s="1"/>
  <c r="J662" s="1"/>
  <c r="J135" i="8"/>
  <c r="J589" i="25"/>
  <c r="J631" s="1"/>
  <c r="J664" s="1"/>
  <c r="J136" i="8"/>
  <c r="J590" i="25" s="1"/>
  <c r="J632" s="1"/>
  <c r="J665" s="1"/>
  <c r="J138" i="8"/>
  <c r="J592" i="25"/>
  <c r="J634" s="1"/>
  <c r="J667" s="1"/>
  <c r="J140" i="8"/>
  <c r="J594" i="25" s="1"/>
  <c r="J636" s="1"/>
  <c r="J669" s="1"/>
  <c r="J142" i="8"/>
  <c r="J596" i="25"/>
  <c r="J638" s="1"/>
  <c r="J671" s="1"/>
  <c r="J144" i="8"/>
  <c r="J598" i="25" s="1"/>
  <c r="J640" s="1"/>
  <c r="J673" s="1"/>
  <c r="J145" i="8"/>
  <c r="J599" i="25"/>
  <c r="J641" s="1"/>
  <c r="J674" s="1"/>
  <c r="J146" i="8"/>
  <c r="J600" i="25" s="1"/>
  <c r="J642" s="1"/>
  <c r="J675" s="1"/>
  <c r="I895"/>
  <c r="I896" s="1"/>
  <c r="J151" i="5"/>
  <c r="J171" s="1"/>
  <c r="J152"/>
  <c r="J172" s="1"/>
  <c r="J173" i="8"/>
  <c r="J703" i="25"/>
  <c r="J745" s="1"/>
  <c r="J778" s="1"/>
  <c r="I902"/>
  <c r="I903" s="1"/>
  <c r="J155" i="8"/>
  <c r="J685" i="25"/>
  <c r="J727" s="1"/>
  <c r="J760" s="1"/>
  <c r="J156" i="8"/>
  <c r="J686" i="25" s="1"/>
  <c r="J728" s="1"/>
  <c r="J761" s="1"/>
  <c r="J157" i="8"/>
  <c r="J687" i="25"/>
  <c r="J729" s="1"/>
  <c r="J762" s="1"/>
  <c r="J158" i="8"/>
  <c r="J688" i="25" s="1"/>
  <c r="J730" s="1"/>
  <c r="J763" s="1"/>
  <c r="J160" i="8"/>
  <c r="J690" i="25"/>
  <c r="J732" s="1"/>
  <c r="J765" s="1"/>
  <c r="J164" i="8"/>
  <c r="J694" i="25" s="1"/>
  <c r="J736" s="1"/>
  <c r="J769" s="1"/>
  <c r="J166" i="8"/>
  <c r="J696" i="25"/>
  <c r="J738" s="1"/>
  <c r="J771" s="1"/>
  <c r="J168" i="8"/>
  <c r="J698" i="25" s="1"/>
  <c r="J740" s="1"/>
  <c r="J773" s="1"/>
  <c r="J171" i="8"/>
  <c r="J701" i="25"/>
  <c r="J743" s="1"/>
  <c r="J776" s="1"/>
  <c r="J175" i="8"/>
  <c r="J705" i="25" s="1"/>
  <c r="J747" s="1"/>
  <c r="J780" s="1"/>
  <c r="J177" i="8"/>
  <c r="J707" i="25"/>
  <c r="J749" s="1"/>
  <c r="J782" s="1"/>
  <c r="J181" i="8"/>
  <c r="J711" i="25" s="1"/>
  <c r="J753" s="1"/>
  <c r="J786" s="1"/>
  <c r="I909"/>
  <c r="I910" s="1"/>
  <c r="J150" i="5"/>
  <c r="J170"/>
  <c r="J154" i="8"/>
  <c r="J684" i="25" s="1"/>
  <c r="J726" s="1"/>
  <c r="J759" s="1"/>
  <c r="J159" i="8"/>
  <c r="J689" i="25"/>
  <c r="J731" s="1"/>
  <c r="J764" s="1"/>
  <c r="J161" i="8"/>
  <c r="J691" i="25" s="1"/>
  <c r="J733" s="1"/>
  <c r="J766" s="1"/>
  <c r="J162" i="8"/>
  <c r="J692" i="25"/>
  <c r="J734" s="1"/>
  <c r="J767" s="1"/>
  <c r="J163" i="8"/>
  <c r="J693" i="25" s="1"/>
  <c r="J735" s="1"/>
  <c r="J768" s="1"/>
  <c r="J165" i="8"/>
  <c r="J695" i="25"/>
  <c r="J737" s="1"/>
  <c r="J770" s="1"/>
  <c r="J167" i="8"/>
  <c r="J697" i="25" s="1"/>
  <c r="J739" s="1"/>
  <c r="J772" s="1"/>
  <c r="J169" i="8"/>
  <c r="J699" i="25"/>
  <c r="J741" s="1"/>
  <c r="J774" s="1"/>
  <c r="J170" i="8"/>
  <c r="J700" i="25" s="1"/>
  <c r="J742" s="1"/>
  <c r="J775" s="1"/>
  <c r="J172" i="8"/>
  <c r="J702" i="25"/>
  <c r="J744" s="1"/>
  <c r="J777" s="1"/>
  <c r="J174" i="8"/>
  <c r="J704" i="25" s="1"/>
  <c r="J746" s="1"/>
  <c r="J779" s="1"/>
  <c r="J176" i="8"/>
  <c r="J706" i="25"/>
  <c r="J748" s="1"/>
  <c r="J781" s="1"/>
  <c r="J178" i="8"/>
  <c r="J708" i="25" s="1"/>
  <c r="J750" s="1"/>
  <c r="J783" s="1"/>
  <c r="J179" i="8"/>
  <c r="J709" i="25"/>
  <c r="J751" s="1"/>
  <c r="J784" s="1"/>
  <c r="J180" i="8"/>
  <c r="J710" i="25" s="1"/>
  <c r="J752" s="1"/>
  <c r="J785" s="1"/>
  <c r="I1347"/>
  <c r="J227" i="8"/>
  <c r="J208"/>
  <c r="J209"/>
  <c r="J210"/>
  <c r="J211"/>
  <c r="J212"/>
  <c r="I1353" i="25"/>
  <c r="I1359"/>
  <c r="I1365"/>
  <c r="I1371"/>
  <c r="I1377"/>
  <c r="I1383"/>
  <c r="I1389"/>
  <c r="I1395"/>
  <c r="I1401"/>
  <c r="I1407"/>
  <c r="I1413"/>
  <c r="I1419"/>
  <c r="I1425"/>
  <c r="I1431"/>
  <c r="I1437"/>
  <c r="I1443"/>
  <c r="I1449"/>
  <c r="J51" i="26"/>
  <c r="J52"/>
  <c r="AR52" s="1"/>
  <c r="J53"/>
  <c r="J54"/>
  <c r="AR54" s="1"/>
  <c r="J55"/>
  <c r="T96" i="6"/>
  <c r="K128"/>
  <c r="J281" s="1"/>
  <c r="H293" i="8"/>
  <c r="H328"/>
  <c r="H363"/>
  <c r="H398" s="1"/>
  <c r="H940" i="25" s="1"/>
  <c r="H1104" s="1"/>
  <c r="I55" i="9"/>
  <c r="I93"/>
  <c r="I131" s="1"/>
  <c r="I169" s="1"/>
  <c r="I207" s="1"/>
  <c r="I282" s="1"/>
  <c r="I56"/>
  <c r="I94" s="1"/>
  <c r="I132" s="1"/>
  <c r="I57"/>
  <c r="I95" s="1"/>
  <c r="I133" s="1"/>
  <c r="I58"/>
  <c r="I96"/>
  <c r="I134" s="1"/>
  <c r="I172" s="1"/>
  <c r="I210" s="1"/>
  <c r="I285" s="1"/>
  <c r="I357" s="1"/>
  <c r="I19" i="25" s="1"/>
  <c r="I59" i="9"/>
  <c r="I97"/>
  <c r="I135" s="1"/>
  <c r="I173" s="1"/>
  <c r="I211" s="1"/>
  <c r="I286" s="1"/>
  <c r="I358" s="1"/>
  <c r="I20" i="25" s="1"/>
  <c r="I60" i="9"/>
  <c r="I98" s="1"/>
  <c r="I136" s="1"/>
  <c r="I61"/>
  <c r="I99" s="1"/>
  <c r="I137" s="1"/>
  <c r="I62"/>
  <c r="I100"/>
  <c r="I138" s="1"/>
  <c r="I176" s="1"/>
  <c r="I214" s="1"/>
  <c r="I289" s="1"/>
  <c r="I361" s="1"/>
  <c r="I23" i="25" s="1"/>
  <c r="I63" i="9"/>
  <c r="I101"/>
  <c r="I139" s="1"/>
  <c r="I177" s="1"/>
  <c r="I215" s="1"/>
  <c r="I290" s="1"/>
  <c r="I362" s="1"/>
  <c r="I24" i="25" s="1"/>
  <c r="I64" i="9"/>
  <c r="I102" s="1"/>
  <c r="I140" s="1"/>
  <c r="I65"/>
  <c r="I103" s="1"/>
  <c r="I141" s="1"/>
  <c r="K246" i="25"/>
  <c r="K247"/>
  <c r="K248"/>
  <c r="K249"/>
  <c r="I70" i="9"/>
  <c r="I108" s="1"/>
  <c r="I146" s="1"/>
  <c r="I71"/>
  <c r="I109" s="1"/>
  <c r="I147" s="1"/>
  <c r="I72"/>
  <c r="I110"/>
  <c r="I148" s="1"/>
  <c r="I186" s="1"/>
  <c r="I224" s="1"/>
  <c r="I299" s="1"/>
  <c r="I371" s="1"/>
  <c r="I33" i="25" s="1"/>
  <c r="K253"/>
  <c r="K254"/>
  <c r="K255"/>
  <c r="K256"/>
  <c r="K257"/>
  <c r="K258"/>
  <c r="K259"/>
  <c r="K260"/>
  <c r="K261"/>
  <c r="K262"/>
  <c r="K263"/>
  <c r="K264"/>
  <c r="H811"/>
  <c r="I180" i="5"/>
  <c r="I200" s="1"/>
  <c r="H799" i="25" s="1"/>
  <c r="H805" s="1"/>
  <c r="H812"/>
  <c r="I179" i="5"/>
  <c r="I199"/>
  <c r="H798" i="25" s="1"/>
  <c r="H804" s="1"/>
  <c r="I483"/>
  <c r="I525" s="1"/>
  <c r="I558" s="1"/>
  <c r="H240" i="8"/>
  <c r="H275" s="1"/>
  <c r="H310"/>
  <c r="H818" i="25"/>
  <c r="H819" s="1"/>
  <c r="I465"/>
  <c r="I507" s="1"/>
  <c r="I540" s="1"/>
  <c r="H241" i="8"/>
  <c r="H276" s="1"/>
  <c r="H311"/>
  <c r="I466" i="25"/>
  <c r="I508" s="1"/>
  <c r="I541" s="1"/>
  <c r="H242" i="8"/>
  <c r="H277"/>
  <c r="H312"/>
  <c r="H347"/>
  <c r="H382" s="1"/>
  <c r="H924" i="25" s="1"/>
  <c r="H1088" s="1"/>
  <c r="I467"/>
  <c r="I509"/>
  <c r="I542" s="1"/>
  <c r="H243" i="8"/>
  <c r="H278" s="1"/>
  <c r="H313"/>
  <c r="I468" i="25"/>
  <c r="I510" s="1"/>
  <c r="I543" s="1"/>
  <c r="H245" i="8"/>
  <c r="H280"/>
  <c r="H315"/>
  <c r="H350"/>
  <c r="H385" s="1"/>
  <c r="H927" i="25" s="1"/>
  <c r="H1091" s="1"/>
  <c r="I470"/>
  <c r="I512" s="1"/>
  <c r="I545" s="1"/>
  <c r="H249" i="8"/>
  <c r="H284" s="1"/>
  <c r="H319"/>
  <c r="I474" i="25"/>
  <c r="I516" s="1"/>
  <c r="I549" s="1"/>
  <c r="H251" i="8"/>
  <c r="H286"/>
  <c r="H321"/>
  <c r="H356"/>
  <c r="H391" s="1"/>
  <c r="H933" i="25" s="1"/>
  <c r="H1097" s="1"/>
  <c r="I476"/>
  <c r="I518"/>
  <c r="I551" s="1"/>
  <c r="H253" i="8"/>
  <c r="H288" s="1"/>
  <c r="H323"/>
  <c r="I478" i="25"/>
  <c r="I520" s="1"/>
  <c r="I553" s="1"/>
  <c r="H256" i="8"/>
  <c r="H291"/>
  <c r="H326"/>
  <c r="H361"/>
  <c r="H396" s="1"/>
  <c r="H938" i="25" s="1"/>
  <c r="H1102" s="1"/>
  <c r="I481"/>
  <c r="I523" s="1"/>
  <c r="I556" s="1"/>
  <c r="H260" i="8"/>
  <c r="H295" s="1"/>
  <c r="H330"/>
  <c r="I485" i="25"/>
  <c r="I527" s="1"/>
  <c r="I560" s="1"/>
  <c r="H262" i="8"/>
  <c r="H297"/>
  <c r="H332"/>
  <c r="H367"/>
  <c r="H402" s="1"/>
  <c r="H944" i="25" s="1"/>
  <c r="H1108" s="1"/>
  <c r="I487"/>
  <c r="I529"/>
  <c r="I562" s="1"/>
  <c r="H266" i="8"/>
  <c r="H301" s="1"/>
  <c r="H336"/>
  <c r="I491" i="25"/>
  <c r="I533" s="1"/>
  <c r="I566" s="1"/>
  <c r="H239" i="8"/>
  <c r="H274" s="1"/>
  <c r="H309"/>
  <c r="H825" i="25"/>
  <c r="H826" s="1"/>
  <c r="I178" i="5"/>
  <c r="I198" s="1"/>
  <c r="H797" i="25" s="1"/>
  <c r="H803" s="1"/>
  <c r="I464"/>
  <c r="I506" s="1"/>
  <c r="I539" s="1"/>
  <c r="H244" i="8"/>
  <c r="H279" s="1"/>
  <c r="H314"/>
  <c r="I469" i="25"/>
  <c r="I511" s="1"/>
  <c r="I544" s="1"/>
  <c r="H246" i="8"/>
  <c r="H281"/>
  <c r="H316"/>
  <c r="H351"/>
  <c r="H386" s="1"/>
  <c r="H928" i="25" s="1"/>
  <c r="H1092" s="1"/>
  <c r="I471"/>
  <c r="I513"/>
  <c r="I546" s="1"/>
  <c r="H247" i="8"/>
  <c r="H282" s="1"/>
  <c r="H317"/>
  <c r="I472" i="25"/>
  <c r="I514" s="1"/>
  <c r="I547" s="1"/>
  <c r="H248" i="8"/>
  <c r="H283"/>
  <c r="H318"/>
  <c r="H353"/>
  <c r="H388" s="1"/>
  <c r="H930" i="25" s="1"/>
  <c r="H1094" s="1"/>
  <c r="I473"/>
  <c r="I515" s="1"/>
  <c r="I548" s="1"/>
  <c r="H250" i="8"/>
  <c r="H285" s="1"/>
  <c r="H320"/>
  <c r="I475" i="25"/>
  <c r="I517" s="1"/>
  <c r="I550" s="1"/>
  <c r="H252" i="8"/>
  <c r="H287"/>
  <c r="H322"/>
  <c r="H357"/>
  <c r="H392" s="1"/>
  <c r="H934" i="25" s="1"/>
  <c r="H1098" s="1"/>
  <c r="I477"/>
  <c r="I519"/>
  <c r="I552" s="1"/>
  <c r="H254" i="8"/>
  <c r="H289" s="1"/>
  <c r="H324"/>
  <c r="I479" i="25"/>
  <c r="I521" s="1"/>
  <c r="I554" s="1"/>
  <c r="H255" i="8"/>
  <c r="H290"/>
  <c r="H325"/>
  <c r="H360"/>
  <c r="H395" s="1"/>
  <c r="H937" i="25" s="1"/>
  <c r="H1101" s="1"/>
  <c r="I480"/>
  <c r="I522" s="1"/>
  <c r="I555" s="1"/>
  <c r="H257" i="8"/>
  <c r="H292" s="1"/>
  <c r="H327"/>
  <c r="I482" i="25"/>
  <c r="I524" s="1"/>
  <c r="I557" s="1"/>
  <c r="H259" i="8"/>
  <c r="H294"/>
  <c r="H329"/>
  <c r="H364"/>
  <c r="H399" s="1"/>
  <c r="H941" i="25" s="1"/>
  <c r="H1105" s="1"/>
  <c r="I484"/>
  <c r="I526"/>
  <c r="I559" s="1"/>
  <c r="H261" i="8"/>
  <c r="H296" s="1"/>
  <c r="H331"/>
  <c r="I486" i="25"/>
  <c r="I528" s="1"/>
  <c r="I561" s="1"/>
  <c r="H263" i="8"/>
  <c r="H298"/>
  <c r="H333"/>
  <c r="H368"/>
  <c r="H403" s="1"/>
  <c r="H945" i="25" s="1"/>
  <c r="H1109" s="1"/>
  <c r="I488"/>
  <c r="I530" s="1"/>
  <c r="I563" s="1"/>
  <c r="H264" i="8"/>
  <c r="H299" s="1"/>
  <c r="H334"/>
  <c r="I489" i="25"/>
  <c r="I531" s="1"/>
  <c r="I564" s="1"/>
  <c r="H265" i="8"/>
  <c r="H300"/>
  <c r="H335"/>
  <c r="H370"/>
  <c r="H405" s="1"/>
  <c r="H947" i="25" s="1"/>
  <c r="H1111" s="1"/>
  <c r="I490"/>
  <c r="I532"/>
  <c r="I565" s="1"/>
  <c r="K106"/>
  <c r="I66" i="9"/>
  <c r="I104"/>
  <c r="I142" s="1"/>
  <c r="I180" s="1"/>
  <c r="I218" s="1"/>
  <c r="I293" s="1"/>
  <c r="K107" i="25"/>
  <c r="I67" i="9"/>
  <c r="I105" s="1"/>
  <c r="I143" s="1"/>
  <c r="K108" i="25"/>
  <c r="I68" i="9"/>
  <c r="I106"/>
  <c r="I144" s="1"/>
  <c r="I182" s="1"/>
  <c r="I220" s="1"/>
  <c r="I295" s="1"/>
  <c r="I367" s="1"/>
  <c r="I29" i="25" s="1"/>
  <c r="K109"/>
  <c r="I69" i="9"/>
  <c r="I107" s="1"/>
  <c r="I145" s="1"/>
  <c r="K113" i="25"/>
  <c r="I73" i="9"/>
  <c r="I111" s="1"/>
  <c r="I149" s="1"/>
  <c r="K114" i="25"/>
  <c r="I188" i="9"/>
  <c r="I226" s="1"/>
  <c r="I301" s="1"/>
  <c r="I373" s="1"/>
  <c r="I35" i="25" s="1"/>
  <c r="K115"/>
  <c r="I189" i="9"/>
  <c r="I227" s="1"/>
  <c r="K116" i="25"/>
  <c r="I190" i="9"/>
  <c r="I228" s="1"/>
  <c r="K117" i="25"/>
  <c r="I191" i="9"/>
  <c r="I229" s="1"/>
  <c r="I304" s="1"/>
  <c r="I376" s="1"/>
  <c r="I38" i="25" s="1"/>
  <c r="K118"/>
  <c r="I192" i="9"/>
  <c r="I230" s="1"/>
  <c r="K119" i="25"/>
  <c r="I193" i="9"/>
  <c r="I231" s="1"/>
  <c r="K120" i="25"/>
  <c r="I194" i="9"/>
  <c r="I232" s="1"/>
  <c r="K121" i="25"/>
  <c r="I195" i="9"/>
  <c r="I233"/>
  <c r="I308" s="1"/>
  <c r="I380" s="1"/>
  <c r="I42" i="25" s="1"/>
  <c r="K122"/>
  <c r="I196" i="9"/>
  <c r="I234" s="1"/>
  <c r="K123" i="25"/>
  <c r="I197" i="9"/>
  <c r="I235" s="1"/>
  <c r="K124" i="25"/>
  <c r="I198" i="9"/>
  <c r="I236" s="1"/>
  <c r="H856" i="25"/>
  <c r="H857" s="1"/>
  <c r="I145" i="5"/>
  <c r="I165" s="1"/>
  <c r="I185" s="1"/>
  <c r="I191" s="1"/>
  <c r="I211" s="1"/>
  <c r="H882" i="25" s="1"/>
  <c r="H888" s="1"/>
  <c r="I146" i="5"/>
  <c r="I166" s="1"/>
  <c r="I186" s="1"/>
  <c r="I192" s="1"/>
  <c r="I212" s="1"/>
  <c r="H883" i="25" s="1"/>
  <c r="I139" i="8"/>
  <c r="I593" i="25"/>
  <c r="I635" s="1"/>
  <c r="I668" s="1"/>
  <c r="H863"/>
  <c r="H864" s="1"/>
  <c r="I121" i="8"/>
  <c r="I575" i="25" s="1"/>
  <c r="I617" s="1"/>
  <c r="I650" s="1"/>
  <c r="I122" i="8"/>
  <c r="I576" i="25"/>
  <c r="I618" s="1"/>
  <c r="I651" s="1"/>
  <c r="I123" i="8"/>
  <c r="I577" i="25" s="1"/>
  <c r="I619" s="1"/>
  <c r="I652" s="1"/>
  <c r="I124" i="8"/>
  <c r="I578" i="25"/>
  <c r="I620" s="1"/>
  <c r="I653" s="1"/>
  <c r="I126" i="8"/>
  <c r="I580" i="25" s="1"/>
  <c r="I622" s="1"/>
  <c r="I655" s="1"/>
  <c r="I130" i="8"/>
  <c r="I584" i="25"/>
  <c r="I626" s="1"/>
  <c r="I659" s="1"/>
  <c r="I132" i="8"/>
  <c r="I586" i="25" s="1"/>
  <c r="I628" s="1"/>
  <c r="I661" s="1"/>
  <c r="I134" i="8"/>
  <c r="I588" i="25"/>
  <c r="I630" s="1"/>
  <c r="I663" s="1"/>
  <c r="I137" i="8"/>
  <c r="I591" i="25" s="1"/>
  <c r="I633" s="1"/>
  <c r="I666" s="1"/>
  <c r="I141" i="8"/>
  <c r="I595" i="25"/>
  <c r="I637" s="1"/>
  <c r="I670" s="1"/>
  <c r="I143" i="8"/>
  <c r="I597" i="25" s="1"/>
  <c r="I639" s="1"/>
  <c r="I672" s="1"/>
  <c r="I147" i="8"/>
  <c r="I601" i="25"/>
  <c r="I643" s="1"/>
  <c r="I676" s="1"/>
  <c r="H870"/>
  <c r="H871" s="1"/>
  <c r="I144" i="5"/>
  <c r="I164"/>
  <c r="I184" s="1"/>
  <c r="I120" i="8"/>
  <c r="I574" i="25" s="1"/>
  <c r="I616" s="1"/>
  <c r="I649" s="1"/>
  <c r="I125" i="8"/>
  <c r="I579" i="25"/>
  <c r="I621" s="1"/>
  <c r="I654" s="1"/>
  <c r="I127" i="8"/>
  <c r="I581" i="25" s="1"/>
  <c r="I623" s="1"/>
  <c r="I656" s="1"/>
  <c r="I128" i="8"/>
  <c r="I582" i="25"/>
  <c r="I624" s="1"/>
  <c r="I657" s="1"/>
  <c r="I129" i="8"/>
  <c r="I583" i="25" s="1"/>
  <c r="I625" s="1"/>
  <c r="I658" s="1"/>
  <c r="I131" i="8"/>
  <c r="I585" i="25"/>
  <c r="I627" s="1"/>
  <c r="I660" s="1"/>
  <c r="I133" i="8"/>
  <c r="I587" i="25" s="1"/>
  <c r="I629" s="1"/>
  <c r="I662" s="1"/>
  <c r="I135" i="8"/>
  <c r="I589" i="25"/>
  <c r="I631" s="1"/>
  <c r="I664" s="1"/>
  <c r="I136" i="8"/>
  <c r="I590" i="25" s="1"/>
  <c r="I632" s="1"/>
  <c r="I665" s="1"/>
  <c r="I138" i="8"/>
  <c r="I592" i="25"/>
  <c r="I634" s="1"/>
  <c r="I667" s="1"/>
  <c r="I140" i="8"/>
  <c r="I594" i="25" s="1"/>
  <c r="I636" s="1"/>
  <c r="I669" s="1"/>
  <c r="I142" i="8"/>
  <c r="I596" i="25"/>
  <c r="I638" s="1"/>
  <c r="I671" s="1"/>
  <c r="I144" i="8"/>
  <c r="I598" i="25" s="1"/>
  <c r="I640" s="1"/>
  <c r="I673" s="1"/>
  <c r="I145" i="8"/>
  <c r="I599" i="25"/>
  <c r="I641" s="1"/>
  <c r="I674" s="1"/>
  <c r="I146" i="8"/>
  <c r="I600" i="25" s="1"/>
  <c r="I642" s="1"/>
  <c r="I675" s="1"/>
  <c r="I173" i="8"/>
  <c r="I154"/>
  <c r="I155"/>
  <c r="I156"/>
  <c r="I686" i="25" s="1"/>
  <c r="I728" s="1"/>
  <c r="I761" s="1"/>
  <c r="I157" i="8"/>
  <c r="I158"/>
  <c r="I688" i="25" s="1"/>
  <c r="I730" s="1"/>
  <c r="I763" s="1"/>
  <c r="I159" i="8"/>
  <c r="I160"/>
  <c r="I690" i="25" s="1"/>
  <c r="I732" s="1"/>
  <c r="I765" s="1"/>
  <c r="I162" i="8"/>
  <c r="I164"/>
  <c r="I694" i="25" s="1"/>
  <c r="I736" s="1"/>
  <c r="I769" s="1"/>
  <c r="I165" i="8"/>
  <c r="I166"/>
  <c r="I696" i="25" s="1"/>
  <c r="I738" s="1"/>
  <c r="I771" s="1"/>
  <c r="I168" i="8"/>
  <c r="I698" i="25" s="1"/>
  <c r="I740" s="1"/>
  <c r="I773" s="1"/>
  <c r="I169" i="8"/>
  <c r="I170"/>
  <c r="I172"/>
  <c r="I175"/>
  <c r="I705" i="25" s="1"/>
  <c r="I747" s="1"/>
  <c r="I780" s="1"/>
  <c r="I176" i="8"/>
  <c r="I177"/>
  <c r="I707" i="25" s="1"/>
  <c r="I749" s="1"/>
  <c r="I782" s="1"/>
  <c r="I179" i="8"/>
  <c r="I181"/>
  <c r="I711" i="25" s="1"/>
  <c r="I753" s="1"/>
  <c r="I786" s="1"/>
  <c r="H895"/>
  <c r="H896"/>
  <c r="I151" i="5"/>
  <c r="I171"/>
  <c r="I152"/>
  <c r="I172"/>
  <c r="I703" i="25"/>
  <c r="I745" s="1"/>
  <c r="I778" s="1"/>
  <c r="H902"/>
  <c r="H903" s="1"/>
  <c r="I685"/>
  <c r="I727"/>
  <c r="I760" s="1"/>
  <c r="I687"/>
  <c r="I729"/>
  <c r="I762" s="1"/>
  <c r="H909"/>
  <c r="H910"/>
  <c r="I150" i="5"/>
  <c r="I170"/>
  <c r="I684" i="25"/>
  <c r="I726" s="1"/>
  <c r="I759" s="1"/>
  <c r="I689"/>
  <c r="I731" s="1"/>
  <c r="I764" s="1"/>
  <c r="I692"/>
  <c r="I734" s="1"/>
  <c r="I767" s="1"/>
  <c r="I695"/>
  <c r="I737" s="1"/>
  <c r="I770" s="1"/>
  <c r="I699"/>
  <c r="I741" s="1"/>
  <c r="I774" s="1"/>
  <c r="I700"/>
  <c r="I742" s="1"/>
  <c r="I775" s="1"/>
  <c r="I702"/>
  <c r="I744" s="1"/>
  <c r="I777" s="1"/>
  <c r="I706"/>
  <c r="I748" s="1"/>
  <c r="I781" s="1"/>
  <c r="I709"/>
  <c r="I751" s="1"/>
  <c r="I784" s="1"/>
  <c r="H1347"/>
  <c r="I227" i="8"/>
  <c r="I208"/>
  <c r="I209"/>
  <c r="I212" s="1"/>
  <c r="I228" s="1"/>
  <c r="J383" i="25" s="1"/>
  <c r="I210" i="8"/>
  <c r="I211"/>
  <c r="H1353" i="25"/>
  <c r="H1359"/>
  <c r="H1365"/>
  <c r="W250" i="6"/>
  <c r="P34" i="26" s="1"/>
  <c r="H1371" i="25"/>
  <c r="W251" i="6"/>
  <c r="P35" i="26" s="1"/>
  <c r="H1377" i="25"/>
  <c r="W252" i="6"/>
  <c r="P36" i="26" s="1"/>
  <c r="H1383" i="25"/>
  <c r="W253" i="6"/>
  <c r="P37" i="26" s="1"/>
  <c r="H1389" i="25"/>
  <c r="W254" i="6"/>
  <c r="P38" i="26" s="1"/>
  <c r="H1395" i="25"/>
  <c r="W255" i="6"/>
  <c r="P39" i="26"/>
  <c r="H1401" i="25"/>
  <c r="W256" i="6"/>
  <c r="P40" i="26" s="1"/>
  <c r="H1407" i="25"/>
  <c r="H1413"/>
  <c r="H1419"/>
  <c r="H1425"/>
  <c r="H1431"/>
  <c r="H1437"/>
  <c r="H1443"/>
  <c r="H1449"/>
  <c r="W266" i="6"/>
  <c r="P50" i="26" s="1"/>
  <c r="I51"/>
  <c r="I52"/>
  <c r="I53"/>
  <c r="I54"/>
  <c r="I55"/>
  <c r="Q96" i="6"/>
  <c r="J128" s="1"/>
  <c r="I281" s="1"/>
  <c r="G293" i="8"/>
  <c r="G328"/>
  <c r="G363" s="1"/>
  <c r="G398"/>
  <c r="G940" i="25" s="1"/>
  <c r="G1104" s="1"/>
  <c r="H55" i="9"/>
  <c r="H56"/>
  <c r="H94"/>
  <c r="H132" s="1"/>
  <c r="H57"/>
  <c r="H58"/>
  <c r="H96"/>
  <c r="H134" s="1"/>
  <c r="H59"/>
  <c r="H60"/>
  <c r="H98"/>
  <c r="H136" s="1"/>
  <c r="H61"/>
  <c r="H62"/>
  <c r="H100"/>
  <c r="H138" s="1"/>
  <c r="H63"/>
  <c r="H64"/>
  <c r="H102"/>
  <c r="H140" s="1"/>
  <c r="H65"/>
  <c r="J246" i="25"/>
  <c r="J247"/>
  <c r="J248"/>
  <c r="J249"/>
  <c r="H70" i="9"/>
  <c r="H108"/>
  <c r="H146" s="1"/>
  <c r="H71"/>
  <c r="H72"/>
  <c r="H110"/>
  <c r="H148" s="1"/>
  <c r="H186"/>
  <c r="H224" s="1"/>
  <c r="H299" s="1"/>
  <c r="H371" s="1"/>
  <c r="H33" i="25" s="1"/>
  <c r="J253"/>
  <c r="J254"/>
  <c r="J255"/>
  <c r="J256"/>
  <c r="J257"/>
  <c r="J258"/>
  <c r="J259"/>
  <c r="J260"/>
  <c r="J261"/>
  <c r="J262"/>
  <c r="J263"/>
  <c r="J264"/>
  <c r="G811"/>
  <c r="G812" s="1"/>
  <c r="H180" i="5"/>
  <c r="H200"/>
  <c r="G799" i="25" s="1"/>
  <c r="G805"/>
  <c r="H179" i="5"/>
  <c r="H199" s="1"/>
  <c r="G798" i="25"/>
  <c r="G804" s="1"/>
  <c r="H483"/>
  <c r="H525" s="1"/>
  <c r="H558" s="1"/>
  <c r="G240" i="8"/>
  <c r="G818" i="25"/>
  <c r="G819" s="1"/>
  <c r="G820"/>
  <c r="G833" s="1"/>
  <c r="H465"/>
  <c r="H507" s="1"/>
  <c r="H540"/>
  <c r="G241" i="8"/>
  <c r="G276"/>
  <c r="G311"/>
  <c r="G346"/>
  <c r="G381" s="1"/>
  <c r="G923" i="25" s="1"/>
  <c r="G1087" s="1"/>
  <c r="H466"/>
  <c r="H508"/>
  <c r="H541" s="1"/>
  <c r="G242" i="8"/>
  <c r="H467" i="25"/>
  <c r="H509" s="1"/>
  <c r="H542" s="1"/>
  <c r="G243" i="8"/>
  <c r="G278"/>
  <c r="G313"/>
  <c r="G348"/>
  <c r="G383" s="1"/>
  <c r="G925" i="25" s="1"/>
  <c r="G1089" s="1"/>
  <c r="H468"/>
  <c r="H510" s="1"/>
  <c r="H543" s="1"/>
  <c r="G245" i="8"/>
  <c r="H470" i="25"/>
  <c r="H512" s="1"/>
  <c r="H545"/>
  <c r="G249" i="8"/>
  <c r="G284"/>
  <c r="G319"/>
  <c r="G354"/>
  <c r="G389" s="1"/>
  <c r="G931" i="25" s="1"/>
  <c r="G1095" s="1"/>
  <c r="H474"/>
  <c r="H516"/>
  <c r="H549" s="1"/>
  <c r="G251" i="8"/>
  <c r="H476" i="25"/>
  <c r="H518" s="1"/>
  <c r="H551" s="1"/>
  <c r="G253" i="8"/>
  <c r="G288"/>
  <c r="G323"/>
  <c r="G358"/>
  <c r="G393" s="1"/>
  <c r="G935" i="25" s="1"/>
  <c r="G1099" s="1"/>
  <c r="H478"/>
  <c r="H520" s="1"/>
  <c r="H553" s="1"/>
  <c r="G256" i="8"/>
  <c r="H481" i="25"/>
  <c r="H523" s="1"/>
  <c r="H556"/>
  <c r="G260" i="8"/>
  <c r="G295"/>
  <c r="G330"/>
  <c r="G365"/>
  <c r="G400" s="1"/>
  <c r="G942" i="25" s="1"/>
  <c r="G1106" s="1"/>
  <c r="H485"/>
  <c r="H527"/>
  <c r="H560" s="1"/>
  <c r="G262" i="8"/>
  <c r="H487" i="25"/>
  <c r="H529" s="1"/>
  <c r="H562" s="1"/>
  <c r="G266" i="8"/>
  <c r="G301"/>
  <c r="G336"/>
  <c r="G371"/>
  <c r="G406" s="1"/>
  <c r="G948" i="25" s="1"/>
  <c r="G1112" s="1"/>
  <c r="H491"/>
  <c r="H533" s="1"/>
  <c r="H566" s="1"/>
  <c r="G821"/>
  <c r="G239" i="8"/>
  <c r="G274"/>
  <c r="G309"/>
  <c r="G344"/>
  <c r="G379" s="1"/>
  <c r="G921" i="25" s="1"/>
  <c r="G1085" s="1"/>
  <c r="G825"/>
  <c r="G826"/>
  <c r="H178" i="5"/>
  <c r="H198"/>
  <c r="G797" i="25" s="1"/>
  <c r="G803" s="1"/>
  <c r="H464"/>
  <c r="H506" s="1"/>
  <c r="H539" s="1"/>
  <c r="G244" i="8"/>
  <c r="H469" i="25"/>
  <c r="H511" s="1"/>
  <c r="H544"/>
  <c r="G246" i="8"/>
  <c r="G281"/>
  <c r="G316"/>
  <c r="G351"/>
  <c r="G386" s="1"/>
  <c r="G928" i="25" s="1"/>
  <c r="G1092" s="1"/>
  <c r="H471"/>
  <c r="H513"/>
  <c r="H546" s="1"/>
  <c r="G247" i="8"/>
  <c r="H472" i="25"/>
  <c r="H514" s="1"/>
  <c r="H547" s="1"/>
  <c r="G248" i="8"/>
  <c r="G283"/>
  <c r="G318"/>
  <c r="G353"/>
  <c r="G388" s="1"/>
  <c r="G930" i="25" s="1"/>
  <c r="G1094" s="1"/>
  <c r="H473"/>
  <c r="H515" s="1"/>
  <c r="H548" s="1"/>
  <c r="G250" i="8"/>
  <c r="H475" i="25"/>
  <c r="H517" s="1"/>
  <c r="H550"/>
  <c r="G252" i="8"/>
  <c r="G287"/>
  <c r="G322"/>
  <c r="G357"/>
  <c r="G392" s="1"/>
  <c r="G934" i="25" s="1"/>
  <c r="G1098" s="1"/>
  <c r="H477"/>
  <c r="H519"/>
  <c r="H552" s="1"/>
  <c r="G254" i="8"/>
  <c r="H479" i="25"/>
  <c r="H521" s="1"/>
  <c r="H554" s="1"/>
  <c r="G255" i="8"/>
  <c r="G290"/>
  <c r="G325"/>
  <c r="G360"/>
  <c r="G395" s="1"/>
  <c r="G937" i="25" s="1"/>
  <c r="G1101" s="1"/>
  <c r="H480"/>
  <c r="H522" s="1"/>
  <c r="H555" s="1"/>
  <c r="G257" i="8"/>
  <c r="H482" i="25"/>
  <c r="H524" s="1"/>
  <c r="H557"/>
  <c r="G259" i="8"/>
  <c r="G294"/>
  <c r="G329"/>
  <c r="G364"/>
  <c r="G399" s="1"/>
  <c r="G941" i="25" s="1"/>
  <c r="G1105" s="1"/>
  <c r="H484"/>
  <c r="H526"/>
  <c r="H559" s="1"/>
  <c r="G261" i="8"/>
  <c r="H486" i="25"/>
  <c r="H528" s="1"/>
  <c r="H561" s="1"/>
  <c r="G263" i="8"/>
  <c r="G298"/>
  <c r="G333"/>
  <c r="G368"/>
  <c r="G403" s="1"/>
  <c r="G945" i="25" s="1"/>
  <c r="G1109" s="1"/>
  <c r="H488"/>
  <c r="H530" s="1"/>
  <c r="H563" s="1"/>
  <c r="G264" i="8"/>
  <c r="H489" i="25"/>
  <c r="H531" s="1"/>
  <c r="H564"/>
  <c r="G265" i="8"/>
  <c r="G300"/>
  <c r="G335"/>
  <c r="G370"/>
  <c r="G405" s="1"/>
  <c r="G947" i="25" s="1"/>
  <c r="G1111" s="1"/>
  <c r="H490"/>
  <c r="H532"/>
  <c r="H565" s="1"/>
  <c r="J106"/>
  <c r="H66" i="9"/>
  <c r="H104"/>
  <c r="H142" s="1"/>
  <c r="H180"/>
  <c r="H218" s="1"/>
  <c r="H293" s="1"/>
  <c r="J107" i="25"/>
  <c r="H67" i="9"/>
  <c r="J108" i="25"/>
  <c r="H68" i="9"/>
  <c r="H106"/>
  <c r="J109" i="25"/>
  <c r="H69" i="9"/>
  <c r="J113" i="25"/>
  <c r="H73" i="9"/>
  <c r="H111"/>
  <c r="H149" s="1"/>
  <c r="H187"/>
  <c r="H225" s="1"/>
  <c r="H300" s="1"/>
  <c r="H372" s="1"/>
  <c r="H34" i="25" s="1"/>
  <c r="J114"/>
  <c r="H188" i="9"/>
  <c r="H226" s="1"/>
  <c r="H301" s="1"/>
  <c r="H373" s="1"/>
  <c r="H35" i="25" s="1"/>
  <c r="J115"/>
  <c r="H189" i="9"/>
  <c r="H227"/>
  <c r="H302" s="1"/>
  <c r="H374" s="1"/>
  <c r="H36" i="25" s="1"/>
  <c r="J116"/>
  <c r="H190" i="9"/>
  <c r="H228" s="1"/>
  <c r="J117" i="25"/>
  <c r="H191" i="9"/>
  <c r="H229" s="1"/>
  <c r="H304" s="1"/>
  <c r="H376" s="1"/>
  <c r="H38" i="25" s="1"/>
  <c r="J118"/>
  <c r="H192" i="9"/>
  <c r="H230" s="1"/>
  <c r="J119" i="25"/>
  <c r="H193" i="9"/>
  <c r="H231" s="1"/>
  <c r="H306" s="1"/>
  <c r="H378" s="1"/>
  <c r="H40" i="25" s="1"/>
  <c r="J120"/>
  <c r="H194" i="9"/>
  <c r="H232" s="1"/>
  <c r="J121" i="25"/>
  <c r="H195" i="9"/>
  <c r="H233" s="1"/>
  <c r="H308" s="1"/>
  <c r="H380" s="1"/>
  <c r="H42" i="25" s="1"/>
  <c r="J122"/>
  <c r="H196" i="9"/>
  <c r="H234" s="1"/>
  <c r="J123" i="25"/>
  <c r="H197" i="9"/>
  <c r="H235" s="1"/>
  <c r="J124" i="25"/>
  <c r="H198" i="9"/>
  <c r="H236" s="1"/>
  <c r="G856" i="25"/>
  <c r="G857"/>
  <c r="H145" i="5"/>
  <c r="H165"/>
  <c r="H185" s="1"/>
  <c r="H205"/>
  <c r="G843" i="25" s="1"/>
  <c r="G849" s="1"/>
  <c r="H146" i="5"/>
  <c r="H166"/>
  <c r="H186" s="1"/>
  <c r="H206"/>
  <c r="G844" i="25" s="1"/>
  <c r="G850" s="1"/>
  <c r="H139" i="8"/>
  <c r="G859" i="25"/>
  <c r="G863"/>
  <c r="G864" s="1"/>
  <c r="G865"/>
  <c r="H121" i="8"/>
  <c r="H575" i="25"/>
  <c r="H617" s="1"/>
  <c r="H650" s="1"/>
  <c r="H122" i="8"/>
  <c r="H123"/>
  <c r="H577" i="25"/>
  <c r="H619" s="1"/>
  <c r="H652" s="1"/>
  <c r="H124" i="8"/>
  <c r="H126"/>
  <c r="H580" i="25"/>
  <c r="H622" s="1"/>
  <c r="H655" s="1"/>
  <c r="H130" i="8"/>
  <c r="H132"/>
  <c r="H586" i="25"/>
  <c r="H628" s="1"/>
  <c r="H661" s="1"/>
  <c r="H134" i="8"/>
  <c r="H137"/>
  <c r="H591" i="25"/>
  <c r="H633" s="1"/>
  <c r="H666" s="1"/>
  <c r="H141" i="8"/>
  <c r="H143"/>
  <c r="H597" i="25"/>
  <c r="H639" s="1"/>
  <c r="H672" s="1"/>
  <c r="H147" i="8"/>
  <c r="G870" i="25"/>
  <c r="H144" i="5"/>
  <c r="H120" i="8"/>
  <c r="H574" i="25"/>
  <c r="H616" s="1"/>
  <c r="H649"/>
  <c r="H125" i="8"/>
  <c r="H579" i="25" s="1"/>
  <c r="H621"/>
  <c r="H654" s="1"/>
  <c r="H127" i="8"/>
  <c r="H581" i="25"/>
  <c r="H623" s="1"/>
  <c r="H656" s="1"/>
  <c r="H128" i="8"/>
  <c r="H129"/>
  <c r="H583" i="25"/>
  <c r="H625" s="1"/>
  <c r="H658" s="1"/>
  <c r="H131" i="8"/>
  <c r="H585" i="25" s="1"/>
  <c r="H627" s="1"/>
  <c r="H660" s="1"/>
  <c r="H133" i="8"/>
  <c r="H587" i="25"/>
  <c r="H629" s="1"/>
  <c r="H662"/>
  <c r="H135" i="8"/>
  <c r="H589" i="25" s="1"/>
  <c r="H631"/>
  <c r="H664" s="1"/>
  <c r="H136" i="8"/>
  <c r="H590" i="25"/>
  <c r="H632" s="1"/>
  <c r="H665" s="1"/>
  <c r="H138" i="8"/>
  <c r="H140"/>
  <c r="H594" i="25"/>
  <c r="H636" s="1"/>
  <c r="H669" s="1"/>
  <c r="H142" i="8"/>
  <c r="H596" i="25" s="1"/>
  <c r="H638" s="1"/>
  <c r="H671" s="1"/>
  <c r="H144" i="8"/>
  <c r="H598" i="25"/>
  <c r="H640" s="1"/>
  <c r="H673"/>
  <c r="H145" i="8"/>
  <c r="H146"/>
  <c r="H600" i="25"/>
  <c r="H642" s="1"/>
  <c r="H675"/>
  <c r="H154" i="8"/>
  <c r="H155"/>
  <c r="H157"/>
  <c r="H159"/>
  <c r="H689" i="25" s="1"/>
  <c r="H731" s="1"/>
  <c r="H764" s="1"/>
  <c r="H160" i="8"/>
  <c r="H161"/>
  <c r="H691" i="25" s="1"/>
  <c r="H163" i="8"/>
  <c r="H693" i="25" s="1"/>
  <c r="H735" s="1"/>
  <c r="H768" s="1"/>
  <c r="H165" i="8"/>
  <c r="H695" i="25" s="1"/>
  <c r="H737" s="1"/>
  <c r="H770" s="1"/>
  <c r="H166" i="8"/>
  <c r="H167"/>
  <c r="H697" i="25" s="1"/>
  <c r="H169" i="8"/>
  <c r="H699" i="25" s="1"/>
  <c r="H741" s="1"/>
  <c r="H774" s="1"/>
  <c r="H170" i="8"/>
  <c r="H171"/>
  <c r="H174"/>
  <c r="H704" i="25" s="1"/>
  <c r="H746" s="1"/>
  <c r="H779" s="1"/>
  <c r="H176" i="8"/>
  <c r="H177"/>
  <c r="H178"/>
  <c r="H180"/>
  <c r="H710" i="25" s="1"/>
  <c r="G895"/>
  <c r="H151" i="5"/>
  <c r="H191"/>
  <c r="H152"/>
  <c r="H192"/>
  <c r="G902" i="25"/>
  <c r="G903" s="1"/>
  <c r="H685"/>
  <c r="H727" s="1"/>
  <c r="H760" s="1"/>
  <c r="H690"/>
  <c r="H732" s="1"/>
  <c r="H765" s="1"/>
  <c r="H696"/>
  <c r="H738" s="1"/>
  <c r="H771" s="1"/>
  <c r="H707"/>
  <c r="H749" s="1"/>
  <c r="H782" s="1"/>
  <c r="G909"/>
  <c r="H684"/>
  <c r="H726"/>
  <c r="H759" s="1"/>
  <c r="H733"/>
  <c r="H766" s="1"/>
  <c r="H739"/>
  <c r="H772" s="1"/>
  <c r="H700"/>
  <c r="H742"/>
  <c r="H775" s="1"/>
  <c r="H752"/>
  <c r="H785" s="1"/>
  <c r="G1347"/>
  <c r="H227" i="8"/>
  <c r="H208"/>
  <c r="H209"/>
  <c r="H210"/>
  <c r="H211"/>
  <c r="G1353" i="25"/>
  <c r="G1359"/>
  <c r="G1365"/>
  <c r="V250" i="6"/>
  <c r="O34" i="26" s="1"/>
  <c r="G1371" i="25"/>
  <c r="V251" i="6"/>
  <c r="O35" i="26" s="1"/>
  <c r="G1377" i="25"/>
  <c r="V252" i="6"/>
  <c r="O36" i="26" s="1"/>
  <c r="G1383" i="25"/>
  <c r="V253" i="6"/>
  <c r="O37" i="26" s="1"/>
  <c r="G1389" i="25"/>
  <c r="V254" i="6"/>
  <c r="O38" i="26" s="1"/>
  <c r="G1395" i="25"/>
  <c r="V255" i="6"/>
  <c r="O39" i="26" s="1"/>
  <c r="G1401" i="25"/>
  <c r="V256" i="6"/>
  <c r="O40" i="26" s="1"/>
  <c r="G1407" i="25"/>
  <c r="G1413"/>
  <c r="G1419"/>
  <c r="G1425"/>
  <c r="G1431"/>
  <c r="G1437"/>
  <c r="G1443"/>
  <c r="G1449"/>
  <c r="V266" i="6"/>
  <c r="O50" i="26" s="1"/>
  <c r="H51"/>
  <c r="H52"/>
  <c r="AP52" s="1"/>
  <c r="H53"/>
  <c r="H54"/>
  <c r="AP54" s="1"/>
  <c r="H55"/>
  <c r="N96" i="6"/>
  <c r="I128"/>
  <c r="H281" s="1"/>
  <c r="F293" i="8"/>
  <c r="F328"/>
  <c r="F363"/>
  <c r="F398" s="1"/>
  <c r="F940" i="25"/>
  <c r="F1104" s="1"/>
  <c r="G55" i="9"/>
  <c r="G93"/>
  <c r="G56"/>
  <c r="G57"/>
  <c r="G95"/>
  <c r="G58"/>
  <c r="G96"/>
  <c r="G59"/>
  <c r="G60"/>
  <c r="G98"/>
  <c r="G61"/>
  <c r="G62"/>
  <c r="G63"/>
  <c r="G101"/>
  <c r="G139" s="1"/>
  <c r="G177"/>
  <c r="G215" s="1"/>
  <c r="G290" s="1"/>
  <c r="G362" s="1"/>
  <c r="G24" i="25" s="1"/>
  <c r="G64" i="9"/>
  <c r="G65"/>
  <c r="I246" i="25"/>
  <c r="I247"/>
  <c r="I248"/>
  <c r="I249"/>
  <c r="G70" i="9"/>
  <c r="G71"/>
  <c r="G72"/>
  <c r="I253" i="25"/>
  <c r="I254"/>
  <c r="I255"/>
  <c r="I256"/>
  <c r="I257"/>
  <c r="I258"/>
  <c r="I259"/>
  <c r="I260"/>
  <c r="I261"/>
  <c r="I262"/>
  <c r="I263"/>
  <c r="I264"/>
  <c r="F811"/>
  <c r="F812" s="1"/>
  <c r="G180" i="5"/>
  <c r="G200"/>
  <c r="F799" i="25" s="1"/>
  <c r="F805"/>
  <c r="G179" i="5"/>
  <c r="G199" s="1"/>
  <c r="F798" i="25"/>
  <c r="F804" s="1"/>
  <c r="G483"/>
  <c r="G525" s="1"/>
  <c r="G558" s="1"/>
  <c r="F240" i="8"/>
  <c r="F818" i="25"/>
  <c r="F819" s="1"/>
  <c r="F820"/>
  <c r="F833" s="1"/>
  <c r="G465"/>
  <c r="G507" s="1"/>
  <c r="G540"/>
  <c r="F241" i="8"/>
  <c r="F276"/>
  <c r="F311"/>
  <c r="F346"/>
  <c r="F381" s="1"/>
  <c r="F923" i="25" s="1"/>
  <c r="F1087" s="1"/>
  <c r="G466"/>
  <c r="G508"/>
  <c r="G541" s="1"/>
  <c r="F242" i="8"/>
  <c r="G467" i="25"/>
  <c r="G509" s="1"/>
  <c r="G542" s="1"/>
  <c r="F243" i="8"/>
  <c r="F278"/>
  <c r="F313"/>
  <c r="F348"/>
  <c r="F383" s="1"/>
  <c r="F925" i="25" s="1"/>
  <c r="F1089" s="1"/>
  <c r="G468"/>
  <c r="G510" s="1"/>
  <c r="G543" s="1"/>
  <c r="F245" i="8"/>
  <c r="G470" i="25"/>
  <c r="G512" s="1"/>
  <c r="G545"/>
  <c r="F249" i="8"/>
  <c r="F284"/>
  <c r="F319"/>
  <c r="F354"/>
  <c r="F389" s="1"/>
  <c r="F931" i="25" s="1"/>
  <c r="F1095" s="1"/>
  <c r="G474"/>
  <c r="G516"/>
  <c r="G549" s="1"/>
  <c r="F251" i="8"/>
  <c r="G476" i="25"/>
  <c r="G518" s="1"/>
  <c r="G551" s="1"/>
  <c r="F253" i="8"/>
  <c r="F288"/>
  <c r="F323"/>
  <c r="F358"/>
  <c r="F393" s="1"/>
  <c r="F935" i="25" s="1"/>
  <c r="F1099" s="1"/>
  <c r="G478"/>
  <c r="G520" s="1"/>
  <c r="G553" s="1"/>
  <c r="F256" i="8"/>
  <c r="G481" i="25"/>
  <c r="G523" s="1"/>
  <c r="G556"/>
  <c r="F260" i="8"/>
  <c r="F295"/>
  <c r="F330"/>
  <c r="F365"/>
  <c r="F400" s="1"/>
  <c r="F942" i="25" s="1"/>
  <c r="F1106" s="1"/>
  <c r="G485"/>
  <c r="G527"/>
  <c r="G560" s="1"/>
  <c r="F262" i="8"/>
  <c r="G487" i="25"/>
  <c r="G529" s="1"/>
  <c r="G562" s="1"/>
  <c r="F266" i="8"/>
  <c r="F301"/>
  <c r="F336"/>
  <c r="F371"/>
  <c r="F406" s="1"/>
  <c r="F948" i="25" s="1"/>
  <c r="F1112" s="1"/>
  <c r="G491"/>
  <c r="G533" s="1"/>
  <c r="G566" s="1"/>
  <c r="F239" i="8"/>
  <c r="F274"/>
  <c r="F309"/>
  <c r="F344"/>
  <c r="F379" s="1"/>
  <c r="F921" i="25" s="1"/>
  <c r="F1085" s="1"/>
  <c r="F825"/>
  <c r="F826" s="1"/>
  <c r="G178" i="5"/>
  <c r="G198"/>
  <c r="F797" i="25" s="1"/>
  <c r="F803"/>
  <c r="G464"/>
  <c r="G506"/>
  <c r="G539" s="1"/>
  <c r="F244" i="8"/>
  <c r="G469" i="25"/>
  <c r="G511" s="1"/>
  <c r="G544" s="1"/>
  <c r="F246" i="8"/>
  <c r="F281"/>
  <c r="F316"/>
  <c r="F351"/>
  <c r="F386" s="1"/>
  <c r="F928" i="25" s="1"/>
  <c r="F1092" s="1"/>
  <c r="G471"/>
  <c r="G513" s="1"/>
  <c r="G546" s="1"/>
  <c r="F247" i="8"/>
  <c r="G472" i="25"/>
  <c r="G514" s="1"/>
  <c r="G547"/>
  <c r="F248" i="8"/>
  <c r="F283"/>
  <c r="F318"/>
  <c r="F353"/>
  <c r="F388" s="1"/>
  <c r="F930" i="25" s="1"/>
  <c r="F1094" s="1"/>
  <c r="G473"/>
  <c r="G515"/>
  <c r="G548" s="1"/>
  <c r="F250" i="8"/>
  <c r="G475" i="25"/>
  <c r="G517" s="1"/>
  <c r="G550" s="1"/>
  <c r="F252" i="8"/>
  <c r="F287"/>
  <c r="F322"/>
  <c r="F357"/>
  <c r="F392" s="1"/>
  <c r="F934" i="25" s="1"/>
  <c r="F1098" s="1"/>
  <c r="G477"/>
  <c r="G519" s="1"/>
  <c r="G552" s="1"/>
  <c r="F254" i="8"/>
  <c r="G479" i="25"/>
  <c r="G521" s="1"/>
  <c r="G554"/>
  <c r="F255" i="8"/>
  <c r="F290"/>
  <c r="F325"/>
  <c r="F360"/>
  <c r="F395" s="1"/>
  <c r="F937" i="25" s="1"/>
  <c r="F1101" s="1"/>
  <c r="G480"/>
  <c r="G522"/>
  <c r="G555" s="1"/>
  <c r="F257" i="8"/>
  <c r="G482" i="25"/>
  <c r="G524" s="1"/>
  <c r="G557" s="1"/>
  <c r="F259" i="8"/>
  <c r="F294"/>
  <c r="F329"/>
  <c r="F364"/>
  <c r="F399" s="1"/>
  <c r="F941" i="25" s="1"/>
  <c r="F1105" s="1"/>
  <c r="G484"/>
  <c r="G526" s="1"/>
  <c r="G559" s="1"/>
  <c r="F261" i="8"/>
  <c r="G486" i="25"/>
  <c r="G528" s="1"/>
  <c r="G561"/>
  <c r="F263" i="8"/>
  <c r="F298"/>
  <c r="F333"/>
  <c r="F368"/>
  <c r="F403" s="1"/>
  <c r="F945" i="25" s="1"/>
  <c r="F1109" s="1"/>
  <c r="G488"/>
  <c r="G530"/>
  <c r="G563" s="1"/>
  <c r="F264" i="8"/>
  <c r="G489" i="25"/>
  <c r="G531" s="1"/>
  <c r="G564" s="1"/>
  <c r="F265" i="8"/>
  <c r="F300"/>
  <c r="F335"/>
  <c r="F370"/>
  <c r="F405" s="1"/>
  <c r="F947" i="25" s="1"/>
  <c r="F1111" s="1"/>
  <c r="G490"/>
  <c r="G532" s="1"/>
  <c r="G565" s="1"/>
  <c r="I106"/>
  <c r="G66" i="9"/>
  <c r="G104"/>
  <c r="G142" s="1"/>
  <c r="G180"/>
  <c r="G218" s="1"/>
  <c r="G293" s="1"/>
  <c r="I107" i="25"/>
  <c r="G67" i="9"/>
  <c r="I108" i="25"/>
  <c r="G68" i="9"/>
  <c r="I109" i="25"/>
  <c r="G69" i="9"/>
  <c r="I113" i="25"/>
  <c r="G73" i="9"/>
  <c r="I114" i="25"/>
  <c r="G188" i="9"/>
  <c r="G226" s="1"/>
  <c r="G301" s="1"/>
  <c r="G373" s="1"/>
  <c r="G35" i="25" s="1"/>
  <c r="I115"/>
  <c r="G189" i="9"/>
  <c r="G227"/>
  <c r="G302" s="1"/>
  <c r="G374" s="1"/>
  <c r="G36" i="25" s="1"/>
  <c r="I116"/>
  <c r="G190" i="9"/>
  <c r="G228" s="1"/>
  <c r="I117" i="25"/>
  <c r="G191" i="9"/>
  <c r="G229" s="1"/>
  <c r="G304" s="1"/>
  <c r="G376" s="1"/>
  <c r="G38" i="25" s="1"/>
  <c r="I118"/>
  <c r="G192" i="9"/>
  <c r="G230" s="1"/>
  <c r="I119" i="25"/>
  <c r="G193" i="9"/>
  <c r="G231" s="1"/>
  <c r="G306" s="1"/>
  <c r="G378" s="1"/>
  <c r="G40" i="25" s="1"/>
  <c r="I120"/>
  <c r="G194" i="9"/>
  <c r="G232" s="1"/>
  <c r="I121" i="25"/>
  <c r="G195" i="9"/>
  <c r="G233" s="1"/>
  <c r="G308" s="1"/>
  <c r="G380" s="1"/>
  <c r="G42" i="25" s="1"/>
  <c r="I122"/>
  <c r="G196" i="9"/>
  <c r="G234" s="1"/>
  <c r="I123" i="25"/>
  <c r="G197" i="9"/>
  <c r="G235" s="1"/>
  <c r="I124" i="25"/>
  <c r="G198" i="9"/>
  <c r="G236" s="1"/>
  <c r="F856" i="25"/>
  <c r="F857"/>
  <c r="G145" i="5"/>
  <c r="G165"/>
  <c r="G146"/>
  <c r="G166"/>
  <c r="G139" i="8"/>
  <c r="F863" i="25"/>
  <c r="G121" i="8"/>
  <c r="G575" i="25"/>
  <c r="G617" s="1"/>
  <c r="G650" s="1"/>
  <c r="G122" i="8"/>
  <c r="G576" i="25" s="1"/>
  <c r="G618" s="1"/>
  <c r="G651" s="1"/>
  <c r="G123" i="8"/>
  <c r="G577" i="25"/>
  <c r="G619" s="1"/>
  <c r="G652"/>
  <c r="G124" i="8"/>
  <c r="G578" i="25" s="1"/>
  <c r="G620"/>
  <c r="G653" s="1"/>
  <c r="G126" i="8"/>
  <c r="G580" i="25"/>
  <c r="G622" s="1"/>
  <c r="G655" s="1"/>
  <c r="G130" i="8"/>
  <c r="G584" i="25" s="1"/>
  <c r="G626" s="1"/>
  <c r="G659" s="1"/>
  <c r="G132" i="8"/>
  <c r="G586" i="25"/>
  <c r="G628" s="1"/>
  <c r="G661"/>
  <c r="G134" i="8"/>
  <c r="G588" i="25" s="1"/>
  <c r="G630"/>
  <c r="G663" s="1"/>
  <c r="G137" i="8"/>
  <c r="G591" i="25"/>
  <c r="G633" s="1"/>
  <c r="G666" s="1"/>
  <c r="G141" i="8"/>
  <c r="G595" i="25" s="1"/>
  <c r="G637" s="1"/>
  <c r="G670" s="1"/>
  <c r="G143" i="8"/>
  <c r="G597" i="25"/>
  <c r="G639" s="1"/>
  <c r="G672"/>
  <c r="G147" i="8"/>
  <c r="G601" i="25" s="1"/>
  <c r="G643"/>
  <c r="G676" s="1"/>
  <c r="F870"/>
  <c r="G144" i="5"/>
  <c r="G120" i="8"/>
  <c r="G574" i="25"/>
  <c r="G616" s="1"/>
  <c r="G649" s="1"/>
  <c r="G125" i="8"/>
  <c r="G127"/>
  <c r="G581" i="25"/>
  <c r="G623" s="1"/>
  <c r="G656" s="1"/>
  <c r="G128" i="8"/>
  <c r="G129"/>
  <c r="G583" i="25"/>
  <c r="G625" s="1"/>
  <c r="G658" s="1"/>
  <c r="G131" i="8"/>
  <c r="G133"/>
  <c r="G587" i="25"/>
  <c r="G629" s="1"/>
  <c r="G662" s="1"/>
  <c r="G135" i="8"/>
  <c r="G136"/>
  <c r="G590" i="25"/>
  <c r="G632" s="1"/>
  <c r="G665" s="1"/>
  <c r="G138" i="8"/>
  <c r="G140"/>
  <c r="G594" i="25"/>
  <c r="G636" s="1"/>
  <c r="G669" s="1"/>
  <c r="G142" i="8"/>
  <c r="G144"/>
  <c r="G598" i="25"/>
  <c r="G640" s="1"/>
  <c r="G673" s="1"/>
  <c r="G145" i="8"/>
  <c r="G599" i="25" s="1"/>
  <c r="G641" s="1"/>
  <c r="G674" s="1"/>
  <c r="G146" i="8"/>
  <c r="G600" i="25"/>
  <c r="G642" s="1"/>
  <c r="G675" s="1"/>
  <c r="G154" i="8"/>
  <c r="G155"/>
  <c r="G156"/>
  <c r="G686" i="25" s="1"/>
  <c r="G728" s="1"/>
  <c r="G761" s="1"/>
  <c r="G157" i="8"/>
  <c r="G158"/>
  <c r="G160"/>
  <c r="G690" i="25" s="1"/>
  <c r="G161" i="8"/>
  <c r="G163"/>
  <c r="G164"/>
  <c r="G694" i="25" s="1"/>
  <c r="G166" i="8"/>
  <c r="G167"/>
  <c r="G168"/>
  <c r="G170"/>
  <c r="G171"/>
  <c r="G174"/>
  <c r="G175"/>
  <c r="G705" i="25" s="1"/>
  <c r="G177" i="8"/>
  <c r="G707" i="25" s="1"/>
  <c r="G749" s="1"/>
  <c r="G782" s="1"/>
  <c r="G178" i="8"/>
  <c r="G180"/>
  <c r="G181"/>
  <c r="G711" i="25" s="1"/>
  <c r="G753" s="1"/>
  <c r="G786" s="1"/>
  <c r="F895"/>
  <c r="F896" s="1"/>
  <c r="G151" i="5"/>
  <c r="G171"/>
  <c r="G152"/>
  <c r="G172"/>
  <c r="F902" i="25"/>
  <c r="G685"/>
  <c r="G727"/>
  <c r="G760" s="1"/>
  <c r="G687"/>
  <c r="G729"/>
  <c r="G762" s="1"/>
  <c r="G732"/>
  <c r="G765" s="1"/>
  <c r="G736"/>
  <c r="G769" s="1"/>
  <c r="G701"/>
  <c r="G743"/>
  <c r="G776" s="1"/>
  <c r="G747"/>
  <c r="G780" s="1"/>
  <c r="F909"/>
  <c r="F910" s="1"/>
  <c r="G684"/>
  <c r="G726" s="1"/>
  <c r="G759" s="1"/>
  <c r="G691"/>
  <c r="G733" s="1"/>
  <c r="G766" s="1"/>
  <c r="G693"/>
  <c r="G735" s="1"/>
  <c r="G768" s="1"/>
  <c r="G697"/>
  <c r="G739" s="1"/>
  <c r="G772" s="1"/>
  <c r="G700"/>
  <c r="G742" s="1"/>
  <c r="G775" s="1"/>
  <c r="G704"/>
  <c r="G746" s="1"/>
  <c r="G779" s="1"/>
  <c r="G708"/>
  <c r="G750" s="1"/>
  <c r="G783" s="1"/>
  <c r="G710"/>
  <c r="G752" s="1"/>
  <c r="G785" s="1"/>
  <c r="U246" i="6"/>
  <c r="N30" i="26" s="1"/>
  <c r="F1347" i="25"/>
  <c r="G227" i="8"/>
  <c r="G208"/>
  <c r="G209"/>
  <c r="G210"/>
  <c r="G211"/>
  <c r="F1353" i="25"/>
  <c r="F1359"/>
  <c r="F1365"/>
  <c r="U250" i="6"/>
  <c r="N34" i="26" s="1"/>
  <c r="F1371" i="25"/>
  <c r="U251" i="6"/>
  <c r="N35" i="26" s="1"/>
  <c r="F1377" i="25"/>
  <c r="U252" i="6"/>
  <c r="N36" i="26" s="1"/>
  <c r="F1383" i="25"/>
  <c r="U253" i="6"/>
  <c r="N37" i="26" s="1"/>
  <c r="F1389" i="25"/>
  <c r="U254" i="6"/>
  <c r="N38" i="26" s="1"/>
  <c r="F1395" i="25"/>
  <c r="U255" i="6"/>
  <c r="N39" i="26" s="1"/>
  <c r="F1401" i="25"/>
  <c r="U256" i="6"/>
  <c r="N40" i="26" s="1"/>
  <c r="F1407" i="25"/>
  <c r="F1413"/>
  <c r="F1419"/>
  <c r="F1425"/>
  <c r="F1431"/>
  <c r="F1437"/>
  <c r="F1443"/>
  <c r="F1449"/>
  <c r="U266" i="6"/>
  <c r="N50" i="26" s="1"/>
  <c r="G51"/>
  <c r="G52"/>
  <c r="AO52" s="1"/>
  <c r="G53"/>
  <c r="G54"/>
  <c r="AO54" s="1"/>
  <c r="G55"/>
  <c r="K96" i="6"/>
  <c r="H128"/>
  <c r="G281" s="1"/>
  <c r="E293" i="8"/>
  <c r="E328"/>
  <c r="E363"/>
  <c r="E398" s="1"/>
  <c r="E940" i="25" s="1"/>
  <c r="E1104" s="1"/>
  <c r="F55" i="9"/>
  <c r="F93"/>
  <c r="F131" s="1"/>
  <c r="F169"/>
  <c r="F207" s="1"/>
  <c r="F282" s="1"/>
  <c r="F56"/>
  <c r="F57"/>
  <c r="F58"/>
  <c r="F59"/>
  <c r="F60"/>
  <c r="F61"/>
  <c r="F99"/>
  <c r="F137" s="1"/>
  <c r="F62"/>
  <c r="F63"/>
  <c r="F64"/>
  <c r="F65"/>
  <c r="H246" i="25"/>
  <c r="H247"/>
  <c r="H248"/>
  <c r="H249"/>
  <c r="F70" i="9"/>
  <c r="F71"/>
  <c r="F72"/>
  <c r="H253" i="25"/>
  <c r="H254"/>
  <c r="H255"/>
  <c r="H256"/>
  <c r="H257"/>
  <c r="H258"/>
  <c r="H259"/>
  <c r="H260"/>
  <c r="H261"/>
  <c r="H262"/>
  <c r="H263"/>
  <c r="H264"/>
  <c r="E811"/>
  <c r="F180" i="5"/>
  <c r="F200" s="1"/>
  <c r="E799" i="25" s="1"/>
  <c r="E805" s="1"/>
  <c r="E812"/>
  <c r="F179" i="5"/>
  <c r="F199"/>
  <c r="E798" i="25" s="1"/>
  <c r="E804" s="1"/>
  <c r="F483"/>
  <c r="F525"/>
  <c r="F558" s="1"/>
  <c r="E240" i="8"/>
  <c r="E275"/>
  <c r="E310"/>
  <c r="E345"/>
  <c r="E380" s="1"/>
  <c r="E922" i="25" s="1"/>
  <c r="E1086" s="1"/>
  <c r="E818"/>
  <c r="E819" s="1"/>
  <c r="F465"/>
  <c r="F507" s="1"/>
  <c r="F540" s="1"/>
  <c r="E241" i="8"/>
  <c r="F466" i="25"/>
  <c r="F508" s="1"/>
  <c r="F541"/>
  <c r="E242" i="8"/>
  <c r="E277"/>
  <c r="E312"/>
  <c r="E347"/>
  <c r="E382" s="1"/>
  <c r="E924" i="25" s="1"/>
  <c r="E1088" s="1"/>
  <c r="F467"/>
  <c r="F509"/>
  <c r="F542" s="1"/>
  <c r="E243" i="8"/>
  <c r="F468" i="25"/>
  <c r="F510" s="1"/>
  <c r="F543" s="1"/>
  <c r="E245" i="8"/>
  <c r="E280"/>
  <c r="E315"/>
  <c r="E350"/>
  <c r="E385" s="1"/>
  <c r="E927" i="25" s="1"/>
  <c r="E1091" s="1"/>
  <c r="F470"/>
  <c r="F512" s="1"/>
  <c r="F545" s="1"/>
  <c r="E249" i="8"/>
  <c r="F474" i="25"/>
  <c r="F516" s="1"/>
  <c r="F549"/>
  <c r="E251" i="8"/>
  <c r="E286"/>
  <c r="E321"/>
  <c r="E356"/>
  <c r="E391" s="1"/>
  <c r="E933" i="25" s="1"/>
  <c r="E1097" s="1"/>
  <c r="F476"/>
  <c r="F518"/>
  <c r="F551" s="1"/>
  <c r="E253" i="8"/>
  <c r="F478" i="25"/>
  <c r="F520" s="1"/>
  <c r="F553" s="1"/>
  <c r="E256" i="8"/>
  <c r="E291"/>
  <c r="E326"/>
  <c r="E361"/>
  <c r="E396" s="1"/>
  <c r="E938" i="25" s="1"/>
  <c r="E1102" s="1"/>
  <c r="F481"/>
  <c r="F523" s="1"/>
  <c r="F556" s="1"/>
  <c r="E260" i="8"/>
  <c r="F485" i="25"/>
  <c r="F527" s="1"/>
  <c r="F560"/>
  <c r="E262" i="8"/>
  <c r="E297"/>
  <c r="E332"/>
  <c r="E367"/>
  <c r="E402" s="1"/>
  <c r="E944" i="25" s="1"/>
  <c r="E1108" s="1"/>
  <c r="F487"/>
  <c r="F529"/>
  <c r="F562" s="1"/>
  <c r="E266" i="8"/>
  <c r="F491" i="25"/>
  <c r="F533" s="1"/>
  <c r="F566" s="1"/>
  <c r="E239" i="8"/>
  <c r="E309"/>
  <c r="E825" i="25"/>
  <c r="E826" s="1"/>
  <c r="F178" i="5"/>
  <c r="F198" s="1"/>
  <c r="E797" i="25"/>
  <c r="E803" s="1"/>
  <c r="F464"/>
  <c r="F506" s="1"/>
  <c r="F539" s="1"/>
  <c r="E244" i="8"/>
  <c r="E279"/>
  <c r="E314"/>
  <c r="E349"/>
  <c r="E384" s="1"/>
  <c r="E926" i="25"/>
  <c r="E1090" s="1"/>
  <c r="F469"/>
  <c r="F511"/>
  <c r="F544" s="1"/>
  <c r="E246" i="8"/>
  <c r="E316"/>
  <c r="F471" i="25"/>
  <c r="F513" s="1"/>
  <c r="F546" s="1"/>
  <c r="E247" i="8"/>
  <c r="E282"/>
  <c r="E317"/>
  <c r="E352"/>
  <c r="E387" s="1"/>
  <c r="E929" i="25"/>
  <c r="E1093" s="1"/>
  <c r="F472"/>
  <c r="F514"/>
  <c r="F547" s="1"/>
  <c r="E248" i="8"/>
  <c r="E318"/>
  <c r="F473" i="25"/>
  <c r="F515" s="1"/>
  <c r="F548" s="1"/>
  <c r="E250" i="8"/>
  <c r="E285"/>
  <c r="E320"/>
  <c r="E355"/>
  <c r="E390" s="1"/>
  <c r="E932" i="25"/>
  <c r="E1096" s="1"/>
  <c r="F475"/>
  <c r="F517"/>
  <c r="F550" s="1"/>
  <c r="E252" i="8"/>
  <c r="E322"/>
  <c r="F477" i="25"/>
  <c r="F519" s="1"/>
  <c r="F552" s="1"/>
  <c r="E254" i="8"/>
  <c r="E289"/>
  <c r="E324"/>
  <c r="E359"/>
  <c r="E394" s="1"/>
  <c r="E936" i="25"/>
  <c r="E1100" s="1"/>
  <c r="F479"/>
  <c r="F521"/>
  <c r="F554" s="1"/>
  <c r="E255" i="8"/>
  <c r="E325"/>
  <c r="F480" i="25"/>
  <c r="F522" s="1"/>
  <c r="F555" s="1"/>
  <c r="E257" i="8"/>
  <c r="E292"/>
  <c r="E327"/>
  <c r="E362"/>
  <c r="E397" s="1"/>
  <c r="E939" i="25"/>
  <c r="E1103" s="1"/>
  <c r="F482"/>
  <c r="F524"/>
  <c r="F557" s="1"/>
  <c r="E259" i="8"/>
  <c r="E329"/>
  <c r="F484" i="25"/>
  <c r="F526" s="1"/>
  <c r="F559" s="1"/>
  <c r="E261" i="8"/>
  <c r="E296"/>
  <c r="E331"/>
  <c r="E366"/>
  <c r="E401" s="1"/>
  <c r="E943" i="25"/>
  <c r="E1107" s="1"/>
  <c r="F486"/>
  <c r="F528"/>
  <c r="F561" s="1"/>
  <c r="E263" i="8"/>
  <c r="E333"/>
  <c r="F488" i="25"/>
  <c r="F530" s="1"/>
  <c r="F563" s="1"/>
  <c r="E264" i="8"/>
  <c r="E299"/>
  <c r="E334"/>
  <c r="E369"/>
  <c r="E404" s="1"/>
  <c r="E946" i="25"/>
  <c r="E1110" s="1"/>
  <c r="F489"/>
  <c r="F531"/>
  <c r="F564" s="1"/>
  <c r="E265" i="8"/>
  <c r="E335"/>
  <c r="F490" i="25"/>
  <c r="F532" s="1"/>
  <c r="F565" s="1"/>
  <c r="M26" i="26"/>
  <c r="M18" s="1"/>
  <c r="H106" i="25"/>
  <c r="F66" i="9"/>
  <c r="F104"/>
  <c r="F142" s="1"/>
  <c r="H107" i="25"/>
  <c r="F67" i="9"/>
  <c r="F105"/>
  <c r="F143" s="1"/>
  <c r="H108" i="25"/>
  <c r="F68" i="9"/>
  <c r="F106"/>
  <c r="F144" s="1"/>
  <c r="H109" i="25"/>
  <c r="F69" i="9"/>
  <c r="H113" i="25"/>
  <c r="F73" i="9"/>
  <c r="F111"/>
  <c r="F149" s="1"/>
  <c r="F187"/>
  <c r="F225" s="1"/>
  <c r="F300" s="1"/>
  <c r="F372" s="1"/>
  <c r="F34" i="25" s="1"/>
  <c r="H114"/>
  <c r="F188" i="9"/>
  <c r="F226" s="1"/>
  <c r="F301" s="1"/>
  <c r="F373" s="1"/>
  <c r="F35" i="25" s="1"/>
  <c r="H115"/>
  <c r="F189" i="9"/>
  <c r="F227" s="1"/>
  <c r="F302" s="1"/>
  <c r="F374" s="1"/>
  <c r="F36" i="25" s="1"/>
  <c r="H116"/>
  <c r="F190" i="9"/>
  <c r="F228" s="1"/>
  <c r="F303" s="1"/>
  <c r="F375" s="1"/>
  <c r="F37" i="25" s="1"/>
  <c r="H117"/>
  <c r="F191" i="9"/>
  <c r="F229" s="1"/>
  <c r="F304" s="1"/>
  <c r="F376" s="1"/>
  <c r="F38" i="25" s="1"/>
  <c r="H118"/>
  <c r="F192" i="9"/>
  <c r="F230" s="1"/>
  <c r="H119" i="25"/>
  <c r="F193" i="9"/>
  <c r="F231" s="1"/>
  <c r="F306" s="1"/>
  <c r="F378" s="1"/>
  <c r="F40" i="25" s="1"/>
  <c r="H120"/>
  <c r="F194" i="9"/>
  <c r="F232" s="1"/>
  <c r="H121" i="25"/>
  <c r="F195" i="9"/>
  <c r="F233" s="1"/>
  <c r="F308" s="1"/>
  <c r="F380" s="1"/>
  <c r="F42" i="25" s="1"/>
  <c r="H122"/>
  <c r="F196" i="9"/>
  <c r="F234" s="1"/>
  <c r="H123" i="25"/>
  <c r="F197" i="9"/>
  <c r="F235" s="1"/>
  <c r="F310" s="1"/>
  <c r="F382" s="1"/>
  <c r="F44" i="25" s="1"/>
  <c r="H124"/>
  <c r="F198" i="9"/>
  <c r="F236"/>
  <c r="E856" i="25"/>
  <c r="E857"/>
  <c r="F145" i="5"/>
  <c r="F165"/>
  <c r="F185" s="1"/>
  <c r="F205"/>
  <c r="E843" i="25" s="1"/>
  <c r="E849" s="1"/>
  <c r="F146" i="5"/>
  <c r="F166"/>
  <c r="F186" s="1"/>
  <c r="F206"/>
  <c r="E844" i="25" s="1"/>
  <c r="E850" s="1"/>
  <c r="E865" s="1"/>
  <c r="F139" i="8"/>
  <c r="F593" i="25" s="1"/>
  <c r="F635" s="1"/>
  <c r="F668" s="1"/>
  <c r="E859"/>
  <c r="E863"/>
  <c r="E864" s="1"/>
  <c r="F121" i="8"/>
  <c r="F575" i="25"/>
  <c r="F617" s="1"/>
  <c r="F650" s="1"/>
  <c r="F122" i="8"/>
  <c r="F123"/>
  <c r="F577" i="25"/>
  <c r="F619" s="1"/>
  <c r="F652" s="1"/>
  <c r="F124" i="8"/>
  <c r="F126"/>
  <c r="F580" i="25"/>
  <c r="F622" s="1"/>
  <c r="F655" s="1"/>
  <c r="F130" i="8"/>
  <c r="F132"/>
  <c r="F586" i="25"/>
  <c r="F628" s="1"/>
  <c r="F661" s="1"/>
  <c r="F134" i="8"/>
  <c r="F137"/>
  <c r="F591" i="25"/>
  <c r="F633" s="1"/>
  <c r="F666" s="1"/>
  <c r="F141" i="8"/>
  <c r="F143"/>
  <c r="F597" i="25"/>
  <c r="F639" s="1"/>
  <c r="F672" s="1"/>
  <c r="F147" i="8"/>
  <c r="E866" i="25"/>
  <c r="E870"/>
  <c r="F144" i="5"/>
  <c r="F120" i="8"/>
  <c r="F574" i="25"/>
  <c r="F616" s="1"/>
  <c r="F649" s="1"/>
  <c r="F125" i="8"/>
  <c r="F579" i="25" s="1"/>
  <c r="F621" s="1"/>
  <c r="F654" s="1"/>
  <c r="F127" i="8"/>
  <c r="F581" i="25"/>
  <c r="F623" s="1"/>
  <c r="F656"/>
  <c r="F128" i="8"/>
  <c r="F129"/>
  <c r="F583" i="25"/>
  <c r="F625" s="1"/>
  <c r="F658"/>
  <c r="F131" i="8"/>
  <c r="F585" i="25" s="1"/>
  <c r="F627"/>
  <c r="F660" s="1"/>
  <c r="F133" i="8"/>
  <c r="F587" i="25"/>
  <c r="F629" s="1"/>
  <c r="F662" s="1"/>
  <c r="F135" i="8"/>
  <c r="F589" i="25" s="1"/>
  <c r="F631" s="1"/>
  <c r="F664" s="1"/>
  <c r="F136" i="8"/>
  <c r="F590" i="25"/>
  <c r="F632" s="1"/>
  <c r="F665"/>
  <c r="F138" i="8"/>
  <c r="F140"/>
  <c r="F594" i="25"/>
  <c r="F636" s="1"/>
  <c r="F669"/>
  <c r="F142" i="8"/>
  <c r="F596" i="25" s="1"/>
  <c r="F638"/>
  <c r="F671" s="1"/>
  <c r="F144" i="8"/>
  <c r="F598" i="25"/>
  <c r="F640" s="1"/>
  <c r="F673" s="1"/>
  <c r="F145" i="8"/>
  <c r="F146"/>
  <c r="F600" i="25"/>
  <c r="F642" s="1"/>
  <c r="F675" s="1"/>
  <c r="M27" i="26"/>
  <c r="F173" i="8"/>
  <c r="F154"/>
  <c r="F155"/>
  <c r="F157"/>
  <c r="F159"/>
  <c r="F689" i="25" s="1"/>
  <c r="F160" i="8"/>
  <c r="F161"/>
  <c r="F691" i="25" s="1"/>
  <c r="F163" i="8"/>
  <c r="F693" i="25" s="1"/>
  <c r="F165" i="8"/>
  <c r="F695" i="25" s="1"/>
  <c r="F166" i="8"/>
  <c r="F167"/>
  <c r="F697" i="25" s="1"/>
  <c r="F169" i="8"/>
  <c r="F699" i="25" s="1"/>
  <c r="F741" s="1"/>
  <c r="F774" s="1"/>
  <c r="F170" i="8"/>
  <c r="F171"/>
  <c r="F174"/>
  <c r="F704" i="25" s="1"/>
  <c r="F746" s="1"/>
  <c r="F779" s="1"/>
  <c r="F176" i="8"/>
  <c r="F706" i="25" s="1"/>
  <c r="F177" i="8"/>
  <c r="F178"/>
  <c r="F708" i="25" s="1"/>
  <c r="F750" s="1"/>
  <c r="F783" s="1"/>
  <c r="F180" i="8"/>
  <c r="F710" i="25" s="1"/>
  <c r="F752" s="1"/>
  <c r="F785" s="1"/>
  <c r="E895"/>
  <c r="F151" i="5"/>
  <c r="F191"/>
  <c r="F152"/>
  <c r="F192"/>
  <c r="E902" i="25"/>
  <c r="E903"/>
  <c r="F685"/>
  <c r="F727" s="1"/>
  <c r="F760" s="1"/>
  <c r="F687"/>
  <c r="F729" s="1"/>
  <c r="F762" s="1"/>
  <c r="F690"/>
  <c r="F732" s="1"/>
  <c r="F765" s="1"/>
  <c r="F696"/>
  <c r="F738" s="1"/>
  <c r="F771" s="1"/>
  <c r="F701"/>
  <c r="F743" s="1"/>
  <c r="F776" s="1"/>
  <c r="F707"/>
  <c r="F749" s="1"/>
  <c r="F782" s="1"/>
  <c r="E909"/>
  <c r="F684"/>
  <c r="F726" s="1"/>
  <c r="F759" s="1"/>
  <c r="F731"/>
  <c r="F764" s="1"/>
  <c r="F733"/>
  <c r="F766" s="1"/>
  <c r="F735"/>
  <c r="F768" s="1"/>
  <c r="F737"/>
  <c r="F770" s="1"/>
  <c r="F739"/>
  <c r="F772" s="1"/>
  <c r="F700"/>
  <c r="F742" s="1"/>
  <c r="F775" s="1"/>
  <c r="F748"/>
  <c r="F781" s="1"/>
  <c r="M63" i="26"/>
  <c r="M30"/>
  <c r="E1347" i="25"/>
  <c r="F208" i="8"/>
  <c r="F209"/>
  <c r="F210"/>
  <c r="F211"/>
  <c r="E1353" i="25"/>
  <c r="M32" i="26"/>
  <c r="E1359" i="25"/>
  <c r="M33" i="26"/>
  <c r="E1365" i="25"/>
  <c r="M34" i="26"/>
  <c r="E1371" i="25"/>
  <c r="M35" i="26"/>
  <c r="E1377" i="25"/>
  <c r="M36" i="26"/>
  <c r="E1383" i="25"/>
  <c r="M37" i="26"/>
  <c r="E1389" i="25"/>
  <c r="M38" i="26"/>
  <c r="E1395" i="25"/>
  <c r="M39" i="26"/>
  <c r="E1401" i="25"/>
  <c r="M40" i="26"/>
  <c r="E1407" i="25"/>
  <c r="M41" i="26"/>
  <c r="E1413" i="25"/>
  <c r="E1419"/>
  <c r="E1425"/>
  <c r="E1431"/>
  <c r="E1437"/>
  <c r="E1443"/>
  <c r="E1449"/>
  <c r="M49" i="26"/>
  <c r="M50"/>
  <c r="F51"/>
  <c r="M51"/>
  <c r="AN51"/>
  <c r="F52"/>
  <c r="M52"/>
  <c r="T52" s="1"/>
  <c r="AN52"/>
  <c r="F53"/>
  <c r="AN53" s="1"/>
  <c r="M53"/>
  <c r="T53"/>
  <c r="F54"/>
  <c r="M54"/>
  <c r="T54" s="1"/>
  <c r="AN54"/>
  <c r="F55"/>
  <c r="M55"/>
  <c r="AN55"/>
  <c r="B10" i="30"/>
  <c r="B259"/>
  <c r="I256"/>
  <c r="E17" i="29"/>
  <c r="H13"/>
  <c r="J13"/>
  <c r="E18"/>
  <c r="F18" s="1"/>
  <c r="G18"/>
  <c r="H18" s="1"/>
  <c r="I18" s="1"/>
  <c r="N256" i="30"/>
  <c r="E44" i="27"/>
  <c r="E15"/>
  <c r="E16"/>
  <c r="E17"/>
  <c r="E18"/>
  <c r="E19"/>
  <c r="E20"/>
  <c r="E21"/>
  <c r="E22"/>
  <c r="E23"/>
  <c r="E24"/>
  <c r="E25"/>
  <c r="E26"/>
  <c r="E27"/>
  <c r="E28"/>
  <c r="E29"/>
  <c r="E30"/>
  <c r="E31"/>
  <c r="E32"/>
  <c r="E33"/>
  <c r="E34"/>
  <c r="E35"/>
  <c r="E36"/>
  <c r="E37"/>
  <c r="E38"/>
  <c r="E39"/>
  <c r="E40"/>
  <c r="E41"/>
  <c r="E42"/>
  <c r="E43"/>
  <c r="F44"/>
  <c r="F15"/>
  <c r="F16"/>
  <c r="F17"/>
  <c r="F18"/>
  <c r="F19"/>
  <c r="F20"/>
  <c r="F21"/>
  <c r="F22"/>
  <c r="F23"/>
  <c r="F24"/>
  <c r="F25"/>
  <c r="F26"/>
  <c r="F27"/>
  <c r="F28"/>
  <c r="F29"/>
  <c r="F30"/>
  <c r="F31"/>
  <c r="F32"/>
  <c r="F33"/>
  <c r="F34"/>
  <c r="F35"/>
  <c r="F36"/>
  <c r="F37"/>
  <c r="F38"/>
  <c r="F39"/>
  <c r="F40"/>
  <c r="F41"/>
  <c r="F42"/>
  <c r="F43"/>
  <c r="G791" i="5"/>
  <c r="G44" i="27" s="1"/>
  <c r="G762" i="5"/>
  <c r="G15" i="27" s="1"/>
  <c r="G763" i="5"/>
  <c r="G16" i="27" s="1"/>
  <c r="G764" i="5"/>
  <c r="G17" i="27" s="1"/>
  <c r="G765" i="5"/>
  <c r="G18" i="27" s="1"/>
  <c r="G766" i="5"/>
  <c r="G19" i="27" s="1"/>
  <c r="G767" i="5"/>
  <c r="G20" i="27" s="1"/>
  <c r="G768" i="5"/>
  <c r="G21" i="27" s="1"/>
  <c r="G769" i="5"/>
  <c r="G22" i="27" s="1"/>
  <c r="G770" i="5"/>
  <c r="G23" i="27" s="1"/>
  <c r="G771" i="5"/>
  <c r="G24" i="27" s="1"/>
  <c r="G772" i="5"/>
  <c r="G25" i="27" s="1"/>
  <c r="G773" i="5"/>
  <c r="G26" i="27" s="1"/>
  <c r="G774" i="5"/>
  <c r="G27" i="27" s="1"/>
  <c r="G775" i="5"/>
  <c r="G28" i="27" s="1"/>
  <c r="G776" i="5"/>
  <c r="G29" i="27" s="1"/>
  <c r="G777" i="5"/>
  <c r="G30" i="27" s="1"/>
  <c r="G778" i="5"/>
  <c r="G31" i="27" s="1"/>
  <c r="G779" i="5"/>
  <c r="G32" i="27" s="1"/>
  <c r="G780" i="5"/>
  <c r="G33" i="27" s="1"/>
  <c r="G781" i="5"/>
  <c r="G34" i="27" s="1"/>
  <c r="G782" i="5"/>
  <c r="G35" i="27" s="1"/>
  <c r="G783" i="5"/>
  <c r="G36" i="27" s="1"/>
  <c r="G784" i="5"/>
  <c r="G37" i="27" s="1"/>
  <c r="G785" i="5"/>
  <c r="G38" i="27" s="1"/>
  <c r="G786" i="5"/>
  <c r="G39" i="27" s="1"/>
  <c r="G787" i="5"/>
  <c r="G40" i="27" s="1"/>
  <c r="G788" i="5"/>
  <c r="G41" i="27" s="1"/>
  <c r="G789" i="5"/>
  <c r="G42" i="27" s="1"/>
  <c r="G790" i="5"/>
  <c r="G43" i="27" s="1"/>
  <c r="H791" i="5"/>
  <c r="H44" i="27" s="1"/>
  <c r="H762" i="5"/>
  <c r="H15" i="27" s="1"/>
  <c r="H763" i="5"/>
  <c r="H16" i="27" s="1"/>
  <c r="H764" i="5"/>
  <c r="H17" i="27" s="1"/>
  <c r="H765" i="5"/>
  <c r="H18" i="27" s="1"/>
  <c r="H766" i="5"/>
  <c r="H19" i="27" s="1"/>
  <c r="H767" i="5"/>
  <c r="H20" i="27" s="1"/>
  <c r="H768" i="5"/>
  <c r="H21" i="27" s="1"/>
  <c r="H769" i="5"/>
  <c r="H22" i="27" s="1"/>
  <c r="H770" i="5"/>
  <c r="H23" i="27" s="1"/>
  <c r="H771" i="5"/>
  <c r="H24" i="27" s="1"/>
  <c r="H772" i="5"/>
  <c r="H25" i="27" s="1"/>
  <c r="H773" i="5"/>
  <c r="H26" i="27" s="1"/>
  <c r="H774" i="5"/>
  <c r="H27" i="27" s="1"/>
  <c r="H775" i="5"/>
  <c r="H28" i="27" s="1"/>
  <c r="H776" i="5"/>
  <c r="H29" i="27" s="1"/>
  <c r="H777" i="5"/>
  <c r="H30" i="27" s="1"/>
  <c r="H778" i="5"/>
  <c r="H31" i="27" s="1"/>
  <c r="H779" i="5"/>
  <c r="H32" i="27" s="1"/>
  <c r="H780" i="5"/>
  <c r="H33" i="27" s="1"/>
  <c r="H781" i="5"/>
  <c r="H34" i="27" s="1"/>
  <c r="H782" i="5"/>
  <c r="H35" i="27" s="1"/>
  <c r="H783" i="5"/>
  <c r="H36" i="27" s="1"/>
  <c r="H784" i="5"/>
  <c r="H37" i="27" s="1"/>
  <c r="H785" i="5"/>
  <c r="H38" i="27" s="1"/>
  <c r="H786" i="5"/>
  <c r="H39" i="27" s="1"/>
  <c r="H787" i="5"/>
  <c r="H40" i="27" s="1"/>
  <c r="H788" i="5"/>
  <c r="H41" i="27" s="1"/>
  <c r="H789" i="5"/>
  <c r="H42" i="27" s="1"/>
  <c r="H790" i="5"/>
  <c r="H43" i="27" s="1"/>
  <c r="I791" i="5"/>
  <c r="I44" i="27" s="1"/>
  <c r="I762" i="5"/>
  <c r="I15" i="27" s="1"/>
  <c r="I763" i="5"/>
  <c r="I16" i="27" s="1"/>
  <c r="I764" i="5"/>
  <c r="I17" i="27" s="1"/>
  <c r="I765" i="5"/>
  <c r="I18" i="27" s="1"/>
  <c r="I766" i="5"/>
  <c r="I19" i="27" s="1"/>
  <c r="I767" i="5"/>
  <c r="I20" i="27" s="1"/>
  <c r="I768" i="5"/>
  <c r="I21" i="27" s="1"/>
  <c r="I769" i="5"/>
  <c r="I22" i="27" s="1"/>
  <c r="I770" i="5"/>
  <c r="I23" i="27" s="1"/>
  <c r="I771" i="5"/>
  <c r="I24" i="27" s="1"/>
  <c r="I772" i="5"/>
  <c r="I25" i="27" s="1"/>
  <c r="I773" i="5"/>
  <c r="I26" i="27" s="1"/>
  <c r="I774" i="5"/>
  <c r="I27" i="27" s="1"/>
  <c r="I775" i="5"/>
  <c r="I28" i="27" s="1"/>
  <c r="I776" i="5"/>
  <c r="I29" i="27" s="1"/>
  <c r="I777" i="5"/>
  <c r="I30" i="27" s="1"/>
  <c r="I778" i="5"/>
  <c r="I31" i="27" s="1"/>
  <c r="I779" i="5"/>
  <c r="I32" i="27" s="1"/>
  <c r="I780" i="5"/>
  <c r="I33" i="27" s="1"/>
  <c r="I781" i="5"/>
  <c r="I34" i="27" s="1"/>
  <c r="I782" i="5"/>
  <c r="I35" i="27" s="1"/>
  <c r="I783" i="5"/>
  <c r="I36" i="27" s="1"/>
  <c r="I784" i="5"/>
  <c r="I37" i="27" s="1"/>
  <c r="I785" i="5"/>
  <c r="I38" i="27" s="1"/>
  <c r="I786" i="5"/>
  <c r="I39" i="27" s="1"/>
  <c r="I787" i="5"/>
  <c r="I40" i="27" s="1"/>
  <c r="I788" i="5"/>
  <c r="I41" i="27" s="1"/>
  <c r="I789" i="5"/>
  <c r="I42" i="27" s="1"/>
  <c r="I790" i="5"/>
  <c r="I43" i="27" s="1"/>
  <c r="J791" i="5"/>
  <c r="J44" i="27" s="1"/>
  <c r="J762" i="5"/>
  <c r="J15" i="27" s="1"/>
  <c r="J763" i="5"/>
  <c r="J16" i="27" s="1"/>
  <c r="J764" i="5"/>
  <c r="J17" i="27" s="1"/>
  <c r="J765" i="5"/>
  <c r="J18" i="27" s="1"/>
  <c r="J766" i="5"/>
  <c r="J19" i="27" s="1"/>
  <c r="J767" i="5"/>
  <c r="J20" i="27" s="1"/>
  <c r="J768" i="5"/>
  <c r="J21" i="27" s="1"/>
  <c r="J769" i="5"/>
  <c r="J22" i="27" s="1"/>
  <c r="J770" i="5"/>
  <c r="J23" i="27" s="1"/>
  <c r="J771" i="5"/>
  <c r="J24" i="27" s="1"/>
  <c r="J772" i="5"/>
  <c r="J25" i="27" s="1"/>
  <c r="J773" i="5"/>
  <c r="J26" i="27" s="1"/>
  <c r="J774" i="5"/>
  <c r="J27" i="27" s="1"/>
  <c r="J775" i="5"/>
  <c r="J28" i="27" s="1"/>
  <c r="J776" i="5"/>
  <c r="J29" i="27" s="1"/>
  <c r="J777" i="5"/>
  <c r="J30" i="27" s="1"/>
  <c r="J778" i="5"/>
  <c r="J31" i="27" s="1"/>
  <c r="J779" i="5"/>
  <c r="J32" i="27" s="1"/>
  <c r="J780" i="5"/>
  <c r="J33" i="27" s="1"/>
  <c r="J781" i="5"/>
  <c r="J34" i="27" s="1"/>
  <c r="J782" i="5"/>
  <c r="J35" i="27" s="1"/>
  <c r="J783" i="5"/>
  <c r="J36" i="27" s="1"/>
  <c r="J784" i="5"/>
  <c r="J37" i="27" s="1"/>
  <c r="J785" i="5"/>
  <c r="J38" i="27" s="1"/>
  <c r="J786" i="5"/>
  <c r="J39" i="27" s="1"/>
  <c r="J787" i="5"/>
  <c r="J40" i="27" s="1"/>
  <c r="J788" i="5"/>
  <c r="J41" i="27" s="1"/>
  <c r="J789" i="5"/>
  <c r="J42" i="27" s="1"/>
  <c r="J790" i="5"/>
  <c r="J43" i="27" s="1"/>
  <c r="K791" i="5"/>
  <c r="K44" i="27" s="1"/>
  <c r="K762" i="5"/>
  <c r="K15" i="27" s="1"/>
  <c r="K763" i="5"/>
  <c r="K16" i="27" s="1"/>
  <c r="K764" i="5"/>
  <c r="K17" i="27" s="1"/>
  <c r="K765" i="5"/>
  <c r="K18" i="27" s="1"/>
  <c r="K766" i="5"/>
  <c r="K19" i="27" s="1"/>
  <c r="K767" i="5"/>
  <c r="K20" i="27" s="1"/>
  <c r="K768" i="5"/>
  <c r="K21" i="27" s="1"/>
  <c r="K769" i="5"/>
  <c r="K22" i="27" s="1"/>
  <c r="K770" i="5"/>
  <c r="K23" i="27" s="1"/>
  <c r="K771" i="5"/>
  <c r="K24" i="27" s="1"/>
  <c r="K772" i="5"/>
  <c r="K25" i="27" s="1"/>
  <c r="K773" i="5"/>
  <c r="K26" i="27" s="1"/>
  <c r="K774" i="5"/>
  <c r="K27" i="27" s="1"/>
  <c r="K775" i="5"/>
  <c r="K28" i="27" s="1"/>
  <c r="K776" i="5"/>
  <c r="K29" i="27" s="1"/>
  <c r="K777" i="5"/>
  <c r="K30" i="27" s="1"/>
  <c r="K778" i="5"/>
  <c r="K31" i="27" s="1"/>
  <c r="K779" i="5"/>
  <c r="K32" i="27" s="1"/>
  <c r="K780" i="5"/>
  <c r="K33" i="27" s="1"/>
  <c r="K781" i="5"/>
  <c r="K34" i="27" s="1"/>
  <c r="K782" i="5"/>
  <c r="K35" i="27" s="1"/>
  <c r="K783" i="5"/>
  <c r="K36" i="27" s="1"/>
  <c r="K784" i="5"/>
  <c r="K37" i="27" s="1"/>
  <c r="K785" i="5"/>
  <c r="K38" i="27" s="1"/>
  <c r="K786" i="5"/>
  <c r="K39" i="27" s="1"/>
  <c r="K787" i="5"/>
  <c r="K40" i="27" s="1"/>
  <c r="K788" i="5"/>
  <c r="K41" i="27" s="1"/>
  <c r="K789" i="5"/>
  <c r="K42" i="27" s="1"/>
  <c r="K790" i="5"/>
  <c r="K43" i="27" s="1"/>
  <c r="L791" i="5"/>
  <c r="L44" i="27" s="1"/>
  <c r="L727" i="5"/>
  <c r="L762" s="1"/>
  <c r="L15" i="27" s="1"/>
  <c r="L728" i="5"/>
  <c r="L763"/>
  <c r="L16" i="27" s="1"/>
  <c r="L729" i="5"/>
  <c r="L764" s="1"/>
  <c r="L17" i="27" s="1"/>
  <c r="L730" i="5"/>
  <c r="L765"/>
  <c r="L18" i="27" s="1"/>
  <c r="L731" i="5"/>
  <c r="L766" s="1"/>
  <c r="L19" i="27" s="1"/>
  <c r="L732" i="5"/>
  <c r="L767"/>
  <c r="L20" i="27" s="1"/>
  <c r="L733" i="5"/>
  <c r="L768" s="1"/>
  <c r="L21" i="27" s="1"/>
  <c r="L734" i="5"/>
  <c r="L769"/>
  <c r="L22" i="27" s="1"/>
  <c r="L735" i="5"/>
  <c r="L770" s="1"/>
  <c r="L23" i="27" s="1"/>
  <c r="L736" i="5"/>
  <c r="L771"/>
  <c r="L24" i="27" s="1"/>
  <c r="L737" i="5"/>
  <c r="L772" s="1"/>
  <c r="L25" i="27" s="1"/>
  <c r="L738" i="5"/>
  <c r="L773"/>
  <c r="L26" i="27" s="1"/>
  <c r="L739" i="5"/>
  <c r="L774" s="1"/>
  <c r="L27" i="27" s="1"/>
  <c r="L740" i="5"/>
  <c r="L775"/>
  <c r="L28" i="27" s="1"/>
  <c r="L741" i="5"/>
  <c r="L776" s="1"/>
  <c r="L29" i="27" s="1"/>
  <c r="L742" i="5"/>
  <c r="L777"/>
  <c r="L30" i="27" s="1"/>
  <c r="L743" i="5"/>
  <c r="L778" s="1"/>
  <c r="L31" i="27" s="1"/>
  <c r="L744" i="5"/>
  <c r="L779"/>
  <c r="L32" i="27" s="1"/>
  <c r="L745" i="5"/>
  <c r="L780" s="1"/>
  <c r="L33" i="27" s="1"/>
  <c r="L781" i="5"/>
  <c r="L34" i="27"/>
  <c r="L782" i="5"/>
  <c r="L35" i="27"/>
  <c r="L783" i="5"/>
  <c r="L36" i="27"/>
  <c r="L784" i="5"/>
  <c r="L37" i="27"/>
  <c r="L785" i="5"/>
  <c r="L38" i="27"/>
  <c r="L786" i="5"/>
  <c r="L39" i="27"/>
  <c r="L787" i="5"/>
  <c r="L40" i="27"/>
  <c r="L788" i="5"/>
  <c r="L41" i="27"/>
  <c r="L789" i="5"/>
  <c r="L42" i="27"/>
  <c r="L790" i="5"/>
  <c r="L43" i="27"/>
  <c r="M791" i="5"/>
  <c r="M44" i="27"/>
  <c r="M727" i="5"/>
  <c r="M762"/>
  <c r="M15" i="27" s="1"/>
  <c r="M728" i="5"/>
  <c r="M763" s="1"/>
  <c r="M16" i="27" s="1"/>
  <c r="M729" i="5"/>
  <c r="M764"/>
  <c r="M17" i="27" s="1"/>
  <c r="M730" i="5"/>
  <c r="M765" s="1"/>
  <c r="M18" i="27" s="1"/>
  <c r="M731" i="5"/>
  <c r="M766"/>
  <c r="M19" i="27" s="1"/>
  <c r="M732" i="5"/>
  <c r="M767" s="1"/>
  <c r="M20" i="27" s="1"/>
  <c r="M733" i="5"/>
  <c r="M768"/>
  <c r="M21" i="27" s="1"/>
  <c r="M734" i="5"/>
  <c r="M769" s="1"/>
  <c r="M22" i="27" s="1"/>
  <c r="M735" i="5"/>
  <c r="M770"/>
  <c r="M23" i="27" s="1"/>
  <c r="M736" i="5"/>
  <c r="M771" s="1"/>
  <c r="M24" i="27" s="1"/>
  <c r="M737" i="5"/>
  <c r="M772"/>
  <c r="M25" i="27" s="1"/>
  <c r="M738" i="5"/>
  <c r="M773" s="1"/>
  <c r="M26" i="27" s="1"/>
  <c r="M739" i="5"/>
  <c r="M774"/>
  <c r="M27" i="27" s="1"/>
  <c r="M740" i="5"/>
  <c r="M775" s="1"/>
  <c r="M28" i="27" s="1"/>
  <c r="M741" i="5"/>
  <c r="M776"/>
  <c r="M29" i="27" s="1"/>
  <c r="M742" i="5"/>
  <c r="M777" s="1"/>
  <c r="M30" i="27" s="1"/>
  <c r="M743" i="5"/>
  <c r="M778"/>
  <c r="M31" i="27" s="1"/>
  <c r="M744" i="5"/>
  <c r="M779" s="1"/>
  <c r="M32" i="27" s="1"/>
  <c r="M745" i="5"/>
  <c r="M780"/>
  <c r="M33" i="27" s="1"/>
  <c r="M781" i="5"/>
  <c r="M34" i="27" s="1"/>
  <c r="M782" i="5"/>
  <c r="M35" i="27" s="1"/>
  <c r="M783" i="5"/>
  <c r="M36" i="27" s="1"/>
  <c r="M784" i="5"/>
  <c r="M37" i="27" s="1"/>
  <c r="M785" i="5"/>
  <c r="M38" i="27" s="1"/>
  <c r="M786" i="5"/>
  <c r="M39" i="27" s="1"/>
  <c r="M787" i="5"/>
  <c r="M40" i="27" s="1"/>
  <c r="M788" i="5"/>
  <c r="M41" i="27" s="1"/>
  <c r="M789" i="5"/>
  <c r="M42" i="27" s="1"/>
  <c r="M790" i="5"/>
  <c r="M43" i="27" s="1"/>
  <c r="N791" i="5"/>
  <c r="N44" i="27" s="1"/>
  <c r="N762" i="5"/>
  <c r="N15" i="27" s="1"/>
  <c r="N763" i="5"/>
  <c r="N16" i="27" s="1"/>
  <c r="N764" i="5"/>
  <c r="N17" i="27" s="1"/>
  <c r="N765" i="5"/>
  <c r="N18" i="27" s="1"/>
  <c r="N766" i="5"/>
  <c r="N19" i="27" s="1"/>
  <c r="N767" i="5"/>
  <c r="N20" i="27" s="1"/>
  <c r="N768" i="5"/>
  <c r="N21" i="27" s="1"/>
  <c r="N769" i="5"/>
  <c r="N22" i="27" s="1"/>
  <c r="N770" i="5"/>
  <c r="N23" i="27" s="1"/>
  <c r="N771" i="5"/>
  <c r="N24" i="27" s="1"/>
  <c r="N772" i="5"/>
  <c r="N25" i="27" s="1"/>
  <c r="N773" i="5"/>
  <c r="N26" i="27" s="1"/>
  <c r="N774" i="5"/>
  <c r="N27" i="27" s="1"/>
  <c r="N775" i="5"/>
  <c r="N28" i="27" s="1"/>
  <c r="N776" i="5"/>
  <c r="N29" i="27" s="1"/>
  <c r="N777" i="5"/>
  <c r="N30" i="27" s="1"/>
  <c r="N778" i="5"/>
  <c r="N31" i="27" s="1"/>
  <c r="N779" i="5"/>
  <c r="N32" i="27" s="1"/>
  <c r="N780" i="5"/>
  <c r="N33" i="27" s="1"/>
  <c r="N781" i="5"/>
  <c r="N34" i="27" s="1"/>
  <c r="N782" i="5"/>
  <c r="N35" i="27" s="1"/>
  <c r="N783" i="5"/>
  <c r="N36" i="27" s="1"/>
  <c r="N784" i="5"/>
  <c r="N37" i="27" s="1"/>
  <c r="N785" i="5"/>
  <c r="N38" i="27" s="1"/>
  <c r="N786" i="5"/>
  <c r="N39" i="27" s="1"/>
  <c r="N787" i="5"/>
  <c r="N40" i="27" s="1"/>
  <c r="N788" i="5"/>
  <c r="N41" i="27" s="1"/>
  <c r="N789" i="5"/>
  <c r="N42" i="27" s="1"/>
  <c r="N790" i="5"/>
  <c r="N43" i="27" s="1"/>
  <c r="O791" i="5"/>
  <c r="O44" i="27" s="1"/>
  <c r="O762" i="5"/>
  <c r="O15" i="27" s="1"/>
  <c r="O763" i="5"/>
  <c r="O16" i="27" s="1"/>
  <c r="O764" i="5"/>
  <c r="O17" i="27" s="1"/>
  <c r="O765" i="5"/>
  <c r="O18" i="27" s="1"/>
  <c r="O766" i="5"/>
  <c r="O19" i="27" s="1"/>
  <c r="O767" i="5"/>
  <c r="O20" i="27" s="1"/>
  <c r="O768" i="5"/>
  <c r="O21" i="27" s="1"/>
  <c r="O769" i="5"/>
  <c r="O22" i="27" s="1"/>
  <c r="O770" i="5"/>
  <c r="O23" i="27" s="1"/>
  <c r="O771" i="5"/>
  <c r="O24" i="27" s="1"/>
  <c r="O772" i="5"/>
  <c r="O25" i="27" s="1"/>
  <c r="O773" i="5"/>
  <c r="O26" i="27" s="1"/>
  <c r="O774" i="5"/>
  <c r="O27" i="27" s="1"/>
  <c r="O775" i="5"/>
  <c r="O28" i="27" s="1"/>
  <c r="O776" i="5"/>
  <c r="O29" i="27" s="1"/>
  <c r="O777" i="5"/>
  <c r="O30" i="27" s="1"/>
  <c r="O778" i="5"/>
  <c r="O31" i="27" s="1"/>
  <c r="O779" i="5"/>
  <c r="O32" i="27" s="1"/>
  <c r="O780" i="5"/>
  <c r="O33" i="27" s="1"/>
  <c r="O781" i="5"/>
  <c r="O34" i="27" s="1"/>
  <c r="O782" i="5"/>
  <c r="O35" i="27" s="1"/>
  <c r="O783" i="5"/>
  <c r="O36" i="27" s="1"/>
  <c r="O784" i="5"/>
  <c r="O37" i="27" s="1"/>
  <c r="O785" i="5"/>
  <c r="O38" i="27" s="1"/>
  <c r="O786" i="5"/>
  <c r="O39" i="27" s="1"/>
  <c r="O787" i="5"/>
  <c r="O40" i="27" s="1"/>
  <c r="O788" i="5"/>
  <c r="O41" i="27" s="1"/>
  <c r="O789" i="5"/>
  <c r="O42" i="27" s="1"/>
  <c r="O790" i="5"/>
  <c r="O43" i="27" s="1"/>
  <c r="P791" i="5"/>
  <c r="P44" i="27" s="1"/>
  <c r="P762" i="5"/>
  <c r="P15" i="27" s="1"/>
  <c r="P763" i="5"/>
  <c r="P16" i="27" s="1"/>
  <c r="P764" i="5"/>
  <c r="P17" i="27" s="1"/>
  <c r="P765" i="5"/>
  <c r="P18" i="27" s="1"/>
  <c r="P766" i="5"/>
  <c r="P19" i="27" s="1"/>
  <c r="P767" i="5"/>
  <c r="P20" i="27" s="1"/>
  <c r="P768" i="5"/>
  <c r="P21" i="27" s="1"/>
  <c r="P769" i="5"/>
  <c r="P22" i="27" s="1"/>
  <c r="P770" i="5"/>
  <c r="P23" i="27" s="1"/>
  <c r="P771" i="5"/>
  <c r="P24" i="27" s="1"/>
  <c r="P772" i="5"/>
  <c r="P25" i="27" s="1"/>
  <c r="P773" i="5"/>
  <c r="P26" i="27" s="1"/>
  <c r="P774" i="5"/>
  <c r="P27" i="27" s="1"/>
  <c r="P775" i="5"/>
  <c r="P28" i="27" s="1"/>
  <c r="P776" i="5"/>
  <c r="P29" i="27" s="1"/>
  <c r="P777" i="5"/>
  <c r="P30" i="27" s="1"/>
  <c r="P778" i="5"/>
  <c r="P31" i="27" s="1"/>
  <c r="P779" i="5"/>
  <c r="P32" i="27" s="1"/>
  <c r="P780" i="5"/>
  <c r="P33" i="27" s="1"/>
  <c r="P781" i="5"/>
  <c r="P34" i="27" s="1"/>
  <c r="P782" i="5"/>
  <c r="P35" i="27" s="1"/>
  <c r="P783" i="5"/>
  <c r="P36" i="27" s="1"/>
  <c r="P784" i="5"/>
  <c r="P37" i="27" s="1"/>
  <c r="P785" i="5"/>
  <c r="P38" i="27" s="1"/>
  <c r="P786" i="5"/>
  <c r="P39" i="27" s="1"/>
  <c r="P787" i="5"/>
  <c r="P40" i="27" s="1"/>
  <c r="P788" i="5"/>
  <c r="P41" i="27" s="1"/>
  <c r="P789" i="5"/>
  <c r="P42" i="27" s="1"/>
  <c r="P790" i="5"/>
  <c r="P43" i="27" s="1"/>
  <c r="Q791" i="5"/>
  <c r="Q44" i="27" s="1"/>
  <c r="Q762" i="5"/>
  <c r="Q15" i="27" s="1"/>
  <c r="Q763" i="5"/>
  <c r="Q16" i="27" s="1"/>
  <c r="Q764" i="5"/>
  <c r="Q17" i="27" s="1"/>
  <c r="Q765" i="5"/>
  <c r="Q18" i="27" s="1"/>
  <c r="Q766" i="5"/>
  <c r="Q19" i="27" s="1"/>
  <c r="Q767" i="5"/>
  <c r="Q20" i="27" s="1"/>
  <c r="Q768" i="5"/>
  <c r="Q21" i="27" s="1"/>
  <c r="Q769" i="5"/>
  <c r="Q22" i="27" s="1"/>
  <c r="Q770" i="5"/>
  <c r="Q23" i="27" s="1"/>
  <c r="Q771" i="5"/>
  <c r="Q24" i="27" s="1"/>
  <c r="Q772" i="5"/>
  <c r="Q25" i="27" s="1"/>
  <c r="Q773" i="5"/>
  <c r="Q26" i="27" s="1"/>
  <c r="Q774" i="5"/>
  <c r="Q27" i="27" s="1"/>
  <c r="Q775" i="5"/>
  <c r="Q28" i="27" s="1"/>
  <c r="Q776" i="5"/>
  <c r="Q29" i="27" s="1"/>
  <c r="Q777" i="5"/>
  <c r="Q30" i="27" s="1"/>
  <c r="Q778" i="5"/>
  <c r="Q31" i="27" s="1"/>
  <c r="Q779" i="5"/>
  <c r="Q32" i="27" s="1"/>
  <c r="Q780" i="5"/>
  <c r="Q33" i="27" s="1"/>
  <c r="Q781" i="5"/>
  <c r="Q34" i="27" s="1"/>
  <c r="Q782" i="5"/>
  <c r="Q35" i="27" s="1"/>
  <c r="Q783" i="5"/>
  <c r="Q36" i="27" s="1"/>
  <c r="Q784" i="5"/>
  <c r="Q37" i="27" s="1"/>
  <c r="Q785" i="5"/>
  <c r="Q38" i="27" s="1"/>
  <c r="Q786" i="5"/>
  <c r="Q39" i="27" s="1"/>
  <c r="Q787" i="5"/>
  <c r="Q40" i="27" s="1"/>
  <c r="Q788" i="5"/>
  <c r="Q41" i="27" s="1"/>
  <c r="Q789" i="5"/>
  <c r="Q42" i="27" s="1"/>
  <c r="Q790" i="5"/>
  <c r="Q43" i="27" s="1"/>
  <c r="R791" i="5"/>
  <c r="R44" i="27" s="1"/>
  <c r="R762" i="5"/>
  <c r="R15" i="27" s="1"/>
  <c r="R763" i="5"/>
  <c r="R16" i="27" s="1"/>
  <c r="R764" i="5"/>
  <c r="R17" i="27" s="1"/>
  <c r="R765" i="5"/>
  <c r="R18" i="27" s="1"/>
  <c r="R766" i="5"/>
  <c r="R19" i="27" s="1"/>
  <c r="R767" i="5"/>
  <c r="R20" i="27" s="1"/>
  <c r="R768" i="5"/>
  <c r="R21" i="27" s="1"/>
  <c r="R769" i="5"/>
  <c r="R22" i="27" s="1"/>
  <c r="R770" i="5"/>
  <c r="R23" i="27" s="1"/>
  <c r="R771" i="5"/>
  <c r="R24" i="27" s="1"/>
  <c r="R772" i="5"/>
  <c r="R25" i="27" s="1"/>
  <c r="R773" i="5"/>
  <c r="R26" i="27" s="1"/>
  <c r="R774" i="5"/>
  <c r="R27" i="27" s="1"/>
  <c r="R775" i="5"/>
  <c r="R28" i="27" s="1"/>
  <c r="R776" i="5"/>
  <c r="R29" i="27" s="1"/>
  <c r="R777" i="5"/>
  <c r="R30" i="27" s="1"/>
  <c r="R778" i="5"/>
  <c r="R31" i="27" s="1"/>
  <c r="R779" i="5"/>
  <c r="R32" i="27" s="1"/>
  <c r="R780" i="5"/>
  <c r="R33" i="27" s="1"/>
  <c r="R781" i="5"/>
  <c r="R34" i="27" s="1"/>
  <c r="R782" i="5"/>
  <c r="R35" i="27" s="1"/>
  <c r="R783" i="5"/>
  <c r="R36" i="27" s="1"/>
  <c r="R784" i="5"/>
  <c r="R37" i="27" s="1"/>
  <c r="R785" i="5"/>
  <c r="R38" i="27" s="1"/>
  <c r="R786" i="5"/>
  <c r="R39" i="27" s="1"/>
  <c r="R787" i="5"/>
  <c r="R40" i="27" s="1"/>
  <c r="R788" i="5"/>
  <c r="R41" i="27" s="1"/>
  <c r="R789" i="5"/>
  <c r="R42" i="27" s="1"/>
  <c r="R790" i="5"/>
  <c r="R43" i="27" s="1"/>
  <c r="S791" i="5"/>
  <c r="S44" i="27" s="1"/>
  <c r="S762" i="5"/>
  <c r="S15" i="27" s="1"/>
  <c r="S763" i="5"/>
  <c r="S16" i="27" s="1"/>
  <c r="S764" i="5"/>
  <c r="S17" i="27" s="1"/>
  <c r="S765" i="5"/>
  <c r="S18" i="27" s="1"/>
  <c r="S766" i="5"/>
  <c r="S19" i="27" s="1"/>
  <c r="S767" i="5"/>
  <c r="S20" i="27" s="1"/>
  <c r="S768" i="5"/>
  <c r="S21" i="27" s="1"/>
  <c r="S769" i="5"/>
  <c r="S22" i="27" s="1"/>
  <c r="S770" i="5"/>
  <c r="S23" i="27" s="1"/>
  <c r="S771" i="5"/>
  <c r="S24" i="27" s="1"/>
  <c r="S772" i="5"/>
  <c r="S25" i="27" s="1"/>
  <c r="S773" i="5"/>
  <c r="S26" i="27" s="1"/>
  <c r="S774" i="5"/>
  <c r="S27" i="27" s="1"/>
  <c r="S775" i="5"/>
  <c r="S28" i="27" s="1"/>
  <c r="S776" i="5"/>
  <c r="S29" i="27" s="1"/>
  <c r="S777" i="5"/>
  <c r="S30" i="27" s="1"/>
  <c r="S778" i="5"/>
  <c r="S31" i="27" s="1"/>
  <c r="S779" i="5"/>
  <c r="S32" i="27" s="1"/>
  <c r="S780" i="5"/>
  <c r="S33" i="27" s="1"/>
  <c r="S781" i="5"/>
  <c r="S34" i="27" s="1"/>
  <c r="S782" i="5"/>
  <c r="S35" i="27" s="1"/>
  <c r="S783" i="5"/>
  <c r="S36" i="27" s="1"/>
  <c r="S784" i="5"/>
  <c r="S37" i="27" s="1"/>
  <c r="S785" i="5"/>
  <c r="S38" i="27" s="1"/>
  <c r="S786" i="5"/>
  <c r="S39" i="27" s="1"/>
  <c r="S787" i="5"/>
  <c r="S40" i="27" s="1"/>
  <c r="S788" i="5"/>
  <c r="S41" i="27" s="1"/>
  <c r="S789" i="5"/>
  <c r="S42" i="27" s="1"/>
  <c r="S790" i="5"/>
  <c r="S43" i="27" s="1"/>
  <c r="T791" i="5"/>
  <c r="T44" i="27" s="1"/>
  <c r="T762" i="5"/>
  <c r="T15" i="27" s="1"/>
  <c r="T763" i="5"/>
  <c r="T16" i="27" s="1"/>
  <c r="T764" i="5"/>
  <c r="T17" i="27" s="1"/>
  <c r="T765" i="5"/>
  <c r="T18" i="27" s="1"/>
  <c r="T766" i="5"/>
  <c r="T19" i="27" s="1"/>
  <c r="T767" i="5"/>
  <c r="T20" i="27" s="1"/>
  <c r="T768" i="5"/>
  <c r="T21" i="27" s="1"/>
  <c r="T769" i="5"/>
  <c r="T22" i="27" s="1"/>
  <c r="T770" i="5"/>
  <c r="T23" i="27" s="1"/>
  <c r="T771" i="5"/>
  <c r="T24" i="27" s="1"/>
  <c r="T772" i="5"/>
  <c r="T25" i="27" s="1"/>
  <c r="T773" i="5"/>
  <c r="T26" i="27" s="1"/>
  <c r="T739" i="5"/>
  <c r="T774" s="1"/>
  <c r="T27" i="27"/>
  <c r="T740" i="5"/>
  <c r="T775"/>
  <c r="T28" i="27" s="1"/>
  <c r="T741" i="5"/>
  <c r="T776" s="1"/>
  <c r="T29" i="27"/>
  <c r="T742" i="5"/>
  <c r="T777"/>
  <c r="T30" i="27" s="1"/>
  <c r="T743" i="5"/>
  <c r="T778" s="1"/>
  <c r="T31" i="27"/>
  <c r="T744" i="5"/>
  <c r="T779"/>
  <c r="T32" i="27" s="1"/>
  <c r="T780" i="5"/>
  <c r="T33" i="27" s="1"/>
  <c r="T781" i="5"/>
  <c r="T34" i="27" s="1"/>
  <c r="T782" i="5"/>
  <c r="T35" i="27" s="1"/>
  <c r="T783" i="5"/>
  <c r="T36" i="27" s="1"/>
  <c r="T784" i="5"/>
  <c r="T37" i="27" s="1"/>
  <c r="T785" i="5"/>
  <c r="T38" i="27" s="1"/>
  <c r="T786" i="5"/>
  <c r="T39" i="27" s="1"/>
  <c r="T787" i="5"/>
  <c r="T40" i="27" s="1"/>
  <c r="T788" i="5"/>
  <c r="T41" i="27" s="1"/>
  <c r="T789" i="5"/>
  <c r="T42" i="27" s="1"/>
  <c r="T790" i="5"/>
  <c r="T43" i="27" s="1"/>
  <c r="U791" i="5"/>
  <c r="U44" i="27" s="1"/>
  <c r="U762" i="5"/>
  <c r="U15" i="27" s="1"/>
  <c r="U763" i="5"/>
  <c r="U16" i="27" s="1"/>
  <c r="U764" i="5"/>
  <c r="U17" i="27" s="1"/>
  <c r="U765" i="5"/>
  <c r="U18" i="27" s="1"/>
  <c r="U766" i="5"/>
  <c r="U19" i="27" s="1"/>
  <c r="U767" i="5"/>
  <c r="U20" i="27" s="1"/>
  <c r="U768" i="5"/>
  <c r="U21" i="27" s="1"/>
  <c r="U769" i="5"/>
  <c r="U22" i="27" s="1"/>
  <c r="U770" i="5"/>
  <c r="U23" i="27" s="1"/>
  <c r="U771" i="5"/>
  <c r="U24" i="27" s="1"/>
  <c r="U772" i="5"/>
  <c r="U25" i="27" s="1"/>
  <c r="U773" i="5"/>
  <c r="U26" i="27" s="1"/>
  <c r="U774" i="5"/>
  <c r="U27" i="27" s="1"/>
  <c r="U775" i="5"/>
  <c r="U28" i="27" s="1"/>
  <c r="U776" i="5"/>
  <c r="U29" i="27" s="1"/>
  <c r="U777" i="5"/>
  <c r="U30" i="27" s="1"/>
  <c r="U778" i="5"/>
  <c r="U31" i="27" s="1"/>
  <c r="U779" i="5"/>
  <c r="U32" i="27" s="1"/>
  <c r="U780" i="5"/>
  <c r="U33" i="27" s="1"/>
  <c r="U781" i="5"/>
  <c r="U34" i="27" s="1"/>
  <c r="U782" i="5"/>
  <c r="U35" i="27" s="1"/>
  <c r="U783" i="5"/>
  <c r="U36" i="27" s="1"/>
  <c r="U784" i="5"/>
  <c r="U37" i="27" s="1"/>
  <c r="U785" i="5"/>
  <c r="U38" i="27" s="1"/>
  <c r="U786" i="5"/>
  <c r="U39" i="27" s="1"/>
  <c r="U787" i="5"/>
  <c r="U40" i="27" s="1"/>
  <c r="U788" i="5"/>
  <c r="U41" i="27" s="1"/>
  <c r="U789" i="5"/>
  <c r="U42" i="27" s="1"/>
  <c r="U790" i="5"/>
  <c r="U43" i="27" s="1"/>
  <c r="V791" i="5"/>
  <c r="V44" i="27" s="1"/>
  <c r="V762" i="5"/>
  <c r="V15" i="27" s="1"/>
  <c r="V763" i="5"/>
  <c r="V16" i="27" s="1"/>
  <c r="V764" i="5"/>
  <c r="V17" i="27" s="1"/>
  <c r="V765" i="5"/>
  <c r="V18" i="27" s="1"/>
  <c r="V766" i="5"/>
  <c r="V19" i="27" s="1"/>
  <c r="V767" i="5"/>
  <c r="V20" i="27" s="1"/>
  <c r="V768" i="5"/>
  <c r="V21" i="27" s="1"/>
  <c r="V769" i="5"/>
  <c r="V22" i="27" s="1"/>
  <c r="V770" i="5"/>
  <c r="V23" i="27" s="1"/>
  <c r="V771" i="5"/>
  <c r="V24" i="27" s="1"/>
  <c r="V772" i="5"/>
  <c r="V25" i="27" s="1"/>
  <c r="V773" i="5"/>
  <c r="V26" i="27" s="1"/>
  <c r="V774" i="5"/>
  <c r="V27" i="27" s="1"/>
  <c r="V775" i="5"/>
  <c r="V28" i="27" s="1"/>
  <c r="V776" i="5"/>
  <c r="V29" i="27" s="1"/>
  <c r="V777" i="5"/>
  <c r="V30" i="27" s="1"/>
  <c r="V778" i="5"/>
  <c r="V31" i="27" s="1"/>
  <c r="V779" i="5"/>
  <c r="V32" i="27" s="1"/>
  <c r="V780" i="5"/>
  <c r="V33" i="27" s="1"/>
  <c r="V781" i="5"/>
  <c r="V34" i="27" s="1"/>
  <c r="V782" i="5"/>
  <c r="V35" i="27"/>
  <c r="V783" i="5"/>
  <c r="V36" i="27"/>
  <c r="V784" i="5"/>
  <c r="V37" i="27"/>
  <c r="V785" i="5"/>
  <c r="V38" i="27"/>
  <c r="V786" i="5"/>
  <c r="V39" i="27"/>
  <c r="V787" i="5"/>
  <c r="V40" i="27"/>
  <c r="V788" i="5"/>
  <c r="V41" i="27"/>
  <c r="V789" i="5"/>
  <c r="V42" i="27"/>
  <c r="V790" i="5"/>
  <c r="V43" i="27"/>
  <c r="W791" i="5"/>
  <c r="W44" i="27"/>
  <c r="W762" i="5"/>
  <c r="W15" i="27"/>
  <c r="W763" i="5"/>
  <c r="W16" i="27"/>
  <c r="W764" i="5"/>
  <c r="W17" i="27" s="1"/>
  <c r="W765" i="5"/>
  <c r="W18" i="27" s="1"/>
  <c r="W766" i="5"/>
  <c r="W19" i="27" s="1"/>
  <c r="W767" i="5"/>
  <c r="W20" i="27" s="1"/>
  <c r="W768" i="5"/>
  <c r="W21" i="27" s="1"/>
  <c r="W769" i="5"/>
  <c r="W22" i="27" s="1"/>
  <c r="W770" i="5"/>
  <c r="W23" i="27" s="1"/>
  <c r="W771" i="5"/>
  <c r="W24" i="27" s="1"/>
  <c r="W772" i="5"/>
  <c r="W25" i="27" s="1"/>
  <c r="W773" i="5"/>
  <c r="W26" i="27" s="1"/>
  <c r="W774" i="5"/>
  <c r="W27" i="27" s="1"/>
  <c r="W775" i="5"/>
  <c r="W28" i="27" s="1"/>
  <c r="W776" i="5"/>
  <c r="W29" i="27" s="1"/>
  <c r="W777" i="5"/>
  <c r="W30" i="27" s="1"/>
  <c r="W778" i="5"/>
  <c r="W31" i="27" s="1"/>
  <c r="W779" i="5"/>
  <c r="W32" i="27" s="1"/>
  <c r="W780" i="5"/>
  <c r="W33" i="27" s="1"/>
  <c r="W781" i="5"/>
  <c r="W34" i="27" s="1"/>
  <c r="W782" i="5"/>
  <c r="W35" i="27" s="1"/>
  <c r="W783" i="5"/>
  <c r="W36" i="27" s="1"/>
  <c r="W784" i="5"/>
  <c r="W37" i="27" s="1"/>
  <c r="W785" i="5"/>
  <c r="W38" i="27" s="1"/>
  <c r="W786" i="5"/>
  <c r="W39" i="27" s="1"/>
  <c r="W787" i="5"/>
  <c r="W40" i="27" s="1"/>
  <c r="W788" i="5"/>
  <c r="W41" i="27" s="1"/>
  <c r="W789" i="5"/>
  <c r="W42" i="27" s="1"/>
  <c r="W790" i="5"/>
  <c r="W43" i="27" s="1"/>
  <c r="X791" i="5"/>
  <c r="X44" i="27" s="1"/>
  <c r="X762" i="5"/>
  <c r="X15" i="27" s="1"/>
  <c r="X763" i="5"/>
  <c r="X16" i="27" s="1"/>
  <c r="X764" i="5"/>
  <c r="X17" i="27" s="1"/>
  <c r="X765" i="5"/>
  <c r="X18" i="27" s="1"/>
  <c r="X766" i="5"/>
  <c r="X19" i="27" s="1"/>
  <c r="X767" i="5"/>
  <c r="X20" i="27" s="1"/>
  <c r="X768" i="5"/>
  <c r="X21" i="27" s="1"/>
  <c r="X769" i="5"/>
  <c r="X22" i="27" s="1"/>
  <c r="X770" i="5"/>
  <c r="X23" i="27" s="1"/>
  <c r="X771" i="5"/>
  <c r="X24" i="27" s="1"/>
  <c r="X772" i="5"/>
  <c r="X25" i="27" s="1"/>
  <c r="X773" i="5"/>
  <c r="X26" i="27" s="1"/>
  <c r="X774" i="5"/>
  <c r="X27" i="27" s="1"/>
  <c r="X775" i="5"/>
  <c r="X28" i="27" s="1"/>
  <c r="X776" i="5"/>
  <c r="X29" i="27" s="1"/>
  <c r="X777" i="5"/>
  <c r="X30" i="27" s="1"/>
  <c r="X778" i="5"/>
  <c r="X31" i="27" s="1"/>
  <c r="X779" i="5"/>
  <c r="X32" i="27" s="1"/>
  <c r="X780" i="5"/>
  <c r="X33" i="27" s="1"/>
  <c r="X781" i="5"/>
  <c r="X34" i="27" s="1"/>
  <c r="X782" i="5"/>
  <c r="X35" i="27" s="1"/>
  <c r="X783" i="5"/>
  <c r="X36" i="27" s="1"/>
  <c r="X784" i="5"/>
  <c r="X37" i="27" s="1"/>
  <c r="X785" i="5"/>
  <c r="X38" i="27" s="1"/>
  <c r="X786" i="5"/>
  <c r="X39" i="27" s="1"/>
  <c r="X787" i="5"/>
  <c r="X40" i="27" s="1"/>
  <c r="X788" i="5"/>
  <c r="X41" i="27" s="1"/>
  <c r="X789" i="5"/>
  <c r="X42" i="27" s="1"/>
  <c r="X790" i="5"/>
  <c r="X43" i="27" s="1"/>
  <c r="Y791" i="5"/>
  <c r="Y44" i="27" s="1"/>
  <c r="Y762" i="5"/>
  <c r="Y15" i="27" s="1"/>
  <c r="Y763" i="5"/>
  <c r="Y16" i="27" s="1"/>
  <c r="Y764" i="5"/>
  <c r="Y17" i="27" s="1"/>
  <c r="Y765" i="5"/>
  <c r="Y18" i="27" s="1"/>
  <c r="Y766" i="5"/>
  <c r="Y19" i="27" s="1"/>
  <c r="Y767" i="5"/>
  <c r="Y20" i="27" s="1"/>
  <c r="Y768" i="5"/>
  <c r="Y21" i="27" s="1"/>
  <c r="Y769" i="5"/>
  <c r="Y22" i="27" s="1"/>
  <c r="Y770" i="5"/>
  <c r="Y23" i="27" s="1"/>
  <c r="Y771" i="5"/>
  <c r="Y24" i="27" s="1"/>
  <c r="Y772" i="5"/>
  <c r="Y25" i="27" s="1"/>
  <c r="Y773" i="5"/>
  <c r="Y26" i="27" s="1"/>
  <c r="Y774" i="5"/>
  <c r="Y27" i="27" s="1"/>
  <c r="Y775" i="5"/>
  <c r="Y28" i="27" s="1"/>
  <c r="Y776" i="5"/>
  <c r="Y29" i="27" s="1"/>
  <c r="Y777" i="5"/>
  <c r="Y30" i="27" s="1"/>
  <c r="Y778" i="5"/>
  <c r="Y31" i="27" s="1"/>
  <c r="Y779" i="5"/>
  <c r="Y32" i="27" s="1"/>
  <c r="Y780" i="5"/>
  <c r="Y33" i="27" s="1"/>
  <c r="Y781" i="5"/>
  <c r="Y34" i="27" s="1"/>
  <c r="Y782" i="5"/>
  <c r="Y35" i="27" s="1"/>
  <c r="Y783" i="5"/>
  <c r="Y36" i="27" s="1"/>
  <c r="Y784" i="5"/>
  <c r="Y37" i="27" s="1"/>
  <c r="Y785" i="5"/>
  <c r="Y38" i="27" s="1"/>
  <c r="Y786" i="5"/>
  <c r="Y39" i="27" s="1"/>
  <c r="Y787" i="5"/>
  <c r="Y40" i="27" s="1"/>
  <c r="Y788" i="5"/>
  <c r="Y41" i="27" s="1"/>
  <c r="Y789" i="5"/>
  <c r="Y42" i="27" s="1"/>
  <c r="Y790" i="5"/>
  <c r="Y43" i="27" s="1"/>
  <c r="Z791" i="5"/>
  <c r="Z44" i="27" s="1"/>
  <c r="Z762" i="5"/>
  <c r="Z15" i="27" s="1"/>
  <c r="Z763" i="5"/>
  <c r="Z16" i="27" s="1"/>
  <c r="Z764" i="5"/>
  <c r="Z17" i="27" s="1"/>
  <c r="Z765" i="5"/>
  <c r="Z18" i="27" s="1"/>
  <c r="Z766" i="5"/>
  <c r="Z19" i="27" s="1"/>
  <c r="Z767" i="5"/>
  <c r="Z20" i="27" s="1"/>
  <c r="Z768" i="5"/>
  <c r="Z21" i="27" s="1"/>
  <c r="Z769" i="5"/>
  <c r="Z22" i="27" s="1"/>
  <c r="Z770" i="5"/>
  <c r="Z23" i="27" s="1"/>
  <c r="Z771" i="5"/>
  <c r="Z24" i="27" s="1"/>
  <c r="Z772" i="5"/>
  <c r="Z25" i="27" s="1"/>
  <c r="Z773" i="5"/>
  <c r="Z26" i="27" s="1"/>
  <c r="Z774" i="5"/>
  <c r="Z27" i="27" s="1"/>
  <c r="Z775" i="5"/>
  <c r="Z28" i="27" s="1"/>
  <c r="Z776" i="5"/>
  <c r="Z29" i="27" s="1"/>
  <c r="Z777" i="5"/>
  <c r="Z30" i="27" s="1"/>
  <c r="Z778" i="5"/>
  <c r="Z31" i="27" s="1"/>
  <c r="Z779" i="5"/>
  <c r="Z32" i="27" s="1"/>
  <c r="Z780" i="5"/>
  <c r="Z33" i="27" s="1"/>
  <c r="Z781" i="5"/>
  <c r="Z34" i="27" s="1"/>
  <c r="Z782" i="5"/>
  <c r="Z35" i="27" s="1"/>
  <c r="Z783" i="5"/>
  <c r="Z36" i="27" s="1"/>
  <c r="Z784" i="5"/>
  <c r="Z37" i="27" s="1"/>
  <c r="Z785" i="5"/>
  <c r="Z38" i="27" s="1"/>
  <c r="Z786" i="5"/>
  <c r="Z39" i="27" s="1"/>
  <c r="Z787" i="5"/>
  <c r="Z40" i="27" s="1"/>
  <c r="Z788" i="5"/>
  <c r="Z41" i="27" s="1"/>
  <c r="Z789" i="5"/>
  <c r="Z42" i="27" s="1"/>
  <c r="Z790" i="5"/>
  <c r="Z43" i="27" s="1"/>
  <c r="AA791" i="5"/>
  <c r="AA44" i="27" s="1"/>
  <c r="AA762" i="5"/>
  <c r="AA15" i="27" s="1"/>
  <c r="AA763" i="5"/>
  <c r="AA16" i="27" s="1"/>
  <c r="AA764" i="5"/>
  <c r="AA17" i="27" s="1"/>
  <c r="AA765" i="5"/>
  <c r="AA18" i="27" s="1"/>
  <c r="AA766" i="5"/>
  <c r="AA19" i="27" s="1"/>
  <c r="AA767" i="5"/>
  <c r="AA20" i="27" s="1"/>
  <c r="AA768" i="5"/>
  <c r="AA21" i="27" s="1"/>
  <c r="AA769" i="5"/>
  <c r="AA22" i="27" s="1"/>
  <c r="AA770" i="5"/>
  <c r="AA23" i="27" s="1"/>
  <c r="AA771" i="5"/>
  <c r="AA24" i="27" s="1"/>
  <c r="AA772" i="5"/>
  <c r="AA25" i="27" s="1"/>
  <c r="AA773" i="5"/>
  <c r="AA26" i="27" s="1"/>
  <c r="AA774" i="5"/>
  <c r="AA27" i="27" s="1"/>
  <c r="AA775" i="5"/>
  <c r="AA28" i="27" s="1"/>
  <c r="AA776" i="5"/>
  <c r="AA29" i="27" s="1"/>
  <c r="AA777" i="5"/>
  <c r="AA30" i="27" s="1"/>
  <c r="AA778" i="5"/>
  <c r="AA31" i="27" s="1"/>
  <c r="AA779" i="5"/>
  <c r="AA32" i="27" s="1"/>
  <c r="AA780" i="5"/>
  <c r="AA33" i="27" s="1"/>
  <c r="AA781" i="5"/>
  <c r="AA34" i="27" s="1"/>
  <c r="AA782" i="5"/>
  <c r="AA35" i="27" s="1"/>
  <c r="AA783" i="5"/>
  <c r="AA36" i="27" s="1"/>
  <c r="AA784" i="5"/>
  <c r="AA37" i="27" s="1"/>
  <c r="AA785" i="5"/>
  <c r="AA38" i="27" s="1"/>
  <c r="AA786" i="5"/>
  <c r="AA39" i="27" s="1"/>
  <c r="AA787" i="5"/>
  <c r="AA40" i="27" s="1"/>
  <c r="AA788" i="5"/>
  <c r="AA41" i="27" s="1"/>
  <c r="AA789" i="5"/>
  <c r="AA42" i="27" s="1"/>
  <c r="AA790" i="5"/>
  <c r="AA43" i="27" s="1"/>
  <c r="AB44"/>
  <c r="AB15"/>
  <c r="AB16"/>
  <c r="AB17"/>
  <c r="AB18"/>
  <c r="AB19"/>
  <c r="AB20"/>
  <c r="AB21"/>
  <c r="AB22"/>
  <c r="AB23"/>
  <c r="AB24"/>
  <c r="AB25"/>
  <c r="AB26"/>
  <c r="AB27"/>
  <c r="AB28"/>
  <c r="AB29"/>
  <c r="AB30"/>
  <c r="AB31"/>
  <c r="AB32"/>
  <c r="AB33"/>
  <c r="AB34"/>
  <c r="AB35"/>
  <c r="AB36"/>
  <c r="AB37"/>
  <c r="AB38"/>
  <c r="AB39"/>
  <c r="AB40"/>
  <c r="AB41"/>
  <c r="AB42"/>
  <c r="AB43"/>
  <c r="AC791" i="5"/>
  <c r="AC44" i="27" s="1"/>
  <c r="AC762" i="5"/>
  <c r="AC15" i="27" s="1"/>
  <c r="AC763" i="5"/>
  <c r="AC16" i="27" s="1"/>
  <c r="AC764" i="5"/>
  <c r="AC17" i="27" s="1"/>
  <c r="AC765" i="5"/>
  <c r="AC18" i="27" s="1"/>
  <c r="AC766" i="5"/>
  <c r="AC19" i="27" s="1"/>
  <c r="AC767" i="5"/>
  <c r="AC20" i="27" s="1"/>
  <c r="AC768" i="5"/>
  <c r="AC21" i="27" s="1"/>
  <c r="AC769" i="5"/>
  <c r="AC22" i="27" s="1"/>
  <c r="AC770" i="5"/>
  <c r="AC23" i="27" s="1"/>
  <c r="AC771" i="5"/>
  <c r="AC24" i="27" s="1"/>
  <c r="AC772" i="5"/>
  <c r="AC25" i="27" s="1"/>
  <c r="AC773" i="5"/>
  <c r="AC26" i="27" s="1"/>
  <c r="AC774" i="5"/>
  <c r="AC27" i="27" s="1"/>
  <c r="AC775" i="5"/>
  <c r="AC28" i="27" s="1"/>
  <c r="AC776" i="5"/>
  <c r="AC29" i="27" s="1"/>
  <c r="AC777" i="5"/>
  <c r="AC30" i="27" s="1"/>
  <c r="AC778" i="5"/>
  <c r="AC31" i="27" s="1"/>
  <c r="AC779" i="5"/>
  <c r="AC32" i="27" s="1"/>
  <c r="AC780" i="5"/>
  <c r="AC33" i="27" s="1"/>
  <c r="AC781" i="5"/>
  <c r="AC34" i="27" s="1"/>
  <c r="AC782" i="5"/>
  <c r="AC35" i="27" s="1"/>
  <c r="AC783" i="5"/>
  <c r="AC36" i="27" s="1"/>
  <c r="AC784" i="5"/>
  <c r="AC37" i="27" s="1"/>
  <c r="AC785" i="5"/>
  <c r="AC38" i="27" s="1"/>
  <c r="AC786" i="5"/>
  <c r="AC39" i="27" s="1"/>
  <c r="AC787" i="5"/>
  <c r="AC40" i="27" s="1"/>
  <c r="AC788" i="5"/>
  <c r="AC41" i="27" s="1"/>
  <c r="AC789" i="5"/>
  <c r="AC42" i="27" s="1"/>
  <c r="AC790" i="5"/>
  <c r="AC43" i="27" s="1"/>
  <c r="AD791" i="5"/>
  <c r="AD44" i="27" s="1"/>
  <c r="AD762" i="5"/>
  <c r="AD15" i="27" s="1"/>
  <c r="AD763" i="5"/>
  <c r="AD16" i="27" s="1"/>
  <c r="AD764" i="5"/>
  <c r="AD17" i="27" s="1"/>
  <c r="AD765" i="5"/>
  <c r="AD18" i="27" s="1"/>
  <c r="AD766" i="5"/>
  <c r="AD19" i="27" s="1"/>
  <c r="AD767" i="5"/>
  <c r="AD20" i="27" s="1"/>
  <c r="AD768" i="5"/>
  <c r="AD21" i="27" s="1"/>
  <c r="AD769" i="5"/>
  <c r="AD22" i="27" s="1"/>
  <c r="AD770" i="5"/>
  <c r="AD23" i="27" s="1"/>
  <c r="AD771" i="5"/>
  <c r="AD24" i="27" s="1"/>
  <c r="AD772" i="5"/>
  <c r="AD25" i="27" s="1"/>
  <c r="AD773" i="5"/>
  <c r="AD26" i="27" s="1"/>
  <c r="AD774" i="5"/>
  <c r="AD27" i="27" s="1"/>
  <c r="AD775" i="5"/>
  <c r="AD28" i="27" s="1"/>
  <c r="AD776" i="5"/>
  <c r="AD29" i="27" s="1"/>
  <c r="AD777" i="5"/>
  <c r="AD30" i="27" s="1"/>
  <c r="AD778" i="5"/>
  <c r="AD31" i="27" s="1"/>
  <c r="AD779" i="5"/>
  <c r="AD32" i="27" s="1"/>
  <c r="AD780" i="5"/>
  <c r="AD33" i="27" s="1"/>
  <c r="AD781" i="5"/>
  <c r="AD34" i="27" s="1"/>
  <c r="AD782" i="5"/>
  <c r="AD35" i="27" s="1"/>
  <c r="AD783" i="5"/>
  <c r="AD36" i="27" s="1"/>
  <c r="AD784" i="5"/>
  <c r="AD37" i="27" s="1"/>
  <c r="AD785" i="5"/>
  <c r="AD38" i="27" s="1"/>
  <c r="AD786" i="5"/>
  <c r="AD39" i="27" s="1"/>
  <c r="AD787" i="5"/>
  <c r="AD40" i="27" s="1"/>
  <c r="AD788" i="5"/>
  <c r="AD41" i="27" s="1"/>
  <c r="AD789" i="5"/>
  <c r="AD42" i="27" s="1"/>
  <c r="AD790" i="5"/>
  <c r="AD43" i="27" s="1"/>
  <c r="AE791" i="5"/>
  <c r="AE44" i="27" s="1"/>
  <c r="AE762" i="5"/>
  <c r="AE15" i="27" s="1"/>
  <c r="AE763" i="5"/>
  <c r="AE16" i="27" s="1"/>
  <c r="AE764" i="5"/>
  <c r="AE17" i="27" s="1"/>
  <c r="AE765" i="5"/>
  <c r="AE18" i="27" s="1"/>
  <c r="AE766" i="5"/>
  <c r="AE19" i="27" s="1"/>
  <c r="AE767" i="5"/>
  <c r="AE20" i="27" s="1"/>
  <c r="AE768" i="5"/>
  <c r="AE21" i="27" s="1"/>
  <c r="AE769" i="5"/>
  <c r="AE22" i="27" s="1"/>
  <c r="AE770" i="5"/>
  <c r="AE23" i="27" s="1"/>
  <c r="AE771" i="5"/>
  <c r="AE24" i="27" s="1"/>
  <c r="AE772" i="5"/>
  <c r="AE25" i="27" s="1"/>
  <c r="AE773" i="5"/>
  <c r="AE26" i="27" s="1"/>
  <c r="AE774" i="5"/>
  <c r="AE27" i="27" s="1"/>
  <c r="AE775" i="5"/>
  <c r="AE28" i="27" s="1"/>
  <c r="AE776" i="5"/>
  <c r="AE29" i="27" s="1"/>
  <c r="AE777" i="5"/>
  <c r="AE30" i="27" s="1"/>
  <c r="AE778" i="5"/>
  <c r="AE31" i="27" s="1"/>
  <c r="AE779" i="5"/>
  <c r="AE32" i="27" s="1"/>
  <c r="AE780" i="5"/>
  <c r="AE33" i="27" s="1"/>
  <c r="AE781" i="5"/>
  <c r="AE34" i="27" s="1"/>
  <c r="AE782" i="5"/>
  <c r="AE35" i="27" s="1"/>
  <c r="AE783" i="5"/>
  <c r="AE36" i="27" s="1"/>
  <c r="AE784" i="5"/>
  <c r="AE37" i="27" s="1"/>
  <c r="AE785" i="5"/>
  <c r="AE38" i="27" s="1"/>
  <c r="AE786" i="5"/>
  <c r="AE39" i="27" s="1"/>
  <c r="AE787" i="5"/>
  <c r="AE40" i="27" s="1"/>
  <c r="AE788" i="5"/>
  <c r="AE41" i="27" s="1"/>
  <c r="AE789" i="5"/>
  <c r="AE42" i="27" s="1"/>
  <c r="AE790" i="5"/>
  <c r="AE43" i="27" s="1"/>
  <c r="AF791" i="5"/>
  <c r="AF44" i="27" s="1"/>
  <c r="AF762" i="5"/>
  <c r="AF15" i="27" s="1"/>
  <c r="AF763" i="5"/>
  <c r="AF16" i="27" s="1"/>
  <c r="AF764" i="5"/>
  <c r="AF17" i="27" s="1"/>
  <c r="AF765" i="5"/>
  <c r="AF18" i="27" s="1"/>
  <c r="AF766" i="5"/>
  <c r="AF19" i="27" s="1"/>
  <c r="AF767" i="5"/>
  <c r="AF20" i="27" s="1"/>
  <c r="AF768" i="5"/>
  <c r="AF21" i="27" s="1"/>
  <c r="AF769" i="5"/>
  <c r="AF22" i="27" s="1"/>
  <c r="AF770" i="5"/>
  <c r="AF23" i="27" s="1"/>
  <c r="AF771" i="5"/>
  <c r="AF24" i="27" s="1"/>
  <c r="AF772" i="5"/>
  <c r="AF25" i="27" s="1"/>
  <c r="AF773" i="5"/>
  <c r="AF26" i="27" s="1"/>
  <c r="AF774" i="5"/>
  <c r="AF27" i="27" s="1"/>
  <c r="AF775" i="5"/>
  <c r="AF28" i="27" s="1"/>
  <c r="AF776" i="5"/>
  <c r="AF29" i="27" s="1"/>
  <c r="AF777" i="5"/>
  <c r="AF30" i="27" s="1"/>
  <c r="AF778" i="5"/>
  <c r="AF31" i="27" s="1"/>
  <c r="AF779" i="5"/>
  <c r="AF32" i="27" s="1"/>
  <c r="AF780" i="5"/>
  <c r="AF33" i="27" s="1"/>
  <c r="AF781" i="5"/>
  <c r="AF34" i="27" s="1"/>
  <c r="AF782" i="5"/>
  <c r="AF35" i="27" s="1"/>
  <c r="AF783" i="5"/>
  <c r="AF36" i="27" s="1"/>
  <c r="AF784" i="5"/>
  <c r="AF37" i="27" s="1"/>
  <c r="AF785" i="5"/>
  <c r="AF38" i="27" s="1"/>
  <c r="AF786" i="5"/>
  <c r="AF39" i="27" s="1"/>
  <c r="AF787" i="5"/>
  <c r="AF40" i="27" s="1"/>
  <c r="AF788" i="5"/>
  <c r="AF41" i="27" s="1"/>
  <c r="AF789" i="5"/>
  <c r="AF42" i="27" s="1"/>
  <c r="AF790" i="5"/>
  <c r="AF43" i="27" s="1"/>
  <c r="AG791" i="5"/>
  <c r="AG44" i="27" s="1"/>
  <c r="AG762" i="5"/>
  <c r="AG15" i="27" s="1"/>
  <c r="AG763" i="5"/>
  <c r="AG16" i="27" s="1"/>
  <c r="AG764" i="5"/>
  <c r="AG17" i="27" s="1"/>
  <c r="AG765" i="5"/>
  <c r="AG18" i="27" s="1"/>
  <c r="AG766" i="5"/>
  <c r="AG19" i="27" s="1"/>
  <c r="AG767" i="5"/>
  <c r="AG20" i="27" s="1"/>
  <c r="AG768" i="5"/>
  <c r="AG21" i="27" s="1"/>
  <c r="AG769" i="5"/>
  <c r="AG22" i="27" s="1"/>
  <c r="AG770" i="5"/>
  <c r="AG23" i="27" s="1"/>
  <c r="AG771" i="5"/>
  <c r="AG24" i="27" s="1"/>
  <c r="AG772" i="5"/>
  <c r="AG25" i="27" s="1"/>
  <c r="AG773" i="5"/>
  <c r="AG26" i="27" s="1"/>
  <c r="AG774" i="5"/>
  <c r="AG27" i="27" s="1"/>
  <c r="AG775" i="5"/>
  <c r="AG28" i="27" s="1"/>
  <c r="AG776" i="5"/>
  <c r="AG29" i="27" s="1"/>
  <c r="AG777" i="5"/>
  <c r="AG30" i="27" s="1"/>
  <c r="AG778" i="5"/>
  <c r="AG31" i="27" s="1"/>
  <c r="AG779" i="5"/>
  <c r="AG32" i="27" s="1"/>
  <c r="AG780" i="5"/>
  <c r="AG33" i="27" s="1"/>
  <c r="AG781" i="5"/>
  <c r="AG34" i="27" s="1"/>
  <c r="AG782" i="5"/>
  <c r="AG35" i="27" s="1"/>
  <c r="AG783" i="5"/>
  <c r="AG36" i="27" s="1"/>
  <c r="AG784" i="5"/>
  <c r="AG37" i="27" s="1"/>
  <c r="AG785" i="5"/>
  <c r="AG38" i="27" s="1"/>
  <c r="AG786" i="5"/>
  <c r="AG39" i="27" s="1"/>
  <c r="AG787" i="5"/>
  <c r="AG40" i="27" s="1"/>
  <c r="AG788" i="5"/>
  <c r="AG41" i="27" s="1"/>
  <c r="AG789" i="5"/>
  <c r="AG42" i="27" s="1"/>
  <c r="AG790" i="5"/>
  <c r="AG43" i="27" s="1"/>
  <c r="AH791" i="5"/>
  <c r="AH44" i="27" s="1"/>
  <c r="AH762" i="5"/>
  <c r="AH15" i="27" s="1"/>
  <c r="AH763" i="5"/>
  <c r="AH16" i="27" s="1"/>
  <c r="AH764" i="5"/>
  <c r="AH17" i="27" s="1"/>
  <c r="AH765" i="5"/>
  <c r="AH18" i="27" s="1"/>
  <c r="AH766" i="5"/>
  <c r="AH19" i="27" s="1"/>
  <c r="AH767" i="5"/>
  <c r="AH20" i="27" s="1"/>
  <c r="AH768" i="5"/>
  <c r="AH21" i="27" s="1"/>
  <c r="AH769" i="5"/>
  <c r="AH22" i="27" s="1"/>
  <c r="AH770" i="5"/>
  <c r="AH23" i="27" s="1"/>
  <c r="AH771" i="5"/>
  <c r="AH24" i="27" s="1"/>
  <c r="AH772" i="5"/>
  <c r="AH25" i="27" s="1"/>
  <c r="AH773" i="5"/>
  <c r="AH26" i="27" s="1"/>
  <c r="AH774" i="5"/>
  <c r="AH27" i="27" s="1"/>
  <c r="AH775" i="5"/>
  <c r="AH28" i="27" s="1"/>
  <c r="AH776" i="5"/>
  <c r="AH29" i="27" s="1"/>
  <c r="AH777" i="5"/>
  <c r="AH30" i="27" s="1"/>
  <c r="AH778" i="5"/>
  <c r="AH31" i="27" s="1"/>
  <c r="AH779" i="5"/>
  <c r="AH32" i="27" s="1"/>
  <c r="AH780" i="5"/>
  <c r="AH33" i="27" s="1"/>
  <c r="AH781" i="5"/>
  <c r="AH34" i="27" s="1"/>
  <c r="AH782" i="5"/>
  <c r="AH35" i="27" s="1"/>
  <c r="AH783" i="5"/>
  <c r="AH36" i="27" s="1"/>
  <c r="AH784" i="5"/>
  <c r="AH37" i="27" s="1"/>
  <c r="AH785" i="5"/>
  <c r="AH38" i="27" s="1"/>
  <c r="AH786" i="5"/>
  <c r="AH39" i="27" s="1"/>
  <c r="AH787" i="5"/>
  <c r="AH40" i="27" s="1"/>
  <c r="AH788" i="5"/>
  <c r="AH41" i="27" s="1"/>
  <c r="AH789" i="5"/>
  <c r="AH42" i="27" s="1"/>
  <c r="AH790" i="5"/>
  <c r="AH43" i="27" s="1"/>
  <c r="E971" i="5"/>
  <c r="AI44" i="27" s="1"/>
  <c r="E942" i="5"/>
  <c r="AI15" i="27" s="1"/>
  <c r="E943" i="5"/>
  <c r="AI16" i="27" s="1"/>
  <c r="E944" i="5"/>
  <c r="AI17" i="27" s="1"/>
  <c r="E945" i="5"/>
  <c r="AI18" i="27" s="1"/>
  <c r="E946" i="5"/>
  <c r="AI19" i="27" s="1"/>
  <c r="E947" i="5"/>
  <c r="AI20" i="27" s="1"/>
  <c r="E948" i="5"/>
  <c r="AI21" i="27" s="1"/>
  <c r="E949" i="5"/>
  <c r="AI22" i="27" s="1"/>
  <c r="E950" i="5"/>
  <c r="AI23" i="27" s="1"/>
  <c r="E951" i="5"/>
  <c r="AI24" i="27" s="1"/>
  <c r="E952" i="5"/>
  <c r="AI25" i="27" s="1"/>
  <c r="E953" i="5"/>
  <c r="AI26" i="27" s="1"/>
  <c r="E954" i="5"/>
  <c r="AI27" i="27" s="1"/>
  <c r="E955" i="5"/>
  <c r="AI28" i="27" s="1"/>
  <c r="E956" i="5"/>
  <c r="AI29" i="27" s="1"/>
  <c r="E957" i="5"/>
  <c r="AI30" i="27" s="1"/>
  <c r="E958" i="5"/>
  <c r="AI31" i="27" s="1"/>
  <c r="E959" i="5"/>
  <c r="AI32" i="27" s="1"/>
  <c r="E960" i="5"/>
  <c r="AI33" i="27" s="1"/>
  <c r="E961" i="5"/>
  <c r="AI34" i="27" s="1"/>
  <c r="E962" i="5"/>
  <c r="AI35" i="27" s="1"/>
  <c r="E963" i="5"/>
  <c r="AI36" i="27" s="1"/>
  <c r="E964" i="5"/>
  <c r="AI37" i="27" s="1"/>
  <c r="E965" i="5"/>
  <c r="AI38" i="27" s="1"/>
  <c r="E966" i="5"/>
  <c r="AI39" i="27" s="1"/>
  <c r="E967" i="5"/>
  <c r="AI40" i="27" s="1"/>
  <c r="E968" i="5"/>
  <c r="AI41" i="27" s="1"/>
  <c r="E969" i="5"/>
  <c r="AI42" i="27" s="1"/>
  <c r="E970" i="5"/>
  <c r="AI43" i="27" s="1"/>
  <c r="F971" i="5"/>
  <c r="AJ44" i="27" s="1"/>
  <c r="F942" i="5"/>
  <c r="AJ15" i="27" s="1"/>
  <c r="F943" i="5"/>
  <c r="AJ16" i="27" s="1"/>
  <c r="F944" i="5"/>
  <c r="AJ17" i="27" s="1"/>
  <c r="F945" i="5"/>
  <c r="AJ18" i="27" s="1"/>
  <c r="F946" i="5"/>
  <c r="AJ19" i="27" s="1"/>
  <c r="F947" i="5"/>
  <c r="AJ20" i="27" s="1"/>
  <c r="F948" i="5"/>
  <c r="AJ21" i="27" s="1"/>
  <c r="F949" i="5"/>
  <c r="AJ22" i="27" s="1"/>
  <c r="F950" i="5"/>
  <c r="AJ23" i="27" s="1"/>
  <c r="F951" i="5"/>
  <c r="AJ24" i="27" s="1"/>
  <c r="F952" i="5"/>
  <c r="AJ25" i="27" s="1"/>
  <c r="F953" i="5"/>
  <c r="AJ26" i="27" s="1"/>
  <c r="F954" i="5"/>
  <c r="AJ27" i="27" s="1"/>
  <c r="F955" i="5"/>
  <c r="AJ28" i="27" s="1"/>
  <c r="F956" i="5"/>
  <c r="AJ29" i="27" s="1"/>
  <c r="F957" i="5"/>
  <c r="AJ30" i="27" s="1"/>
  <c r="F958" i="5"/>
  <c r="AJ31" i="27" s="1"/>
  <c r="F959" i="5"/>
  <c r="AJ32" i="27" s="1"/>
  <c r="F960" i="5"/>
  <c r="AJ33" i="27" s="1"/>
  <c r="F961" i="5"/>
  <c r="AJ34" i="27" s="1"/>
  <c r="F962" i="5"/>
  <c r="AJ35" i="27" s="1"/>
  <c r="F963" i="5"/>
  <c r="AJ36" i="27" s="1"/>
  <c r="F964" i="5"/>
  <c r="AJ37" i="27" s="1"/>
  <c r="F965" i="5"/>
  <c r="AJ38" i="27" s="1"/>
  <c r="F966" i="5"/>
  <c r="AJ39" i="27" s="1"/>
  <c r="F967" i="5"/>
  <c r="AJ40" i="27" s="1"/>
  <c r="F968" i="5"/>
  <c r="AJ41" i="27" s="1"/>
  <c r="F969" i="5"/>
  <c r="AJ42" i="27" s="1"/>
  <c r="F970" i="5"/>
  <c r="AJ43" i="27" s="1"/>
  <c r="E44" i="30"/>
  <c r="E79" s="1"/>
  <c r="E114" s="1"/>
  <c r="E149" s="1"/>
  <c r="E184" s="1"/>
  <c r="E220" s="1"/>
  <c r="E256" s="1"/>
  <c r="D256"/>
  <c r="C44"/>
  <c r="C79" s="1"/>
  <c r="C114" s="1"/>
  <c r="C149" s="1"/>
  <c r="C184" s="1"/>
  <c r="C220" s="1"/>
  <c r="C256" s="1"/>
  <c r="E43"/>
  <c r="E78"/>
  <c r="E113" s="1"/>
  <c r="E148" s="1"/>
  <c r="E183" s="1"/>
  <c r="E219" s="1"/>
  <c r="E255" s="1"/>
  <c r="C43"/>
  <c r="C78" s="1"/>
  <c r="C113" s="1"/>
  <c r="C148" s="1"/>
  <c r="C183" s="1"/>
  <c r="C219" s="1"/>
  <c r="C255" s="1"/>
  <c r="E42"/>
  <c r="E77" s="1"/>
  <c r="E112" s="1"/>
  <c r="E147" s="1"/>
  <c r="E182" s="1"/>
  <c r="E218" s="1"/>
  <c r="E254" s="1"/>
  <c r="D254"/>
  <c r="C42"/>
  <c r="C77" s="1"/>
  <c r="C112" s="1"/>
  <c r="C147" s="1"/>
  <c r="C182" s="1"/>
  <c r="C218" s="1"/>
  <c r="C254" s="1"/>
  <c r="E41"/>
  <c r="E76"/>
  <c r="E111" s="1"/>
  <c r="E146" s="1"/>
  <c r="E181" s="1"/>
  <c r="E217" s="1"/>
  <c r="E253" s="1"/>
  <c r="D253"/>
  <c r="C41"/>
  <c r="C76" s="1"/>
  <c r="C111" s="1"/>
  <c r="C146" s="1"/>
  <c r="C181" s="1"/>
  <c r="C217" s="1"/>
  <c r="C253" s="1"/>
  <c r="E40"/>
  <c r="E75" s="1"/>
  <c r="E110" s="1"/>
  <c r="E145" s="1"/>
  <c r="E180" s="1"/>
  <c r="E216" s="1"/>
  <c r="E252" s="1"/>
  <c r="D252"/>
  <c r="C40"/>
  <c r="C75" s="1"/>
  <c r="C110" s="1"/>
  <c r="C145" s="1"/>
  <c r="C180" s="1"/>
  <c r="C216" s="1"/>
  <c r="C252" s="1"/>
  <c r="E39"/>
  <c r="E74"/>
  <c r="E109" s="1"/>
  <c r="E144" s="1"/>
  <c r="E179" s="1"/>
  <c r="E215" s="1"/>
  <c r="E251" s="1"/>
  <c r="C39"/>
  <c r="C74" s="1"/>
  <c r="C109" s="1"/>
  <c r="C144" s="1"/>
  <c r="C179" s="1"/>
  <c r="C215" s="1"/>
  <c r="C251" s="1"/>
  <c r="E38"/>
  <c r="E73" s="1"/>
  <c r="E108" s="1"/>
  <c r="E143" s="1"/>
  <c r="E178" s="1"/>
  <c r="E214" s="1"/>
  <c r="E250" s="1"/>
  <c r="D250"/>
  <c r="C38"/>
  <c r="C73" s="1"/>
  <c r="C108" s="1"/>
  <c r="C143" s="1"/>
  <c r="C178" s="1"/>
  <c r="C214" s="1"/>
  <c r="C250" s="1"/>
  <c r="E37"/>
  <c r="E72"/>
  <c r="E107" s="1"/>
  <c r="E142" s="1"/>
  <c r="E177" s="1"/>
  <c r="E213" s="1"/>
  <c r="E249" s="1"/>
  <c r="D249"/>
  <c r="C37"/>
  <c r="C72" s="1"/>
  <c r="C107" s="1"/>
  <c r="C142" s="1"/>
  <c r="C177" s="1"/>
  <c r="C213" s="1"/>
  <c r="C249" s="1"/>
  <c r="E36"/>
  <c r="E71" s="1"/>
  <c r="E106" s="1"/>
  <c r="E141" s="1"/>
  <c r="E176" s="1"/>
  <c r="E212" s="1"/>
  <c r="E248" s="1"/>
  <c r="D248"/>
  <c r="C36"/>
  <c r="C71" s="1"/>
  <c r="C106" s="1"/>
  <c r="C141" s="1"/>
  <c r="C176" s="1"/>
  <c r="C212" s="1"/>
  <c r="C248" s="1"/>
  <c r="E35"/>
  <c r="E70"/>
  <c r="E105" s="1"/>
  <c r="E140" s="1"/>
  <c r="E175" s="1"/>
  <c r="E211" s="1"/>
  <c r="E247" s="1"/>
  <c r="C35"/>
  <c r="C70" s="1"/>
  <c r="C105" s="1"/>
  <c r="C140" s="1"/>
  <c r="C175" s="1"/>
  <c r="C211" s="1"/>
  <c r="C247" s="1"/>
  <c r="E34"/>
  <c r="E69" s="1"/>
  <c r="E104" s="1"/>
  <c r="E139" s="1"/>
  <c r="E174" s="1"/>
  <c r="E210" s="1"/>
  <c r="E246" s="1"/>
  <c r="D246"/>
  <c r="C34"/>
  <c r="C69" s="1"/>
  <c r="C104" s="1"/>
  <c r="C139" s="1"/>
  <c r="C174" s="1"/>
  <c r="C210" s="1"/>
  <c r="C246" s="1"/>
  <c r="E33"/>
  <c r="E68"/>
  <c r="E103" s="1"/>
  <c r="E138" s="1"/>
  <c r="E173" s="1"/>
  <c r="E209" s="1"/>
  <c r="E245" s="1"/>
  <c r="D245"/>
  <c r="C33"/>
  <c r="C68" s="1"/>
  <c r="C103" s="1"/>
  <c r="C138" s="1"/>
  <c r="C173" s="1"/>
  <c r="C209" s="1"/>
  <c r="C245" s="1"/>
  <c r="E32"/>
  <c r="E67" s="1"/>
  <c r="E102" s="1"/>
  <c r="E137" s="1"/>
  <c r="E172" s="1"/>
  <c r="E208" s="1"/>
  <c r="E244" s="1"/>
  <c r="D244"/>
  <c r="C32"/>
  <c r="C67" s="1"/>
  <c r="C102" s="1"/>
  <c r="C137" s="1"/>
  <c r="C172" s="1"/>
  <c r="C208" s="1"/>
  <c r="C244" s="1"/>
  <c r="E31"/>
  <c r="E66"/>
  <c r="E101" s="1"/>
  <c r="E136" s="1"/>
  <c r="E171" s="1"/>
  <c r="E207" s="1"/>
  <c r="E243" s="1"/>
  <c r="C31"/>
  <c r="C66" s="1"/>
  <c r="C101" s="1"/>
  <c r="C136" s="1"/>
  <c r="C171" s="1"/>
  <c r="C207" s="1"/>
  <c r="C243" s="1"/>
  <c r="E30"/>
  <c r="E65" s="1"/>
  <c r="E100" s="1"/>
  <c r="E135" s="1"/>
  <c r="E170" s="1"/>
  <c r="E206" s="1"/>
  <c r="E242" s="1"/>
  <c r="D242"/>
  <c r="C30"/>
  <c r="C65" s="1"/>
  <c r="C100" s="1"/>
  <c r="C135" s="1"/>
  <c r="C170" s="1"/>
  <c r="C206" s="1"/>
  <c r="C242" s="1"/>
  <c r="E29"/>
  <c r="E64"/>
  <c r="E99" s="1"/>
  <c r="E134" s="1"/>
  <c r="E169" s="1"/>
  <c r="E205" s="1"/>
  <c r="E241" s="1"/>
  <c r="D241"/>
  <c r="C29"/>
  <c r="C64" s="1"/>
  <c r="C99" s="1"/>
  <c r="C134" s="1"/>
  <c r="C169" s="1"/>
  <c r="C205" s="1"/>
  <c r="C241" s="1"/>
  <c r="E28"/>
  <c r="E63" s="1"/>
  <c r="E98" s="1"/>
  <c r="E133" s="1"/>
  <c r="E168" s="1"/>
  <c r="E204" s="1"/>
  <c r="E240" s="1"/>
  <c r="D240"/>
  <c r="C28"/>
  <c r="C63" s="1"/>
  <c r="C98" s="1"/>
  <c r="C133" s="1"/>
  <c r="C168" s="1"/>
  <c r="C204" s="1"/>
  <c r="C240" s="1"/>
  <c r="E27"/>
  <c r="E62"/>
  <c r="E97" s="1"/>
  <c r="E132" s="1"/>
  <c r="E167" s="1"/>
  <c r="E203" s="1"/>
  <c r="E239" s="1"/>
  <c r="C27"/>
  <c r="C62" s="1"/>
  <c r="C97" s="1"/>
  <c r="C132" s="1"/>
  <c r="C167" s="1"/>
  <c r="C203" s="1"/>
  <c r="C239" s="1"/>
  <c r="E26"/>
  <c r="E61" s="1"/>
  <c r="E96" s="1"/>
  <c r="E131" s="1"/>
  <c r="E166" s="1"/>
  <c r="E202" s="1"/>
  <c r="E238" s="1"/>
  <c r="D238"/>
  <c r="C26"/>
  <c r="C61" s="1"/>
  <c r="C96" s="1"/>
  <c r="C131" s="1"/>
  <c r="C166" s="1"/>
  <c r="C202" s="1"/>
  <c r="C238" s="1"/>
  <c r="E25"/>
  <c r="E60"/>
  <c r="E95" s="1"/>
  <c r="E130" s="1"/>
  <c r="E165" s="1"/>
  <c r="E201" s="1"/>
  <c r="E237" s="1"/>
  <c r="D237"/>
  <c r="C25"/>
  <c r="C60" s="1"/>
  <c r="C95" s="1"/>
  <c r="C130" s="1"/>
  <c r="C165" s="1"/>
  <c r="C201" s="1"/>
  <c r="C237" s="1"/>
  <c r="E24"/>
  <c r="E59" s="1"/>
  <c r="E94" s="1"/>
  <c r="E129" s="1"/>
  <c r="E164" s="1"/>
  <c r="E200" s="1"/>
  <c r="E236" s="1"/>
  <c r="D236"/>
  <c r="C24"/>
  <c r="C59" s="1"/>
  <c r="C94" s="1"/>
  <c r="C129" s="1"/>
  <c r="C164" s="1"/>
  <c r="C200" s="1"/>
  <c r="C236" s="1"/>
  <c r="E23"/>
  <c r="E58"/>
  <c r="E93" s="1"/>
  <c r="E128" s="1"/>
  <c r="E163" s="1"/>
  <c r="E199" s="1"/>
  <c r="E235" s="1"/>
  <c r="C23"/>
  <c r="C58" s="1"/>
  <c r="C93" s="1"/>
  <c r="C128" s="1"/>
  <c r="C163" s="1"/>
  <c r="C199" s="1"/>
  <c r="C235" s="1"/>
  <c r="E22"/>
  <c r="E57" s="1"/>
  <c r="E92" s="1"/>
  <c r="E127" s="1"/>
  <c r="E162" s="1"/>
  <c r="E198" s="1"/>
  <c r="E234" s="1"/>
  <c r="D234"/>
  <c r="C22"/>
  <c r="C57" s="1"/>
  <c r="C92" s="1"/>
  <c r="C127" s="1"/>
  <c r="C162" s="1"/>
  <c r="C198" s="1"/>
  <c r="C234" s="1"/>
  <c r="E21"/>
  <c r="E56"/>
  <c r="E91" s="1"/>
  <c r="E126" s="1"/>
  <c r="E161" s="1"/>
  <c r="E197" s="1"/>
  <c r="E233" s="1"/>
  <c r="D233"/>
  <c r="C21"/>
  <c r="C56" s="1"/>
  <c r="C91" s="1"/>
  <c r="C126" s="1"/>
  <c r="C161" s="1"/>
  <c r="C197" s="1"/>
  <c r="C233" s="1"/>
  <c r="E20"/>
  <c r="E55" s="1"/>
  <c r="E90" s="1"/>
  <c r="E125" s="1"/>
  <c r="E160" s="1"/>
  <c r="E196" s="1"/>
  <c r="E232" s="1"/>
  <c r="D232"/>
  <c r="C20"/>
  <c r="C55" s="1"/>
  <c r="C90" s="1"/>
  <c r="C125" s="1"/>
  <c r="C160" s="1"/>
  <c r="C196" s="1"/>
  <c r="C232" s="1"/>
  <c r="E19"/>
  <c r="E54"/>
  <c r="E89" s="1"/>
  <c r="E124" s="1"/>
  <c r="E159" s="1"/>
  <c r="E195" s="1"/>
  <c r="E231" s="1"/>
  <c r="C19"/>
  <c r="C54" s="1"/>
  <c r="C89" s="1"/>
  <c r="C124" s="1"/>
  <c r="C159" s="1"/>
  <c r="C195" s="1"/>
  <c r="C231" s="1"/>
  <c r="E18"/>
  <c r="E53" s="1"/>
  <c r="E88" s="1"/>
  <c r="E123" s="1"/>
  <c r="E158" s="1"/>
  <c r="E194" s="1"/>
  <c r="E230" s="1"/>
  <c r="D230"/>
  <c r="C18"/>
  <c r="C53" s="1"/>
  <c r="C88" s="1"/>
  <c r="C123" s="1"/>
  <c r="C158" s="1"/>
  <c r="C194" s="1"/>
  <c r="C230" s="1"/>
  <c r="E17"/>
  <c r="E52"/>
  <c r="E87" s="1"/>
  <c r="E122" s="1"/>
  <c r="E157" s="1"/>
  <c r="E193" s="1"/>
  <c r="E229" s="1"/>
  <c r="D229"/>
  <c r="C17"/>
  <c r="C52" s="1"/>
  <c r="C87" s="1"/>
  <c r="C122" s="1"/>
  <c r="C157" s="1"/>
  <c r="C193" s="1"/>
  <c r="C229" s="1"/>
  <c r="E16"/>
  <c r="E51" s="1"/>
  <c r="E86" s="1"/>
  <c r="E121" s="1"/>
  <c r="E156" s="1"/>
  <c r="E192" s="1"/>
  <c r="E228" s="1"/>
  <c r="D228"/>
  <c r="C16"/>
  <c r="C51" s="1"/>
  <c r="C86" s="1"/>
  <c r="C121" s="1"/>
  <c r="C156" s="1"/>
  <c r="C192" s="1"/>
  <c r="C228" s="1"/>
  <c r="E15"/>
  <c r="E50"/>
  <c r="E85" s="1"/>
  <c r="E120" s="1"/>
  <c r="E155" s="1"/>
  <c r="E191" s="1"/>
  <c r="E227" s="1"/>
  <c r="C15"/>
  <c r="C50" s="1"/>
  <c r="C85" s="1"/>
  <c r="C120" s="1"/>
  <c r="C155" s="1"/>
  <c r="C191" s="1"/>
  <c r="C227" s="1"/>
  <c r="L49"/>
  <c r="L84" s="1"/>
  <c r="K49"/>
  <c r="K84"/>
  <c r="K119" s="1"/>
  <c r="J49"/>
  <c r="J84" s="1"/>
  <c r="I49"/>
  <c r="I84"/>
  <c r="I119" s="1"/>
  <c r="G49"/>
  <c r="G84"/>
  <c r="G119" s="1"/>
  <c r="G154" s="1"/>
  <c r="G189" s="1"/>
  <c r="G225" s="1"/>
  <c r="E49"/>
  <c r="E84" s="1"/>
  <c r="E119" s="1"/>
  <c r="E154" s="1"/>
  <c r="E189" s="1"/>
  <c r="E225" s="1"/>
  <c r="D49"/>
  <c r="D84" s="1"/>
  <c r="D119" s="1"/>
  <c r="D154" s="1"/>
  <c r="D189" s="1"/>
  <c r="D225" s="1"/>
  <c r="C49"/>
  <c r="C84" s="1"/>
  <c r="C119" s="1"/>
  <c r="C154" s="1"/>
  <c r="C189" s="1"/>
  <c r="C225" s="1"/>
  <c r="I13"/>
  <c r="I48" s="1"/>
  <c r="I83" s="1"/>
  <c r="I118" s="1"/>
  <c r="I153" s="1"/>
  <c r="I188" s="1"/>
  <c r="I224" s="1"/>
  <c r="G48"/>
  <c r="G83"/>
  <c r="G118" s="1"/>
  <c r="G153" s="1"/>
  <c r="G188" s="1"/>
  <c r="G224" s="1"/>
  <c r="N13"/>
  <c r="N48"/>
  <c r="N83" s="1"/>
  <c r="N118" s="1"/>
  <c r="N153" s="1"/>
  <c r="N188" s="1"/>
  <c r="P49"/>
  <c r="N49"/>
  <c r="C47"/>
  <c r="P14"/>
  <c r="O14"/>
  <c r="C12"/>
  <c r="H22" i="29"/>
  <c r="G22"/>
  <c r="F22"/>
  <c r="E21"/>
  <c r="E22"/>
  <c r="E23" s="1"/>
  <c r="H12"/>
  <c r="H16" s="1"/>
  <c r="H20" s="1"/>
  <c r="G12"/>
  <c r="G16"/>
  <c r="G20" s="1"/>
  <c r="F12"/>
  <c r="F16" s="1"/>
  <c r="F20" s="1"/>
  <c r="E12"/>
  <c r="E16" s="1"/>
  <c r="E20" s="1"/>
  <c r="B10"/>
  <c r="M1760" i="25"/>
  <c r="L105" i="26"/>
  <c r="M152" i="6"/>
  <c r="L305"/>
  <c r="G152"/>
  <c r="F305"/>
  <c r="O152"/>
  <c r="M305"/>
  <c r="N305" s="1"/>
  <c r="O305" s="1"/>
  <c r="P305" s="1"/>
  <c r="Q305" s="1"/>
  <c r="R305" s="1"/>
  <c r="S305" s="1"/>
  <c r="Z305" s="1"/>
  <c r="S105" i="26" s="1"/>
  <c r="Z105" s="1"/>
  <c r="P152" i="6"/>
  <c r="AD105" i="26"/>
  <c r="AA105"/>
  <c r="F152" i="6"/>
  <c r="AC105" i="26" s="1"/>
  <c r="N152" i="6"/>
  <c r="AB105" i="26" s="1"/>
  <c r="Q152" i="6"/>
  <c r="R152"/>
  <c r="M1759" i="25"/>
  <c r="L104" i="26" s="1"/>
  <c r="M151" i="6"/>
  <c r="L304" s="1"/>
  <c r="G151"/>
  <c r="F304" s="1"/>
  <c r="M304" s="1"/>
  <c r="O151"/>
  <c r="P151"/>
  <c r="AD104" i="26"/>
  <c r="AA104"/>
  <c r="F151" i="6"/>
  <c r="AC104" i="26"/>
  <c r="N151" i="6"/>
  <c r="AB104" i="26"/>
  <c r="Q151" i="6"/>
  <c r="R151"/>
  <c r="AA942" i="5"/>
  <c r="BE15" i="27"/>
  <c r="AA943" i="5"/>
  <c r="BE16" i="27"/>
  <c r="AA944" i="5"/>
  <c r="BE17" i="27"/>
  <c r="AA945" i="5"/>
  <c r="BE18" i="27"/>
  <c r="AA946" i="5"/>
  <c r="BE19" i="27"/>
  <c r="AA947" i="5"/>
  <c r="BE20" i="27"/>
  <c r="AA948" i="5"/>
  <c r="BE21" i="27"/>
  <c r="AA949" i="5"/>
  <c r="BE22" i="27"/>
  <c r="AA950" i="5"/>
  <c r="BE23" i="27"/>
  <c r="AA951" i="5"/>
  <c r="BE24" i="27"/>
  <c r="AA952" i="5"/>
  <c r="BE25" i="27"/>
  <c r="AA953" i="5"/>
  <c r="BE26" i="27"/>
  <c r="AA954" i="5"/>
  <c r="BE27" i="27"/>
  <c r="AA955" i="5"/>
  <c r="BE28" i="27"/>
  <c r="AA956" i="5"/>
  <c r="BE29" i="27"/>
  <c r="AA957" i="5"/>
  <c r="BE30" i="27"/>
  <c r="AA958" i="5"/>
  <c r="BE31" i="27"/>
  <c r="AA959" i="5"/>
  <c r="BE32" i="27"/>
  <c r="AA960" i="5"/>
  <c r="BE33" i="27"/>
  <c r="AA961" i="5"/>
  <c r="BE34" i="27"/>
  <c r="AA962" i="5"/>
  <c r="BE35" i="27"/>
  <c r="AA963" i="5"/>
  <c r="BE36" i="27"/>
  <c r="AA964" i="5"/>
  <c r="BE37" i="27"/>
  <c r="AA965" i="5"/>
  <c r="BE38" i="27"/>
  <c r="AA966" i="5"/>
  <c r="BE39" i="27"/>
  <c r="AA967" i="5"/>
  <c r="BE40" i="27"/>
  <c r="AA968" i="5"/>
  <c r="BE41" i="27"/>
  <c r="AA969" i="5"/>
  <c r="BE42" i="27"/>
  <c r="AA970" i="5"/>
  <c r="BE43" i="27"/>
  <c r="AA971" i="5"/>
  <c r="BE44" i="27"/>
  <c r="M1758" i="25"/>
  <c r="L103" i="26"/>
  <c r="M150" i="6"/>
  <c r="L303"/>
  <c r="G150"/>
  <c r="F303"/>
  <c r="O150"/>
  <c r="M303"/>
  <c r="N303" s="1"/>
  <c r="O303" s="1"/>
  <c r="P303" s="1"/>
  <c r="Q303" s="1"/>
  <c r="R303" s="1"/>
  <c r="S303" s="1"/>
  <c r="Z303" s="1"/>
  <c r="S103" i="26" s="1"/>
  <c r="Z103" s="1"/>
  <c r="P150" i="6"/>
  <c r="AD103" i="26"/>
  <c r="AA103"/>
  <c r="F150" i="6"/>
  <c r="AC103" i="26" s="1"/>
  <c r="N150" i="6"/>
  <c r="AB103" i="26" s="1"/>
  <c r="Q150" i="6"/>
  <c r="R150"/>
  <c r="Z942" i="5"/>
  <c r="BD15" i="27" s="1"/>
  <c r="Z943" i="5"/>
  <c r="BD16" i="27" s="1"/>
  <c r="Z944" i="5"/>
  <c r="BD17" i="27" s="1"/>
  <c r="Z945" i="5"/>
  <c r="BD18" i="27" s="1"/>
  <c r="Z946" i="5"/>
  <c r="BD19" i="27" s="1"/>
  <c r="Z947" i="5"/>
  <c r="BD20" i="27" s="1"/>
  <c r="Z948" i="5"/>
  <c r="BD21" i="27" s="1"/>
  <c r="Z949" i="5"/>
  <c r="BD22" i="27" s="1"/>
  <c r="Z950" i="5"/>
  <c r="BD23" i="27" s="1"/>
  <c r="Z951" i="5"/>
  <c r="BD24" i="27" s="1"/>
  <c r="Z952" i="5"/>
  <c r="BD25" i="27" s="1"/>
  <c r="Z953" i="5"/>
  <c r="BD26" i="27" s="1"/>
  <c r="Z954" i="5"/>
  <c r="BD27" i="27" s="1"/>
  <c r="Z955" i="5"/>
  <c r="BD28" i="27" s="1"/>
  <c r="Z956" i="5"/>
  <c r="BD29" i="27" s="1"/>
  <c r="Z957" i="5"/>
  <c r="BD30" i="27" s="1"/>
  <c r="Z958" i="5"/>
  <c r="BD31" i="27" s="1"/>
  <c r="Z959" i="5"/>
  <c r="BD32" i="27" s="1"/>
  <c r="Z960" i="5"/>
  <c r="BD33" i="27" s="1"/>
  <c r="Z961" i="5"/>
  <c r="BD34" i="27" s="1"/>
  <c r="Z962" i="5"/>
  <c r="BD35" i="27" s="1"/>
  <c r="Z963" i="5"/>
  <c r="BD36" i="27" s="1"/>
  <c r="Z964" i="5"/>
  <c r="BD37" i="27" s="1"/>
  <c r="Z965" i="5"/>
  <c r="BD38" i="27" s="1"/>
  <c r="Z966" i="5"/>
  <c r="BD39" i="27" s="1"/>
  <c r="Z967" i="5"/>
  <c r="BD40" i="27" s="1"/>
  <c r="Z968" i="5"/>
  <c r="BD41" i="27" s="1"/>
  <c r="Z969" i="5"/>
  <c r="BD42" i="27" s="1"/>
  <c r="Z970" i="5"/>
  <c r="BD43" i="27" s="1"/>
  <c r="Z971" i="5"/>
  <c r="BD44" i="27" s="1"/>
  <c r="M1757" i="25"/>
  <c r="L102" i="26" s="1"/>
  <c r="M149" i="6"/>
  <c r="L302" s="1"/>
  <c r="G149"/>
  <c r="F302" s="1"/>
  <c r="M302" s="1"/>
  <c r="O149"/>
  <c r="P149"/>
  <c r="AD102" i="26"/>
  <c r="AA102"/>
  <c r="F149" i="6"/>
  <c r="AC102" i="26"/>
  <c r="N149" i="6"/>
  <c r="AB102" i="26"/>
  <c r="Q149" i="6"/>
  <c r="R149"/>
  <c r="Y942" i="5"/>
  <c r="BC15" i="27"/>
  <c r="Y943" i="5"/>
  <c r="BC16" i="27"/>
  <c r="Y944" i="5"/>
  <c r="BC17" i="27"/>
  <c r="Y945" i="5"/>
  <c r="BC18" i="27"/>
  <c r="Y946" i="5"/>
  <c r="BC19" i="27"/>
  <c r="Y947" i="5"/>
  <c r="BC20" i="27"/>
  <c r="Y948" i="5"/>
  <c r="BC21" i="27"/>
  <c r="Y949" i="5"/>
  <c r="BC22" i="27"/>
  <c r="Y950" i="5"/>
  <c r="BC23" i="27"/>
  <c r="Y951" i="5"/>
  <c r="BC24" i="27"/>
  <c r="Y952" i="5"/>
  <c r="BC25" i="27"/>
  <c r="Y953" i="5"/>
  <c r="BC26" i="27"/>
  <c r="Y954" i="5"/>
  <c r="BC27" i="27"/>
  <c r="Y955" i="5"/>
  <c r="BC28" i="27"/>
  <c r="Y956" i="5"/>
  <c r="BC29" i="27"/>
  <c r="Y957" i="5"/>
  <c r="BC30" i="27"/>
  <c r="Y958" i="5"/>
  <c r="BC31" i="27"/>
  <c r="Y959" i="5"/>
  <c r="BC32" i="27"/>
  <c r="Y960" i="5"/>
  <c r="BC33" i="27"/>
  <c r="Y961" i="5"/>
  <c r="BC34" i="27"/>
  <c r="Y962" i="5"/>
  <c r="BC35" i="27"/>
  <c r="Y963" i="5"/>
  <c r="BC36" i="27"/>
  <c r="Y964" i="5"/>
  <c r="BC37" i="27"/>
  <c r="Y965" i="5"/>
  <c r="BC38" i="27"/>
  <c r="Y966" i="5"/>
  <c r="BC39" i="27"/>
  <c r="Y967" i="5"/>
  <c r="BC40" i="27"/>
  <c r="Y968" i="5"/>
  <c r="BC41" i="27"/>
  <c r="Y969" i="5"/>
  <c r="BC42" i="27"/>
  <c r="Y970" i="5"/>
  <c r="BC43" i="27"/>
  <c r="Y971" i="5"/>
  <c r="BC44" i="27"/>
  <c r="M1756" i="25"/>
  <c r="L101" i="26"/>
  <c r="M148" i="6"/>
  <c r="L301"/>
  <c r="G148"/>
  <c r="F301"/>
  <c r="O148"/>
  <c r="M301"/>
  <c r="N301" s="1"/>
  <c r="O301" s="1"/>
  <c r="P301" s="1"/>
  <c r="Q301" s="1"/>
  <c r="R301" s="1"/>
  <c r="S301" s="1"/>
  <c r="Z301" s="1"/>
  <c r="S101" i="26" s="1"/>
  <c r="Z101" s="1"/>
  <c r="P148" i="6"/>
  <c r="AD101" i="26"/>
  <c r="AA101"/>
  <c r="F148" i="6"/>
  <c r="AC101" i="26" s="1"/>
  <c r="N148" i="6"/>
  <c r="AB101" i="26" s="1"/>
  <c r="Q148" i="6"/>
  <c r="R148"/>
  <c r="X942" i="5"/>
  <c r="BB15" i="27" s="1"/>
  <c r="X943" i="5"/>
  <c r="BB16" i="27" s="1"/>
  <c r="X944" i="5"/>
  <c r="BB17" i="27" s="1"/>
  <c r="X945" i="5"/>
  <c r="BB18" i="27" s="1"/>
  <c r="X946" i="5"/>
  <c r="BB19" i="27" s="1"/>
  <c r="X947" i="5"/>
  <c r="BB20" i="27" s="1"/>
  <c r="X948" i="5"/>
  <c r="BB21" i="27" s="1"/>
  <c r="X949" i="5"/>
  <c r="BB22" i="27" s="1"/>
  <c r="X950" i="5"/>
  <c r="BB23" i="27" s="1"/>
  <c r="X951" i="5"/>
  <c r="BB24" i="27" s="1"/>
  <c r="X952" i="5"/>
  <c r="BB25" i="27" s="1"/>
  <c r="X953" i="5"/>
  <c r="BB26" i="27" s="1"/>
  <c r="X954" i="5"/>
  <c r="BB27" i="27" s="1"/>
  <c r="X955" i="5"/>
  <c r="BB28" i="27" s="1"/>
  <c r="X956" i="5"/>
  <c r="BB29" i="27" s="1"/>
  <c r="X957" i="5"/>
  <c r="BB30" i="27" s="1"/>
  <c r="X958" i="5"/>
  <c r="BB31" i="27" s="1"/>
  <c r="X959" i="5"/>
  <c r="BB32" i="27" s="1"/>
  <c r="X960" i="5"/>
  <c r="BB33" i="27" s="1"/>
  <c r="X961" i="5"/>
  <c r="BB34" i="27" s="1"/>
  <c r="X962" i="5"/>
  <c r="BB35" i="27" s="1"/>
  <c r="X963" i="5"/>
  <c r="BB36" i="27" s="1"/>
  <c r="X964" i="5"/>
  <c r="BB37" i="27" s="1"/>
  <c r="X965" i="5"/>
  <c r="BB38" i="27" s="1"/>
  <c r="X966" i="5"/>
  <c r="BB39" i="27" s="1"/>
  <c r="X967" i="5"/>
  <c r="BB40" i="27" s="1"/>
  <c r="X968" i="5"/>
  <c r="BB41" i="27" s="1"/>
  <c r="X969" i="5"/>
  <c r="BB42" i="27" s="1"/>
  <c r="X970" i="5"/>
  <c r="BB43" i="27" s="1"/>
  <c r="X971" i="5"/>
  <c r="BB44" i="27" s="1"/>
  <c r="M1755" i="25"/>
  <c r="L100" i="26" s="1"/>
  <c r="M147" i="6"/>
  <c r="L300" s="1"/>
  <c r="G147"/>
  <c r="F300" s="1"/>
  <c r="M300" s="1"/>
  <c r="O147"/>
  <c r="P147"/>
  <c r="AD100" i="26"/>
  <c r="AA100"/>
  <c r="F147" i="6"/>
  <c r="AC100" i="26"/>
  <c r="N147" i="6"/>
  <c r="AB100" i="26"/>
  <c r="Q147" i="6"/>
  <c r="R147"/>
  <c r="W942" i="5"/>
  <c r="BA15" i="27"/>
  <c r="W943" i="5"/>
  <c r="BA16" i="27"/>
  <c r="W944" i="5"/>
  <c r="BA17" i="27"/>
  <c r="W945" i="5"/>
  <c r="BA18" i="27"/>
  <c r="W946" i="5"/>
  <c r="BA19" i="27"/>
  <c r="W947" i="5"/>
  <c r="BA20" i="27"/>
  <c r="W948" i="5"/>
  <c r="BA21" i="27"/>
  <c r="W949" i="5"/>
  <c r="BA22" i="27"/>
  <c r="W950" i="5"/>
  <c r="BA23" i="27"/>
  <c r="W951" i="5"/>
  <c r="BA24" i="27"/>
  <c r="W952" i="5"/>
  <c r="BA25" i="27"/>
  <c r="W953" i="5"/>
  <c r="BA26" i="27"/>
  <c r="W954" i="5"/>
  <c r="BA27" i="27"/>
  <c r="W955" i="5"/>
  <c r="BA28" i="27"/>
  <c r="W956" i="5"/>
  <c r="BA29" i="27"/>
  <c r="W957" i="5"/>
  <c r="BA30" i="27"/>
  <c r="W958" i="5"/>
  <c r="BA31" i="27"/>
  <c r="W959" i="5"/>
  <c r="BA32" i="27"/>
  <c r="W960" i="5"/>
  <c r="BA33" i="27"/>
  <c r="W961" i="5"/>
  <c r="BA34" i="27"/>
  <c r="W962" i="5"/>
  <c r="BA35" i="27"/>
  <c r="W963" i="5"/>
  <c r="BA36" i="27"/>
  <c r="W964" i="5"/>
  <c r="BA37" i="27"/>
  <c r="W965" i="5"/>
  <c r="BA38" i="27"/>
  <c r="W966" i="5"/>
  <c r="BA39" i="27"/>
  <c r="W967" i="5"/>
  <c r="BA40" i="27"/>
  <c r="W968" i="5"/>
  <c r="BA41" i="27"/>
  <c r="W969" i="5"/>
  <c r="BA42" i="27"/>
  <c r="W970" i="5"/>
  <c r="BA43" i="27"/>
  <c r="W971" i="5"/>
  <c r="BA44" i="27"/>
  <c r="M1754" i="25"/>
  <c r="L99" i="26"/>
  <c r="M146" i="6"/>
  <c r="L299"/>
  <c r="G146"/>
  <c r="F299"/>
  <c r="O146"/>
  <c r="M299"/>
  <c r="T299" s="1"/>
  <c r="P146"/>
  <c r="AD99" i="26"/>
  <c r="AA99"/>
  <c r="F146" i="6"/>
  <c r="AC99" i="26" s="1"/>
  <c r="N146" i="6"/>
  <c r="AB99" i="26" s="1"/>
  <c r="Q146" i="6"/>
  <c r="R146"/>
  <c r="V942" i="5"/>
  <c r="AZ15" i="27" s="1"/>
  <c r="V943" i="5"/>
  <c r="AZ16" i="27" s="1"/>
  <c r="V944" i="5"/>
  <c r="AZ17" i="27" s="1"/>
  <c r="V945" i="5"/>
  <c r="AZ18" i="27" s="1"/>
  <c r="V946" i="5"/>
  <c r="AZ19" i="27" s="1"/>
  <c r="V947" i="5"/>
  <c r="AZ20" i="27" s="1"/>
  <c r="V948" i="5"/>
  <c r="AZ21" i="27" s="1"/>
  <c r="V949" i="5"/>
  <c r="AZ22" i="27" s="1"/>
  <c r="V950" i="5"/>
  <c r="AZ23" i="27" s="1"/>
  <c r="V951" i="5"/>
  <c r="AZ24" i="27" s="1"/>
  <c r="V952" i="5"/>
  <c r="AZ25" i="27" s="1"/>
  <c r="V953" i="5"/>
  <c r="AZ26" i="27" s="1"/>
  <c r="V954" i="5"/>
  <c r="AZ27" i="27" s="1"/>
  <c r="V955" i="5"/>
  <c r="AZ28" i="27" s="1"/>
  <c r="V956" i="5"/>
  <c r="AZ29" i="27" s="1"/>
  <c r="V957" i="5"/>
  <c r="AZ30" i="27" s="1"/>
  <c r="V958" i="5"/>
  <c r="AZ31" i="27" s="1"/>
  <c r="V959" i="5"/>
  <c r="AZ32" i="27" s="1"/>
  <c r="V960" i="5"/>
  <c r="AZ33" i="27" s="1"/>
  <c r="V961" i="5"/>
  <c r="AZ34" i="27" s="1"/>
  <c r="V962" i="5"/>
  <c r="AZ35" i="27" s="1"/>
  <c r="V963" i="5"/>
  <c r="AZ36" i="27" s="1"/>
  <c r="V964" i="5"/>
  <c r="AZ37" i="27" s="1"/>
  <c r="V965" i="5"/>
  <c r="AZ38" i="27" s="1"/>
  <c r="V966" i="5"/>
  <c r="AZ39" i="27" s="1"/>
  <c r="V967" i="5"/>
  <c r="AZ40" i="27" s="1"/>
  <c r="V968" i="5"/>
  <c r="AZ41" i="27" s="1"/>
  <c r="V969" i="5"/>
  <c r="AZ42" i="27" s="1"/>
  <c r="V970" i="5"/>
  <c r="AZ43" i="27" s="1"/>
  <c r="V971" i="5"/>
  <c r="AZ44" i="27" s="1"/>
  <c r="M1753" i="25"/>
  <c r="L98" i="26" s="1"/>
  <c r="M145" i="6"/>
  <c r="L298" s="1"/>
  <c r="G145"/>
  <c r="F298" s="1"/>
  <c r="M298" s="1"/>
  <c r="T298" s="1"/>
  <c r="O145"/>
  <c r="P145"/>
  <c r="AD98" i="26"/>
  <c r="AA98"/>
  <c r="F145" i="6"/>
  <c r="AC98" i="26"/>
  <c r="N145" i="6"/>
  <c r="AB98" i="26"/>
  <c r="Q145" i="6"/>
  <c r="R145"/>
  <c r="U942" i="5"/>
  <c r="AY15" i="27" s="1"/>
  <c r="U943" i="5"/>
  <c r="AY16" i="27" s="1"/>
  <c r="U944" i="5"/>
  <c r="AY17" i="27" s="1"/>
  <c r="U945" i="5"/>
  <c r="AY18" i="27" s="1"/>
  <c r="U946" i="5"/>
  <c r="AY19" i="27" s="1"/>
  <c r="U947" i="5"/>
  <c r="AY20" i="27" s="1"/>
  <c r="U948" i="5"/>
  <c r="AY21" i="27" s="1"/>
  <c r="U949" i="5"/>
  <c r="AY22" i="27" s="1"/>
  <c r="U950" i="5"/>
  <c r="AY23" i="27" s="1"/>
  <c r="U951" i="5"/>
  <c r="AY24" i="27" s="1"/>
  <c r="U952" i="5"/>
  <c r="AY25" i="27" s="1"/>
  <c r="U953" i="5"/>
  <c r="AY26" i="27" s="1"/>
  <c r="U954" i="5"/>
  <c r="AY27" i="27" s="1"/>
  <c r="U955" i="5"/>
  <c r="AY28" i="27" s="1"/>
  <c r="U956" i="5"/>
  <c r="AY29" i="27" s="1"/>
  <c r="U957" i="5"/>
  <c r="AY30" i="27" s="1"/>
  <c r="U958" i="5"/>
  <c r="AY31" i="27" s="1"/>
  <c r="U959" i="5"/>
  <c r="AY32" i="27" s="1"/>
  <c r="U960" i="5"/>
  <c r="AY33" i="27" s="1"/>
  <c r="U961" i="5"/>
  <c r="AY34" i="27" s="1"/>
  <c r="U962" i="5"/>
  <c r="AY35" i="27" s="1"/>
  <c r="U963" i="5"/>
  <c r="AY36" i="27" s="1"/>
  <c r="U964" i="5"/>
  <c r="AY37" i="27" s="1"/>
  <c r="U965" i="5"/>
  <c r="AY38" i="27" s="1"/>
  <c r="U966" i="5"/>
  <c r="AY39" i="27" s="1"/>
  <c r="U967" i="5"/>
  <c r="AY40" i="27" s="1"/>
  <c r="U968" i="5"/>
  <c r="AY41" i="27" s="1"/>
  <c r="U969" i="5"/>
  <c r="AY42" i="27" s="1"/>
  <c r="U970" i="5"/>
  <c r="AY43" i="27" s="1"/>
  <c r="U971" i="5"/>
  <c r="AY44" i="27" s="1"/>
  <c r="L97" i="26"/>
  <c r="M144" i="6"/>
  <c r="L297" s="1"/>
  <c r="G144"/>
  <c r="F297" s="1"/>
  <c r="O144"/>
  <c r="P144"/>
  <c r="AD97" i="26"/>
  <c r="AA97"/>
  <c r="F144" i="6"/>
  <c r="AC97" i="26" s="1"/>
  <c r="N144" i="6"/>
  <c r="AB97" i="26" s="1"/>
  <c r="Q144" i="6"/>
  <c r="R144"/>
  <c r="T942" i="5"/>
  <c r="AX15" i="27"/>
  <c r="T943" i="5"/>
  <c r="AX16" i="27"/>
  <c r="T944" i="5"/>
  <c r="AX17" i="27"/>
  <c r="T945" i="5"/>
  <c r="AX18" i="27"/>
  <c r="T946" i="5"/>
  <c r="AX19" i="27"/>
  <c r="T947" i="5"/>
  <c r="AX20" i="27"/>
  <c r="T948" i="5"/>
  <c r="AX21" i="27"/>
  <c r="T949" i="5"/>
  <c r="AX22" i="27"/>
  <c r="T950" i="5"/>
  <c r="AX23" i="27"/>
  <c r="T951" i="5"/>
  <c r="AX24" i="27"/>
  <c r="T952" i="5"/>
  <c r="AX25" i="27"/>
  <c r="T953" i="5"/>
  <c r="AX26" i="27"/>
  <c r="T954" i="5"/>
  <c r="AX27" i="27"/>
  <c r="T955" i="5"/>
  <c r="AX28" i="27"/>
  <c r="T956" i="5"/>
  <c r="AX29" i="27"/>
  <c r="T957" i="5"/>
  <c r="AX30" i="27"/>
  <c r="T958" i="5"/>
  <c r="AX31" i="27"/>
  <c r="T959" i="5"/>
  <c r="AX32" i="27"/>
  <c r="T960" i="5"/>
  <c r="AX33" i="27"/>
  <c r="T961" i="5"/>
  <c r="AX34" i="27"/>
  <c r="T962" i="5"/>
  <c r="AX35" i="27"/>
  <c r="T963" i="5"/>
  <c r="AX36" i="27"/>
  <c r="T964" i="5"/>
  <c r="AX37" i="27"/>
  <c r="T965" i="5"/>
  <c r="AX38" i="27"/>
  <c r="T966" i="5"/>
  <c r="AX39" i="27"/>
  <c r="T967" i="5"/>
  <c r="AX40" i="27"/>
  <c r="T968" i="5"/>
  <c r="AX41" i="27"/>
  <c r="T969" i="5"/>
  <c r="AX42" i="27"/>
  <c r="T970" i="5"/>
  <c r="AX43" i="27"/>
  <c r="T971" i="5"/>
  <c r="AX44" i="27"/>
  <c r="F446" i="25"/>
  <c r="G82" i="6"/>
  <c r="H82" s="1"/>
  <c r="I82" s="1"/>
  <c r="J82" s="1"/>
  <c r="K82" s="1"/>
  <c r="L82" s="1"/>
  <c r="G86"/>
  <c r="H86" s="1"/>
  <c r="I86" s="1"/>
  <c r="G111"/>
  <c r="O143"/>
  <c r="P143"/>
  <c r="AD96" i="26"/>
  <c r="AA96"/>
  <c r="F143" i="6"/>
  <c r="AC96" i="26" s="1"/>
  <c r="N143" i="6"/>
  <c r="AB96" i="26" s="1"/>
  <c r="Q143" i="6"/>
  <c r="R143"/>
  <c r="S942" i="5"/>
  <c r="AW15" i="27"/>
  <c r="S943" i="5"/>
  <c r="AW16" i="27"/>
  <c r="S944" i="5"/>
  <c r="AW17" i="27"/>
  <c r="S945" i="5"/>
  <c r="AW18" i="27"/>
  <c r="S946" i="5"/>
  <c r="AW19" i="27"/>
  <c r="S947" i="5"/>
  <c r="AW20" i="27"/>
  <c r="S948" i="5"/>
  <c r="AW21" i="27"/>
  <c r="S949" i="5"/>
  <c r="AW22" i="27"/>
  <c r="S950" i="5"/>
  <c r="AW23" i="27"/>
  <c r="S951" i="5"/>
  <c r="AW24" i="27"/>
  <c r="S952" i="5"/>
  <c r="AW25" i="27"/>
  <c r="S953" i="5"/>
  <c r="AW26" i="27"/>
  <c r="S954" i="5"/>
  <c r="AW27" i="27"/>
  <c r="S955" i="5"/>
  <c r="AW28" i="27"/>
  <c r="S956" i="5"/>
  <c r="AW29" i="27"/>
  <c r="S957" i="5"/>
  <c r="AW30" i="27"/>
  <c r="S958" i="5"/>
  <c r="AW31" i="27"/>
  <c r="S959" i="5"/>
  <c r="AW32" i="27"/>
  <c r="S960" i="5"/>
  <c r="AW33" i="27"/>
  <c r="S961" i="5"/>
  <c r="AW34" i="27"/>
  <c r="S962" i="5"/>
  <c r="AW35" i="27"/>
  <c r="S963" i="5"/>
  <c r="AW36" i="27"/>
  <c r="S964" i="5"/>
  <c r="AW37" i="27" s="1"/>
  <c r="S965" i="5"/>
  <c r="AW38" i="27" s="1"/>
  <c r="S966" i="5"/>
  <c r="AW39" i="27" s="1"/>
  <c r="S967" i="5"/>
  <c r="AW40" i="27" s="1"/>
  <c r="S968" i="5"/>
  <c r="AW41" i="27" s="1"/>
  <c r="S969" i="5"/>
  <c r="AW42" i="27" s="1"/>
  <c r="S970" i="5"/>
  <c r="AW43" i="27" s="1"/>
  <c r="S971" i="5"/>
  <c r="AW44" i="27" s="1"/>
  <c r="F445" i="25"/>
  <c r="G84" i="6"/>
  <c r="H84" s="1"/>
  <c r="I84" s="1"/>
  <c r="J84" s="1"/>
  <c r="K84" s="1"/>
  <c r="L84" s="1"/>
  <c r="G110"/>
  <c r="O142"/>
  <c r="P142"/>
  <c r="AD95" i="26"/>
  <c r="AA95"/>
  <c r="F142" i="6"/>
  <c r="AC95" i="26" s="1"/>
  <c r="N142" i="6"/>
  <c r="AB95" i="26" s="1"/>
  <c r="Q142" i="6"/>
  <c r="R142"/>
  <c r="R942" i="5"/>
  <c r="AV15" i="27" s="1"/>
  <c r="R943" i="5"/>
  <c r="AV16" i="27" s="1"/>
  <c r="R944" i="5"/>
  <c r="AV17" i="27" s="1"/>
  <c r="R945" i="5"/>
  <c r="AV18" i="27" s="1"/>
  <c r="R946" i="5"/>
  <c r="AV19" i="27" s="1"/>
  <c r="R947" i="5"/>
  <c r="AV20" i="27" s="1"/>
  <c r="R948" i="5"/>
  <c r="AV21" i="27" s="1"/>
  <c r="R949" i="5"/>
  <c r="AV22" i="27" s="1"/>
  <c r="R950" i="5"/>
  <c r="AV23" i="27" s="1"/>
  <c r="R951" i="5"/>
  <c r="AV24" i="27" s="1"/>
  <c r="R952" i="5"/>
  <c r="AV25" i="27" s="1"/>
  <c r="R953" i="5"/>
  <c r="AV26" i="27" s="1"/>
  <c r="R954" i="5"/>
  <c r="AV27" i="27" s="1"/>
  <c r="R955" i="5"/>
  <c r="AV28" i="27" s="1"/>
  <c r="R956" i="5"/>
  <c r="AV29" i="27" s="1"/>
  <c r="R957" i="5"/>
  <c r="AV30" i="27" s="1"/>
  <c r="R958" i="5"/>
  <c r="AV31" i="27" s="1"/>
  <c r="R959" i="5"/>
  <c r="AV32" i="27" s="1"/>
  <c r="R960" i="5"/>
  <c r="AV33" i="27" s="1"/>
  <c r="R961" i="5"/>
  <c r="AV34" i="27" s="1"/>
  <c r="R962" i="5"/>
  <c r="AV35" i="27" s="1"/>
  <c r="R963" i="5"/>
  <c r="AV36" i="27" s="1"/>
  <c r="R964" i="5"/>
  <c r="AV37" i="27" s="1"/>
  <c r="R965" i="5"/>
  <c r="AV38" i="27" s="1"/>
  <c r="R966" i="5"/>
  <c r="AV39" i="27" s="1"/>
  <c r="R967" i="5"/>
  <c r="AV40" i="27" s="1"/>
  <c r="R968" i="5"/>
  <c r="AV41" i="27" s="1"/>
  <c r="R969" i="5"/>
  <c r="AV42" i="27" s="1"/>
  <c r="R970" i="5"/>
  <c r="AV43" i="27" s="1"/>
  <c r="R971" i="5"/>
  <c r="AV44" i="27" s="1"/>
  <c r="F444" i="25"/>
  <c r="G109" i="6"/>
  <c r="O141"/>
  <c r="P141"/>
  <c r="AD94" i="26"/>
  <c r="AA94"/>
  <c r="F141" i="6"/>
  <c r="AC94" i="26"/>
  <c r="N141" i="6"/>
  <c r="AB94" i="26" s="1"/>
  <c r="Q141" i="6"/>
  <c r="R141"/>
  <c r="Q942" i="5"/>
  <c r="AU15" i="27" s="1"/>
  <c r="Q943" i="5"/>
  <c r="AU16" i="27" s="1"/>
  <c r="Q944" i="5"/>
  <c r="AU17" i="27" s="1"/>
  <c r="Q945" i="5"/>
  <c r="AU18" i="27" s="1"/>
  <c r="Q946" i="5"/>
  <c r="AU19" i="27" s="1"/>
  <c r="Q947" i="5"/>
  <c r="AU20" i="27" s="1"/>
  <c r="Q948" i="5"/>
  <c r="AU21" i="27" s="1"/>
  <c r="Q949" i="5"/>
  <c r="AU22" i="27" s="1"/>
  <c r="Q950" i="5"/>
  <c r="AU23" i="27" s="1"/>
  <c r="Q951" i="5"/>
  <c r="AU24" i="27" s="1"/>
  <c r="Q952" i="5"/>
  <c r="AU25" i="27" s="1"/>
  <c r="Q953" i="5"/>
  <c r="AU26" i="27" s="1"/>
  <c r="Q954" i="5"/>
  <c r="AU27" i="27" s="1"/>
  <c r="Q955" i="5"/>
  <c r="AU28" i="27" s="1"/>
  <c r="Q956" i="5"/>
  <c r="AU29" i="27" s="1"/>
  <c r="Q957" i="5"/>
  <c r="AU30" i="27" s="1"/>
  <c r="Q958" i="5"/>
  <c r="AU31" i="27" s="1"/>
  <c r="Q959" i="5"/>
  <c r="AU32" i="27" s="1"/>
  <c r="Q960" i="5"/>
  <c r="AU33" i="27" s="1"/>
  <c r="Q961" i="5"/>
  <c r="AU34" i="27" s="1"/>
  <c r="Q962" i="5"/>
  <c r="AU35" i="27" s="1"/>
  <c r="Q963" i="5"/>
  <c r="AU36" i="27" s="1"/>
  <c r="Q964" i="5"/>
  <c r="AU37" i="27" s="1"/>
  <c r="Q965" i="5"/>
  <c r="AU38" i="27" s="1"/>
  <c r="Q966" i="5"/>
  <c r="AU39" i="27" s="1"/>
  <c r="Q967" i="5"/>
  <c r="AU40" i="27" s="1"/>
  <c r="Q968" i="5"/>
  <c r="AU41" i="27" s="1"/>
  <c r="Q969" i="5"/>
  <c r="AU42" i="27" s="1"/>
  <c r="Q970" i="5"/>
  <c r="AU43" i="27" s="1"/>
  <c r="Q971" i="5"/>
  <c r="AU44" i="27" s="1"/>
  <c r="F443" i="25"/>
  <c r="G108" i="6"/>
  <c r="O140"/>
  <c r="P140"/>
  <c r="AD93" i="26"/>
  <c r="AA93"/>
  <c r="F140" i="6"/>
  <c r="AC93" i="26" s="1"/>
  <c r="N140" i="6"/>
  <c r="AB93" i="26" s="1"/>
  <c r="Q140" i="6"/>
  <c r="R140"/>
  <c r="P942" i="5"/>
  <c r="AT15" i="27" s="1"/>
  <c r="P943" i="5"/>
  <c r="AT16" i="27" s="1"/>
  <c r="P944" i="5"/>
  <c r="AT17" i="27" s="1"/>
  <c r="P945" i="5"/>
  <c r="AT18" i="27" s="1"/>
  <c r="P946" i="5"/>
  <c r="AT19" i="27" s="1"/>
  <c r="P947" i="5"/>
  <c r="AT20" i="27" s="1"/>
  <c r="P948" i="5"/>
  <c r="AT21" i="27" s="1"/>
  <c r="P949" i="5"/>
  <c r="AT22" i="27" s="1"/>
  <c r="P950" i="5"/>
  <c r="AT23" i="27" s="1"/>
  <c r="P951" i="5"/>
  <c r="AT24" i="27" s="1"/>
  <c r="P952" i="5"/>
  <c r="AT25" i="27" s="1"/>
  <c r="P953" i="5"/>
  <c r="AT26" i="27" s="1"/>
  <c r="P954" i="5"/>
  <c r="AT27" i="27" s="1"/>
  <c r="P955" i="5"/>
  <c r="AT28" i="27" s="1"/>
  <c r="P956" i="5"/>
  <c r="AT29" i="27" s="1"/>
  <c r="P957" i="5"/>
  <c r="AT30" i="27" s="1"/>
  <c r="P958" i="5"/>
  <c r="AT31" i="27" s="1"/>
  <c r="P959" i="5"/>
  <c r="AT32" i="27" s="1"/>
  <c r="P960" i="5"/>
  <c r="AT33" i="27" s="1"/>
  <c r="P961" i="5"/>
  <c r="AT34" i="27" s="1"/>
  <c r="P962" i="5"/>
  <c r="AT35" i="27" s="1"/>
  <c r="P963" i="5"/>
  <c r="AT36" i="27" s="1"/>
  <c r="P964" i="5"/>
  <c r="AT37" i="27" s="1"/>
  <c r="P965" i="5"/>
  <c r="AT38" i="27" s="1"/>
  <c r="P966" i="5"/>
  <c r="AT39" i="27" s="1"/>
  <c r="P967" i="5"/>
  <c r="AT40" i="27" s="1"/>
  <c r="P968" i="5"/>
  <c r="AT41" i="27" s="1"/>
  <c r="P969" i="5"/>
  <c r="AT42" i="27" s="1"/>
  <c r="P970" i="5"/>
  <c r="AT43" i="27" s="1"/>
  <c r="P971" i="5"/>
  <c r="AT44" i="27" s="1"/>
  <c r="F442" i="25"/>
  <c r="G83" i="6"/>
  <c r="H83" s="1"/>
  <c r="I83" s="1"/>
  <c r="J83" s="1"/>
  <c r="K83" s="1"/>
  <c r="L83" s="1"/>
  <c r="G107"/>
  <c r="O139"/>
  <c r="P139"/>
  <c r="AD92" i="26"/>
  <c r="AA92"/>
  <c r="F139" i="6"/>
  <c r="AC92" i="26" s="1"/>
  <c r="N139" i="6"/>
  <c r="AB92" i="26" s="1"/>
  <c r="Q139" i="6"/>
  <c r="R139"/>
  <c r="O942" i="5"/>
  <c r="AS15" i="27"/>
  <c r="O943" i="5"/>
  <c r="AS16" i="27"/>
  <c r="O944" i="5"/>
  <c r="AS17" i="27"/>
  <c r="O945" i="5"/>
  <c r="AS18" i="27"/>
  <c r="O946" i="5"/>
  <c r="AS19" i="27"/>
  <c r="O947" i="5"/>
  <c r="AS20" i="27"/>
  <c r="O948" i="5"/>
  <c r="AS21" i="27"/>
  <c r="O949" i="5"/>
  <c r="AS22" i="27"/>
  <c r="O950" i="5"/>
  <c r="AS23" i="27"/>
  <c r="O951" i="5"/>
  <c r="AS24" i="27"/>
  <c r="O952" i="5"/>
  <c r="AS25" i="27"/>
  <c r="O953" i="5"/>
  <c r="AS26" i="27"/>
  <c r="O918" i="5"/>
  <c r="O954"/>
  <c r="AS27" i="27" s="1"/>
  <c r="O919" i="5"/>
  <c r="O955" s="1"/>
  <c r="AS28" i="27" s="1"/>
  <c r="O920" i="5"/>
  <c r="O956"/>
  <c r="AS29" i="27" s="1"/>
  <c r="O921" i="5"/>
  <c r="O957" s="1"/>
  <c r="AS30" i="27" s="1"/>
  <c r="O922" i="5"/>
  <c r="O958"/>
  <c r="AS31" i="27" s="1"/>
  <c r="O923" i="5"/>
  <c r="O959" s="1"/>
  <c r="AS32" i="27" s="1"/>
  <c r="O924" i="5"/>
  <c r="O960"/>
  <c r="AS33" i="27" s="1"/>
  <c r="O961" i="5"/>
  <c r="AS34" i="27" s="1"/>
  <c r="O962" i="5"/>
  <c r="AS35" i="27" s="1"/>
  <c r="O963" i="5"/>
  <c r="AS36" i="27" s="1"/>
  <c r="O964" i="5"/>
  <c r="AS37" i="27" s="1"/>
  <c r="O965" i="5"/>
  <c r="AS38" i="27" s="1"/>
  <c r="O966" i="5"/>
  <c r="AS39" i="27" s="1"/>
  <c r="O967" i="5"/>
  <c r="AS40" i="27" s="1"/>
  <c r="O968" i="5"/>
  <c r="AS41" i="27" s="1"/>
  <c r="O969" i="5"/>
  <c r="AS42" i="27" s="1"/>
  <c r="O970" i="5"/>
  <c r="AS43" i="27" s="1"/>
  <c r="O971" i="5"/>
  <c r="AS44" i="27" s="1"/>
  <c r="F441" i="25"/>
  <c r="G106" i="6"/>
  <c r="O138"/>
  <c r="P138"/>
  <c r="AD91" i="26"/>
  <c r="AA91"/>
  <c r="F138" i="6"/>
  <c r="AC91" i="26"/>
  <c r="N138" i="6"/>
  <c r="AB91" i="26" s="1"/>
  <c r="Q138" i="6"/>
  <c r="R138"/>
  <c r="N942" i="5"/>
  <c r="AR15" i="27" s="1"/>
  <c r="N943" i="5"/>
  <c r="AR16" i="27" s="1"/>
  <c r="N944" i="5"/>
  <c r="AR17" i="27" s="1"/>
  <c r="N945" i="5"/>
  <c r="AR18" i="27" s="1"/>
  <c r="N946" i="5"/>
  <c r="AR19" i="27" s="1"/>
  <c r="N947" i="5"/>
  <c r="AR20" i="27" s="1"/>
  <c r="N948" i="5"/>
  <c r="AR21" i="27" s="1"/>
  <c r="N949" i="5"/>
  <c r="AR22" i="27" s="1"/>
  <c r="N950" i="5"/>
  <c r="AR23" i="27" s="1"/>
  <c r="N951" i="5"/>
  <c r="AR24" i="27" s="1"/>
  <c r="N952" i="5"/>
  <c r="AR25" i="27" s="1"/>
  <c r="N953" i="5"/>
  <c r="AR26" i="27" s="1"/>
  <c r="N954" i="5"/>
  <c r="AR27" i="27" s="1"/>
  <c r="N955" i="5"/>
  <c r="AR28" i="27" s="1"/>
  <c r="N956" i="5"/>
  <c r="AR29" i="27" s="1"/>
  <c r="N957" i="5"/>
  <c r="AR30" i="27" s="1"/>
  <c r="N958" i="5"/>
  <c r="AR31" i="27" s="1"/>
  <c r="N959" i="5"/>
  <c r="AR32" i="27" s="1"/>
  <c r="N960" i="5"/>
  <c r="AR33" i="27" s="1"/>
  <c r="N961" i="5"/>
  <c r="AR34" i="27" s="1"/>
  <c r="N962" i="5"/>
  <c r="AR35" i="27" s="1"/>
  <c r="N963" i="5"/>
  <c r="AR36" i="27" s="1"/>
  <c r="N964" i="5"/>
  <c r="AR37" i="27" s="1"/>
  <c r="N965" i="5"/>
  <c r="AR38" i="27" s="1"/>
  <c r="N966" i="5"/>
  <c r="AR39" i="27" s="1"/>
  <c r="N967" i="5"/>
  <c r="AR40" i="27" s="1"/>
  <c r="N968" i="5"/>
  <c r="AR41" i="27" s="1"/>
  <c r="N969" i="5"/>
  <c r="AR42" i="27" s="1"/>
  <c r="N970" i="5"/>
  <c r="AR43" i="27" s="1"/>
  <c r="N971" i="5"/>
  <c r="AR44" i="27" s="1"/>
  <c r="F440" i="25"/>
  <c r="G105" i="6"/>
  <c r="O137"/>
  <c r="P137"/>
  <c r="AD90" i="26"/>
  <c r="AA90"/>
  <c r="F137" i="6"/>
  <c r="AC90" i="26" s="1"/>
  <c r="N137" i="6"/>
  <c r="AB90" i="26" s="1"/>
  <c r="Q137" i="6"/>
  <c r="R137"/>
  <c r="M942" i="5"/>
  <c r="AQ15" i="27" s="1"/>
  <c r="M943" i="5"/>
  <c r="AQ16" i="27" s="1"/>
  <c r="M944" i="5"/>
  <c r="AQ17" i="27" s="1"/>
  <c r="M945" i="5"/>
  <c r="AQ18" i="27" s="1"/>
  <c r="M946" i="5"/>
  <c r="AQ19" i="27" s="1"/>
  <c r="M947" i="5"/>
  <c r="AQ20" i="27" s="1"/>
  <c r="M948" i="5"/>
  <c r="AQ21" i="27" s="1"/>
  <c r="M949" i="5"/>
  <c r="AQ22" i="27" s="1"/>
  <c r="M950" i="5"/>
  <c r="AQ23" i="27" s="1"/>
  <c r="M951" i="5"/>
  <c r="AQ24" i="27" s="1"/>
  <c r="M952" i="5"/>
  <c r="AQ25" i="27" s="1"/>
  <c r="M953" i="5"/>
  <c r="AQ26" i="27" s="1"/>
  <c r="M954" i="5"/>
  <c r="AQ27" i="27" s="1"/>
  <c r="M955" i="5"/>
  <c r="AQ28" i="27" s="1"/>
  <c r="M956" i="5"/>
  <c r="AQ29" i="27" s="1"/>
  <c r="M957" i="5"/>
  <c r="AQ30" i="27" s="1"/>
  <c r="M958" i="5"/>
  <c r="AQ31" i="27" s="1"/>
  <c r="M959" i="5"/>
  <c r="AQ32" i="27" s="1"/>
  <c r="M960" i="5"/>
  <c r="AQ33" i="27" s="1"/>
  <c r="M961" i="5"/>
  <c r="AQ34" i="27" s="1"/>
  <c r="M962" i="5"/>
  <c r="AQ35" i="27" s="1"/>
  <c r="M963" i="5"/>
  <c r="AQ36" i="27" s="1"/>
  <c r="M964" i="5"/>
  <c r="AQ37" i="27" s="1"/>
  <c r="M965" i="5"/>
  <c r="AQ38" i="27" s="1"/>
  <c r="M966" i="5"/>
  <c r="AQ39" i="27" s="1"/>
  <c r="M967" i="5"/>
  <c r="AQ40" i="27" s="1"/>
  <c r="M968" i="5"/>
  <c r="AQ41" i="27" s="1"/>
  <c r="M969" i="5"/>
  <c r="AQ42" i="27" s="1"/>
  <c r="M970" i="5"/>
  <c r="AQ43" i="27" s="1"/>
  <c r="M971" i="5"/>
  <c r="AQ44" i="27" s="1"/>
  <c r="F439" i="25"/>
  <c r="G104" i="6"/>
  <c r="O136"/>
  <c r="P136"/>
  <c r="AD89" i="26"/>
  <c r="AA89"/>
  <c r="F136" i="6"/>
  <c r="AC89" i="26"/>
  <c r="N136" i="6"/>
  <c r="AB89" i="26"/>
  <c r="Q136" i="6"/>
  <c r="R136"/>
  <c r="L942" i="5"/>
  <c r="AP15" i="27" s="1"/>
  <c r="L943" i="5"/>
  <c r="AP16" i="27" s="1"/>
  <c r="L944" i="5"/>
  <c r="AP17" i="27" s="1"/>
  <c r="L945" i="5"/>
  <c r="AP18" i="27" s="1"/>
  <c r="L946" i="5"/>
  <c r="AP19" i="27" s="1"/>
  <c r="L947" i="5"/>
  <c r="AP20" i="27" s="1"/>
  <c r="L948" i="5"/>
  <c r="AP21" i="27" s="1"/>
  <c r="L949" i="5"/>
  <c r="AP22" i="27" s="1"/>
  <c r="L950" i="5"/>
  <c r="AP23" i="27" s="1"/>
  <c r="L951" i="5"/>
  <c r="AP24" i="27" s="1"/>
  <c r="L952" i="5"/>
  <c r="AP25" i="27" s="1"/>
  <c r="L953" i="5"/>
  <c r="AP26" i="27" s="1"/>
  <c r="L954" i="5"/>
  <c r="AP27" i="27" s="1"/>
  <c r="L955" i="5"/>
  <c r="AP28" i="27" s="1"/>
  <c r="L956" i="5"/>
  <c r="AP29" i="27" s="1"/>
  <c r="L957" i="5"/>
  <c r="AP30" i="27" s="1"/>
  <c r="L958" i="5"/>
  <c r="AP31" i="27" s="1"/>
  <c r="L959" i="5"/>
  <c r="AP32" i="27" s="1"/>
  <c r="L960" i="5"/>
  <c r="AP33" i="27" s="1"/>
  <c r="L961" i="5"/>
  <c r="AP34" i="27" s="1"/>
  <c r="L962" i="5"/>
  <c r="AP35" i="27" s="1"/>
  <c r="L963" i="5"/>
  <c r="AP36" i="27" s="1"/>
  <c r="L964" i="5"/>
  <c r="AP37" i="27" s="1"/>
  <c r="L965" i="5"/>
  <c r="AP38" i="27" s="1"/>
  <c r="L966" i="5"/>
  <c r="AP39" i="27" s="1"/>
  <c r="L967" i="5"/>
  <c r="AP40" i="27" s="1"/>
  <c r="L968" i="5"/>
  <c r="AP41" i="27" s="1"/>
  <c r="L969" i="5"/>
  <c r="AP42" i="27" s="1"/>
  <c r="L970" i="5"/>
  <c r="AP43" i="27" s="1"/>
  <c r="L971" i="5"/>
  <c r="AP44" i="27" s="1"/>
  <c r="F438" i="25"/>
  <c r="G103" i="6"/>
  <c r="O135"/>
  <c r="P135"/>
  <c r="AD88" i="26"/>
  <c r="AA88"/>
  <c r="F135" i="6"/>
  <c r="AC88" i="26"/>
  <c r="N135" i="6"/>
  <c r="AB88" i="26" s="1"/>
  <c r="Q135" i="6"/>
  <c r="R135"/>
  <c r="K906" i="5"/>
  <c r="K942" s="1"/>
  <c r="AO15" i="27" s="1"/>
  <c r="K907" i="5"/>
  <c r="K943"/>
  <c r="AO16" i="27" s="1"/>
  <c r="K908" i="5"/>
  <c r="K944" s="1"/>
  <c r="AO17" i="27" s="1"/>
  <c r="K909" i="5"/>
  <c r="K945"/>
  <c r="AO18" i="27" s="1"/>
  <c r="K910" i="5"/>
  <c r="K946" s="1"/>
  <c r="AO19" i="27" s="1"/>
  <c r="K911" i="5"/>
  <c r="K947"/>
  <c r="AO20" i="27" s="1"/>
  <c r="K912" i="5"/>
  <c r="K948" s="1"/>
  <c r="AO21" i="27" s="1"/>
  <c r="K913" i="5"/>
  <c r="K949"/>
  <c r="AO22" i="27" s="1"/>
  <c r="K914" i="5"/>
  <c r="K950" s="1"/>
  <c r="AO23" i="27" s="1"/>
  <c r="K915" i="5"/>
  <c r="K951"/>
  <c r="AO24" i="27" s="1"/>
  <c r="K916" i="5"/>
  <c r="K952" s="1"/>
  <c r="AO25" i="27" s="1"/>
  <c r="K917" i="5"/>
  <c r="K953"/>
  <c r="AO26" i="27" s="1"/>
  <c r="K918" i="5"/>
  <c r="K954" s="1"/>
  <c r="AO27" i="27" s="1"/>
  <c r="K919" i="5"/>
  <c r="K955"/>
  <c r="AO28" i="27" s="1"/>
  <c r="K920" i="5"/>
  <c r="K956" s="1"/>
  <c r="AO29" i="27" s="1"/>
  <c r="K921" i="5"/>
  <c r="K957"/>
  <c r="AO30" i="27" s="1"/>
  <c r="K922" i="5"/>
  <c r="K958" s="1"/>
  <c r="AO31" i="27" s="1"/>
  <c r="K923" i="5"/>
  <c r="K959"/>
  <c r="AO32" i="27" s="1"/>
  <c r="K924" i="5"/>
  <c r="K960" s="1"/>
  <c r="AO33" i="27" s="1"/>
  <c r="K961" i="5"/>
  <c r="AO34" i="27" s="1"/>
  <c r="K962" i="5"/>
  <c r="AO35" i="27" s="1"/>
  <c r="K963" i="5"/>
  <c r="AO36" i="27" s="1"/>
  <c r="K964" i="5"/>
  <c r="AO37" i="27" s="1"/>
  <c r="K965" i="5"/>
  <c r="AO38" i="27" s="1"/>
  <c r="K966" i="5"/>
  <c r="AO39" i="27" s="1"/>
  <c r="K967" i="5"/>
  <c r="AO40" i="27" s="1"/>
  <c r="K968" i="5"/>
  <c r="AO41" i="27" s="1"/>
  <c r="K969" i="5"/>
  <c r="AO42" i="27" s="1"/>
  <c r="K970" i="5"/>
  <c r="AO43" i="27" s="1"/>
  <c r="K971" i="5"/>
  <c r="AO44" i="27" s="1"/>
  <c r="F437" i="25"/>
  <c r="G102" i="6"/>
  <c r="O134"/>
  <c r="P134"/>
  <c r="AD87" i="26"/>
  <c r="AA87"/>
  <c r="F134" i="6"/>
  <c r="AC87" i="26" s="1"/>
  <c r="N134" i="6"/>
  <c r="AB87" i="26" s="1"/>
  <c r="Q134" i="6"/>
  <c r="R134"/>
  <c r="J906" i="5"/>
  <c r="J942" s="1"/>
  <c r="AN15" i="27" s="1"/>
  <c r="J907" i="5"/>
  <c r="J943"/>
  <c r="AN16" i="27" s="1"/>
  <c r="J908" i="5"/>
  <c r="J944" s="1"/>
  <c r="AN17" i="27" s="1"/>
  <c r="J909" i="5"/>
  <c r="J945"/>
  <c r="AN18" i="27" s="1"/>
  <c r="J910" i="5"/>
  <c r="J946" s="1"/>
  <c r="AN19" i="27" s="1"/>
  <c r="J911" i="5"/>
  <c r="J947"/>
  <c r="AN20" i="27" s="1"/>
  <c r="J912" i="5"/>
  <c r="J948" s="1"/>
  <c r="AN21" i="27" s="1"/>
  <c r="J913" i="5"/>
  <c r="J949"/>
  <c r="AN22" i="27" s="1"/>
  <c r="J914" i="5"/>
  <c r="J950" s="1"/>
  <c r="AN23" i="27" s="1"/>
  <c r="J915" i="5"/>
  <c r="J951"/>
  <c r="AN24" i="27" s="1"/>
  <c r="J916" i="5"/>
  <c r="J952" s="1"/>
  <c r="AN25" i="27" s="1"/>
  <c r="J917" i="5"/>
  <c r="J953"/>
  <c r="AN26" i="27" s="1"/>
  <c r="J918" i="5"/>
  <c r="J954" s="1"/>
  <c r="AN27" i="27" s="1"/>
  <c r="J919" i="5"/>
  <c r="J955"/>
  <c r="AN28" i="27" s="1"/>
  <c r="J920" i="5"/>
  <c r="J956" s="1"/>
  <c r="AN29" i="27" s="1"/>
  <c r="J921" i="5"/>
  <c r="J957"/>
  <c r="AN30" i="27" s="1"/>
  <c r="J922" i="5"/>
  <c r="J958" s="1"/>
  <c r="AN31" i="27" s="1"/>
  <c r="J923" i="5"/>
  <c r="J959"/>
  <c r="AN32" i="27" s="1"/>
  <c r="J924" i="5"/>
  <c r="J960" s="1"/>
  <c r="AN33" i="27" s="1"/>
  <c r="J961" i="5"/>
  <c r="AN34" i="27" s="1"/>
  <c r="J962" i="5"/>
  <c r="AN35" i="27" s="1"/>
  <c r="J963" i="5"/>
  <c r="AN36" i="27" s="1"/>
  <c r="J964" i="5"/>
  <c r="AN37" i="27" s="1"/>
  <c r="J965" i="5"/>
  <c r="AN38" i="27" s="1"/>
  <c r="J966" i="5"/>
  <c r="AN39" i="27" s="1"/>
  <c r="J967" i="5"/>
  <c r="AN40" i="27" s="1"/>
  <c r="J968" i="5"/>
  <c r="AN41" i="27" s="1"/>
  <c r="J969" i="5"/>
  <c r="AN42" i="27" s="1"/>
  <c r="J970" i="5"/>
  <c r="AN43" i="27" s="1"/>
  <c r="J971" i="5"/>
  <c r="AN44" i="27" s="1"/>
  <c r="F436" i="25"/>
  <c r="G101" i="6"/>
  <c r="O133"/>
  <c r="P133"/>
  <c r="AD86" i="26"/>
  <c r="AA86"/>
  <c r="F133" i="6"/>
  <c r="AC86" i="26" s="1"/>
  <c r="N133" i="6"/>
  <c r="AB86" i="26" s="1"/>
  <c r="Q133" i="6"/>
  <c r="R133"/>
  <c r="I942" i="5"/>
  <c r="AM15" i="27" s="1"/>
  <c r="I943" i="5"/>
  <c r="AM16" i="27" s="1"/>
  <c r="I944" i="5"/>
  <c r="AM17" i="27" s="1"/>
  <c r="I945" i="5"/>
  <c r="AM18" i="27" s="1"/>
  <c r="I946" i="5"/>
  <c r="AM19" i="27" s="1"/>
  <c r="I947" i="5"/>
  <c r="AM20" i="27" s="1"/>
  <c r="I948" i="5"/>
  <c r="AM21" i="27" s="1"/>
  <c r="I949" i="5"/>
  <c r="AM22" i="27" s="1"/>
  <c r="I950" i="5"/>
  <c r="AM23" i="27" s="1"/>
  <c r="I951" i="5"/>
  <c r="AM24" i="27" s="1"/>
  <c r="I952" i="5"/>
  <c r="AM25" i="27" s="1"/>
  <c r="I953" i="5"/>
  <c r="AM26" i="27" s="1"/>
  <c r="I954" i="5"/>
  <c r="AM27" i="27" s="1"/>
  <c r="I955" i="5"/>
  <c r="AM28" i="27" s="1"/>
  <c r="I956" i="5"/>
  <c r="AM29" i="27" s="1"/>
  <c r="I957" i="5"/>
  <c r="AM30" i="27" s="1"/>
  <c r="I958" i="5"/>
  <c r="AM31" i="27" s="1"/>
  <c r="I959" i="5"/>
  <c r="AM32" i="27" s="1"/>
  <c r="I960" i="5"/>
  <c r="AM33" i="27" s="1"/>
  <c r="I961" i="5"/>
  <c r="AM34" i="27" s="1"/>
  <c r="I962" i="5"/>
  <c r="AM35" i="27" s="1"/>
  <c r="I963" i="5"/>
  <c r="AM36" i="27" s="1"/>
  <c r="I964" i="5"/>
  <c r="AM37" i="27" s="1"/>
  <c r="I965" i="5"/>
  <c r="AM38" i="27" s="1"/>
  <c r="I966" i="5"/>
  <c r="AM39" i="27" s="1"/>
  <c r="I967" i="5"/>
  <c r="AM40" i="27" s="1"/>
  <c r="I968" i="5"/>
  <c r="AM41" i="27" s="1"/>
  <c r="I969" i="5"/>
  <c r="AM42" i="27" s="1"/>
  <c r="I970" i="5"/>
  <c r="AM43" i="27" s="1"/>
  <c r="I971" i="5"/>
  <c r="AM44" i="27" s="1"/>
  <c r="F435" i="25"/>
  <c r="G85" i="6"/>
  <c r="H85" s="1"/>
  <c r="I85" s="1"/>
  <c r="J85" s="1"/>
  <c r="K85" s="1"/>
  <c r="L85" s="1"/>
  <c r="G100"/>
  <c r="O132"/>
  <c r="P132"/>
  <c r="AD85" i="26"/>
  <c r="AA85"/>
  <c r="F132" i="6"/>
  <c r="AC85" i="26" s="1"/>
  <c r="N132" i="6"/>
  <c r="AB85" i="26" s="1"/>
  <c r="Q132" i="6"/>
  <c r="R132"/>
  <c r="H942" i="5"/>
  <c r="AL15" i="27" s="1"/>
  <c r="H943" i="5"/>
  <c r="AL16" i="27" s="1"/>
  <c r="H944" i="5"/>
  <c r="AL17" i="27" s="1"/>
  <c r="H945" i="5"/>
  <c r="AL18" i="27" s="1"/>
  <c r="H946" i="5"/>
  <c r="AL19" i="27" s="1"/>
  <c r="H947" i="5"/>
  <c r="AL20" i="27" s="1"/>
  <c r="H948" i="5"/>
  <c r="AL21" i="27" s="1"/>
  <c r="H949" i="5"/>
  <c r="AL22" i="27" s="1"/>
  <c r="H950" i="5"/>
  <c r="AL23" i="27" s="1"/>
  <c r="H951" i="5"/>
  <c r="AL24" i="27" s="1"/>
  <c r="H952" i="5"/>
  <c r="AL25" i="27" s="1"/>
  <c r="H953" i="5"/>
  <c r="AL26" i="27" s="1"/>
  <c r="H954" i="5"/>
  <c r="AL27" i="27" s="1"/>
  <c r="H955" i="5"/>
  <c r="AL28" i="27" s="1"/>
  <c r="H956" i="5"/>
  <c r="AL29" i="27" s="1"/>
  <c r="H957" i="5"/>
  <c r="AL30" i="27" s="1"/>
  <c r="H958" i="5"/>
  <c r="AL31" i="27" s="1"/>
  <c r="H959" i="5"/>
  <c r="AL32" i="27" s="1"/>
  <c r="H960" i="5"/>
  <c r="AL33" i="27" s="1"/>
  <c r="H961" i="5"/>
  <c r="AL34" i="27" s="1"/>
  <c r="H962" i="5"/>
  <c r="AL35" i="27" s="1"/>
  <c r="H963" i="5"/>
  <c r="AL36" i="27" s="1"/>
  <c r="H964" i="5"/>
  <c r="AL37" i="27" s="1"/>
  <c r="H965" i="5"/>
  <c r="AL38" i="27" s="1"/>
  <c r="H966" i="5"/>
  <c r="AL39" i="27" s="1"/>
  <c r="H967" i="5"/>
  <c r="AL40" i="27" s="1"/>
  <c r="H968" i="5"/>
  <c r="AL41" i="27" s="1"/>
  <c r="H969" i="5"/>
  <c r="AL42" i="27" s="1"/>
  <c r="H970" i="5"/>
  <c r="AL43" i="27" s="1"/>
  <c r="H971" i="5"/>
  <c r="AL44" i="27" s="1"/>
  <c r="F434" i="25"/>
  <c r="G99" i="6"/>
  <c r="O131"/>
  <c r="P131"/>
  <c r="AD84" i="26"/>
  <c r="AA84"/>
  <c r="F131" i="6"/>
  <c r="AC84" i="26"/>
  <c r="N131" i="6"/>
  <c r="AB84" i="26" s="1"/>
  <c r="Q131" i="6"/>
  <c r="R131"/>
  <c r="G942" i="5"/>
  <c r="AK15" i="27" s="1"/>
  <c r="G943" i="5"/>
  <c r="AK16" i="27" s="1"/>
  <c r="G944" i="5"/>
  <c r="AK17" i="27" s="1"/>
  <c r="G945" i="5"/>
  <c r="AK18" i="27" s="1"/>
  <c r="G946" i="5"/>
  <c r="AK19" i="27" s="1"/>
  <c r="G947" i="5"/>
  <c r="AK20" i="27" s="1"/>
  <c r="G948" i="5"/>
  <c r="AK21" i="27" s="1"/>
  <c r="G949" i="5"/>
  <c r="AK22" i="27" s="1"/>
  <c r="G950" i="5"/>
  <c r="AK23" i="27" s="1"/>
  <c r="G951" i="5"/>
  <c r="AK24" i="27" s="1"/>
  <c r="G952" i="5"/>
  <c r="AK25" i="27" s="1"/>
  <c r="G953" i="5"/>
  <c r="AK26" i="27" s="1"/>
  <c r="G954" i="5"/>
  <c r="AK27" i="27" s="1"/>
  <c r="G955" i="5"/>
  <c r="AK28" i="27" s="1"/>
  <c r="G956" i="5"/>
  <c r="AK29" i="27" s="1"/>
  <c r="G957" i="5"/>
  <c r="AK30" i="27" s="1"/>
  <c r="G958" i="5"/>
  <c r="AK31" i="27" s="1"/>
  <c r="G959" i="5"/>
  <c r="AK32" i="27" s="1"/>
  <c r="G960" i="5"/>
  <c r="AK33" i="27" s="1"/>
  <c r="G961" i="5"/>
  <c r="AK34" i="27" s="1"/>
  <c r="G962" i="5"/>
  <c r="AK35" i="27" s="1"/>
  <c r="G963" i="5"/>
  <c r="AK36" i="27" s="1"/>
  <c r="G964" i="5"/>
  <c r="AK37" i="27" s="1"/>
  <c r="G965" i="5"/>
  <c r="AK38" i="27" s="1"/>
  <c r="G966" i="5"/>
  <c r="AK39" i="27" s="1"/>
  <c r="G967" i="5"/>
  <c r="AK40" i="27" s="1"/>
  <c r="G968" i="5"/>
  <c r="AK41" i="27" s="1"/>
  <c r="G969" i="5"/>
  <c r="AK42" i="27" s="1"/>
  <c r="G970" i="5"/>
  <c r="AK43" i="27" s="1"/>
  <c r="G971" i="5"/>
  <c r="AK44" i="27" s="1"/>
  <c r="F433" i="25"/>
  <c r="G98" i="6"/>
  <c r="O130"/>
  <c r="P130"/>
  <c r="AD83" i="26"/>
  <c r="AA83"/>
  <c r="F130" i="6"/>
  <c r="AC83" i="26"/>
  <c r="N130" i="6"/>
  <c r="AB83" i="26" s="1"/>
  <c r="Q130" i="6"/>
  <c r="R130"/>
  <c r="AC942" i="5"/>
  <c r="BG15" i="27"/>
  <c r="AC943" i="5"/>
  <c r="BG16" i="27"/>
  <c r="AC944" i="5"/>
  <c r="BG17" i="27"/>
  <c r="AC945" i="5"/>
  <c r="BG18" i="27"/>
  <c r="AC946" i="5"/>
  <c r="BG19" i="27"/>
  <c r="AC947" i="5"/>
  <c r="BG20" i="27"/>
  <c r="AC948" i="5"/>
  <c r="BG21" i="27"/>
  <c r="AC949" i="5"/>
  <c r="BG22" i="27"/>
  <c r="AC950" i="5"/>
  <c r="BG23" i="27"/>
  <c r="AC951" i="5"/>
  <c r="BG24" i="27"/>
  <c r="AC952" i="5"/>
  <c r="BG25" i="27"/>
  <c r="AC953" i="5"/>
  <c r="BG26" i="27"/>
  <c r="AC954" i="5"/>
  <c r="BG27" i="27"/>
  <c r="AC955" i="5"/>
  <c r="BG28" i="27"/>
  <c r="AC956" i="5"/>
  <c r="BG29" i="27"/>
  <c r="AC957" i="5"/>
  <c r="BG30" i="27"/>
  <c r="AC958" i="5"/>
  <c r="BG31" i="27"/>
  <c r="AC959" i="5"/>
  <c r="BG32" i="27"/>
  <c r="AC960" i="5"/>
  <c r="BG33" i="27"/>
  <c r="AC961" i="5"/>
  <c r="BG34" i="27"/>
  <c r="AC962" i="5"/>
  <c r="BG35" i="27"/>
  <c r="AC963" i="5"/>
  <c r="BG36" i="27"/>
  <c r="AC964" i="5"/>
  <c r="BG37" i="27"/>
  <c r="AC965" i="5"/>
  <c r="BG38" i="27"/>
  <c r="AC966" i="5"/>
  <c r="BG39" i="27"/>
  <c r="AC967" i="5"/>
  <c r="BG40" i="27"/>
  <c r="AC968" i="5"/>
  <c r="BG41" i="27"/>
  <c r="AC969" i="5"/>
  <c r="BG42" i="27"/>
  <c r="AC970" i="5"/>
  <c r="BG43" i="27"/>
  <c r="AC971" i="5"/>
  <c r="BG44" i="27"/>
  <c r="AB942" i="5"/>
  <c r="BF15" i="27"/>
  <c r="AB943" i="5"/>
  <c r="BF16" i="27"/>
  <c r="AB944" i="5"/>
  <c r="BF17" i="27"/>
  <c r="AB945" i="5"/>
  <c r="BF18" i="27"/>
  <c r="AB946" i="5"/>
  <c r="BF19" i="27"/>
  <c r="AB947" i="5"/>
  <c r="BF20" i="27"/>
  <c r="AB948" i="5"/>
  <c r="BF21" i="27"/>
  <c r="AB949" i="5"/>
  <c r="BF22" i="27" s="1"/>
  <c r="AB950" i="5"/>
  <c r="BF23" i="27" s="1"/>
  <c r="AB951" i="5"/>
  <c r="BF24" i="27" s="1"/>
  <c r="AB952" i="5"/>
  <c r="BF25" i="27" s="1"/>
  <c r="AB953" i="5"/>
  <c r="BF26" i="27" s="1"/>
  <c r="AB954" i="5"/>
  <c r="BF27" i="27" s="1"/>
  <c r="AB955" i="5"/>
  <c r="BF28" i="27" s="1"/>
  <c r="AB956" i="5"/>
  <c r="BF29" i="27" s="1"/>
  <c r="AB957" i="5"/>
  <c r="BF30" i="27" s="1"/>
  <c r="AB958" i="5"/>
  <c r="BF31" i="27" s="1"/>
  <c r="AB959" i="5"/>
  <c r="BF32" i="27" s="1"/>
  <c r="AB960" i="5"/>
  <c r="BF33" i="27" s="1"/>
  <c r="AB961" i="5"/>
  <c r="BF34" i="27" s="1"/>
  <c r="AB962" i="5"/>
  <c r="BF35" i="27" s="1"/>
  <c r="AB963" i="5"/>
  <c r="BF36" i="27" s="1"/>
  <c r="AB964" i="5"/>
  <c r="BF37" i="27" s="1"/>
  <c r="AB965" i="5"/>
  <c r="BF38" i="27" s="1"/>
  <c r="AB966" i="5"/>
  <c r="BF39" i="27" s="1"/>
  <c r="AB967" i="5"/>
  <c r="BF40" i="27" s="1"/>
  <c r="AB968" i="5"/>
  <c r="BF41" i="27" s="1"/>
  <c r="AB969" i="5"/>
  <c r="BF42" i="27" s="1"/>
  <c r="AB970" i="5"/>
  <c r="BF43" i="27" s="1"/>
  <c r="AB971" i="5"/>
  <c r="BF44" i="27" s="1"/>
  <c r="BJ500" i="28"/>
  <c r="D43"/>
  <c r="D78" s="1"/>
  <c r="D113" s="1"/>
  <c r="D148" s="1"/>
  <c r="D183" s="1"/>
  <c r="D218" s="1"/>
  <c r="D290" s="1"/>
  <c r="D325" s="1"/>
  <c r="D360" s="1"/>
  <c r="D395" s="1"/>
  <c r="D430" s="1"/>
  <c r="D465" s="1"/>
  <c r="D500" s="1"/>
  <c r="C43"/>
  <c r="C78" s="1"/>
  <c r="C113" s="1"/>
  <c r="C148" s="1"/>
  <c r="C183" s="1"/>
  <c r="C218" s="1"/>
  <c r="BJ499"/>
  <c r="D42"/>
  <c r="D77"/>
  <c r="D112" s="1"/>
  <c r="D147" s="1"/>
  <c r="D182" s="1"/>
  <c r="D217" s="1"/>
  <c r="D289" s="1"/>
  <c r="D324" s="1"/>
  <c r="D359" s="1"/>
  <c r="D394" s="1"/>
  <c r="D429" s="1"/>
  <c r="D464" s="1"/>
  <c r="D499" s="1"/>
  <c r="C42"/>
  <c r="C77" s="1"/>
  <c r="C112" s="1"/>
  <c r="C147" s="1"/>
  <c r="C182" s="1"/>
  <c r="C217" s="1"/>
  <c r="C289" s="1"/>
  <c r="C324" s="1"/>
  <c r="C359" s="1"/>
  <c r="C394" s="1"/>
  <c r="C429" s="1"/>
  <c r="C464" s="1"/>
  <c r="C499" s="1"/>
  <c r="D41"/>
  <c r="D76" s="1"/>
  <c r="D111" s="1"/>
  <c r="D146" s="1"/>
  <c r="D181" s="1"/>
  <c r="D216" s="1"/>
  <c r="D288" s="1"/>
  <c r="D323" s="1"/>
  <c r="D358" s="1"/>
  <c r="D393" s="1"/>
  <c r="D428" s="1"/>
  <c r="D463" s="1"/>
  <c r="D498" s="1"/>
  <c r="C41"/>
  <c r="C76"/>
  <c r="C111" s="1"/>
  <c r="C146" s="1"/>
  <c r="C181" s="1"/>
  <c r="C216" s="1"/>
  <c r="C288" s="1"/>
  <c r="C323" s="1"/>
  <c r="C358" s="1"/>
  <c r="C393" s="1"/>
  <c r="C428" s="1"/>
  <c r="C463" s="1"/>
  <c r="C498" s="1"/>
  <c r="BJ497"/>
  <c r="D40"/>
  <c r="D75" s="1"/>
  <c r="D110" s="1"/>
  <c r="D145" s="1"/>
  <c r="D180" s="1"/>
  <c r="D215" s="1"/>
  <c r="C40"/>
  <c r="C75" s="1"/>
  <c r="C110" s="1"/>
  <c r="C145" s="1"/>
  <c r="C180" s="1"/>
  <c r="C215" s="1"/>
  <c r="C287" s="1"/>
  <c r="C322" s="1"/>
  <c r="C357" s="1"/>
  <c r="C392" s="1"/>
  <c r="C427" s="1"/>
  <c r="C462" s="1"/>
  <c r="C497" s="1"/>
  <c r="BJ496"/>
  <c r="D39"/>
  <c r="D74" s="1"/>
  <c r="D109" s="1"/>
  <c r="D144" s="1"/>
  <c r="D179" s="1"/>
  <c r="D214" s="1"/>
  <c r="D286" s="1"/>
  <c r="D321" s="1"/>
  <c r="D356" s="1"/>
  <c r="D391" s="1"/>
  <c r="D426" s="1"/>
  <c r="D461" s="1"/>
  <c r="D496" s="1"/>
  <c r="C39"/>
  <c r="C74"/>
  <c r="C109" s="1"/>
  <c r="C144" s="1"/>
  <c r="C179" s="1"/>
  <c r="C214" s="1"/>
  <c r="C286" s="1"/>
  <c r="C321" s="1"/>
  <c r="C356" s="1"/>
  <c r="C391" s="1"/>
  <c r="C426" s="1"/>
  <c r="C461" s="1"/>
  <c r="C496" s="1"/>
  <c r="BJ495"/>
  <c r="D38"/>
  <c r="D73" s="1"/>
  <c r="D108" s="1"/>
  <c r="D143" s="1"/>
  <c r="D178" s="1"/>
  <c r="D213" s="1"/>
  <c r="C38"/>
  <c r="C73" s="1"/>
  <c r="C108" s="1"/>
  <c r="C143" s="1"/>
  <c r="C178" s="1"/>
  <c r="C213" s="1"/>
  <c r="C285" s="1"/>
  <c r="C320" s="1"/>
  <c r="C355" s="1"/>
  <c r="C390" s="1"/>
  <c r="C425" s="1"/>
  <c r="C460" s="1"/>
  <c r="C495" s="1"/>
  <c r="BJ494"/>
  <c r="D37"/>
  <c r="D72" s="1"/>
  <c r="D107" s="1"/>
  <c r="D142" s="1"/>
  <c r="D177" s="1"/>
  <c r="D212" s="1"/>
  <c r="D284" s="1"/>
  <c r="D319" s="1"/>
  <c r="D354" s="1"/>
  <c r="D389" s="1"/>
  <c r="D424" s="1"/>
  <c r="D459" s="1"/>
  <c r="D494" s="1"/>
  <c r="C37"/>
  <c r="C72"/>
  <c r="C107" s="1"/>
  <c r="C142" s="1"/>
  <c r="C177" s="1"/>
  <c r="C212" s="1"/>
  <c r="C284" s="1"/>
  <c r="C319" s="1"/>
  <c r="C354" s="1"/>
  <c r="C389" s="1"/>
  <c r="C424" s="1"/>
  <c r="C459" s="1"/>
  <c r="C494" s="1"/>
  <c r="BJ493"/>
  <c r="D36"/>
  <c r="D71" s="1"/>
  <c r="D106" s="1"/>
  <c r="D141" s="1"/>
  <c r="D176" s="1"/>
  <c r="D211" s="1"/>
  <c r="C36"/>
  <c r="C71" s="1"/>
  <c r="C106" s="1"/>
  <c r="C141" s="1"/>
  <c r="C176" s="1"/>
  <c r="C211" s="1"/>
  <c r="C283" s="1"/>
  <c r="C318" s="1"/>
  <c r="C353" s="1"/>
  <c r="C388" s="1"/>
  <c r="C423" s="1"/>
  <c r="C458" s="1"/>
  <c r="C493" s="1"/>
  <c r="BJ492"/>
  <c r="D35"/>
  <c r="D70" s="1"/>
  <c r="D105" s="1"/>
  <c r="D140" s="1"/>
  <c r="D175" s="1"/>
  <c r="D210" s="1"/>
  <c r="D282" s="1"/>
  <c r="D317" s="1"/>
  <c r="D352" s="1"/>
  <c r="D387" s="1"/>
  <c r="D422" s="1"/>
  <c r="D457" s="1"/>
  <c r="D492" s="1"/>
  <c r="C35"/>
  <c r="C70"/>
  <c r="C105" s="1"/>
  <c r="C140" s="1"/>
  <c r="C175" s="1"/>
  <c r="C210" s="1"/>
  <c r="C282" s="1"/>
  <c r="C317" s="1"/>
  <c r="C352" s="1"/>
  <c r="C387" s="1"/>
  <c r="C422" s="1"/>
  <c r="C457" s="1"/>
  <c r="C492" s="1"/>
  <c r="BJ491"/>
  <c r="D34"/>
  <c r="D69" s="1"/>
  <c r="D104" s="1"/>
  <c r="D139" s="1"/>
  <c r="D174" s="1"/>
  <c r="D209" s="1"/>
  <c r="C34"/>
  <c r="C69" s="1"/>
  <c r="C104" s="1"/>
  <c r="C139" s="1"/>
  <c r="C174" s="1"/>
  <c r="C209" s="1"/>
  <c r="C281" s="1"/>
  <c r="C316" s="1"/>
  <c r="C351" s="1"/>
  <c r="C386" s="1"/>
  <c r="C421" s="1"/>
  <c r="C456" s="1"/>
  <c r="C491" s="1"/>
  <c r="BJ490"/>
  <c r="D33"/>
  <c r="D68" s="1"/>
  <c r="D103" s="1"/>
  <c r="D138" s="1"/>
  <c r="D173" s="1"/>
  <c r="D208" s="1"/>
  <c r="D280" s="1"/>
  <c r="D315" s="1"/>
  <c r="D350" s="1"/>
  <c r="D385" s="1"/>
  <c r="D420" s="1"/>
  <c r="D455" s="1"/>
  <c r="D490" s="1"/>
  <c r="C33"/>
  <c r="C68"/>
  <c r="C103" s="1"/>
  <c r="C138" s="1"/>
  <c r="C173" s="1"/>
  <c r="C208" s="1"/>
  <c r="C280" s="1"/>
  <c r="C315" s="1"/>
  <c r="C350" s="1"/>
  <c r="C385" s="1"/>
  <c r="C420" s="1"/>
  <c r="C455" s="1"/>
  <c r="C490" s="1"/>
  <c r="D32"/>
  <c r="D67"/>
  <c r="D102" s="1"/>
  <c r="D137" s="1"/>
  <c r="D172" s="1"/>
  <c r="D207" s="1"/>
  <c r="D279" s="1"/>
  <c r="D314" s="1"/>
  <c r="D349" s="1"/>
  <c r="D384" s="1"/>
  <c r="D419" s="1"/>
  <c r="D454" s="1"/>
  <c r="D489" s="1"/>
  <c r="C32"/>
  <c r="C67" s="1"/>
  <c r="C102" s="1"/>
  <c r="C137" s="1"/>
  <c r="C172" s="1"/>
  <c r="C207" s="1"/>
  <c r="C279" s="1"/>
  <c r="C314" s="1"/>
  <c r="C349" s="1"/>
  <c r="C384" s="1"/>
  <c r="C419" s="1"/>
  <c r="C454" s="1"/>
  <c r="C489" s="1"/>
  <c r="D31"/>
  <c r="D66" s="1"/>
  <c r="D101" s="1"/>
  <c r="D136" s="1"/>
  <c r="D171" s="1"/>
  <c r="D206" s="1"/>
  <c r="D278" s="1"/>
  <c r="D313" s="1"/>
  <c r="D348" s="1"/>
  <c r="D383" s="1"/>
  <c r="D418" s="1"/>
  <c r="D453" s="1"/>
  <c r="D488" s="1"/>
  <c r="C31"/>
  <c r="C66"/>
  <c r="C101" s="1"/>
  <c r="C136" s="1"/>
  <c r="C171" s="1"/>
  <c r="C206" s="1"/>
  <c r="C278" s="1"/>
  <c r="C313" s="1"/>
  <c r="C348" s="1"/>
  <c r="C383" s="1"/>
  <c r="C418" s="1"/>
  <c r="C453" s="1"/>
  <c r="C488" s="1"/>
  <c r="D30"/>
  <c r="D65"/>
  <c r="D100" s="1"/>
  <c r="D135" s="1"/>
  <c r="D170" s="1"/>
  <c r="D205" s="1"/>
  <c r="D277" s="1"/>
  <c r="D312" s="1"/>
  <c r="D347" s="1"/>
  <c r="D382" s="1"/>
  <c r="D417" s="1"/>
  <c r="D452" s="1"/>
  <c r="D487" s="1"/>
  <c r="C30"/>
  <c r="C65" s="1"/>
  <c r="C100" s="1"/>
  <c r="C135" s="1"/>
  <c r="C170" s="1"/>
  <c r="C205" s="1"/>
  <c r="C277" s="1"/>
  <c r="C312" s="1"/>
  <c r="C347" s="1"/>
  <c r="C382" s="1"/>
  <c r="C417" s="1"/>
  <c r="C452" s="1"/>
  <c r="C487" s="1"/>
  <c r="D29"/>
  <c r="D64" s="1"/>
  <c r="D99" s="1"/>
  <c r="D134" s="1"/>
  <c r="D169" s="1"/>
  <c r="D204" s="1"/>
  <c r="D276" s="1"/>
  <c r="D311" s="1"/>
  <c r="D346" s="1"/>
  <c r="D381" s="1"/>
  <c r="D416" s="1"/>
  <c r="D451" s="1"/>
  <c r="D486" s="1"/>
  <c r="C29"/>
  <c r="C64"/>
  <c r="C99" s="1"/>
  <c r="C134" s="1"/>
  <c r="C169" s="1"/>
  <c r="C204" s="1"/>
  <c r="C276" s="1"/>
  <c r="C311" s="1"/>
  <c r="C346" s="1"/>
  <c r="C381" s="1"/>
  <c r="C416" s="1"/>
  <c r="C451" s="1"/>
  <c r="C486" s="1"/>
  <c r="D28"/>
  <c r="D63"/>
  <c r="D98" s="1"/>
  <c r="D133" s="1"/>
  <c r="D168" s="1"/>
  <c r="D203" s="1"/>
  <c r="D275" s="1"/>
  <c r="D310" s="1"/>
  <c r="D345" s="1"/>
  <c r="D380" s="1"/>
  <c r="D415" s="1"/>
  <c r="D450" s="1"/>
  <c r="D485" s="1"/>
  <c r="C28"/>
  <c r="C63" s="1"/>
  <c r="C98" s="1"/>
  <c r="C133" s="1"/>
  <c r="C168" s="1"/>
  <c r="C203" s="1"/>
  <c r="C275" s="1"/>
  <c r="C310" s="1"/>
  <c r="C345" s="1"/>
  <c r="C380" s="1"/>
  <c r="C415" s="1"/>
  <c r="C450" s="1"/>
  <c r="C485" s="1"/>
  <c r="D27"/>
  <c r="D62" s="1"/>
  <c r="D97" s="1"/>
  <c r="D132" s="1"/>
  <c r="D167" s="1"/>
  <c r="D202" s="1"/>
  <c r="D274" s="1"/>
  <c r="D309" s="1"/>
  <c r="D344" s="1"/>
  <c r="D379" s="1"/>
  <c r="D414" s="1"/>
  <c r="D449" s="1"/>
  <c r="D484" s="1"/>
  <c r="C27"/>
  <c r="C62"/>
  <c r="C97" s="1"/>
  <c r="C132" s="1"/>
  <c r="C167" s="1"/>
  <c r="C202" s="1"/>
  <c r="C274" s="1"/>
  <c r="C309" s="1"/>
  <c r="C344" s="1"/>
  <c r="C379" s="1"/>
  <c r="C414" s="1"/>
  <c r="C449" s="1"/>
  <c r="C484" s="1"/>
  <c r="D26"/>
  <c r="D61"/>
  <c r="D96" s="1"/>
  <c r="D131" s="1"/>
  <c r="D166" s="1"/>
  <c r="D201" s="1"/>
  <c r="D273" s="1"/>
  <c r="D308" s="1"/>
  <c r="D343" s="1"/>
  <c r="D378" s="1"/>
  <c r="D413" s="1"/>
  <c r="D448" s="1"/>
  <c r="D483" s="1"/>
  <c r="C26"/>
  <c r="C61" s="1"/>
  <c r="C96" s="1"/>
  <c r="C131" s="1"/>
  <c r="C166" s="1"/>
  <c r="C201" s="1"/>
  <c r="C273" s="1"/>
  <c r="C308" s="1"/>
  <c r="C343" s="1"/>
  <c r="C378" s="1"/>
  <c r="C413" s="1"/>
  <c r="C448" s="1"/>
  <c r="C483" s="1"/>
  <c r="D25"/>
  <c r="D60" s="1"/>
  <c r="D95" s="1"/>
  <c r="D130" s="1"/>
  <c r="D165" s="1"/>
  <c r="D200" s="1"/>
  <c r="D272" s="1"/>
  <c r="D307" s="1"/>
  <c r="D342" s="1"/>
  <c r="D377" s="1"/>
  <c r="D412" s="1"/>
  <c r="D447" s="1"/>
  <c r="D482" s="1"/>
  <c r="C25"/>
  <c r="C60"/>
  <c r="C95" s="1"/>
  <c r="C130" s="1"/>
  <c r="C165" s="1"/>
  <c r="C200" s="1"/>
  <c r="C272" s="1"/>
  <c r="C307" s="1"/>
  <c r="C342" s="1"/>
  <c r="C377" s="1"/>
  <c r="C412" s="1"/>
  <c r="C447" s="1"/>
  <c r="C482" s="1"/>
  <c r="D24"/>
  <c r="D59"/>
  <c r="D94" s="1"/>
  <c r="D129" s="1"/>
  <c r="D164" s="1"/>
  <c r="D199" s="1"/>
  <c r="D271" s="1"/>
  <c r="D306" s="1"/>
  <c r="D341" s="1"/>
  <c r="D376" s="1"/>
  <c r="D411" s="1"/>
  <c r="D446" s="1"/>
  <c r="D481" s="1"/>
  <c r="C24"/>
  <c r="C59" s="1"/>
  <c r="C94" s="1"/>
  <c r="C129" s="1"/>
  <c r="C164" s="1"/>
  <c r="C199" s="1"/>
  <c r="C271" s="1"/>
  <c r="C306" s="1"/>
  <c r="C341" s="1"/>
  <c r="C376" s="1"/>
  <c r="C411" s="1"/>
  <c r="C446" s="1"/>
  <c r="C481" s="1"/>
  <c r="D23"/>
  <c r="D58" s="1"/>
  <c r="D93" s="1"/>
  <c r="D128" s="1"/>
  <c r="D163" s="1"/>
  <c r="D198" s="1"/>
  <c r="D270" s="1"/>
  <c r="D305" s="1"/>
  <c r="D340" s="1"/>
  <c r="D375" s="1"/>
  <c r="D410" s="1"/>
  <c r="D445" s="1"/>
  <c r="D480" s="1"/>
  <c r="C23"/>
  <c r="C58"/>
  <c r="C93" s="1"/>
  <c r="C128" s="1"/>
  <c r="C163" s="1"/>
  <c r="C198" s="1"/>
  <c r="C270" s="1"/>
  <c r="C305" s="1"/>
  <c r="C340" s="1"/>
  <c r="C375" s="1"/>
  <c r="C410" s="1"/>
  <c r="C445" s="1"/>
  <c r="C480" s="1"/>
  <c r="D22"/>
  <c r="D57"/>
  <c r="D92" s="1"/>
  <c r="D127" s="1"/>
  <c r="D162" s="1"/>
  <c r="D197" s="1"/>
  <c r="D269" s="1"/>
  <c r="D304" s="1"/>
  <c r="D339" s="1"/>
  <c r="D374" s="1"/>
  <c r="D409" s="1"/>
  <c r="D444" s="1"/>
  <c r="D479" s="1"/>
  <c r="C22"/>
  <c r="C57" s="1"/>
  <c r="C92" s="1"/>
  <c r="C127" s="1"/>
  <c r="C162" s="1"/>
  <c r="C197" s="1"/>
  <c r="C269" s="1"/>
  <c r="C304" s="1"/>
  <c r="C339" s="1"/>
  <c r="C374" s="1"/>
  <c r="C409" s="1"/>
  <c r="C444" s="1"/>
  <c r="C479" s="1"/>
  <c r="D21"/>
  <c r="D56" s="1"/>
  <c r="D91" s="1"/>
  <c r="D126" s="1"/>
  <c r="D161" s="1"/>
  <c r="D196" s="1"/>
  <c r="D268" s="1"/>
  <c r="D303" s="1"/>
  <c r="D338" s="1"/>
  <c r="D373" s="1"/>
  <c r="D408" s="1"/>
  <c r="D443" s="1"/>
  <c r="D478" s="1"/>
  <c r="C21"/>
  <c r="C56"/>
  <c r="C91" s="1"/>
  <c r="C126" s="1"/>
  <c r="C161" s="1"/>
  <c r="C196" s="1"/>
  <c r="C268" s="1"/>
  <c r="C303" s="1"/>
  <c r="C338" s="1"/>
  <c r="C373" s="1"/>
  <c r="C408" s="1"/>
  <c r="C443" s="1"/>
  <c r="C478" s="1"/>
  <c r="D20"/>
  <c r="D55"/>
  <c r="D90" s="1"/>
  <c r="D125" s="1"/>
  <c r="D160" s="1"/>
  <c r="D195" s="1"/>
  <c r="D267" s="1"/>
  <c r="D302" s="1"/>
  <c r="D337" s="1"/>
  <c r="D372" s="1"/>
  <c r="D407" s="1"/>
  <c r="D442" s="1"/>
  <c r="D477" s="1"/>
  <c r="C20"/>
  <c r="C55" s="1"/>
  <c r="C90" s="1"/>
  <c r="C125" s="1"/>
  <c r="C160" s="1"/>
  <c r="C195" s="1"/>
  <c r="C267" s="1"/>
  <c r="C302" s="1"/>
  <c r="C337" s="1"/>
  <c r="C372" s="1"/>
  <c r="C407" s="1"/>
  <c r="C442" s="1"/>
  <c r="C477" s="1"/>
  <c r="D19"/>
  <c r="D54" s="1"/>
  <c r="D89" s="1"/>
  <c r="D124" s="1"/>
  <c r="D159" s="1"/>
  <c r="D194" s="1"/>
  <c r="D266" s="1"/>
  <c r="D301" s="1"/>
  <c r="D336" s="1"/>
  <c r="D371" s="1"/>
  <c r="D406" s="1"/>
  <c r="D441" s="1"/>
  <c r="D476" s="1"/>
  <c r="C19"/>
  <c r="C54"/>
  <c r="C89" s="1"/>
  <c r="C124" s="1"/>
  <c r="C159" s="1"/>
  <c r="C194" s="1"/>
  <c r="C266" s="1"/>
  <c r="C301" s="1"/>
  <c r="C336" s="1"/>
  <c r="C371" s="1"/>
  <c r="C406" s="1"/>
  <c r="C441" s="1"/>
  <c r="C476" s="1"/>
  <c r="D18"/>
  <c r="D53"/>
  <c r="D88" s="1"/>
  <c r="D123" s="1"/>
  <c r="D158" s="1"/>
  <c r="D193" s="1"/>
  <c r="D265" s="1"/>
  <c r="D300" s="1"/>
  <c r="D335" s="1"/>
  <c r="D370" s="1"/>
  <c r="D405" s="1"/>
  <c r="D440" s="1"/>
  <c r="D475" s="1"/>
  <c r="C18"/>
  <c r="C53" s="1"/>
  <c r="C88" s="1"/>
  <c r="C123" s="1"/>
  <c r="C158" s="1"/>
  <c r="C193" s="1"/>
  <c r="C265" s="1"/>
  <c r="C300" s="1"/>
  <c r="C335" s="1"/>
  <c r="C370" s="1"/>
  <c r="C405" s="1"/>
  <c r="C440" s="1"/>
  <c r="C475" s="1"/>
  <c r="D17"/>
  <c r="D52" s="1"/>
  <c r="D87" s="1"/>
  <c r="D122" s="1"/>
  <c r="D157" s="1"/>
  <c r="D192" s="1"/>
  <c r="D264" s="1"/>
  <c r="D299" s="1"/>
  <c r="D334" s="1"/>
  <c r="D369" s="1"/>
  <c r="D404" s="1"/>
  <c r="D439" s="1"/>
  <c r="D474" s="1"/>
  <c r="C17"/>
  <c r="C52"/>
  <c r="C87" s="1"/>
  <c r="C122" s="1"/>
  <c r="C157" s="1"/>
  <c r="C192" s="1"/>
  <c r="C264" s="1"/>
  <c r="C299" s="1"/>
  <c r="C334" s="1"/>
  <c r="C369" s="1"/>
  <c r="C404" s="1"/>
  <c r="C439" s="1"/>
  <c r="C474" s="1"/>
  <c r="D16"/>
  <c r="D51"/>
  <c r="D86" s="1"/>
  <c r="D121" s="1"/>
  <c r="D156" s="1"/>
  <c r="D191" s="1"/>
  <c r="D263" s="1"/>
  <c r="D298" s="1"/>
  <c r="D333" s="1"/>
  <c r="D368" s="1"/>
  <c r="D403" s="1"/>
  <c r="D438" s="1"/>
  <c r="D473" s="1"/>
  <c r="C16"/>
  <c r="C51" s="1"/>
  <c r="C86" s="1"/>
  <c r="C121" s="1"/>
  <c r="C156" s="1"/>
  <c r="C191" s="1"/>
  <c r="C263" s="1"/>
  <c r="C298" s="1"/>
  <c r="C333" s="1"/>
  <c r="C368" s="1"/>
  <c r="C403" s="1"/>
  <c r="C438" s="1"/>
  <c r="C473" s="1"/>
  <c r="D15"/>
  <c r="D50" s="1"/>
  <c r="D85" s="1"/>
  <c r="D120" s="1"/>
  <c r="D155" s="1"/>
  <c r="D190" s="1"/>
  <c r="D262" s="1"/>
  <c r="D297" s="1"/>
  <c r="D332" s="1"/>
  <c r="D367" s="1"/>
  <c r="D402" s="1"/>
  <c r="D437" s="1"/>
  <c r="D472" s="1"/>
  <c r="C15"/>
  <c r="C50"/>
  <c r="C85" s="1"/>
  <c r="C120" s="1"/>
  <c r="C155" s="1"/>
  <c r="C190" s="1"/>
  <c r="C262" s="1"/>
  <c r="C297" s="1"/>
  <c r="C332" s="1"/>
  <c r="C367" s="1"/>
  <c r="C402" s="1"/>
  <c r="C437" s="1"/>
  <c r="C472" s="1"/>
  <c r="D14"/>
  <c r="D49"/>
  <c r="D84" s="1"/>
  <c r="D119" s="1"/>
  <c r="D154" s="1"/>
  <c r="D189" s="1"/>
  <c r="D261" s="1"/>
  <c r="D296" s="1"/>
  <c r="D331" s="1"/>
  <c r="D366" s="1"/>
  <c r="D401" s="1"/>
  <c r="D436" s="1"/>
  <c r="D471" s="1"/>
  <c r="C14"/>
  <c r="C49" s="1"/>
  <c r="C84" s="1"/>
  <c r="C119" s="1"/>
  <c r="C154" s="1"/>
  <c r="C189" s="1"/>
  <c r="C261" s="1"/>
  <c r="C296" s="1"/>
  <c r="C331" s="1"/>
  <c r="C366" s="1"/>
  <c r="C401" s="1"/>
  <c r="C436" s="1"/>
  <c r="C471" s="1"/>
  <c r="BK48"/>
  <c r="BK83"/>
  <c r="BK118" s="1"/>
  <c r="BK153" s="1"/>
  <c r="BK188" s="1"/>
  <c r="BK260" s="1"/>
  <c r="BK295" s="1"/>
  <c r="BK330" s="1"/>
  <c r="BK365" s="1"/>
  <c r="BK400" s="1"/>
  <c r="BK435" s="1"/>
  <c r="BK470" s="1"/>
  <c r="BJ48"/>
  <c r="BJ83"/>
  <c r="BJ118" s="1"/>
  <c r="BJ153" s="1"/>
  <c r="BJ188" s="1"/>
  <c r="BJ260" s="1"/>
  <c r="BJ295" s="1"/>
  <c r="BJ330" s="1"/>
  <c r="BJ365" s="1"/>
  <c r="BJ400" s="1"/>
  <c r="BJ435" s="1"/>
  <c r="BJ470" s="1"/>
  <c r="BI48"/>
  <c r="BI83" s="1"/>
  <c r="BI118" s="1"/>
  <c r="BI153" s="1"/>
  <c r="BI188" s="1"/>
  <c r="AC797" i="5"/>
  <c r="AC833" s="1"/>
  <c r="AC869" s="1"/>
  <c r="AC941" s="1"/>
  <c r="BG14" i="27" s="1"/>
  <c r="AB797" i="5"/>
  <c r="AB833" s="1"/>
  <c r="AB869" s="1"/>
  <c r="AB941" s="1"/>
  <c r="BF14" i="27" s="1"/>
  <c r="AA797" i="5"/>
  <c r="AA833" s="1"/>
  <c r="AA869" s="1"/>
  <c r="AA941" s="1"/>
  <c r="BE14" i="27" s="1"/>
  <c r="Z797" i="5"/>
  <c r="Z833" s="1"/>
  <c r="Z869" s="1"/>
  <c r="Z941" s="1"/>
  <c r="BD14" i="27" s="1"/>
  <c r="Y797" i="5"/>
  <c r="Y833" s="1"/>
  <c r="Y869" s="1"/>
  <c r="Y941" s="1"/>
  <c r="BC14" i="27" s="1"/>
  <c r="X797" i="5"/>
  <c r="X833" s="1"/>
  <c r="X869" s="1"/>
  <c r="X941" s="1"/>
  <c r="BB14" i="27" s="1"/>
  <c r="W797" i="5"/>
  <c r="W833" s="1"/>
  <c r="W869" s="1"/>
  <c r="W941" s="1"/>
  <c r="BA14" i="27" s="1"/>
  <c r="V797" i="5"/>
  <c r="V833" s="1"/>
  <c r="V869" s="1"/>
  <c r="V941" s="1"/>
  <c r="AZ14" i="27" s="1"/>
  <c r="U797" i="5"/>
  <c r="U833" s="1"/>
  <c r="U869" s="1"/>
  <c r="U941" s="1"/>
  <c r="AY14" i="27" s="1"/>
  <c r="T797" i="5"/>
  <c r="T833" s="1"/>
  <c r="T869" s="1"/>
  <c r="T941" s="1"/>
  <c r="AX14" i="27" s="1"/>
  <c r="S797" i="5"/>
  <c r="S833" s="1"/>
  <c r="S869" s="1"/>
  <c r="S941" s="1"/>
  <c r="AW14" i="27" s="1"/>
  <c r="R797" i="5"/>
  <c r="R833" s="1"/>
  <c r="R869" s="1"/>
  <c r="R941" s="1"/>
  <c r="AV14" i="27" s="1"/>
  <c r="Q797" i="5"/>
  <c r="Q833" s="1"/>
  <c r="Q869" s="1"/>
  <c r="Q941" s="1"/>
  <c r="AU14" i="27" s="1"/>
  <c r="P797" i="5"/>
  <c r="P833" s="1"/>
  <c r="P869" s="1"/>
  <c r="P941" s="1"/>
  <c r="AT14" i="27" s="1"/>
  <c r="O797" i="5"/>
  <c r="O833" s="1"/>
  <c r="O869" s="1"/>
  <c r="O941" s="1"/>
  <c r="AS14" i="27" s="1"/>
  <c r="N797" i="5"/>
  <c r="N833" s="1"/>
  <c r="N869" s="1"/>
  <c r="N941" s="1"/>
  <c r="AR14" i="27" s="1"/>
  <c r="M797" i="5"/>
  <c r="M833" s="1"/>
  <c r="M869" s="1"/>
  <c r="M941" s="1"/>
  <c r="AQ14" i="27" s="1"/>
  <c r="L797" i="5"/>
  <c r="L833" s="1"/>
  <c r="L869" s="1"/>
  <c r="L941" s="1"/>
  <c r="AP14" i="27" s="1"/>
  <c r="K797" i="5"/>
  <c r="K833" s="1"/>
  <c r="K869" s="1"/>
  <c r="K941" s="1"/>
  <c r="AO14" i="27" s="1"/>
  <c r="J797" i="5"/>
  <c r="J833" s="1"/>
  <c r="J869" s="1"/>
  <c r="J941" s="1"/>
  <c r="AN14" i="27" s="1"/>
  <c r="I797" i="5"/>
  <c r="I833" s="1"/>
  <c r="I869" s="1"/>
  <c r="I941" s="1"/>
  <c r="AM14" i="27" s="1"/>
  <c r="H797" i="5"/>
  <c r="H833" s="1"/>
  <c r="H869" s="1"/>
  <c r="H941" s="1"/>
  <c r="AL14" i="27" s="1"/>
  <c r="G797" i="5"/>
  <c r="G833" s="1"/>
  <c r="G869" s="1"/>
  <c r="G941" s="1"/>
  <c r="AK14" i="27" s="1"/>
  <c r="F797" i="5"/>
  <c r="F833" s="1"/>
  <c r="F869" s="1"/>
  <c r="F941" s="1"/>
  <c r="AJ14" i="27" s="1"/>
  <c r="E797" i="5"/>
  <c r="E833" s="1"/>
  <c r="E869" s="1"/>
  <c r="E941" s="1"/>
  <c r="AI14" i="27" s="1"/>
  <c r="AH621" i="5"/>
  <c r="AH656" s="1"/>
  <c r="AH691" s="1"/>
  <c r="AH726" s="1"/>
  <c r="AH761" s="1"/>
  <c r="AH14" i="27" s="1"/>
  <c r="AG621" i="5"/>
  <c r="AG656" s="1"/>
  <c r="AG691" s="1"/>
  <c r="AG726" s="1"/>
  <c r="AG761" s="1"/>
  <c r="AG14" i="27" s="1"/>
  <c r="AG12" i="28" s="1"/>
  <c r="AG47" s="1"/>
  <c r="AG82" s="1"/>
  <c r="AG117" s="1"/>
  <c r="AG152" s="1"/>
  <c r="AG187" s="1"/>
  <c r="AG259" s="1"/>
  <c r="AG294" s="1"/>
  <c r="AG329" s="1"/>
  <c r="AG364" s="1"/>
  <c r="AG399" s="1"/>
  <c r="AG434" s="1"/>
  <c r="AG469" s="1"/>
  <c r="AF621" i="5"/>
  <c r="AF656"/>
  <c r="AF691" s="1"/>
  <c r="AF726" s="1"/>
  <c r="AF761" s="1"/>
  <c r="AF14" i="27" s="1"/>
  <c r="AF12" i="28" s="1"/>
  <c r="AF47" s="1"/>
  <c r="AF82" s="1"/>
  <c r="AF117" s="1"/>
  <c r="AF152" s="1"/>
  <c r="AF187" s="1"/>
  <c r="AF259" s="1"/>
  <c r="AF294" s="1"/>
  <c r="AF329" s="1"/>
  <c r="AF364" s="1"/>
  <c r="AF399" s="1"/>
  <c r="AF434" s="1"/>
  <c r="AF469" s="1"/>
  <c r="AE621" i="5"/>
  <c r="AE656" s="1"/>
  <c r="AE691" s="1"/>
  <c r="AE726" s="1"/>
  <c r="AE761" s="1"/>
  <c r="AE14" i="27" s="1"/>
  <c r="AE12" i="28" s="1"/>
  <c r="AE47" s="1"/>
  <c r="AE82" s="1"/>
  <c r="AE117" s="1"/>
  <c r="AE152" s="1"/>
  <c r="AE187" s="1"/>
  <c r="AE259" s="1"/>
  <c r="AE294" s="1"/>
  <c r="AE329" s="1"/>
  <c r="AE364" s="1"/>
  <c r="AE399" s="1"/>
  <c r="AE434" s="1"/>
  <c r="AE469" s="1"/>
  <c r="AD621" i="5"/>
  <c r="AD656" s="1"/>
  <c r="AD691" s="1"/>
  <c r="AD726" s="1"/>
  <c r="AD761" s="1"/>
  <c r="AD14" i="27" s="1"/>
  <c r="AC621" i="5"/>
  <c r="AC656" s="1"/>
  <c r="AC691" s="1"/>
  <c r="AC726" s="1"/>
  <c r="AC761" s="1"/>
  <c r="AC14" i="27" s="1"/>
  <c r="AC12" i="28" s="1"/>
  <c r="AC47" s="1"/>
  <c r="AC82" s="1"/>
  <c r="AC117" s="1"/>
  <c r="AC152" s="1"/>
  <c r="AC187" s="1"/>
  <c r="AC259" s="1"/>
  <c r="AC294" s="1"/>
  <c r="AC329" s="1"/>
  <c r="AC364" s="1"/>
  <c r="AC399" s="1"/>
  <c r="AC434" s="1"/>
  <c r="AC469" s="1"/>
  <c r="AB621" i="5"/>
  <c r="AB656"/>
  <c r="AB691" s="1"/>
  <c r="AB726" s="1"/>
  <c r="AB761" s="1"/>
  <c r="AB14" i="27" s="1"/>
  <c r="AB12" i="28" s="1"/>
  <c r="AB47" s="1"/>
  <c r="AB82" s="1"/>
  <c r="AB117" s="1"/>
  <c r="AB152" s="1"/>
  <c r="AB187" s="1"/>
  <c r="AB259" s="1"/>
  <c r="AB294" s="1"/>
  <c r="AB329" s="1"/>
  <c r="AB364" s="1"/>
  <c r="AB399" s="1"/>
  <c r="AB434" s="1"/>
  <c r="AB469" s="1"/>
  <c r="AA621" i="5"/>
  <c r="AA656" s="1"/>
  <c r="AA691" s="1"/>
  <c r="AA726" s="1"/>
  <c r="AA761" s="1"/>
  <c r="AA14" i="27" s="1"/>
  <c r="AA12" i="28" s="1"/>
  <c r="AA47" s="1"/>
  <c r="AA82" s="1"/>
  <c r="AA117" s="1"/>
  <c r="AA152" s="1"/>
  <c r="AA187" s="1"/>
  <c r="AA259" s="1"/>
  <c r="AA294" s="1"/>
  <c r="AA329" s="1"/>
  <c r="AA364" s="1"/>
  <c r="AA399" s="1"/>
  <c r="AA434" s="1"/>
  <c r="AA469" s="1"/>
  <c r="Z621" i="5"/>
  <c r="Z656" s="1"/>
  <c r="Z691" s="1"/>
  <c r="Z726" s="1"/>
  <c r="Z761" s="1"/>
  <c r="Z14" i="27" s="1"/>
  <c r="Y621" i="5"/>
  <c r="Y656" s="1"/>
  <c r="Y691" s="1"/>
  <c r="Y726" s="1"/>
  <c r="Y761" s="1"/>
  <c r="Y14" i="27" s="1"/>
  <c r="Y12" i="28" s="1"/>
  <c r="Y47" s="1"/>
  <c r="Y82" s="1"/>
  <c r="Y117" s="1"/>
  <c r="Y152" s="1"/>
  <c r="Y187" s="1"/>
  <c r="Y259" s="1"/>
  <c r="Y294" s="1"/>
  <c r="Y329" s="1"/>
  <c r="Y364" s="1"/>
  <c r="Y399" s="1"/>
  <c r="Y434" s="1"/>
  <c r="Y469" s="1"/>
  <c r="X621" i="5"/>
  <c r="X656" s="1"/>
  <c r="X691" s="1"/>
  <c r="X726" s="1"/>
  <c r="X761" s="1"/>
  <c r="X14" i="27" s="1"/>
  <c r="W621" i="5"/>
  <c r="W656" s="1"/>
  <c r="W691" s="1"/>
  <c r="W726" s="1"/>
  <c r="W761" s="1"/>
  <c r="W14" i="27" s="1"/>
  <c r="V621" i="5"/>
  <c r="V656" s="1"/>
  <c r="V691" s="1"/>
  <c r="V726" s="1"/>
  <c r="V761" s="1"/>
  <c r="V14" i="27" s="1"/>
  <c r="U621" i="5"/>
  <c r="U656" s="1"/>
  <c r="U691" s="1"/>
  <c r="U726" s="1"/>
  <c r="U761" s="1"/>
  <c r="U14" i="27" s="1"/>
  <c r="T621" i="5"/>
  <c r="T656" s="1"/>
  <c r="T691" s="1"/>
  <c r="T726" s="1"/>
  <c r="T761" s="1"/>
  <c r="T14" i="27" s="1"/>
  <c r="S621" i="5"/>
  <c r="S656" s="1"/>
  <c r="S691" s="1"/>
  <c r="S726" s="1"/>
  <c r="S761" s="1"/>
  <c r="S14" i="27" s="1"/>
  <c r="R621" i="5"/>
  <c r="R656" s="1"/>
  <c r="R691" s="1"/>
  <c r="R726" s="1"/>
  <c r="R761" s="1"/>
  <c r="R14" i="27" s="1"/>
  <c r="Q621" i="5"/>
  <c r="Q656" s="1"/>
  <c r="Q691" s="1"/>
  <c r="Q726" s="1"/>
  <c r="Q761" s="1"/>
  <c r="Q14" i="27" s="1"/>
  <c r="P621" i="5"/>
  <c r="P656" s="1"/>
  <c r="P691" s="1"/>
  <c r="P726" s="1"/>
  <c r="P761" s="1"/>
  <c r="P14" i="27" s="1"/>
  <c r="O621" i="5"/>
  <c r="O656" s="1"/>
  <c r="O691" s="1"/>
  <c r="O726" s="1"/>
  <c r="O761" s="1"/>
  <c r="O14" i="27" s="1"/>
  <c r="N621" i="5"/>
  <c r="N656" s="1"/>
  <c r="N691" s="1"/>
  <c r="N726" s="1"/>
  <c r="N761" s="1"/>
  <c r="N14" i="27" s="1"/>
  <c r="M621" i="5"/>
  <c r="M656" s="1"/>
  <c r="M691" s="1"/>
  <c r="M726" s="1"/>
  <c r="M761" s="1"/>
  <c r="M14" i="27" s="1"/>
  <c r="L621" i="5"/>
  <c r="L656" s="1"/>
  <c r="L691" s="1"/>
  <c r="L726" s="1"/>
  <c r="L761" s="1"/>
  <c r="L14" i="27" s="1"/>
  <c r="K621" i="5"/>
  <c r="K656" s="1"/>
  <c r="K691" s="1"/>
  <c r="K726" s="1"/>
  <c r="K761" s="1"/>
  <c r="K14" i="27" s="1"/>
  <c r="J621" i="5"/>
  <c r="J656" s="1"/>
  <c r="J691" s="1"/>
  <c r="J726" s="1"/>
  <c r="J761" s="1"/>
  <c r="J14" i="27" s="1"/>
  <c r="I621" i="5"/>
  <c r="I656" s="1"/>
  <c r="I691" s="1"/>
  <c r="I726" s="1"/>
  <c r="I761" s="1"/>
  <c r="I14" i="27" s="1"/>
  <c r="H621" i="5"/>
  <c r="H656" s="1"/>
  <c r="H691" s="1"/>
  <c r="H726" s="1"/>
  <c r="H761" s="1"/>
  <c r="H14" i="27" s="1"/>
  <c r="G621" i="5"/>
  <c r="G656" s="1"/>
  <c r="G691" s="1"/>
  <c r="G726" s="1"/>
  <c r="G761" s="1"/>
  <c r="G14" i="27" s="1"/>
  <c r="F621" i="5"/>
  <c r="F656" s="1"/>
  <c r="F691" s="1"/>
  <c r="F726" s="1"/>
  <c r="F761" s="1"/>
  <c r="F14" i="27" s="1"/>
  <c r="E621" i="5"/>
  <c r="E656" s="1"/>
  <c r="E691" s="1"/>
  <c r="E726" s="1"/>
  <c r="E761" s="1"/>
  <c r="E14" i="27" s="1"/>
  <c r="L1760" i="25"/>
  <c r="K105" i="26" s="1"/>
  <c r="L152" i="6"/>
  <c r="K305" s="1"/>
  <c r="Y305"/>
  <c r="R105" i="26" s="1"/>
  <c r="Y105" s="1"/>
  <c r="L1759" i="25"/>
  <c r="K104" i="26"/>
  <c r="L151" i="6"/>
  <c r="K304"/>
  <c r="L1758" i="25"/>
  <c r="K103" i="26"/>
  <c r="L150" i="6"/>
  <c r="K303"/>
  <c r="Y303" s="1"/>
  <c r="R103" i="26" s="1"/>
  <c r="Y103" s="1"/>
  <c r="L1757" i="25"/>
  <c r="K102" i="26"/>
  <c r="L149" i="6"/>
  <c r="K302" s="1"/>
  <c r="L1756" i="25"/>
  <c r="K101" i="26" s="1"/>
  <c r="L148" i="6"/>
  <c r="K301" s="1"/>
  <c r="Y301" s="1"/>
  <c r="R101" i="26" s="1"/>
  <c r="L1755" i="25"/>
  <c r="K100" i="26" s="1"/>
  <c r="L147" i="6"/>
  <c r="K300" s="1"/>
  <c r="L1754" i="25"/>
  <c r="K99" i="26"/>
  <c r="L146" i="6"/>
  <c r="K299"/>
  <c r="L1753" i="25"/>
  <c r="K98" i="26"/>
  <c r="L145" i="6"/>
  <c r="K298"/>
  <c r="K97" i="26"/>
  <c r="L144" i="6"/>
  <c r="K297" s="1"/>
  <c r="BJ464" i="28"/>
  <c r="BJ463"/>
  <c r="BJ462"/>
  <c r="BJ461"/>
  <c r="BJ459"/>
  <c r="BJ458"/>
  <c r="BJ457"/>
  <c r="BJ456"/>
  <c r="BJ455"/>
  <c r="BJ440"/>
  <c r="BJ437"/>
  <c r="K1760" i="25"/>
  <c r="J105" i="26"/>
  <c r="K152" i="6"/>
  <c r="J305" s="1"/>
  <c r="X305" s="1"/>
  <c r="Q105" i="26" s="1"/>
  <c r="X105" s="1"/>
  <c r="K1759" i="25"/>
  <c r="J104" i="26"/>
  <c r="K151" i="6"/>
  <c r="J304" s="1"/>
  <c r="K1758" i="25"/>
  <c r="J103" i="26"/>
  <c r="K150" i="6"/>
  <c r="J303" s="1"/>
  <c r="X303" s="1"/>
  <c r="Q103" i="26" s="1"/>
  <c r="X103" s="1"/>
  <c r="K1757" i="25"/>
  <c r="J102" i="26"/>
  <c r="K149" i="6"/>
  <c r="J302"/>
  <c r="K1756" i="25"/>
  <c r="J101" i="26" s="1"/>
  <c r="K148" i="6"/>
  <c r="J301" s="1"/>
  <c r="X301" s="1"/>
  <c r="Q101" i="26" s="1"/>
  <c r="X101" s="1"/>
  <c r="K1755" i="25"/>
  <c r="J100" i="26"/>
  <c r="K147" i="6"/>
  <c r="J300"/>
  <c r="K1754" i="25"/>
  <c r="J99" i="26" s="1"/>
  <c r="K146" i="6"/>
  <c r="J299" s="1"/>
  <c r="K1753" i="25"/>
  <c r="J98" i="26" s="1"/>
  <c r="K145" i="6"/>
  <c r="J298" s="1"/>
  <c r="J97" i="26"/>
  <c r="K144" i="6"/>
  <c r="J297" s="1"/>
  <c r="BJ430" i="28"/>
  <c r="BJ429"/>
  <c r="BJ428"/>
  <c r="BJ426"/>
  <c r="BJ425"/>
  <c r="BJ424"/>
  <c r="BJ422"/>
  <c r="BJ420"/>
  <c r="BJ419"/>
  <c r="BJ416"/>
  <c r="BJ410"/>
  <c r="BJ408"/>
  <c r="BJ406"/>
  <c r="BJ404"/>
  <c r="BJ401"/>
  <c r="J1759" i="25"/>
  <c r="I104" i="26" s="1"/>
  <c r="J151" i="6"/>
  <c r="I304" s="1"/>
  <c r="J1758" i="25"/>
  <c r="I103" i="26"/>
  <c r="J150" i="6"/>
  <c r="I303"/>
  <c r="W303" s="1"/>
  <c r="P103" i="26" s="1"/>
  <c r="W103" s="1"/>
  <c r="J1757" i="25"/>
  <c r="I102" i="26" s="1"/>
  <c r="J149" i="6"/>
  <c r="I302" s="1"/>
  <c r="J1756" i="25"/>
  <c r="I101" i="26"/>
  <c r="J148" i="6"/>
  <c r="I301"/>
  <c r="W301" s="1"/>
  <c r="P101" i="26" s="1"/>
  <c r="W101" s="1"/>
  <c r="J1755" i="25"/>
  <c r="I100" i="26"/>
  <c r="J147" i="6"/>
  <c r="I300"/>
  <c r="J1754" i="25"/>
  <c r="I99" i="26" s="1"/>
  <c r="J146" i="6"/>
  <c r="I299" s="1"/>
  <c r="J1753" i="25"/>
  <c r="I98" i="26" s="1"/>
  <c r="J145" i="6"/>
  <c r="I298" s="1"/>
  <c r="I97" i="26"/>
  <c r="J144" i="6"/>
  <c r="I297" s="1"/>
  <c r="P110"/>
  <c r="P108"/>
  <c r="P106"/>
  <c r="P104"/>
  <c r="P102"/>
  <c r="P100"/>
  <c r="P98"/>
  <c r="J1760" i="25"/>
  <c r="I105" i="26"/>
  <c r="J152" i="6"/>
  <c r="I305"/>
  <c r="W305" s="1"/>
  <c r="P105" i="26" s="1"/>
  <c r="W105" s="1"/>
  <c r="BJ395" i="28"/>
  <c r="BJ393"/>
  <c r="BJ392"/>
  <c r="BJ391"/>
  <c r="BJ389"/>
  <c r="BJ388"/>
  <c r="BJ387"/>
  <c r="BJ385"/>
  <c r="BJ383"/>
  <c r="BJ379"/>
  <c r="BJ377"/>
  <c r="BJ374"/>
  <c r="BJ373"/>
  <c r="BJ370"/>
  <c r="BJ369"/>
  <c r="BJ366"/>
  <c r="C364"/>
  <c r="I1760" i="25"/>
  <c r="H105" i="26" s="1"/>
  <c r="I152" i="6"/>
  <c r="H305" s="1"/>
  <c r="V305" s="1"/>
  <c r="O105" i="26" s="1"/>
  <c r="I1759" i="25"/>
  <c r="H104" i="26"/>
  <c r="I151" i="6"/>
  <c r="H304" s="1"/>
  <c r="I1758" i="25"/>
  <c r="H103" i="26" s="1"/>
  <c r="I150" i="6"/>
  <c r="H303" s="1"/>
  <c r="V303" s="1"/>
  <c r="O103" i="26" s="1"/>
  <c r="I1757" i="25"/>
  <c r="H102" i="26"/>
  <c r="I149" i="6"/>
  <c r="H302" s="1"/>
  <c r="I1756" i="25"/>
  <c r="H101" i="26" s="1"/>
  <c r="I148" i="6"/>
  <c r="H301" s="1"/>
  <c r="V301" s="1"/>
  <c r="O101" i="26" s="1"/>
  <c r="I1755" i="25"/>
  <c r="H100" i="26"/>
  <c r="I147" i="6"/>
  <c r="H300" s="1"/>
  <c r="I1754" i="25"/>
  <c r="H99" i="26" s="1"/>
  <c r="I146" i="6"/>
  <c r="H299" s="1"/>
  <c r="I1753" i="25"/>
  <c r="H98" i="26" s="1"/>
  <c r="I145" i="6"/>
  <c r="H298" s="1"/>
  <c r="H97" i="26"/>
  <c r="I144" i="6"/>
  <c r="H297"/>
  <c r="M111"/>
  <c r="M110"/>
  <c r="M109"/>
  <c r="M108"/>
  <c r="M107"/>
  <c r="M106"/>
  <c r="M105"/>
  <c r="M104"/>
  <c r="M103"/>
  <c r="M102"/>
  <c r="M101"/>
  <c r="M100"/>
  <c r="M99"/>
  <c r="M98"/>
  <c r="BJ360" i="28"/>
  <c r="BJ358"/>
  <c r="BJ357"/>
  <c r="BJ356"/>
  <c r="BJ355"/>
  <c r="BJ354"/>
  <c r="BJ353"/>
  <c r="BJ352"/>
  <c r="BJ351"/>
  <c r="BJ350"/>
  <c r="BJ349"/>
  <c r="BJ348"/>
  <c r="BJ342"/>
  <c r="C329"/>
  <c r="H1760" i="25"/>
  <c r="G105" i="26" s="1"/>
  <c r="H152" i="6"/>
  <c r="G305" s="1"/>
  <c r="U305" s="1"/>
  <c r="N105" i="26" s="1"/>
  <c r="H1758" i="25"/>
  <c r="G103" i="26" s="1"/>
  <c r="H150" i="6"/>
  <c r="G303" s="1"/>
  <c r="U303" s="1"/>
  <c r="N103" i="26" s="1"/>
  <c r="H1757" i="25"/>
  <c r="G102" i="26"/>
  <c r="H149" i="6"/>
  <c r="G302" s="1"/>
  <c r="H1756" i="25"/>
  <c r="G101" i="26" s="1"/>
  <c r="H148" i="6"/>
  <c r="G301" s="1"/>
  <c r="U301" s="1"/>
  <c r="N101" i="26" s="1"/>
  <c r="H1755" i="25"/>
  <c r="G100" i="26"/>
  <c r="H147" i="6"/>
  <c r="G300" s="1"/>
  <c r="H1754" i="25"/>
  <c r="G99" i="26" s="1"/>
  <c r="H146" i="6"/>
  <c r="G299" s="1"/>
  <c r="H1753" i="25"/>
  <c r="G98" i="26" s="1"/>
  <c r="H145" i="6"/>
  <c r="G298" s="1"/>
  <c r="G97" i="26"/>
  <c r="H144" i="6"/>
  <c r="G297"/>
  <c r="J111"/>
  <c r="J110"/>
  <c r="J109"/>
  <c r="J108"/>
  <c r="J107"/>
  <c r="J106"/>
  <c r="J105"/>
  <c r="J104"/>
  <c r="J103"/>
  <c r="J102"/>
  <c r="J101"/>
  <c r="J100"/>
  <c r="J99"/>
  <c r="J98"/>
  <c r="H1759" i="25"/>
  <c r="G104" i="26"/>
  <c r="H151" i="6"/>
  <c r="G304"/>
  <c r="BJ323" i="28"/>
  <c r="BJ322"/>
  <c r="BJ321"/>
  <c r="BJ320"/>
  <c r="BJ319"/>
  <c r="BJ318"/>
  <c r="BJ316"/>
  <c r="BJ315"/>
  <c r="BJ307"/>
  <c r="BJ304"/>
  <c r="C294"/>
  <c r="G1760" i="25"/>
  <c r="F105" i="26" s="1"/>
  <c r="G1759" i="25"/>
  <c r="F104" i="26" s="1"/>
  <c r="G1758" i="25"/>
  <c r="F103" i="26" s="1"/>
  <c r="G1757" i="25"/>
  <c r="F102" i="26" s="1"/>
  <c r="G1756" i="25"/>
  <c r="F101" i="26" s="1"/>
  <c r="G1755" i="25"/>
  <c r="F100" i="26" s="1"/>
  <c r="G1754" i="25"/>
  <c r="F99" i="26" s="1"/>
  <c r="M99"/>
  <c r="G1753" i="25"/>
  <c r="F98" i="26" s="1"/>
  <c r="M98"/>
  <c r="F97"/>
  <c r="BJ290" i="28"/>
  <c r="BJ289"/>
  <c r="BJ288"/>
  <c r="BJ287"/>
  <c r="BJ285"/>
  <c r="BJ284"/>
  <c r="BJ283"/>
  <c r="BJ282"/>
  <c r="BJ281"/>
  <c r="BJ280"/>
  <c r="BJ279"/>
  <c r="BJ261"/>
  <c r="C259"/>
  <c r="BJ253"/>
  <c r="D253"/>
  <c r="BJ252"/>
  <c r="D252"/>
  <c r="C252"/>
  <c r="D251"/>
  <c r="C251"/>
  <c r="BJ250"/>
  <c r="C250"/>
  <c r="BJ249"/>
  <c r="D249"/>
  <c r="C249"/>
  <c r="BJ248"/>
  <c r="C248"/>
  <c r="BJ247"/>
  <c r="D247"/>
  <c r="C247"/>
  <c r="BJ246"/>
  <c r="C246"/>
  <c r="BJ245"/>
  <c r="D245"/>
  <c r="C245"/>
  <c r="BJ244"/>
  <c r="C244"/>
  <c r="BJ243"/>
  <c r="D243"/>
  <c r="C243"/>
  <c r="D242"/>
  <c r="C242"/>
  <c r="D241"/>
  <c r="C241"/>
  <c r="D240"/>
  <c r="C240"/>
  <c r="D239"/>
  <c r="C239"/>
  <c r="D238"/>
  <c r="C238"/>
  <c r="D237"/>
  <c r="C237"/>
  <c r="D236"/>
  <c r="C236"/>
  <c r="D235"/>
  <c r="C235"/>
  <c r="D234"/>
  <c r="C234"/>
  <c r="D233"/>
  <c r="C233"/>
  <c r="D232"/>
  <c r="C232"/>
  <c r="D231"/>
  <c r="C231"/>
  <c r="C230"/>
  <c r="C229"/>
  <c r="C228"/>
  <c r="C227"/>
  <c r="C226"/>
  <c r="C225"/>
  <c r="C224"/>
  <c r="BK223"/>
  <c r="BJ223"/>
  <c r="AG222"/>
  <c r="AE222"/>
  <c r="AC222"/>
  <c r="AA222"/>
  <c r="Y222"/>
  <c r="BJ217"/>
  <c r="BJ216"/>
  <c r="BJ215"/>
  <c r="BJ214"/>
  <c r="BJ212"/>
  <c r="BJ211"/>
  <c r="BJ210"/>
  <c r="BJ209"/>
  <c r="BJ208"/>
  <c r="BJ193"/>
  <c r="BJ190"/>
  <c r="BJ183"/>
  <c r="BJ182"/>
  <c r="BJ181"/>
  <c r="BJ179"/>
  <c r="BJ178"/>
  <c r="BJ177"/>
  <c r="BJ175"/>
  <c r="BJ173"/>
  <c r="BJ172"/>
  <c r="BJ169"/>
  <c r="BJ163"/>
  <c r="BJ161"/>
  <c r="BJ159"/>
  <c r="BJ157"/>
  <c r="BJ154"/>
  <c r="BJ148"/>
  <c r="BJ146"/>
  <c r="BJ145"/>
  <c r="BJ144"/>
  <c r="BJ142"/>
  <c r="BJ141"/>
  <c r="BJ140"/>
  <c r="BJ138"/>
  <c r="BJ136"/>
  <c r="BJ132"/>
  <c r="BJ130"/>
  <c r="BJ127"/>
  <c r="BJ126"/>
  <c r="BJ123"/>
  <c r="BJ122"/>
  <c r="BJ119"/>
  <c r="C117"/>
  <c r="BJ113"/>
  <c r="BJ111"/>
  <c r="BJ110"/>
  <c r="BJ109"/>
  <c r="BJ108"/>
  <c r="BJ107"/>
  <c r="BJ106"/>
  <c r="BJ105"/>
  <c r="BJ104"/>
  <c r="BJ103"/>
  <c r="BJ102"/>
  <c r="BJ101"/>
  <c r="BJ95"/>
  <c r="C82"/>
  <c r="BJ76"/>
  <c r="BJ75"/>
  <c r="BJ74"/>
  <c r="BJ73"/>
  <c r="BJ72"/>
  <c r="BJ71"/>
  <c r="BJ69"/>
  <c r="BJ68"/>
  <c r="BJ60"/>
  <c r="BJ57"/>
  <c r="C47"/>
  <c r="BJ43"/>
  <c r="BJ42"/>
  <c r="BJ41"/>
  <c r="BJ40"/>
  <c r="BJ38"/>
  <c r="BJ37"/>
  <c r="BJ36"/>
  <c r="BJ35"/>
  <c r="BJ34"/>
  <c r="BJ33"/>
  <c r="BJ32"/>
  <c r="BJ14"/>
  <c r="C12"/>
  <c r="B10"/>
  <c r="C148" i="27"/>
  <c r="C182" s="1"/>
  <c r="C216" s="1"/>
  <c r="C250" s="1"/>
  <c r="C284" s="1"/>
  <c r="D78"/>
  <c r="D112"/>
  <c r="D147" s="1"/>
  <c r="D181" s="1"/>
  <c r="D215" s="1"/>
  <c r="D249" s="1"/>
  <c r="D283" s="1"/>
  <c r="C79"/>
  <c r="C113" s="1"/>
  <c r="C147" s="1"/>
  <c r="C181" s="1"/>
  <c r="C215" s="1"/>
  <c r="C249" s="1"/>
  <c r="C283" s="1"/>
  <c r="C78"/>
  <c r="C112" s="1"/>
  <c r="C146" s="1"/>
  <c r="C180" s="1"/>
  <c r="C214" s="1"/>
  <c r="C248" s="1"/>
  <c r="C282" s="1"/>
  <c r="D77"/>
  <c r="D111"/>
  <c r="D145" s="1"/>
  <c r="D179" s="1"/>
  <c r="D213" s="1"/>
  <c r="D247" s="1"/>
  <c r="D281" s="1"/>
  <c r="C77"/>
  <c r="C111" s="1"/>
  <c r="C145" s="1"/>
  <c r="C179" s="1"/>
  <c r="C213" s="1"/>
  <c r="C247" s="1"/>
  <c r="C281" s="1"/>
  <c r="D76"/>
  <c r="D110" s="1"/>
  <c r="D144" s="1"/>
  <c r="D178" s="1"/>
  <c r="D212" s="1"/>
  <c r="D246" s="1"/>
  <c r="D280" s="1"/>
  <c r="C76"/>
  <c r="C110" s="1"/>
  <c r="C144" s="1"/>
  <c r="C178" s="1"/>
  <c r="C212" s="1"/>
  <c r="C246" s="1"/>
  <c r="C280" s="1"/>
  <c r="D75"/>
  <c r="D109"/>
  <c r="D143" s="1"/>
  <c r="D177" s="1"/>
  <c r="D211" s="1"/>
  <c r="D245" s="1"/>
  <c r="D279" s="1"/>
  <c r="C75"/>
  <c r="C109" s="1"/>
  <c r="C143" s="1"/>
  <c r="C177" s="1"/>
  <c r="C211" s="1"/>
  <c r="C245" s="1"/>
  <c r="C279" s="1"/>
  <c r="D74"/>
  <c r="D108" s="1"/>
  <c r="D142" s="1"/>
  <c r="D176" s="1"/>
  <c r="D210" s="1"/>
  <c r="D244" s="1"/>
  <c r="D278" s="1"/>
  <c r="C74"/>
  <c r="C108" s="1"/>
  <c r="C142" s="1"/>
  <c r="C176" s="1"/>
  <c r="C210" s="1"/>
  <c r="C244" s="1"/>
  <c r="C278" s="1"/>
  <c r="D73"/>
  <c r="D107"/>
  <c r="D141" s="1"/>
  <c r="D175" s="1"/>
  <c r="D209" s="1"/>
  <c r="D243" s="1"/>
  <c r="D277" s="1"/>
  <c r="C73"/>
  <c r="C107" s="1"/>
  <c r="C141" s="1"/>
  <c r="C175" s="1"/>
  <c r="C209" s="1"/>
  <c r="C243" s="1"/>
  <c r="C277" s="1"/>
  <c r="D72"/>
  <c r="D106" s="1"/>
  <c r="D140" s="1"/>
  <c r="D174" s="1"/>
  <c r="D208" s="1"/>
  <c r="D242" s="1"/>
  <c r="D276" s="1"/>
  <c r="C72"/>
  <c r="C106" s="1"/>
  <c r="C140" s="1"/>
  <c r="C174" s="1"/>
  <c r="C208" s="1"/>
  <c r="C242" s="1"/>
  <c r="C276" s="1"/>
  <c r="D71"/>
  <c r="D105"/>
  <c r="D139" s="1"/>
  <c r="D173" s="1"/>
  <c r="D207" s="1"/>
  <c r="D241" s="1"/>
  <c r="D275" s="1"/>
  <c r="C71"/>
  <c r="C105" s="1"/>
  <c r="C139" s="1"/>
  <c r="C173" s="1"/>
  <c r="C207" s="1"/>
  <c r="C241" s="1"/>
  <c r="C275" s="1"/>
  <c r="D70"/>
  <c r="D104" s="1"/>
  <c r="D138" s="1"/>
  <c r="D172" s="1"/>
  <c r="D206" s="1"/>
  <c r="D240" s="1"/>
  <c r="D274" s="1"/>
  <c r="C70"/>
  <c r="C104" s="1"/>
  <c r="C138" s="1"/>
  <c r="C172" s="1"/>
  <c r="C206" s="1"/>
  <c r="C240" s="1"/>
  <c r="C274" s="1"/>
  <c r="D69"/>
  <c r="D103"/>
  <c r="D137" s="1"/>
  <c r="D171" s="1"/>
  <c r="D205" s="1"/>
  <c r="D239" s="1"/>
  <c r="D273" s="1"/>
  <c r="C69"/>
  <c r="C103" s="1"/>
  <c r="C137" s="1"/>
  <c r="C171" s="1"/>
  <c r="C205" s="1"/>
  <c r="C239" s="1"/>
  <c r="C273" s="1"/>
  <c r="D68"/>
  <c r="D102" s="1"/>
  <c r="D136" s="1"/>
  <c r="D170" s="1"/>
  <c r="D204" s="1"/>
  <c r="D238" s="1"/>
  <c r="D272" s="1"/>
  <c r="C68"/>
  <c r="C102" s="1"/>
  <c r="C136" s="1"/>
  <c r="C170" s="1"/>
  <c r="C204" s="1"/>
  <c r="C238" s="1"/>
  <c r="C272" s="1"/>
  <c r="D67"/>
  <c r="D101"/>
  <c r="D135" s="1"/>
  <c r="D169" s="1"/>
  <c r="D203" s="1"/>
  <c r="D237" s="1"/>
  <c r="D271" s="1"/>
  <c r="C67"/>
  <c r="C101" s="1"/>
  <c r="C135" s="1"/>
  <c r="C169" s="1"/>
  <c r="C203" s="1"/>
  <c r="C237" s="1"/>
  <c r="C271" s="1"/>
  <c r="D66"/>
  <c r="D100" s="1"/>
  <c r="D134" s="1"/>
  <c r="D168" s="1"/>
  <c r="D202" s="1"/>
  <c r="D236" s="1"/>
  <c r="D270" s="1"/>
  <c r="C66"/>
  <c r="C100" s="1"/>
  <c r="C134" s="1"/>
  <c r="C168" s="1"/>
  <c r="C202" s="1"/>
  <c r="C236" s="1"/>
  <c r="C270" s="1"/>
  <c r="D65"/>
  <c r="D99"/>
  <c r="D133" s="1"/>
  <c r="D167" s="1"/>
  <c r="D201" s="1"/>
  <c r="D235" s="1"/>
  <c r="D269" s="1"/>
  <c r="C65"/>
  <c r="C99" s="1"/>
  <c r="C133" s="1"/>
  <c r="C167" s="1"/>
  <c r="C201" s="1"/>
  <c r="C235" s="1"/>
  <c r="C269" s="1"/>
  <c r="D64"/>
  <c r="D98" s="1"/>
  <c r="D132" s="1"/>
  <c r="D166" s="1"/>
  <c r="D200" s="1"/>
  <c r="D234" s="1"/>
  <c r="D268" s="1"/>
  <c r="C64"/>
  <c r="C98" s="1"/>
  <c r="C132" s="1"/>
  <c r="C166" s="1"/>
  <c r="C200" s="1"/>
  <c r="C234" s="1"/>
  <c r="C268" s="1"/>
  <c r="D63"/>
  <c r="D97"/>
  <c r="D131" s="1"/>
  <c r="D165" s="1"/>
  <c r="D199" s="1"/>
  <c r="D233" s="1"/>
  <c r="D267" s="1"/>
  <c r="C63"/>
  <c r="C97" s="1"/>
  <c r="C131" s="1"/>
  <c r="C165" s="1"/>
  <c r="C199" s="1"/>
  <c r="C233" s="1"/>
  <c r="C267" s="1"/>
  <c r="D62"/>
  <c r="D96" s="1"/>
  <c r="D130" s="1"/>
  <c r="D164" s="1"/>
  <c r="D198" s="1"/>
  <c r="D232" s="1"/>
  <c r="D266" s="1"/>
  <c r="C62"/>
  <c r="C96" s="1"/>
  <c r="C130" s="1"/>
  <c r="C164" s="1"/>
  <c r="C198" s="1"/>
  <c r="C232" s="1"/>
  <c r="C266" s="1"/>
  <c r="D61"/>
  <c r="D95"/>
  <c r="D129" s="1"/>
  <c r="D163" s="1"/>
  <c r="D197" s="1"/>
  <c r="D231" s="1"/>
  <c r="D265" s="1"/>
  <c r="C61"/>
  <c r="C95" s="1"/>
  <c r="C129" s="1"/>
  <c r="C163" s="1"/>
  <c r="C197" s="1"/>
  <c r="C231" s="1"/>
  <c r="C265" s="1"/>
  <c r="D60"/>
  <c r="D94" s="1"/>
  <c r="D128" s="1"/>
  <c r="D162" s="1"/>
  <c r="D196" s="1"/>
  <c r="D230" s="1"/>
  <c r="D264" s="1"/>
  <c r="C60"/>
  <c r="C94" s="1"/>
  <c r="C128" s="1"/>
  <c r="C162" s="1"/>
  <c r="C196" s="1"/>
  <c r="C230" s="1"/>
  <c r="C264" s="1"/>
  <c r="D59"/>
  <c r="D93"/>
  <c r="D127" s="1"/>
  <c r="D161" s="1"/>
  <c r="D195" s="1"/>
  <c r="D229" s="1"/>
  <c r="D263" s="1"/>
  <c r="C59"/>
  <c r="C93" s="1"/>
  <c r="C127" s="1"/>
  <c r="C161" s="1"/>
  <c r="C195" s="1"/>
  <c r="C229" s="1"/>
  <c r="C263" s="1"/>
  <c r="D58"/>
  <c r="D92" s="1"/>
  <c r="D126" s="1"/>
  <c r="D160" s="1"/>
  <c r="D194" s="1"/>
  <c r="D228" s="1"/>
  <c r="D262" s="1"/>
  <c r="C58"/>
  <c r="C92" s="1"/>
  <c r="C126" s="1"/>
  <c r="C160" s="1"/>
  <c r="C194" s="1"/>
  <c r="C228" s="1"/>
  <c r="C262" s="1"/>
  <c r="D57"/>
  <c r="D91"/>
  <c r="D125" s="1"/>
  <c r="D159" s="1"/>
  <c r="D193" s="1"/>
  <c r="D227" s="1"/>
  <c r="D261" s="1"/>
  <c r="C57"/>
  <c r="C91" s="1"/>
  <c r="C125" s="1"/>
  <c r="C159" s="1"/>
  <c r="C193" s="1"/>
  <c r="C227" s="1"/>
  <c r="C261" s="1"/>
  <c r="D56"/>
  <c r="D90" s="1"/>
  <c r="D124" s="1"/>
  <c r="D158" s="1"/>
  <c r="D192" s="1"/>
  <c r="D226" s="1"/>
  <c r="D260" s="1"/>
  <c r="C56"/>
  <c r="C90" s="1"/>
  <c r="C124" s="1"/>
  <c r="C158" s="1"/>
  <c r="C192" s="1"/>
  <c r="C226" s="1"/>
  <c r="C260" s="1"/>
  <c r="D55"/>
  <c r="D89"/>
  <c r="D123" s="1"/>
  <c r="D157" s="1"/>
  <c r="D191" s="1"/>
  <c r="D225" s="1"/>
  <c r="D259" s="1"/>
  <c r="C55"/>
  <c r="C89" s="1"/>
  <c r="C123" s="1"/>
  <c r="C157" s="1"/>
  <c r="C191" s="1"/>
  <c r="C225" s="1"/>
  <c r="C259" s="1"/>
  <c r="D54"/>
  <c r="D88" s="1"/>
  <c r="D122" s="1"/>
  <c r="D156" s="1"/>
  <c r="D190" s="1"/>
  <c r="D224" s="1"/>
  <c r="D258" s="1"/>
  <c r="C54"/>
  <c r="C88" s="1"/>
  <c r="C122" s="1"/>
  <c r="C156" s="1"/>
  <c r="C190" s="1"/>
  <c r="C224" s="1"/>
  <c r="C258" s="1"/>
  <c r="D53"/>
  <c r="D87"/>
  <c r="D121" s="1"/>
  <c r="D155" s="1"/>
  <c r="D189" s="1"/>
  <c r="D223" s="1"/>
  <c r="D257" s="1"/>
  <c r="C53"/>
  <c r="C87" s="1"/>
  <c r="C121" s="1"/>
  <c r="C155" s="1"/>
  <c r="C189" s="1"/>
  <c r="C223" s="1"/>
  <c r="C257" s="1"/>
  <c r="D52"/>
  <c r="D86" s="1"/>
  <c r="D120" s="1"/>
  <c r="D154" s="1"/>
  <c r="D188" s="1"/>
  <c r="D222" s="1"/>
  <c r="D256" s="1"/>
  <c r="C52"/>
  <c r="C86" s="1"/>
  <c r="C120" s="1"/>
  <c r="C154" s="1"/>
  <c r="C188" s="1"/>
  <c r="C222" s="1"/>
  <c r="C256" s="1"/>
  <c r="D51"/>
  <c r="D85"/>
  <c r="D119" s="1"/>
  <c r="D153" s="1"/>
  <c r="D187" s="1"/>
  <c r="D221" s="1"/>
  <c r="D255" s="1"/>
  <c r="C51"/>
  <c r="C85" s="1"/>
  <c r="C119" s="1"/>
  <c r="C153" s="1"/>
  <c r="C187" s="1"/>
  <c r="C221" s="1"/>
  <c r="C255" s="1"/>
  <c r="D50"/>
  <c r="D84" s="1"/>
  <c r="D118" s="1"/>
  <c r="D152" s="1"/>
  <c r="D186" s="1"/>
  <c r="D220" s="1"/>
  <c r="D254" s="1"/>
  <c r="C50"/>
  <c r="C84" s="1"/>
  <c r="C118" s="1"/>
  <c r="C152" s="1"/>
  <c r="C186" s="1"/>
  <c r="C220" s="1"/>
  <c r="C254" s="1"/>
  <c r="AG49"/>
  <c r="AG83" s="1"/>
  <c r="AG117" s="1"/>
  <c r="AG151" s="1"/>
  <c r="AG185" s="1"/>
  <c r="AG219" s="1"/>
  <c r="AG253" s="1"/>
  <c r="AF49"/>
  <c r="AF83" s="1"/>
  <c r="AF117" s="1"/>
  <c r="AF151" s="1"/>
  <c r="AF185" s="1"/>
  <c r="AF219" s="1"/>
  <c r="AF253" s="1"/>
  <c r="AE49"/>
  <c r="AE83"/>
  <c r="AE117" s="1"/>
  <c r="AE151" s="1"/>
  <c r="AE185" s="1"/>
  <c r="AE219" s="1"/>
  <c r="AE253" s="1"/>
  <c r="AC49"/>
  <c r="AC83" s="1"/>
  <c r="AC117" s="1"/>
  <c r="AC151" s="1"/>
  <c r="AC185" s="1"/>
  <c r="AC219" s="1"/>
  <c r="AC253" s="1"/>
  <c r="AB49"/>
  <c r="AB83" s="1"/>
  <c r="AB117" s="1"/>
  <c r="AB151" s="1"/>
  <c r="AB185" s="1"/>
  <c r="AB219" s="1"/>
  <c r="AB253" s="1"/>
  <c r="AA49"/>
  <c r="AA83"/>
  <c r="AA117" s="1"/>
  <c r="AA151" s="1"/>
  <c r="AA185" s="1"/>
  <c r="AA219" s="1"/>
  <c r="AA253" s="1"/>
  <c r="Y49"/>
  <c r="Y83" s="1"/>
  <c r="Y117" s="1"/>
  <c r="Y151" s="1"/>
  <c r="Y185" s="1"/>
  <c r="Y219" s="1"/>
  <c r="Y253" s="1"/>
  <c r="C151"/>
  <c r="I15" i="25"/>
  <c r="K58"/>
  <c r="BI150" i="27" s="1"/>
  <c r="C117"/>
  <c r="H15" i="25"/>
  <c r="J58" s="1"/>
  <c r="D79" i="27"/>
  <c r="D113" s="1"/>
  <c r="C83"/>
  <c r="C49"/>
  <c r="F15" i="25"/>
  <c r="H58" s="1"/>
  <c r="D44" i="27"/>
  <c r="C44"/>
  <c r="D43"/>
  <c r="C43"/>
  <c r="D42"/>
  <c r="C42"/>
  <c r="D41"/>
  <c r="C41"/>
  <c r="D40"/>
  <c r="C40"/>
  <c r="D39"/>
  <c r="C39"/>
  <c r="D38"/>
  <c r="C38"/>
  <c r="D37"/>
  <c r="C37"/>
  <c r="D36"/>
  <c r="C36"/>
  <c r="D35"/>
  <c r="C35"/>
  <c r="D34"/>
  <c r="C34"/>
  <c r="D33"/>
  <c r="C33"/>
  <c r="D32"/>
  <c r="C32"/>
  <c r="D31"/>
  <c r="C31"/>
  <c r="D30"/>
  <c r="C30"/>
  <c r="D29"/>
  <c r="C29"/>
  <c r="D28"/>
  <c r="C28"/>
  <c r="D27"/>
  <c r="C27"/>
  <c r="D26"/>
  <c r="C26"/>
  <c r="D25"/>
  <c r="C25"/>
  <c r="D24"/>
  <c r="C24"/>
  <c r="D23"/>
  <c r="C23"/>
  <c r="D22"/>
  <c r="C22"/>
  <c r="D21"/>
  <c r="C21"/>
  <c r="D20"/>
  <c r="C20"/>
  <c r="D19"/>
  <c r="C19"/>
  <c r="D18"/>
  <c r="C18"/>
  <c r="D17"/>
  <c r="C17"/>
  <c r="D16"/>
  <c r="C16"/>
  <c r="D15"/>
  <c r="C15"/>
  <c r="B11"/>
  <c r="E363" i="26"/>
  <c r="D238"/>
  <c r="D363" s="1"/>
  <c r="C238"/>
  <c r="C363" s="1"/>
  <c r="E362"/>
  <c r="D237"/>
  <c r="D362" s="1"/>
  <c r="C237"/>
  <c r="C362" s="1"/>
  <c r="E361"/>
  <c r="D236"/>
  <c r="D361" s="1"/>
  <c r="C236"/>
  <c r="C361" s="1"/>
  <c r="E360"/>
  <c r="D235"/>
  <c r="D360" s="1"/>
  <c r="C235"/>
  <c r="C360" s="1"/>
  <c r="E359"/>
  <c r="D234"/>
  <c r="D359" s="1"/>
  <c r="C234"/>
  <c r="C359" s="1"/>
  <c r="E358"/>
  <c r="D233"/>
  <c r="D358" s="1"/>
  <c r="C233"/>
  <c r="C358" s="1"/>
  <c r="E357"/>
  <c r="D232"/>
  <c r="D357" s="1"/>
  <c r="C232"/>
  <c r="C357" s="1"/>
  <c r="E356"/>
  <c r="D231"/>
  <c r="D356" s="1"/>
  <c r="C231"/>
  <c r="C356" s="1"/>
  <c r="E355"/>
  <c r="D230"/>
  <c r="D355" s="1"/>
  <c r="C230"/>
  <c r="C355" s="1"/>
  <c r="E354"/>
  <c r="D229"/>
  <c r="D354" s="1"/>
  <c r="C229"/>
  <c r="C354" s="1"/>
  <c r="E353"/>
  <c r="D228"/>
  <c r="D353" s="1"/>
  <c r="C228"/>
  <c r="C353" s="1"/>
  <c r="E352"/>
  <c r="D227"/>
  <c r="D352" s="1"/>
  <c r="C227"/>
  <c r="C352" s="1"/>
  <c r="E351"/>
  <c r="D226"/>
  <c r="D351" s="1"/>
  <c r="C226"/>
  <c r="C351" s="1"/>
  <c r="E350"/>
  <c r="D225"/>
  <c r="D350" s="1"/>
  <c r="C225"/>
  <c r="C350" s="1"/>
  <c r="E349"/>
  <c r="D224"/>
  <c r="D349" s="1"/>
  <c r="C224"/>
  <c r="C349" s="1"/>
  <c r="E348"/>
  <c r="D223"/>
  <c r="D348" s="1"/>
  <c r="C223"/>
  <c r="C348" s="1"/>
  <c r="E347"/>
  <c r="D222"/>
  <c r="D347" s="1"/>
  <c r="C222"/>
  <c r="C347" s="1"/>
  <c r="E346"/>
  <c r="D221"/>
  <c r="D346" s="1"/>
  <c r="C221"/>
  <c r="C346" s="1"/>
  <c r="E345"/>
  <c r="D220"/>
  <c r="D345" s="1"/>
  <c r="C220"/>
  <c r="C345" s="1"/>
  <c r="E344"/>
  <c r="D219"/>
  <c r="D344" s="1"/>
  <c r="C219"/>
  <c r="C344" s="1"/>
  <c r="E343"/>
  <c r="D218"/>
  <c r="D343" s="1"/>
  <c r="C218"/>
  <c r="C343" s="1"/>
  <c r="E342"/>
  <c r="D217"/>
  <c r="D342" s="1"/>
  <c r="C217"/>
  <c r="C342" s="1"/>
  <c r="E341"/>
  <c r="D216"/>
  <c r="D341" s="1"/>
  <c r="C216"/>
  <c r="C341" s="1"/>
  <c r="E340"/>
  <c r="D215"/>
  <c r="D340" s="1"/>
  <c r="C215"/>
  <c r="C340" s="1"/>
  <c r="E339"/>
  <c r="D214"/>
  <c r="D339" s="1"/>
  <c r="C214"/>
  <c r="C339" s="1"/>
  <c r="E213"/>
  <c r="E338" s="1"/>
  <c r="D213"/>
  <c r="D338" s="1"/>
  <c r="C213"/>
  <c r="C338" s="1"/>
  <c r="E212"/>
  <c r="E337" s="1"/>
  <c r="D212"/>
  <c r="D337" s="1"/>
  <c r="C212"/>
  <c r="C337" s="1"/>
  <c r="E211"/>
  <c r="E336" s="1"/>
  <c r="D211"/>
  <c r="D336" s="1"/>
  <c r="C211"/>
  <c r="C336" s="1"/>
  <c r="E210"/>
  <c r="E335" s="1"/>
  <c r="D210"/>
  <c r="D335" s="1"/>
  <c r="C210"/>
  <c r="C335" s="1"/>
  <c r="E209"/>
  <c r="E334" s="1"/>
  <c r="D209"/>
  <c r="D334" s="1"/>
  <c r="C209"/>
  <c r="C334" s="1"/>
  <c r="E208"/>
  <c r="E333" s="1"/>
  <c r="D208"/>
  <c r="D333" s="1"/>
  <c r="C208"/>
  <c r="C333" s="1"/>
  <c r="E207"/>
  <c r="E332" s="1"/>
  <c r="D207"/>
  <c r="D332" s="1"/>
  <c r="C207"/>
  <c r="C332" s="1"/>
  <c r="E206"/>
  <c r="E331" s="1"/>
  <c r="D206"/>
  <c r="D331" s="1"/>
  <c r="C206"/>
  <c r="C331" s="1"/>
  <c r="E205"/>
  <c r="E330" s="1"/>
  <c r="D205"/>
  <c r="D330" s="1"/>
  <c r="C205"/>
  <c r="C330" s="1"/>
  <c r="E204"/>
  <c r="E329" s="1"/>
  <c r="D204"/>
  <c r="D329" s="1"/>
  <c r="C204"/>
  <c r="C329" s="1"/>
  <c r="E203"/>
  <c r="E328" s="1"/>
  <c r="D203"/>
  <c r="D328" s="1"/>
  <c r="C203"/>
  <c r="C328" s="1"/>
  <c r="E202"/>
  <c r="E327" s="1"/>
  <c r="D202"/>
  <c r="D327" s="1"/>
  <c r="C202"/>
  <c r="C327" s="1"/>
  <c r="E201"/>
  <c r="E326" s="1"/>
  <c r="D201"/>
  <c r="D326" s="1"/>
  <c r="C201"/>
  <c r="C326" s="1"/>
  <c r="E200"/>
  <c r="E325" s="1"/>
  <c r="D200"/>
  <c r="D325" s="1"/>
  <c r="C200"/>
  <c r="C325" s="1"/>
  <c r="E199"/>
  <c r="E324" s="1"/>
  <c r="D199"/>
  <c r="D324" s="1"/>
  <c r="C199"/>
  <c r="C324" s="1"/>
  <c r="E198"/>
  <c r="E323" s="1"/>
  <c r="D198"/>
  <c r="D323" s="1"/>
  <c r="C198"/>
  <c r="C323" s="1"/>
  <c r="E197"/>
  <c r="E322" s="1"/>
  <c r="D197"/>
  <c r="D322" s="1"/>
  <c r="C197"/>
  <c r="C322" s="1"/>
  <c r="E196"/>
  <c r="E321" s="1"/>
  <c r="D196"/>
  <c r="D321" s="1"/>
  <c r="C196"/>
  <c r="C321" s="1"/>
  <c r="E195"/>
  <c r="E320" s="1"/>
  <c r="D195"/>
  <c r="D320" s="1"/>
  <c r="C195"/>
  <c r="C320" s="1"/>
  <c r="E194"/>
  <c r="E319" s="1"/>
  <c r="D194"/>
  <c r="D319" s="1"/>
  <c r="C194"/>
  <c r="C319" s="1"/>
  <c r="E193"/>
  <c r="E318" s="1"/>
  <c r="D193"/>
  <c r="D318" s="1"/>
  <c r="C193"/>
  <c r="C318" s="1"/>
  <c r="E192"/>
  <c r="E317" s="1"/>
  <c r="D192"/>
  <c r="D317" s="1"/>
  <c r="C192"/>
  <c r="C317" s="1"/>
  <c r="E191"/>
  <c r="E316" s="1"/>
  <c r="D191"/>
  <c r="D316" s="1"/>
  <c r="C191"/>
  <c r="C316" s="1"/>
  <c r="E190"/>
  <c r="E315" s="1"/>
  <c r="D190"/>
  <c r="D315" s="1"/>
  <c r="C190"/>
  <c r="C315" s="1"/>
  <c r="E189"/>
  <c r="E314" s="1"/>
  <c r="D189"/>
  <c r="D314" s="1"/>
  <c r="C189"/>
  <c r="C314" s="1"/>
  <c r="E188"/>
  <c r="E313" s="1"/>
  <c r="D188"/>
  <c r="D313" s="1"/>
  <c r="C188"/>
  <c r="C313" s="1"/>
  <c r="E187"/>
  <c r="E312" s="1"/>
  <c r="D187"/>
  <c r="D312" s="1"/>
  <c r="C187"/>
  <c r="C312" s="1"/>
  <c r="E186"/>
  <c r="E311" s="1"/>
  <c r="D186"/>
  <c r="D311" s="1"/>
  <c r="C186"/>
  <c r="C311" s="1"/>
  <c r="E185"/>
  <c r="E310" s="1"/>
  <c r="D185"/>
  <c r="D310" s="1"/>
  <c r="C185"/>
  <c r="C310" s="1"/>
  <c r="E184"/>
  <c r="E309" s="1"/>
  <c r="D184"/>
  <c r="D309" s="1"/>
  <c r="C184"/>
  <c r="C309" s="1"/>
  <c r="F113"/>
  <c r="F150" s="1"/>
  <c r="F182" s="1"/>
  <c r="F308" s="1"/>
  <c r="B241"/>
  <c r="B304"/>
  <c r="E300"/>
  <c r="C300"/>
  <c r="E299"/>
  <c r="D299"/>
  <c r="E298"/>
  <c r="C298"/>
  <c r="E297"/>
  <c r="D297"/>
  <c r="E296"/>
  <c r="C296"/>
  <c r="E295"/>
  <c r="D295"/>
  <c r="E294"/>
  <c r="C294"/>
  <c r="E293"/>
  <c r="D293"/>
  <c r="E292"/>
  <c r="C292"/>
  <c r="E291"/>
  <c r="D291"/>
  <c r="E290"/>
  <c r="C290"/>
  <c r="E289"/>
  <c r="D289"/>
  <c r="E288"/>
  <c r="C288"/>
  <c r="E287"/>
  <c r="D287"/>
  <c r="E286"/>
  <c r="C286"/>
  <c r="E285"/>
  <c r="D285"/>
  <c r="E284"/>
  <c r="C284"/>
  <c r="E283"/>
  <c r="D283"/>
  <c r="E282"/>
  <c r="C282"/>
  <c r="E281"/>
  <c r="D281"/>
  <c r="E280"/>
  <c r="C280"/>
  <c r="E279"/>
  <c r="D279"/>
  <c r="E278"/>
  <c r="C278"/>
  <c r="E277"/>
  <c r="D277"/>
  <c r="E276"/>
  <c r="C276"/>
  <c r="D275"/>
  <c r="E274"/>
  <c r="C274"/>
  <c r="D273"/>
  <c r="E272"/>
  <c r="C272"/>
  <c r="D271"/>
  <c r="E270"/>
  <c r="C270"/>
  <c r="D269"/>
  <c r="E268"/>
  <c r="C268"/>
  <c r="D267"/>
  <c r="E266"/>
  <c r="C266"/>
  <c r="D265"/>
  <c r="E264"/>
  <c r="C264"/>
  <c r="D263"/>
  <c r="E262"/>
  <c r="C262"/>
  <c r="D261"/>
  <c r="E260"/>
  <c r="C260"/>
  <c r="D259"/>
  <c r="E258"/>
  <c r="C258"/>
  <c r="D257"/>
  <c r="E256"/>
  <c r="C256"/>
  <c r="D255"/>
  <c r="E254"/>
  <c r="C254"/>
  <c r="D253"/>
  <c r="E252"/>
  <c r="C252"/>
  <c r="D251"/>
  <c r="E250"/>
  <c r="C250"/>
  <c r="D249"/>
  <c r="E248"/>
  <c r="C248"/>
  <c r="D247"/>
  <c r="E246"/>
  <c r="C246"/>
  <c r="G244"/>
  <c r="F244"/>
  <c r="O183"/>
  <c r="P183" s="1"/>
  <c r="Q183" s="1"/>
  <c r="G183"/>
  <c r="H183" s="1"/>
  <c r="I183" s="1"/>
  <c r="L113"/>
  <c r="L150" s="1"/>
  <c r="L182" s="1"/>
  <c r="K113"/>
  <c r="K150"/>
  <c r="K182" s="1"/>
  <c r="J113"/>
  <c r="J150" s="1"/>
  <c r="J182" s="1"/>
  <c r="I113"/>
  <c r="I150" s="1"/>
  <c r="I182" s="1"/>
  <c r="H113"/>
  <c r="H150" s="1"/>
  <c r="H182" s="1"/>
  <c r="G113"/>
  <c r="G150"/>
  <c r="G182" s="1"/>
  <c r="P181"/>
  <c r="O181"/>
  <c r="N181"/>
  <c r="D176"/>
  <c r="C176"/>
  <c r="D175"/>
  <c r="C175"/>
  <c r="D174"/>
  <c r="C174"/>
  <c r="D173"/>
  <c r="C173"/>
  <c r="D172"/>
  <c r="C172"/>
  <c r="D171"/>
  <c r="C171"/>
  <c r="D170"/>
  <c r="C170"/>
  <c r="D169"/>
  <c r="C169"/>
  <c r="D168"/>
  <c r="C168"/>
  <c r="D167"/>
  <c r="C167"/>
  <c r="D166"/>
  <c r="C166"/>
  <c r="D165"/>
  <c r="C165"/>
  <c r="D164"/>
  <c r="C164"/>
  <c r="D163"/>
  <c r="C163"/>
  <c r="D162"/>
  <c r="C162"/>
  <c r="D161"/>
  <c r="C161"/>
  <c r="D160"/>
  <c r="C160"/>
  <c r="D159"/>
  <c r="C159"/>
  <c r="D158"/>
  <c r="C158"/>
  <c r="D157"/>
  <c r="C157"/>
  <c r="D156"/>
  <c r="C156"/>
  <c r="D155"/>
  <c r="C155"/>
  <c r="D154"/>
  <c r="C154"/>
  <c r="D153"/>
  <c r="C153"/>
  <c r="D152"/>
  <c r="C152"/>
  <c r="G151"/>
  <c r="H151"/>
  <c r="I151" s="1"/>
  <c r="E144"/>
  <c r="D144"/>
  <c r="C144"/>
  <c r="E143"/>
  <c r="D143"/>
  <c r="C143"/>
  <c r="E142"/>
  <c r="D142"/>
  <c r="C142"/>
  <c r="E141"/>
  <c r="D141"/>
  <c r="C141"/>
  <c r="E140"/>
  <c r="D140"/>
  <c r="C140"/>
  <c r="E139"/>
  <c r="D139"/>
  <c r="C139"/>
  <c r="E138"/>
  <c r="D138"/>
  <c r="C138"/>
  <c r="E137"/>
  <c r="D137"/>
  <c r="C137"/>
  <c r="E136"/>
  <c r="D136"/>
  <c r="C136"/>
  <c r="E135"/>
  <c r="D135"/>
  <c r="C135"/>
  <c r="E134"/>
  <c r="D134"/>
  <c r="C134"/>
  <c r="E133"/>
  <c r="D133"/>
  <c r="C133"/>
  <c r="E132"/>
  <c r="D132"/>
  <c r="C132"/>
  <c r="E131"/>
  <c r="D131"/>
  <c r="C131"/>
  <c r="E130"/>
  <c r="D130"/>
  <c r="C130"/>
  <c r="E129"/>
  <c r="D129"/>
  <c r="C129"/>
  <c r="E128"/>
  <c r="D128"/>
  <c r="C128"/>
  <c r="E127"/>
  <c r="D127"/>
  <c r="C127"/>
  <c r="E126"/>
  <c r="D126"/>
  <c r="C126"/>
  <c r="E125"/>
  <c r="D125"/>
  <c r="C125"/>
  <c r="E124"/>
  <c r="D124"/>
  <c r="C124"/>
  <c r="E123"/>
  <c r="D123"/>
  <c r="C123"/>
  <c r="E122"/>
  <c r="D122"/>
  <c r="C122"/>
  <c r="E121"/>
  <c r="D121"/>
  <c r="C121"/>
  <c r="E120"/>
  <c r="D120"/>
  <c r="C120"/>
  <c r="E119"/>
  <c r="D119"/>
  <c r="C119"/>
  <c r="E118"/>
  <c r="D118"/>
  <c r="C118"/>
  <c r="E117"/>
  <c r="D117"/>
  <c r="C117"/>
  <c r="E116"/>
  <c r="D116"/>
  <c r="C116"/>
  <c r="E115"/>
  <c r="D115"/>
  <c r="C115"/>
  <c r="G114"/>
  <c r="H114"/>
  <c r="I114" s="1"/>
  <c r="D105"/>
  <c r="C105"/>
  <c r="D104"/>
  <c r="C104"/>
  <c r="D103"/>
  <c r="C103"/>
  <c r="D102"/>
  <c r="C102"/>
  <c r="D101"/>
  <c r="C101"/>
  <c r="D100"/>
  <c r="C100"/>
  <c r="D99"/>
  <c r="C99"/>
  <c r="D98"/>
  <c r="C98"/>
  <c r="D97"/>
  <c r="C97"/>
  <c r="D96"/>
  <c r="C96"/>
  <c r="D95"/>
  <c r="C95"/>
  <c r="D94"/>
  <c r="C94"/>
  <c r="D93"/>
  <c r="C93"/>
  <c r="D92"/>
  <c r="C92"/>
  <c r="D91"/>
  <c r="C91"/>
  <c r="D90"/>
  <c r="C90"/>
  <c r="D89"/>
  <c r="C89"/>
  <c r="D88"/>
  <c r="C88"/>
  <c r="D87"/>
  <c r="C87"/>
  <c r="D86"/>
  <c r="C86"/>
  <c r="D85"/>
  <c r="C85"/>
  <c r="D84"/>
  <c r="C84"/>
  <c r="D83"/>
  <c r="C83"/>
  <c r="AD82"/>
  <c r="AA82"/>
  <c r="F129" i="6"/>
  <c r="AC82" i="26" s="1"/>
  <c r="N129" i="6"/>
  <c r="AB82" i="26" s="1"/>
  <c r="D82"/>
  <c r="C82"/>
  <c r="D81"/>
  <c r="C81"/>
  <c r="AV80"/>
  <c r="AW80"/>
  <c r="AY80" s="1"/>
  <c r="AZ80" s="1"/>
  <c r="BA80" s="1"/>
  <c r="AX80"/>
  <c r="AO80"/>
  <c r="AP80"/>
  <c r="AQ80" s="1"/>
  <c r="AH80"/>
  <c r="AI80"/>
  <c r="AJ80" s="1"/>
  <c r="U80"/>
  <c r="V80"/>
  <c r="W80" s="1"/>
  <c r="N80"/>
  <c r="O80"/>
  <c r="P80" s="1"/>
  <c r="G80"/>
  <c r="H80"/>
  <c r="I80" s="1"/>
  <c r="Y24"/>
  <c r="Y79"/>
  <c r="AG79" s="1"/>
  <c r="AH79" s="1"/>
  <c r="AI79" s="1"/>
  <c r="AJ79" s="1"/>
  <c r="AK79" s="1"/>
  <c r="AL79" s="1"/>
  <c r="Z24"/>
  <c r="Z79" s="1"/>
  <c r="X24"/>
  <c r="X79" s="1"/>
  <c r="W24"/>
  <c r="W79" s="1"/>
  <c r="V24"/>
  <c r="V79" s="1"/>
  <c r="U24"/>
  <c r="U79" s="1"/>
  <c r="T24"/>
  <c r="T79" s="1"/>
  <c r="S24"/>
  <c r="S79" s="1"/>
  <c r="R24"/>
  <c r="R79" s="1"/>
  <c r="Q24"/>
  <c r="Q79" s="1"/>
  <c r="P24"/>
  <c r="P79" s="1"/>
  <c r="O24"/>
  <c r="O79" s="1"/>
  <c r="N24"/>
  <c r="N79" s="1"/>
  <c r="M24"/>
  <c r="M79" s="1"/>
  <c r="I23"/>
  <c r="I78" s="1"/>
  <c r="P78" s="1"/>
  <c r="W78" s="1"/>
  <c r="AJ78" s="1"/>
  <c r="AQ78" s="1"/>
  <c r="AX78" s="1"/>
  <c r="H23"/>
  <c r="H78" s="1"/>
  <c r="O78" s="1"/>
  <c r="V78" s="1"/>
  <c r="AI78" s="1"/>
  <c r="AP78" s="1"/>
  <c r="AW78" s="1"/>
  <c r="G23"/>
  <c r="G78"/>
  <c r="N78" s="1"/>
  <c r="U78" s="1"/>
  <c r="AH78" s="1"/>
  <c r="AO78" s="1"/>
  <c r="AV78" s="1"/>
  <c r="F23"/>
  <c r="F78" s="1"/>
  <c r="M78" s="1"/>
  <c r="T78" s="1"/>
  <c r="AG78" s="1"/>
  <c r="AN78" s="1"/>
  <c r="AU78" s="1"/>
  <c r="E39" i="6"/>
  <c r="E61" s="1"/>
  <c r="E74" s="1"/>
  <c r="E74" i="26" s="1"/>
  <c r="D39" i="6"/>
  <c r="D61" s="1"/>
  <c r="D74" s="1"/>
  <c r="D74" i="26" s="1"/>
  <c r="C39" i="6"/>
  <c r="C61" s="1"/>
  <c r="C74" s="1"/>
  <c r="C74" i="26" s="1"/>
  <c r="E21" i="6"/>
  <c r="E60" s="1"/>
  <c r="E73" s="1"/>
  <c r="E73" i="26" s="1"/>
  <c r="D21" i="6"/>
  <c r="D60" s="1"/>
  <c r="D73" s="1"/>
  <c r="D73" i="26" s="1"/>
  <c r="C21" i="6"/>
  <c r="C60" s="1"/>
  <c r="C73" s="1"/>
  <c r="C73" i="26" s="1"/>
  <c r="E20" i="6"/>
  <c r="E59" s="1"/>
  <c r="E72" s="1"/>
  <c r="E72" i="26" s="1"/>
  <c r="D20" i="6"/>
  <c r="D59" s="1"/>
  <c r="D72" s="1"/>
  <c r="D72" i="26" s="1"/>
  <c r="C20" i="6"/>
  <c r="C59" s="1"/>
  <c r="C72" s="1"/>
  <c r="C72" i="26" s="1"/>
  <c r="E19" i="6"/>
  <c r="E58" s="1"/>
  <c r="E71" s="1"/>
  <c r="E71" i="26" s="1"/>
  <c r="D19" i="6"/>
  <c r="D58" s="1"/>
  <c r="D71" s="1"/>
  <c r="D71" i="26" s="1"/>
  <c r="C19" i="6"/>
  <c r="C58" s="1"/>
  <c r="C71" s="1"/>
  <c r="C71" i="26" s="1"/>
  <c r="E18" i="6"/>
  <c r="E57" s="1"/>
  <c r="E70" s="1"/>
  <c r="E70" i="26" s="1"/>
  <c r="D18" i="6"/>
  <c r="D57" s="1"/>
  <c r="D70" s="1"/>
  <c r="D70" i="26" s="1"/>
  <c r="C18" i="6"/>
  <c r="C57" s="1"/>
  <c r="C70" s="1"/>
  <c r="C70" i="26" s="1"/>
  <c r="AV69"/>
  <c r="AW69"/>
  <c r="AY69" s="1"/>
  <c r="AZ69" s="1"/>
  <c r="BA69" s="1"/>
  <c r="AX69"/>
  <c r="AO69"/>
  <c r="AP69"/>
  <c r="AQ69" s="1"/>
  <c r="AH69"/>
  <c r="AI69"/>
  <c r="AJ69" s="1"/>
  <c r="U69"/>
  <c r="V69"/>
  <c r="W69" s="1"/>
  <c r="N69"/>
  <c r="O69"/>
  <c r="P69" s="1"/>
  <c r="G69"/>
  <c r="H69"/>
  <c r="I69" s="1"/>
  <c r="BA24"/>
  <c r="BA68"/>
  <c r="AZ24"/>
  <c r="AZ68"/>
  <c r="AY24"/>
  <c r="AY68"/>
  <c r="AX24"/>
  <c r="AX68"/>
  <c r="AW24"/>
  <c r="AW68"/>
  <c r="AV24"/>
  <c r="AV68"/>
  <c r="AU24"/>
  <c r="AU68"/>
  <c r="AT24"/>
  <c r="AT68"/>
  <c r="AS24"/>
  <c r="AS68"/>
  <c r="AR24"/>
  <c r="AR68"/>
  <c r="AQ24"/>
  <c r="AQ68"/>
  <c r="AP24"/>
  <c r="AP68"/>
  <c r="AO24"/>
  <c r="AO68"/>
  <c r="AN24"/>
  <c r="AN68"/>
  <c r="AM24"/>
  <c r="AM68"/>
  <c r="AL24"/>
  <c r="AL68"/>
  <c r="AK24"/>
  <c r="AK68"/>
  <c r="AJ24"/>
  <c r="AJ68"/>
  <c r="AI24"/>
  <c r="AI68"/>
  <c r="AH24"/>
  <c r="AH68"/>
  <c r="AG24"/>
  <c r="AG68"/>
  <c r="AF68"/>
  <c r="AE68"/>
  <c r="AD68"/>
  <c r="AC68"/>
  <c r="AB68"/>
  <c r="AA68"/>
  <c r="Y68"/>
  <c r="W68"/>
  <c r="U68"/>
  <c r="S68"/>
  <c r="Q68"/>
  <c r="O68"/>
  <c r="M68"/>
  <c r="L68"/>
  <c r="K68"/>
  <c r="J68"/>
  <c r="I68"/>
  <c r="H68"/>
  <c r="G68"/>
  <c r="F68"/>
  <c r="O23"/>
  <c r="V23" s="1"/>
  <c r="N23"/>
  <c r="U23" s="1"/>
  <c r="M23"/>
  <c r="T23" s="1"/>
  <c r="N67"/>
  <c r="H67"/>
  <c r="G67"/>
  <c r="F67"/>
  <c r="E28"/>
  <c r="E19"/>
  <c r="E63" s="1"/>
  <c r="D28"/>
  <c r="D19" s="1"/>
  <c r="D63" s="1"/>
  <c r="C28"/>
  <c r="C19" s="1"/>
  <c r="C63" s="1"/>
  <c r="AV62"/>
  <c r="AW62" s="1"/>
  <c r="AO62"/>
  <c r="AP62" s="1"/>
  <c r="AQ62" s="1"/>
  <c r="AH62"/>
  <c r="AI62" s="1"/>
  <c r="AJ62" s="1"/>
  <c r="U62"/>
  <c r="V62" s="1"/>
  <c r="W62" s="1"/>
  <c r="N62"/>
  <c r="O62" s="1"/>
  <c r="P62" s="1"/>
  <c r="G62"/>
  <c r="H62" s="1"/>
  <c r="I62" s="1"/>
  <c r="BA16"/>
  <c r="BA61" s="1"/>
  <c r="AZ16"/>
  <c r="AZ61" s="1"/>
  <c r="AY16"/>
  <c r="AY61" s="1"/>
  <c r="AX16"/>
  <c r="AX61" s="1"/>
  <c r="AW16"/>
  <c r="AW61" s="1"/>
  <c r="AV16"/>
  <c r="AV61" s="1"/>
  <c r="AU16"/>
  <c r="AU61" s="1"/>
  <c r="AT16"/>
  <c r="AT61" s="1"/>
  <c r="AS16"/>
  <c r="AS61" s="1"/>
  <c r="AR16"/>
  <c r="AR61" s="1"/>
  <c r="AQ16"/>
  <c r="AQ61" s="1"/>
  <c r="AP16"/>
  <c r="AP61" s="1"/>
  <c r="AO16"/>
  <c r="AO61" s="1"/>
  <c r="AN16"/>
  <c r="AN61" s="1"/>
  <c r="AM16"/>
  <c r="AM61" s="1"/>
  <c r="AL16"/>
  <c r="AL61" s="1"/>
  <c r="AK16"/>
  <c r="AK61" s="1"/>
  <c r="AJ16"/>
  <c r="AJ61" s="1"/>
  <c r="AI16"/>
  <c r="AI61" s="1"/>
  <c r="AH16"/>
  <c r="AH61" s="1"/>
  <c r="AG16"/>
  <c r="AG61" s="1"/>
  <c r="AF16"/>
  <c r="AF61" s="1"/>
  <c r="AE16"/>
  <c r="AE61" s="1"/>
  <c r="AD16"/>
  <c r="AD61" s="1"/>
  <c r="AC16"/>
  <c r="AC61" s="1"/>
  <c r="AB16"/>
  <c r="AB61" s="1"/>
  <c r="AA16"/>
  <c r="AA61" s="1"/>
  <c r="Z16"/>
  <c r="Z61" s="1"/>
  <c r="Y16"/>
  <c r="Y61" s="1"/>
  <c r="W16"/>
  <c r="W61" s="1"/>
  <c r="U16"/>
  <c r="U61" s="1"/>
  <c r="S16"/>
  <c r="S61" s="1"/>
  <c r="Q16"/>
  <c r="Q61" s="1"/>
  <c r="O16"/>
  <c r="O61" s="1"/>
  <c r="M16"/>
  <c r="M61" s="1"/>
  <c r="L61"/>
  <c r="K61"/>
  <c r="J61"/>
  <c r="I61"/>
  <c r="H61"/>
  <c r="G61"/>
  <c r="F61"/>
  <c r="I15"/>
  <c r="P15" s="1"/>
  <c r="G15"/>
  <c r="N15" s="1"/>
  <c r="F15"/>
  <c r="M15" s="1"/>
  <c r="T15" s="1"/>
  <c r="E55"/>
  <c r="D55"/>
  <c r="C55"/>
  <c r="E54"/>
  <c r="D54"/>
  <c r="C54"/>
  <c r="E53"/>
  <c r="D53"/>
  <c r="C53"/>
  <c r="E52"/>
  <c r="D52"/>
  <c r="C52"/>
  <c r="E51"/>
  <c r="D51"/>
  <c r="C51"/>
  <c r="E50"/>
  <c r="D50"/>
  <c r="C50"/>
  <c r="E49"/>
  <c r="D49"/>
  <c r="C49"/>
  <c r="E48"/>
  <c r="D48"/>
  <c r="C48"/>
  <c r="E47"/>
  <c r="D47"/>
  <c r="C47"/>
  <c r="E46"/>
  <c r="D46"/>
  <c r="C46"/>
  <c r="E45"/>
  <c r="D45"/>
  <c r="C45"/>
  <c r="E44"/>
  <c r="D44"/>
  <c r="C44"/>
  <c r="E43"/>
  <c r="D43"/>
  <c r="C43"/>
  <c r="E42"/>
  <c r="D42"/>
  <c r="C42"/>
  <c r="E41"/>
  <c r="D41"/>
  <c r="C41"/>
  <c r="E40"/>
  <c r="D40"/>
  <c r="C40"/>
  <c r="E39"/>
  <c r="D39"/>
  <c r="C39"/>
  <c r="E38"/>
  <c r="D38"/>
  <c r="C38"/>
  <c r="E37"/>
  <c r="D37"/>
  <c r="C37"/>
  <c r="E36"/>
  <c r="D36"/>
  <c r="C36"/>
  <c r="E35"/>
  <c r="D35"/>
  <c r="C35"/>
  <c r="E34"/>
  <c r="D34"/>
  <c r="C34"/>
  <c r="E33"/>
  <c r="D33"/>
  <c r="C33"/>
  <c r="E32"/>
  <c r="D32"/>
  <c r="C32"/>
  <c r="E31"/>
  <c r="D31"/>
  <c r="C31"/>
  <c r="E30"/>
  <c r="D30"/>
  <c r="C30"/>
  <c r="E29"/>
  <c r="D29"/>
  <c r="C29"/>
  <c r="E27"/>
  <c r="D27"/>
  <c r="C27"/>
  <c r="E26"/>
  <c r="D26"/>
  <c r="C26"/>
  <c r="AV25"/>
  <c r="AW25"/>
  <c r="AY25" s="1"/>
  <c r="AZ25" s="1"/>
  <c r="BA25" s="1"/>
  <c r="AX25"/>
  <c r="AO25"/>
  <c r="AP25"/>
  <c r="AQ25" s="1"/>
  <c r="AH25"/>
  <c r="AI25"/>
  <c r="AJ25" s="1"/>
  <c r="U25"/>
  <c r="V25"/>
  <c r="W25" s="1"/>
  <c r="N25"/>
  <c r="O25"/>
  <c r="P25" s="1"/>
  <c r="G25"/>
  <c r="H25"/>
  <c r="I25" s="1"/>
  <c r="E18"/>
  <c r="D18"/>
  <c r="C18"/>
  <c r="AV17"/>
  <c r="AW17"/>
  <c r="AY17" s="1"/>
  <c r="AZ17" s="1"/>
  <c r="BA17" s="1"/>
  <c r="AX17"/>
  <c r="AO17"/>
  <c r="AP17"/>
  <c r="AQ17" s="1"/>
  <c r="AH17"/>
  <c r="AI17"/>
  <c r="AJ17" s="1"/>
  <c r="U17"/>
  <c r="V17"/>
  <c r="W17" s="1"/>
  <c r="N17"/>
  <c r="O17"/>
  <c r="P17" s="1"/>
  <c r="G17"/>
  <c r="H17"/>
  <c r="I17" s="1"/>
  <c r="B12"/>
  <c r="D1525" i="25"/>
  <c r="D1554" s="1"/>
  <c r="D1583" s="1"/>
  <c r="C1525"/>
  <c r="C1554" s="1"/>
  <c r="C1583" s="1"/>
  <c r="D1524"/>
  <c r="D1553" s="1"/>
  <c r="D1582" s="1"/>
  <c r="C1524"/>
  <c r="C1553" s="1"/>
  <c r="C1582" s="1"/>
  <c r="D1523"/>
  <c r="D1552" s="1"/>
  <c r="D1581" s="1"/>
  <c r="C1523"/>
  <c r="C1552" s="1"/>
  <c r="C1581" s="1"/>
  <c r="D1522"/>
  <c r="D1551" s="1"/>
  <c r="D1580" s="1"/>
  <c r="C1522"/>
  <c r="C1551" s="1"/>
  <c r="C1580" s="1"/>
  <c r="D1521"/>
  <c r="D1550" s="1"/>
  <c r="D1579" s="1"/>
  <c r="C1521"/>
  <c r="C1550" s="1"/>
  <c r="C1579" s="1"/>
  <c r="D1520"/>
  <c r="D1549" s="1"/>
  <c r="D1578" s="1"/>
  <c r="C1520"/>
  <c r="C1549" s="1"/>
  <c r="C1578" s="1"/>
  <c r="D1519"/>
  <c r="D1548" s="1"/>
  <c r="D1577" s="1"/>
  <c r="C1519"/>
  <c r="C1548" s="1"/>
  <c r="C1577" s="1"/>
  <c r="D1518"/>
  <c r="D1547" s="1"/>
  <c r="D1576" s="1"/>
  <c r="C1518"/>
  <c r="C1547" s="1"/>
  <c r="C1576" s="1"/>
  <c r="D1517"/>
  <c r="D1546" s="1"/>
  <c r="D1575" s="1"/>
  <c r="C1517"/>
  <c r="C1546" s="1"/>
  <c r="C1575" s="1"/>
  <c r="D1516"/>
  <c r="D1545" s="1"/>
  <c r="D1574" s="1"/>
  <c r="C1516"/>
  <c r="C1545" s="1"/>
  <c r="C1574" s="1"/>
  <c r="D1515"/>
  <c r="D1544" s="1"/>
  <c r="D1573" s="1"/>
  <c r="C1515"/>
  <c r="C1544" s="1"/>
  <c r="C1573" s="1"/>
  <c r="D1514"/>
  <c r="D1543" s="1"/>
  <c r="D1572" s="1"/>
  <c r="C1514"/>
  <c r="C1543" s="1"/>
  <c r="C1572" s="1"/>
  <c r="D1513"/>
  <c r="D1542" s="1"/>
  <c r="D1571" s="1"/>
  <c r="C1513"/>
  <c r="C1542" s="1"/>
  <c r="C1571" s="1"/>
  <c r="D1512"/>
  <c r="D1541" s="1"/>
  <c r="D1570" s="1"/>
  <c r="C1512"/>
  <c r="C1541" s="1"/>
  <c r="C1570" s="1"/>
  <c r="D1511"/>
  <c r="D1540" s="1"/>
  <c r="D1569" s="1"/>
  <c r="C1511"/>
  <c r="C1540" s="1"/>
  <c r="C1569" s="1"/>
  <c r="D1510"/>
  <c r="D1539" s="1"/>
  <c r="D1568" s="1"/>
  <c r="C1510"/>
  <c r="C1539" s="1"/>
  <c r="C1568" s="1"/>
  <c r="D1509"/>
  <c r="D1538" s="1"/>
  <c r="D1567" s="1"/>
  <c r="C1509"/>
  <c r="C1538" s="1"/>
  <c r="C1567" s="1"/>
  <c r="D1508"/>
  <c r="D1537" s="1"/>
  <c r="D1566" s="1"/>
  <c r="C1508"/>
  <c r="C1537" s="1"/>
  <c r="C1566" s="1"/>
  <c r="D1507"/>
  <c r="D1536" s="1"/>
  <c r="D1565" s="1"/>
  <c r="C1507"/>
  <c r="C1536" s="1"/>
  <c r="C1565" s="1"/>
  <c r="D1506"/>
  <c r="D1535" s="1"/>
  <c r="D1564" s="1"/>
  <c r="C1506"/>
  <c r="C1535" s="1"/>
  <c r="C1564" s="1"/>
  <c r="D1505"/>
  <c r="D1534" s="1"/>
  <c r="D1563" s="1"/>
  <c r="C1505"/>
  <c r="C1534" s="1"/>
  <c r="C1563" s="1"/>
  <c r="D1504"/>
  <c r="D1533" s="1"/>
  <c r="D1562" s="1"/>
  <c r="C1504"/>
  <c r="C1533" s="1"/>
  <c r="C1562" s="1"/>
  <c r="D1503"/>
  <c r="D1532" s="1"/>
  <c r="D1561" s="1"/>
  <c r="C1503"/>
  <c r="C1532" s="1"/>
  <c r="C1561" s="1"/>
  <c r="D1502"/>
  <c r="D1531" s="1"/>
  <c r="D1560" s="1"/>
  <c r="C1502"/>
  <c r="C1531" s="1"/>
  <c r="C1560" s="1"/>
  <c r="F431"/>
  <c r="D1501"/>
  <c r="D1530" s="1"/>
  <c r="D1559" s="1"/>
  <c r="C1501"/>
  <c r="C1530" s="1"/>
  <c r="C1559" s="1"/>
  <c r="K270"/>
  <c r="K308" s="1"/>
  <c r="J395" s="1"/>
  <c r="G15"/>
  <c r="I58" s="1"/>
  <c r="M1731"/>
  <c r="L1731"/>
  <c r="K1731"/>
  <c r="J1731"/>
  <c r="I1731"/>
  <c r="H1731"/>
  <c r="G1731"/>
  <c r="M1730"/>
  <c r="L1730"/>
  <c r="K1730"/>
  <c r="J1730"/>
  <c r="I1730"/>
  <c r="H1730"/>
  <c r="G1730"/>
  <c r="M1729"/>
  <c r="L1729"/>
  <c r="K1729"/>
  <c r="J1729"/>
  <c r="I1729"/>
  <c r="H1729"/>
  <c r="G1729"/>
  <c r="M1728"/>
  <c r="L1728"/>
  <c r="K1728"/>
  <c r="J1728"/>
  <c r="I1728"/>
  <c r="H1728"/>
  <c r="G1728"/>
  <c r="M1727"/>
  <c r="L1727"/>
  <c r="K1727"/>
  <c r="J1727"/>
  <c r="I1727"/>
  <c r="H1727"/>
  <c r="G1727"/>
  <c r="M1726"/>
  <c r="L1726"/>
  <c r="K1726"/>
  <c r="J1726"/>
  <c r="I1726"/>
  <c r="H1726"/>
  <c r="G1726"/>
  <c r="M1725"/>
  <c r="L1725"/>
  <c r="K1725"/>
  <c r="J1725"/>
  <c r="I1725"/>
  <c r="H1725"/>
  <c r="G1725"/>
  <c r="M1724"/>
  <c r="L1724"/>
  <c r="K1724"/>
  <c r="J1724"/>
  <c r="I1724"/>
  <c r="H1724"/>
  <c r="G1724"/>
  <c r="D1702"/>
  <c r="C1702"/>
  <c r="D1701"/>
  <c r="C1701"/>
  <c r="D1700"/>
  <c r="C1700"/>
  <c r="D1699"/>
  <c r="C1699"/>
  <c r="D1698"/>
  <c r="C1698"/>
  <c r="D1697"/>
  <c r="C1697"/>
  <c r="D1696"/>
  <c r="D1590" s="1"/>
  <c r="C1696"/>
  <c r="D1695"/>
  <c r="C1695"/>
  <c r="D1694"/>
  <c r="C1694"/>
  <c r="D1693"/>
  <c r="C1693"/>
  <c r="D1692"/>
  <c r="C1692"/>
  <c r="D1691"/>
  <c r="C1691"/>
  <c r="D1690"/>
  <c r="C1690"/>
  <c r="D1689"/>
  <c r="C1689"/>
  <c r="D1688"/>
  <c r="C1688"/>
  <c r="D1687"/>
  <c r="C1687"/>
  <c r="D1686"/>
  <c r="C1686"/>
  <c r="D1685"/>
  <c r="C1685"/>
  <c r="D1684"/>
  <c r="C1684"/>
  <c r="D1683"/>
  <c r="C1683"/>
  <c r="D1682"/>
  <c r="C1682"/>
  <c r="D1681"/>
  <c r="C1681"/>
  <c r="D1680"/>
  <c r="C1680"/>
  <c r="D1679"/>
  <c r="C1679"/>
  <c r="D1678"/>
  <c r="C1678"/>
  <c r="D1677"/>
  <c r="C1677"/>
  <c r="D1676"/>
  <c r="D1589" s="1"/>
  <c r="C1676"/>
  <c r="D1675"/>
  <c r="D1588" s="1"/>
  <c r="C1675"/>
  <c r="D1674"/>
  <c r="C1674"/>
  <c r="D1673"/>
  <c r="C1673"/>
  <c r="B13"/>
  <c r="B56"/>
  <c r="B91" s="1"/>
  <c r="B196" s="1"/>
  <c r="B232" s="1"/>
  <c r="B268" s="1"/>
  <c r="B304" s="1"/>
  <c r="B377" s="1"/>
  <c r="B459" s="1"/>
  <c r="B570" s="1"/>
  <c r="B680" s="1"/>
  <c r="B790" s="1"/>
  <c r="B915" s="1"/>
  <c r="B1030" s="1"/>
  <c r="B1079" s="1"/>
  <c r="B1208" s="1"/>
  <c r="B1337" s="1"/>
  <c r="B1496" s="1"/>
  <c r="B1668" s="1"/>
  <c r="L148" i="8"/>
  <c r="M1606" i="25" s="1"/>
  <c r="F82" i="21"/>
  <c r="K148" i="8"/>
  <c r="L1606" i="25"/>
  <c r="J148" i="8"/>
  <c r="K1606" i="25"/>
  <c r="I148" i="8"/>
  <c r="J1606" i="25"/>
  <c r="H148" i="8"/>
  <c r="I1606" i="25"/>
  <c r="G148" i="8"/>
  <c r="H1606" i="25"/>
  <c r="F148" i="8"/>
  <c r="G1606" i="25"/>
  <c r="C1590"/>
  <c r="C1589"/>
  <c r="C1588"/>
  <c r="M1583"/>
  <c r="L1583"/>
  <c r="K1583"/>
  <c r="J1583"/>
  <c r="I1583"/>
  <c r="H1583"/>
  <c r="G1583"/>
  <c r="M1582"/>
  <c r="L1582"/>
  <c r="K1582"/>
  <c r="J1582"/>
  <c r="I1582"/>
  <c r="H1582"/>
  <c r="G1582"/>
  <c r="M1581"/>
  <c r="L1581"/>
  <c r="K1581"/>
  <c r="J1581"/>
  <c r="I1581"/>
  <c r="H1581"/>
  <c r="G1581"/>
  <c r="M1580"/>
  <c r="L1580"/>
  <c r="K1580"/>
  <c r="J1580"/>
  <c r="I1580"/>
  <c r="H1580"/>
  <c r="G1580"/>
  <c r="M1579"/>
  <c r="L1579"/>
  <c r="K1579"/>
  <c r="J1579"/>
  <c r="I1579"/>
  <c r="H1579"/>
  <c r="G1579"/>
  <c r="M1578"/>
  <c r="L1578"/>
  <c r="K1578"/>
  <c r="J1578"/>
  <c r="I1578"/>
  <c r="H1578"/>
  <c r="G1578"/>
  <c r="M1577"/>
  <c r="L1577"/>
  <c r="K1577"/>
  <c r="J1577"/>
  <c r="I1577"/>
  <c r="H1577"/>
  <c r="G1577"/>
  <c r="M1576"/>
  <c r="L1576"/>
  <c r="K1576"/>
  <c r="J1576"/>
  <c r="I1576"/>
  <c r="H1576"/>
  <c r="G1576"/>
  <c r="F432"/>
  <c r="J1529"/>
  <c r="D274" i="5"/>
  <c r="D1489" i="25"/>
  <c r="D1492" s="1"/>
  <c r="D1493" s="1"/>
  <c r="C1349"/>
  <c r="C1355"/>
  <c r="C1361" s="1"/>
  <c r="C1367" s="1"/>
  <c r="C1373" s="1"/>
  <c r="C1379" s="1"/>
  <c r="C1385" s="1"/>
  <c r="C1391" s="1"/>
  <c r="C1397" s="1"/>
  <c r="C1403" s="1"/>
  <c r="C1409" s="1"/>
  <c r="C1415" s="1"/>
  <c r="C1421" s="1"/>
  <c r="C1427" s="1"/>
  <c r="C1433" s="1"/>
  <c r="C1439" s="1"/>
  <c r="C1445" s="1"/>
  <c r="C1451" s="1"/>
  <c r="C1457" s="1"/>
  <c r="C1463" s="1"/>
  <c r="C1469" s="1"/>
  <c r="C1475" s="1"/>
  <c r="C1481" s="1"/>
  <c r="C1487" s="1"/>
  <c r="C1493" s="1"/>
  <c r="C1348"/>
  <c r="C1354" s="1"/>
  <c r="C1360" s="1"/>
  <c r="C1366" s="1"/>
  <c r="C1372" s="1"/>
  <c r="C1378" s="1"/>
  <c r="C1384" s="1"/>
  <c r="C1390" s="1"/>
  <c r="C1396" s="1"/>
  <c r="C1402" s="1"/>
  <c r="C1408" s="1"/>
  <c r="C1414" s="1"/>
  <c r="C1420" s="1"/>
  <c r="C1426" s="1"/>
  <c r="C1432" s="1"/>
  <c r="C1438" s="1"/>
  <c r="C1444" s="1"/>
  <c r="C1450" s="1"/>
  <c r="C1456" s="1"/>
  <c r="C1462" s="1"/>
  <c r="C1468" s="1"/>
  <c r="C1474" s="1"/>
  <c r="C1480" s="1"/>
  <c r="C1486" s="1"/>
  <c r="C1492" s="1"/>
  <c r="I422" i="5"/>
  <c r="D1490" i="25" s="1"/>
  <c r="D1491" s="1"/>
  <c r="C1347"/>
  <c r="C1353" s="1"/>
  <c r="C1359" s="1"/>
  <c r="C1365" s="1"/>
  <c r="C1371" s="1"/>
  <c r="C1377" s="1"/>
  <c r="C1383" s="1"/>
  <c r="C1389" s="1"/>
  <c r="C1395" s="1"/>
  <c r="C1401" s="1"/>
  <c r="C1407" s="1"/>
  <c r="C1413" s="1"/>
  <c r="C1419" s="1"/>
  <c r="C1425" s="1"/>
  <c r="C1431" s="1"/>
  <c r="C1437" s="1"/>
  <c r="C1443" s="1"/>
  <c r="C1449" s="1"/>
  <c r="C1455" s="1"/>
  <c r="C1461" s="1"/>
  <c r="C1467" s="1"/>
  <c r="C1473" s="1"/>
  <c r="C1479" s="1"/>
  <c r="C1485" s="1"/>
  <c r="C1491" s="1"/>
  <c r="C1352"/>
  <c r="C1358"/>
  <c r="C1364" s="1"/>
  <c r="K1465"/>
  <c r="K1471"/>
  <c r="K1477" s="1"/>
  <c r="K1483" s="1"/>
  <c r="K1489" s="1"/>
  <c r="J1465"/>
  <c r="J1471" s="1"/>
  <c r="J1477" s="1"/>
  <c r="J1483" s="1"/>
  <c r="J1489" s="1"/>
  <c r="I1465"/>
  <c r="I1471"/>
  <c r="I1477" s="1"/>
  <c r="I1483" s="1"/>
  <c r="I1489" s="1"/>
  <c r="H1465"/>
  <c r="H1471" s="1"/>
  <c r="H1477" s="1"/>
  <c r="H1483" s="1"/>
  <c r="H1489" s="1"/>
  <c r="G1465"/>
  <c r="G1471"/>
  <c r="G1477" s="1"/>
  <c r="G1483" s="1"/>
  <c r="G1489" s="1"/>
  <c r="F1465"/>
  <c r="F1471" s="1"/>
  <c r="F1477" s="1"/>
  <c r="F1483" s="1"/>
  <c r="F1489" s="1"/>
  <c r="E1465"/>
  <c r="E1471"/>
  <c r="E1477" s="1"/>
  <c r="E1483" s="1"/>
  <c r="E1489" s="1"/>
  <c r="C274" i="5"/>
  <c r="C1489" i="25" s="1"/>
  <c r="D273" i="5"/>
  <c r="D1483" i="25" s="1"/>
  <c r="D1486" s="1"/>
  <c r="D1487" s="1"/>
  <c r="I421" i="5"/>
  <c r="D1484" i="25" s="1"/>
  <c r="D1485" s="1"/>
  <c r="C273" i="5"/>
  <c r="C1483" i="25"/>
  <c r="D272" i="5"/>
  <c r="D1477" i="25"/>
  <c r="D1480" s="1"/>
  <c r="D1481" s="1"/>
  <c r="I420" i="5"/>
  <c r="D1478" i="25"/>
  <c r="D1479" s="1"/>
  <c r="C272" i="5"/>
  <c r="C1477" i="25" s="1"/>
  <c r="D271" i="5"/>
  <c r="D1471" i="25" s="1"/>
  <c r="D1474" s="1"/>
  <c r="D1475" s="1"/>
  <c r="I419" i="5"/>
  <c r="D1472" i="25" s="1"/>
  <c r="D1473" s="1"/>
  <c r="C271" i="5"/>
  <c r="C1471" i="25" s="1"/>
  <c r="D270" i="5"/>
  <c r="D1465" i="25" s="1"/>
  <c r="D1468" s="1"/>
  <c r="D1469" s="1"/>
  <c r="I418" i="5"/>
  <c r="D1466" i="25" s="1"/>
  <c r="D1467" s="1"/>
  <c r="C270" i="5"/>
  <c r="C1465" i="25" s="1"/>
  <c r="D269" i="5"/>
  <c r="D1459" i="25" s="1"/>
  <c r="D1462" s="1"/>
  <c r="D1463" s="1"/>
  <c r="D1460"/>
  <c r="D1461" s="1"/>
  <c r="C269" i="5"/>
  <c r="C1459" i="25" s="1"/>
  <c r="D268" i="5"/>
  <c r="D1453" i="25" s="1"/>
  <c r="D1456" s="1"/>
  <c r="D1457" s="1"/>
  <c r="D1454"/>
  <c r="D1455" s="1"/>
  <c r="C268" i="5"/>
  <c r="C1453" i="25" s="1"/>
  <c r="D267" i="5"/>
  <c r="D1447" i="25" s="1"/>
  <c r="D1450" s="1"/>
  <c r="D1451" s="1"/>
  <c r="I304" i="5"/>
  <c r="I341" s="1"/>
  <c r="I378" s="1"/>
  <c r="I415" s="1"/>
  <c r="D1448" i="25" s="1"/>
  <c r="D1449" s="1"/>
  <c r="H1066"/>
  <c r="H1075"/>
  <c r="H1339" s="1"/>
  <c r="H1345" s="1"/>
  <c r="H1351" s="1"/>
  <c r="H1357" s="1"/>
  <c r="H1363" s="1"/>
  <c r="H1369" s="1"/>
  <c r="H1375" s="1"/>
  <c r="H1381" s="1"/>
  <c r="H1387" s="1"/>
  <c r="H1393" s="1"/>
  <c r="H1399" s="1"/>
  <c r="H1405" s="1"/>
  <c r="H1411" s="1"/>
  <c r="H1417" s="1"/>
  <c r="H1423" s="1"/>
  <c r="H1429" s="1"/>
  <c r="H1435" s="1"/>
  <c r="H1441" s="1"/>
  <c r="H1447" s="1"/>
  <c r="G1066"/>
  <c r="G1075" s="1"/>
  <c r="F1066"/>
  <c r="F1075" s="1"/>
  <c r="F1339" s="1"/>
  <c r="F1345" s="1"/>
  <c r="F1351" s="1"/>
  <c r="F1357" s="1"/>
  <c r="F1363" s="1"/>
  <c r="F1369" s="1"/>
  <c r="F1375" s="1"/>
  <c r="F1381" s="1"/>
  <c r="F1387" s="1"/>
  <c r="F1393" s="1"/>
  <c r="F1399" s="1"/>
  <c r="F1405" s="1"/>
  <c r="F1411" s="1"/>
  <c r="F1417" s="1"/>
  <c r="F1423" s="1"/>
  <c r="F1429" s="1"/>
  <c r="F1435" s="1"/>
  <c r="F1441" s="1"/>
  <c r="F1447" s="1"/>
  <c r="E1066"/>
  <c r="E1075" s="1"/>
  <c r="C267" i="5"/>
  <c r="C1447" i="25"/>
  <c r="D266" i="5"/>
  <c r="D1441" i="25"/>
  <c r="D1444" s="1"/>
  <c r="D1445" s="1"/>
  <c r="I303" i="5"/>
  <c r="I340" s="1"/>
  <c r="I377" s="1"/>
  <c r="I414" s="1"/>
  <c r="D1442" i="25" s="1"/>
  <c r="D1443" s="1"/>
  <c r="C266" i="5"/>
  <c r="C1441" i="25" s="1"/>
  <c r="D265" i="5"/>
  <c r="D1435" i="25" s="1"/>
  <c r="D1438" s="1"/>
  <c r="D1439" s="1"/>
  <c r="I302" i="5"/>
  <c r="I339"/>
  <c r="I376" s="1"/>
  <c r="I413" s="1"/>
  <c r="D1436" i="25" s="1"/>
  <c r="D1437" s="1"/>
  <c r="C265" i="5"/>
  <c r="C1435" i="25" s="1"/>
  <c r="D264" i="5"/>
  <c r="D1429" i="25" s="1"/>
  <c r="D1432" s="1"/>
  <c r="D1433" s="1"/>
  <c r="I301" i="5"/>
  <c r="I338"/>
  <c r="I375" s="1"/>
  <c r="I412" s="1"/>
  <c r="D1430" i="25" s="1"/>
  <c r="D1431" s="1"/>
  <c r="C264" i="5"/>
  <c r="C1429" i="25" s="1"/>
  <c r="D263" i="5"/>
  <c r="D1423" i="25" s="1"/>
  <c r="D1426" s="1"/>
  <c r="D1427" s="1"/>
  <c r="I300" i="5"/>
  <c r="I337"/>
  <c r="I374" s="1"/>
  <c r="I411" s="1"/>
  <c r="D1424" i="25" s="1"/>
  <c r="D1425" s="1"/>
  <c r="C263" i="5"/>
  <c r="C1423" i="25" s="1"/>
  <c r="D262" i="5"/>
  <c r="D1417" i="25" s="1"/>
  <c r="D1420" s="1"/>
  <c r="D1421" s="1"/>
  <c r="I299" i="5"/>
  <c r="I336" s="1"/>
  <c r="I373" s="1"/>
  <c r="I410" s="1"/>
  <c r="D1418" i="25" s="1"/>
  <c r="D1419" s="1"/>
  <c r="C262" i="5"/>
  <c r="C1417" i="25" s="1"/>
  <c r="D261" i="5"/>
  <c r="D1411" i="25" s="1"/>
  <c r="D1414" s="1"/>
  <c r="D1415" s="1"/>
  <c r="I298" i="5"/>
  <c r="I335"/>
  <c r="I372" s="1"/>
  <c r="I409" s="1"/>
  <c r="D1412" i="25" s="1"/>
  <c r="D1413" s="1"/>
  <c r="C261" i="5"/>
  <c r="C1411" i="25"/>
  <c r="D260" i="5"/>
  <c r="D1405" i="25"/>
  <c r="D1408" s="1"/>
  <c r="D1409" s="1"/>
  <c r="I297" i="5"/>
  <c r="I334" s="1"/>
  <c r="I371" s="1"/>
  <c r="I408" s="1"/>
  <c r="D1406" i="25" s="1"/>
  <c r="D1407" s="1"/>
  <c r="C260" i="5"/>
  <c r="C1405" i="25" s="1"/>
  <c r="D259" i="5"/>
  <c r="D1399" i="25" s="1"/>
  <c r="D1402" s="1"/>
  <c r="D1403" s="1"/>
  <c r="I296" i="5"/>
  <c r="I333" s="1"/>
  <c r="I370" s="1"/>
  <c r="I407" s="1"/>
  <c r="D1400" i="25" s="1"/>
  <c r="D1401" s="1"/>
  <c r="C259" i="5"/>
  <c r="C1399" i="25" s="1"/>
  <c r="D258" i="5"/>
  <c r="D1393" i="25" s="1"/>
  <c r="D1396" s="1"/>
  <c r="D1397" s="1"/>
  <c r="I295" i="5"/>
  <c r="I332" s="1"/>
  <c r="I369" s="1"/>
  <c r="I406" s="1"/>
  <c r="D1394" i="25" s="1"/>
  <c r="D1395" s="1"/>
  <c r="C258" i="5"/>
  <c r="C1393" i="25" s="1"/>
  <c r="D257" i="5"/>
  <c r="D1387" i="25" s="1"/>
  <c r="D1390" s="1"/>
  <c r="D1391" s="1"/>
  <c r="I294" i="5"/>
  <c r="I331" s="1"/>
  <c r="I368" s="1"/>
  <c r="I405" s="1"/>
  <c r="D1388" i="25" s="1"/>
  <c r="D1389" s="1"/>
  <c r="C257" i="5"/>
  <c r="C1387" i="25" s="1"/>
  <c r="D256" i="5"/>
  <c r="D1381" i="25" s="1"/>
  <c r="D1384" s="1"/>
  <c r="D1385" s="1"/>
  <c r="I293" i="5"/>
  <c r="I330" s="1"/>
  <c r="I367" s="1"/>
  <c r="I404" s="1"/>
  <c r="D1382" i="25" s="1"/>
  <c r="D1383" s="1"/>
  <c r="C256" i="5"/>
  <c r="C1381" i="25" s="1"/>
  <c r="D255" i="5"/>
  <c r="D1375" i="25" s="1"/>
  <c r="D1378" s="1"/>
  <c r="D1379" s="1"/>
  <c r="I292" i="5"/>
  <c r="I329" s="1"/>
  <c r="I366" s="1"/>
  <c r="I403" s="1"/>
  <c r="D1376" i="25" s="1"/>
  <c r="D1377" s="1"/>
  <c r="C255" i="5"/>
  <c r="C1375" i="25" s="1"/>
  <c r="D254" i="5"/>
  <c r="D1369" i="25" s="1"/>
  <c r="D1372" s="1"/>
  <c r="D1373" s="1"/>
  <c r="I291" i="5"/>
  <c r="I328" s="1"/>
  <c r="I365" s="1"/>
  <c r="I402" s="1"/>
  <c r="D1370" i="25" s="1"/>
  <c r="D1371" s="1"/>
  <c r="C254" i="5"/>
  <c r="C1369" i="25" s="1"/>
  <c r="D253" i="5"/>
  <c r="D1363" i="25" s="1"/>
  <c r="D1366" s="1"/>
  <c r="D1367" s="1"/>
  <c r="I290" i="5"/>
  <c r="I327" s="1"/>
  <c r="I364" s="1"/>
  <c r="I401" s="1"/>
  <c r="D1364" i="25" s="1"/>
  <c r="D1365" s="1"/>
  <c r="C253" i="5"/>
  <c r="C1363" i="25" s="1"/>
  <c r="D252" i="5"/>
  <c r="D1357" i="25" s="1"/>
  <c r="D1360" s="1"/>
  <c r="D1361" s="1"/>
  <c r="I289" i="5"/>
  <c r="I326" s="1"/>
  <c r="I363" s="1"/>
  <c r="I400" s="1"/>
  <c r="D1358" i="25" s="1"/>
  <c r="D1359" s="1"/>
  <c r="C252" i="5"/>
  <c r="C1357" i="25" s="1"/>
  <c r="D251" i="5"/>
  <c r="D1351" i="25" s="1"/>
  <c r="D1354" s="1"/>
  <c r="D1355" s="1"/>
  <c r="I288" i="5"/>
  <c r="I325"/>
  <c r="I362" s="1"/>
  <c r="I399" s="1"/>
  <c r="D1352" i="25" s="1"/>
  <c r="D1353" s="1"/>
  <c r="C251" i="5"/>
  <c r="C1351" i="25" s="1"/>
  <c r="D250" i="5"/>
  <c r="D1345" i="25" s="1"/>
  <c r="D1348" s="1"/>
  <c r="D1349" s="1"/>
  <c r="I287" i="5"/>
  <c r="I324"/>
  <c r="I361" s="1"/>
  <c r="I398" s="1"/>
  <c r="D1346" i="25" s="1"/>
  <c r="D1347" s="1"/>
  <c r="C250" i="5"/>
  <c r="C1345" i="25" s="1"/>
  <c r="D249" i="5"/>
  <c r="D1339" i="25" s="1"/>
  <c r="D1342" s="1"/>
  <c r="D1343" s="1"/>
  <c r="I286" i="5"/>
  <c r="I323"/>
  <c r="I360" s="1"/>
  <c r="I397" s="1"/>
  <c r="D1340" i="25" s="1"/>
  <c r="D1341" s="1"/>
  <c r="C249" i="5"/>
  <c r="C1339" i="25" s="1"/>
  <c r="H1083"/>
  <c r="I1118" s="1"/>
  <c r="I1161" s="1"/>
  <c r="F1083"/>
  <c r="G1118" s="1"/>
  <c r="D992"/>
  <c r="C992"/>
  <c r="C1069" s="1"/>
  <c r="C1198" s="1"/>
  <c r="D991"/>
  <c r="C991"/>
  <c r="C1068" s="1"/>
  <c r="C1197" s="1"/>
  <c r="D990"/>
  <c r="C990"/>
  <c r="C1067" s="1"/>
  <c r="C1196" s="1"/>
  <c r="D42" i="8"/>
  <c r="D77" s="1"/>
  <c r="D113" s="1"/>
  <c r="D147" s="1"/>
  <c r="D266" s="1"/>
  <c r="D301" s="1"/>
  <c r="D336" s="1"/>
  <c r="D371" s="1"/>
  <c r="D406" s="1"/>
  <c r="D948" i="25" s="1"/>
  <c r="C113" i="8"/>
  <c r="C147" s="1"/>
  <c r="C266" s="1"/>
  <c r="C301" s="1"/>
  <c r="C336" s="1"/>
  <c r="C371" s="1"/>
  <c r="C406" s="1"/>
  <c r="C948" i="25" s="1"/>
  <c r="C1112" s="1"/>
  <c r="D41" i="8"/>
  <c r="D76" s="1"/>
  <c r="D112" s="1"/>
  <c r="C112"/>
  <c r="C146" s="1"/>
  <c r="C265" s="1"/>
  <c r="C300" s="1"/>
  <c r="C335" s="1"/>
  <c r="C370" s="1"/>
  <c r="C405" s="1"/>
  <c r="C947" i="25" s="1"/>
  <c r="C1111" s="1"/>
  <c r="D40" i="8"/>
  <c r="D75" s="1"/>
  <c r="D111" s="1"/>
  <c r="D145" s="1"/>
  <c r="D264" s="1"/>
  <c r="D299" s="1"/>
  <c r="D334" s="1"/>
  <c r="D369" s="1"/>
  <c r="D404" s="1"/>
  <c r="D946" i="25" s="1"/>
  <c r="C111" i="8"/>
  <c r="C145" s="1"/>
  <c r="C264" s="1"/>
  <c r="C299" s="1"/>
  <c r="C334" s="1"/>
  <c r="C369" s="1"/>
  <c r="C404" s="1"/>
  <c r="C946" i="25" s="1"/>
  <c r="C1110" s="1"/>
  <c r="D39" i="8"/>
  <c r="D74" s="1"/>
  <c r="D110" s="1"/>
  <c r="C110"/>
  <c r="C144" s="1"/>
  <c r="C263" s="1"/>
  <c r="C298" s="1"/>
  <c r="C333" s="1"/>
  <c r="C368" s="1"/>
  <c r="C403" s="1"/>
  <c r="C945" i="25" s="1"/>
  <c r="C1109" s="1"/>
  <c r="D38" i="8"/>
  <c r="D73" s="1"/>
  <c r="D109" s="1"/>
  <c r="D143" s="1"/>
  <c r="D262" s="1"/>
  <c r="D297" s="1"/>
  <c r="D332" s="1"/>
  <c r="D367" s="1"/>
  <c r="D402" s="1"/>
  <c r="D944" i="25" s="1"/>
  <c r="C109" i="8"/>
  <c r="C143" s="1"/>
  <c r="C262" s="1"/>
  <c r="C297" s="1"/>
  <c r="C332" s="1"/>
  <c r="C367" s="1"/>
  <c r="C402" s="1"/>
  <c r="C944" i="25" s="1"/>
  <c r="C1108" s="1"/>
  <c r="D37" i="8"/>
  <c r="D72" s="1"/>
  <c r="D108" s="1"/>
  <c r="C108"/>
  <c r="C142" s="1"/>
  <c r="C261" s="1"/>
  <c r="C296" s="1"/>
  <c r="C331" s="1"/>
  <c r="C366" s="1"/>
  <c r="C401" s="1"/>
  <c r="C943" i="25" s="1"/>
  <c r="C1107" s="1"/>
  <c r="D36" i="8"/>
  <c r="D71" s="1"/>
  <c r="D107" s="1"/>
  <c r="D141" s="1"/>
  <c r="D260" s="1"/>
  <c r="D295" s="1"/>
  <c r="D330" s="1"/>
  <c r="D365" s="1"/>
  <c r="D400" s="1"/>
  <c r="D942" i="25" s="1"/>
  <c r="C107" i="8"/>
  <c r="C141" s="1"/>
  <c r="C260" s="1"/>
  <c r="C295" s="1"/>
  <c r="C330" s="1"/>
  <c r="C365" s="1"/>
  <c r="C400" s="1"/>
  <c r="C942" i="25" s="1"/>
  <c r="C1106" s="1"/>
  <c r="D35" i="8"/>
  <c r="D70" s="1"/>
  <c r="D106" s="1"/>
  <c r="C106"/>
  <c r="C140" s="1"/>
  <c r="C259" s="1"/>
  <c r="C294" s="1"/>
  <c r="C329" s="1"/>
  <c r="C364" s="1"/>
  <c r="C399" s="1"/>
  <c r="C941" i="25" s="1"/>
  <c r="C1105" s="1"/>
  <c r="D34" i="8"/>
  <c r="D69" s="1"/>
  <c r="D105" s="1"/>
  <c r="D139" s="1"/>
  <c r="D258" s="1"/>
  <c r="D293" s="1"/>
  <c r="D328" s="1"/>
  <c r="D363" s="1"/>
  <c r="D398" s="1"/>
  <c r="D940" i="25" s="1"/>
  <c r="C105" i="8"/>
  <c r="C139" s="1"/>
  <c r="C258" s="1"/>
  <c r="C293" s="1"/>
  <c r="C328" s="1"/>
  <c r="C363" s="1"/>
  <c r="C398" s="1"/>
  <c r="C940" i="25" s="1"/>
  <c r="C1104" s="1"/>
  <c r="D33" i="8"/>
  <c r="D68" s="1"/>
  <c r="D104" s="1"/>
  <c r="C104"/>
  <c r="C138" s="1"/>
  <c r="C257" s="1"/>
  <c r="C292" s="1"/>
  <c r="C327" s="1"/>
  <c r="C362" s="1"/>
  <c r="C397" s="1"/>
  <c r="C939" i="25" s="1"/>
  <c r="C1103" s="1"/>
  <c r="D32" i="8"/>
  <c r="D67" s="1"/>
  <c r="D103" s="1"/>
  <c r="D137" s="1"/>
  <c r="D256" s="1"/>
  <c r="D291" s="1"/>
  <c r="D326" s="1"/>
  <c r="D361" s="1"/>
  <c r="D396" s="1"/>
  <c r="D938" i="25" s="1"/>
  <c r="C103" i="8"/>
  <c r="C137" s="1"/>
  <c r="C256" s="1"/>
  <c r="C291" s="1"/>
  <c r="C326" s="1"/>
  <c r="C361" s="1"/>
  <c r="C396" s="1"/>
  <c r="C938" i="25" s="1"/>
  <c r="C1102" s="1"/>
  <c r="D31" i="8"/>
  <c r="D66" s="1"/>
  <c r="D102" s="1"/>
  <c r="C102"/>
  <c r="C136" s="1"/>
  <c r="C255" s="1"/>
  <c r="C290" s="1"/>
  <c r="C325" s="1"/>
  <c r="C360" s="1"/>
  <c r="C395" s="1"/>
  <c r="C937" i="25" s="1"/>
  <c r="C1101" s="1"/>
  <c r="D30" i="8"/>
  <c r="D65" s="1"/>
  <c r="D101" s="1"/>
  <c r="D135" s="1"/>
  <c r="D254" s="1"/>
  <c r="D289" s="1"/>
  <c r="D324" s="1"/>
  <c r="D359" s="1"/>
  <c r="D394" s="1"/>
  <c r="D936" i="25" s="1"/>
  <c r="C101" i="8"/>
  <c r="C135" s="1"/>
  <c r="C254" s="1"/>
  <c r="C289" s="1"/>
  <c r="C324" s="1"/>
  <c r="C359" s="1"/>
  <c r="C394" s="1"/>
  <c r="C936" i="25" s="1"/>
  <c r="C1100" s="1"/>
  <c r="D29" i="8"/>
  <c r="D64" s="1"/>
  <c r="D100" s="1"/>
  <c r="C100"/>
  <c r="C134" s="1"/>
  <c r="C253" s="1"/>
  <c r="C288" s="1"/>
  <c r="C323" s="1"/>
  <c r="C358" s="1"/>
  <c r="C393" s="1"/>
  <c r="C935" i="25" s="1"/>
  <c r="C1099" s="1"/>
  <c r="D28" i="8"/>
  <c r="D63" s="1"/>
  <c r="D99" s="1"/>
  <c r="D133" s="1"/>
  <c r="D252" s="1"/>
  <c r="D287" s="1"/>
  <c r="D322" s="1"/>
  <c r="D357" s="1"/>
  <c r="D392" s="1"/>
  <c r="D934" i="25" s="1"/>
  <c r="C99" i="8"/>
  <c r="C133" s="1"/>
  <c r="C252" s="1"/>
  <c r="C287" s="1"/>
  <c r="C322" s="1"/>
  <c r="C357" s="1"/>
  <c r="C392" s="1"/>
  <c r="C934" i="25" s="1"/>
  <c r="C1098" s="1"/>
  <c r="D27" i="8"/>
  <c r="D62" s="1"/>
  <c r="D98" s="1"/>
  <c r="C98"/>
  <c r="C132" s="1"/>
  <c r="C251" s="1"/>
  <c r="C286" s="1"/>
  <c r="C321" s="1"/>
  <c r="C356" s="1"/>
  <c r="C391" s="1"/>
  <c r="C933" i="25" s="1"/>
  <c r="C1097" s="1"/>
  <c r="D26" i="8"/>
  <c r="D61" s="1"/>
  <c r="D97" s="1"/>
  <c r="D131" s="1"/>
  <c r="D250" s="1"/>
  <c r="D285" s="1"/>
  <c r="D320" s="1"/>
  <c r="D355" s="1"/>
  <c r="D390" s="1"/>
  <c r="D932" i="25" s="1"/>
  <c r="C97" i="8"/>
  <c r="C131" s="1"/>
  <c r="C250" s="1"/>
  <c r="C285" s="1"/>
  <c r="C320" s="1"/>
  <c r="C355" s="1"/>
  <c r="C390" s="1"/>
  <c r="C932" i="25" s="1"/>
  <c r="C1096" s="1"/>
  <c r="D25" i="8"/>
  <c r="D60" s="1"/>
  <c r="D96" s="1"/>
  <c r="C96"/>
  <c r="C130" s="1"/>
  <c r="C249" s="1"/>
  <c r="C284" s="1"/>
  <c r="C319" s="1"/>
  <c r="C354" s="1"/>
  <c r="C389" s="1"/>
  <c r="C931" i="25" s="1"/>
  <c r="C1095" s="1"/>
  <c r="D24" i="8"/>
  <c r="D59" s="1"/>
  <c r="D95" s="1"/>
  <c r="D129" s="1"/>
  <c r="D248" s="1"/>
  <c r="D283" s="1"/>
  <c r="D318" s="1"/>
  <c r="D353" s="1"/>
  <c r="D388" s="1"/>
  <c r="D930" i="25" s="1"/>
  <c r="C95" i="8"/>
  <c r="C129" s="1"/>
  <c r="C248" s="1"/>
  <c r="C283" s="1"/>
  <c r="C318" s="1"/>
  <c r="C353" s="1"/>
  <c r="C388" s="1"/>
  <c r="C930" i="25" s="1"/>
  <c r="C1094" s="1"/>
  <c r="D23" i="8"/>
  <c r="D58" s="1"/>
  <c r="D94" s="1"/>
  <c r="C94"/>
  <c r="C128" s="1"/>
  <c r="C247" s="1"/>
  <c r="C282" s="1"/>
  <c r="C317" s="1"/>
  <c r="C352" s="1"/>
  <c r="C387" s="1"/>
  <c r="C929" i="25" s="1"/>
  <c r="C1093" s="1"/>
  <c r="D22" i="8"/>
  <c r="D57" s="1"/>
  <c r="D93" s="1"/>
  <c r="D127" s="1"/>
  <c r="D246" s="1"/>
  <c r="D281" s="1"/>
  <c r="D316" s="1"/>
  <c r="D351" s="1"/>
  <c r="D386" s="1"/>
  <c r="D928" i="25" s="1"/>
  <c r="C93" i="8"/>
  <c r="C127" s="1"/>
  <c r="C246" s="1"/>
  <c r="C281" s="1"/>
  <c r="C316" s="1"/>
  <c r="C351" s="1"/>
  <c r="C386" s="1"/>
  <c r="C928" i="25" s="1"/>
  <c r="C1092" s="1"/>
  <c r="D21" i="8"/>
  <c r="D56" s="1"/>
  <c r="D92" s="1"/>
  <c r="C92"/>
  <c r="C126" s="1"/>
  <c r="C245" s="1"/>
  <c r="C280" s="1"/>
  <c r="C315" s="1"/>
  <c r="C350" s="1"/>
  <c r="C385" s="1"/>
  <c r="C927" i="25" s="1"/>
  <c r="D20" i="8"/>
  <c r="D55" s="1"/>
  <c r="D91" s="1"/>
  <c r="C91"/>
  <c r="C125" s="1"/>
  <c r="C244"/>
  <c r="C279" s="1"/>
  <c r="C314" s="1"/>
  <c r="C349" s="1"/>
  <c r="C384" s="1"/>
  <c r="C926" i="25" s="1"/>
  <c r="D19" i="8"/>
  <c r="D54" s="1"/>
  <c r="D90"/>
  <c r="D124" s="1"/>
  <c r="D243" s="1"/>
  <c r="D278" s="1"/>
  <c r="D313" s="1"/>
  <c r="D348" s="1"/>
  <c r="D383" s="1"/>
  <c r="D925" i="25" s="1"/>
  <c r="C90" i="8"/>
  <c r="C124" s="1"/>
  <c r="C243" s="1"/>
  <c r="C278" s="1"/>
  <c r="C313" s="1"/>
  <c r="C348" s="1"/>
  <c r="C383" s="1"/>
  <c r="C925" i="25" s="1"/>
  <c r="D18" i="8"/>
  <c r="D53" s="1"/>
  <c r="D89" s="1"/>
  <c r="C89"/>
  <c r="C123" s="1"/>
  <c r="C242"/>
  <c r="C277" s="1"/>
  <c r="C312" s="1"/>
  <c r="C347" s="1"/>
  <c r="C382" s="1"/>
  <c r="C924" i="25" s="1"/>
  <c r="D17" i="8"/>
  <c r="D52" s="1"/>
  <c r="D88"/>
  <c r="C88"/>
  <c r="C122" s="1"/>
  <c r="C241" s="1"/>
  <c r="C276" s="1"/>
  <c r="C311" s="1"/>
  <c r="C346" s="1"/>
  <c r="C381" s="1"/>
  <c r="C923" i="25" s="1"/>
  <c r="D16" i="8"/>
  <c r="D51" s="1"/>
  <c r="D87" s="1"/>
  <c r="C87"/>
  <c r="C121" s="1"/>
  <c r="C240"/>
  <c r="C275" s="1"/>
  <c r="C310" s="1"/>
  <c r="C345" s="1"/>
  <c r="C380" s="1"/>
  <c r="C922" i="25" s="1"/>
  <c r="D15" i="8"/>
  <c r="D50" s="1"/>
  <c r="D86"/>
  <c r="D120" s="1"/>
  <c r="D239" s="1"/>
  <c r="D274" s="1"/>
  <c r="D309" s="1"/>
  <c r="D344" s="1"/>
  <c r="D379" s="1"/>
  <c r="D921" i="25" s="1"/>
  <c r="C86" i="8"/>
  <c r="C120" s="1"/>
  <c r="C239" s="1"/>
  <c r="C274" s="1"/>
  <c r="C309" s="1"/>
  <c r="C344" s="1"/>
  <c r="C379" s="1"/>
  <c r="C921" i="25" s="1"/>
  <c r="L1248"/>
  <c r="L1291" s="1"/>
  <c r="K1248"/>
  <c r="J1248"/>
  <c r="J1291" s="1"/>
  <c r="I1248"/>
  <c r="H1248"/>
  <c r="H1291" s="1"/>
  <c r="G1248"/>
  <c r="F1248"/>
  <c r="F1291" s="1"/>
  <c r="C1247"/>
  <c r="C1290" s="1"/>
  <c r="J1282"/>
  <c r="F1282"/>
  <c r="L1119"/>
  <c r="L1162"/>
  <c r="K1119"/>
  <c r="K1162"/>
  <c r="J1119"/>
  <c r="J1162"/>
  <c r="I1119"/>
  <c r="I1162"/>
  <c r="H1119"/>
  <c r="H1162"/>
  <c r="G1119"/>
  <c r="G1162"/>
  <c r="F1119"/>
  <c r="F1162"/>
  <c r="C1118"/>
  <c r="C1161"/>
  <c r="C1156"/>
  <c r="C1155"/>
  <c r="C1154"/>
  <c r="L1153"/>
  <c r="K1153"/>
  <c r="J1153"/>
  <c r="I1153"/>
  <c r="H1153"/>
  <c r="G1153"/>
  <c r="F1153"/>
  <c r="I1152"/>
  <c r="C983"/>
  <c r="C1026" s="1"/>
  <c r="C1061" s="1"/>
  <c r="C982"/>
  <c r="C1025" s="1"/>
  <c r="C1060"/>
  <c r="C981"/>
  <c r="C1024" s="1"/>
  <c r="C1059" s="1"/>
  <c r="C980"/>
  <c r="C1023" s="1"/>
  <c r="C1058" s="1"/>
  <c r="C979"/>
  <c r="C1022" s="1"/>
  <c r="C1057" s="1"/>
  <c r="C978"/>
  <c r="C1021" s="1"/>
  <c r="C1056"/>
  <c r="C977"/>
  <c r="C1020" s="1"/>
  <c r="C1055" s="1"/>
  <c r="C976"/>
  <c r="C1019" s="1"/>
  <c r="C1054" s="1"/>
  <c r="C975"/>
  <c r="C1018" s="1"/>
  <c r="C1053" s="1"/>
  <c r="C974"/>
  <c r="C1017" s="1"/>
  <c r="C1052"/>
  <c r="C973"/>
  <c r="C1016" s="1"/>
  <c r="C1051" s="1"/>
  <c r="C972"/>
  <c r="C1015" s="1"/>
  <c r="C1050" s="1"/>
  <c r="C971"/>
  <c r="C1014" s="1"/>
  <c r="C1049" s="1"/>
  <c r="C970"/>
  <c r="C1013" s="1"/>
  <c r="C1048"/>
  <c r="C969"/>
  <c r="C1012" s="1"/>
  <c r="C1047" s="1"/>
  <c r="C968"/>
  <c r="C1011" s="1"/>
  <c r="C1046" s="1"/>
  <c r="C967"/>
  <c r="C1010" s="1"/>
  <c r="C1045" s="1"/>
  <c r="C966"/>
  <c r="C1009" s="1"/>
  <c r="C1044"/>
  <c r="C965"/>
  <c r="C1008" s="1"/>
  <c r="C1043" s="1"/>
  <c r="C964"/>
  <c r="C1007" s="1"/>
  <c r="C1042" s="1"/>
  <c r="C963"/>
  <c r="C1006" s="1"/>
  <c r="C1041" s="1"/>
  <c r="L955"/>
  <c r="K998"/>
  <c r="K1033" s="1"/>
  <c r="K955"/>
  <c r="J998" s="1"/>
  <c r="J1033"/>
  <c r="J955"/>
  <c r="I998"/>
  <c r="I1033" s="1"/>
  <c r="I955"/>
  <c r="H998" s="1"/>
  <c r="H1033"/>
  <c r="H955"/>
  <c r="G998"/>
  <c r="G1033" s="1"/>
  <c r="G955"/>
  <c r="F998" s="1"/>
  <c r="F1033"/>
  <c r="F955"/>
  <c r="E998"/>
  <c r="E1033" s="1"/>
  <c r="C954"/>
  <c r="C997"/>
  <c r="C1032" s="1"/>
  <c r="L989"/>
  <c r="K989"/>
  <c r="J989"/>
  <c r="I989"/>
  <c r="H989"/>
  <c r="G989"/>
  <c r="F989"/>
  <c r="D905"/>
  <c r="D912" s="1"/>
  <c r="D904"/>
  <c r="D911" s="1"/>
  <c r="D866"/>
  <c r="D873" s="1"/>
  <c r="D865"/>
  <c r="D872" s="1"/>
  <c r="D834"/>
  <c r="C834"/>
  <c r="D833"/>
  <c r="C833"/>
  <c r="D832"/>
  <c r="C832"/>
  <c r="D821"/>
  <c r="D828" s="1"/>
  <c r="D813"/>
  <c r="D820" s="1"/>
  <c r="D827" s="1"/>
  <c r="L787"/>
  <c r="J787"/>
  <c r="D533"/>
  <c r="D566" s="1"/>
  <c r="D601" s="1"/>
  <c r="D643" s="1"/>
  <c r="D676" s="1"/>
  <c r="D711" s="1"/>
  <c r="D753" s="1"/>
  <c r="D786" s="1"/>
  <c r="C533"/>
  <c r="C566" s="1"/>
  <c r="C601" s="1"/>
  <c r="C643" s="1"/>
  <c r="C676" s="1"/>
  <c r="C711" s="1"/>
  <c r="C753" s="1"/>
  <c r="C786" s="1"/>
  <c r="D532"/>
  <c r="D565" s="1"/>
  <c r="D600" s="1"/>
  <c r="D642" s="1"/>
  <c r="D675" s="1"/>
  <c r="D710" s="1"/>
  <c r="D752" s="1"/>
  <c r="D785" s="1"/>
  <c r="C532"/>
  <c r="C565" s="1"/>
  <c r="C600" s="1"/>
  <c r="C642" s="1"/>
  <c r="C675" s="1"/>
  <c r="C710" s="1"/>
  <c r="C752" s="1"/>
  <c r="C785" s="1"/>
  <c r="D531"/>
  <c r="D564" s="1"/>
  <c r="D599" s="1"/>
  <c r="D641" s="1"/>
  <c r="D674" s="1"/>
  <c r="D709" s="1"/>
  <c r="D751" s="1"/>
  <c r="D784" s="1"/>
  <c r="C531"/>
  <c r="C564" s="1"/>
  <c r="C599" s="1"/>
  <c r="C641" s="1"/>
  <c r="C674" s="1"/>
  <c r="C709" s="1"/>
  <c r="C751" s="1"/>
  <c r="C784" s="1"/>
  <c r="D530"/>
  <c r="D563" s="1"/>
  <c r="D598" s="1"/>
  <c r="D640" s="1"/>
  <c r="D673" s="1"/>
  <c r="D708" s="1"/>
  <c r="D750" s="1"/>
  <c r="D783" s="1"/>
  <c r="C530"/>
  <c r="C563" s="1"/>
  <c r="C598" s="1"/>
  <c r="C640" s="1"/>
  <c r="C673" s="1"/>
  <c r="C708" s="1"/>
  <c r="C750" s="1"/>
  <c r="C783" s="1"/>
  <c r="D529"/>
  <c r="D562" s="1"/>
  <c r="D597" s="1"/>
  <c r="D639" s="1"/>
  <c r="D672" s="1"/>
  <c r="D707" s="1"/>
  <c r="D749" s="1"/>
  <c r="D782" s="1"/>
  <c r="C529"/>
  <c r="C562" s="1"/>
  <c r="C597" s="1"/>
  <c r="C639" s="1"/>
  <c r="C672" s="1"/>
  <c r="C707" s="1"/>
  <c r="C749" s="1"/>
  <c r="C782" s="1"/>
  <c r="D528"/>
  <c r="D561" s="1"/>
  <c r="D596" s="1"/>
  <c r="D638" s="1"/>
  <c r="D671" s="1"/>
  <c r="D706" s="1"/>
  <c r="D748" s="1"/>
  <c r="D781" s="1"/>
  <c r="C528"/>
  <c r="C561" s="1"/>
  <c r="C596" s="1"/>
  <c r="C638" s="1"/>
  <c r="C671" s="1"/>
  <c r="C706" s="1"/>
  <c r="C748" s="1"/>
  <c r="C781" s="1"/>
  <c r="D527"/>
  <c r="D560" s="1"/>
  <c r="D595" s="1"/>
  <c r="D637" s="1"/>
  <c r="D670" s="1"/>
  <c r="D705" s="1"/>
  <c r="D747" s="1"/>
  <c r="D780" s="1"/>
  <c r="C527"/>
  <c r="C560" s="1"/>
  <c r="C595" s="1"/>
  <c r="C637" s="1"/>
  <c r="C670" s="1"/>
  <c r="C705" s="1"/>
  <c r="C747" s="1"/>
  <c r="C780" s="1"/>
  <c r="D526"/>
  <c r="D559" s="1"/>
  <c r="D594" s="1"/>
  <c r="D636" s="1"/>
  <c r="D669" s="1"/>
  <c r="D704" s="1"/>
  <c r="D746" s="1"/>
  <c r="D779" s="1"/>
  <c r="C526"/>
  <c r="C559" s="1"/>
  <c r="C594" s="1"/>
  <c r="C636" s="1"/>
  <c r="C669" s="1"/>
  <c r="C704" s="1"/>
  <c r="C746" s="1"/>
  <c r="C779" s="1"/>
  <c r="D525"/>
  <c r="D558" s="1"/>
  <c r="D593" s="1"/>
  <c r="D635" s="1"/>
  <c r="D668" s="1"/>
  <c r="D703" s="1"/>
  <c r="D745" s="1"/>
  <c r="D778" s="1"/>
  <c r="C525"/>
  <c r="C558" s="1"/>
  <c r="C593" s="1"/>
  <c r="C635" s="1"/>
  <c r="C668" s="1"/>
  <c r="C703" s="1"/>
  <c r="C745" s="1"/>
  <c r="C778" s="1"/>
  <c r="D524"/>
  <c r="D557" s="1"/>
  <c r="D592" s="1"/>
  <c r="D634" s="1"/>
  <c r="D667" s="1"/>
  <c r="D702" s="1"/>
  <c r="D744" s="1"/>
  <c r="D777" s="1"/>
  <c r="C524"/>
  <c r="C557" s="1"/>
  <c r="C592" s="1"/>
  <c r="C634" s="1"/>
  <c r="C667" s="1"/>
  <c r="C702" s="1"/>
  <c r="C744" s="1"/>
  <c r="C777" s="1"/>
  <c r="D523"/>
  <c r="D556" s="1"/>
  <c r="D591" s="1"/>
  <c r="D633" s="1"/>
  <c r="D666" s="1"/>
  <c r="D701" s="1"/>
  <c r="D743" s="1"/>
  <c r="D776" s="1"/>
  <c r="C523"/>
  <c r="C556" s="1"/>
  <c r="C591" s="1"/>
  <c r="C633" s="1"/>
  <c r="C666" s="1"/>
  <c r="C701" s="1"/>
  <c r="C743" s="1"/>
  <c r="C776" s="1"/>
  <c r="D522"/>
  <c r="D555" s="1"/>
  <c r="D590" s="1"/>
  <c r="D632" s="1"/>
  <c r="D665" s="1"/>
  <c r="D700" s="1"/>
  <c r="D742" s="1"/>
  <c r="D775" s="1"/>
  <c r="C522"/>
  <c r="C555" s="1"/>
  <c r="C590" s="1"/>
  <c r="C632" s="1"/>
  <c r="C665" s="1"/>
  <c r="C700" s="1"/>
  <c r="C742" s="1"/>
  <c r="C775" s="1"/>
  <c r="D521"/>
  <c r="D554" s="1"/>
  <c r="D589" s="1"/>
  <c r="D631" s="1"/>
  <c r="D664" s="1"/>
  <c r="D699" s="1"/>
  <c r="D741" s="1"/>
  <c r="D774" s="1"/>
  <c r="C521"/>
  <c r="C554" s="1"/>
  <c r="C589" s="1"/>
  <c r="C631" s="1"/>
  <c r="C664" s="1"/>
  <c r="C699" s="1"/>
  <c r="C741" s="1"/>
  <c r="C774" s="1"/>
  <c r="D520"/>
  <c r="D553" s="1"/>
  <c r="D588" s="1"/>
  <c r="D630" s="1"/>
  <c r="D663" s="1"/>
  <c r="D698" s="1"/>
  <c r="D740" s="1"/>
  <c r="D773" s="1"/>
  <c r="C520"/>
  <c r="C553" s="1"/>
  <c r="C588" s="1"/>
  <c r="C630" s="1"/>
  <c r="C663" s="1"/>
  <c r="C698" s="1"/>
  <c r="C740" s="1"/>
  <c r="C773" s="1"/>
  <c r="D519"/>
  <c r="D552" s="1"/>
  <c r="D587" s="1"/>
  <c r="D629" s="1"/>
  <c r="D662" s="1"/>
  <c r="D697" s="1"/>
  <c r="D739" s="1"/>
  <c r="D772" s="1"/>
  <c r="C519"/>
  <c r="C552" s="1"/>
  <c r="C587" s="1"/>
  <c r="C629" s="1"/>
  <c r="C662" s="1"/>
  <c r="C697" s="1"/>
  <c r="C739" s="1"/>
  <c r="C772" s="1"/>
  <c r="D518"/>
  <c r="D551" s="1"/>
  <c r="D586" s="1"/>
  <c r="D628" s="1"/>
  <c r="D661" s="1"/>
  <c r="D696" s="1"/>
  <c r="D738" s="1"/>
  <c r="D771" s="1"/>
  <c r="C518"/>
  <c r="C551" s="1"/>
  <c r="C586" s="1"/>
  <c r="C628" s="1"/>
  <c r="C661" s="1"/>
  <c r="C696" s="1"/>
  <c r="C738" s="1"/>
  <c r="C771" s="1"/>
  <c r="D517"/>
  <c r="D550" s="1"/>
  <c r="D585" s="1"/>
  <c r="D627" s="1"/>
  <c r="D660" s="1"/>
  <c r="D695" s="1"/>
  <c r="D737" s="1"/>
  <c r="D770" s="1"/>
  <c r="C517"/>
  <c r="C550" s="1"/>
  <c r="C585" s="1"/>
  <c r="C627" s="1"/>
  <c r="C660" s="1"/>
  <c r="C695" s="1"/>
  <c r="C737" s="1"/>
  <c r="C770" s="1"/>
  <c r="D516"/>
  <c r="D549" s="1"/>
  <c r="D584" s="1"/>
  <c r="D626" s="1"/>
  <c r="D659" s="1"/>
  <c r="D694" s="1"/>
  <c r="D736" s="1"/>
  <c r="D769" s="1"/>
  <c r="C516"/>
  <c r="C549" s="1"/>
  <c r="C584" s="1"/>
  <c r="C626" s="1"/>
  <c r="C659" s="1"/>
  <c r="C694" s="1"/>
  <c r="C736" s="1"/>
  <c r="C769" s="1"/>
  <c r="D515"/>
  <c r="D548" s="1"/>
  <c r="D583" s="1"/>
  <c r="D625" s="1"/>
  <c r="D658" s="1"/>
  <c r="D693" s="1"/>
  <c r="D735" s="1"/>
  <c r="D768" s="1"/>
  <c r="C515"/>
  <c r="C548" s="1"/>
  <c r="C583" s="1"/>
  <c r="C625" s="1"/>
  <c r="C658" s="1"/>
  <c r="C693" s="1"/>
  <c r="C735" s="1"/>
  <c r="C768" s="1"/>
  <c r="D514"/>
  <c r="D547" s="1"/>
  <c r="D582" s="1"/>
  <c r="D624" s="1"/>
  <c r="D657" s="1"/>
  <c r="D692" s="1"/>
  <c r="D734" s="1"/>
  <c r="D767" s="1"/>
  <c r="C514"/>
  <c r="C547" s="1"/>
  <c r="C582" s="1"/>
  <c r="C624" s="1"/>
  <c r="C657" s="1"/>
  <c r="C692" s="1"/>
  <c r="C734" s="1"/>
  <c r="C767" s="1"/>
  <c r="D513"/>
  <c r="D546" s="1"/>
  <c r="D581" s="1"/>
  <c r="D623" s="1"/>
  <c r="D656" s="1"/>
  <c r="D691" s="1"/>
  <c r="D733" s="1"/>
  <c r="D766" s="1"/>
  <c r="C513"/>
  <c r="C546" s="1"/>
  <c r="C581" s="1"/>
  <c r="C623" s="1"/>
  <c r="C656" s="1"/>
  <c r="C691" s="1"/>
  <c r="C733" s="1"/>
  <c r="C766" s="1"/>
  <c r="D512"/>
  <c r="D545" s="1"/>
  <c r="D580" s="1"/>
  <c r="D622" s="1"/>
  <c r="D655" s="1"/>
  <c r="D690" s="1"/>
  <c r="D732" s="1"/>
  <c r="D765" s="1"/>
  <c r="C512"/>
  <c r="C545" s="1"/>
  <c r="C580" s="1"/>
  <c r="C622" s="1"/>
  <c r="C655" s="1"/>
  <c r="C690" s="1"/>
  <c r="C732" s="1"/>
  <c r="C765" s="1"/>
  <c r="C511"/>
  <c r="C544" s="1"/>
  <c r="C579" s="1"/>
  <c r="C621" s="1"/>
  <c r="C654" s="1"/>
  <c r="C689" s="1"/>
  <c r="C731" s="1"/>
  <c r="C764" s="1"/>
  <c r="D510"/>
  <c r="D543" s="1"/>
  <c r="D578" s="1"/>
  <c r="D620" s="1"/>
  <c r="D653" s="1"/>
  <c r="D688" s="1"/>
  <c r="D730" s="1"/>
  <c r="D763" s="1"/>
  <c r="C510"/>
  <c r="C543" s="1"/>
  <c r="C578" s="1"/>
  <c r="C620" s="1"/>
  <c r="C653" s="1"/>
  <c r="C688" s="1"/>
  <c r="C730" s="1"/>
  <c r="C763" s="1"/>
  <c r="C509"/>
  <c r="C542" s="1"/>
  <c r="C577" s="1"/>
  <c r="C619" s="1"/>
  <c r="C652" s="1"/>
  <c r="C687" s="1"/>
  <c r="C729" s="1"/>
  <c r="C762" s="1"/>
  <c r="D508"/>
  <c r="D541" s="1"/>
  <c r="D576" s="1"/>
  <c r="D618" s="1"/>
  <c r="D651" s="1"/>
  <c r="D686" s="1"/>
  <c r="D728" s="1"/>
  <c r="D761" s="1"/>
  <c r="C508"/>
  <c r="C541" s="1"/>
  <c r="C576" s="1"/>
  <c r="C618" s="1"/>
  <c r="C651" s="1"/>
  <c r="C686" s="1"/>
  <c r="C728" s="1"/>
  <c r="C761" s="1"/>
  <c r="C507"/>
  <c r="C540" s="1"/>
  <c r="C575" s="1"/>
  <c r="C617" s="1"/>
  <c r="C650" s="1"/>
  <c r="C685" s="1"/>
  <c r="C727" s="1"/>
  <c r="C760" s="1"/>
  <c r="D506"/>
  <c r="D539" s="1"/>
  <c r="D574" s="1"/>
  <c r="D616" s="1"/>
  <c r="D649" s="1"/>
  <c r="D684" s="1"/>
  <c r="D726" s="1"/>
  <c r="D759" s="1"/>
  <c r="C506"/>
  <c r="C539" s="1"/>
  <c r="C574" s="1"/>
  <c r="C616" s="1"/>
  <c r="C649" s="1"/>
  <c r="C684" s="1"/>
  <c r="C726" s="1"/>
  <c r="C759" s="1"/>
  <c r="L754"/>
  <c r="J754"/>
  <c r="L712"/>
  <c r="J712"/>
  <c r="E712"/>
  <c r="L677"/>
  <c r="K677"/>
  <c r="J677"/>
  <c r="I677"/>
  <c r="L644"/>
  <c r="K644"/>
  <c r="J644"/>
  <c r="I644"/>
  <c r="L602"/>
  <c r="K602"/>
  <c r="J602"/>
  <c r="I602"/>
  <c r="K534"/>
  <c r="J534"/>
  <c r="I534"/>
  <c r="H534"/>
  <c r="G534"/>
  <c r="F534"/>
  <c r="D498"/>
  <c r="L492"/>
  <c r="L114" i="8"/>
  <c r="M492" i="25" s="1"/>
  <c r="K492"/>
  <c r="J492"/>
  <c r="I492"/>
  <c r="H492"/>
  <c r="G492"/>
  <c r="F492"/>
  <c r="E491"/>
  <c r="E492" s="1"/>
  <c r="D491"/>
  <c r="C491"/>
  <c r="E490"/>
  <c r="C490"/>
  <c r="E489"/>
  <c r="D489"/>
  <c r="C489"/>
  <c r="E488"/>
  <c r="C488"/>
  <c r="E487"/>
  <c r="D487"/>
  <c r="C487"/>
  <c r="E486"/>
  <c r="C486"/>
  <c r="E485"/>
  <c r="D485"/>
  <c r="C485"/>
  <c r="E484"/>
  <c r="C484"/>
  <c r="E483"/>
  <c r="D483"/>
  <c r="C483"/>
  <c r="E482"/>
  <c r="C482"/>
  <c r="E481"/>
  <c r="D481"/>
  <c r="C481"/>
  <c r="E480"/>
  <c r="C480"/>
  <c r="E479"/>
  <c r="D479"/>
  <c r="C479"/>
  <c r="E478"/>
  <c r="C478"/>
  <c r="E477"/>
  <c r="D477"/>
  <c r="C477"/>
  <c r="E476"/>
  <c r="C476"/>
  <c r="E475"/>
  <c r="D475"/>
  <c r="C475"/>
  <c r="E474"/>
  <c r="C474"/>
  <c r="E473"/>
  <c r="D473"/>
  <c r="C473"/>
  <c r="E472"/>
  <c r="C472"/>
  <c r="E471"/>
  <c r="D471"/>
  <c r="C471"/>
  <c r="E470"/>
  <c r="C470"/>
  <c r="E469"/>
  <c r="C469"/>
  <c r="E468"/>
  <c r="D468"/>
  <c r="C468"/>
  <c r="E467"/>
  <c r="C467"/>
  <c r="E466"/>
  <c r="C466"/>
  <c r="E465"/>
  <c r="C465"/>
  <c r="E464"/>
  <c r="D464"/>
  <c r="C464"/>
  <c r="F455"/>
  <c r="T455" s="1"/>
  <c r="L455" s="1"/>
  <c r="R455"/>
  <c r="J455" s="1"/>
  <c r="D455"/>
  <c r="C455"/>
  <c r="F454"/>
  <c r="U454" s="1"/>
  <c r="M454" s="1"/>
  <c r="T454"/>
  <c r="L454" s="1"/>
  <c r="R454"/>
  <c r="J454" s="1"/>
  <c r="P454"/>
  <c r="H454" s="1"/>
  <c r="D454"/>
  <c r="C454"/>
  <c r="F453"/>
  <c r="T453" s="1"/>
  <c r="L453" s="1"/>
  <c r="R453"/>
  <c r="J453" s="1"/>
  <c r="D453"/>
  <c r="C453"/>
  <c r="F452"/>
  <c r="T452" s="1"/>
  <c r="L452" s="1"/>
  <c r="R452"/>
  <c r="J452" s="1"/>
  <c r="D452"/>
  <c r="C452"/>
  <c r="F451"/>
  <c r="U451" s="1"/>
  <c r="M451" s="1"/>
  <c r="T451"/>
  <c r="L451" s="1"/>
  <c r="R451"/>
  <c r="J451" s="1"/>
  <c r="P451"/>
  <c r="H451" s="1"/>
  <c r="D451"/>
  <c r="C451"/>
  <c r="F450"/>
  <c r="U450"/>
  <c r="M450" s="1"/>
  <c r="T450"/>
  <c r="S450"/>
  <c r="K450" s="1"/>
  <c r="R450"/>
  <c r="Q450"/>
  <c r="I450" s="1"/>
  <c r="P450"/>
  <c r="O450"/>
  <c r="G450" s="1"/>
  <c r="L450"/>
  <c r="J450"/>
  <c r="H450"/>
  <c r="D450"/>
  <c r="C450"/>
  <c r="F449"/>
  <c r="R449"/>
  <c r="J449" s="1"/>
  <c r="D449"/>
  <c r="C449"/>
  <c r="F448"/>
  <c r="T448"/>
  <c r="L448" s="1"/>
  <c r="R448"/>
  <c r="J448" s="1"/>
  <c r="P448"/>
  <c r="H448" s="1"/>
  <c r="D448"/>
  <c r="C448"/>
  <c r="F447"/>
  <c r="D447"/>
  <c r="C447"/>
  <c r="D446"/>
  <c r="C446"/>
  <c r="D445"/>
  <c r="C445"/>
  <c r="D444"/>
  <c r="C444"/>
  <c r="D443"/>
  <c r="C443"/>
  <c r="D442"/>
  <c r="C442"/>
  <c r="D441"/>
  <c r="C441"/>
  <c r="D440"/>
  <c r="C440"/>
  <c r="D439"/>
  <c r="C439"/>
  <c r="D438"/>
  <c r="C438"/>
  <c r="D437"/>
  <c r="C437"/>
  <c r="D436"/>
  <c r="C436"/>
  <c r="D435"/>
  <c r="C435"/>
  <c r="D434"/>
  <c r="C434"/>
  <c r="D433"/>
  <c r="C433"/>
  <c r="D432"/>
  <c r="C432"/>
  <c r="D431"/>
  <c r="C431"/>
  <c r="F425"/>
  <c r="R425" s="1"/>
  <c r="J425" s="1"/>
  <c r="J422" i="5"/>
  <c r="K422"/>
  <c r="E425" i="25"/>
  <c r="D425"/>
  <c r="C425"/>
  <c r="F424"/>
  <c r="U424" s="1"/>
  <c r="T424"/>
  <c r="R424"/>
  <c r="P424"/>
  <c r="J421" i="5"/>
  <c r="K421"/>
  <c r="E424" i="25"/>
  <c r="D424"/>
  <c r="C424"/>
  <c r="F423"/>
  <c r="R423" s="1"/>
  <c r="J423" s="1"/>
  <c r="J420" i="5"/>
  <c r="K420"/>
  <c r="E423" i="25"/>
  <c r="D423"/>
  <c r="C423"/>
  <c r="F422"/>
  <c r="U422" s="1"/>
  <c r="T422"/>
  <c r="R422"/>
  <c r="P422"/>
  <c r="J419" i="5"/>
  <c r="K419"/>
  <c r="E422" i="25"/>
  <c r="D422"/>
  <c r="C422"/>
  <c r="F421"/>
  <c r="U421" s="1"/>
  <c r="R421"/>
  <c r="J418" i="5"/>
  <c r="K418"/>
  <c r="E421" i="25"/>
  <c r="D421"/>
  <c r="C421"/>
  <c r="F420"/>
  <c r="E420"/>
  <c r="D420"/>
  <c r="C420"/>
  <c r="F419"/>
  <c r="E419"/>
  <c r="D419"/>
  <c r="C419"/>
  <c r="E418"/>
  <c r="D418"/>
  <c r="C418"/>
  <c r="E417"/>
  <c r="D417"/>
  <c r="C417"/>
  <c r="E416"/>
  <c r="D416"/>
  <c r="C416"/>
  <c r="E415"/>
  <c r="D415"/>
  <c r="C415"/>
  <c r="E414"/>
  <c r="D414"/>
  <c r="C414"/>
  <c r="E413"/>
  <c r="D413"/>
  <c r="C413"/>
  <c r="E412"/>
  <c r="D412"/>
  <c r="C412"/>
  <c r="E411"/>
  <c r="D411"/>
  <c r="C411"/>
  <c r="E410"/>
  <c r="D410"/>
  <c r="C410"/>
  <c r="E409"/>
  <c r="D409"/>
  <c r="C409"/>
  <c r="E408"/>
  <c r="D408"/>
  <c r="C408"/>
  <c r="E407"/>
  <c r="D407"/>
  <c r="C407"/>
  <c r="E406"/>
  <c r="D406"/>
  <c r="C406"/>
  <c r="E405"/>
  <c r="D405"/>
  <c r="C405"/>
  <c r="E404"/>
  <c r="D404"/>
  <c r="C404"/>
  <c r="E403"/>
  <c r="D403"/>
  <c r="C403"/>
  <c r="E402"/>
  <c r="D402"/>
  <c r="C402"/>
  <c r="E401"/>
  <c r="D401"/>
  <c r="C401"/>
  <c r="E400"/>
  <c r="D400"/>
  <c r="C400"/>
  <c r="F399"/>
  <c r="E399"/>
  <c r="D399"/>
  <c r="C399"/>
  <c r="F398"/>
  <c r="E398"/>
  <c r="D398"/>
  <c r="C398"/>
  <c r="F397"/>
  <c r="E397"/>
  <c r="D397"/>
  <c r="C397"/>
  <c r="F396"/>
  <c r="E396"/>
  <c r="D396"/>
  <c r="C396"/>
  <c r="R395"/>
  <c r="D387"/>
  <c r="D385"/>
  <c r="E300"/>
  <c r="E338" s="1"/>
  <c r="E373" s="1"/>
  <c r="D45"/>
  <c r="D88" s="1"/>
  <c r="C275" i="9"/>
  <c r="C311" s="1"/>
  <c r="E299" i="25"/>
  <c r="E337"/>
  <c r="E372" s="1"/>
  <c r="D44"/>
  <c r="D87" s="1"/>
  <c r="C274" i="9"/>
  <c r="C310" s="1"/>
  <c r="E298" i="25"/>
  <c r="E336" s="1"/>
  <c r="E371" s="1"/>
  <c r="D43"/>
  <c r="D86"/>
  <c r="D298" s="1"/>
  <c r="D336" s="1"/>
  <c r="D371" s="1"/>
  <c r="C273" i="9"/>
  <c r="C309" s="1"/>
  <c r="E297" i="25"/>
  <c r="E335" s="1"/>
  <c r="E370" s="1"/>
  <c r="D42"/>
  <c r="D85" s="1"/>
  <c r="C272" i="9"/>
  <c r="C308"/>
  <c r="C42" i="25" s="1"/>
  <c r="C85" s="1"/>
  <c r="E296"/>
  <c r="E334" s="1"/>
  <c r="E369" s="1"/>
  <c r="D41"/>
  <c r="D84" s="1"/>
  <c r="C271" i="9"/>
  <c r="C307" s="1"/>
  <c r="E295" i="25"/>
  <c r="E333"/>
  <c r="E368" s="1"/>
  <c r="D40"/>
  <c r="D83" s="1"/>
  <c r="C270" i="9"/>
  <c r="C306" s="1"/>
  <c r="E294" i="25"/>
  <c r="E332" s="1"/>
  <c r="E367" s="1"/>
  <c r="D39"/>
  <c r="D82"/>
  <c r="D294" s="1"/>
  <c r="D332" s="1"/>
  <c r="D367" s="1"/>
  <c r="C269" i="9"/>
  <c r="C305" s="1"/>
  <c r="E293" i="25"/>
  <c r="E331" s="1"/>
  <c r="E366" s="1"/>
  <c r="D38"/>
  <c r="D81" s="1"/>
  <c r="C268" i="9"/>
  <c r="C304"/>
  <c r="C38" i="25" s="1"/>
  <c r="C81" s="1"/>
  <c r="E292"/>
  <c r="E330" s="1"/>
  <c r="E365" s="1"/>
  <c r="D37"/>
  <c r="D80" s="1"/>
  <c r="C267" i="9"/>
  <c r="C303" s="1"/>
  <c r="E291" i="25"/>
  <c r="E329"/>
  <c r="E364" s="1"/>
  <c r="D36"/>
  <c r="D79" s="1"/>
  <c r="C266" i="9"/>
  <c r="C302" s="1"/>
  <c r="E290" i="25"/>
  <c r="E328" s="1"/>
  <c r="E363" s="1"/>
  <c r="D35"/>
  <c r="D78"/>
  <c r="D290" s="1"/>
  <c r="D328" s="1"/>
  <c r="D363" s="1"/>
  <c r="C265" i="9"/>
  <c r="C301" s="1"/>
  <c r="E289" i="25"/>
  <c r="E327" s="1"/>
  <c r="E362" s="1"/>
  <c r="D34"/>
  <c r="D77" s="1"/>
  <c r="C264" i="9"/>
  <c r="C300"/>
  <c r="C34" i="25" s="1"/>
  <c r="C77" s="1"/>
  <c r="E288"/>
  <c r="E326" s="1"/>
  <c r="E361" s="1"/>
  <c r="D33"/>
  <c r="D76" s="1"/>
  <c r="C263" i="9"/>
  <c r="C299" s="1"/>
  <c r="E287" i="25"/>
  <c r="E325"/>
  <c r="E360" s="1"/>
  <c r="D32"/>
  <c r="D75" s="1"/>
  <c r="C262" i="9"/>
  <c r="C298" s="1"/>
  <c r="E286" i="25"/>
  <c r="E324" s="1"/>
  <c r="E359" s="1"/>
  <c r="D31"/>
  <c r="D74"/>
  <c r="D286" s="1"/>
  <c r="D324" s="1"/>
  <c r="D359" s="1"/>
  <c r="C261" i="9"/>
  <c r="C297" s="1"/>
  <c r="E285" i="25"/>
  <c r="E323" s="1"/>
  <c r="E358" s="1"/>
  <c r="D30"/>
  <c r="D73" s="1"/>
  <c r="C260" i="9"/>
  <c r="C296"/>
  <c r="C30" i="25" s="1"/>
  <c r="C73" s="1"/>
  <c r="E284"/>
  <c r="E322" s="1"/>
  <c r="E357" s="1"/>
  <c r="D29"/>
  <c r="D72" s="1"/>
  <c r="C259" i="9"/>
  <c r="C295" s="1"/>
  <c r="E283" i="25"/>
  <c r="E321"/>
  <c r="E356" s="1"/>
  <c r="D28"/>
  <c r="D71" s="1"/>
  <c r="C258" i="9"/>
  <c r="C294" s="1"/>
  <c r="E282" i="25"/>
  <c r="E320" s="1"/>
  <c r="E355" s="1"/>
  <c r="D27"/>
  <c r="D70"/>
  <c r="D282" s="1"/>
  <c r="D320" s="1"/>
  <c r="D355" s="1"/>
  <c r="C257" i="9"/>
  <c r="C293" s="1"/>
  <c r="E281" i="25"/>
  <c r="E319" s="1"/>
  <c r="E354" s="1"/>
  <c r="D26"/>
  <c r="D69" s="1"/>
  <c r="C256" i="9"/>
  <c r="C292"/>
  <c r="C26" i="25" s="1"/>
  <c r="C69" s="1"/>
  <c r="E280"/>
  <c r="E318" s="1"/>
  <c r="E353" s="1"/>
  <c r="D25"/>
  <c r="D68" s="1"/>
  <c r="C255" i="9"/>
  <c r="C291" s="1"/>
  <c r="E279" i="25"/>
  <c r="E317"/>
  <c r="E352" s="1"/>
  <c r="D24"/>
  <c r="D67" s="1"/>
  <c r="C254" i="9"/>
  <c r="C290" s="1"/>
  <c r="E278" i="25"/>
  <c r="E316" s="1"/>
  <c r="E351" s="1"/>
  <c r="D23"/>
  <c r="D66"/>
  <c r="D278" s="1"/>
  <c r="D316" s="1"/>
  <c r="D351" s="1"/>
  <c r="C253" i="9"/>
  <c r="C289" s="1"/>
  <c r="E277" i="25"/>
  <c r="E315" s="1"/>
  <c r="E350" s="1"/>
  <c r="D22"/>
  <c r="D65" s="1"/>
  <c r="C252" i="9"/>
  <c r="C288"/>
  <c r="C22" i="25" s="1"/>
  <c r="C65" s="1"/>
  <c r="E276"/>
  <c r="E314" s="1"/>
  <c r="E349" s="1"/>
  <c r="D21"/>
  <c r="D64" s="1"/>
  <c r="C251" i="9"/>
  <c r="C287" s="1"/>
  <c r="E275" i="25"/>
  <c r="E313"/>
  <c r="E348" s="1"/>
  <c r="D20"/>
  <c r="D63" s="1"/>
  <c r="C250" i="9"/>
  <c r="C286" s="1"/>
  <c r="E274" i="25"/>
  <c r="E312" s="1"/>
  <c r="E347" s="1"/>
  <c r="D19"/>
  <c r="D62"/>
  <c r="D274" s="1"/>
  <c r="D312" s="1"/>
  <c r="D347" s="1"/>
  <c r="C249" i="9"/>
  <c r="C285" s="1"/>
  <c r="E273" i="25"/>
  <c r="E311" s="1"/>
  <c r="E346" s="1"/>
  <c r="D18"/>
  <c r="D61" s="1"/>
  <c r="C248" i="9"/>
  <c r="C284"/>
  <c r="C18" i="25" s="1"/>
  <c r="C61" s="1"/>
  <c r="E272"/>
  <c r="E310" s="1"/>
  <c r="E345" s="1"/>
  <c r="D17"/>
  <c r="D60" s="1"/>
  <c r="C247" i="9"/>
  <c r="C283" s="1"/>
  <c r="E271" i="25"/>
  <c r="E309"/>
  <c r="E344" s="1"/>
  <c r="D16"/>
  <c r="D59" s="1"/>
  <c r="C246" i="9"/>
  <c r="C282" s="1"/>
  <c r="K343" i="25"/>
  <c r="G300"/>
  <c r="G299"/>
  <c r="G298"/>
  <c r="G297"/>
  <c r="G296"/>
  <c r="G295"/>
  <c r="G294"/>
  <c r="G293"/>
  <c r="G292"/>
  <c r="G291"/>
  <c r="G290"/>
  <c r="G289"/>
  <c r="G288"/>
  <c r="G287"/>
  <c r="G286"/>
  <c r="G285"/>
  <c r="G284"/>
  <c r="G283"/>
  <c r="G282"/>
  <c r="G281"/>
  <c r="G280"/>
  <c r="G279"/>
  <c r="G278"/>
  <c r="G277"/>
  <c r="G276"/>
  <c r="G275"/>
  <c r="G274"/>
  <c r="G273"/>
  <c r="G272"/>
  <c r="G271"/>
  <c r="E264"/>
  <c r="E263"/>
  <c r="E262"/>
  <c r="E261"/>
  <c r="E260"/>
  <c r="E259"/>
  <c r="E258"/>
  <c r="E257"/>
  <c r="E256"/>
  <c r="E255"/>
  <c r="E254"/>
  <c r="E253"/>
  <c r="E252"/>
  <c r="E251"/>
  <c r="E250"/>
  <c r="E249"/>
  <c r="E248"/>
  <c r="E247"/>
  <c r="E246"/>
  <c r="E245"/>
  <c r="E244"/>
  <c r="E243"/>
  <c r="E242"/>
  <c r="E241"/>
  <c r="E240"/>
  <c r="E239"/>
  <c r="E238"/>
  <c r="E237"/>
  <c r="E236"/>
  <c r="E235"/>
  <c r="K234"/>
  <c r="J234"/>
  <c r="I234"/>
  <c r="H234"/>
  <c r="E228"/>
  <c r="E227"/>
  <c r="E226"/>
  <c r="D226"/>
  <c r="E225"/>
  <c r="E224"/>
  <c r="E223"/>
  <c r="E222"/>
  <c r="D222"/>
  <c r="E221"/>
  <c r="E220"/>
  <c r="E219"/>
  <c r="E218"/>
  <c r="D218"/>
  <c r="E217"/>
  <c r="E216"/>
  <c r="E215"/>
  <c r="E214"/>
  <c r="D214"/>
  <c r="E213"/>
  <c r="E212"/>
  <c r="E211"/>
  <c r="E210"/>
  <c r="D210"/>
  <c r="E209"/>
  <c r="E208"/>
  <c r="E207"/>
  <c r="E206"/>
  <c r="D206"/>
  <c r="E205"/>
  <c r="E204"/>
  <c r="E203"/>
  <c r="E202"/>
  <c r="D202"/>
  <c r="E201"/>
  <c r="E200"/>
  <c r="E199"/>
  <c r="L198"/>
  <c r="K198"/>
  <c r="J198"/>
  <c r="I198"/>
  <c r="E124"/>
  <c r="E158"/>
  <c r="E192" s="1"/>
  <c r="E123"/>
  <c r="E157" s="1"/>
  <c r="E191" s="1"/>
  <c r="E122"/>
  <c r="E156"/>
  <c r="E190" s="1"/>
  <c r="E121"/>
  <c r="E155" s="1"/>
  <c r="E189" s="1"/>
  <c r="E120"/>
  <c r="E154"/>
  <c r="E188" s="1"/>
  <c r="E119"/>
  <c r="E153" s="1"/>
  <c r="E187" s="1"/>
  <c r="E118"/>
  <c r="E152"/>
  <c r="E186" s="1"/>
  <c r="E117"/>
  <c r="E151" s="1"/>
  <c r="E185" s="1"/>
  <c r="E116"/>
  <c r="E150"/>
  <c r="E184" s="1"/>
  <c r="E115"/>
  <c r="E149" s="1"/>
  <c r="E183" s="1"/>
  <c r="E114"/>
  <c r="E148"/>
  <c r="E182" s="1"/>
  <c r="E113"/>
  <c r="E147" s="1"/>
  <c r="E181" s="1"/>
  <c r="E112"/>
  <c r="E146"/>
  <c r="E180" s="1"/>
  <c r="E111"/>
  <c r="E145" s="1"/>
  <c r="E179" s="1"/>
  <c r="E110"/>
  <c r="E144"/>
  <c r="E178" s="1"/>
  <c r="E109"/>
  <c r="E143" s="1"/>
  <c r="E177" s="1"/>
  <c r="E108"/>
  <c r="E142"/>
  <c r="E176" s="1"/>
  <c r="E107"/>
  <c r="E141" s="1"/>
  <c r="E175" s="1"/>
  <c r="E106"/>
  <c r="E140"/>
  <c r="E174" s="1"/>
  <c r="E105"/>
  <c r="E139" s="1"/>
  <c r="E173" s="1"/>
  <c r="E104"/>
  <c r="E138"/>
  <c r="E172" s="1"/>
  <c r="E103"/>
  <c r="E137" s="1"/>
  <c r="E171" s="1"/>
  <c r="E102"/>
  <c r="E136"/>
  <c r="E170" s="1"/>
  <c r="E101"/>
  <c r="E135" s="1"/>
  <c r="E169" s="1"/>
  <c r="E100"/>
  <c r="E134"/>
  <c r="E168" s="1"/>
  <c r="E99"/>
  <c r="E133" s="1"/>
  <c r="E167" s="1"/>
  <c r="E98"/>
  <c r="E132"/>
  <c r="E166" s="1"/>
  <c r="E97"/>
  <c r="E131" s="1"/>
  <c r="E165" s="1"/>
  <c r="E96"/>
  <c r="E130"/>
  <c r="E164" s="1"/>
  <c r="E95"/>
  <c r="E129" s="1"/>
  <c r="E163" s="1"/>
  <c r="K94"/>
  <c r="K128" s="1"/>
  <c r="K162" s="1"/>
  <c r="J94"/>
  <c r="J128" s="1"/>
  <c r="J162" s="1"/>
  <c r="I94"/>
  <c r="I128" s="1"/>
  <c r="I162" s="1"/>
  <c r="H94"/>
  <c r="H128"/>
  <c r="H162" s="1"/>
  <c r="J53"/>
  <c r="H53"/>
  <c r="F53"/>
  <c r="D305" i="6"/>
  <c r="C305"/>
  <c r="D304"/>
  <c r="C304"/>
  <c r="D303"/>
  <c r="C303"/>
  <c r="D302"/>
  <c r="C302"/>
  <c r="D301"/>
  <c r="C301"/>
  <c r="D300"/>
  <c r="C300"/>
  <c r="D299"/>
  <c r="C299"/>
  <c r="D298"/>
  <c r="C298"/>
  <c r="D297"/>
  <c r="C297"/>
  <c r="D296"/>
  <c r="C296"/>
  <c r="D295"/>
  <c r="C295"/>
  <c r="D294"/>
  <c r="C294"/>
  <c r="D293"/>
  <c r="C293"/>
  <c r="D292"/>
  <c r="C292"/>
  <c r="D291"/>
  <c r="C291"/>
  <c r="D290"/>
  <c r="C290"/>
  <c r="D289"/>
  <c r="C289"/>
  <c r="D288"/>
  <c r="C288"/>
  <c r="D287"/>
  <c r="C287"/>
  <c r="D286"/>
  <c r="C286"/>
  <c r="D285"/>
  <c r="C285"/>
  <c r="D284"/>
  <c r="C284"/>
  <c r="D283"/>
  <c r="C283"/>
  <c r="D282"/>
  <c r="C282"/>
  <c r="D281"/>
  <c r="C281"/>
  <c r="I280"/>
  <c r="P280"/>
  <c r="W280" s="1"/>
  <c r="AD280" s="1"/>
  <c r="H280"/>
  <c r="O280"/>
  <c r="V280" s="1"/>
  <c r="AC280" s="1"/>
  <c r="G280"/>
  <c r="N280"/>
  <c r="U280" s="1"/>
  <c r="AB280" s="1"/>
  <c r="F280"/>
  <c r="M280"/>
  <c r="T280" s="1"/>
  <c r="AA280" s="1"/>
  <c r="AG279"/>
  <c r="AF279"/>
  <c r="AE279"/>
  <c r="AD279"/>
  <c r="AC279"/>
  <c r="AB279"/>
  <c r="AA279"/>
  <c r="Z279"/>
  <c r="Y279"/>
  <c r="X279"/>
  <c r="W279"/>
  <c r="V279"/>
  <c r="U279"/>
  <c r="T279"/>
  <c r="S279"/>
  <c r="R279"/>
  <c r="Q279"/>
  <c r="P279"/>
  <c r="O279"/>
  <c r="N279"/>
  <c r="M279"/>
  <c r="L279"/>
  <c r="K279"/>
  <c r="J279"/>
  <c r="I279"/>
  <c r="H279"/>
  <c r="G279"/>
  <c r="F279"/>
  <c r="AB278"/>
  <c r="AC278"/>
  <c r="AD278" s="1"/>
  <c r="U278"/>
  <c r="V278"/>
  <c r="W278" s="1"/>
  <c r="N278"/>
  <c r="O278"/>
  <c r="P278" s="1"/>
  <c r="G278"/>
  <c r="H278"/>
  <c r="I278" s="1"/>
  <c r="G277"/>
  <c r="H277"/>
  <c r="I277" s="1"/>
  <c r="J277" s="1"/>
  <c r="K277" s="1"/>
  <c r="E271"/>
  <c r="D271"/>
  <c r="C271"/>
  <c r="E270"/>
  <c r="D270"/>
  <c r="C270"/>
  <c r="E269"/>
  <c r="D269"/>
  <c r="C269"/>
  <c r="E268"/>
  <c r="D268"/>
  <c r="C268"/>
  <c r="E267"/>
  <c r="D267"/>
  <c r="C267"/>
  <c r="E266"/>
  <c r="D266"/>
  <c r="C266"/>
  <c r="E265"/>
  <c r="D265"/>
  <c r="C265"/>
  <c r="E264"/>
  <c r="D264"/>
  <c r="C264"/>
  <c r="E263"/>
  <c r="D263"/>
  <c r="C263"/>
  <c r="E262"/>
  <c r="D262"/>
  <c r="C262"/>
  <c r="E261"/>
  <c r="D261"/>
  <c r="C261"/>
  <c r="E260"/>
  <c r="D260"/>
  <c r="C260"/>
  <c r="E259"/>
  <c r="D259"/>
  <c r="C259"/>
  <c r="E258"/>
  <c r="D258"/>
  <c r="C258"/>
  <c r="E257"/>
  <c r="D257"/>
  <c r="C257"/>
  <c r="E256"/>
  <c r="D256"/>
  <c r="C256"/>
  <c r="E255"/>
  <c r="D255"/>
  <c r="C255"/>
  <c r="E254"/>
  <c r="D254"/>
  <c r="C254"/>
  <c r="E253"/>
  <c r="D253"/>
  <c r="C253"/>
  <c r="E252"/>
  <c r="D252"/>
  <c r="C252"/>
  <c r="E251"/>
  <c r="D251"/>
  <c r="C251"/>
  <c r="E250"/>
  <c r="D250"/>
  <c r="C250"/>
  <c r="E249"/>
  <c r="D249"/>
  <c r="C249"/>
  <c r="E248"/>
  <c r="D248"/>
  <c r="C248"/>
  <c r="E247"/>
  <c r="D247"/>
  <c r="C247"/>
  <c r="E246"/>
  <c r="D246"/>
  <c r="C246"/>
  <c r="E245"/>
  <c r="D245"/>
  <c r="C245"/>
  <c r="E244"/>
  <c r="D244"/>
  <c r="C244"/>
  <c r="E243"/>
  <c r="D243"/>
  <c r="C243"/>
  <c r="E242"/>
  <c r="D242"/>
  <c r="C242"/>
  <c r="I241"/>
  <c r="P241" s="1"/>
  <c r="W241" s="1"/>
  <c r="AD241" s="1"/>
  <c r="H241"/>
  <c r="O241" s="1"/>
  <c r="V241" s="1"/>
  <c r="AC241" s="1"/>
  <c r="G241"/>
  <c r="N241" s="1"/>
  <c r="U241" s="1"/>
  <c r="AB241" s="1"/>
  <c r="F241"/>
  <c r="M241" s="1"/>
  <c r="T241" s="1"/>
  <c r="AA241" s="1"/>
  <c r="AG240"/>
  <c r="AF240"/>
  <c r="AE240"/>
  <c r="AD240"/>
  <c r="AC240"/>
  <c r="AB240"/>
  <c r="AA240"/>
  <c r="Z240"/>
  <c r="Y240"/>
  <c r="X240"/>
  <c r="W240"/>
  <c r="V240"/>
  <c r="U240"/>
  <c r="T240"/>
  <c r="S240"/>
  <c r="R240"/>
  <c r="Q240"/>
  <c r="P240"/>
  <c r="O240"/>
  <c r="N240"/>
  <c r="M240"/>
  <c r="L240"/>
  <c r="K240"/>
  <c r="J240"/>
  <c r="I240"/>
  <c r="H240"/>
  <c r="G240"/>
  <c r="F240"/>
  <c r="AB239"/>
  <c r="AC239" s="1"/>
  <c r="AD239" s="1"/>
  <c r="U239"/>
  <c r="V239" s="1"/>
  <c r="W239" s="1"/>
  <c r="N239"/>
  <c r="O239" s="1"/>
  <c r="P239" s="1"/>
  <c r="G239"/>
  <c r="H239" s="1"/>
  <c r="I239" s="1"/>
  <c r="B235"/>
  <c r="E181"/>
  <c r="E198"/>
  <c r="E215" s="1"/>
  <c r="F218" s="1"/>
  <c r="G218" s="1"/>
  <c r="F181"/>
  <c r="F198" s="1"/>
  <c r="F215" s="1"/>
  <c r="G181"/>
  <c r="G198"/>
  <c r="G215" s="1"/>
  <c r="L188"/>
  <c r="L205"/>
  <c r="L222" s="1"/>
  <c r="L230" s="1"/>
  <c r="L189"/>
  <c r="L223"/>
  <c r="L231" s="1"/>
  <c r="K188"/>
  <c r="K205" s="1"/>
  <c r="K222" s="1"/>
  <c r="K230" s="1"/>
  <c r="K189"/>
  <c r="K223" s="1"/>
  <c r="K231" s="1"/>
  <c r="J188"/>
  <c r="J205"/>
  <c r="J222" s="1"/>
  <c r="J230" s="1"/>
  <c r="J189"/>
  <c r="J223"/>
  <c r="J231" s="1"/>
  <c r="I188"/>
  <c r="I205" s="1"/>
  <c r="I222" s="1"/>
  <c r="I230" s="1"/>
  <c r="I189"/>
  <c r="I223" s="1"/>
  <c r="I231" s="1"/>
  <c r="H188"/>
  <c r="H205"/>
  <c r="H222" s="1"/>
  <c r="H230" s="1"/>
  <c r="H189"/>
  <c r="H223"/>
  <c r="H231" s="1"/>
  <c r="G188"/>
  <c r="G205" s="1"/>
  <c r="G222" s="1"/>
  <c r="G230" s="1"/>
  <c r="G189"/>
  <c r="G223" s="1"/>
  <c r="G231" s="1"/>
  <c r="F188"/>
  <c r="F205"/>
  <c r="F222" s="1"/>
  <c r="F230" s="1"/>
  <c r="F189"/>
  <c r="F223"/>
  <c r="F231" s="1"/>
  <c r="E231"/>
  <c r="E230"/>
  <c r="E229"/>
  <c r="I15" i="9"/>
  <c r="I53" s="1"/>
  <c r="H15"/>
  <c r="H53" s="1"/>
  <c r="G15"/>
  <c r="G53" s="1"/>
  <c r="F15"/>
  <c r="F53" s="1"/>
  <c r="E218" i="6"/>
  <c r="C209"/>
  <c r="L206"/>
  <c r="J206"/>
  <c r="H206"/>
  <c r="F206"/>
  <c r="E201"/>
  <c r="C192"/>
  <c r="E184"/>
  <c r="C175"/>
  <c r="F167"/>
  <c r="G167" s="1"/>
  <c r="H167" s="1"/>
  <c r="I167" s="1"/>
  <c r="J167" s="1"/>
  <c r="K167" s="1"/>
  <c r="L167" s="1"/>
  <c r="E167"/>
  <c r="C158"/>
  <c r="D120"/>
  <c r="D152"/>
  <c r="C120"/>
  <c r="C152"/>
  <c r="D119"/>
  <c r="D151"/>
  <c r="C119"/>
  <c r="C151"/>
  <c r="D118"/>
  <c r="D150"/>
  <c r="C118"/>
  <c r="C150"/>
  <c r="D117"/>
  <c r="D149"/>
  <c r="C117"/>
  <c r="C149"/>
  <c r="D116"/>
  <c r="D148"/>
  <c r="C116"/>
  <c r="C148"/>
  <c r="D115"/>
  <c r="D147"/>
  <c r="C115"/>
  <c r="C147"/>
  <c r="D114"/>
  <c r="D146"/>
  <c r="C114"/>
  <c r="C146"/>
  <c r="D113"/>
  <c r="D145"/>
  <c r="C113"/>
  <c r="C145"/>
  <c r="D112"/>
  <c r="D144"/>
  <c r="C112"/>
  <c r="C144"/>
  <c r="D111"/>
  <c r="D143"/>
  <c r="C111"/>
  <c r="C143"/>
  <c r="D110"/>
  <c r="D142"/>
  <c r="C110"/>
  <c r="C142"/>
  <c r="D109"/>
  <c r="D141"/>
  <c r="C109"/>
  <c r="C141"/>
  <c r="D108"/>
  <c r="D140"/>
  <c r="C108"/>
  <c r="C140"/>
  <c r="D107"/>
  <c r="D139"/>
  <c r="C107"/>
  <c r="C139"/>
  <c r="D106"/>
  <c r="D138"/>
  <c r="C106"/>
  <c r="C138"/>
  <c r="D105"/>
  <c r="D137"/>
  <c r="C105"/>
  <c r="C137"/>
  <c r="D104"/>
  <c r="D136"/>
  <c r="C104"/>
  <c r="C136"/>
  <c r="D103"/>
  <c r="D135"/>
  <c r="C103"/>
  <c r="C135"/>
  <c r="D102"/>
  <c r="D134"/>
  <c r="C102"/>
  <c r="C134"/>
  <c r="D101"/>
  <c r="D133"/>
  <c r="C101"/>
  <c r="C133"/>
  <c r="D100"/>
  <c r="D132"/>
  <c r="C100"/>
  <c r="C132"/>
  <c r="D99"/>
  <c r="D131"/>
  <c r="C99"/>
  <c r="C131"/>
  <c r="D98"/>
  <c r="D130"/>
  <c r="C98"/>
  <c r="C130"/>
  <c r="R129"/>
  <c r="Q129"/>
  <c r="P129"/>
  <c r="O129"/>
  <c r="D97"/>
  <c r="D129"/>
  <c r="C97"/>
  <c r="C129"/>
  <c r="D96"/>
  <c r="D128"/>
  <c r="C96"/>
  <c r="C128"/>
  <c r="F81"/>
  <c r="G81"/>
  <c r="H81" s="1"/>
  <c r="I81" s="1"/>
  <c r="J81" s="1"/>
  <c r="K81" s="1"/>
  <c r="L81" s="1"/>
  <c r="J74"/>
  <c r="I74"/>
  <c r="H74"/>
  <c r="G74"/>
  <c r="F74"/>
  <c r="J73"/>
  <c r="I73"/>
  <c r="H73"/>
  <c r="J72"/>
  <c r="I72"/>
  <c r="J71"/>
  <c r="I71"/>
  <c r="H71"/>
  <c r="J70"/>
  <c r="I70"/>
  <c r="C52"/>
  <c r="D46"/>
  <c r="C46"/>
  <c r="H45"/>
  <c r="H422" i="5"/>
  <c r="G45" i="6" s="1"/>
  <c r="E45"/>
  <c r="D45"/>
  <c r="C45"/>
  <c r="H44"/>
  <c r="H421" i="5"/>
  <c r="G44" i="6" s="1"/>
  <c r="E44"/>
  <c r="D44"/>
  <c r="C44"/>
  <c r="H43"/>
  <c r="H420" i="5"/>
  <c r="G43" i="6" s="1"/>
  <c r="E43"/>
  <c r="D43"/>
  <c r="C43"/>
  <c r="H42"/>
  <c r="H419" i="5"/>
  <c r="G42" i="6" s="1"/>
  <c r="E42"/>
  <c r="D42"/>
  <c r="C42"/>
  <c r="H41"/>
  <c r="H418" i="5"/>
  <c r="G41" i="6" s="1"/>
  <c r="E41"/>
  <c r="D41"/>
  <c r="C41"/>
  <c r="E40"/>
  <c r="D40"/>
  <c r="C40"/>
  <c r="H38"/>
  <c r="G38"/>
  <c r="E38"/>
  <c r="D38"/>
  <c r="C38"/>
  <c r="H37"/>
  <c r="G37"/>
  <c r="E37"/>
  <c r="D37"/>
  <c r="C37"/>
  <c r="H36"/>
  <c r="G36"/>
  <c r="E36"/>
  <c r="D36"/>
  <c r="C36"/>
  <c r="H35"/>
  <c r="G35"/>
  <c r="E35"/>
  <c r="D35"/>
  <c r="C35"/>
  <c r="H34"/>
  <c r="G34"/>
  <c r="E34"/>
  <c r="D34"/>
  <c r="C34"/>
  <c r="H33"/>
  <c r="G33"/>
  <c r="E33"/>
  <c r="D33"/>
  <c r="C33"/>
  <c r="H32"/>
  <c r="G32"/>
  <c r="E32"/>
  <c r="D32"/>
  <c r="C32"/>
  <c r="H31"/>
  <c r="G31"/>
  <c r="E31"/>
  <c r="D31"/>
  <c r="C31"/>
  <c r="H30"/>
  <c r="G30"/>
  <c r="E30"/>
  <c r="D30"/>
  <c r="C30"/>
  <c r="H29"/>
  <c r="G29"/>
  <c r="E29"/>
  <c r="D29"/>
  <c r="C29"/>
  <c r="H28"/>
  <c r="G28"/>
  <c r="E28"/>
  <c r="D28"/>
  <c r="C28"/>
  <c r="H27"/>
  <c r="G27"/>
  <c r="E27"/>
  <c r="D27"/>
  <c r="C27"/>
  <c r="H26"/>
  <c r="G26"/>
  <c r="E26"/>
  <c r="D26"/>
  <c r="C26"/>
  <c r="H25"/>
  <c r="G25"/>
  <c r="E25"/>
  <c r="D25"/>
  <c r="C25"/>
  <c r="H24"/>
  <c r="G24"/>
  <c r="E24"/>
  <c r="D24"/>
  <c r="C24"/>
  <c r="H23"/>
  <c r="G23"/>
  <c r="E23"/>
  <c r="D23"/>
  <c r="C23"/>
  <c r="H22"/>
  <c r="G22"/>
  <c r="E22"/>
  <c r="D22"/>
  <c r="C22"/>
  <c r="H21"/>
  <c r="G21"/>
  <c r="H20"/>
  <c r="H286" i="5"/>
  <c r="H323"/>
  <c r="H360" s="1"/>
  <c r="H397" s="1"/>
  <c r="G20" i="6" s="1"/>
  <c r="E17"/>
  <c r="D17"/>
  <c r="C17"/>
  <c r="E16"/>
  <c r="D16"/>
  <c r="C16"/>
  <c r="N15"/>
  <c r="L15"/>
  <c r="J15"/>
  <c r="D193" i="24"/>
  <c r="E184"/>
  <c r="E192" s="1"/>
  <c r="E183"/>
  <c r="E191" s="1"/>
  <c r="E182"/>
  <c r="E190" s="1"/>
  <c r="C74"/>
  <c r="C127" s="1"/>
  <c r="C161" s="1"/>
  <c r="C172" s="1"/>
  <c r="C181" s="1"/>
  <c r="C189" s="1"/>
  <c r="D162"/>
  <c r="D173" s="1"/>
  <c r="D105"/>
  <c r="E105" s="1"/>
  <c r="D52"/>
  <c r="D63"/>
  <c r="D163"/>
  <c r="D174" s="1"/>
  <c r="D106"/>
  <c r="E106" s="1"/>
  <c r="D117" s="1"/>
  <c r="D53"/>
  <c r="D64"/>
  <c r="D66" s="1"/>
  <c r="E66" s="1"/>
  <c r="D164"/>
  <c r="D175" s="1"/>
  <c r="D107"/>
  <c r="E107" s="1"/>
  <c r="D118" s="1"/>
  <c r="D54"/>
  <c r="D65"/>
  <c r="D165"/>
  <c r="D158"/>
  <c r="H157"/>
  <c r="H156"/>
  <c r="H155"/>
  <c r="H154"/>
  <c r="H153"/>
  <c r="H152"/>
  <c r="H151"/>
  <c r="H150"/>
  <c r="H149"/>
  <c r="H148"/>
  <c r="H147"/>
  <c r="H146"/>
  <c r="H145"/>
  <c r="H144"/>
  <c r="H143"/>
  <c r="H142"/>
  <c r="H141"/>
  <c r="H140"/>
  <c r="H139"/>
  <c r="H138"/>
  <c r="H137"/>
  <c r="H136"/>
  <c r="H135"/>
  <c r="H134"/>
  <c r="H133"/>
  <c r="H132"/>
  <c r="H131"/>
  <c r="H130"/>
  <c r="H129"/>
  <c r="H128"/>
  <c r="G74"/>
  <c r="G127" s="1"/>
  <c r="F74"/>
  <c r="F127" s="1"/>
  <c r="E74"/>
  <c r="E127" s="1"/>
  <c r="D74"/>
  <c r="D127" s="1"/>
  <c r="C72"/>
  <c r="C125" s="1"/>
  <c r="C71"/>
  <c r="C124" s="1"/>
  <c r="C122"/>
  <c r="C104"/>
  <c r="C115" s="1"/>
  <c r="D102"/>
  <c r="H101"/>
  <c r="H100"/>
  <c r="H99"/>
  <c r="H98"/>
  <c r="H97"/>
  <c r="H96"/>
  <c r="H95"/>
  <c r="H94"/>
  <c r="H93"/>
  <c r="H92"/>
  <c r="H91"/>
  <c r="H90"/>
  <c r="H89"/>
  <c r="H88"/>
  <c r="H87"/>
  <c r="H86"/>
  <c r="H85"/>
  <c r="H84"/>
  <c r="H83"/>
  <c r="H82"/>
  <c r="H81"/>
  <c r="H80"/>
  <c r="H79"/>
  <c r="H78"/>
  <c r="H77"/>
  <c r="H76"/>
  <c r="H75"/>
  <c r="C69"/>
  <c r="D55"/>
  <c r="C51"/>
  <c r="C62"/>
  <c r="D48"/>
  <c r="D56"/>
  <c r="H47"/>
  <c r="H46"/>
  <c r="H45"/>
  <c r="H44"/>
  <c r="H43"/>
  <c r="H42"/>
  <c r="H41"/>
  <c r="H40"/>
  <c r="H39"/>
  <c r="H38"/>
  <c r="H37"/>
  <c r="H36"/>
  <c r="H35"/>
  <c r="H34"/>
  <c r="H33"/>
  <c r="H32"/>
  <c r="H31"/>
  <c r="H30"/>
  <c r="H29"/>
  <c r="H28"/>
  <c r="H27"/>
  <c r="H26"/>
  <c r="H25"/>
  <c r="H24"/>
  <c r="H23"/>
  <c r="H22"/>
  <c r="H21"/>
  <c r="H20"/>
  <c r="H19"/>
  <c r="H18"/>
  <c r="C12"/>
  <c r="B552" i="5"/>
  <c r="B585" s="1"/>
  <c r="B617" s="1"/>
  <c r="B794" s="1"/>
  <c r="B974" s="1"/>
  <c r="D651"/>
  <c r="D686" s="1"/>
  <c r="D721" s="1"/>
  <c r="D756" s="1"/>
  <c r="D791" s="1"/>
  <c r="D827" s="1"/>
  <c r="D863" s="1"/>
  <c r="D899" s="1"/>
  <c r="C651"/>
  <c r="C686" s="1"/>
  <c r="C721" s="1"/>
  <c r="C756" s="1"/>
  <c r="C791" s="1"/>
  <c r="C827" s="1"/>
  <c r="C863" s="1"/>
  <c r="C899" s="1"/>
  <c r="D650"/>
  <c r="D685"/>
  <c r="D720" s="1"/>
  <c r="D755" s="1"/>
  <c r="D790" s="1"/>
  <c r="D826" s="1"/>
  <c r="D862" s="1"/>
  <c r="D898" s="1"/>
  <c r="C650"/>
  <c r="C685" s="1"/>
  <c r="C720" s="1"/>
  <c r="C755" s="1"/>
  <c r="C790" s="1"/>
  <c r="C826" s="1"/>
  <c r="C862" s="1"/>
  <c r="C898" s="1"/>
  <c r="D649"/>
  <c r="D684" s="1"/>
  <c r="D719" s="1"/>
  <c r="D754" s="1"/>
  <c r="D789" s="1"/>
  <c r="D825" s="1"/>
  <c r="D861" s="1"/>
  <c r="D897" s="1"/>
  <c r="C649"/>
  <c r="C684" s="1"/>
  <c r="C719" s="1"/>
  <c r="C754" s="1"/>
  <c r="C789" s="1"/>
  <c r="C825" s="1"/>
  <c r="C861" s="1"/>
  <c r="C897" s="1"/>
  <c r="D648"/>
  <c r="D683"/>
  <c r="D718" s="1"/>
  <c r="D753" s="1"/>
  <c r="D788" s="1"/>
  <c r="D824" s="1"/>
  <c r="D860" s="1"/>
  <c r="D896" s="1"/>
  <c r="C648"/>
  <c r="C683" s="1"/>
  <c r="C718" s="1"/>
  <c r="C753" s="1"/>
  <c r="C788" s="1"/>
  <c r="C824" s="1"/>
  <c r="C860" s="1"/>
  <c r="C896" s="1"/>
  <c r="D647"/>
  <c r="D682" s="1"/>
  <c r="D717" s="1"/>
  <c r="D752" s="1"/>
  <c r="D787" s="1"/>
  <c r="D823" s="1"/>
  <c r="D859" s="1"/>
  <c r="D895" s="1"/>
  <c r="C647"/>
  <c r="C682" s="1"/>
  <c r="C717" s="1"/>
  <c r="C752" s="1"/>
  <c r="C787" s="1"/>
  <c r="C823" s="1"/>
  <c r="C859" s="1"/>
  <c r="C895" s="1"/>
  <c r="D646"/>
  <c r="D681"/>
  <c r="D716" s="1"/>
  <c r="D751" s="1"/>
  <c r="D786" s="1"/>
  <c r="D822" s="1"/>
  <c r="D858" s="1"/>
  <c r="D894" s="1"/>
  <c r="C646"/>
  <c r="C681" s="1"/>
  <c r="C716" s="1"/>
  <c r="C751" s="1"/>
  <c r="C786" s="1"/>
  <c r="C822" s="1"/>
  <c r="C858" s="1"/>
  <c r="C894" s="1"/>
  <c r="D645"/>
  <c r="D680" s="1"/>
  <c r="D715" s="1"/>
  <c r="D750" s="1"/>
  <c r="D785" s="1"/>
  <c r="D821" s="1"/>
  <c r="D857" s="1"/>
  <c r="D893" s="1"/>
  <c r="C645"/>
  <c r="C680" s="1"/>
  <c r="C715" s="1"/>
  <c r="C750" s="1"/>
  <c r="C785" s="1"/>
  <c r="C821" s="1"/>
  <c r="C857" s="1"/>
  <c r="C893" s="1"/>
  <c r="D644"/>
  <c r="D679"/>
  <c r="D714" s="1"/>
  <c r="D749" s="1"/>
  <c r="D784" s="1"/>
  <c r="D820" s="1"/>
  <c r="D856" s="1"/>
  <c r="D892" s="1"/>
  <c r="C644"/>
  <c r="C679" s="1"/>
  <c r="C714" s="1"/>
  <c r="C749" s="1"/>
  <c r="C784" s="1"/>
  <c r="C820" s="1"/>
  <c r="C856" s="1"/>
  <c r="C892" s="1"/>
  <c r="D643"/>
  <c r="D678" s="1"/>
  <c r="D713" s="1"/>
  <c r="D748" s="1"/>
  <c r="D783" s="1"/>
  <c r="D819" s="1"/>
  <c r="D855" s="1"/>
  <c r="D891" s="1"/>
  <c r="C643"/>
  <c r="C678" s="1"/>
  <c r="C713" s="1"/>
  <c r="C748" s="1"/>
  <c r="C783" s="1"/>
  <c r="C819" s="1"/>
  <c r="C855" s="1"/>
  <c r="C891" s="1"/>
  <c r="D642"/>
  <c r="D677"/>
  <c r="D712" s="1"/>
  <c r="D747" s="1"/>
  <c r="D782" s="1"/>
  <c r="D818" s="1"/>
  <c r="D854" s="1"/>
  <c r="D890" s="1"/>
  <c r="C642"/>
  <c r="C677" s="1"/>
  <c r="C712" s="1"/>
  <c r="C747" s="1"/>
  <c r="C782" s="1"/>
  <c r="C818" s="1"/>
  <c r="C854" s="1"/>
  <c r="C890" s="1"/>
  <c r="D641"/>
  <c r="D676" s="1"/>
  <c r="D711" s="1"/>
  <c r="D746" s="1"/>
  <c r="D781" s="1"/>
  <c r="D817" s="1"/>
  <c r="D853" s="1"/>
  <c r="D889" s="1"/>
  <c r="C641"/>
  <c r="C676" s="1"/>
  <c r="C711" s="1"/>
  <c r="C746" s="1"/>
  <c r="C781" s="1"/>
  <c r="C817" s="1"/>
  <c r="C853" s="1"/>
  <c r="C889" s="1"/>
  <c r="D640"/>
  <c r="D675"/>
  <c r="D710" s="1"/>
  <c r="D745" s="1"/>
  <c r="D780" s="1"/>
  <c r="D816" s="1"/>
  <c r="D852" s="1"/>
  <c r="D888" s="1"/>
  <c r="C640"/>
  <c r="C675" s="1"/>
  <c r="C710" s="1"/>
  <c r="C745" s="1"/>
  <c r="C780" s="1"/>
  <c r="C816" s="1"/>
  <c r="C852" s="1"/>
  <c r="C888" s="1"/>
  <c r="D639"/>
  <c r="D674" s="1"/>
  <c r="D709" s="1"/>
  <c r="D744" s="1"/>
  <c r="D779" s="1"/>
  <c r="D815" s="1"/>
  <c r="D851" s="1"/>
  <c r="D887" s="1"/>
  <c r="C639"/>
  <c r="C674" s="1"/>
  <c r="C709" s="1"/>
  <c r="C744" s="1"/>
  <c r="C779" s="1"/>
  <c r="C815" s="1"/>
  <c r="C851" s="1"/>
  <c r="C887" s="1"/>
  <c r="D638"/>
  <c r="D673"/>
  <c r="D708" s="1"/>
  <c r="D743" s="1"/>
  <c r="D778" s="1"/>
  <c r="D814" s="1"/>
  <c r="D850" s="1"/>
  <c r="D886" s="1"/>
  <c r="C638"/>
  <c r="C673" s="1"/>
  <c r="C708" s="1"/>
  <c r="C743" s="1"/>
  <c r="C778" s="1"/>
  <c r="C814" s="1"/>
  <c r="C850" s="1"/>
  <c r="C886" s="1"/>
  <c r="D637"/>
  <c r="D672" s="1"/>
  <c r="D707" s="1"/>
  <c r="D742" s="1"/>
  <c r="D777" s="1"/>
  <c r="D813" s="1"/>
  <c r="D849" s="1"/>
  <c r="D885" s="1"/>
  <c r="C637"/>
  <c r="C672" s="1"/>
  <c r="C707" s="1"/>
  <c r="C742" s="1"/>
  <c r="C777" s="1"/>
  <c r="C813" s="1"/>
  <c r="C849" s="1"/>
  <c r="C885" s="1"/>
  <c r="D636"/>
  <c r="D671"/>
  <c r="D706" s="1"/>
  <c r="D741" s="1"/>
  <c r="D776" s="1"/>
  <c r="D812" s="1"/>
  <c r="D848" s="1"/>
  <c r="D884" s="1"/>
  <c r="C636"/>
  <c r="C671" s="1"/>
  <c r="C706" s="1"/>
  <c r="C741" s="1"/>
  <c r="C776" s="1"/>
  <c r="C812" s="1"/>
  <c r="C848" s="1"/>
  <c r="C884" s="1"/>
  <c r="D635"/>
  <c r="D670" s="1"/>
  <c r="D705" s="1"/>
  <c r="D740" s="1"/>
  <c r="D775" s="1"/>
  <c r="D811" s="1"/>
  <c r="D847" s="1"/>
  <c r="D883" s="1"/>
  <c r="C635"/>
  <c r="C670" s="1"/>
  <c r="C705" s="1"/>
  <c r="C740" s="1"/>
  <c r="C775" s="1"/>
  <c r="C811" s="1"/>
  <c r="C847" s="1"/>
  <c r="C883" s="1"/>
  <c r="D634"/>
  <c r="D669"/>
  <c r="D704" s="1"/>
  <c r="D739" s="1"/>
  <c r="D774" s="1"/>
  <c r="D810" s="1"/>
  <c r="D846" s="1"/>
  <c r="D882" s="1"/>
  <c r="C634"/>
  <c r="C669" s="1"/>
  <c r="C704" s="1"/>
  <c r="C739" s="1"/>
  <c r="C774" s="1"/>
  <c r="C810" s="1"/>
  <c r="C846" s="1"/>
  <c r="C882" s="1"/>
  <c r="D633"/>
  <c r="D668" s="1"/>
  <c r="D703" s="1"/>
  <c r="D738" s="1"/>
  <c r="D773" s="1"/>
  <c r="D809" s="1"/>
  <c r="D845" s="1"/>
  <c r="D881" s="1"/>
  <c r="C633"/>
  <c r="C668" s="1"/>
  <c r="C703" s="1"/>
  <c r="C738" s="1"/>
  <c r="C773" s="1"/>
  <c r="C809" s="1"/>
  <c r="C845" s="1"/>
  <c r="C881" s="1"/>
  <c r="D632"/>
  <c r="D667"/>
  <c r="D702" s="1"/>
  <c r="D737" s="1"/>
  <c r="D772" s="1"/>
  <c r="D808" s="1"/>
  <c r="D844" s="1"/>
  <c r="D880" s="1"/>
  <c r="C632"/>
  <c r="C667" s="1"/>
  <c r="C702" s="1"/>
  <c r="C737" s="1"/>
  <c r="C772" s="1"/>
  <c r="C808" s="1"/>
  <c r="C844" s="1"/>
  <c r="C880" s="1"/>
  <c r="D631"/>
  <c r="D666" s="1"/>
  <c r="D701" s="1"/>
  <c r="D736" s="1"/>
  <c r="D771" s="1"/>
  <c r="D807" s="1"/>
  <c r="D843" s="1"/>
  <c r="D879" s="1"/>
  <c r="C631"/>
  <c r="C666" s="1"/>
  <c r="C701" s="1"/>
  <c r="C736" s="1"/>
  <c r="C771" s="1"/>
  <c r="C807" s="1"/>
  <c r="C843" s="1"/>
  <c r="C879" s="1"/>
  <c r="D630"/>
  <c r="D665"/>
  <c r="D700" s="1"/>
  <c r="D735" s="1"/>
  <c r="D770" s="1"/>
  <c r="D806" s="1"/>
  <c r="D842" s="1"/>
  <c r="D878" s="1"/>
  <c r="C630"/>
  <c r="C665" s="1"/>
  <c r="C700" s="1"/>
  <c r="C735" s="1"/>
  <c r="C770" s="1"/>
  <c r="C806" s="1"/>
  <c r="C842" s="1"/>
  <c r="C878" s="1"/>
  <c r="D629"/>
  <c r="D664" s="1"/>
  <c r="D699" s="1"/>
  <c r="D734" s="1"/>
  <c r="D769" s="1"/>
  <c r="D805" s="1"/>
  <c r="D841" s="1"/>
  <c r="D877" s="1"/>
  <c r="C629"/>
  <c r="C664" s="1"/>
  <c r="C699" s="1"/>
  <c r="C734" s="1"/>
  <c r="C769" s="1"/>
  <c r="C805" s="1"/>
  <c r="C841" s="1"/>
  <c r="C877" s="1"/>
  <c r="D628"/>
  <c r="D663"/>
  <c r="D698" s="1"/>
  <c r="D733" s="1"/>
  <c r="D768" s="1"/>
  <c r="D804" s="1"/>
  <c r="D840" s="1"/>
  <c r="D876" s="1"/>
  <c r="C628"/>
  <c r="C663" s="1"/>
  <c r="C698" s="1"/>
  <c r="C733" s="1"/>
  <c r="C768" s="1"/>
  <c r="C804" s="1"/>
  <c r="C840" s="1"/>
  <c r="C876" s="1"/>
  <c r="D627"/>
  <c r="D662" s="1"/>
  <c r="D697" s="1"/>
  <c r="D732" s="1"/>
  <c r="D767" s="1"/>
  <c r="D803" s="1"/>
  <c r="D839" s="1"/>
  <c r="D875" s="1"/>
  <c r="C627"/>
  <c r="C662" s="1"/>
  <c r="C697" s="1"/>
  <c r="C732" s="1"/>
  <c r="C767" s="1"/>
  <c r="C803" s="1"/>
  <c r="C839" s="1"/>
  <c r="C875" s="1"/>
  <c r="D626"/>
  <c r="D661"/>
  <c r="D696" s="1"/>
  <c r="D731" s="1"/>
  <c r="D766" s="1"/>
  <c r="D802" s="1"/>
  <c r="D838" s="1"/>
  <c r="D874" s="1"/>
  <c r="C626"/>
  <c r="C661" s="1"/>
  <c r="C696" s="1"/>
  <c r="C731" s="1"/>
  <c r="C766" s="1"/>
  <c r="C802" s="1"/>
  <c r="C838" s="1"/>
  <c r="C874" s="1"/>
  <c r="D625"/>
  <c r="D660" s="1"/>
  <c r="D695" s="1"/>
  <c r="D730" s="1"/>
  <c r="D765" s="1"/>
  <c r="D801" s="1"/>
  <c r="D837" s="1"/>
  <c r="D873" s="1"/>
  <c r="C625"/>
  <c r="C660" s="1"/>
  <c r="C695" s="1"/>
  <c r="C730" s="1"/>
  <c r="C765" s="1"/>
  <c r="C801" s="1"/>
  <c r="C837" s="1"/>
  <c r="C873" s="1"/>
  <c r="D624"/>
  <c r="D659"/>
  <c r="D694" s="1"/>
  <c r="D729" s="1"/>
  <c r="D764" s="1"/>
  <c r="D800" s="1"/>
  <c r="D836" s="1"/>
  <c r="D872" s="1"/>
  <c r="C624"/>
  <c r="C659" s="1"/>
  <c r="C694" s="1"/>
  <c r="C729" s="1"/>
  <c r="C764" s="1"/>
  <c r="C800" s="1"/>
  <c r="C836" s="1"/>
  <c r="C872" s="1"/>
  <c r="D623"/>
  <c r="D658" s="1"/>
  <c r="D693" s="1"/>
  <c r="D728" s="1"/>
  <c r="D763" s="1"/>
  <c r="D799" s="1"/>
  <c r="D835" s="1"/>
  <c r="D871" s="1"/>
  <c r="C623"/>
  <c r="C658" s="1"/>
  <c r="C693" s="1"/>
  <c r="C728" s="1"/>
  <c r="C763" s="1"/>
  <c r="C799" s="1"/>
  <c r="C835" s="1"/>
  <c r="C871" s="1"/>
  <c r="D622"/>
  <c r="D657"/>
  <c r="D692" s="1"/>
  <c r="D727" s="1"/>
  <c r="D762" s="1"/>
  <c r="D798" s="1"/>
  <c r="D834" s="1"/>
  <c r="D870" s="1"/>
  <c r="C622"/>
  <c r="C657" s="1"/>
  <c r="C692" s="1"/>
  <c r="C727" s="1"/>
  <c r="C762" s="1"/>
  <c r="C798" s="1"/>
  <c r="C834" s="1"/>
  <c r="C870" s="1"/>
  <c r="AC905"/>
  <c r="AB905"/>
  <c r="AA905"/>
  <c r="Z905"/>
  <c r="Y905"/>
  <c r="X905"/>
  <c r="W905"/>
  <c r="V905"/>
  <c r="U905"/>
  <c r="T905"/>
  <c r="S905"/>
  <c r="R905"/>
  <c r="Q905"/>
  <c r="P905"/>
  <c r="O905"/>
  <c r="N905"/>
  <c r="M905"/>
  <c r="L905"/>
  <c r="K905"/>
  <c r="J905"/>
  <c r="I905"/>
  <c r="H905"/>
  <c r="G905"/>
  <c r="F905"/>
  <c r="E905"/>
  <c r="E902"/>
  <c r="E866"/>
  <c r="E830"/>
  <c r="E794"/>
  <c r="E724"/>
  <c r="E689"/>
  <c r="E654"/>
  <c r="E619"/>
  <c r="D456"/>
  <c r="D487" s="1"/>
  <c r="D518" s="1"/>
  <c r="D549" s="1"/>
  <c r="D582" s="1"/>
  <c r="D614" s="1"/>
  <c r="C456"/>
  <c r="C487" s="1"/>
  <c r="C518" s="1"/>
  <c r="C549" s="1"/>
  <c r="C582" s="1"/>
  <c r="C614" s="1"/>
  <c r="D455"/>
  <c r="D486" s="1"/>
  <c r="D517" s="1"/>
  <c r="D548" s="1"/>
  <c r="D581" s="1"/>
  <c r="D613" s="1"/>
  <c r="C455"/>
  <c r="C486" s="1"/>
  <c r="C517" s="1"/>
  <c r="C548" s="1"/>
  <c r="C581" s="1"/>
  <c r="C613" s="1"/>
  <c r="D454"/>
  <c r="D485" s="1"/>
  <c r="D516" s="1"/>
  <c r="D547" s="1"/>
  <c r="D580" s="1"/>
  <c r="D612" s="1"/>
  <c r="C454"/>
  <c r="C485" s="1"/>
  <c r="C516" s="1"/>
  <c r="C547" s="1"/>
  <c r="C580" s="1"/>
  <c r="C612" s="1"/>
  <c r="D453"/>
  <c r="D484" s="1"/>
  <c r="D515" s="1"/>
  <c r="D546" s="1"/>
  <c r="D579" s="1"/>
  <c r="D611" s="1"/>
  <c r="C453"/>
  <c r="C484" s="1"/>
  <c r="C515" s="1"/>
  <c r="C546" s="1"/>
  <c r="C579" s="1"/>
  <c r="C611" s="1"/>
  <c r="D452"/>
  <c r="D483" s="1"/>
  <c r="D514" s="1"/>
  <c r="D545" s="1"/>
  <c r="D578" s="1"/>
  <c r="D610" s="1"/>
  <c r="C452"/>
  <c r="C483" s="1"/>
  <c r="C514" s="1"/>
  <c r="C545" s="1"/>
  <c r="C578" s="1"/>
  <c r="C610" s="1"/>
  <c r="D451"/>
  <c r="D482" s="1"/>
  <c r="D513" s="1"/>
  <c r="D544" s="1"/>
  <c r="D577" s="1"/>
  <c r="D609" s="1"/>
  <c r="C451"/>
  <c r="C482" s="1"/>
  <c r="C513" s="1"/>
  <c r="C544" s="1"/>
  <c r="C577" s="1"/>
  <c r="C609" s="1"/>
  <c r="D450"/>
  <c r="D481" s="1"/>
  <c r="D512" s="1"/>
  <c r="D543" s="1"/>
  <c r="D576" s="1"/>
  <c r="D608" s="1"/>
  <c r="C450"/>
  <c r="C481" s="1"/>
  <c r="C512" s="1"/>
  <c r="C543" s="1"/>
  <c r="C576" s="1"/>
  <c r="C608" s="1"/>
  <c r="D449"/>
  <c r="D480" s="1"/>
  <c r="D511" s="1"/>
  <c r="D542" s="1"/>
  <c r="D575" s="1"/>
  <c r="D607" s="1"/>
  <c r="C449"/>
  <c r="C480" s="1"/>
  <c r="C511" s="1"/>
  <c r="C542" s="1"/>
  <c r="C575" s="1"/>
  <c r="C607" s="1"/>
  <c r="D448"/>
  <c r="D479" s="1"/>
  <c r="D510" s="1"/>
  <c r="D541" s="1"/>
  <c r="D574" s="1"/>
  <c r="D606" s="1"/>
  <c r="C448"/>
  <c r="C479" s="1"/>
  <c r="C510" s="1"/>
  <c r="C541" s="1"/>
  <c r="C574" s="1"/>
  <c r="C606" s="1"/>
  <c r="D447"/>
  <c r="D478" s="1"/>
  <c r="D509" s="1"/>
  <c r="D540" s="1"/>
  <c r="D573" s="1"/>
  <c r="D605" s="1"/>
  <c r="C447"/>
  <c r="C478" s="1"/>
  <c r="C509" s="1"/>
  <c r="C540" s="1"/>
  <c r="C573" s="1"/>
  <c r="C605" s="1"/>
  <c r="D446"/>
  <c r="D477" s="1"/>
  <c r="D508" s="1"/>
  <c r="D539" s="1"/>
  <c r="D572" s="1"/>
  <c r="D604" s="1"/>
  <c r="C446"/>
  <c r="C477" s="1"/>
  <c r="C508" s="1"/>
  <c r="C539" s="1"/>
  <c r="C572" s="1"/>
  <c r="C604" s="1"/>
  <c r="D445"/>
  <c r="D476" s="1"/>
  <c r="D507" s="1"/>
  <c r="D538" s="1"/>
  <c r="D571" s="1"/>
  <c r="D603" s="1"/>
  <c r="C445"/>
  <c r="C476" s="1"/>
  <c r="C507" s="1"/>
  <c r="C538" s="1"/>
  <c r="C571" s="1"/>
  <c r="C603" s="1"/>
  <c r="D444"/>
  <c r="D475" s="1"/>
  <c r="D506" s="1"/>
  <c r="D537" s="1"/>
  <c r="D570" s="1"/>
  <c r="D602" s="1"/>
  <c r="C444"/>
  <c r="C475" s="1"/>
  <c r="C506" s="1"/>
  <c r="C537" s="1"/>
  <c r="C570" s="1"/>
  <c r="C602" s="1"/>
  <c r="D443"/>
  <c r="D474" s="1"/>
  <c r="D505" s="1"/>
  <c r="D536" s="1"/>
  <c r="D569" s="1"/>
  <c r="D601" s="1"/>
  <c r="C443"/>
  <c r="C474" s="1"/>
  <c r="C505" s="1"/>
  <c r="C536" s="1"/>
  <c r="C569" s="1"/>
  <c r="C601" s="1"/>
  <c r="D442"/>
  <c r="D473" s="1"/>
  <c r="D504" s="1"/>
  <c r="D535" s="1"/>
  <c r="D568" s="1"/>
  <c r="D600" s="1"/>
  <c r="C442"/>
  <c r="C473" s="1"/>
  <c r="C504" s="1"/>
  <c r="C535" s="1"/>
  <c r="C568" s="1"/>
  <c r="C600" s="1"/>
  <c r="D441"/>
  <c r="D472" s="1"/>
  <c r="D503" s="1"/>
  <c r="D534" s="1"/>
  <c r="D567" s="1"/>
  <c r="D599" s="1"/>
  <c r="C441"/>
  <c r="C472" s="1"/>
  <c r="C503" s="1"/>
  <c r="C534" s="1"/>
  <c r="C567" s="1"/>
  <c r="C599" s="1"/>
  <c r="D440"/>
  <c r="D471" s="1"/>
  <c r="D502" s="1"/>
  <c r="D533" s="1"/>
  <c r="D566" s="1"/>
  <c r="D598" s="1"/>
  <c r="C440"/>
  <c r="C471" s="1"/>
  <c r="C502" s="1"/>
  <c r="C533" s="1"/>
  <c r="C566" s="1"/>
  <c r="C598" s="1"/>
  <c r="D439"/>
  <c r="D470" s="1"/>
  <c r="D501" s="1"/>
  <c r="D532" s="1"/>
  <c r="D565" s="1"/>
  <c r="D597" s="1"/>
  <c r="C439"/>
  <c r="C470" s="1"/>
  <c r="C501" s="1"/>
  <c r="C532" s="1"/>
  <c r="C565" s="1"/>
  <c r="C597" s="1"/>
  <c r="D438"/>
  <c r="D469" s="1"/>
  <c r="D500" s="1"/>
  <c r="D531" s="1"/>
  <c r="D564" s="1"/>
  <c r="D596" s="1"/>
  <c r="C438"/>
  <c r="C469" s="1"/>
  <c r="C500" s="1"/>
  <c r="C531" s="1"/>
  <c r="C564" s="1"/>
  <c r="C596" s="1"/>
  <c r="D437"/>
  <c r="D468" s="1"/>
  <c r="D499" s="1"/>
  <c r="D530" s="1"/>
  <c r="D563" s="1"/>
  <c r="D595" s="1"/>
  <c r="C437"/>
  <c r="C468" s="1"/>
  <c r="C499" s="1"/>
  <c r="C530" s="1"/>
  <c r="C563" s="1"/>
  <c r="C595" s="1"/>
  <c r="D436"/>
  <c r="D467" s="1"/>
  <c r="D498" s="1"/>
  <c r="D529" s="1"/>
  <c r="D562" s="1"/>
  <c r="D594" s="1"/>
  <c r="C436"/>
  <c r="C467" s="1"/>
  <c r="C498" s="1"/>
  <c r="C529" s="1"/>
  <c r="C562" s="1"/>
  <c r="C594" s="1"/>
  <c r="D435"/>
  <c r="D466" s="1"/>
  <c r="D497" s="1"/>
  <c r="D528" s="1"/>
  <c r="D561" s="1"/>
  <c r="D593" s="1"/>
  <c r="C435"/>
  <c r="C466" s="1"/>
  <c r="C497" s="1"/>
  <c r="C528" s="1"/>
  <c r="C561" s="1"/>
  <c r="C593" s="1"/>
  <c r="D434"/>
  <c r="D465" s="1"/>
  <c r="D496" s="1"/>
  <c r="D527" s="1"/>
  <c r="D560" s="1"/>
  <c r="D592" s="1"/>
  <c r="C434"/>
  <c r="C465" s="1"/>
  <c r="C496" s="1"/>
  <c r="C527" s="1"/>
  <c r="C560" s="1"/>
  <c r="C592" s="1"/>
  <c r="D433"/>
  <c r="D464" s="1"/>
  <c r="D495" s="1"/>
  <c r="D526" s="1"/>
  <c r="D559" s="1"/>
  <c r="D591" s="1"/>
  <c r="C433"/>
  <c r="C464" s="1"/>
  <c r="C495" s="1"/>
  <c r="C526" s="1"/>
  <c r="C559" s="1"/>
  <c r="C591" s="1"/>
  <c r="D432"/>
  <c r="D463" s="1"/>
  <c r="D494" s="1"/>
  <c r="D525" s="1"/>
  <c r="D558" s="1"/>
  <c r="D590" s="1"/>
  <c r="C432"/>
  <c r="C463" s="1"/>
  <c r="C494" s="1"/>
  <c r="C525" s="1"/>
  <c r="C558" s="1"/>
  <c r="C590" s="1"/>
  <c r="G582"/>
  <c r="G581"/>
  <c r="G580"/>
  <c r="G579"/>
  <c r="G578"/>
  <c r="G577"/>
  <c r="G576"/>
  <c r="G575"/>
  <c r="G574"/>
  <c r="G573"/>
  <c r="G572"/>
  <c r="G571"/>
  <c r="G570"/>
  <c r="G569"/>
  <c r="G568"/>
  <c r="G567"/>
  <c r="G566"/>
  <c r="G565"/>
  <c r="G564"/>
  <c r="G563"/>
  <c r="G562"/>
  <c r="G561"/>
  <c r="G560"/>
  <c r="G559"/>
  <c r="G558"/>
  <c r="D557"/>
  <c r="J549"/>
  <c r="I549"/>
  <c r="H549"/>
  <c r="G549"/>
  <c r="F549"/>
  <c r="E549"/>
  <c r="J548"/>
  <c r="I548"/>
  <c r="H548"/>
  <c r="G548"/>
  <c r="F548"/>
  <c r="E548"/>
  <c r="J547"/>
  <c r="I547"/>
  <c r="H547"/>
  <c r="G547"/>
  <c r="F547"/>
  <c r="E547"/>
  <c r="J546"/>
  <c r="I546"/>
  <c r="H546"/>
  <c r="G546"/>
  <c r="F546"/>
  <c r="E546"/>
  <c r="J545"/>
  <c r="I545"/>
  <c r="H545"/>
  <c r="G545"/>
  <c r="F545"/>
  <c r="E545"/>
  <c r="J544"/>
  <c r="I544"/>
  <c r="H544"/>
  <c r="G544"/>
  <c r="F544"/>
  <c r="E544"/>
  <c r="J543"/>
  <c r="I543"/>
  <c r="H543"/>
  <c r="G543"/>
  <c r="F543"/>
  <c r="E543"/>
  <c r="J542"/>
  <c r="I542"/>
  <c r="H542"/>
  <c r="G542"/>
  <c r="F542"/>
  <c r="E542"/>
  <c r="J541"/>
  <c r="I541"/>
  <c r="H541"/>
  <c r="G541"/>
  <c r="F541"/>
  <c r="E541"/>
  <c r="J540"/>
  <c r="I540"/>
  <c r="H540"/>
  <c r="G540"/>
  <c r="F540"/>
  <c r="E540"/>
  <c r="J539"/>
  <c r="I539"/>
  <c r="H539"/>
  <c r="G539"/>
  <c r="F539"/>
  <c r="E539"/>
  <c r="J538"/>
  <c r="I538"/>
  <c r="H538"/>
  <c r="G538"/>
  <c r="F538"/>
  <c r="E538"/>
  <c r="J537"/>
  <c r="I537"/>
  <c r="H537"/>
  <c r="G537"/>
  <c r="F537"/>
  <c r="E537"/>
  <c r="J536"/>
  <c r="I536"/>
  <c r="H536"/>
  <c r="G536"/>
  <c r="F536"/>
  <c r="E536"/>
  <c r="J535"/>
  <c r="I535"/>
  <c r="H535"/>
  <c r="G535"/>
  <c r="F535"/>
  <c r="E535"/>
  <c r="J534"/>
  <c r="I534"/>
  <c r="H534"/>
  <c r="G534"/>
  <c r="F534"/>
  <c r="E534"/>
  <c r="J533"/>
  <c r="I533"/>
  <c r="H533"/>
  <c r="G533"/>
  <c r="F533"/>
  <c r="E533"/>
  <c r="J532"/>
  <c r="I532"/>
  <c r="H532"/>
  <c r="G532"/>
  <c r="F532"/>
  <c r="E532"/>
  <c r="J531"/>
  <c r="I531"/>
  <c r="H531"/>
  <c r="G531"/>
  <c r="F531"/>
  <c r="E531"/>
  <c r="J530"/>
  <c r="I530"/>
  <c r="H530"/>
  <c r="G530"/>
  <c r="F530"/>
  <c r="E530"/>
  <c r="J529"/>
  <c r="I529"/>
  <c r="H529"/>
  <c r="G529"/>
  <c r="F529"/>
  <c r="E529"/>
  <c r="J528"/>
  <c r="I528"/>
  <c r="H528"/>
  <c r="G528"/>
  <c r="F528"/>
  <c r="E528"/>
  <c r="J527"/>
  <c r="I527"/>
  <c r="H527"/>
  <c r="G527"/>
  <c r="F527"/>
  <c r="E527"/>
  <c r="J526"/>
  <c r="I526"/>
  <c r="H526"/>
  <c r="G526"/>
  <c r="F526"/>
  <c r="E526"/>
  <c r="J525"/>
  <c r="I525"/>
  <c r="H525"/>
  <c r="G525"/>
  <c r="F525"/>
  <c r="E525"/>
  <c r="J524"/>
  <c r="I524"/>
  <c r="H524"/>
  <c r="G524"/>
  <c r="F524"/>
  <c r="E518"/>
  <c r="E517"/>
  <c r="E516"/>
  <c r="E515"/>
  <c r="E514"/>
  <c r="E513"/>
  <c r="E512"/>
  <c r="E511"/>
  <c r="E510"/>
  <c r="E509"/>
  <c r="E508"/>
  <c r="E507"/>
  <c r="E506"/>
  <c r="E505"/>
  <c r="E504"/>
  <c r="E503"/>
  <c r="E502"/>
  <c r="E501"/>
  <c r="E500"/>
  <c r="E499"/>
  <c r="E498"/>
  <c r="E497"/>
  <c r="E496"/>
  <c r="E495"/>
  <c r="E494"/>
  <c r="E490"/>
  <c r="E487"/>
  <c r="E486"/>
  <c r="E485"/>
  <c r="E484"/>
  <c r="E483"/>
  <c r="E482"/>
  <c r="E481"/>
  <c r="E480"/>
  <c r="E479"/>
  <c r="E478"/>
  <c r="E477"/>
  <c r="E476"/>
  <c r="E475"/>
  <c r="E474"/>
  <c r="E473"/>
  <c r="E472"/>
  <c r="E471"/>
  <c r="E470"/>
  <c r="E469"/>
  <c r="E468"/>
  <c r="E467"/>
  <c r="E466"/>
  <c r="E465"/>
  <c r="E464"/>
  <c r="E463"/>
  <c r="E459"/>
  <c r="E456"/>
  <c r="E455"/>
  <c r="E454"/>
  <c r="E453"/>
  <c r="E452"/>
  <c r="E451"/>
  <c r="E450"/>
  <c r="E449"/>
  <c r="E448"/>
  <c r="E447"/>
  <c r="E446"/>
  <c r="E445"/>
  <c r="E444"/>
  <c r="E443"/>
  <c r="E442"/>
  <c r="E441"/>
  <c r="E440"/>
  <c r="E439"/>
  <c r="E438"/>
  <c r="E437"/>
  <c r="E436"/>
  <c r="E435"/>
  <c r="E434"/>
  <c r="E433"/>
  <c r="E432"/>
  <c r="E428"/>
  <c r="E312"/>
  <c r="E349"/>
  <c r="E423" s="1"/>
  <c r="D312"/>
  <c r="D349" s="1"/>
  <c r="C312"/>
  <c r="C349"/>
  <c r="C423" s="1"/>
  <c r="E274"/>
  <c r="E311" s="1"/>
  <c r="E348" s="1"/>
  <c r="D311"/>
  <c r="D348" s="1"/>
  <c r="C311"/>
  <c r="C348"/>
  <c r="C422" s="1"/>
  <c r="E273"/>
  <c r="E310" s="1"/>
  <c r="E347" s="1"/>
  <c r="D310"/>
  <c r="D347" s="1"/>
  <c r="C310"/>
  <c r="C347"/>
  <c r="C421" s="1"/>
  <c r="E272"/>
  <c r="E309" s="1"/>
  <c r="E346" s="1"/>
  <c r="D309"/>
  <c r="D346" s="1"/>
  <c r="C309"/>
  <c r="C346"/>
  <c r="C420" s="1"/>
  <c r="E271"/>
  <c r="E308" s="1"/>
  <c r="E345" s="1"/>
  <c r="D308"/>
  <c r="D345" s="1"/>
  <c r="C308"/>
  <c r="C345"/>
  <c r="C419" s="1"/>
  <c r="E270"/>
  <c r="E307" s="1"/>
  <c r="E344" s="1"/>
  <c r="D307"/>
  <c r="D344" s="1"/>
  <c r="C307"/>
  <c r="C344"/>
  <c r="C418" s="1"/>
  <c r="E269"/>
  <c r="E306" s="1"/>
  <c r="E343" s="1"/>
  <c r="D306"/>
  <c r="D343" s="1"/>
  <c r="C306"/>
  <c r="C343"/>
  <c r="C417" s="1"/>
  <c r="E268"/>
  <c r="E305" s="1"/>
  <c r="E342" s="1"/>
  <c r="D305"/>
  <c r="D342" s="1"/>
  <c r="C305"/>
  <c r="C342"/>
  <c r="C416" s="1"/>
  <c r="E267"/>
  <c r="E304" s="1"/>
  <c r="E341" s="1"/>
  <c r="D304"/>
  <c r="D341" s="1"/>
  <c r="C304"/>
  <c r="C341"/>
  <c r="C415" s="1"/>
  <c r="E266"/>
  <c r="E303" s="1"/>
  <c r="E340" s="1"/>
  <c r="D303"/>
  <c r="D340" s="1"/>
  <c r="C303"/>
  <c r="C340"/>
  <c r="C414" s="1"/>
  <c r="E265"/>
  <c r="E302" s="1"/>
  <c r="E339" s="1"/>
  <c r="D302"/>
  <c r="D339" s="1"/>
  <c r="C302"/>
  <c r="C339"/>
  <c r="C413" s="1"/>
  <c r="E264"/>
  <c r="E301" s="1"/>
  <c r="E338" s="1"/>
  <c r="D301"/>
  <c r="D338" s="1"/>
  <c r="C301"/>
  <c r="C338"/>
  <c r="C412" s="1"/>
  <c r="E263"/>
  <c r="E300" s="1"/>
  <c r="E337" s="1"/>
  <c r="D300"/>
  <c r="D337" s="1"/>
  <c r="C300"/>
  <c r="C337"/>
  <c r="C411" s="1"/>
  <c r="E262"/>
  <c r="E299" s="1"/>
  <c r="E336" s="1"/>
  <c r="D299"/>
  <c r="D336" s="1"/>
  <c r="C299"/>
  <c r="C336"/>
  <c r="C410" s="1"/>
  <c r="E261"/>
  <c r="E298" s="1"/>
  <c r="E335" s="1"/>
  <c r="D298"/>
  <c r="D335" s="1"/>
  <c r="C298"/>
  <c r="C335"/>
  <c r="C409" s="1"/>
  <c r="E260"/>
  <c r="E297" s="1"/>
  <c r="E334" s="1"/>
  <c r="D297"/>
  <c r="D334" s="1"/>
  <c r="C297"/>
  <c r="C334"/>
  <c r="C408" s="1"/>
  <c r="E259"/>
  <c r="E296" s="1"/>
  <c r="E333" s="1"/>
  <c r="D296"/>
  <c r="D333" s="1"/>
  <c r="C296"/>
  <c r="C333"/>
  <c r="C407" s="1"/>
  <c r="E258"/>
  <c r="E295" s="1"/>
  <c r="E332" s="1"/>
  <c r="D295"/>
  <c r="D332" s="1"/>
  <c r="C295"/>
  <c r="C332"/>
  <c r="C406" s="1"/>
  <c r="E257"/>
  <c r="E294" s="1"/>
  <c r="E331" s="1"/>
  <c r="D294"/>
  <c r="D331" s="1"/>
  <c r="C294"/>
  <c r="C331"/>
  <c r="C405" s="1"/>
  <c r="E256"/>
  <c r="E293" s="1"/>
  <c r="E330" s="1"/>
  <c r="D293"/>
  <c r="D330" s="1"/>
  <c r="C293"/>
  <c r="C330"/>
  <c r="C404" s="1"/>
  <c r="E255"/>
  <c r="E292" s="1"/>
  <c r="E329" s="1"/>
  <c r="D292"/>
  <c r="D329" s="1"/>
  <c r="C292"/>
  <c r="C329"/>
  <c r="C403" s="1"/>
  <c r="E254"/>
  <c r="E291" s="1"/>
  <c r="E328" s="1"/>
  <c r="D291"/>
  <c r="D328" s="1"/>
  <c r="C291"/>
  <c r="C328"/>
  <c r="C402" s="1"/>
  <c r="E253"/>
  <c r="E290" s="1"/>
  <c r="E327" s="1"/>
  <c r="D290"/>
  <c r="D327" s="1"/>
  <c r="C290"/>
  <c r="C327"/>
  <c r="C401" s="1"/>
  <c r="E252"/>
  <c r="E289" s="1"/>
  <c r="E326" s="1"/>
  <c r="D289"/>
  <c r="D326" s="1"/>
  <c r="C289"/>
  <c r="C326"/>
  <c r="C400" s="1"/>
  <c r="E251"/>
  <c r="E288" s="1"/>
  <c r="E325" s="1"/>
  <c r="D288"/>
  <c r="D325" s="1"/>
  <c r="C288"/>
  <c r="C325"/>
  <c r="C399" s="1"/>
  <c r="E250"/>
  <c r="E287" s="1"/>
  <c r="E324" s="1"/>
  <c r="D287"/>
  <c r="D324" s="1"/>
  <c r="C287"/>
  <c r="C324"/>
  <c r="C398" s="1"/>
  <c r="E249"/>
  <c r="E286" s="1"/>
  <c r="E323" s="1"/>
  <c r="D286"/>
  <c r="D323" s="1"/>
  <c r="C286"/>
  <c r="C323"/>
  <c r="C397" s="1"/>
  <c r="E248"/>
  <c r="E285" s="1"/>
  <c r="E322" s="1"/>
  <c r="D248"/>
  <c r="D285" s="1"/>
  <c r="D322" s="1"/>
  <c r="C248"/>
  <c r="C285" s="1"/>
  <c r="C322" s="1"/>
  <c r="E247"/>
  <c r="E284" s="1"/>
  <c r="E321" s="1"/>
  <c r="D247"/>
  <c r="D284" s="1"/>
  <c r="D321" s="1"/>
  <c r="C247"/>
  <c r="C284" s="1"/>
  <c r="C321" s="1"/>
  <c r="E246"/>
  <c r="E283" s="1"/>
  <c r="E320" s="1"/>
  <c r="D246"/>
  <c r="D283" s="1"/>
  <c r="D320" s="1"/>
  <c r="C246"/>
  <c r="C283" s="1"/>
  <c r="C320" s="1"/>
  <c r="E245"/>
  <c r="E282" s="1"/>
  <c r="E319" s="1"/>
  <c r="D245"/>
  <c r="D282" s="1"/>
  <c r="D319" s="1"/>
  <c r="C245"/>
  <c r="C282" s="1"/>
  <c r="C319" s="1"/>
  <c r="F61"/>
  <c r="F244" s="1"/>
  <c r="G244" s="1"/>
  <c r="G281" s="1"/>
  <c r="G318" s="1"/>
  <c r="G355" s="1"/>
  <c r="G392" s="1"/>
  <c r="E386"/>
  <c r="C386"/>
  <c r="C384"/>
  <c r="C380"/>
  <c r="C376"/>
  <c r="C372"/>
  <c r="C368"/>
  <c r="H290"/>
  <c r="H327" s="1"/>
  <c r="H364" s="1"/>
  <c r="C361"/>
  <c r="F355"/>
  <c r="C352"/>
  <c r="F318"/>
  <c r="D174"/>
  <c r="C315" s="1"/>
  <c r="D154"/>
  <c r="C278" s="1"/>
  <c r="D134"/>
  <c r="C241" s="1"/>
  <c r="L225"/>
  <c r="L232" s="1"/>
  <c r="L226"/>
  <c r="L233" s="1"/>
  <c r="L220"/>
  <c r="L227" s="1"/>
  <c r="K225"/>
  <c r="K232"/>
  <c r="K226"/>
  <c r="K233"/>
  <c r="K220"/>
  <c r="K227"/>
  <c r="K234" s="1"/>
  <c r="K235" s="1"/>
  <c r="K236" s="1"/>
  <c r="J225"/>
  <c r="J232" s="1"/>
  <c r="J226"/>
  <c r="J233" s="1"/>
  <c r="J220"/>
  <c r="J227" s="1"/>
  <c r="I225"/>
  <c r="I232"/>
  <c r="I226"/>
  <c r="I233"/>
  <c r="I220"/>
  <c r="I227"/>
  <c r="I234" s="1"/>
  <c r="I235" s="1"/>
  <c r="I236" s="1"/>
  <c r="H225"/>
  <c r="H232" s="1"/>
  <c r="H226"/>
  <c r="H233" s="1"/>
  <c r="H220"/>
  <c r="H227" s="1"/>
  <c r="G225"/>
  <c r="G232"/>
  <c r="G226"/>
  <c r="G233"/>
  <c r="G220"/>
  <c r="G227"/>
  <c r="G234" s="1"/>
  <c r="G235" s="1"/>
  <c r="G236" s="1"/>
  <c r="F225"/>
  <c r="F232" s="1"/>
  <c r="F226"/>
  <c r="F233" s="1"/>
  <c r="F220"/>
  <c r="F227" s="1"/>
  <c r="D186"/>
  <c r="D192"/>
  <c r="D212" s="1"/>
  <c r="D234" s="1"/>
  <c r="D185"/>
  <c r="D191"/>
  <c r="D211" s="1"/>
  <c r="D233" s="1"/>
  <c r="D184"/>
  <c r="D190"/>
  <c r="D210" s="1"/>
  <c r="D232" s="1"/>
  <c r="I137"/>
  <c r="I143" s="1"/>
  <c r="I149" s="1"/>
  <c r="I157" s="1"/>
  <c r="I163" s="1"/>
  <c r="I169" s="1"/>
  <c r="I177" s="1"/>
  <c r="I183" s="1"/>
  <c r="I189" s="1"/>
  <c r="I197" s="1"/>
  <c r="I203" s="1"/>
  <c r="I209" s="1"/>
  <c r="I217" s="1"/>
  <c r="I224" s="1"/>
  <c r="I231" s="1"/>
  <c r="H137"/>
  <c r="H143"/>
  <c r="H149" s="1"/>
  <c r="H157" s="1"/>
  <c r="H163" s="1"/>
  <c r="H169" s="1"/>
  <c r="H177" s="1"/>
  <c r="H183" s="1"/>
  <c r="H189" s="1"/>
  <c r="H197" s="1"/>
  <c r="H203" s="1"/>
  <c r="H209" s="1"/>
  <c r="H217" s="1"/>
  <c r="H224" s="1"/>
  <c r="H231" s="1"/>
  <c r="G137"/>
  <c r="G143" s="1"/>
  <c r="G149" s="1"/>
  <c r="G157" s="1"/>
  <c r="G163" s="1"/>
  <c r="G169" s="1"/>
  <c r="G177" s="1"/>
  <c r="G183" s="1"/>
  <c r="G189" s="1"/>
  <c r="G197" s="1"/>
  <c r="G203" s="1"/>
  <c r="G209" s="1"/>
  <c r="G217" s="1"/>
  <c r="G224" s="1"/>
  <c r="G231" s="1"/>
  <c r="F137"/>
  <c r="F143" s="1"/>
  <c r="F149" s="1"/>
  <c r="F157" s="1"/>
  <c r="F163" s="1"/>
  <c r="F169" s="1"/>
  <c r="F177" s="1"/>
  <c r="F183" s="1"/>
  <c r="F189" s="1"/>
  <c r="F197" s="1"/>
  <c r="F203" s="1"/>
  <c r="F209" s="1"/>
  <c r="F217" s="1"/>
  <c r="F224" s="1"/>
  <c r="F231" s="1"/>
  <c r="K228"/>
  <c r="K229" s="1"/>
  <c r="I228"/>
  <c r="I229" s="1"/>
  <c r="G228"/>
  <c r="G229" s="1"/>
  <c r="D206"/>
  <c r="D227" s="1"/>
  <c r="D205"/>
  <c r="D226" s="1"/>
  <c r="D204"/>
  <c r="D225" s="1"/>
  <c r="L221"/>
  <c r="L222" s="1"/>
  <c r="K221"/>
  <c r="K222" s="1"/>
  <c r="J221"/>
  <c r="J222" s="1"/>
  <c r="I221"/>
  <c r="I222" s="1"/>
  <c r="H221"/>
  <c r="H222" s="1"/>
  <c r="G221"/>
  <c r="G222" s="1"/>
  <c r="F221"/>
  <c r="F222" s="1"/>
  <c r="D200"/>
  <c r="D220" s="1"/>
  <c r="D199"/>
  <c r="D219" s="1"/>
  <c r="D198"/>
  <c r="D218" s="1"/>
  <c r="D168"/>
  <c r="D188" s="1"/>
  <c r="D208" s="1"/>
  <c r="E186"/>
  <c r="E206"/>
  <c r="E185"/>
  <c r="E205"/>
  <c r="E184"/>
  <c r="E204"/>
  <c r="D162"/>
  <c r="D182"/>
  <c r="D202" s="1"/>
  <c r="D196"/>
  <c r="D194"/>
  <c r="E192"/>
  <c r="E191"/>
  <c r="E190"/>
  <c r="D146"/>
  <c r="D152"/>
  <c r="D172" s="1"/>
  <c r="D145"/>
  <c r="D151" s="1"/>
  <c r="D171" s="1"/>
  <c r="D144"/>
  <c r="D150"/>
  <c r="D170" s="1"/>
  <c r="D166"/>
  <c r="D164"/>
  <c r="D160"/>
  <c r="D159"/>
  <c r="D158"/>
  <c r="D156"/>
  <c r="L113"/>
  <c r="L129"/>
  <c r="K113"/>
  <c r="K129"/>
  <c r="J113"/>
  <c r="J129"/>
  <c r="I113"/>
  <c r="I129"/>
  <c r="H113"/>
  <c r="H129"/>
  <c r="G113"/>
  <c r="G129"/>
  <c r="F113"/>
  <c r="F129"/>
  <c r="L112"/>
  <c r="L128"/>
  <c r="K112"/>
  <c r="K128"/>
  <c r="J112"/>
  <c r="J128"/>
  <c r="I112"/>
  <c r="I128"/>
  <c r="H112"/>
  <c r="H128"/>
  <c r="G112"/>
  <c r="G128"/>
  <c r="F112"/>
  <c r="F128"/>
  <c r="H111"/>
  <c r="I111"/>
  <c r="J111" s="1"/>
  <c r="H127"/>
  <c r="G127"/>
  <c r="F127"/>
  <c r="L118"/>
  <c r="L126"/>
  <c r="K118"/>
  <c r="K126"/>
  <c r="J118"/>
  <c r="J126"/>
  <c r="I118"/>
  <c r="I126"/>
  <c r="H118"/>
  <c r="H126"/>
  <c r="G118"/>
  <c r="G126"/>
  <c r="F118"/>
  <c r="F126"/>
  <c r="D125"/>
  <c r="D99"/>
  <c r="F82"/>
  <c r="G82" s="1"/>
  <c r="H82" s="1"/>
  <c r="I82" s="1"/>
  <c r="J82" s="1"/>
  <c r="K82" s="1"/>
  <c r="L82" s="1"/>
  <c r="G66"/>
  <c r="H66"/>
  <c r="I66" s="1"/>
  <c r="J66" s="1"/>
  <c r="K66" s="1"/>
  <c r="L66" s="1"/>
  <c r="G65"/>
  <c r="H65"/>
  <c r="I65" s="1"/>
  <c r="J65" s="1"/>
  <c r="K65" s="1"/>
  <c r="L65" s="1"/>
  <c r="L62"/>
  <c r="K62"/>
  <c r="J62"/>
  <c r="I62"/>
  <c r="H62"/>
  <c r="G62"/>
  <c r="F47"/>
  <c r="F30"/>
  <c r="D312" i="9"/>
  <c r="D348"/>
  <c r="D384" s="1"/>
  <c r="C312"/>
  <c r="C348" s="1"/>
  <c r="C384" s="1"/>
  <c r="E347"/>
  <c r="E383"/>
  <c r="E346"/>
  <c r="E382"/>
  <c r="E345"/>
  <c r="E381"/>
  <c r="E344"/>
  <c r="E380"/>
  <c r="C344"/>
  <c r="C380"/>
  <c r="E343"/>
  <c r="E379"/>
  <c r="E342"/>
  <c r="E378"/>
  <c r="E341"/>
  <c r="E377"/>
  <c r="E340"/>
  <c r="E376"/>
  <c r="C340"/>
  <c r="C376"/>
  <c r="E339"/>
  <c r="E375"/>
  <c r="E338"/>
  <c r="E374"/>
  <c r="E337"/>
  <c r="E373"/>
  <c r="E336"/>
  <c r="E372"/>
  <c r="C336"/>
  <c r="C372"/>
  <c r="E335"/>
  <c r="E371"/>
  <c r="E334"/>
  <c r="E370"/>
  <c r="E333"/>
  <c r="E369"/>
  <c r="E332"/>
  <c r="E368"/>
  <c r="C332"/>
  <c r="C368"/>
  <c r="E331"/>
  <c r="E367"/>
  <c r="E330"/>
  <c r="E366"/>
  <c r="E329"/>
  <c r="E365"/>
  <c r="E328"/>
  <c r="E364"/>
  <c r="C328"/>
  <c r="C364"/>
  <c r="E327"/>
  <c r="E363"/>
  <c r="E326"/>
  <c r="E362"/>
  <c r="E325"/>
  <c r="E361"/>
  <c r="E324"/>
  <c r="E360"/>
  <c r="C324"/>
  <c r="C360"/>
  <c r="E323"/>
  <c r="E359"/>
  <c r="E322"/>
  <c r="E358"/>
  <c r="E321"/>
  <c r="E357"/>
  <c r="E320"/>
  <c r="E356"/>
  <c r="C320"/>
  <c r="C356"/>
  <c r="E319"/>
  <c r="E355"/>
  <c r="E318"/>
  <c r="E354"/>
  <c r="I205"/>
  <c r="I281"/>
  <c r="I317" s="1"/>
  <c r="I353" s="1"/>
  <c r="H205"/>
  <c r="H281"/>
  <c r="H317" s="1"/>
  <c r="H353" s="1"/>
  <c r="G205"/>
  <c r="G281"/>
  <c r="G317" s="1"/>
  <c r="G353" s="1"/>
  <c r="F205"/>
  <c r="F281"/>
  <c r="F317" s="1"/>
  <c r="F353" s="1"/>
  <c r="E351"/>
  <c r="F351"/>
  <c r="G351" s="1"/>
  <c r="H351" s="1"/>
  <c r="I351" s="1"/>
  <c r="J351" s="1"/>
  <c r="B315"/>
  <c r="B351"/>
  <c r="J346"/>
  <c r="F346"/>
  <c r="L344"/>
  <c r="K344"/>
  <c r="I344"/>
  <c r="H344"/>
  <c r="G344"/>
  <c r="F344"/>
  <c r="K343"/>
  <c r="L342"/>
  <c r="J342"/>
  <c r="H342"/>
  <c r="G342"/>
  <c r="F342"/>
  <c r="L340"/>
  <c r="K340"/>
  <c r="I340"/>
  <c r="H340"/>
  <c r="G340"/>
  <c r="F340"/>
  <c r="F339"/>
  <c r="L338"/>
  <c r="H338"/>
  <c r="G338"/>
  <c r="F338"/>
  <c r="L337"/>
  <c r="K337"/>
  <c r="J337"/>
  <c r="I337"/>
  <c r="H337"/>
  <c r="G337"/>
  <c r="F337"/>
  <c r="J336"/>
  <c r="H336"/>
  <c r="F336"/>
  <c r="I335"/>
  <c r="H335"/>
  <c r="J333"/>
  <c r="I331"/>
  <c r="I329"/>
  <c r="H329"/>
  <c r="G329"/>
  <c r="J327"/>
  <c r="I326"/>
  <c r="G326"/>
  <c r="J325"/>
  <c r="I325"/>
  <c r="J323"/>
  <c r="K322"/>
  <c r="I322"/>
  <c r="J321"/>
  <c r="I321"/>
  <c r="K319"/>
  <c r="J318"/>
  <c r="I318"/>
  <c r="F318"/>
  <c r="E315"/>
  <c r="F315"/>
  <c r="G315" s="1"/>
  <c r="H315" s="1"/>
  <c r="I315" s="1"/>
  <c r="J315" s="1"/>
  <c r="E279"/>
  <c r="F279"/>
  <c r="G279" s="1"/>
  <c r="H279" s="1"/>
  <c r="I279" s="1"/>
  <c r="J279" s="1"/>
  <c r="C46"/>
  <c r="C84" s="1"/>
  <c r="C122" s="1"/>
  <c r="C45"/>
  <c r="C83" s="1"/>
  <c r="C121" s="1"/>
  <c r="C44"/>
  <c r="C82"/>
  <c r="C120" s="1"/>
  <c r="C43"/>
  <c r="C81" s="1"/>
  <c r="C119" s="1"/>
  <c r="C42"/>
  <c r="C80" s="1"/>
  <c r="C118" s="1"/>
  <c r="C41"/>
  <c r="C79" s="1"/>
  <c r="C117" s="1"/>
  <c r="C40"/>
  <c r="C78"/>
  <c r="C116" s="1"/>
  <c r="C39"/>
  <c r="C77" s="1"/>
  <c r="C115" s="1"/>
  <c r="C38"/>
  <c r="C76" s="1"/>
  <c r="C114" s="1"/>
  <c r="C37"/>
  <c r="C75" s="1"/>
  <c r="C113" s="1"/>
  <c r="C36"/>
  <c r="C74"/>
  <c r="C112" s="1"/>
  <c r="E35"/>
  <c r="E73" s="1"/>
  <c r="E111" s="1"/>
  <c r="C35"/>
  <c r="C73" s="1"/>
  <c r="C111" s="1"/>
  <c r="E34"/>
  <c r="E72" s="1"/>
  <c r="E110" s="1"/>
  <c r="C34"/>
  <c r="C72"/>
  <c r="C110" s="1"/>
  <c r="E33"/>
  <c r="E71" s="1"/>
  <c r="E109" s="1"/>
  <c r="C33"/>
  <c r="C71" s="1"/>
  <c r="C109" s="1"/>
  <c r="E32"/>
  <c r="E70" s="1"/>
  <c r="E108" s="1"/>
  <c r="C32"/>
  <c r="C70"/>
  <c r="C108" s="1"/>
  <c r="E31"/>
  <c r="E69" s="1"/>
  <c r="E107" s="1"/>
  <c r="C31"/>
  <c r="C69" s="1"/>
  <c r="C107" s="1"/>
  <c r="E30"/>
  <c r="E68" s="1"/>
  <c r="E106" s="1"/>
  <c r="C30"/>
  <c r="C68"/>
  <c r="C106" s="1"/>
  <c r="E29"/>
  <c r="E67" s="1"/>
  <c r="E105" s="1"/>
  <c r="C29"/>
  <c r="C67" s="1"/>
  <c r="C105" s="1"/>
  <c r="E28"/>
  <c r="E66" s="1"/>
  <c r="E104" s="1"/>
  <c r="C28"/>
  <c r="C66"/>
  <c r="C104" s="1"/>
  <c r="E27"/>
  <c r="E65" s="1"/>
  <c r="E103" s="1"/>
  <c r="C27"/>
  <c r="C65" s="1"/>
  <c r="C103" s="1"/>
  <c r="E26"/>
  <c r="E64" s="1"/>
  <c r="E102" s="1"/>
  <c r="C26"/>
  <c r="C64"/>
  <c r="C102" s="1"/>
  <c r="E25"/>
  <c r="E63" s="1"/>
  <c r="E101" s="1"/>
  <c r="C25"/>
  <c r="C63" s="1"/>
  <c r="C101" s="1"/>
  <c r="E24"/>
  <c r="E62" s="1"/>
  <c r="E100" s="1"/>
  <c r="C24"/>
  <c r="C62"/>
  <c r="C100" s="1"/>
  <c r="E23"/>
  <c r="E61" s="1"/>
  <c r="E99" s="1"/>
  <c r="C23"/>
  <c r="C61" s="1"/>
  <c r="C99" s="1"/>
  <c r="E22"/>
  <c r="E60" s="1"/>
  <c r="E98" s="1"/>
  <c r="C22"/>
  <c r="C60"/>
  <c r="C98" s="1"/>
  <c r="E21"/>
  <c r="E59" s="1"/>
  <c r="E97" s="1"/>
  <c r="C21"/>
  <c r="C59" s="1"/>
  <c r="C97" s="1"/>
  <c r="E20"/>
  <c r="E58" s="1"/>
  <c r="E96" s="1"/>
  <c r="C20"/>
  <c r="C58"/>
  <c r="C96" s="1"/>
  <c r="E19"/>
  <c r="E57" s="1"/>
  <c r="E95" s="1"/>
  <c r="C19"/>
  <c r="C57" s="1"/>
  <c r="C95" s="1"/>
  <c r="E18"/>
  <c r="E56" s="1"/>
  <c r="E94" s="1"/>
  <c r="C18"/>
  <c r="C56"/>
  <c r="C94" s="1"/>
  <c r="E17"/>
  <c r="E55" s="1"/>
  <c r="E93" s="1"/>
  <c r="C17"/>
  <c r="C55" s="1"/>
  <c r="C93" s="1"/>
  <c r="E54"/>
  <c r="E92" s="1"/>
  <c r="I167"/>
  <c r="H167"/>
  <c r="G167"/>
  <c r="F167"/>
  <c r="C164"/>
  <c r="E160"/>
  <c r="D160"/>
  <c r="E159"/>
  <c r="D159"/>
  <c r="E158"/>
  <c r="D158"/>
  <c r="E157"/>
  <c r="D157"/>
  <c r="E156"/>
  <c r="D156"/>
  <c r="E155"/>
  <c r="D155"/>
  <c r="E154"/>
  <c r="D154"/>
  <c r="E153"/>
  <c r="D153"/>
  <c r="E152"/>
  <c r="D152"/>
  <c r="E151"/>
  <c r="D151"/>
  <c r="E150"/>
  <c r="D150"/>
  <c r="D149"/>
  <c r="D148"/>
  <c r="D147"/>
  <c r="D146"/>
  <c r="D145"/>
  <c r="D144"/>
  <c r="D143"/>
  <c r="D142"/>
  <c r="D141"/>
  <c r="D140"/>
  <c r="D139"/>
  <c r="D138"/>
  <c r="D137"/>
  <c r="D136"/>
  <c r="D135"/>
  <c r="D134"/>
  <c r="D133"/>
  <c r="D132"/>
  <c r="D131"/>
  <c r="I16"/>
  <c r="J16" s="1"/>
  <c r="H54"/>
  <c r="H92" s="1"/>
  <c r="F54"/>
  <c r="F92" s="1"/>
  <c r="F130" s="1"/>
  <c r="E53"/>
  <c r="E91"/>
  <c r="E129" s="1"/>
  <c r="D53"/>
  <c r="D91" s="1"/>
  <c r="D129" s="1"/>
  <c r="C53"/>
  <c r="C91"/>
  <c r="C129" s="1"/>
  <c r="C126"/>
  <c r="I91"/>
  <c r="H91"/>
  <c r="G91"/>
  <c r="F91"/>
  <c r="D192" i="8"/>
  <c r="C88" i="9" s="1"/>
  <c r="G54"/>
  <c r="D191" i="8"/>
  <c r="C50" i="9" s="1"/>
  <c r="D190" i="8"/>
  <c r="C12" i="9" s="1"/>
  <c r="D267" i="8"/>
  <c r="D302"/>
  <c r="D337" s="1"/>
  <c r="D372" s="1"/>
  <c r="D407" s="1"/>
  <c r="I85"/>
  <c r="I218"/>
  <c r="I226" s="1"/>
  <c r="H237" s="1"/>
  <c r="H272" s="1"/>
  <c r="H85"/>
  <c r="H218" s="1"/>
  <c r="H226" s="1"/>
  <c r="G237" s="1"/>
  <c r="G272" s="1"/>
  <c r="G85"/>
  <c r="G218" s="1"/>
  <c r="G226" s="1"/>
  <c r="F237" s="1"/>
  <c r="F272" s="1"/>
  <c r="F85"/>
  <c r="F218" s="1"/>
  <c r="F226" s="1"/>
  <c r="E237" s="1"/>
  <c r="E272" s="1"/>
  <c r="D377"/>
  <c r="C340"/>
  <c r="K337"/>
  <c r="J337"/>
  <c r="I337"/>
  <c r="H337"/>
  <c r="K273"/>
  <c r="K308" s="1"/>
  <c r="J273"/>
  <c r="J308" s="1"/>
  <c r="I273"/>
  <c r="I308" s="1"/>
  <c r="H273"/>
  <c r="H308" s="1"/>
  <c r="G273"/>
  <c r="G308" s="1"/>
  <c r="F273"/>
  <c r="F308" s="1"/>
  <c r="E273"/>
  <c r="E308" s="1"/>
  <c r="D272"/>
  <c r="D307" s="1"/>
  <c r="C272"/>
  <c r="C307" s="1"/>
  <c r="D201"/>
  <c r="C305" s="1"/>
  <c r="K302"/>
  <c r="J302"/>
  <c r="H302"/>
  <c r="K267"/>
  <c r="J267"/>
  <c r="I267"/>
  <c r="H267"/>
  <c r="G267"/>
  <c r="F267"/>
  <c r="E267"/>
  <c r="L194"/>
  <c r="L220" s="1"/>
  <c r="L203"/>
  <c r="L219"/>
  <c r="L221"/>
  <c r="K194"/>
  <c r="K203"/>
  <c r="K219" s="1"/>
  <c r="K220"/>
  <c r="K222"/>
  <c r="J194"/>
  <c r="J220" s="1"/>
  <c r="J203"/>
  <c r="J219"/>
  <c r="J221"/>
  <c r="I194"/>
  <c r="I203"/>
  <c r="I219" s="1"/>
  <c r="I220"/>
  <c r="I222"/>
  <c r="H194"/>
  <c r="H220" s="1"/>
  <c r="H203"/>
  <c r="H219"/>
  <c r="H221"/>
  <c r="G194"/>
  <c r="G203"/>
  <c r="G219" s="1"/>
  <c r="G220"/>
  <c r="G222"/>
  <c r="F194"/>
  <c r="F220" s="1"/>
  <c r="F203"/>
  <c r="F219"/>
  <c r="F221"/>
  <c r="I188"/>
  <c r="I197" s="1"/>
  <c r="I206" s="1"/>
  <c r="L182"/>
  <c r="J182"/>
  <c r="E147"/>
  <c r="E181"/>
  <c r="D181"/>
  <c r="C181"/>
  <c r="E146"/>
  <c r="E180"/>
  <c r="C180"/>
  <c r="E145"/>
  <c r="E179"/>
  <c r="D179"/>
  <c r="C179"/>
  <c r="E144"/>
  <c r="E178"/>
  <c r="C178"/>
  <c r="E143"/>
  <c r="E177"/>
  <c r="D177"/>
  <c r="C177"/>
  <c r="E142"/>
  <c r="E176"/>
  <c r="C176"/>
  <c r="E141"/>
  <c r="E175"/>
  <c r="D175"/>
  <c r="C175"/>
  <c r="E140"/>
  <c r="E174"/>
  <c r="C174"/>
  <c r="E139"/>
  <c r="E173"/>
  <c r="D173"/>
  <c r="C173"/>
  <c r="E138"/>
  <c r="E172"/>
  <c r="C172"/>
  <c r="E137"/>
  <c r="E171"/>
  <c r="D171"/>
  <c r="C171"/>
  <c r="E136"/>
  <c r="E170"/>
  <c r="C170"/>
  <c r="E135"/>
  <c r="E169"/>
  <c r="D169"/>
  <c r="C169"/>
  <c r="E134"/>
  <c r="E168"/>
  <c r="C168"/>
  <c r="E133"/>
  <c r="E167"/>
  <c r="D167"/>
  <c r="C167"/>
  <c r="E132"/>
  <c r="E166"/>
  <c r="C166"/>
  <c r="E131"/>
  <c r="E165"/>
  <c r="D165"/>
  <c r="C165"/>
  <c r="E130"/>
  <c r="E164"/>
  <c r="C164"/>
  <c r="E129"/>
  <c r="E163"/>
  <c r="D163"/>
  <c r="C163"/>
  <c r="E128"/>
  <c r="E162"/>
  <c r="C162"/>
  <c r="E127"/>
  <c r="E161"/>
  <c r="D161"/>
  <c r="C161"/>
  <c r="E126"/>
  <c r="E160"/>
  <c r="C160"/>
  <c r="E125"/>
  <c r="E159"/>
  <c r="C159"/>
  <c r="E124"/>
  <c r="E158"/>
  <c r="D158"/>
  <c r="C158"/>
  <c r="E123"/>
  <c r="E157"/>
  <c r="C157"/>
  <c r="E122"/>
  <c r="E156"/>
  <c r="C156"/>
  <c r="E121"/>
  <c r="E155"/>
  <c r="C155"/>
  <c r="E120"/>
  <c r="E154"/>
  <c r="D154"/>
  <c r="C154"/>
  <c r="I119"/>
  <c r="I153"/>
  <c r="K114"/>
  <c r="J114"/>
  <c r="I114"/>
  <c r="H114"/>
  <c r="G114"/>
  <c r="F114"/>
  <c r="E78"/>
  <c r="C77"/>
  <c r="C76"/>
  <c r="C75"/>
  <c r="C74"/>
  <c r="C73"/>
  <c r="C72"/>
  <c r="C71"/>
  <c r="C70"/>
  <c r="C69"/>
  <c r="C68"/>
  <c r="C67"/>
  <c r="C66"/>
  <c r="C65"/>
  <c r="C64"/>
  <c r="C63"/>
  <c r="C62"/>
  <c r="C61"/>
  <c r="C60"/>
  <c r="C59"/>
  <c r="C58"/>
  <c r="C57"/>
  <c r="C56"/>
  <c r="C55"/>
  <c r="C54"/>
  <c r="C53"/>
  <c r="C52"/>
  <c r="C51"/>
  <c r="C50"/>
  <c r="F43"/>
  <c r="C42"/>
  <c r="C41"/>
  <c r="C40"/>
  <c r="C39"/>
  <c r="C38"/>
  <c r="C37"/>
  <c r="C36"/>
  <c r="C35"/>
  <c r="C34"/>
  <c r="C33"/>
  <c r="C32"/>
  <c r="C31"/>
  <c r="C30"/>
  <c r="C29"/>
  <c r="C28"/>
  <c r="C27"/>
  <c r="C26"/>
  <c r="C25"/>
  <c r="C24"/>
  <c r="C23"/>
  <c r="C22"/>
  <c r="C21"/>
  <c r="C20"/>
  <c r="C19"/>
  <c r="C18"/>
  <c r="C17"/>
  <c r="C16"/>
  <c r="C15"/>
  <c r="C90" i="23"/>
  <c r="C91"/>
  <c r="C92" s="1"/>
  <c r="B118"/>
  <c r="B117"/>
  <c r="B116"/>
  <c r="B115"/>
  <c r="B114"/>
  <c r="B113"/>
  <c r="B112"/>
  <c r="B111"/>
  <c r="B110"/>
  <c r="B109"/>
  <c r="B108"/>
  <c r="C107"/>
  <c r="B107"/>
  <c r="C106"/>
  <c r="B106"/>
  <c r="C105"/>
  <c r="B105"/>
  <c r="F35"/>
  <c r="F42" s="1"/>
  <c r="F52" s="1"/>
  <c r="I43"/>
  <c r="I44"/>
  <c r="H43"/>
  <c r="H36"/>
  <c r="H44"/>
  <c r="G43"/>
  <c r="G37"/>
  <c r="G44"/>
  <c r="F43"/>
  <c r="F36"/>
  <c r="F44"/>
  <c r="E43"/>
  <c r="E44"/>
  <c r="D43"/>
  <c r="D44"/>
  <c r="C43"/>
  <c r="C44"/>
  <c r="B37"/>
  <c r="B44" s="1"/>
  <c r="B36"/>
  <c r="B43" s="1"/>
  <c r="C30"/>
  <c r="D30" s="1"/>
  <c r="E30" s="1"/>
  <c r="F30" s="1"/>
  <c r="G30" s="1"/>
  <c r="H30" s="1"/>
  <c r="I30" s="1"/>
  <c r="C10"/>
  <c r="U78" i="17"/>
  <c r="T78"/>
  <c r="S78"/>
  <c r="R78"/>
  <c r="Q78"/>
  <c r="P78"/>
  <c r="O78"/>
  <c r="N78"/>
  <c r="M78"/>
  <c r="L78"/>
  <c r="K78"/>
  <c r="J78"/>
  <c r="I78"/>
  <c r="H78"/>
  <c r="G78"/>
  <c r="F78"/>
  <c r="E78"/>
  <c r="E82" i="21"/>
  <c r="D82"/>
  <c r="E81"/>
  <c r="D81"/>
  <c r="E80"/>
  <c r="D80"/>
  <c r="E79"/>
  <c r="D79"/>
  <c r="E78"/>
  <c r="D78"/>
  <c r="E77"/>
  <c r="D77"/>
  <c r="E76"/>
  <c r="D76"/>
  <c r="E75"/>
  <c r="D75"/>
  <c r="E74"/>
  <c r="D74"/>
  <c r="E73"/>
  <c r="D73"/>
  <c r="E72"/>
  <c r="D72"/>
  <c r="E71"/>
  <c r="D71"/>
  <c r="E70"/>
  <c r="D70"/>
  <c r="E69"/>
  <c r="D69"/>
  <c r="E68"/>
  <c r="D68"/>
  <c r="E67"/>
  <c r="D67"/>
  <c r="E66"/>
  <c r="D66"/>
  <c r="E65"/>
  <c r="D65"/>
  <c r="E64"/>
  <c r="D64"/>
  <c r="E63"/>
  <c r="D63"/>
  <c r="E62"/>
  <c r="D62"/>
  <c r="E61"/>
  <c r="D61"/>
  <c r="E60"/>
  <c r="D60"/>
  <c r="E59"/>
  <c r="D59"/>
  <c r="E58"/>
  <c r="D58"/>
  <c r="E57"/>
  <c r="D57"/>
  <c r="H36"/>
  <c r="G36"/>
  <c r="F36" s="1"/>
  <c r="H35"/>
  <c r="G35" s="1"/>
  <c r="F35" s="1"/>
  <c r="H34"/>
  <c r="G34"/>
  <c r="F34" s="1"/>
  <c r="H33"/>
  <c r="G33" s="1"/>
  <c r="F33" s="1"/>
  <c r="H32"/>
  <c r="G32"/>
  <c r="F32" s="1"/>
  <c r="H31"/>
  <c r="G31" s="1"/>
  <c r="F31" s="1"/>
  <c r="H30"/>
  <c r="G30"/>
  <c r="F30" s="1"/>
  <c r="H29"/>
  <c r="G29"/>
  <c r="F29"/>
  <c r="H25"/>
  <c r="G25"/>
  <c r="F25"/>
  <c r="J302" i="9" l="1"/>
  <c r="BJ421" i="28"/>
  <c r="BJ174"/>
  <c r="BJ325"/>
  <c r="BJ78"/>
  <c r="H310" i="9"/>
  <c r="BJ359" i="28"/>
  <c r="BJ112"/>
  <c r="V105" i="26"/>
  <c r="V103"/>
  <c r="F166" i="6"/>
  <c r="F170" s="1"/>
  <c r="F183" s="1"/>
  <c r="F187" s="1"/>
  <c r="F200" s="1"/>
  <c r="F204" s="1"/>
  <c r="F217" s="1"/>
  <c r="F129" i="9"/>
  <c r="H166" i="6"/>
  <c r="H170" s="1"/>
  <c r="H183" s="1"/>
  <c r="H187" s="1"/>
  <c r="H200" s="1"/>
  <c r="H204" s="1"/>
  <c r="H217" s="1"/>
  <c r="H129" i="9"/>
  <c r="C16" i="25"/>
  <c r="C59" s="1"/>
  <c r="C318" i="9"/>
  <c r="C354" s="1"/>
  <c r="D276" i="25"/>
  <c r="D314" s="1"/>
  <c r="D349" s="1"/>
  <c r="D240"/>
  <c r="D204"/>
  <c r="D100"/>
  <c r="D134" s="1"/>
  <c r="D168" s="1"/>
  <c r="C24"/>
  <c r="C67" s="1"/>
  <c r="C326" i="9"/>
  <c r="C362" s="1"/>
  <c r="D284" i="25"/>
  <c r="D322" s="1"/>
  <c r="D357" s="1"/>
  <c r="D248"/>
  <c r="D212"/>
  <c r="D108"/>
  <c r="D142" s="1"/>
  <c r="D176" s="1"/>
  <c r="C32"/>
  <c r="C75" s="1"/>
  <c r="C334" i="9"/>
  <c r="C370" s="1"/>
  <c r="D292" i="25"/>
  <c r="D330" s="1"/>
  <c r="D365" s="1"/>
  <c r="D256"/>
  <c r="D220"/>
  <c r="D116"/>
  <c r="D150" s="1"/>
  <c r="D184" s="1"/>
  <c r="C40"/>
  <c r="C83" s="1"/>
  <c r="C342" i="9"/>
  <c r="C378" s="1"/>
  <c r="D300" i="25"/>
  <c r="D338" s="1"/>
  <c r="D373" s="1"/>
  <c r="D264"/>
  <c r="D228"/>
  <c r="D124"/>
  <c r="D158" s="1"/>
  <c r="D192" s="1"/>
  <c r="G166" i="6"/>
  <c r="G170" s="1"/>
  <c r="G183" s="1"/>
  <c r="G187" s="1"/>
  <c r="G200" s="1"/>
  <c r="G204" s="1"/>
  <c r="G217" s="1"/>
  <c r="G129" i="9"/>
  <c r="I166" i="6"/>
  <c r="I170" s="1"/>
  <c r="I183" s="1"/>
  <c r="I187" s="1"/>
  <c r="I200" s="1"/>
  <c r="I204" s="1"/>
  <c r="I217" s="1"/>
  <c r="I129" i="9"/>
  <c r="D272" i="25"/>
  <c r="D310" s="1"/>
  <c r="D345" s="1"/>
  <c r="D236"/>
  <c r="D200"/>
  <c r="D96"/>
  <c r="D130" s="1"/>
  <c r="D164" s="1"/>
  <c r="C20"/>
  <c r="C63" s="1"/>
  <c r="C322" i="9"/>
  <c r="C358" s="1"/>
  <c r="D280" i="25"/>
  <c r="D318" s="1"/>
  <c r="D353" s="1"/>
  <c r="D244"/>
  <c r="D208"/>
  <c r="D104"/>
  <c r="D138" s="1"/>
  <c r="D172" s="1"/>
  <c r="C28"/>
  <c r="C71" s="1"/>
  <c r="C330" i="9"/>
  <c r="C366" s="1"/>
  <c r="D288" i="25"/>
  <c r="D326" s="1"/>
  <c r="D361" s="1"/>
  <c r="D252"/>
  <c r="D216"/>
  <c r="D112"/>
  <c r="D146" s="1"/>
  <c r="D180" s="1"/>
  <c r="C36"/>
  <c r="C79" s="1"/>
  <c r="C338" i="9"/>
  <c r="C374" s="1"/>
  <c r="D296" i="25"/>
  <c r="D334" s="1"/>
  <c r="D369" s="1"/>
  <c r="D260"/>
  <c r="D224"/>
  <c r="D120"/>
  <c r="D154" s="1"/>
  <c r="D188" s="1"/>
  <c r="C44"/>
  <c r="C87" s="1"/>
  <c r="C346" i="9"/>
  <c r="C382" s="1"/>
  <c r="U448" i="25"/>
  <c r="M448" s="1"/>
  <c r="S448"/>
  <c r="K448" s="1"/>
  <c r="Q448"/>
  <c r="I448" s="1"/>
  <c r="O448"/>
  <c r="G448" s="1"/>
  <c r="U449"/>
  <c r="M449" s="1"/>
  <c r="T449"/>
  <c r="L449" s="1"/>
  <c r="P449"/>
  <c r="H449" s="1"/>
  <c r="G1161"/>
  <c r="G1152"/>
  <c r="I270"/>
  <c r="I308" s="1"/>
  <c r="H1529"/>
  <c r="BI116" i="27"/>
  <c r="J270" i="25"/>
  <c r="J308" s="1"/>
  <c r="I1529"/>
  <c r="Z12" i="28"/>
  <c r="Z47" s="1"/>
  <c r="Z82" s="1"/>
  <c r="Z117" s="1"/>
  <c r="Z152" s="1"/>
  <c r="Z187" s="1"/>
  <c r="Z49" i="27"/>
  <c r="Z83" s="1"/>
  <c r="Z117" s="1"/>
  <c r="Z151" s="1"/>
  <c r="Z185" s="1"/>
  <c r="Z219" s="1"/>
  <c r="Z253" s="1"/>
  <c r="AH12" i="28"/>
  <c r="AH47" s="1"/>
  <c r="AH82" s="1"/>
  <c r="AH117" s="1"/>
  <c r="AH152" s="1"/>
  <c r="AH187" s="1"/>
  <c r="AH49" i="27"/>
  <c r="AH83" s="1"/>
  <c r="AH117" s="1"/>
  <c r="AH151" s="1"/>
  <c r="AH185" s="1"/>
  <c r="AH219" s="1"/>
  <c r="AH253" s="1"/>
  <c r="AJ12" i="28"/>
  <c r="AJ47" s="1"/>
  <c r="AJ82" s="1"/>
  <c r="AJ117" s="1"/>
  <c r="AJ152" s="1"/>
  <c r="AJ187" s="1"/>
  <c r="AJ49" i="27"/>
  <c r="AJ83" s="1"/>
  <c r="AJ117" s="1"/>
  <c r="AJ151" s="1"/>
  <c r="AJ185" s="1"/>
  <c r="AJ219" s="1"/>
  <c r="AJ253" s="1"/>
  <c r="AL12" i="28"/>
  <c r="AL47" s="1"/>
  <c r="AL82" s="1"/>
  <c r="AL117" s="1"/>
  <c r="AL152" s="1"/>
  <c r="AL187" s="1"/>
  <c r="AL49" i="27"/>
  <c r="AL83" s="1"/>
  <c r="AL117" s="1"/>
  <c r="AL151" s="1"/>
  <c r="AL185" s="1"/>
  <c r="AL219" s="1"/>
  <c r="AL253" s="1"/>
  <c r="AN12" i="28"/>
  <c r="AN47" s="1"/>
  <c r="AN82" s="1"/>
  <c r="AN117" s="1"/>
  <c r="AN152" s="1"/>
  <c r="AN187" s="1"/>
  <c r="AN49" i="27"/>
  <c r="AN83" s="1"/>
  <c r="AN117" s="1"/>
  <c r="AN151" s="1"/>
  <c r="AN185" s="1"/>
  <c r="AN219" s="1"/>
  <c r="AN253" s="1"/>
  <c r="AP12" i="28"/>
  <c r="AP47" s="1"/>
  <c r="AP82" s="1"/>
  <c r="AP117" s="1"/>
  <c r="AP152" s="1"/>
  <c r="AP187" s="1"/>
  <c r="AP49" i="27"/>
  <c r="AP83" s="1"/>
  <c r="AP117" s="1"/>
  <c r="AP151" s="1"/>
  <c r="AP185" s="1"/>
  <c r="AP219" s="1"/>
  <c r="AP253" s="1"/>
  <c r="AR12" i="28"/>
  <c r="AR47" s="1"/>
  <c r="AR82" s="1"/>
  <c r="AR117" s="1"/>
  <c r="AR152" s="1"/>
  <c r="AR187" s="1"/>
  <c r="AR49" i="27"/>
  <c r="AR83" s="1"/>
  <c r="AR117" s="1"/>
  <c r="AR151" s="1"/>
  <c r="AR185" s="1"/>
  <c r="AR219" s="1"/>
  <c r="AR253" s="1"/>
  <c r="AT12" i="28"/>
  <c r="AT47" s="1"/>
  <c r="AT82" s="1"/>
  <c r="AT117" s="1"/>
  <c r="AT152" s="1"/>
  <c r="AT187" s="1"/>
  <c r="AT49" i="27"/>
  <c r="AT83" s="1"/>
  <c r="AT117" s="1"/>
  <c r="AT151" s="1"/>
  <c r="AT185" s="1"/>
  <c r="AT219" s="1"/>
  <c r="AT253" s="1"/>
  <c r="AV12" i="28"/>
  <c r="AV47" s="1"/>
  <c r="AV82" s="1"/>
  <c r="AV117" s="1"/>
  <c r="AV152" s="1"/>
  <c r="AV187" s="1"/>
  <c r="AV49" i="27"/>
  <c r="AV83" s="1"/>
  <c r="AV117" s="1"/>
  <c r="AV151" s="1"/>
  <c r="AV185" s="1"/>
  <c r="AV219" s="1"/>
  <c r="AV253" s="1"/>
  <c r="AX12" i="28"/>
  <c r="AX47" s="1"/>
  <c r="AX82" s="1"/>
  <c r="AX117" s="1"/>
  <c r="AX152" s="1"/>
  <c r="AX187" s="1"/>
  <c r="AX49" i="27"/>
  <c r="AX83" s="1"/>
  <c r="AX117" s="1"/>
  <c r="AX151" s="1"/>
  <c r="AX185" s="1"/>
  <c r="AX219" s="1"/>
  <c r="AX253" s="1"/>
  <c r="AZ12" i="28"/>
  <c r="AZ47" s="1"/>
  <c r="AZ82" s="1"/>
  <c r="AZ117" s="1"/>
  <c r="AZ152" s="1"/>
  <c r="AZ187" s="1"/>
  <c r="AZ49" i="27"/>
  <c r="AZ83" s="1"/>
  <c r="AZ117" s="1"/>
  <c r="AZ151" s="1"/>
  <c r="AZ185" s="1"/>
  <c r="AZ219" s="1"/>
  <c r="AZ253" s="1"/>
  <c r="BB12" i="28"/>
  <c r="BB47" s="1"/>
  <c r="BB82" s="1"/>
  <c r="BB117" s="1"/>
  <c r="BB152" s="1"/>
  <c r="BB187" s="1"/>
  <c r="BB49" i="27"/>
  <c r="BB83" s="1"/>
  <c r="BB117" s="1"/>
  <c r="BB151" s="1"/>
  <c r="BB185" s="1"/>
  <c r="BB219" s="1"/>
  <c r="BB253" s="1"/>
  <c r="BD12" i="28"/>
  <c r="BD47" s="1"/>
  <c r="BD82" s="1"/>
  <c r="BD117" s="1"/>
  <c r="BD152" s="1"/>
  <c r="BD187" s="1"/>
  <c r="BD49" i="27"/>
  <c r="BD83" s="1"/>
  <c r="BD117" s="1"/>
  <c r="BD151" s="1"/>
  <c r="BD185" s="1"/>
  <c r="BD219" s="1"/>
  <c r="BD253" s="1"/>
  <c r="BF12" i="28"/>
  <c r="BF47" s="1"/>
  <c r="BF82" s="1"/>
  <c r="BF117" s="1"/>
  <c r="BF152" s="1"/>
  <c r="BF187" s="1"/>
  <c r="BF49" i="27"/>
  <c r="BF83" s="1"/>
  <c r="BF117" s="1"/>
  <c r="BF151" s="1"/>
  <c r="BF185" s="1"/>
  <c r="BF219" s="1"/>
  <c r="BF253" s="1"/>
  <c r="BI260" i="28"/>
  <c r="BI295" s="1"/>
  <c r="BI330" s="1"/>
  <c r="BI365" s="1"/>
  <c r="BI400" s="1"/>
  <c r="BI435" s="1"/>
  <c r="BI470" s="1"/>
  <c r="BI223"/>
  <c r="D283"/>
  <c r="D318" s="1"/>
  <c r="D353" s="1"/>
  <c r="D388" s="1"/>
  <c r="D423" s="1"/>
  <c r="D458" s="1"/>
  <c r="D493" s="1"/>
  <c r="D246"/>
  <c r="D287"/>
  <c r="D322" s="1"/>
  <c r="D357" s="1"/>
  <c r="D392" s="1"/>
  <c r="D427" s="1"/>
  <c r="D462" s="1"/>
  <c r="D497" s="1"/>
  <c r="D250"/>
  <c r="G119" i="8"/>
  <c r="G153" s="1"/>
  <c r="G188"/>
  <c r="D199"/>
  <c r="D208" s="1"/>
  <c r="D219" s="1"/>
  <c r="C235" s="1"/>
  <c r="D115" i="5"/>
  <c r="C363"/>
  <c r="C366"/>
  <c r="C370"/>
  <c r="C374"/>
  <c r="C378"/>
  <c r="C382"/>
  <c r="D98" i="25"/>
  <c r="D132" s="1"/>
  <c r="D166" s="1"/>
  <c r="D102"/>
  <c r="D136" s="1"/>
  <c r="D170" s="1"/>
  <c r="D106"/>
  <c r="D140" s="1"/>
  <c r="D174" s="1"/>
  <c r="D110"/>
  <c r="D144" s="1"/>
  <c r="D178" s="1"/>
  <c r="D114"/>
  <c r="D148" s="1"/>
  <c r="D182" s="1"/>
  <c r="D118"/>
  <c r="D152" s="1"/>
  <c r="D186" s="1"/>
  <c r="D122"/>
  <c r="D156" s="1"/>
  <c r="D190" s="1"/>
  <c r="D238"/>
  <c r="D242"/>
  <c r="D246"/>
  <c r="D250"/>
  <c r="D254"/>
  <c r="D258"/>
  <c r="D262"/>
  <c r="P421"/>
  <c r="H421" s="1"/>
  <c r="T421"/>
  <c r="L421" s="1"/>
  <c r="J422"/>
  <c r="P452"/>
  <c r="H452" s="1"/>
  <c r="P453"/>
  <c r="H453" s="1"/>
  <c r="P455"/>
  <c r="H455" s="1"/>
  <c r="U423"/>
  <c r="M423" s="1"/>
  <c r="T423"/>
  <c r="L423" s="1"/>
  <c r="P423"/>
  <c r="H423" s="1"/>
  <c r="U425"/>
  <c r="M425" s="1"/>
  <c r="T425"/>
  <c r="L425" s="1"/>
  <c r="P425"/>
  <c r="H425" s="1"/>
  <c r="U452"/>
  <c r="M452" s="1"/>
  <c r="S452"/>
  <c r="K452" s="1"/>
  <c r="Q452"/>
  <c r="I452" s="1"/>
  <c r="O452"/>
  <c r="G452" s="1"/>
  <c r="U453"/>
  <c r="M453" s="1"/>
  <c r="S453"/>
  <c r="K453" s="1"/>
  <c r="Q453"/>
  <c r="I453" s="1"/>
  <c r="O453"/>
  <c r="G453" s="1"/>
  <c r="U455"/>
  <c r="M455" s="1"/>
  <c r="S455"/>
  <c r="K455" s="1"/>
  <c r="Q455"/>
  <c r="I455" s="1"/>
  <c r="O455"/>
  <c r="G455" s="1"/>
  <c r="D122" i="8"/>
  <c r="D466" i="25"/>
  <c r="D126" i="8"/>
  <c r="D470" i="25"/>
  <c r="D128" i="8"/>
  <c r="D472" i="25"/>
  <c r="D130" i="8"/>
  <c r="D474" i="25"/>
  <c r="D132" i="8"/>
  <c r="D476" i="25"/>
  <c r="D134" i="8"/>
  <c r="D478" i="25"/>
  <c r="D136" i="8"/>
  <c r="D480" i="25"/>
  <c r="D138" i="8"/>
  <c r="D482" i="25"/>
  <c r="D140" i="8"/>
  <c r="D484" i="25"/>
  <c r="D142" i="8"/>
  <c r="D486" i="25"/>
  <c r="D144" i="8"/>
  <c r="D488" i="25"/>
  <c r="D146" i="8"/>
  <c r="D490" i="25"/>
  <c r="D1067"/>
  <c r="D1196" s="1"/>
  <c r="D1154"/>
  <c r="D1068"/>
  <c r="D1197" s="1"/>
  <c r="D1155"/>
  <c r="D1069"/>
  <c r="D1198" s="1"/>
  <c r="D1156"/>
  <c r="AD12" i="28"/>
  <c r="AD47" s="1"/>
  <c r="AD82" s="1"/>
  <c r="AD117" s="1"/>
  <c r="AD152" s="1"/>
  <c r="AD187" s="1"/>
  <c r="AD49" i="27"/>
  <c r="AD83" s="1"/>
  <c r="AD117" s="1"/>
  <c r="AD151" s="1"/>
  <c r="AD185" s="1"/>
  <c r="AD219" s="1"/>
  <c r="AD253" s="1"/>
  <c r="AI12" i="28"/>
  <c r="AI47" s="1"/>
  <c r="AI82" s="1"/>
  <c r="AI117" s="1"/>
  <c r="AI152" s="1"/>
  <c r="AI187" s="1"/>
  <c r="AI49" i="27"/>
  <c r="AI83" s="1"/>
  <c r="AI117" s="1"/>
  <c r="AI151" s="1"/>
  <c r="AI185" s="1"/>
  <c r="AI219" s="1"/>
  <c r="AI253" s="1"/>
  <c r="AK12" i="28"/>
  <c r="AK47" s="1"/>
  <c r="AK82" s="1"/>
  <c r="AK117" s="1"/>
  <c r="AK152" s="1"/>
  <c r="AK187" s="1"/>
  <c r="AK49" i="27"/>
  <c r="AK83" s="1"/>
  <c r="AK117" s="1"/>
  <c r="AK151" s="1"/>
  <c r="AK185" s="1"/>
  <c r="AK219" s="1"/>
  <c r="AK253" s="1"/>
  <c r="AM12" i="28"/>
  <c r="AM47" s="1"/>
  <c r="AM82" s="1"/>
  <c r="AM117" s="1"/>
  <c r="AM152" s="1"/>
  <c r="AM187" s="1"/>
  <c r="AM49" i="27"/>
  <c r="AM83" s="1"/>
  <c r="AM117" s="1"/>
  <c r="AM151" s="1"/>
  <c r="AM185" s="1"/>
  <c r="AM219" s="1"/>
  <c r="AM253" s="1"/>
  <c r="AO12" i="28"/>
  <c r="AO47" s="1"/>
  <c r="AO82" s="1"/>
  <c r="AO117" s="1"/>
  <c r="AO152" s="1"/>
  <c r="AO187" s="1"/>
  <c r="AO49" i="27"/>
  <c r="AO83" s="1"/>
  <c r="AO117" s="1"/>
  <c r="AO151" s="1"/>
  <c r="AO185" s="1"/>
  <c r="AO219" s="1"/>
  <c r="AO253" s="1"/>
  <c r="AQ12" i="28"/>
  <c r="AQ47" s="1"/>
  <c r="AQ82" s="1"/>
  <c r="AQ117" s="1"/>
  <c r="AQ152" s="1"/>
  <c r="AQ187" s="1"/>
  <c r="AQ49" i="27"/>
  <c r="AQ83" s="1"/>
  <c r="AQ117" s="1"/>
  <c r="AQ151" s="1"/>
  <c r="AQ185" s="1"/>
  <c r="AQ219" s="1"/>
  <c r="AQ253" s="1"/>
  <c r="AS12" i="28"/>
  <c r="AS47" s="1"/>
  <c r="AS82" s="1"/>
  <c r="AS117" s="1"/>
  <c r="AS152" s="1"/>
  <c r="AS187" s="1"/>
  <c r="AS49" i="27"/>
  <c r="AS83" s="1"/>
  <c r="AS117" s="1"/>
  <c r="AS151" s="1"/>
  <c r="AS185" s="1"/>
  <c r="AS219" s="1"/>
  <c r="AS253" s="1"/>
  <c r="AU12" i="28"/>
  <c r="AU47" s="1"/>
  <c r="AU82" s="1"/>
  <c r="AU117" s="1"/>
  <c r="AU152" s="1"/>
  <c r="AU187" s="1"/>
  <c r="AU49" i="27"/>
  <c r="AU83" s="1"/>
  <c r="AU117" s="1"/>
  <c r="AU151" s="1"/>
  <c r="AU185" s="1"/>
  <c r="AU219" s="1"/>
  <c r="AU253" s="1"/>
  <c r="AW12" i="28"/>
  <c r="AW47" s="1"/>
  <c r="AW82" s="1"/>
  <c r="AW117" s="1"/>
  <c r="AW152" s="1"/>
  <c r="AW187" s="1"/>
  <c r="AW49" i="27"/>
  <c r="AW83" s="1"/>
  <c r="AW117" s="1"/>
  <c r="AW151" s="1"/>
  <c r="AW185" s="1"/>
  <c r="AW219" s="1"/>
  <c r="AW253" s="1"/>
  <c r="AY12" i="28"/>
  <c r="AY47" s="1"/>
  <c r="AY82" s="1"/>
  <c r="AY117" s="1"/>
  <c r="AY152" s="1"/>
  <c r="AY187" s="1"/>
  <c r="AY49" i="27"/>
  <c r="AY83" s="1"/>
  <c r="AY117" s="1"/>
  <c r="AY151" s="1"/>
  <c r="AY185" s="1"/>
  <c r="AY219" s="1"/>
  <c r="AY253" s="1"/>
  <c r="BA12" i="28"/>
  <c r="BA47" s="1"/>
  <c r="BA82" s="1"/>
  <c r="BA117" s="1"/>
  <c r="BA152" s="1"/>
  <c r="BA187" s="1"/>
  <c r="BA49" i="27"/>
  <c r="BA83" s="1"/>
  <c r="BA117" s="1"/>
  <c r="BA151" s="1"/>
  <c r="BA185" s="1"/>
  <c r="BA219" s="1"/>
  <c r="BA253" s="1"/>
  <c r="BC12" i="28"/>
  <c r="BC47" s="1"/>
  <c r="BC82" s="1"/>
  <c r="BC117" s="1"/>
  <c r="BC152" s="1"/>
  <c r="BC187" s="1"/>
  <c r="BC49" i="27"/>
  <c r="BC83" s="1"/>
  <c r="BC117" s="1"/>
  <c r="BC151" s="1"/>
  <c r="BC185" s="1"/>
  <c r="BC219" s="1"/>
  <c r="BC253" s="1"/>
  <c r="BE12" i="28"/>
  <c r="BE47" s="1"/>
  <c r="BE82" s="1"/>
  <c r="BE117" s="1"/>
  <c r="BE152" s="1"/>
  <c r="BE187" s="1"/>
  <c r="BE49" i="27"/>
  <c r="BE83" s="1"/>
  <c r="BE117" s="1"/>
  <c r="BE151" s="1"/>
  <c r="BE185" s="1"/>
  <c r="BE219" s="1"/>
  <c r="BE253" s="1"/>
  <c r="BG12" i="28"/>
  <c r="BG47" s="1"/>
  <c r="BG82" s="1"/>
  <c r="BG117" s="1"/>
  <c r="BG152" s="1"/>
  <c r="BG187" s="1"/>
  <c r="BG49" i="27"/>
  <c r="BG83" s="1"/>
  <c r="BG117" s="1"/>
  <c r="BG151" s="1"/>
  <c r="BG185" s="1"/>
  <c r="BG219" s="1"/>
  <c r="BG253" s="1"/>
  <c r="D281" i="28"/>
  <c r="D316" s="1"/>
  <c r="D351" s="1"/>
  <c r="D386" s="1"/>
  <c r="D421" s="1"/>
  <c r="D456" s="1"/>
  <c r="D491" s="1"/>
  <c r="D244"/>
  <c r="D285"/>
  <c r="D320" s="1"/>
  <c r="D355" s="1"/>
  <c r="D390" s="1"/>
  <c r="D425" s="1"/>
  <c r="D460" s="1"/>
  <c r="D495" s="1"/>
  <c r="D248"/>
  <c r="C290"/>
  <c r="C325" s="1"/>
  <c r="C360" s="1"/>
  <c r="C395" s="1"/>
  <c r="C430" s="1"/>
  <c r="C465" s="1"/>
  <c r="C500" s="1"/>
  <c r="C253"/>
  <c r="J421" i="25"/>
  <c r="M421"/>
  <c r="H422"/>
  <c r="L422"/>
  <c r="H424"/>
  <c r="L424"/>
  <c r="D269" i="30"/>
  <c r="D303" s="1"/>
  <c r="D227"/>
  <c r="D277"/>
  <c r="D311" s="1"/>
  <c r="D235"/>
  <c r="D285"/>
  <c r="D319" s="1"/>
  <c r="D243"/>
  <c r="D293"/>
  <c r="D327" s="1"/>
  <c r="D251"/>
  <c r="M422" i="25"/>
  <c r="J424"/>
  <c r="M424"/>
  <c r="F60" i="26"/>
  <c r="H15"/>
  <c r="N16"/>
  <c r="N61" s="1"/>
  <c r="P16"/>
  <c r="P61" s="1"/>
  <c r="R16"/>
  <c r="R61" s="1"/>
  <c r="T16"/>
  <c r="T61" s="1"/>
  <c r="V16"/>
  <c r="V61" s="1"/>
  <c r="X16"/>
  <c r="X61" s="1"/>
  <c r="I67"/>
  <c r="P23"/>
  <c r="D246"/>
  <c r="C247"/>
  <c r="E247"/>
  <c r="D248"/>
  <c r="C249"/>
  <c r="E249"/>
  <c r="D250"/>
  <c r="C251"/>
  <c r="E251"/>
  <c r="D252"/>
  <c r="C253"/>
  <c r="E253"/>
  <c r="D254"/>
  <c r="C255"/>
  <c r="E255"/>
  <c r="D256"/>
  <c r="C257"/>
  <c r="E257"/>
  <c r="D258"/>
  <c r="C259"/>
  <c r="E259"/>
  <c r="D260"/>
  <c r="C261"/>
  <c r="E261"/>
  <c r="D262"/>
  <c r="C263"/>
  <c r="E263"/>
  <c r="D264"/>
  <c r="C265"/>
  <c r="E265"/>
  <c r="D266"/>
  <c r="C267"/>
  <c r="E267"/>
  <c r="D268"/>
  <c r="C269"/>
  <c r="E269"/>
  <c r="D270"/>
  <c r="C271"/>
  <c r="E271"/>
  <c r="D272"/>
  <c r="C273"/>
  <c r="E273"/>
  <c r="D274"/>
  <c r="C275"/>
  <c r="E275"/>
  <c r="D276"/>
  <c r="C277"/>
  <c r="D278"/>
  <c r="C279"/>
  <c r="D280"/>
  <c r="C281"/>
  <c r="D282"/>
  <c r="C283"/>
  <c r="D284"/>
  <c r="C285"/>
  <c r="D286"/>
  <c r="C287"/>
  <c r="D288"/>
  <c r="C289"/>
  <c r="D290"/>
  <c r="C291"/>
  <c r="D292"/>
  <c r="C293"/>
  <c r="D294"/>
  <c r="C295"/>
  <c r="D296"/>
  <c r="C297"/>
  <c r="D298"/>
  <c r="C299"/>
  <c r="D300"/>
  <c r="AB222" i="28"/>
  <c r="AF222"/>
  <c r="D224"/>
  <c r="D225"/>
  <c r="D226"/>
  <c r="D227"/>
  <c r="D228"/>
  <c r="D229"/>
  <c r="D230"/>
  <c r="T99" i="26"/>
  <c r="Y101"/>
  <c r="P246" i="6"/>
  <c r="V246"/>
  <c r="O30" i="26" s="1"/>
  <c r="H307"/>
  <c r="C82" i="30"/>
  <c r="D273"/>
  <c r="D307" s="1"/>
  <c r="D231"/>
  <c r="D281"/>
  <c r="D315" s="1"/>
  <c r="D239"/>
  <c r="D289"/>
  <c r="D323" s="1"/>
  <c r="D247"/>
  <c r="D297"/>
  <c r="D331" s="1"/>
  <c r="D255"/>
  <c r="N300" i="6"/>
  <c r="O300" s="1"/>
  <c r="P300" s="1"/>
  <c r="Q300" s="1"/>
  <c r="R300" s="1"/>
  <c r="N302"/>
  <c r="O302" s="1"/>
  <c r="P302" s="1"/>
  <c r="Q302" s="1"/>
  <c r="R302" s="1"/>
  <c r="S302" s="1"/>
  <c r="Z302" s="1"/>
  <c r="S102" i="26" s="1"/>
  <c r="Z102" s="1"/>
  <c r="N304" i="6"/>
  <c r="O304" s="1"/>
  <c r="P304" s="1"/>
  <c r="T55" i="26"/>
  <c r="T51"/>
  <c r="F309" i="9"/>
  <c r="F305"/>
  <c r="F354"/>
  <c r="F16" i="25" s="1"/>
  <c r="G309" i="9"/>
  <c r="G307"/>
  <c r="G365"/>
  <c r="G27" i="25" s="1"/>
  <c r="G52" s="1"/>
  <c r="G866"/>
  <c r="H309" i="9"/>
  <c r="H307"/>
  <c r="I307"/>
  <c r="I305"/>
  <c r="I365"/>
  <c r="I27" i="25" s="1"/>
  <c r="I52" s="1"/>
  <c r="J309" i="9"/>
  <c r="J307"/>
  <c r="J354"/>
  <c r="J16" i="25" s="1"/>
  <c r="AB271" i="6"/>
  <c r="AC271" s="1"/>
  <c r="AF53" i="26"/>
  <c r="AE53" s="1"/>
  <c r="AB269" i="6"/>
  <c r="AC269" s="1"/>
  <c r="AD269" s="1"/>
  <c r="AE269" s="1"/>
  <c r="AF269" s="1"/>
  <c r="AG269" s="1"/>
  <c r="AT53" i="26" s="1"/>
  <c r="AF51"/>
  <c r="AE51" s="1"/>
  <c r="AB267" i="6"/>
  <c r="AC267" s="1"/>
  <c r="AD267" s="1"/>
  <c r="AE267" s="1"/>
  <c r="AF267" s="1"/>
  <c r="AG267" s="1"/>
  <c r="AT51" i="26" s="1"/>
  <c r="K309" i="9"/>
  <c r="AF27" i="26"/>
  <c r="AE27" s="1"/>
  <c r="L311" i="9"/>
  <c r="L380"/>
  <c r="L42" i="25" s="1"/>
  <c r="L378" i="9"/>
  <c r="L40" i="25" s="1"/>
  <c r="L376" i="9"/>
  <c r="L38" i="25" s="1"/>
  <c r="L374" i="9"/>
  <c r="L36" i="25" s="1"/>
  <c r="F311" i="9"/>
  <c r="G311"/>
  <c r="G305"/>
  <c r="H311"/>
  <c r="H305"/>
  <c r="H303"/>
  <c r="H365"/>
  <c r="H27" i="25" s="1"/>
  <c r="H52" s="1"/>
  <c r="G813"/>
  <c r="AQ51" i="26"/>
  <c r="I311" i="9"/>
  <c r="I309"/>
  <c r="I303"/>
  <c r="I354"/>
  <c r="I16" i="25" s="1"/>
  <c r="J311" i="9"/>
  <c r="J305"/>
  <c r="J303"/>
  <c r="J369"/>
  <c r="J31" i="25" s="1"/>
  <c r="AF54" i="26"/>
  <c r="AF52"/>
  <c r="AE52" s="1"/>
  <c r="AB249" i="6"/>
  <c r="AC249" s="1"/>
  <c r="AD249" s="1"/>
  <c r="AE249" s="1"/>
  <c r="AF249" s="1"/>
  <c r="AG249" s="1"/>
  <c r="K305" i="9"/>
  <c r="K303"/>
  <c r="K355"/>
  <c r="K17" i="25" s="1"/>
  <c r="AB243" i="6"/>
  <c r="AC243" s="1"/>
  <c r="AD243" s="1"/>
  <c r="AE243" s="1"/>
  <c r="AF243" s="1"/>
  <c r="AG243" s="1"/>
  <c r="L509" i="25"/>
  <c r="F307" i="9"/>
  <c r="BJ39" i="28"/>
  <c r="BJ286"/>
  <c r="G310" i="9"/>
  <c r="BJ324" i="28"/>
  <c r="BJ77"/>
  <c r="H379" i="9"/>
  <c r="H41" i="25" s="1"/>
  <c r="H343" i="9"/>
  <c r="I306"/>
  <c r="BJ390" i="28"/>
  <c r="BJ143"/>
  <c r="J308" i="9"/>
  <c r="BJ427" i="28"/>
  <c r="BJ180"/>
  <c r="K311" i="9"/>
  <c r="BJ218" i="28"/>
  <c r="BJ465"/>
  <c r="BJ498"/>
  <c r="BJ251"/>
  <c r="G303" i="9"/>
  <c r="BJ317" i="28"/>
  <c r="BJ70"/>
  <c r="I310" i="9"/>
  <c r="BJ394" i="28"/>
  <c r="BJ147"/>
  <c r="I302" i="9"/>
  <c r="BJ386" i="28"/>
  <c r="BJ139"/>
  <c r="J304" i="9"/>
  <c r="BJ423" i="28"/>
  <c r="BJ176"/>
  <c r="AE54" i="26"/>
  <c r="AG54"/>
  <c r="AU54" s="1"/>
  <c r="F143" s="1"/>
  <c r="F212" s="1"/>
  <c r="F274" s="1"/>
  <c r="AG52"/>
  <c r="AU52" s="1"/>
  <c r="F141" s="1"/>
  <c r="F210" s="1"/>
  <c r="F272" s="1"/>
  <c r="K306" i="9"/>
  <c r="BJ460" i="28"/>
  <c r="BJ213"/>
  <c r="K374" i="9"/>
  <c r="K36" i="25" s="1"/>
  <c r="K338" i="9"/>
  <c r="AF98" i="26"/>
  <c r="AE98" s="1"/>
  <c r="AA298" i="6"/>
  <c r="AF55" i="26"/>
  <c r="AE55" s="1"/>
  <c r="AF84"/>
  <c r="AE84" s="1"/>
  <c r="AF89"/>
  <c r="AE89" s="1"/>
  <c r="AG53"/>
  <c r="AG51"/>
  <c r="AU51" s="1"/>
  <c r="F140" s="1"/>
  <c r="F209" s="1"/>
  <c r="F271" s="1"/>
  <c r="AF50"/>
  <c r="AE50" s="1"/>
  <c r="G307" i="8"/>
  <c r="G377" s="1"/>
  <c r="G342"/>
  <c r="C131" i="9"/>
  <c r="C169"/>
  <c r="C207" s="1"/>
  <c r="C133"/>
  <c r="C171"/>
  <c r="C209" s="1"/>
  <c r="E173"/>
  <c r="E211" s="1"/>
  <c r="E135"/>
  <c r="C137"/>
  <c r="C175"/>
  <c r="C213" s="1"/>
  <c r="E177"/>
  <c r="E215" s="1"/>
  <c r="E139"/>
  <c r="C141"/>
  <c r="C179"/>
  <c r="C217" s="1"/>
  <c r="E181"/>
  <c r="E219" s="1"/>
  <c r="E143"/>
  <c r="C145"/>
  <c r="C183"/>
  <c r="C221" s="1"/>
  <c r="E185"/>
  <c r="E223" s="1"/>
  <c r="E147"/>
  <c r="C149"/>
  <c r="C187"/>
  <c r="C225" s="1"/>
  <c r="C191"/>
  <c r="C229" s="1"/>
  <c r="C153"/>
  <c r="C194"/>
  <c r="C232" s="1"/>
  <c r="C156"/>
  <c r="C198"/>
  <c r="C236" s="1"/>
  <c r="C160"/>
  <c r="J234" i="5"/>
  <c r="J228"/>
  <c r="J229" s="1"/>
  <c r="D393"/>
  <c r="D356"/>
  <c r="D395"/>
  <c r="D358"/>
  <c r="C396"/>
  <c r="C359"/>
  <c r="E397"/>
  <c r="E360"/>
  <c r="E399"/>
  <c r="E362"/>
  <c r="E401"/>
  <c r="E364"/>
  <c r="E403"/>
  <c r="E366"/>
  <c r="E405"/>
  <c r="E368"/>
  <c r="E407"/>
  <c r="E370"/>
  <c r="E410"/>
  <c r="E373"/>
  <c r="E412"/>
  <c r="E375"/>
  <c r="E414"/>
  <c r="E377"/>
  <c r="E416"/>
  <c r="E379"/>
  <c r="E418"/>
  <c r="E381"/>
  <c r="C109" i="23"/>
  <c r="C93"/>
  <c r="E307" i="8"/>
  <c r="E377" s="1"/>
  <c r="E342"/>
  <c r="H307"/>
  <c r="H377" s="1"/>
  <c r="H342"/>
  <c r="G130" i="9"/>
  <c r="H130"/>
  <c r="E130"/>
  <c r="E168"/>
  <c r="E206" s="1"/>
  <c r="C170"/>
  <c r="C208" s="1"/>
  <c r="C132"/>
  <c r="E170"/>
  <c r="E208" s="1"/>
  <c r="E132"/>
  <c r="C172"/>
  <c r="C210" s="1"/>
  <c r="C134"/>
  <c r="E172"/>
  <c r="E210" s="1"/>
  <c r="E134"/>
  <c r="C174"/>
  <c r="C212" s="1"/>
  <c r="C136"/>
  <c r="E174"/>
  <c r="E212" s="1"/>
  <c r="E136"/>
  <c r="C176"/>
  <c r="C214" s="1"/>
  <c r="C138"/>
  <c r="E176"/>
  <c r="E214" s="1"/>
  <c r="E138"/>
  <c r="C178"/>
  <c r="C216" s="1"/>
  <c r="C140"/>
  <c r="E178"/>
  <c r="E216" s="1"/>
  <c r="E140"/>
  <c r="C180"/>
  <c r="C218" s="1"/>
  <c r="C142"/>
  <c r="E180"/>
  <c r="E218" s="1"/>
  <c r="E142"/>
  <c r="C182"/>
  <c r="C220" s="1"/>
  <c r="C144"/>
  <c r="E182"/>
  <c r="E220" s="1"/>
  <c r="E144"/>
  <c r="C184"/>
  <c r="C222" s="1"/>
  <c r="C146"/>
  <c r="E184"/>
  <c r="E222" s="1"/>
  <c r="E146"/>
  <c r="C186"/>
  <c r="C224" s="1"/>
  <c r="C148"/>
  <c r="E186"/>
  <c r="E224" s="1"/>
  <c r="E148"/>
  <c r="C188"/>
  <c r="C226" s="1"/>
  <c r="C150"/>
  <c r="C189"/>
  <c r="C227" s="1"/>
  <c r="C151"/>
  <c r="C192"/>
  <c r="C230" s="1"/>
  <c r="C154"/>
  <c r="C193"/>
  <c r="C231" s="1"/>
  <c r="C155"/>
  <c r="C196"/>
  <c r="C234" s="1"/>
  <c r="C158"/>
  <c r="C197"/>
  <c r="C235" s="1"/>
  <c r="C159"/>
  <c r="K111" i="5"/>
  <c r="J127"/>
  <c r="H234"/>
  <c r="H228"/>
  <c r="H229" s="1"/>
  <c r="L234"/>
  <c r="L228"/>
  <c r="L229" s="1"/>
  <c r="C393"/>
  <c r="C356"/>
  <c r="E393"/>
  <c r="E356"/>
  <c r="D394"/>
  <c r="D357"/>
  <c r="C395"/>
  <c r="C358"/>
  <c r="E395"/>
  <c r="E358"/>
  <c r="D396"/>
  <c r="D359"/>
  <c r="D397"/>
  <c r="D360"/>
  <c r="D361"/>
  <c r="D398"/>
  <c r="D399"/>
  <c r="D362"/>
  <c r="D363"/>
  <c r="D400"/>
  <c r="D401"/>
  <c r="D364"/>
  <c r="D402"/>
  <c r="D365"/>
  <c r="D366"/>
  <c r="D403"/>
  <c r="D404"/>
  <c r="D367"/>
  <c r="D368"/>
  <c r="D405"/>
  <c r="D406"/>
  <c r="D369"/>
  <c r="D370"/>
  <c r="D407"/>
  <c r="D408"/>
  <c r="D371"/>
  <c r="D372"/>
  <c r="D409"/>
  <c r="D410"/>
  <c r="D373"/>
  <c r="D374"/>
  <c r="D411"/>
  <c r="D412"/>
  <c r="D375"/>
  <c r="D376"/>
  <c r="D413"/>
  <c r="D414"/>
  <c r="D377"/>
  <c r="D378"/>
  <c r="D415"/>
  <c r="D416"/>
  <c r="D379"/>
  <c r="D380"/>
  <c r="D417"/>
  <c r="D418"/>
  <c r="D381"/>
  <c r="D382"/>
  <c r="D419"/>
  <c r="D420"/>
  <c r="D383"/>
  <c r="D384"/>
  <c r="D421"/>
  <c r="D422"/>
  <c r="D385"/>
  <c r="D386"/>
  <c r="D423"/>
  <c r="D942"/>
  <c r="D906"/>
  <c r="C943"/>
  <c r="C907"/>
  <c r="D944"/>
  <c r="D908"/>
  <c r="C945"/>
  <c r="C909"/>
  <c r="D946"/>
  <c r="D910"/>
  <c r="C947"/>
  <c r="C911"/>
  <c r="D948"/>
  <c r="D912"/>
  <c r="C949"/>
  <c r="C913"/>
  <c r="D950"/>
  <c r="D914"/>
  <c r="C951"/>
  <c r="C915"/>
  <c r="D952"/>
  <c r="D916"/>
  <c r="C953"/>
  <c r="C917"/>
  <c r="D954"/>
  <c r="D918"/>
  <c r="C955"/>
  <c r="C919"/>
  <c r="D956"/>
  <c r="D920"/>
  <c r="C957"/>
  <c r="C921"/>
  <c r="D958"/>
  <c r="D922"/>
  <c r="C959"/>
  <c r="C923"/>
  <c r="D960"/>
  <c r="D924"/>
  <c r="C961"/>
  <c r="C925"/>
  <c r="D962"/>
  <c r="D926"/>
  <c r="C963"/>
  <c r="C927"/>
  <c r="D964"/>
  <c r="D928"/>
  <c r="C965"/>
  <c r="C929"/>
  <c r="D966"/>
  <c r="D930"/>
  <c r="C967"/>
  <c r="C931"/>
  <c r="D968"/>
  <c r="D932"/>
  <c r="C969"/>
  <c r="C933"/>
  <c r="D970"/>
  <c r="D934"/>
  <c r="C971"/>
  <c r="C935"/>
  <c r="D176" i="24"/>
  <c r="J239" i="6"/>
  <c r="L239" s="1"/>
  <c r="K239"/>
  <c r="X239"/>
  <c r="Z239" s="1"/>
  <c r="Y239"/>
  <c r="L277"/>
  <c r="M277"/>
  <c r="N277" s="1"/>
  <c r="O277" s="1"/>
  <c r="P277" s="1"/>
  <c r="Q277" s="1"/>
  <c r="R277" s="1"/>
  <c r="J278"/>
  <c r="L278" s="1"/>
  <c r="K278"/>
  <c r="Q278"/>
  <c r="S278" s="1"/>
  <c r="R278"/>
  <c r="X278"/>
  <c r="Z278" s="1"/>
  <c r="Y278"/>
  <c r="AE278"/>
  <c r="AG278" s="1"/>
  <c r="AF278"/>
  <c r="C319" i="9"/>
  <c r="C355" s="1"/>
  <c r="C17" i="25"/>
  <c r="C60" s="1"/>
  <c r="C273"/>
  <c r="C311" s="1"/>
  <c r="C346" s="1"/>
  <c r="C201"/>
  <c r="C237"/>
  <c r="C97"/>
  <c r="C131" s="1"/>
  <c r="C165" s="1"/>
  <c r="D237"/>
  <c r="D97"/>
  <c r="D131" s="1"/>
  <c r="D165" s="1"/>
  <c r="D273"/>
  <c r="D311" s="1"/>
  <c r="D346" s="1"/>
  <c r="D201"/>
  <c r="C323" i="9"/>
  <c r="C359" s="1"/>
  <c r="C21" i="25"/>
  <c r="C64" s="1"/>
  <c r="C277"/>
  <c r="C315" s="1"/>
  <c r="C350" s="1"/>
  <c r="C205"/>
  <c r="C241"/>
  <c r="C101"/>
  <c r="C135" s="1"/>
  <c r="C169" s="1"/>
  <c r="D241"/>
  <c r="D101"/>
  <c r="D135" s="1"/>
  <c r="D169" s="1"/>
  <c r="D277"/>
  <c r="D315" s="1"/>
  <c r="D350" s="1"/>
  <c r="D205"/>
  <c r="C327" i="9"/>
  <c r="C363" s="1"/>
  <c r="C25" i="25"/>
  <c r="C68" s="1"/>
  <c r="C281"/>
  <c r="C319" s="1"/>
  <c r="C354" s="1"/>
  <c r="C209"/>
  <c r="C245"/>
  <c r="C105"/>
  <c r="C139" s="1"/>
  <c r="C173" s="1"/>
  <c r="D245"/>
  <c r="D105"/>
  <c r="D139" s="1"/>
  <c r="D173" s="1"/>
  <c r="D281"/>
  <c r="D319" s="1"/>
  <c r="D354" s="1"/>
  <c r="D209"/>
  <c r="C331" i="9"/>
  <c r="C367" s="1"/>
  <c r="C29" i="25"/>
  <c r="C72" s="1"/>
  <c r="C285"/>
  <c r="C323" s="1"/>
  <c r="C358" s="1"/>
  <c r="C213"/>
  <c r="C249"/>
  <c r="C109"/>
  <c r="C143" s="1"/>
  <c r="C177" s="1"/>
  <c r="D249"/>
  <c r="D109"/>
  <c r="D143" s="1"/>
  <c r="D177" s="1"/>
  <c r="D285"/>
  <c r="D323" s="1"/>
  <c r="D358" s="1"/>
  <c r="D213"/>
  <c r="C335" i="9"/>
  <c r="C371" s="1"/>
  <c r="C33" i="25"/>
  <c r="C76" s="1"/>
  <c r="C289"/>
  <c r="C327" s="1"/>
  <c r="C362" s="1"/>
  <c r="C217"/>
  <c r="C253"/>
  <c r="C113"/>
  <c r="C147" s="1"/>
  <c r="C181" s="1"/>
  <c r="D253"/>
  <c r="D113"/>
  <c r="D147" s="1"/>
  <c r="D181" s="1"/>
  <c r="D289"/>
  <c r="D327" s="1"/>
  <c r="D362" s="1"/>
  <c r="D217"/>
  <c r="C339" i="9"/>
  <c r="C375" s="1"/>
  <c r="C37" i="25"/>
  <c r="C80" s="1"/>
  <c r="C293"/>
  <c r="C331" s="1"/>
  <c r="C366" s="1"/>
  <c r="C221"/>
  <c r="C257"/>
  <c r="C117"/>
  <c r="C151" s="1"/>
  <c r="C185" s="1"/>
  <c r="D257"/>
  <c r="D117"/>
  <c r="D151" s="1"/>
  <c r="D185" s="1"/>
  <c r="D293"/>
  <c r="D331" s="1"/>
  <c r="D366" s="1"/>
  <c r="D221"/>
  <c r="C343" i="9"/>
  <c r="C379" s="1"/>
  <c r="C41" i="25"/>
  <c r="C84" s="1"/>
  <c r="C297"/>
  <c r="C335" s="1"/>
  <c r="C370" s="1"/>
  <c r="C225"/>
  <c r="C261"/>
  <c r="C121"/>
  <c r="C155" s="1"/>
  <c r="C189" s="1"/>
  <c r="D261"/>
  <c r="D121"/>
  <c r="D155" s="1"/>
  <c r="D189" s="1"/>
  <c r="D297"/>
  <c r="D335" s="1"/>
  <c r="D370" s="1"/>
  <c r="D225"/>
  <c r="C347" i="9"/>
  <c r="C383" s="1"/>
  <c r="C45" i="25"/>
  <c r="C88" s="1"/>
  <c r="D956"/>
  <c r="D999" s="1"/>
  <c r="D1034" s="1"/>
  <c r="D1085"/>
  <c r="C1086"/>
  <c r="C957"/>
  <c r="C1000" s="1"/>
  <c r="C1035" s="1"/>
  <c r="D121" i="8"/>
  <c r="D507" i="25"/>
  <c r="D540" s="1"/>
  <c r="D575" s="1"/>
  <c r="D617" s="1"/>
  <c r="D650" s="1"/>
  <c r="D685" s="1"/>
  <c r="D727" s="1"/>
  <c r="D760" s="1"/>
  <c r="D465"/>
  <c r="C1088"/>
  <c r="C959"/>
  <c r="C1002" s="1"/>
  <c r="C1037" s="1"/>
  <c r="D123" i="8"/>
  <c r="D509" i="25"/>
  <c r="D542" s="1"/>
  <c r="D577" s="1"/>
  <c r="D619" s="1"/>
  <c r="D652" s="1"/>
  <c r="D687" s="1"/>
  <c r="D729" s="1"/>
  <c r="D762" s="1"/>
  <c r="D467"/>
  <c r="D960"/>
  <c r="D1003" s="1"/>
  <c r="D1038" s="1"/>
  <c r="D1089"/>
  <c r="C1090"/>
  <c r="C961"/>
  <c r="C1004" s="1"/>
  <c r="C1039" s="1"/>
  <c r="D125" i="8"/>
  <c r="D511" i="25"/>
  <c r="D544" s="1"/>
  <c r="D579" s="1"/>
  <c r="D621" s="1"/>
  <c r="D654" s="1"/>
  <c r="D689" s="1"/>
  <c r="D731" s="1"/>
  <c r="D764" s="1"/>
  <c r="D469"/>
  <c r="H235" i="5"/>
  <c r="H236" s="1"/>
  <c r="L235"/>
  <c r="L236" s="1"/>
  <c r="D184" i="24"/>
  <c r="D183"/>
  <c r="F307" i="8"/>
  <c r="F377" s="1"/>
  <c r="F342"/>
  <c r="K16" i="9"/>
  <c r="J54"/>
  <c r="J92" s="1"/>
  <c r="J130" s="1"/>
  <c r="E169"/>
  <c r="E207" s="1"/>
  <c r="E131"/>
  <c r="E171"/>
  <c r="E209" s="1"/>
  <c r="E133"/>
  <c r="C135"/>
  <c r="C173"/>
  <c r="C211" s="1"/>
  <c r="E175"/>
  <c r="E213" s="1"/>
  <c r="E137"/>
  <c r="C139"/>
  <c r="C177"/>
  <c r="C215" s="1"/>
  <c r="E179"/>
  <c r="E217" s="1"/>
  <c r="E141"/>
  <c r="C143"/>
  <c r="C181"/>
  <c r="C219" s="1"/>
  <c r="E183"/>
  <c r="E221" s="1"/>
  <c r="E145"/>
  <c r="C147"/>
  <c r="C185"/>
  <c r="C223" s="1"/>
  <c r="E187"/>
  <c r="E225" s="1"/>
  <c r="E149"/>
  <c r="C190"/>
  <c r="C228" s="1"/>
  <c r="C152"/>
  <c r="C195"/>
  <c r="C233" s="1"/>
  <c r="C157"/>
  <c r="F234" i="5"/>
  <c r="F228"/>
  <c r="F229" s="1"/>
  <c r="C394"/>
  <c r="C357"/>
  <c r="E394"/>
  <c r="E357"/>
  <c r="E396"/>
  <c r="E359"/>
  <c r="E398"/>
  <c r="E361"/>
  <c r="E400"/>
  <c r="E363"/>
  <c r="E402"/>
  <c r="E365"/>
  <c r="E404"/>
  <c r="E367"/>
  <c r="E406"/>
  <c r="E369"/>
  <c r="E408"/>
  <c r="E371"/>
  <c r="E409"/>
  <c r="E372"/>
  <c r="E411"/>
  <c r="E374"/>
  <c r="E413"/>
  <c r="E376"/>
  <c r="E415"/>
  <c r="E378"/>
  <c r="E417"/>
  <c r="E380"/>
  <c r="E419"/>
  <c r="E382"/>
  <c r="E420"/>
  <c r="E383"/>
  <c r="E421"/>
  <c r="E384"/>
  <c r="E422"/>
  <c r="E385"/>
  <c r="C942"/>
  <c r="C906"/>
  <c r="D943"/>
  <c r="D907"/>
  <c r="C944"/>
  <c r="C908"/>
  <c r="D945"/>
  <c r="D909"/>
  <c r="C946"/>
  <c r="C910"/>
  <c r="D947"/>
  <c r="D911"/>
  <c r="C948"/>
  <c r="C912"/>
  <c r="D949"/>
  <c r="D913"/>
  <c r="C950"/>
  <c r="C914"/>
  <c r="D951"/>
  <c r="D915"/>
  <c r="C952"/>
  <c r="C916"/>
  <c r="D953"/>
  <c r="D917"/>
  <c r="C954"/>
  <c r="C918"/>
  <c r="D955"/>
  <c r="D919"/>
  <c r="C956"/>
  <c r="C920"/>
  <c r="D957"/>
  <c r="D921"/>
  <c r="C958"/>
  <c r="C922"/>
  <c r="D959"/>
  <c r="D923"/>
  <c r="C960"/>
  <c r="C924"/>
  <c r="D961"/>
  <c r="D925"/>
  <c r="C962"/>
  <c r="C926"/>
  <c r="D963"/>
  <c r="D927"/>
  <c r="C964"/>
  <c r="C928"/>
  <c r="D965"/>
  <c r="D929"/>
  <c r="C966"/>
  <c r="C930"/>
  <c r="D967"/>
  <c r="D931"/>
  <c r="C968"/>
  <c r="C932"/>
  <c r="D969"/>
  <c r="D933"/>
  <c r="C970"/>
  <c r="C934"/>
  <c r="D971"/>
  <c r="D935"/>
  <c r="E108" i="24"/>
  <c r="D116"/>
  <c r="D119" s="1"/>
  <c r="F221" i="6"/>
  <c r="F228"/>
  <c r="G228"/>
  <c r="G221"/>
  <c r="H221"/>
  <c r="H228"/>
  <c r="I228"/>
  <c r="I221"/>
  <c r="Q239"/>
  <c r="S239" s="1"/>
  <c r="R239"/>
  <c r="AE239"/>
  <c r="AG239" s="1"/>
  <c r="AF239"/>
  <c r="C271" i="25"/>
  <c r="C309" s="1"/>
  <c r="C344" s="1"/>
  <c r="C199"/>
  <c r="C235"/>
  <c r="C95"/>
  <c r="C129" s="1"/>
  <c r="C163" s="1"/>
  <c r="D235"/>
  <c r="D95"/>
  <c r="D129" s="1"/>
  <c r="D163" s="1"/>
  <c r="D271"/>
  <c r="D309" s="1"/>
  <c r="D344" s="1"/>
  <c r="D199"/>
  <c r="C321" i="9"/>
  <c r="C357" s="1"/>
  <c r="C19" i="25"/>
  <c r="C62" s="1"/>
  <c r="C275"/>
  <c r="C313" s="1"/>
  <c r="C348" s="1"/>
  <c r="C203"/>
  <c r="C239"/>
  <c r="C99"/>
  <c r="C133" s="1"/>
  <c r="C167" s="1"/>
  <c r="D239"/>
  <c r="D99"/>
  <c r="D133" s="1"/>
  <c r="D167" s="1"/>
  <c r="D275"/>
  <c r="D313" s="1"/>
  <c r="D348" s="1"/>
  <c r="D203"/>
  <c r="C325" i="9"/>
  <c r="C361" s="1"/>
  <c r="C23" i="25"/>
  <c r="C66" s="1"/>
  <c r="C279"/>
  <c r="C317" s="1"/>
  <c r="C352" s="1"/>
  <c r="C207"/>
  <c r="C243"/>
  <c r="C103"/>
  <c r="C137" s="1"/>
  <c r="C171" s="1"/>
  <c r="D243"/>
  <c r="D103"/>
  <c r="D137" s="1"/>
  <c r="D171" s="1"/>
  <c r="D279"/>
  <c r="D317" s="1"/>
  <c r="D352" s="1"/>
  <c r="D207"/>
  <c r="C329" i="9"/>
  <c r="C365" s="1"/>
  <c r="C27" i="25"/>
  <c r="C70" s="1"/>
  <c r="C283"/>
  <c r="C321" s="1"/>
  <c r="C356" s="1"/>
  <c r="C211"/>
  <c r="C247"/>
  <c r="C107"/>
  <c r="C141" s="1"/>
  <c r="C175" s="1"/>
  <c r="D247"/>
  <c r="D107"/>
  <c r="D141" s="1"/>
  <c r="D175" s="1"/>
  <c r="D283"/>
  <c r="D321" s="1"/>
  <c r="D356" s="1"/>
  <c r="D211"/>
  <c r="C333" i="9"/>
  <c r="C369" s="1"/>
  <c r="C31" i="25"/>
  <c r="C74" s="1"/>
  <c r="C287"/>
  <c r="C325" s="1"/>
  <c r="C360" s="1"/>
  <c r="C215"/>
  <c r="C251"/>
  <c r="C111"/>
  <c r="C145" s="1"/>
  <c r="C179" s="1"/>
  <c r="D251"/>
  <c r="D111"/>
  <c r="D145" s="1"/>
  <c r="D179" s="1"/>
  <c r="D287"/>
  <c r="D325" s="1"/>
  <c r="D360" s="1"/>
  <c r="D215"/>
  <c r="C337" i="9"/>
  <c r="C373" s="1"/>
  <c r="C35" i="25"/>
  <c r="C78" s="1"/>
  <c r="C291"/>
  <c r="C329" s="1"/>
  <c r="C364" s="1"/>
  <c r="C219"/>
  <c r="C255"/>
  <c r="C115"/>
  <c r="C149" s="1"/>
  <c r="C183" s="1"/>
  <c r="D255"/>
  <c r="D115"/>
  <c r="D149" s="1"/>
  <c r="D183" s="1"/>
  <c r="D291"/>
  <c r="D329" s="1"/>
  <c r="D364" s="1"/>
  <c r="D219"/>
  <c r="C341" i="9"/>
  <c r="C377" s="1"/>
  <c r="C39" i="25"/>
  <c r="C82" s="1"/>
  <c r="C295"/>
  <c r="C333" s="1"/>
  <c r="C368" s="1"/>
  <c r="C223"/>
  <c r="C259"/>
  <c r="C119"/>
  <c r="C153" s="1"/>
  <c r="C187" s="1"/>
  <c r="D259"/>
  <c r="D119"/>
  <c r="D153" s="1"/>
  <c r="D187" s="1"/>
  <c r="D295"/>
  <c r="D333" s="1"/>
  <c r="D368" s="1"/>
  <c r="D223"/>
  <c r="C345" i="9"/>
  <c r="C381" s="1"/>
  <c r="C43" i="25"/>
  <c r="C86" s="1"/>
  <c r="C299"/>
  <c r="C337" s="1"/>
  <c r="C372" s="1"/>
  <c r="C227"/>
  <c r="C263"/>
  <c r="C123"/>
  <c r="C157" s="1"/>
  <c r="C191" s="1"/>
  <c r="D263"/>
  <c r="D123"/>
  <c r="D157" s="1"/>
  <c r="D191" s="1"/>
  <c r="D299"/>
  <c r="D337" s="1"/>
  <c r="D372" s="1"/>
  <c r="D227"/>
  <c r="C956"/>
  <c r="C999" s="1"/>
  <c r="C1034" s="1"/>
  <c r="C1085"/>
  <c r="C958"/>
  <c r="C1001" s="1"/>
  <c r="C1036" s="1"/>
  <c r="C1087"/>
  <c r="C960"/>
  <c r="C1003" s="1"/>
  <c r="C1038" s="1"/>
  <c r="C1089"/>
  <c r="C962"/>
  <c r="C1005" s="1"/>
  <c r="C1040" s="1"/>
  <c r="C1091"/>
  <c r="F235" i="5"/>
  <c r="F236" s="1"/>
  <c r="J235"/>
  <c r="J236" s="1"/>
  <c r="D963" i="25"/>
  <c r="D1006" s="1"/>
  <c r="D1041" s="1"/>
  <c r="D1092"/>
  <c r="D965"/>
  <c r="D1008" s="1"/>
  <c r="D1043" s="1"/>
  <c r="D1094"/>
  <c r="D967"/>
  <c r="D1010" s="1"/>
  <c r="D1045" s="1"/>
  <c r="D1096"/>
  <c r="D969"/>
  <c r="D1012" s="1"/>
  <c r="D1047" s="1"/>
  <c r="D1098"/>
  <c r="D971"/>
  <c r="D1014" s="1"/>
  <c r="D1049" s="1"/>
  <c r="D1100"/>
  <c r="D973"/>
  <c r="D1016" s="1"/>
  <c r="D1051" s="1"/>
  <c r="D1102"/>
  <c r="D975"/>
  <c r="D1018" s="1"/>
  <c r="D1053" s="1"/>
  <c r="D1104"/>
  <c r="D977"/>
  <c r="D1020" s="1"/>
  <c r="D1055" s="1"/>
  <c r="D1106"/>
  <c r="D979"/>
  <c r="D1022" s="1"/>
  <c r="D1057" s="1"/>
  <c r="D1108"/>
  <c r="D981"/>
  <c r="D1024" s="1"/>
  <c r="D1059" s="1"/>
  <c r="D1110"/>
  <c r="D983"/>
  <c r="D1026" s="1"/>
  <c r="D1061" s="1"/>
  <c r="D1112"/>
  <c r="E1083"/>
  <c r="F1118" s="1"/>
  <c r="E1339"/>
  <c r="E1345" s="1"/>
  <c r="E1351" s="1"/>
  <c r="E1357" s="1"/>
  <c r="E1363" s="1"/>
  <c r="E1369" s="1"/>
  <c r="E1375" s="1"/>
  <c r="E1381" s="1"/>
  <c r="E1387" s="1"/>
  <c r="E1393" s="1"/>
  <c r="E1399" s="1"/>
  <c r="E1405" s="1"/>
  <c r="E1411" s="1"/>
  <c r="E1417" s="1"/>
  <c r="E1423" s="1"/>
  <c r="E1429" s="1"/>
  <c r="E1435" s="1"/>
  <c r="E1441" s="1"/>
  <c r="E1447" s="1"/>
  <c r="C1376"/>
  <c r="C1388" s="1"/>
  <c r="C1400" s="1"/>
  <c r="C1412" s="1"/>
  <c r="C1424" s="1"/>
  <c r="C1436" s="1"/>
  <c r="C1448" s="1"/>
  <c r="C1460" s="1"/>
  <c r="C1472" s="1"/>
  <c r="C1484" s="1"/>
  <c r="C1370"/>
  <c r="C1382" s="1"/>
  <c r="C1394" s="1"/>
  <c r="C1406" s="1"/>
  <c r="C1418" s="1"/>
  <c r="C1430" s="1"/>
  <c r="C1442" s="1"/>
  <c r="C1454" s="1"/>
  <c r="C1466" s="1"/>
  <c r="C1478" s="1"/>
  <c r="C1490" s="1"/>
  <c r="C1708"/>
  <c r="C1737" s="1"/>
  <c r="C1766" s="1"/>
  <c r="C1613"/>
  <c r="C1642" s="1"/>
  <c r="C1709"/>
  <c r="C1738" s="1"/>
  <c r="C1767" s="1"/>
  <c r="C1614"/>
  <c r="C1643" s="1"/>
  <c r="C1710"/>
  <c r="C1739" s="1"/>
  <c r="C1768" s="1"/>
  <c r="C1615"/>
  <c r="C1644" s="1"/>
  <c r="C1711"/>
  <c r="C1740" s="1"/>
  <c r="C1769" s="1"/>
  <c r="C1616"/>
  <c r="C1645" s="1"/>
  <c r="C1712"/>
  <c r="C1741" s="1"/>
  <c r="C1770" s="1"/>
  <c r="C1617"/>
  <c r="C1646" s="1"/>
  <c r="C1713"/>
  <c r="C1742" s="1"/>
  <c r="C1771" s="1"/>
  <c r="C1618"/>
  <c r="C1647" s="1"/>
  <c r="C1714"/>
  <c r="C1743" s="1"/>
  <c r="C1772" s="1"/>
  <c r="C1619"/>
  <c r="C1648" s="1"/>
  <c r="C1715"/>
  <c r="C1744" s="1"/>
  <c r="C1773" s="1"/>
  <c r="C1620"/>
  <c r="C1649" s="1"/>
  <c r="C1716"/>
  <c r="C1745" s="1"/>
  <c r="C1774" s="1"/>
  <c r="C1621"/>
  <c r="C1650" s="1"/>
  <c r="C1717"/>
  <c r="C1746" s="1"/>
  <c r="C1775" s="1"/>
  <c r="C1622"/>
  <c r="C1651" s="1"/>
  <c r="C1718"/>
  <c r="C1747" s="1"/>
  <c r="C1776" s="1"/>
  <c r="C1623"/>
  <c r="C1652" s="1"/>
  <c r="C1719"/>
  <c r="C1748" s="1"/>
  <c r="C1777" s="1"/>
  <c r="C1624"/>
  <c r="C1653" s="1"/>
  <c r="C1720"/>
  <c r="C1749" s="1"/>
  <c r="C1778" s="1"/>
  <c r="C1625"/>
  <c r="C1654" s="1"/>
  <c r="C1721"/>
  <c r="C1750" s="1"/>
  <c r="C1779" s="1"/>
  <c r="C1626"/>
  <c r="C1655" s="1"/>
  <c r="C1722"/>
  <c r="C1751" s="1"/>
  <c r="C1780" s="1"/>
  <c r="C1627"/>
  <c r="C1656" s="1"/>
  <c r="C1723"/>
  <c r="C1752" s="1"/>
  <c r="C1781" s="1"/>
  <c r="C1628"/>
  <c r="C1657" s="1"/>
  <c r="C1724"/>
  <c r="C1753" s="1"/>
  <c r="C1782" s="1"/>
  <c r="C1629"/>
  <c r="C1658" s="1"/>
  <c r="C1725"/>
  <c r="C1754" s="1"/>
  <c r="C1783" s="1"/>
  <c r="C1630"/>
  <c r="C1659" s="1"/>
  <c r="C1726"/>
  <c r="C1755" s="1"/>
  <c r="C1784" s="1"/>
  <c r="C1631"/>
  <c r="C1660" s="1"/>
  <c r="C1727"/>
  <c r="C1756" s="1"/>
  <c r="C1785" s="1"/>
  <c r="C1632"/>
  <c r="C1661" s="1"/>
  <c r="C1728"/>
  <c r="C1757" s="1"/>
  <c r="C1786" s="1"/>
  <c r="C1633"/>
  <c r="C1662" s="1"/>
  <c r="C1729"/>
  <c r="C1758" s="1"/>
  <c r="C1787" s="1"/>
  <c r="C1634"/>
  <c r="C1663" s="1"/>
  <c r="C1730"/>
  <c r="C1759" s="1"/>
  <c r="C1788" s="1"/>
  <c r="C1635"/>
  <c r="C1664" s="1"/>
  <c r="C1731"/>
  <c r="C1760" s="1"/>
  <c r="C1789" s="1"/>
  <c r="C1636"/>
  <c r="C1665" s="1"/>
  <c r="AG15" i="26"/>
  <c r="T60"/>
  <c r="U15"/>
  <c r="N60"/>
  <c r="J62"/>
  <c r="L62" s="1"/>
  <c r="K62"/>
  <c r="X62"/>
  <c r="Z62" s="1"/>
  <c r="Y62"/>
  <c r="AR62"/>
  <c r="AT62" s="1"/>
  <c r="AS62"/>
  <c r="U67"/>
  <c r="AH23"/>
  <c r="R183"/>
  <c r="T183" s="1"/>
  <c r="S183"/>
  <c r="E12" i="28"/>
  <c r="E47" s="1"/>
  <c r="E82" s="1"/>
  <c r="E117" s="1"/>
  <c r="E152" s="1"/>
  <c r="E187" s="1"/>
  <c r="E49" i="27"/>
  <c r="E83" s="1"/>
  <c r="E117" s="1"/>
  <c r="E151" s="1"/>
  <c r="E185" s="1"/>
  <c r="E219" s="1"/>
  <c r="E253" s="1"/>
  <c r="G12" i="28"/>
  <c r="G47" s="1"/>
  <c r="G82" s="1"/>
  <c r="G117" s="1"/>
  <c r="G152" s="1"/>
  <c r="G187" s="1"/>
  <c r="G49" i="27"/>
  <c r="G83" s="1"/>
  <c r="G117" s="1"/>
  <c r="G151" s="1"/>
  <c r="G185" s="1"/>
  <c r="G219" s="1"/>
  <c r="G253" s="1"/>
  <c r="I12" i="28"/>
  <c r="I47" s="1"/>
  <c r="I82" s="1"/>
  <c r="I117" s="1"/>
  <c r="I152" s="1"/>
  <c r="I187" s="1"/>
  <c r="I49" i="27"/>
  <c r="I83" s="1"/>
  <c r="I117" s="1"/>
  <c r="I151" s="1"/>
  <c r="I185" s="1"/>
  <c r="I219" s="1"/>
  <c r="I253" s="1"/>
  <c r="K12" i="28"/>
  <c r="K47" s="1"/>
  <c r="K82" s="1"/>
  <c r="K117" s="1"/>
  <c r="K152" s="1"/>
  <c r="K187" s="1"/>
  <c r="K49" i="27"/>
  <c r="K83" s="1"/>
  <c r="K117" s="1"/>
  <c r="K151" s="1"/>
  <c r="K185" s="1"/>
  <c r="K219" s="1"/>
  <c r="K253" s="1"/>
  <c r="M12" i="28"/>
  <c r="M47" s="1"/>
  <c r="M82" s="1"/>
  <c r="M117" s="1"/>
  <c r="M152" s="1"/>
  <c r="M187" s="1"/>
  <c r="M49" i="27"/>
  <c r="M83" s="1"/>
  <c r="M117" s="1"/>
  <c r="M151" s="1"/>
  <c r="M185" s="1"/>
  <c r="M219" s="1"/>
  <c r="M253" s="1"/>
  <c r="O12" i="28"/>
  <c r="O47" s="1"/>
  <c r="O82" s="1"/>
  <c r="O117" s="1"/>
  <c r="O152" s="1"/>
  <c r="O187" s="1"/>
  <c r="O49" i="27"/>
  <c r="O83" s="1"/>
  <c r="O117" s="1"/>
  <c r="O151" s="1"/>
  <c r="O185" s="1"/>
  <c r="O219" s="1"/>
  <c r="O253" s="1"/>
  <c r="Q12" i="28"/>
  <c r="Q47" s="1"/>
  <c r="Q82" s="1"/>
  <c r="Q117" s="1"/>
  <c r="Q152" s="1"/>
  <c r="Q187" s="1"/>
  <c r="Q49" i="27"/>
  <c r="Q83" s="1"/>
  <c r="Q117" s="1"/>
  <c r="Q151" s="1"/>
  <c r="Q185" s="1"/>
  <c r="Q219" s="1"/>
  <c r="Q253" s="1"/>
  <c r="S12" i="28"/>
  <c r="S47" s="1"/>
  <c r="S82" s="1"/>
  <c r="S117" s="1"/>
  <c r="S152" s="1"/>
  <c r="S187" s="1"/>
  <c r="S49" i="27"/>
  <c r="S83" s="1"/>
  <c r="S117" s="1"/>
  <c r="S151" s="1"/>
  <c r="S185" s="1"/>
  <c r="S219" s="1"/>
  <c r="S253" s="1"/>
  <c r="U12" i="28"/>
  <c r="U47" s="1"/>
  <c r="U82" s="1"/>
  <c r="U117" s="1"/>
  <c r="U152" s="1"/>
  <c r="U187" s="1"/>
  <c r="U49" i="27"/>
  <c r="U83" s="1"/>
  <c r="U117" s="1"/>
  <c r="U151" s="1"/>
  <c r="U185" s="1"/>
  <c r="U219" s="1"/>
  <c r="U253" s="1"/>
  <c r="W12" i="28"/>
  <c r="W47" s="1"/>
  <c r="W82" s="1"/>
  <c r="W117" s="1"/>
  <c r="W152" s="1"/>
  <c r="W187" s="1"/>
  <c r="W49" i="27"/>
  <c r="W83" s="1"/>
  <c r="W117" s="1"/>
  <c r="W151" s="1"/>
  <c r="W185" s="1"/>
  <c r="W219" s="1"/>
  <c r="W253" s="1"/>
  <c r="G1291" i="25"/>
  <c r="G1282"/>
  <c r="I1291"/>
  <c r="I1282"/>
  <c r="K1291"/>
  <c r="K1282"/>
  <c r="C1221"/>
  <c r="C1256" s="1"/>
  <c r="C1299" s="1"/>
  <c r="C1127"/>
  <c r="C1170" s="1"/>
  <c r="C1222"/>
  <c r="C1257" s="1"/>
  <c r="C1300" s="1"/>
  <c r="C1128"/>
  <c r="C1171" s="1"/>
  <c r="C1223"/>
  <c r="C1258" s="1"/>
  <c r="C1301" s="1"/>
  <c r="C1129"/>
  <c r="C1172" s="1"/>
  <c r="C1224"/>
  <c r="C1259" s="1"/>
  <c r="C1302" s="1"/>
  <c r="C1130"/>
  <c r="C1173" s="1"/>
  <c r="C1225"/>
  <c r="C1260" s="1"/>
  <c r="C1303" s="1"/>
  <c r="C1131"/>
  <c r="C1174" s="1"/>
  <c r="C1226"/>
  <c r="C1261" s="1"/>
  <c r="C1304" s="1"/>
  <c r="C1132"/>
  <c r="C1175" s="1"/>
  <c r="C1227"/>
  <c r="C1262" s="1"/>
  <c r="C1305" s="1"/>
  <c r="C1133"/>
  <c r="C1176" s="1"/>
  <c r="C1228"/>
  <c r="C1263" s="1"/>
  <c r="C1306" s="1"/>
  <c r="C1134"/>
  <c r="C1177" s="1"/>
  <c r="C1229"/>
  <c r="C1264" s="1"/>
  <c r="C1307" s="1"/>
  <c r="C1135"/>
  <c r="C1178" s="1"/>
  <c r="C1230"/>
  <c r="C1265" s="1"/>
  <c r="C1308" s="1"/>
  <c r="C1136"/>
  <c r="C1179" s="1"/>
  <c r="C1231"/>
  <c r="C1266" s="1"/>
  <c r="C1309" s="1"/>
  <c r="C1137"/>
  <c r="C1180" s="1"/>
  <c r="C1232"/>
  <c r="C1267" s="1"/>
  <c r="C1310" s="1"/>
  <c r="C1138"/>
  <c r="C1181" s="1"/>
  <c r="C1233"/>
  <c r="C1268" s="1"/>
  <c r="C1311" s="1"/>
  <c r="C1139"/>
  <c r="C1182" s="1"/>
  <c r="C1234"/>
  <c r="C1269" s="1"/>
  <c r="C1312" s="1"/>
  <c r="C1140"/>
  <c r="C1183" s="1"/>
  <c r="C1235"/>
  <c r="C1270" s="1"/>
  <c r="C1313" s="1"/>
  <c r="C1141"/>
  <c r="C1184" s="1"/>
  <c r="C1236"/>
  <c r="C1271" s="1"/>
  <c r="C1314" s="1"/>
  <c r="C1142"/>
  <c r="C1185" s="1"/>
  <c r="C1237"/>
  <c r="C1272" s="1"/>
  <c r="C1315" s="1"/>
  <c r="C1143"/>
  <c r="C1186" s="1"/>
  <c r="C1238"/>
  <c r="C1273" s="1"/>
  <c r="C1316" s="1"/>
  <c r="C1144"/>
  <c r="C1187" s="1"/>
  <c r="C1239"/>
  <c r="C1274" s="1"/>
  <c r="C1317" s="1"/>
  <c r="C1145"/>
  <c r="C1188" s="1"/>
  <c r="C1240"/>
  <c r="C1275" s="1"/>
  <c r="C1318" s="1"/>
  <c r="C1146"/>
  <c r="C1189" s="1"/>
  <c r="C1241"/>
  <c r="C1276" s="1"/>
  <c r="C1319" s="1"/>
  <c r="C1147"/>
  <c r="C1190" s="1"/>
  <c r="C1283"/>
  <c r="C1325"/>
  <c r="C1284"/>
  <c r="C1326"/>
  <c r="C1285"/>
  <c r="C1327"/>
  <c r="F1195"/>
  <c r="F1204"/>
  <c r="F1212" s="1"/>
  <c r="G1247" s="1"/>
  <c r="H1195"/>
  <c r="H1204"/>
  <c r="H1212" s="1"/>
  <c r="I1247" s="1"/>
  <c r="G1083"/>
  <c r="H1118" s="1"/>
  <c r="G1339"/>
  <c r="G1345" s="1"/>
  <c r="G1351" s="1"/>
  <c r="G1357" s="1"/>
  <c r="G1363" s="1"/>
  <c r="G1369" s="1"/>
  <c r="G1375" s="1"/>
  <c r="G1381" s="1"/>
  <c r="G1387" s="1"/>
  <c r="G1393" s="1"/>
  <c r="G1399" s="1"/>
  <c r="G1405" s="1"/>
  <c r="G1411" s="1"/>
  <c r="G1417" s="1"/>
  <c r="G1423" s="1"/>
  <c r="G1429" s="1"/>
  <c r="G1435" s="1"/>
  <c r="G1441" s="1"/>
  <c r="G1447" s="1"/>
  <c r="J1500"/>
  <c r="J430"/>
  <c r="C1707"/>
  <c r="C1736" s="1"/>
  <c r="C1765" s="1"/>
  <c r="C1612"/>
  <c r="C1641" s="1"/>
  <c r="D1707"/>
  <c r="D1736" s="1"/>
  <c r="D1765" s="1"/>
  <c r="D1612"/>
  <c r="D1641" s="1"/>
  <c r="D1708"/>
  <c r="D1737" s="1"/>
  <c r="D1766" s="1"/>
  <c r="D1613"/>
  <c r="D1642" s="1"/>
  <c r="D1709"/>
  <c r="D1738" s="1"/>
  <c r="D1767" s="1"/>
  <c r="D1614"/>
  <c r="D1643" s="1"/>
  <c r="D1710"/>
  <c r="D1739" s="1"/>
  <c r="D1768" s="1"/>
  <c r="D1615"/>
  <c r="D1644" s="1"/>
  <c r="D1711"/>
  <c r="D1740" s="1"/>
  <c r="D1769" s="1"/>
  <c r="D1616"/>
  <c r="D1645" s="1"/>
  <c r="D1712"/>
  <c r="D1741" s="1"/>
  <c r="D1770" s="1"/>
  <c r="D1617"/>
  <c r="D1646" s="1"/>
  <c r="D1713"/>
  <c r="D1742" s="1"/>
  <c r="D1771" s="1"/>
  <c r="D1618"/>
  <c r="D1647" s="1"/>
  <c r="D1714"/>
  <c r="D1743" s="1"/>
  <c r="D1772" s="1"/>
  <c r="D1619"/>
  <c r="D1648" s="1"/>
  <c r="D1715"/>
  <c r="D1744" s="1"/>
  <c r="D1773" s="1"/>
  <c r="D1620"/>
  <c r="D1649" s="1"/>
  <c r="D1716"/>
  <c r="D1745" s="1"/>
  <c r="D1774" s="1"/>
  <c r="D1621"/>
  <c r="D1650" s="1"/>
  <c r="D1717"/>
  <c r="D1746" s="1"/>
  <c r="D1775" s="1"/>
  <c r="D1622"/>
  <c r="D1651" s="1"/>
  <c r="D1718"/>
  <c r="D1747" s="1"/>
  <c r="D1776" s="1"/>
  <c r="D1623"/>
  <c r="D1652" s="1"/>
  <c r="D1719"/>
  <c r="D1748" s="1"/>
  <c r="D1777" s="1"/>
  <c r="D1624"/>
  <c r="D1653" s="1"/>
  <c r="D1720"/>
  <c r="D1749" s="1"/>
  <c r="D1778" s="1"/>
  <c r="D1625"/>
  <c r="D1654" s="1"/>
  <c r="D1721"/>
  <c r="D1750" s="1"/>
  <c r="D1779" s="1"/>
  <c r="D1626"/>
  <c r="D1655" s="1"/>
  <c r="D1722"/>
  <c r="D1751" s="1"/>
  <c r="D1780" s="1"/>
  <c r="D1627"/>
  <c r="D1656" s="1"/>
  <c r="D1723"/>
  <c r="D1752" s="1"/>
  <c r="D1781" s="1"/>
  <c r="D1628"/>
  <c r="D1657" s="1"/>
  <c r="D1724"/>
  <c r="D1753" s="1"/>
  <c r="D1782" s="1"/>
  <c r="D1629"/>
  <c r="D1658" s="1"/>
  <c r="D1725"/>
  <c r="D1754" s="1"/>
  <c r="D1783" s="1"/>
  <c r="D1630"/>
  <c r="D1659" s="1"/>
  <c r="D1726"/>
  <c r="D1755" s="1"/>
  <c r="D1784" s="1"/>
  <c r="D1631"/>
  <c r="D1660" s="1"/>
  <c r="D1727"/>
  <c r="D1756" s="1"/>
  <c r="D1785" s="1"/>
  <c r="D1632"/>
  <c r="D1661" s="1"/>
  <c r="D1728"/>
  <c r="D1757" s="1"/>
  <c r="D1786" s="1"/>
  <c r="D1633"/>
  <c r="D1662" s="1"/>
  <c r="D1729"/>
  <c r="D1758" s="1"/>
  <c r="D1787" s="1"/>
  <c r="D1634"/>
  <c r="D1663" s="1"/>
  <c r="D1730"/>
  <c r="D1759" s="1"/>
  <c r="D1788" s="1"/>
  <c r="D1635"/>
  <c r="D1664" s="1"/>
  <c r="D1731"/>
  <c r="D1760" s="1"/>
  <c r="D1789" s="1"/>
  <c r="D1636"/>
  <c r="D1665" s="1"/>
  <c r="J17" i="26"/>
  <c r="L17" s="1"/>
  <c r="K17"/>
  <c r="Q17"/>
  <c r="S17" s="1"/>
  <c r="R17"/>
  <c r="X17"/>
  <c r="Z17" s="1"/>
  <c r="Y17"/>
  <c r="AK17"/>
  <c r="AM17" s="1"/>
  <c r="AL17"/>
  <c r="AR17"/>
  <c r="AT17" s="1"/>
  <c r="AS17"/>
  <c r="J25"/>
  <c r="L25" s="1"/>
  <c r="K25"/>
  <c r="Q25"/>
  <c r="S25" s="1"/>
  <c r="R25"/>
  <c r="X25"/>
  <c r="Z25" s="1"/>
  <c r="Y25"/>
  <c r="AK25"/>
  <c r="AM25" s="1"/>
  <c r="AL25"/>
  <c r="AR25"/>
  <c r="AT25" s="1"/>
  <c r="AS25"/>
  <c r="W15"/>
  <c r="P60"/>
  <c r="Q62"/>
  <c r="S62" s="1"/>
  <c r="R62"/>
  <c r="AK62"/>
  <c r="AM62" s="1"/>
  <c r="AL62"/>
  <c r="AX62"/>
  <c r="AY62"/>
  <c r="AZ62" s="1"/>
  <c r="BA62" s="1"/>
  <c r="AG23"/>
  <c r="T67"/>
  <c r="AI23"/>
  <c r="V67"/>
  <c r="J69"/>
  <c r="L69" s="1"/>
  <c r="K69"/>
  <c r="Q69"/>
  <c r="S69" s="1"/>
  <c r="R69"/>
  <c r="X69"/>
  <c r="Z69" s="1"/>
  <c r="Y69"/>
  <c r="AK69"/>
  <c r="AM69" s="1"/>
  <c r="AL69"/>
  <c r="AR69"/>
  <c r="AT69" s="1"/>
  <c r="AS69"/>
  <c r="AN79"/>
  <c r="AO79" s="1"/>
  <c r="AP79" s="1"/>
  <c r="AQ79" s="1"/>
  <c r="AR79" s="1"/>
  <c r="AS79" s="1"/>
  <c r="AM79"/>
  <c r="J80"/>
  <c r="L80" s="1"/>
  <c r="K80"/>
  <c r="Q80"/>
  <c r="S80" s="1"/>
  <c r="R80"/>
  <c r="X80"/>
  <c r="Z80" s="1"/>
  <c r="Y80"/>
  <c r="AK80"/>
  <c r="AM80" s="1"/>
  <c r="AL80"/>
  <c r="AR80"/>
  <c r="AT80" s="1"/>
  <c r="AS80"/>
  <c r="J114"/>
  <c r="L114" s="1"/>
  <c r="K114"/>
  <c r="J151"/>
  <c r="L151" s="1"/>
  <c r="K151"/>
  <c r="J183"/>
  <c r="L183" s="1"/>
  <c r="K183"/>
  <c r="G308"/>
  <c r="F245"/>
  <c r="H270" i="25"/>
  <c r="H308" s="1"/>
  <c r="G1529"/>
  <c r="BI48" i="27"/>
  <c r="F12" i="28"/>
  <c r="F47" s="1"/>
  <c r="F82" s="1"/>
  <c r="F117" s="1"/>
  <c r="F152" s="1"/>
  <c r="F187" s="1"/>
  <c r="F49" i="27"/>
  <c r="F83" s="1"/>
  <c r="F117" s="1"/>
  <c r="F151" s="1"/>
  <c r="F185" s="1"/>
  <c r="F219" s="1"/>
  <c r="F253" s="1"/>
  <c r="H12" i="28"/>
  <c r="H47" s="1"/>
  <c r="H82" s="1"/>
  <c r="H117" s="1"/>
  <c r="H152" s="1"/>
  <c r="H187" s="1"/>
  <c r="H49" i="27"/>
  <c r="H83" s="1"/>
  <c r="H117" s="1"/>
  <c r="H151" s="1"/>
  <c r="H185" s="1"/>
  <c r="H219" s="1"/>
  <c r="H253" s="1"/>
  <c r="J12" i="28"/>
  <c r="J47" s="1"/>
  <c r="J82" s="1"/>
  <c r="J117" s="1"/>
  <c r="J152" s="1"/>
  <c r="J187" s="1"/>
  <c r="J49" i="27"/>
  <c r="J83" s="1"/>
  <c r="J117" s="1"/>
  <c r="J151" s="1"/>
  <c r="J185" s="1"/>
  <c r="J219" s="1"/>
  <c r="J253" s="1"/>
  <c r="L12" i="28"/>
  <c r="L47" s="1"/>
  <c r="L82" s="1"/>
  <c r="L117" s="1"/>
  <c r="L152" s="1"/>
  <c r="L187" s="1"/>
  <c r="L49" i="27"/>
  <c r="L83" s="1"/>
  <c r="L117" s="1"/>
  <c r="L151" s="1"/>
  <c r="L185" s="1"/>
  <c r="L219" s="1"/>
  <c r="L253" s="1"/>
  <c r="N12" i="28"/>
  <c r="N47" s="1"/>
  <c r="N82" s="1"/>
  <c r="N117" s="1"/>
  <c r="N152" s="1"/>
  <c r="N187" s="1"/>
  <c r="N49" i="27"/>
  <c r="N83" s="1"/>
  <c r="N117" s="1"/>
  <c r="N151" s="1"/>
  <c r="N185" s="1"/>
  <c r="N219" s="1"/>
  <c r="N253" s="1"/>
  <c r="P12" i="28"/>
  <c r="P47" s="1"/>
  <c r="P82" s="1"/>
  <c r="P117" s="1"/>
  <c r="P152" s="1"/>
  <c r="P187" s="1"/>
  <c r="P49" i="27"/>
  <c r="P83" s="1"/>
  <c r="P117" s="1"/>
  <c r="P151" s="1"/>
  <c r="P185" s="1"/>
  <c r="P219" s="1"/>
  <c r="P253" s="1"/>
  <c r="R12" i="28"/>
  <c r="R47" s="1"/>
  <c r="R82" s="1"/>
  <c r="R117" s="1"/>
  <c r="R152" s="1"/>
  <c r="R187" s="1"/>
  <c r="R49" i="27"/>
  <c r="R83" s="1"/>
  <c r="R117" s="1"/>
  <c r="R151" s="1"/>
  <c r="R185" s="1"/>
  <c r="R219" s="1"/>
  <c r="R253" s="1"/>
  <c r="T12" i="28"/>
  <c r="T47" s="1"/>
  <c r="T82" s="1"/>
  <c r="T117" s="1"/>
  <c r="T152" s="1"/>
  <c r="T187" s="1"/>
  <c r="T49" i="27"/>
  <c r="T83" s="1"/>
  <c r="T117" s="1"/>
  <c r="T151" s="1"/>
  <c r="T185" s="1"/>
  <c r="T219" s="1"/>
  <c r="T253" s="1"/>
  <c r="V12" i="28"/>
  <c r="V47" s="1"/>
  <c r="V82" s="1"/>
  <c r="V117" s="1"/>
  <c r="V152" s="1"/>
  <c r="V187" s="1"/>
  <c r="V49" i="27"/>
  <c r="V83" s="1"/>
  <c r="V117" s="1"/>
  <c r="V151" s="1"/>
  <c r="V185" s="1"/>
  <c r="V219" s="1"/>
  <c r="V253" s="1"/>
  <c r="X12" i="28"/>
  <c r="X47" s="1"/>
  <c r="X82" s="1"/>
  <c r="X117" s="1"/>
  <c r="X152" s="1"/>
  <c r="X187" s="1"/>
  <c r="X49" i="27"/>
  <c r="X83" s="1"/>
  <c r="X117" s="1"/>
  <c r="X151" s="1"/>
  <c r="X185" s="1"/>
  <c r="X219" s="1"/>
  <c r="X253" s="1"/>
  <c r="C108" i="23"/>
  <c r="F119" i="8"/>
  <c r="F153" s="1"/>
  <c r="H119"/>
  <c r="H153" s="1"/>
  <c r="F188"/>
  <c r="H188"/>
  <c r="D210"/>
  <c r="D221" s="1"/>
  <c r="F222"/>
  <c r="F223" s="1"/>
  <c r="G221"/>
  <c r="G223" s="1"/>
  <c r="H222"/>
  <c r="H223" s="1"/>
  <c r="I221"/>
  <c r="I223" s="1"/>
  <c r="J222"/>
  <c r="J223" s="1"/>
  <c r="K221"/>
  <c r="K223" s="1"/>
  <c r="L222"/>
  <c r="L223" s="1"/>
  <c r="D200"/>
  <c r="G92" i="9"/>
  <c r="I54"/>
  <c r="I92" s="1"/>
  <c r="I130" s="1"/>
  <c r="D107" i="5"/>
  <c r="F68"/>
  <c r="I127"/>
  <c r="D165"/>
  <c r="F281"/>
  <c r="C360"/>
  <c r="C362"/>
  <c r="C364"/>
  <c r="C365"/>
  <c r="C367"/>
  <c r="C369"/>
  <c r="C371"/>
  <c r="C373"/>
  <c r="C375"/>
  <c r="C377"/>
  <c r="C379"/>
  <c r="C381"/>
  <c r="C383"/>
  <c r="C385"/>
  <c r="F392"/>
  <c r="D108" i="24"/>
  <c r="D109" s="1"/>
  <c r="F184" i="6"/>
  <c r="G184" s="1"/>
  <c r="H184" s="1"/>
  <c r="I184" s="1"/>
  <c r="J184" s="1"/>
  <c r="K184" s="1"/>
  <c r="L184" s="1"/>
  <c r="F201"/>
  <c r="G201" s="1"/>
  <c r="H201" s="1"/>
  <c r="I201" s="1"/>
  <c r="J201" s="1"/>
  <c r="K201" s="1"/>
  <c r="L201" s="1"/>
  <c r="G206"/>
  <c r="I206"/>
  <c r="K206"/>
  <c r="O421" i="25"/>
  <c r="G421" s="1"/>
  <c r="Q421"/>
  <c r="I421" s="1"/>
  <c r="S421"/>
  <c r="K421" s="1"/>
  <c r="O422"/>
  <c r="G422" s="1"/>
  <c r="Q422"/>
  <c r="I422" s="1"/>
  <c r="S422"/>
  <c r="K422" s="1"/>
  <c r="O423"/>
  <c r="G423" s="1"/>
  <c r="Q423"/>
  <c r="I423" s="1"/>
  <c r="S423"/>
  <c r="K423" s="1"/>
  <c r="O424"/>
  <c r="G424" s="1"/>
  <c r="Q424"/>
  <c r="I424" s="1"/>
  <c r="S424"/>
  <c r="K424" s="1"/>
  <c r="O425"/>
  <c r="G425" s="1"/>
  <c r="Q425"/>
  <c r="I425" s="1"/>
  <c r="S425"/>
  <c r="K425" s="1"/>
  <c r="O449"/>
  <c r="G449" s="1"/>
  <c r="Q449"/>
  <c r="I449" s="1"/>
  <c r="S449"/>
  <c r="K449" s="1"/>
  <c r="O451"/>
  <c r="G451" s="1"/>
  <c r="Q451"/>
  <c r="I451" s="1"/>
  <c r="S451"/>
  <c r="K451" s="1"/>
  <c r="O454"/>
  <c r="G454" s="1"/>
  <c r="Q454"/>
  <c r="I454" s="1"/>
  <c r="S454"/>
  <c r="K454" s="1"/>
  <c r="H1282"/>
  <c r="L1282"/>
  <c r="U101" i="26"/>
  <c r="U103"/>
  <c r="U105"/>
  <c r="V101"/>
  <c r="K154" i="30"/>
  <c r="P119"/>
  <c r="L119"/>
  <c r="Q84"/>
  <c r="E813" i="25"/>
  <c r="E820"/>
  <c r="AF82" i="26"/>
  <c r="AE82" s="1"/>
  <c r="T98"/>
  <c r="AG98" s="1"/>
  <c r="AF95"/>
  <c r="AE95" s="1"/>
  <c r="F567" i="25"/>
  <c r="F19" i="26" s="1"/>
  <c r="J86" i="6"/>
  <c r="P111"/>
  <c r="P109"/>
  <c r="P107"/>
  <c r="P105"/>
  <c r="P103"/>
  <c r="P101"/>
  <c r="P99"/>
  <c r="I154" i="30"/>
  <c r="N119"/>
  <c r="J119"/>
  <c r="O84"/>
  <c r="J18" i="29"/>
  <c r="I22"/>
  <c r="G60" i="26"/>
  <c r="I60"/>
  <c r="M60"/>
  <c r="M67"/>
  <c r="O67"/>
  <c r="N68"/>
  <c r="P68"/>
  <c r="R68"/>
  <c r="T68"/>
  <c r="V68"/>
  <c r="X68"/>
  <c r="Z68"/>
  <c r="D146" i="27"/>
  <c r="D180" s="1"/>
  <c r="D214" s="1"/>
  <c r="D248" s="1"/>
  <c r="D282" s="1"/>
  <c r="F182" i="8"/>
  <c r="E910" i="25"/>
  <c r="F172" i="5"/>
  <c r="F212" s="1"/>
  <c r="E883" i="25" s="1"/>
  <c r="E896"/>
  <c r="E1233"/>
  <c r="F703"/>
  <c r="F745" s="1"/>
  <c r="F778" s="1"/>
  <c r="F164" i="5"/>
  <c r="F184" s="1"/>
  <c r="F190" s="1"/>
  <c r="F601" i="25"/>
  <c r="F643" s="1"/>
  <c r="F676" s="1"/>
  <c r="F181" i="8"/>
  <c r="F595" i="25"/>
  <c r="F637" s="1"/>
  <c r="F670" s="1"/>
  <c r="F175" i="8"/>
  <c r="F588" i="25"/>
  <c r="F630" s="1"/>
  <c r="F663" s="1"/>
  <c r="F168" i="8"/>
  <c r="F584" i="25"/>
  <c r="F626" s="1"/>
  <c r="F659" s="1"/>
  <c r="F164" i="8"/>
  <c r="F578" i="25"/>
  <c r="F620" s="1"/>
  <c r="F653" s="1"/>
  <c r="F158" i="8"/>
  <c r="F576" i="25"/>
  <c r="F156" i="8"/>
  <c r="E301"/>
  <c r="E371" s="1"/>
  <c r="E406" s="1"/>
  <c r="E948" i="25" s="1"/>
  <c r="E1112" s="1"/>
  <c r="E295" i="8"/>
  <c r="E365" s="1"/>
  <c r="E400" s="1"/>
  <c r="E942" i="25" s="1"/>
  <c r="E1106" s="1"/>
  <c r="E288" i="8"/>
  <c r="E358" s="1"/>
  <c r="E393" s="1"/>
  <c r="E935" i="25" s="1"/>
  <c r="E1099" s="1"/>
  <c r="E284" i="8"/>
  <c r="E354" s="1"/>
  <c r="E389" s="1"/>
  <c r="E931" i="25" s="1"/>
  <c r="E1095" s="1"/>
  <c r="E278" i="8"/>
  <c r="E348" s="1"/>
  <c r="E383" s="1"/>
  <c r="E925" i="25" s="1"/>
  <c r="E1089" s="1"/>
  <c r="E276" i="8"/>
  <c r="E346" s="1"/>
  <c r="E381" s="1"/>
  <c r="E923" i="25" s="1"/>
  <c r="E1087" s="1"/>
  <c r="F110" i="9"/>
  <c r="F148" s="1"/>
  <c r="F109"/>
  <c r="F147" s="1"/>
  <c r="F108"/>
  <c r="F146" s="1"/>
  <c r="F103"/>
  <c r="F141" s="1"/>
  <c r="F102"/>
  <c r="F140" s="1"/>
  <c r="F100"/>
  <c r="F138" s="1"/>
  <c r="F98"/>
  <c r="F136" s="1"/>
  <c r="F97"/>
  <c r="F135" s="1"/>
  <c r="F96"/>
  <c r="F134" s="1"/>
  <c r="F95"/>
  <c r="F133" s="1"/>
  <c r="F94"/>
  <c r="F132" s="1"/>
  <c r="G698" i="25"/>
  <c r="G740" s="1"/>
  <c r="G773" s="1"/>
  <c r="G696"/>
  <c r="G738" s="1"/>
  <c r="G771" s="1"/>
  <c r="G596"/>
  <c r="G638" s="1"/>
  <c r="G671" s="1"/>
  <c r="G176" i="8"/>
  <c r="G592" i="25"/>
  <c r="G634" s="1"/>
  <c r="G667" s="1"/>
  <c r="G172" i="8"/>
  <c r="G589" i="25"/>
  <c r="G631" s="1"/>
  <c r="G664" s="1"/>
  <c r="G169" i="8"/>
  <c r="G585" i="25"/>
  <c r="G627" s="1"/>
  <c r="G660" s="1"/>
  <c r="G165" i="8"/>
  <c r="G582" i="25"/>
  <c r="G624" s="1"/>
  <c r="G657" s="1"/>
  <c r="G162" i="8"/>
  <c r="G579" i="25"/>
  <c r="G159" i="8"/>
  <c r="F871" i="25"/>
  <c r="G185" i="5"/>
  <c r="G191" s="1"/>
  <c r="G211" s="1"/>
  <c r="F882" i="25" s="1"/>
  <c r="G107" i="9"/>
  <c r="G145" s="1"/>
  <c r="G105"/>
  <c r="G143" s="1"/>
  <c r="G103"/>
  <c r="G141" s="1"/>
  <c r="G136"/>
  <c r="G174" s="1"/>
  <c r="G212" s="1"/>
  <c r="G134"/>
  <c r="G172" s="1"/>
  <c r="G210" s="1"/>
  <c r="G94"/>
  <c r="G132" s="1"/>
  <c r="H164" i="5"/>
  <c r="H184" s="1"/>
  <c r="H190" s="1"/>
  <c r="H144" i="9"/>
  <c r="H182" s="1"/>
  <c r="H220" s="1"/>
  <c r="G832" i="25"/>
  <c r="G814"/>
  <c r="AF83" i="26"/>
  <c r="AE83" s="1"/>
  <c r="AF88"/>
  <c r="AE88" s="1"/>
  <c r="AF94"/>
  <c r="AE94" s="1"/>
  <c r="AF97"/>
  <c r="AE97" s="1"/>
  <c r="M297" i="6"/>
  <c r="AF101" i="26"/>
  <c r="AE101" s="1"/>
  <c r="AF103"/>
  <c r="AE103" s="1"/>
  <c r="AF105"/>
  <c r="AE105" s="1"/>
  <c r="O49" i="30"/>
  <c r="Q49"/>
  <c r="N84"/>
  <c r="P84"/>
  <c r="AU53" i="26"/>
  <c r="F142" s="1"/>
  <c r="F211" s="1"/>
  <c r="F273" s="1"/>
  <c r="F171" i="5"/>
  <c r="F211" s="1"/>
  <c r="E882" i="25" s="1"/>
  <c r="F599"/>
  <c r="F641" s="1"/>
  <c r="F674" s="1"/>
  <c r="F179" i="8"/>
  <c r="F592" i="25"/>
  <c r="F634" s="1"/>
  <c r="F667" s="1"/>
  <c r="F172" i="8"/>
  <c r="F582" i="25"/>
  <c r="F624" s="1"/>
  <c r="F657" s="1"/>
  <c r="F162" i="8"/>
  <c r="E871" i="25"/>
  <c r="F107" i="9"/>
  <c r="F145" s="1"/>
  <c r="E300" i="8"/>
  <c r="E370" s="1"/>
  <c r="E405" s="1"/>
  <c r="E947" i="25" s="1"/>
  <c r="E1111" s="1"/>
  <c r="E298" i="8"/>
  <c r="E368" s="1"/>
  <c r="E403" s="1"/>
  <c r="E945" i="25" s="1"/>
  <c r="E1109" s="1"/>
  <c r="E294" i="8"/>
  <c r="E364" s="1"/>
  <c r="E399" s="1"/>
  <c r="E941" i="25" s="1"/>
  <c r="E1105" s="1"/>
  <c r="E290" i="8"/>
  <c r="E360" s="1"/>
  <c r="E395" s="1"/>
  <c r="E937" i="25" s="1"/>
  <c r="E1101" s="1"/>
  <c r="E287" i="8"/>
  <c r="E357" s="1"/>
  <c r="E392" s="1"/>
  <c r="E934" i="25" s="1"/>
  <c r="E1098" s="1"/>
  <c r="E283" i="8"/>
  <c r="E353" s="1"/>
  <c r="E388" s="1"/>
  <c r="E930" i="25" s="1"/>
  <c r="E1094" s="1"/>
  <c r="E281" i="8"/>
  <c r="E351" s="1"/>
  <c r="E386" s="1"/>
  <c r="E928" i="25" s="1"/>
  <c r="E1092" s="1"/>
  <c r="E274" i="8"/>
  <c r="E302" s="1"/>
  <c r="F101" i="9"/>
  <c r="F139" s="1"/>
  <c r="F903" i="25"/>
  <c r="G688"/>
  <c r="F864"/>
  <c r="G186" i="5"/>
  <c r="G192" s="1"/>
  <c r="G212" s="1"/>
  <c r="F883" i="25" s="1"/>
  <c r="G206" i="5"/>
  <c r="F844" i="25" s="1"/>
  <c r="G111" i="9"/>
  <c r="G149" s="1"/>
  <c r="G187"/>
  <c r="G225" s="1"/>
  <c r="G106"/>
  <c r="G144" s="1"/>
  <c r="G182"/>
  <c r="G220" s="1"/>
  <c r="F299" i="8"/>
  <c r="F369"/>
  <c r="F404" s="1"/>
  <c r="F946" i="25" s="1"/>
  <c r="F1110" s="1"/>
  <c r="F334" i="8"/>
  <c r="F296"/>
  <c r="F366" s="1"/>
  <c r="F401" s="1"/>
  <c r="F943" i="25" s="1"/>
  <c r="F1107" s="1"/>
  <c r="F331" i="8"/>
  <c r="F292"/>
  <c r="F362"/>
  <c r="F397" s="1"/>
  <c r="F939" i="25" s="1"/>
  <c r="F1103" s="1"/>
  <c r="F327" i="8"/>
  <c r="F289"/>
  <c r="F359" s="1"/>
  <c r="F394" s="1"/>
  <c r="F936" i="25" s="1"/>
  <c r="F1100" s="1"/>
  <c r="F324" i="8"/>
  <c r="F285"/>
  <c r="F355"/>
  <c r="F390" s="1"/>
  <c r="F932" i="25" s="1"/>
  <c r="F1096" s="1"/>
  <c r="F320" i="8"/>
  <c r="F282"/>
  <c r="F352" s="1"/>
  <c r="F387" s="1"/>
  <c r="F929" i="25" s="1"/>
  <c r="F1093" s="1"/>
  <c r="F317" i="8"/>
  <c r="F279"/>
  <c r="F349"/>
  <c r="F384" s="1"/>
  <c r="F926" i="25" s="1"/>
  <c r="F1090" s="1"/>
  <c r="F314" i="8"/>
  <c r="F297"/>
  <c r="F367" s="1"/>
  <c r="F402" s="1"/>
  <c r="F944" i="25" s="1"/>
  <c r="F1108" s="1"/>
  <c r="F332" i="8"/>
  <c r="F291"/>
  <c r="F361"/>
  <c r="F396" s="1"/>
  <c r="F938" i="25" s="1"/>
  <c r="F1102" s="1"/>
  <c r="F326" i="8"/>
  <c r="F286"/>
  <c r="F356" s="1"/>
  <c r="F391" s="1"/>
  <c r="F933" i="25" s="1"/>
  <c r="F1097" s="1"/>
  <c r="F321" i="8"/>
  <c r="F280"/>
  <c r="F350"/>
  <c r="F385" s="1"/>
  <c r="F927" i="25" s="1"/>
  <c r="F1091" s="1"/>
  <c r="F315" i="8"/>
  <c r="F277"/>
  <c r="F347" s="1"/>
  <c r="F382" s="1"/>
  <c r="F924" i="25" s="1"/>
  <c r="F1088" s="1"/>
  <c r="F312" i="8"/>
  <c r="F275"/>
  <c r="F345"/>
  <c r="F310"/>
  <c r="G99" i="9"/>
  <c r="G137" s="1"/>
  <c r="G97"/>
  <c r="G135" s="1"/>
  <c r="G133"/>
  <c r="G171" s="1"/>
  <c r="G209" s="1"/>
  <c r="G131"/>
  <c r="G169" s="1"/>
  <c r="G207" s="1"/>
  <c r="H171" i="5"/>
  <c r="H211" s="1"/>
  <c r="G882" i="25" s="1"/>
  <c r="H708"/>
  <c r="H750" s="1"/>
  <c r="H783" s="1"/>
  <c r="H706"/>
  <c r="H748" s="1"/>
  <c r="H781" s="1"/>
  <c r="H701"/>
  <c r="H743" s="1"/>
  <c r="H776" s="1"/>
  <c r="H687"/>
  <c r="H729" s="1"/>
  <c r="H762" s="1"/>
  <c r="H601"/>
  <c r="H643" s="1"/>
  <c r="H676" s="1"/>
  <c r="H181" i="8"/>
  <c r="H595" i="25"/>
  <c r="H637" s="1"/>
  <c r="H670" s="1"/>
  <c r="H175" i="8"/>
  <c r="H588" i="25"/>
  <c r="H630" s="1"/>
  <c r="H663" s="1"/>
  <c r="H168" i="8"/>
  <c r="H584" i="25"/>
  <c r="H626" s="1"/>
  <c r="H659" s="1"/>
  <c r="H164" i="8"/>
  <c r="H578" i="25"/>
  <c r="H620" s="1"/>
  <c r="H653" s="1"/>
  <c r="H158" i="8"/>
  <c r="H576" i="25"/>
  <c r="H156" i="8"/>
  <c r="H593" i="25"/>
  <c r="H635" s="1"/>
  <c r="H668" s="1"/>
  <c r="H173" i="8"/>
  <c r="H107" i="9"/>
  <c r="H145" s="1"/>
  <c r="G299" i="8"/>
  <c r="G369" s="1"/>
  <c r="G404" s="1"/>
  <c r="G946" i="25" s="1"/>
  <c r="G1110" s="1"/>
  <c r="G334" i="8"/>
  <c r="G296"/>
  <c r="G366"/>
  <c r="G401" s="1"/>
  <c r="G943" i="25" s="1"/>
  <c r="G1107" s="1"/>
  <c r="G331" i="8"/>
  <c r="G292"/>
  <c r="G362" s="1"/>
  <c r="G397" s="1"/>
  <c r="G939" i="25" s="1"/>
  <c r="G1103" s="1"/>
  <c r="G327" i="8"/>
  <c r="G289"/>
  <c r="G359"/>
  <c r="G394" s="1"/>
  <c r="G936" i="25" s="1"/>
  <c r="G1100" s="1"/>
  <c r="G324" i="8"/>
  <c r="G285"/>
  <c r="G355" s="1"/>
  <c r="G390" s="1"/>
  <c r="G932" i="25" s="1"/>
  <c r="G1096" s="1"/>
  <c r="G320" i="8"/>
  <c r="G282"/>
  <c r="G352"/>
  <c r="G387" s="1"/>
  <c r="G929" i="25" s="1"/>
  <c r="G1093" s="1"/>
  <c r="G317" i="8"/>
  <c r="G279"/>
  <c r="G349" s="1"/>
  <c r="G384" s="1"/>
  <c r="G926" i="25" s="1"/>
  <c r="G1090" s="1"/>
  <c r="G314" i="8"/>
  <c r="G297"/>
  <c r="G367"/>
  <c r="G402" s="1"/>
  <c r="G944" i="25" s="1"/>
  <c r="G1108" s="1"/>
  <c r="G332" i="8"/>
  <c r="G291"/>
  <c r="G361" s="1"/>
  <c r="G396" s="1"/>
  <c r="G938" i="25" s="1"/>
  <c r="G1102" s="1"/>
  <c r="G326" i="8"/>
  <c r="G286"/>
  <c r="G356"/>
  <c r="G391" s="1"/>
  <c r="G933" i="25" s="1"/>
  <c r="G1097" s="1"/>
  <c r="G321" i="8"/>
  <c r="G280"/>
  <c r="G350" s="1"/>
  <c r="G385" s="1"/>
  <c r="G927" i="25" s="1"/>
  <c r="G1091" s="1"/>
  <c r="G315" i="8"/>
  <c r="G277"/>
  <c r="G347"/>
  <c r="G382" s="1"/>
  <c r="G924" i="25" s="1"/>
  <c r="G1088" s="1"/>
  <c r="G312" i="8"/>
  <c r="AF85" i="26"/>
  <c r="AE85" s="1"/>
  <c r="AF87"/>
  <c r="AE87" s="1"/>
  <c r="AF92"/>
  <c r="AE92" s="1"/>
  <c r="AF93"/>
  <c r="AE93" s="1"/>
  <c r="AF96"/>
  <c r="AE96" s="1"/>
  <c r="AA299" i="6"/>
  <c r="AF102" i="26"/>
  <c r="AE102" s="1"/>
  <c r="AF104"/>
  <c r="AE104" s="1"/>
  <c r="F212" i="8"/>
  <c r="F228" s="1"/>
  <c r="E1225" i="25"/>
  <c r="E1219"/>
  <c r="F150" i="5"/>
  <c r="E1215" i="25"/>
  <c r="E1231"/>
  <c r="E1217"/>
  <c r="E858"/>
  <c r="F182" i="9"/>
  <c r="F220" s="1"/>
  <c r="F181"/>
  <c r="F219" s="1"/>
  <c r="F180"/>
  <c r="F218" s="1"/>
  <c r="E827" i="25"/>
  <c r="E336" i="8"/>
  <c r="E330"/>
  <c r="E323"/>
  <c r="E319"/>
  <c r="E313"/>
  <c r="E311"/>
  <c r="F175" i="9"/>
  <c r="F213" s="1"/>
  <c r="G179" i="8"/>
  <c r="F821" i="25"/>
  <c r="F827"/>
  <c r="F813"/>
  <c r="H150" i="5"/>
  <c r="G275" i="8"/>
  <c r="AQ52" i="26"/>
  <c r="I190" i="5"/>
  <c r="I210" s="1"/>
  <c r="H881" i="25" s="1"/>
  <c r="I204" i="5"/>
  <c r="H842" i="25" s="1"/>
  <c r="H848" s="1"/>
  <c r="H889"/>
  <c r="H904" s="1"/>
  <c r="H905"/>
  <c r="H813"/>
  <c r="H814" s="1"/>
  <c r="H820"/>
  <c r="H821" s="1"/>
  <c r="G827"/>
  <c r="I827"/>
  <c r="I828" s="1"/>
  <c r="G164" i="5"/>
  <c r="G184" s="1"/>
  <c r="G190" s="1"/>
  <c r="G150"/>
  <c r="G593" i="25"/>
  <c r="G635" s="1"/>
  <c r="G668" s="1"/>
  <c r="G173" i="8"/>
  <c r="G110" i="9"/>
  <c r="G148" s="1"/>
  <c r="G186"/>
  <c r="G224" s="1"/>
  <c r="G109"/>
  <c r="G147" s="1"/>
  <c r="G185"/>
  <c r="G223" s="1"/>
  <c r="G108"/>
  <c r="G146" s="1"/>
  <c r="G184"/>
  <c r="G222" s="1"/>
  <c r="G102"/>
  <c r="G140" s="1"/>
  <c r="G178"/>
  <c r="G216" s="1"/>
  <c r="G100"/>
  <c r="G138" s="1"/>
  <c r="G176"/>
  <c r="G214" s="1"/>
  <c r="G910" i="25"/>
  <c r="H172" i="5"/>
  <c r="H212"/>
  <c r="G883" i="25" s="1"/>
  <c r="G896"/>
  <c r="H599"/>
  <c r="H641" s="1"/>
  <c r="H674" s="1"/>
  <c r="H179" i="8"/>
  <c r="H592" i="25"/>
  <c r="H634" s="1"/>
  <c r="H667" s="1"/>
  <c r="H172" i="8"/>
  <c r="H582" i="25"/>
  <c r="H624" s="1"/>
  <c r="H657" s="1"/>
  <c r="H162" i="8"/>
  <c r="G871" i="25"/>
  <c r="H105" i="9"/>
  <c r="H143" s="1"/>
  <c r="H181"/>
  <c r="H219" s="1"/>
  <c r="H109"/>
  <c r="H147" s="1"/>
  <c r="H185"/>
  <c r="H223" s="1"/>
  <c r="H103"/>
  <c r="H141" s="1"/>
  <c r="H179"/>
  <c r="H217" s="1"/>
  <c r="H101"/>
  <c r="H139" s="1"/>
  <c r="H177"/>
  <c r="H215" s="1"/>
  <c r="H99"/>
  <c r="H137" s="1"/>
  <c r="H175"/>
  <c r="H213" s="1"/>
  <c r="H97"/>
  <c r="H135" s="1"/>
  <c r="H173"/>
  <c r="H211" s="1"/>
  <c r="H95"/>
  <c r="H133" s="1"/>
  <c r="H171"/>
  <c r="H209" s="1"/>
  <c r="H93"/>
  <c r="H131" s="1"/>
  <c r="H169"/>
  <c r="H207" s="1"/>
  <c r="AQ54" i="26"/>
  <c r="J190" i="5"/>
  <c r="J210" s="1"/>
  <c r="I881" i="25" s="1"/>
  <c r="I887" s="1"/>
  <c r="J204" i="5"/>
  <c r="I842" i="25" s="1"/>
  <c r="I848" s="1"/>
  <c r="G212" i="8"/>
  <c r="G228" s="1"/>
  <c r="G567" i="25"/>
  <c r="G19" i="26" s="1"/>
  <c r="H212" i="8"/>
  <c r="H228" s="1"/>
  <c r="G858" i="25"/>
  <c r="H567"/>
  <c r="H19" i="26" s="1"/>
  <c r="G310" i="8"/>
  <c r="G337" s="1"/>
  <c r="H184" i="9"/>
  <c r="H222" s="1"/>
  <c r="H178"/>
  <c r="H216" s="1"/>
  <c r="H176"/>
  <c r="H214" s="1"/>
  <c r="H174"/>
  <c r="H212" s="1"/>
  <c r="H172"/>
  <c r="H210" s="1"/>
  <c r="H170"/>
  <c r="H208" s="1"/>
  <c r="H898" i="25"/>
  <c r="H897"/>
  <c r="I567"/>
  <c r="I19" i="26" s="1"/>
  <c r="H827" i="25"/>
  <c r="H828" s="1"/>
  <c r="J567"/>
  <c r="J19" i="26" s="1"/>
  <c r="J110" i="9"/>
  <c r="J148" s="1"/>
  <c r="J186"/>
  <c r="J224" s="1"/>
  <c r="J813" i="25"/>
  <c r="J814" s="1"/>
  <c r="J820"/>
  <c r="J821" s="1"/>
  <c r="J1401"/>
  <c r="K1401"/>
  <c r="J1389"/>
  <c r="K1389"/>
  <c r="J1377"/>
  <c r="K1377"/>
  <c r="I813"/>
  <c r="I814" s="1"/>
  <c r="I275" i="8"/>
  <c r="I302" s="1"/>
  <c r="J109" i="9"/>
  <c r="J147" s="1"/>
  <c r="J103"/>
  <c r="J141" s="1"/>
  <c r="J101"/>
  <c r="J139" s="1"/>
  <c r="J99"/>
  <c r="J137" s="1"/>
  <c r="J97"/>
  <c r="J135" s="1"/>
  <c r="J95"/>
  <c r="J133" s="1"/>
  <c r="J94"/>
  <c r="J132" s="1"/>
  <c r="K190" i="5"/>
  <c r="K210" s="1"/>
  <c r="J881" i="25" s="1"/>
  <c r="J887" s="1"/>
  <c r="K204" i="5"/>
  <c r="J842" i="25" s="1"/>
  <c r="J848" s="1"/>
  <c r="J1353"/>
  <c r="K1353"/>
  <c r="I180" i="8"/>
  <c r="I178"/>
  <c r="I174"/>
  <c r="I171"/>
  <c r="I167"/>
  <c r="I163"/>
  <c r="I161"/>
  <c r="I206" i="5"/>
  <c r="H844" i="25" s="1"/>
  <c r="I205" i="5"/>
  <c r="H843" i="25" s="1"/>
  <c r="I187" i="9"/>
  <c r="I225" s="1"/>
  <c r="I183"/>
  <c r="I221" s="1"/>
  <c r="I181"/>
  <c r="I219" s="1"/>
  <c r="H369" i="8"/>
  <c r="H404" s="1"/>
  <c r="H946" i="25" s="1"/>
  <c r="H1110" s="1"/>
  <c r="H366" i="8"/>
  <c r="H401" s="1"/>
  <c r="H943" i="25" s="1"/>
  <c r="H1107" s="1"/>
  <c r="H362" i="8"/>
  <c r="H397" s="1"/>
  <c r="H939" i="25" s="1"/>
  <c r="H1103" s="1"/>
  <c r="H359" i="8"/>
  <c r="H394" s="1"/>
  <c r="H936" i="25" s="1"/>
  <c r="H1100" s="1"/>
  <c r="H355" i="8"/>
  <c r="H390" s="1"/>
  <c r="H932" i="25" s="1"/>
  <c r="H1096" s="1"/>
  <c r="H352" i="8"/>
  <c r="H387" s="1"/>
  <c r="H929" i="25" s="1"/>
  <c r="H1093" s="1"/>
  <c r="H349" i="8"/>
  <c r="H384" s="1"/>
  <c r="H926" i="25" s="1"/>
  <c r="H1090" s="1"/>
  <c r="H344" i="8"/>
  <c r="H371"/>
  <c r="H406" s="1"/>
  <c r="H948" i="25" s="1"/>
  <c r="H1112" s="1"/>
  <c r="H365" i="8"/>
  <c r="H400" s="1"/>
  <c r="H942" i="25" s="1"/>
  <c r="H1106" s="1"/>
  <c r="H358" i="8"/>
  <c r="H393" s="1"/>
  <c r="H935" i="25" s="1"/>
  <c r="H1099" s="1"/>
  <c r="H354" i="8"/>
  <c r="H389" s="1"/>
  <c r="H931" i="25" s="1"/>
  <c r="H1095" s="1"/>
  <c r="H348" i="8"/>
  <c r="H383" s="1"/>
  <c r="H925" i="25" s="1"/>
  <c r="H1089" s="1"/>
  <c r="H346" i="8"/>
  <c r="H381" s="1"/>
  <c r="H923" i="25" s="1"/>
  <c r="H1087" s="1"/>
  <c r="H345" i="8"/>
  <c r="H380" s="1"/>
  <c r="H922" i="25" s="1"/>
  <c r="H1086" s="1"/>
  <c r="I185" i="9"/>
  <c r="I223" s="1"/>
  <c r="I184"/>
  <c r="I222" s="1"/>
  <c r="I179"/>
  <c r="I217" s="1"/>
  <c r="I178"/>
  <c r="I216" s="1"/>
  <c r="I175"/>
  <c r="I213" s="1"/>
  <c r="I174"/>
  <c r="I212" s="1"/>
  <c r="I171"/>
  <c r="I209" s="1"/>
  <c r="I170"/>
  <c r="I208" s="1"/>
  <c r="J228" i="8"/>
  <c r="J212" i="5"/>
  <c r="I883" i="25" s="1"/>
  <c r="J211" i="5"/>
  <c r="I882" i="25" s="1"/>
  <c r="J206" i="5"/>
  <c r="I844" i="25" s="1"/>
  <c r="J205" i="5"/>
  <c r="I843" i="25" s="1"/>
  <c r="J183" i="9"/>
  <c r="J221" s="1"/>
  <c r="J182"/>
  <c r="J220" s="1"/>
  <c r="J181"/>
  <c r="J219" s="1"/>
  <c r="J180"/>
  <c r="J218" s="1"/>
  <c r="I370" i="8"/>
  <c r="I405" s="1"/>
  <c r="I947" i="25" s="1"/>
  <c r="I1111" s="1"/>
  <c r="I1240" s="1"/>
  <c r="I368" i="8"/>
  <c r="I403" s="1"/>
  <c r="I945" i="25" s="1"/>
  <c r="I1109" s="1"/>
  <c r="I1238" s="1"/>
  <c r="I364" i="8"/>
  <c r="I399" s="1"/>
  <c r="I941" i="25" s="1"/>
  <c r="I1105" s="1"/>
  <c r="I1234" s="1"/>
  <c r="I360" i="8"/>
  <c r="I395" s="1"/>
  <c r="I937" i="25" s="1"/>
  <c r="I1101" s="1"/>
  <c r="I1230" s="1"/>
  <c r="I357" i="8"/>
  <c r="I392" s="1"/>
  <c r="I934" i="25" s="1"/>
  <c r="I1098" s="1"/>
  <c r="I1227" s="1"/>
  <c r="I353" i="8"/>
  <c r="I388" s="1"/>
  <c r="I930" i="25" s="1"/>
  <c r="I1094" s="1"/>
  <c r="I1223" s="1"/>
  <c r="I351" i="8"/>
  <c r="I386" s="1"/>
  <c r="I928" i="25" s="1"/>
  <c r="I1092" s="1"/>
  <c r="I1221" s="1"/>
  <c r="I367" i="8"/>
  <c r="I402" s="1"/>
  <c r="I944" i="25" s="1"/>
  <c r="I1108" s="1"/>
  <c r="I1237" s="1"/>
  <c r="I361" i="8"/>
  <c r="I396" s="1"/>
  <c r="I938" i="25" s="1"/>
  <c r="I1102" s="1"/>
  <c r="I1231" s="1"/>
  <c r="I356" i="8"/>
  <c r="I391" s="1"/>
  <c r="I933" i="25" s="1"/>
  <c r="I1097" s="1"/>
  <c r="I1226" s="1"/>
  <c r="I350" i="8"/>
  <c r="I385" s="1"/>
  <c r="I927" i="25" s="1"/>
  <c r="I1091" s="1"/>
  <c r="I1220" s="1"/>
  <c r="I347" i="8"/>
  <c r="I382" s="1"/>
  <c r="I924" i="25" s="1"/>
  <c r="I1088" s="1"/>
  <c r="I1217" s="1"/>
  <c r="I820"/>
  <c r="I821" s="1"/>
  <c r="K567"/>
  <c r="K19" i="26" s="1"/>
  <c r="J827" i="25"/>
  <c r="J828" s="1"/>
  <c r="G257" i="6"/>
  <c r="AB41" i="26"/>
  <c r="AF41" s="1"/>
  <c r="AE41" s="1"/>
  <c r="G248" i="6"/>
  <c r="AB32" i="26"/>
  <c r="AF32" s="1"/>
  <c r="AE32" s="1"/>
  <c r="K104" i="9"/>
  <c r="K142" s="1"/>
  <c r="K109"/>
  <c r="K147" s="1"/>
  <c r="K103"/>
  <c r="K141" s="1"/>
  <c r="K101"/>
  <c r="K139" s="1"/>
  <c r="K99"/>
  <c r="K137" s="1"/>
  <c r="K903" i="25"/>
  <c r="K905" s="1"/>
  <c r="K18" i="6"/>
  <c r="K19"/>
  <c r="K21"/>
  <c r="K23"/>
  <c r="K32"/>
  <c r="K33"/>
  <c r="K34"/>
  <c r="K35"/>
  <c r="K36"/>
  <c r="K37"/>
  <c r="K38"/>
  <c r="K39"/>
  <c r="AB49" i="26" s="1"/>
  <c r="T244" i="6"/>
  <c r="N244"/>
  <c r="O244" s="1"/>
  <c r="P244" s="1"/>
  <c r="Q244" s="1"/>
  <c r="R244" s="1"/>
  <c r="S244" s="1"/>
  <c r="M281"/>
  <c r="N265"/>
  <c r="O265" s="1"/>
  <c r="P265" s="1"/>
  <c r="Q265" s="1"/>
  <c r="R265" s="1"/>
  <c r="S265" s="1"/>
  <c r="L212" i="8"/>
  <c r="L228"/>
  <c r="AF30" i="26"/>
  <c r="AE30" s="1"/>
  <c r="K111" i="9"/>
  <c r="K149" s="1"/>
  <c r="K187"/>
  <c r="K225" s="1"/>
  <c r="K107"/>
  <c r="K145" s="1"/>
  <c r="K183"/>
  <c r="K221" s="1"/>
  <c r="K106"/>
  <c r="K144" s="1"/>
  <c r="K182"/>
  <c r="K220" s="1"/>
  <c r="K105"/>
  <c r="K143" s="1"/>
  <c r="K181"/>
  <c r="K219" s="1"/>
  <c r="K96"/>
  <c r="K134" s="1"/>
  <c r="K172"/>
  <c r="K210" s="1"/>
  <c r="K95"/>
  <c r="K133" s="1"/>
  <c r="K171"/>
  <c r="K209" s="1"/>
  <c r="K93"/>
  <c r="K131" s="1"/>
  <c r="K169"/>
  <c r="K207" s="1"/>
  <c r="K888" i="25"/>
  <c r="K889"/>
  <c r="K904" s="1"/>
  <c r="K887"/>
  <c r="K896"/>
  <c r="K897" s="1"/>
  <c r="K864"/>
  <c r="K177" i="8"/>
  <c r="K707" i="25" s="1"/>
  <c r="K749" s="1"/>
  <c r="K782" s="1"/>
  <c r="K171" i="8"/>
  <c r="K701" i="25" s="1"/>
  <c r="K743" s="1"/>
  <c r="K776" s="1"/>
  <c r="K166" i="8"/>
  <c r="K696" i="25" s="1"/>
  <c r="K738" s="1"/>
  <c r="K771" s="1"/>
  <c r="K160" i="8"/>
  <c r="K690" i="25" s="1"/>
  <c r="K732" s="1"/>
  <c r="K765" s="1"/>
  <c r="K157" i="8"/>
  <c r="K687" i="25" s="1"/>
  <c r="K729" s="1"/>
  <c r="K762" s="1"/>
  <c r="K155" i="8"/>
  <c r="K212" i="5"/>
  <c r="J883" i="25" s="1"/>
  <c r="K211" i="5"/>
  <c r="J882" i="25" s="1"/>
  <c r="K206" i="5"/>
  <c r="J844" i="25" s="1"/>
  <c r="K205" i="5"/>
  <c r="J843" i="25" s="1"/>
  <c r="J369" i="8"/>
  <c r="J404" s="1"/>
  <c r="J946" i="25" s="1"/>
  <c r="J1110" s="1"/>
  <c r="J1239" s="1"/>
  <c r="J366" i="8"/>
  <c r="J401" s="1"/>
  <c r="J943" i="25" s="1"/>
  <c r="J1107" s="1"/>
  <c r="J1236" s="1"/>
  <c r="J362" i="8"/>
  <c r="J397" s="1"/>
  <c r="J939" i="25" s="1"/>
  <c r="J1103" s="1"/>
  <c r="J1232" s="1"/>
  <c r="J359" i="8"/>
  <c r="J394" s="1"/>
  <c r="J936" i="25" s="1"/>
  <c r="J1100" s="1"/>
  <c r="J1229" s="1"/>
  <c r="J355" i="8"/>
  <c r="J390" s="1"/>
  <c r="J932" i="25" s="1"/>
  <c r="J1096" s="1"/>
  <c r="J1225" s="1"/>
  <c r="J352" i="8"/>
  <c r="J387" s="1"/>
  <c r="J929" i="25" s="1"/>
  <c r="J1093" s="1"/>
  <c r="J1222" s="1"/>
  <c r="J349" i="8"/>
  <c r="J384" s="1"/>
  <c r="J926" i="25" s="1"/>
  <c r="J1090" s="1"/>
  <c r="J1219" s="1"/>
  <c r="J344" i="8"/>
  <c r="J371"/>
  <c r="J406" s="1"/>
  <c r="J948" i="25" s="1"/>
  <c r="J1112" s="1"/>
  <c r="J1241" s="1"/>
  <c r="J365" i="8"/>
  <c r="J400" s="1"/>
  <c r="J942" i="25" s="1"/>
  <c r="J1106" s="1"/>
  <c r="J1235" s="1"/>
  <c r="J358" i="8"/>
  <c r="J393" s="1"/>
  <c r="J935" i="25" s="1"/>
  <c r="J1099" s="1"/>
  <c r="J1228" s="1"/>
  <c r="J354" i="8"/>
  <c r="J389" s="1"/>
  <c r="J931" i="25" s="1"/>
  <c r="J1095" s="1"/>
  <c r="J1224" s="1"/>
  <c r="J348" i="8"/>
  <c r="J383" s="1"/>
  <c r="J925" i="25" s="1"/>
  <c r="J1089" s="1"/>
  <c r="J1218" s="1"/>
  <c r="J346" i="8"/>
  <c r="J381" s="1"/>
  <c r="J923" i="25" s="1"/>
  <c r="J1087" s="1"/>
  <c r="J1216" s="1"/>
  <c r="J345" i="8"/>
  <c r="J380" s="1"/>
  <c r="J922" i="25" s="1"/>
  <c r="J1086" s="1"/>
  <c r="J1215" s="1"/>
  <c r="G271" i="6"/>
  <c r="G270"/>
  <c r="G269"/>
  <c r="G268"/>
  <c r="G267"/>
  <c r="AF49" i="26"/>
  <c r="AE49" s="1"/>
  <c r="G265" i="6"/>
  <c r="T264"/>
  <c r="M263"/>
  <c r="N263" s="1"/>
  <c r="O263" s="1"/>
  <c r="P263" s="1"/>
  <c r="Q263" s="1"/>
  <c r="R263" s="1"/>
  <c r="S263" s="1"/>
  <c r="T262"/>
  <c r="M261"/>
  <c r="N261" s="1"/>
  <c r="O261" s="1"/>
  <c r="P261" s="1"/>
  <c r="Q261" s="1"/>
  <c r="R261" s="1"/>
  <c r="S261" s="1"/>
  <c r="T260"/>
  <c r="M259"/>
  <c r="N259" s="1"/>
  <c r="O259" s="1"/>
  <c r="P259" s="1"/>
  <c r="Q259" s="1"/>
  <c r="R259" s="1"/>
  <c r="S259" s="1"/>
  <c r="T258"/>
  <c r="AB40" i="26"/>
  <c r="AF40" s="1"/>
  <c r="AE40" s="1"/>
  <c r="AB39"/>
  <c r="AF39" s="1"/>
  <c r="AE39" s="1"/>
  <c r="AB38"/>
  <c r="AF38" s="1"/>
  <c r="AE38" s="1"/>
  <c r="AB37"/>
  <c r="AF37" s="1"/>
  <c r="AE37" s="1"/>
  <c r="AB36"/>
  <c r="AF36" s="1"/>
  <c r="AE36" s="1"/>
  <c r="AB35"/>
  <c r="AF35" s="1"/>
  <c r="AE35" s="1"/>
  <c r="AB34"/>
  <c r="AF34" s="1"/>
  <c r="AE34" s="1"/>
  <c r="T247" i="6"/>
  <c r="AB246"/>
  <c r="AC246" s="1"/>
  <c r="AD246" s="1"/>
  <c r="AE246" s="1"/>
  <c r="AF246" s="1"/>
  <c r="AG246" s="1"/>
  <c r="K186" i="9"/>
  <c r="K224" s="1"/>
  <c r="K184"/>
  <c r="K222" s="1"/>
  <c r="K178"/>
  <c r="K216" s="1"/>
  <c r="K176"/>
  <c r="K214" s="1"/>
  <c r="K174"/>
  <c r="K212" s="1"/>
  <c r="T245" i="6"/>
  <c r="N70" i="26"/>
  <c r="L187" i="9"/>
  <c r="L225" s="1"/>
  <c r="L73"/>
  <c r="L111" s="1"/>
  <c r="L149" s="1"/>
  <c r="L68"/>
  <c r="L106" s="1"/>
  <c r="L144" s="1"/>
  <c r="L180"/>
  <c r="L218" s="1"/>
  <c r="L66"/>
  <c r="L104" s="1"/>
  <c r="L142" s="1"/>
  <c r="K812" i="25"/>
  <c r="L71" i="9"/>
  <c r="L109" s="1"/>
  <c r="L147" s="1"/>
  <c r="L179"/>
  <c r="L217" s="1"/>
  <c r="L65"/>
  <c r="L103" s="1"/>
  <c r="L141" s="1"/>
  <c r="K310"/>
  <c r="G243" i="6"/>
  <c r="L204" i="5"/>
  <c r="K842" i="25" s="1"/>
  <c r="K848" s="1"/>
  <c r="L206" i="5"/>
  <c r="K844" i="25" s="1"/>
  <c r="L205" i="5"/>
  <c r="K843" i="25" s="1"/>
  <c r="L69" i="9"/>
  <c r="L107" s="1"/>
  <c r="L145" s="1"/>
  <c r="L67"/>
  <c r="L105" s="1"/>
  <c r="L143" s="1"/>
  <c r="L178" i="5"/>
  <c r="L198" s="1"/>
  <c r="K797" i="25" s="1"/>
  <c r="K803" s="1"/>
  <c r="K826"/>
  <c r="K819"/>
  <c r="L199" i="5"/>
  <c r="K798" i="25" s="1"/>
  <c r="K804" s="1"/>
  <c r="L179" i="5"/>
  <c r="L200"/>
  <c r="K799" i="25" s="1"/>
  <c r="K805" s="1"/>
  <c r="K813" s="1"/>
  <c r="L180" i="5"/>
  <c r="L186" i="9"/>
  <c r="L224" s="1"/>
  <c r="L72"/>
  <c r="L110" s="1"/>
  <c r="L148" s="1"/>
  <c r="L70"/>
  <c r="L108" s="1"/>
  <c r="L146" s="1"/>
  <c r="L64"/>
  <c r="L102" s="1"/>
  <c r="L140" s="1"/>
  <c r="L310"/>
  <c r="L309"/>
  <c r="L63"/>
  <c r="L101" s="1"/>
  <c r="L139" s="1"/>
  <c r="L61"/>
  <c r="L99" s="1"/>
  <c r="L137" s="1"/>
  <c r="L170"/>
  <c r="L208" s="1"/>
  <c r="L56"/>
  <c r="L94" s="1"/>
  <c r="L132" s="1"/>
  <c r="D147" i="17"/>
  <c r="I112" i="26"/>
  <c r="I149" s="1"/>
  <c r="I181" s="1"/>
  <c r="K347" i="8"/>
  <c r="K382" s="1"/>
  <c r="K924" i="25" s="1"/>
  <c r="K1088" s="1"/>
  <c r="K1217" s="1"/>
  <c r="K345" i="8"/>
  <c r="L176" i="9"/>
  <c r="L214" s="1"/>
  <c r="L62"/>
  <c r="L100" s="1"/>
  <c r="L138" s="1"/>
  <c r="L174"/>
  <c r="L212" s="1"/>
  <c r="L60"/>
  <c r="L98" s="1"/>
  <c r="L136" s="1"/>
  <c r="L173"/>
  <c r="L211" s="1"/>
  <c r="L59"/>
  <c r="L97" s="1"/>
  <c r="L135" s="1"/>
  <c r="L172"/>
  <c r="L210" s="1"/>
  <c r="L58"/>
  <c r="L96" s="1"/>
  <c r="L134" s="1"/>
  <c r="L171"/>
  <c r="L209" s="1"/>
  <c r="L57"/>
  <c r="L95" s="1"/>
  <c r="L133" s="1"/>
  <c r="Y267" i="30"/>
  <c r="AF267" s="1"/>
  <c r="W267"/>
  <c r="AD267" s="1"/>
  <c r="U267"/>
  <c r="AB267" s="1"/>
  <c r="S267"/>
  <c r="Z267" s="1"/>
  <c r="X267"/>
  <c r="AE267" s="1"/>
  <c r="V267"/>
  <c r="AC267" s="1"/>
  <c r="T267"/>
  <c r="AA267" s="1"/>
  <c r="L266"/>
  <c r="E302"/>
  <c r="M266"/>
  <c r="F302"/>
  <c r="L307" i="9"/>
  <c r="L305"/>
  <c r="L303"/>
  <c r="L169"/>
  <c r="L207" s="1"/>
  <c r="AB299" i="6"/>
  <c r="AN99" i="26"/>
  <c r="AB298" i="6"/>
  <c r="AN98" i="26"/>
  <c r="AU98" s="1"/>
  <c r="F169" s="1"/>
  <c r="F231" s="1"/>
  <c r="F293" s="1"/>
  <c r="AF90"/>
  <c r="AE90" s="1"/>
  <c r="AF91"/>
  <c r="AE91" s="1"/>
  <c r="G229" i="6"/>
  <c r="G232" s="1"/>
  <c r="H218"/>
  <c r="AF86" i="26"/>
  <c r="AE86" s="1"/>
  <c r="F229" i="6"/>
  <c r="F232" s="1"/>
  <c r="N298"/>
  <c r="AM103" i="26"/>
  <c r="N299" i="6"/>
  <c r="AF100" i="26"/>
  <c r="AE100" s="1"/>
  <c r="AM101"/>
  <c r="AM105"/>
  <c r="AF99"/>
  <c r="AE99" s="1"/>
  <c r="T300" i="6"/>
  <c r="T301"/>
  <c r="T302"/>
  <c r="T303"/>
  <c r="T304"/>
  <c r="T305"/>
  <c r="H1352" i="25"/>
  <c r="K266" i="6"/>
  <c r="X266"/>
  <c r="Q50" i="26" s="1"/>
  <c r="J1352" i="25"/>
  <c r="J834"/>
  <c r="H833"/>
  <c r="J833"/>
  <c r="I832"/>
  <c r="I834"/>
  <c r="H832"/>
  <c r="J832"/>
  <c r="I833"/>
  <c r="H834"/>
  <c r="AF81" i="26"/>
  <c r="AE81" s="1"/>
  <c r="X255" i="6"/>
  <c r="Q39" i="26" s="1"/>
  <c r="K255" i="6"/>
  <c r="K253"/>
  <c r="X253"/>
  <c r="Q37" i="26" s="1"/>
  <c r="K251" i="6"/>
  <c r="X251"/>
  <c r="Q35" i="26" s="1"/>
  <c r="N281" i="6"/>
  <c r="T281"/>
  <c r="AD70" i="26"/>
  <c r="AF63"/>
  <c r="AD18"/>
  <c r="AB26"/>
  <c r="AB18" s="1"/>
  <c r="G242" i="6"/>
  <c r="X256"/>
  <c r="Q40" i="26" s="1"/>
  <c r="K256" i="6"/>
  <c r="K254"/>
  <c r="X254"/>
  <c r="Q38" i="26" s="1"/>
  <c r="X252" i="6"/>
  <c r="Q36" i="26" s="1"/>
  <c r="K252" i="6"/>
  <c r="X250"/>
  <c r="Q34" i="26" s="1"/>
  <c r="K250" i="6"/>
  <c r="K246"/>
  <c r="F51" i="5"/>
  <c r="F52" s="1"/>
  <c r="F54" s="1"/>
  <c r="F57" s="1"/>
  <c r="F59" s="1"/>
  <c r="F15"/>
  <c r="J374" i="9" l="1"/>
  <c r="J36" i="25" s="1"/>
  <c r="J338" i="9"/>
  <c r="W302" i="6"/>
  <c r="P102" i="26" s="1"/>
  <c r="W102" s="1"/>
  <c r="H382" i="9"/>
  <c r="H44" i="25" s="1"/>
  <c r="H346" i="9"/>
  <c r="X302" i="6"/>
  <c r="Q102" i="26" s="1"/>
  <c r="X102" s="1"/>
  <c r="L542" i="25"/>
  <c r="L567" s="1"/>
  <c r="L19" i="26" s="1"/>
  <c r="L534" i="25"/>
  <c r="K377" i="9"/>
  <c r="K39" i="25" s="1"/>
  <c r="K341" i="9"/>
  <c r="J377"/>
  <c r="J39" i="25" s="1"/>
  <c r="J341" i="9"/>
  <c r="I381"/>
  <c r="I43" i="25" s="1"/>
  <c r="I345" i="9"/>
  <c r="H377"/>
  <c r="H39" i="25" s="1"/>
  <c r="H341" i="9"/>
  <c r="G377"/>
  <c r="G39" i="25" s="1"/>
  <c r="G341" i="9"/>
  <c r="F383"/>
  <c r="F45" i="25" s="1"/>
  <c r="F347" i="9"/>
  <c r="AD271" i="6"/>
  <c r="AP55" i="26"/>
  <c r="J379" i="9"/>
  <c r="J41" i="25" s="1"/>
  <c r="J343" i="9"/>
  <c r="I379"/>
  <c r="I41" i="25" s="1"/>
  <c r="I343" i="9"/>
  <c r="H381"/>
  <c r="H43" i="25" s="1"/>
  <c r="H345" i="9"/>
  <c r="G381"/>
  <c r="G43" i="25" s="1"/>
  <c r="G345" i="9"/>
  <c r="F377"/>
  <c r="F39" i="25" s="1"/>
  <c r="F341" i="9"/>
  <c r="Q304" i="6"/>
  <c r="W304"/>
  <c r="P104" i="26" s="1"/>
  <c r="W104" s="1"/>
  <c r="S300" i="6"/>
  <c r="Z300" s="1"/>
  <c r="S100" i="26" s="1"/>
  <c r="Z100" s="1"/>
  <c r="Y300" i="6"/>
  <c r="R100" i="26" s="1"/>
  <c r="Y100" s="1"/>
  <c r="G266" i="30"/>
  <c r="H244" i="26"/>
  <c r="Q246" i="6"/>
  <c r="W246"/>
  <c r="P30" i="26" s="1"/>
  <c r="BG259" i="28"/>
  <c r="BG294" s="1"/>
  <c r="BG329" s="1"/>
  <c r="BG364" s="1"/>
  <c r="BG399" s="1"/>
  <c r="BG434" s="1"/>
  <c r="BG469" s="1"/>
  <c r="BG222"/>
  <c r="BE259"/>
  <c r="BE294" s="1"/>
  <c r="BE329" s="1"/>
  <c r="BE364" s="1"/>
  <c r="BE399" s="1"/>
  <c r="BE434" s="1"/>
  <c r="BE469" s="1"/>
  <c r="BE222"/>
  <c r="BC259"/>
  <c r="BC294" s="1"/>
  <c r="BC329" s="1"/>
  <c r="BC364" s="1"/>
  <c r="BC399" s="1"/>
  <c r="BC434" s="1"/>
  <c r="BC469" s="1"/>
  <c r="BC222"/>
  <c r="BA259"/>
  <c r="BA294" s="1"/>
  <c r="BA329" s="1"/>
  <c r="BA364" s="1"/>
  <c r="BA399" s="1"/>
  <c r="BA434" s="1"/>
  <c r="BA469" s="1"/>
  <c r="BA222"/>
  <c r="AY259"/>
  <c r="AY294" s="1"/>
  <c r="AY329" s="1"/>
  <c r="AY364" s="1"/>
  <c r="AY399" s="1"/>
  <c r="AY434" s="1"/>
  <c r="AY469" s="1"/>
  <c r="AY222"/>
  <c r="AW259"/>
  <c r="AW294" s="1"/>
  <c r="AW329" s="1"/>
  <c r="AW364" s="1"/>
  <c r="AW399" s="1"/>
  <c r="AW434" s="1"/>
  <c r="AW469" s="1"/>
  <c r="AW222"/>
  <c r="AU259"/>
  <c r="AU294" s="1"/>
  <c r="AU329" s="1"/>
  <c r="AU364" s="1"/>
  <c r="AU399" s="1"/>
  <c r="AU434" s="1"/>
  <c r="AU469" s="1"/>
  <c r="AU222"/>
  <c r="AS259"/>
  <c r="AS294" s="1"/>
  <c r="AS329" s="1"/>
  <c r="AS364" s="1"/>
  <c r="AS399" s="1"/>
  <c r="AS434" s="1"/>
  <c r="AS469" s="1"/>
  <c r="AS222"/>
  <c r="AQ259"/>
  <c r="AQ294" s="1"/>
  <c r="AQ329" s="1"/>
  <c r="AQ364" s="1"/>
  <c r="AQ399" s="1"/>
  <c r="AQ434" s="1"/>
  <c r="AQ469" s="1"/>
  <c r="AQ222"/>
  <c r="AO259"/>
  <c r="AO294" s="1"/>
  <c r="AO329" s="1"/>
  <c r="AO364" s="1"/>
  <c r="AO399" s="1"/>
  <c r="AO434" s="1"/>
  <c r="AO469" s="1"/>
  <c r="AO222"/>
  <c r="AM259"/>
  <c r="AM294" s="1"/>
  <c r="AM329" s="1"/>
  <c r="AM364" s="1"/>
  <c r="AM399" s="1"/>
  <c r="AM434" s="1"/>
  <c r="AM469" s="1"/>
  <c r="AM222"/>
  <c r="AK259"/>
  <c r="AK294" s="1"/>
  <c r="AK329" s="1"/>
  <c r="AK364" s="1"/>
  <c r="AK399" s="1"/>
  <c r="AK434" s="1"/>
  <c r="AK469" s="1"/>
  <c r="AK222"/>
  <c r="AI259"/>
  <c r="AI294" s="1"/>
  <c r="AI329" s="1"/>
  <c r="AI364" s="1"/>
  <c r="AI399" s="1"/>
  <c r="AI434" s="1"/>
  <c r="AI469" s="1"/>
  <c r="AI222"/>
  <c r="AD259"/>
  <c r="AD294" s="1"/>
  <c r="AD329" s="1"/>
  <c r="AD364" s="1"/>
  <c r="AD399" s="1"/>
  <c r="AD434" s="1"/>
  <c r="AD469" s="1"/>
  <c r="AD222"/>
  <c r="D1327" i="25"/>
  <c r="D1285"/>
  <c r="D1326"/>
  <c r="D1284"/>
  <c r="D1325"/>
  <c r="D1283"/>
  <c r="D265" i="8"/>
  <c r="D300" s="1"/>
  <c r="D335" s="1"/>
  <c r="D370" s="1"/>
  <c r="D405" s="1"/>
  <c r="D947" i="25" s="1"/>
  <c r="D180" i="8"/>
  <c r="D263"/>
  <c r="D298" s="1"/>
  <c r="D333" s="1"/>
  <c r="D368" s="1"/>
  <c r="D403" s="1"/>
  <c r="D945" i="25" s="1"/>
  <c r="D178" i="8"/>
  <c r="D261"/>
  <c r="D296" s="1"/>
  <c r="D331" s="1"/>
  <c r="D366" s="1"/>
  <c r="D401" s="1"/>
  <c r="D943" i="25" s="1"/>
  <c r="D176" i="8"/>
  <c r="D259"/>
  <c r="D294" s="1"/>
  <c r="D329" s="1"/>
  <c r="D364" s="1"/>
  <c r="D399" s="1"/>
  <c r="D941" i="25" s="1"/>
  <c r="D174" i="8"/>
  <c r="D257"/>
  <c r="D292" s="1"/>
  <c r="D327" s="1"/>
  <c r="D362" s="1"/>
  <c r="D397" s="1"/>
  <c r="D939" i="25" s="1"/>
  <c r="D172" i="8"/>
  <c r="D255"/>
  <c r="D290" s="1"/>
  <c r="D325" s="1"/>
  <c r="D360" s="1"/>
  <c r="D395" s="1"/>
  <c r="D937" i="25" s="1"/>
  <c r="D170" i="8"/>
  <c r="D253"/>
  <c r="D288" s="1"/>
  <c r="D323" s="1"/>
  <c r="D358" s="1"/>
  <c r="D393" s="1"/>
  <c r="D935" i="25" s="1"/>
  <c r="D168" i="8"/>
  <c r="D251"/>
  <c r="D286" s="1"/>
  <c r="D321" s="1"/>
  <c r="D356" s="1"/>
  <c r="D391" s="1"/>
  <c r="D933" i="25" s="1"/>
  <c r="D166" i="8"/>
  <c r="D249"/>
  <c r="D284" s="1"/>
  <c r="D319" s="1"/>
  <c r="D354" s="1"/>
  <c r="D389" s="1"/>
  <c r="D931" i="25" s="1"/>
  <c r="D164" i="8"/>
  <c r="D247"/>
  <c r="D282" s="1"/>
  <c r="D317" s="1"/>
  <c r="D352" s="1"/>
  <c r="D387" s="1"/>
  <c r="D929" i="25" s="1"/>
  <c r="D162" i="8"/>
  <c r="D245"/>
  <c r="D280" s="1"/>
  <c r="D315" s="1"/>
  <c r="D350" s="1"/>
  <c r="D385" s="1"/>
  <c r="D927" i="25" s="1"/>
  <c r="D160" i="8"/>
  <c r="D241"/>
  <c r="D276" s="1"/>
  <c r="D311" s="1"/>
  <c r="D346" s="1"/>
  <c r="D381" s="1"/>
  <c r="D923" i="25" s="1"/>
  <c r="D156" i="8"/>
  <c r="BF259" i="28"/>
  <c r="BF294" s="1"/>
  <c r="BF329" s="1"/>
  <c r="BF364" s="1"/>
  <c r="BF399" s="1"/>
  <c r="BF434" s="1"/>
  <c r="BF469" s="1"/>
  <c r="BF222"/>
  <c r="BD259"/>
  <c r="BD294" s="1"/>
  <c r="BD329" s="1"/>
  <c r="BD364" s="1"/>
  <c r="BD399" s="1"/>
  <c r="BD434" s="1"/>
  <c r="BD469" s="1"/>
  <c r="BD222"/>
  <c r="BB259"/>
  <c r="BB294" s="1"/>
  <c r="BB329" s="1"/>
  <c r="BB364" s="1"/>
  <c r="BB399" s="1"/>
  <c r="BB434" s="1"/>
  <c r="BB469" s="1"/>
  <c r="BB222"/>
  <c r="AZ259"/>
  <c r="AZ294" s="1"/>
  <c r="AZ329" s="1"/>
  <c r="AZ364" s="1"/>
  <c r="AZ399" s="1"/>
  <c r="AZ434" s="1"/>
  <c r="AZ469" s="1"/>
  <c r="AZ222"/>
  <c r="AX259"/>
  <c r="AX294" s="1"/>
  <c r="AX329" s="1"/>
  <c r="AX364" s="1"/>
  <c r="AX399" s="1"/>
  <c r="AX434" s="1"/>
  <c r="AX469" s="1"/>
  <c r="AX222"/>
  <c r="AV259"/>
  <c r="AV294" s="1"/>
  <c r="AV329" s="1"/>
  <c r="AV364" s="1"/>
  <c r="AV399" s="1"/>
  <c r="AV434" s="1"/>
  <c r="AV469" s="1"/>
  <c r="AV222"/>
  <c r="AT259"/>
  <c r="AT294" s="1"/>
  <c r="AT329" s="1"/>
  <c r="AT364" s="1"/>
  <c r="AT399" s="1"/>
  <c r="AT434" s="1"/>
  <c r="AT469" s="1"/>
  <c r="AT222"/>
  <c r="AR259"/>
  <c r="AR294" s="1"/>
  <c r="AR329" s="1"/>
  <c r="AR364" s="1"/>
  <c r="AR399" s="1"/>
  <c r="AR434" s="1"/>
  <c r="AR469" s="1"/>
  <c r="AR222"/>
  <c r="AP259"/>
  <c r="AP294" s="1"/>
  <c r="AP329" s="1"/>
  <c r="AP364" s="1"/>
  <c r="AP399" s="1"/>
  <c r="AP434" s="1"/>
  <c r="AP469" s="1"/>
  <c r="AP222"/>
  <c r="AN259"/>
  <c r="AN294" s="1"/>
  <c r="AN329" s="1"/>
  <c r="AN364" s="1"/>
  <c r="AN399" s="1"/>
  <c r="AN434" s="1"/>
  <c r="AN469" s="1"/>
  <c r="AN222"/>
  <c r="AL259"/>
  <c r="AL294" s="1"/>
  <c r="AL329" s="1"/>
  <c r="AL364" s="1"/>
  <c r="AL399" s="1"/>
  <c r="AL434" s="1"/>
  <c r="AL469" s="1"/>
  <c r="AL222"/>
  <c r="AJ259"/>
  <c r="AJ294" s="1"/>
  <c r="AJ329" s="1"/>
  <c r="AJ364" s="1"/>
  <c r="AJ399" s="1"/>
  <c r="AJ434" s="1"/>
  <c r="AJ469" s="1"/>
  <c r="AJ222"/>
  <c r="AH259"/>
  <c r="AH294" s="1"/>
  <c r="AH329" s="1"/>
  <c r="AH364" s="1"/>
  <c r="AH399" s="1"/>
  <c r="AH434" s="1"/>
  <c r="AH469" s="1"/>
  <c r="AH222"/>
  <c r="Z259"/>
  <c r="Z294" s="1"/>
  <c r="Z329" s="1"/>
  <c r="Z364" s="1"/>
  <c r="Z399" s="1"/>
  <c r="Z434" s="1"/>
  <c r="Z469" s="1"/>
  <c r="Z222"/>
  <c r="I395" i="25"/>
  <c r="J343"/>
  <c r="AF26" i="26"/>
  <c r="AE26" s="1"/>
  <c r="AO55"/>
  <c r="U304" i="6"/>
  <c r="N104" i="26" s="1"/>
  <c r="U104" s="1"/>
  <c r="AS53"/>
  <c r="AR51"/>
  <c r="AP53"/>
  <c r="Y302" i="6"/>
  <c r="R102" i="26" s="1"/>
  <c r="Y102" s="1"/>
  <c r="U302" i="6"/>
  <c r="N102" i="26" s="1"/>
  <c r="U102" s="1"/>
  <c r="V304" i="6"/>
  <c r="O104" i="26" s="1"/>
  <c r="V104" s="1"/>
  <c r="U300" i="6"/>
  <c r="N100" i="26" s="1"/>
  <c r="U100" s="1"/>
  <c r="K375" i="9"/>
  <c r="K37" i="25" s="1"/>
  <c r="K339" i="9"/>
  <c r="J375"/>
  <c r="J37" i="25" s="1"/>
  <c r="J339" i="9"/>
  <c r="J383"/>
  <c r="J45" i="25" s="1"/>
  <c r="J347" i="9"/>
  <c r="I375"/>
  <c r="I37" i="25" s="1"/>
  <c r="I339" i="9"/>
  <c r="I383"/>
  <c r="I45" i="25" s="1"/>
  <c r="I347" i="9"/>
  <c r="H375"/>
  <c r="H37" i="25" s="1"/>
  <c r="H339" i="9"/>
  <c r="H383"/>
  <c r="H45" i="25" s="1"/>
  <c r="H347" i="9"/>
  <c r="G383"/>
  <c r="G45" i="25" s="1"/>
  <c r="G347" i="9"/>
  <c r="L383"/>
  <c r="L45" i="25" s="1"/>
  <c r="L347" i="9"/>
  <c r="K381"/>
  <c r="K43" i="25" s="1"/>
  <c r="K345" i="9"/>
  <c r="J381"/>
  <c r="J43" i="25" s="1"/>
  <c r="J345" i="9"/>
  <c r="I377"/>
  <c r="I39" i="25" s="1"/>
  <c r="I341" i="9"/>
  <c r="G379"/>
  <c r="G41" i="25" s="1"/>
  <c r="G343" i="9"/>
  <c r="F381"/>
  <c r="F43" i="25" s="1"/>
  <c r="F345" i="9"/>
  <c r="W23" i="26"/>
  <c r="P67"/>
  <c r="O15"/>
  <c r="H60"/>
  <c r="G197" i="8"/>
  <c r="G206" s="1"/>
  <c r="D35" i="23"/>
  <c r="D42" s="1"/>
  <c r="D52" s="1"/>
  <c r="H395" i="25"/>
  <c r="I343"/>
  <c r="AQ53" i="26"/>
  <c r="AO51"/>
  <c r="X300" i="6"/>
  <c r="Q100" i="26" s="1"/>
  <c r="X100" s="1"/>
  <c r="W300" i="6"/>
  <c r="P100" i="26" s="1"/>
  <c r="W100" s="1"/>
  <c r="AS51"/>
  <c r="AR53"/>
  <c r="AP51"/>
  <c r="AO53"/>
  <c r="V302" i="6"/>
  <c r="O102" i="26" s="1"/>
  <c r="V102" s="1"/>
  <c r="V300" i="6"/>
  <c r="O100" i="26" s="1"/>
  <c r="V100" s="1"/>
  <c r="J376" i="9"/>
  <c r="J38" i="25" s="1"/>
  <c r="J340" i="9"/>
  <c r="I382"/>
  <c r="I44" i="25" s="1"/>
  <c r="I346" i="9"/>
  <c r="K383"/>
  <c r="K45" i="25" s="1"/>
  <c r="K347" i="9"/>
  <c r="I378"/>
  <c r="I40" i="25" s="1"/>
  <c r="I342" i="9"/>
  <c r="F379"/>
  <c r="F41" i="25" s="1"/>
  <c r="F343" i="9"/>
  <c r="AL105" i="26"/>
  <c r="AI101"/>
  <c r="AH105"/>
  <c r="AG55"/>
  <c r="AU55" s="1"/>
  <c r="F144" s="1"/>
  <c r="F213" s="1"/>
  <c r="F275" s="1"/>
  <c r="K378" i="9"/>
  <c r="K40" i="25" s="1"/>
  <c r="K342" i="9"/>
  <c r="I374"/>
  <c r="I36" i="25" s="1"/>
  <c r="I338" i="9"/>
  <c r="G375"/>
  <c r="G37" i="25" s="1"/>
  <c r="G339" i="9"/>
  <c r="J380"/>
  <c r="J42" i="25" s="1"/>
  <c r="J344" i="9"/>
  <c r="G382"/>
  <c r="G44" i="25" s="1"/>
  <c r="G346" i="9"/>
  <c r="AJ101" i="26"/>
  <c r="K814" i="25"/>
  <c r="K832"/>
  <c r="G282" i="9"/>
  <c r="G354" s="1"/>
  <c r="G16" i="25" s="1"/>
  <c r="BJ296" i="28"/>
  <c r="BJ49"/>
  <c r="G318" i="9"/>
  <c r="G285"/>
  <c r="G357" s="1"/>
  <c r="G19" i="25" s="1"/>
  <c r="BJ299" i="28"/>
  <c r="BJ52"/>
  <c r="G321" i="9"/>
  <c r="E889" i="25"/>
  <c r="E905"/>
  <c r="E898"/>
  <c r="K827"/>
  <c r="G888"/>
  <c r="G898"/>
  <c r="G284" i="9"/>
  <c r="G356" s="1"/>
  <c r="G18" i="25" s="1"/>
  <c r="BJ298" i="28"/>
  <c r="BJ51"/>
  <c r="G320" i="9"/>
  <c r="E888" i="25"/>
  <c r="H295" i="9"/>
  <c r="BJ344" i="28"/>
  <c r="BJ97"/>
  <c r="G287" i="9"/>
  <c r="G359" s="1"/>
  <c r="BJ301" i="28"/>
  <c r="BJ54"/>
  <c r="G323" i="9"/>
  <c r="L282"/>
  <c r="L354" s="1"/>
  <c r="L16" i="25" s="1"/>
  <c r="BJ471" i="28"/>
  <c r="BJ224"/>
  <c r="L318" i="9"/>
  <c r="L285"/>
  <c r="L357" s="1"/>
  <c r="L19" i="25" s="1"/>
  <c r="BJ474" i="28"/>
  <c r="BJ227"/>
  <c r="L321" i="9"/>
  <c r="L287"/>
  <c r="L359" s="1"/>
  <c r="BJ476" i="28"/>
  <c r="BJ229"/>
  <c r="L323" i="9"/>
  <c r="D148" i="17"/>
  <c r="J112" i="26"/>
  <c r="J149" s="1"/>
  <c r="J181" s="1"/>
  <c r="I12" i="29"/>
  <c r="I16" s="1"/>
  <c r="I20" s="1"/>
  <c r="C399" i="28"/>
  <c r="J15" i="25"/>
  <c r="C152" i="28"/>
  <c r="C185" i="27"/>
  <c r="J23" i="26"/>
  <c r="J280" i="6"/>
  <c r="Q280" s="1"/>
  <c r="X280" s="1"/>
  <c r="AE280" s="1"/>
  <c r="J15" i="9"/>
  <c r="J137" i="5"/>
  <c r="J143" s="1"/>
  <c r="J149" s="1"/>
  <c r="J157" s="1"/>
  <c r="J163" s="1"/>
  <c r="J169" s="1"/>
  <c r="J177" s="1"/>
  <c r="J183" s="1"/>
  <c r="J189" s="1"/>
  <c r="J197" s="1"/>
  <c r="J203" s="1"/>
  <c r="J209" s="1"/>
  <c r="J217" s="1"/>
  <c r="J224" s="1"/>
  <c r="J231" s="1"/>
  <c r="X241" i="6"/>
  <c r="AE241" s="1"/>
  <c r="J241"/>
  <c r="Q241" s="1"/>
  <c r="J85" i="8"/>
  <c r="L283" i="9"/>
  <c r="L355" s="1"/>
  <c r="L17" i="25" s="1"/>
  <c r="BJ472" i="28"/>
  <c r="BJ225"/>
  <c r="L319" i="9"/>
  <c r="L382"/>
  <c r="L44" i="25" s="1"/>
  <c r="L346" i="9"/>
  <c r="L299"/>
  <c r="BJ488" i="28"/>
  <c r="BJ241"/>
  <c r="K849" i="25"/>
  <c r="K873"/>
  <c r="K382" i="9"/>
  <c r="K44" i="25" s="1"/>
  <c r="K346" i="9"/>
  <c r="L292"/>
  <c r="L364" s="1"/>
  <c r="L26" i="25" s="1"/>
  <c r="BJ481" i="28"/>
  <c r="BJ234"/>
  <c r="L328" i="9"/>
  <c r="L293"/>
  <c r="L365" s="1"/>
  <c r="L27" i="25" s="1"/>
  <c r="L52" s="1"/>
  <c r="BJ482" i="28"/>
  <c r="BJ235"/>
  <c r="L329" i="9"/>
  <c r="L300"/>
  <c r="BJ489" i="28"/>
  <c r="BJ242"/>
  <c r="O70" i="26"/>
  <c r="N63"/>
  <c r="K287" i="9"/>
  <c r="K359" s="1"/>
  <c r="BJ441" i="28"/>
  <c r="BJ194"/>
  <c r="K323" i="9"/>
  <c r="K291"/>
  <c r="K363" s="1"/>
  <c r="K25" i="25" s="1"/>
  <c r="BJ445" i="28"/>
  <c r="BJ198"/>
  <c r="K327" i="9"/>
  <c r="K299"/>
  <c r="BJ453" i="28"/>
  <c r="BJ206"/>
  <c r="AA247" i="6"/>
  <c r="AB247" s="1"/>
  <c r="AC247" s="1"/>
  <c r="AD247" s="1"/>
  <c r="AE247" s="1"/>
  <c r="AF247" s="1"/>
  <c r="AG247" s="1"/>
  <c r="M31" i="26"/>
  <c r="H265" i="6"/>
  <c r="U265"/>
  <c r="N49" i="26" s="1"/>
  <c r="H267" i="6"/>
  <c r="U267"/>
  <c r="N51" i="26" s="1"/>
  <c r="U51" s="1"/>
  <c r="AH51" s="1"/>
  <c r="AV51" s="1"/>
  <c r="G140" s="1"/>
  <c r="G209" s="1"/>
  <c r="G271" s="1"/>
  <c r="H269" i="6"/>
  <c r="U269"/>
  <c r="N53" i="26" s="1"/>
  <c r="U53" s="1"/>
  <c r="AH53" s="1"/>
  <c r="AV53" s="1"/>
  <c r="G142" s="1"/>
  <c r="G211" s="1"/>
  <c r="G273" s="1"/>
  <c r="H271" i="6"/>
  <c r="U271"/>
  <c r="N55" i="26" s="1"/>
  <c r="U55" s="1"/>
  <c r="AH55" s="1"/>
  <c r="AV55" s="1"/>
  <c r="G144" s="1"/>
  <c r="G213" s="1"/>
  <c r="G275" s="1"/>
  <c r="J379" i="8"/>
  <c r="J372"/>
  <c r="J849" i="25"/>
  <c r="J873"/>
  <c r="J889"/>
  <c r="J898"/>
  <c r="K282" i="9"/>
  <c r="K354" s="1"/>
  <c r="K16" i="25" s="1"/>
  <c r="BJ436" i="28"/>
  <c r="BJ189"/>
  <c r="K318" i="9"/>
  <c r="K284"/>
  <c r="K356" s="1"/>
  <c r="K18" i="25" s="1"/>
  <c r="BJ438" i="28"/>
  <c r="BJ191"/>
  <c r="K320" i="9"/>
  <c r="K285"/>
  <c r="K357" s="1"/>
  <c r="K19" i="25" s="1"/>
  <c r="BJ439" i="28"/>
  <c r="BJ192"/>
  <c r="K321" i="9"/>
  <c r="K294"/>
  <c r="BJ448" i="28"/>
  <c r="BJ201"/>
  <c r="K295" i="9"/>
  <c r="BJ449" i="28"/>
  <c r="BJ202"/>
  <c r="K296" i="9"/>
  <c r="BJ450" i="28"/>
  <c r="BJ203"/>
  <c r="K300" i="9"/>
  <c r="BJ454" i="28"/>
  <c r="BJ207"/>
  <c r="M383" i="25"/>
  <c r="K13" i="29"/>
  <c r="K14" s="1"/>
  <c r="L229" i="8"/>
  <c r="AA244" i="6"/>
  <c r="AB244" s="1"/>
  <c r="AC244" s="1"/>
  <c r="AD244" s="1"/>
  <c r="AE244" s="1"/>
  <c r="AF244" s="1"/>
  <c r="AG244" s="1"/>
  <c r="M28" i="26"/>
  <c r="M19" s="1"/>
  <c r="G264" i="6"/>
  <c r="AB48" i="26"/>
  <c r="AF48" s="1"/>
  <c r="AE48" s="1"/>
  <c r="G262" i="6"/>
  <c r="AB46" i="26"/>
  <c r="AF46" s="1"/>
  <c r="AE46" s="1"/>
  <c r="G260" i="6"/>
  <c r="AB44" i="26"/>
  <c r="AF44" s="1"/>
  <c r="AE44" s="1"/>
  <c r="G258" i="6"/>
  <c r="AB42" i="26"/>
  <c r="AF42" s="1"/>
  <c r="AE42" s="1"/>
  <c r="G247" i="6"/>
  <c r="AB31" i="26"/>
  <c r="AF31" s="1"/>
  <c r="AE31" s="1"/>
  <c r="G244" i="6"/>
  <c r="AB28" i="26"/>
  <c r="H248" i="6"/>
  <c r="U248"/>
  <c r="N32" i="26" s="1"/>
  <c r="H257" i="6"/>
  <c r="U257"/>
  <c r="N41" i="26" s="1"/>
  <c r="K18"/>
  <c r="AS18" s="1"/>
  <c r="AS19"/>
  <c r="K63"/>
  <c r="J294" i="9"/>
  <c r="BJ413" i="28"/>
  <c r="BJ166"/>
  <c r="J296" i="9"/>
  <c r="BJ168" i="28"/>
  <c r="BJ415"/>
  <c r="I850" i="25"/>
  <c r="I866"/>
  <c r="I888"/>
  <c r="I912"/>
  <c r="K383"/>
  <c r="I13" i="29"/>
  <c r="K229" i="8"/>
  <c r="J229"/>
  <c r="I284" i="9"/>
  <c r="I356" s="1"/>
  <c r="I18" i="25" s="1"/>
  <c r="BJ368" i="28"/>
  <c r="BJ121"/>
  <c r="I320" i="9"/>
  <c r="I288"/>
  <c r="I360" s="1"/>
  <c r="I22" i="25" s="1"/>
  <c r="BJ372" i="28"/>
  <c r="BJ125"/>
  <c r="I324" i="9"/>
  <c r="I292"/>
  <c r="I364" s="1"/>
  <c r="I26" i="25" s="1"/>
  <c r="BJ376" i="28"/>
  <c r="BJ129"/>
  <c r="I328" i="9"/>
  <c r="I298"/>
  <c r="BJ382" i="28"/>
  <c r="BJ135"/>
  <c r="H379" i="8"/>
  <c r="H372"/>
  <c r="I294" i="9"/>
  <c r="BJ378" i="28"/>
  <c r="BJ131"/>
  <c r="I300" i="9"/>
  <c r="BJ384" i="28"/>
  <c r="BJ137"/>
  <c r="H850" i="25"/>
  <c r="H866"/>
  <c r="I691"/>
  <c r="I697"/>
  <c r="I739" s="1"/>
  <c r="I772" s="1"/>
  <c r="I704"/>
  <c r="I746" s="1"/>
  <c r="I779" s="1"/>
  <c r="I710"/>
  <c r="I752" s="1"/>
  <c r="I785" s="1"/>
  <c r="J299" i="9"/>
  <c r="BJ418" i="28"/>
  <c r="BJ171"/>
  <c r="AR19" i="26"/>
  <c r="J18"/>
  <c r="AR18" s="1"/>
  <c r="J63"/>
  <c r="H283" i="9"/>
  <c r="H355" s="1"/>
  <c r="H17" i="25" s="1"/>
  <c r="BJ332" i="28"/>
  <c r="BJ85"/>
  <c r="H319" i="9"/>
  <c r="H287"/>
  <c r="H359" s="1"/>
  <c r="BJ336" i="28"/>
  <c r="BJ89"/>
  <c r="H323" i="9"/>
  <c r="H291"/>
  <c r="H363" s="1"/>
  <c r="H25" i="25" s="1"/>
  <c r="BJ340" i="28"/>
  <c r="BJ93"/>
  <c r="H327" i="9"/>
  <c r="G18" i="26"/>
  <c r="AO18" s="1"/>
  <c r="G63"/>
  <c r="U63" s="1"/>
  <c r="AH63" s="1"/>
  <c r="AO19"/>
  <c r="H282" i="9"/>
  <c r="H354" s="1"/>
  <c r="H16" i="25" s="1"/>
  <c r="BJ84" i="28"/>
  <c r="BJ331"/>
  <c r="H318" i="9"/>
  <c r="H284"/>
  <c r="H356" s="1"/>
  <c r="H18" i="25" s="1"/>
  <c r="BJ86" i="28"/>
  <c r="BJ333"/>
  <c r="H320" i="9"/>
  <c r="H286"/>
  <c r="H358" s="1"/>
  <c r="BJ88" i="28"/>
  <c r="BJ335"/>
  <c r="H322" i="9"/>
  <c r="H288"/>
  <c r="H360" s="1"/>
  <c r="H22" i="25" s="1"/>
  <c r="BJ90" i="28"/>
  <c r="BJ337"/>
  <c r="H324" i="9"/>
  <c r="H290"/>
  <c r="H362" s="1"/>
  <c r="H24" i="25" s="1"/>
  <c r="BJ92" i="28"/>
  <c r="BJ339"/>
  <c r="H326" i="9"/>
  <c r="H292"/>
  <c r="H364" s="1"/>
  <c r="H26" i="25" s="1"/>
  <c r="BJ94" i="28"/>
  <c r="BJ341"/>
  <c r="H328" i="9"/>
  <c r="H298"/>
  <c r="BJ100" i="28"/>
  <c r="BJ347"/>
  <c r="H294" i="9"/>
  <c r="BJ96" i="28"/>
  <c r="BJ343"/>
  <c r="H692" i="25"/>
  <c r="H734" s="1"/>
  <c r="H767" s="1"/>
  <c r="H702"/>
  <c r="H744" s="1"/>
  <c r="H777" s="1"/>
  <c r="H709"/>
  <c r="H751" s="1"/>
  <c r="H784" s="1"/>
  <c r="G889"/>
  <c r="G904" s="1"/>
  <c r="G905"/>
  <c r="G289" i="9"/>
  <c r="G361" s="1"/>
  <c r="G23" i="25" s="1"/>
  <c r="BJ303" i="28"/>
  <c r="BJ56"/>
  <c r="G325" i="9"/>
  <c r="G291"/>
  <c r="G363" s="1"/>
  <c r="G25" i="25" s="1"/>
  <c r="BJ305" i="28"/>
  <c r="BJ58"/>
  <c r="G327" i="9"/>
  <c r="G297"/>
  <c r="BJ311" i="28"/>
  <c r="BJ64"/>
  <c r="G298" i="9"/>
  <c r="BJ312" i="28"/>
  <c r="BJ65"/>
  <c r="G299" i="9"/>
  <c r="BJ313" i="28"/>
  <c r="BJ66"/>
  <c r="G703" i="25"/>
  <c r="G745" s="1"/>
  <c r="G778" s="1"/>
  <c r="G170" i="5"/>
  <c r="G210"/>
  <c r="F881" i="25" s="1"/>
  <c r="F887" s="1"/>
  <c r="F832"/>
  <c r="F814"/>
  <c r="F288" i="9"/>
  <c r="F360" s="1"/>
  <c r="F22" i="25" s="1"/>
  <c r="BJ20" i="28"/>
  <c r="BJ267"/>
  <c r="F324" i="9"/>
  <c r="F293"/>
  <c r="F365" s="1"/>
  <c r="F27" i="25" s="1"/>
  <c r="F52" s="1"/>
  <c r="BJ272" i="28"/>
  <c r="BJ25"/>
  <c r="F329" i="9"/>
  <c r="F295"/>
  <c r="BJ274" i="28"/>
  <c r="BJ27"/>
  <c r="G383" i="25"/>
  <c r="E1352" s="1"/>
  <c r="E13" i="29"/>
  <c r="H618" i="25"/>
  <c r="H602"/>
  <c r="F380" i="8"/>
  <c r="F372"/>
  <c r="G295" i="9"/>
  <c r="BJ309" i="28"/>
  <c r="BJ62"/>
  <c r="G300" i="9"/>
  <c r="BJ314" i="28"/>
  <c r="BJ67"/>
  <c r="F850" i="25"/>
  <c r="G730"/>
  <c r="N297" i="6"/>
  <c r="T297"/>
  <c r="F912" i="25"/>
  <c r="F888"/>
  <c r="G621"/>
  <c r="G602"/>
  <c r="F618"/>
  <c r="F602"/>
  <c r="E1220"/>
  <c r="E1226"/>
  <c r="E1237"/>
  <c r="E1214"/>
  <c r="E1223"/>
  <c r="E1229"/>
  <c r="E1230"/>
  <c r="E1234"/>
  <c r="E1236"/>
  <c r="E1238"/>
  <c r="E1240"/>
  <c r="J22" i="29"/>
  <c r="K18"/>
  <c r="J154" i="30"/>
  <c r="O119"/>
  <c r="I189"/>
  <c r="N154"/>
  <c r="K86" i="6"/>
  <c r="S111"/>
  <c r="S109"/>
  <c r="S107"/>
  <c r="S105"/>
  <c r="S103"/>
  <c r="S101"/>
  <c r="S99"/>
  <c r="S110"/>
  <c r="S106"/>
  <c r="S102"/>
  <c r="S98"/>
  <c r="S108"/>
  <c r="S104"/>
  <c r="S100"/>
  <c r="E821" i="25"/>
  <c r="E833"/>
  <c r="G68" i="5"/>
  <c r="F85"/>
  <c r="F75"/>
  <c r="F72"/>
  <c r="D209" i="8"/>
  <c r="D220" s="1"/>
  <c r="C270"/>
  <c r="C35" i="23"/>
  <c r="C42" s="1"/>
  <c r="C52" s="1"/>
  <c r="F197" i="8"/>
  <c r="F206" s="1"/>
  <c r="G395" i="25"/>
  <c r="H343"/>
  <c r="G245" i="26"/>
  <c r="H308"/>
  <c r="AU79"/>
  <c r="AV79" s="1"/>
  <c r="AW79" s="1"/>
  <c r="AX79" s="1"/>
  <c r="AY79" s="1"/>
  <c r="AZ79" s="1"/>
  <c r="BA79" s="1"/>
  <c r="AT79"/>
  <c r="AP23"/>
  <c r="AI67"/>
  <c r="AN23"/>
  <c r="AG67"/>
  <c r="AJ15"/>
  <c r="W60"/>
  <c r="H1161" i="25"/>
  <c r="H1152"/>
  <c r="W222" i="28"/>
  <c r="W259"/>
  <c r="W294" s="1"/>
  <c r="W329" s="1"/>
  <c r="W364" s="1"/>
  <c r="W399" s="1"/>
  <c r="W434" s="1"/>
  <c r="W469" s="1"/>
  <c r="U222"/>
  <c r="U259"/>
  <c r="U294" s="1"/>
  <c r="U329" s="1"/>
  <c r="U364" s="1"/>
  <c r="U399" s="1"/>
  <c r="U434" s="1"/>
  <c r="U469" s="1"/>
  <c r="S222"/>
  <c r="S259"/>
  <c r="S294" s="1"/>
  <c r="S329" s="1"/>
  <c r="S364" s="1"/>
  <c r="S399" s="1"/>
  <c r="S434" s="1"/>
  <c r="S469" s="1"/>
  <c r="Q222"/>
  <c r="Q259"/>
  <c r="Q294" s="1"/>
  <c r="Q329" s="1"/>
  <c r="Q364" s="1"/>
  <c r="Q399" s="1"/>
  <c r="Q434" s="1"/>
  <c r="Q469" s="1"/>
  <c r="O222"/>
  <c r="O259"/>
  <c r="O294" s="1"/>
  <c r="O329" s="1"/>
  <c r="O364" s="1"/>
  <c r="O399" s="1"/>
  <c r="O434" s="1"/>
  <c r="O469" s="1"/>
  <c r="M222"/>
  <c r="M259"/>
  <c r="M294" s="1"/>
  <c r="M329" s="1"/>
  <c r="M364" s="1"/>
  <c r="M399" s="1"/>
  <c r="M434" s="1"/>
  <c r="M469" s="1"/>
  <c r="K222"/>
  <c r="K259"/>
  <c r="K294" s="1"/>
  <c r="K329" s="1"/>
  <c r="K364" s="1"/>
  <c r="K399" s="1"/>
  <c r="K434" s="1"/>
  <c r="K469" s="1"/>
  <c r="I222"/>
  <c r="I259"/>
  <c r="I294" s="1"/>
  <c r="I329" s="1"/>
  <c r="I364" s="1"/>
  <c r="I399" s="1"/>
  <c r="I434" s="1"/>
  <c r="I469" s="1"/>
  <c r="G222"/>
  <c r="G259"/>
  <c r="G294" s="1"/>
  <c r="G329" s="1"/>
  <c r="G364" s="1"/>
  <c r="G399" s="1"/>
  <c r="G434" s="1"/>
  <c r="G469" s="1"/>
  <c r="E222"/>
  <c r="E259"/>
  <c r="E294" s="1"/>
  <c r="E329" s="1"/>
  <c r="E364" s="1"/>
  <c r="E399" s="1"/>
  <c r="E434" s="1"/>
  <c r="E469" s="1"/>
  <c r="AH15" i="26"/>
  <c r="U60"/>
  <c r="AN15"/>
  <c r="AG60"/>
  <c r="F1161" i="25"/>
  <c r="F1152"/>
  <c r="L16" i="9"/>
  <c r="L54" s="1"/>
  <c r="L92" s="1"/>
  <c r="L130" s="1"/>
  <c r="K54"/>
  <c r="K92" s="1"/>
  <c r="K130" s="1"/>
  <c r="D159" i="8"/>
  <c r="D244"/>
  <c r="D279" s="1"/>
  <c r="D314" s="1"/>
  <c r="D349" s="1"/>
  <c r="D384" s="1"/>
  <c r="D926" i="25" s="1"/>
  <c r="C1219"/>
  <c r="C1254" s="1"/>
  <c r="C1297" s="1"/>
  <c r="C1125"/>
  <c r="C1168" s="1"/>
  <c r="D155" i="8"/>
  <c r="D240"/>
  <c r="D275" s="1"/>
  <c r="D310" s="1"/>
  <c r="D345" s="1"/>
  <c r="D380" s="1"/>
  <c r="D922" i="25" s="1"/>
  <c r="C1215"/>
  <c r="C1250" s="1"/>
  <c r="C1293" s="1"/>
  <c r="C1121"/>
  <c r="C1164" s="1"/>
  <c r="L111" i="5"/>
  <c r="L127" s="1"/>
  <c r="K127"/>
  <c r="J859" i="25"/>
  <c r="K866"/>
  <c r="T259" i="6"/>
  <c r="T263"/>
  <c r="I182" i="8"/>
  <c r="G345"/>
  <c r="G182"/>
  <c r="E897" i="25"/>
  <c r="AM102" i="26"/>
  <c r="AL102"/>
  <c r="AK103"/>
  <c r="AJ104"/>
  <c r="AI104"/>
  <c r="AH102"/>
  <c r="AK101"/>
  <c r="AI105"/>
  <c r="AH104"/>
  <c r="D182" i="24"/>
  <c r="D185" s="1"/>
  <c r="L377" i="9"/>
  <c r="L39" i="25" s="1"/>
  <c r="L341" i="9"/>
  <c r="L284"/>
  <c r="L356" s="1"/>
  <c r="L18" i="25" s="1"/>
  <c r="BJ473" i="28"/>
  <c r="BJ226"/>
  <c r="L320" i="9"/>
  <c r="L286"/>
  <c r="L358" s="1"/>
  <c r="BJ475" i="28"/>
  <c r="BJ228"/>
  <c r="L322" i="9"/>
  <c r="L289"/>
  <c r="L361" s="1"/>
  <c r="L23" i="25" s="1"/>
  <c r="BJ478" i="28"/>
  <c r="BJ231"/>
  <c r="L325" i="9"/>
  <c r="L375"/>
  <c r="L37" i="25" s="1"/>
  <c r="L339" i="9"/>
  <c r="L379"/>
  <c r="L41" i="25" s="1"/>
  <c r="L343" i="9"/>
  <c r="M302" i="30"/>
  <c r="T266"/>
  <c r="AA266" s="1"/>
  <c r="L302"/>
  <c r="S266"/>
  <c r="Z266" s="1"/>
  <c r="K380" i="8"/>
  <c r="K372"/>
  <c r="I307" i="26"/>
  <c r="C117" i="30"/>
  <c r="Q181" i="26"/>
  <c r="L18"/>
  <c r="AT18" s="1"/>
  <c r="AT19"/>
  <c r="L63"/>
  <c r="L381" i="9"/>
  <c r="L43" i="25" s="1"/>
  <c r="L345" i="9"/>
  <c r="K859" i="25"/>
  <c r="K850"/>
  <c r="K865" s="1"/>
  <c r="H243" i="6"/>
  <c r="U243"/>
  <c r="N27" i="26" s="1"/>
  <c r="AA245" i="6"/>
  <c r="AB245" s="1"/>
  <c r="AC245" s="1"/>
  <c r="AD245" s="1"/>
  <c r="AE245" s="1"/>
  <c r="AF245" s="1"/>
  <c r="AG245" s="1"/>
  <c r="M29" i="26"/>
  <c r="K289" i="9"/>
  <c r="K361" s="1"/>
  <c r="K23" i="25" s="1"/>
  <c r="BJ196" i="28"/>
  <c r="BJ443"/>
  <c r="K325" i="9"/>
  <c r="K297"/>
  <c r="BJ204" i="28"/>
  <c r="BJ451"/>
  <c r="AA258" i="6"/>
  <c r="AB258" s="1"/>
  <c r="AC258" s="1"/>
  <c r="AD258" s="1"/>
  <c r="AE258" s="1"/>
  <c r="AF258" s="1"/>
  <c r="AG258" s="1"/>
  <c r="M42" i="26"/>
  <c r="AA260" i="6"/>
  <c r="AB260" s="1"/>
  <c r="AC260" s="1"/>
  <c r="AD260" s="1"/>
  <c r="AE260" s="1"/>
  <c r="AF260" s="1"/>
  <c r="AG260" s="1"/>
  <c r="M44" i="26"/>
  <c r="AA262" i="6"/>
  <c r="AB262" s="1"/>
  <c r="AC262" s="1"/>
  <c r="AD262" s="1"/>
  <c r="AE262" s="1"/>
  <c r="AF262" s="1"/>
  <c r="AG262" s="1"/>
  <c r="M46" i="26"/>
  <c r="AA264" i="6"/>
  <c r="AB264" s="1"/>
  <c r="AC264" s="1"/>
  <c r="AD264" s="1"/>
  <c r="AE264" s="1"/>
  <c r="AF264" s="1"/>
  <c r="AG264" s="1"/>
  <c r="M48" i="26"/>
  <c r="H268" i="6"/>
  <c r="U268"/>
  <c r="N52" i="26" s="1"/>
  <c r="U52" s="1"/>
  <c r="AH52" s="1"/>
  <c r="AV52" s="1"/>
  <c r="G141" s="1"/>
  <c r="G210" s="1"/>
  <c r="G272" s="1"/>
  <c r="H270" i="6"/>
  <c r="U270"/>
  <c r="N54" i="26" s="1"/>
  <c r="U54" s="1"/>
  <c r="AH54" s="1"/>
  <c r="AV54" s="1"/>
  <c r="G143" s="1"/>
  <c r="G212" s="1"/>
  <c r="G274" s="1"/>
  <c r="J850" i="25"/>
  <c r="J865" s="1"/>
  <c r="J866"/>
  <c r="J888"/>
  <c r="J912"/>
  <c r="K685"/>
  <c r="K182" i="8"/>
  <c r="G263" i="6"/>
  <c r="AB47" i="26"/>
  <c r="AF47" s="1"/>
  <c r="AE47" s="1"/>
  <c r="G261" i="6"/>
  <c r="AB45" i="26"/>
  <c r="AF45" s="1"/>
  <c r="AE45" s="1"/>
  <c r="G259" i="6"/>
  <c r="AB43" i="26"/>
  <c r="AF43" s="1"/>
  <c r="AE43" s="1"/>
  <c r="G249" i="6"/>
  <c r="AB33" i="26"/>
  <c r="AF33" s="1"/>
  <c r="AE33" s="1"/>
  <c r="G245" i="6"/>
  <c r="AB29" i="26"/>
  <c r="AF29" s="1"/>
  <c r="AE29" s="1"/>
  <c r="J293" i="9"/>
  <c r="J365" s="1"/>
  <c r="J27" i="25" s="1"/>
  <c r="J52" s="1"/>
  <c r="BJ412" i="28"/>
  <c r="BJ165"/>
  <c r="J329" i="9"/>
  <c r="J295"/>
  <c r="BJ414" i="28"/>
  <c r="BJ167"/>
  <c r="I849" i="25"/>
  <c r="I873"/>
  <c r="I889"/>
  <c r="I905"/>
  <c r="I898"/>
  <c r="I283" i="9"/>
  <c r="I355" s="1"/>
  <c r="I17" i="25" s="1"/>
  <c r="BJ367" i="28"/>
  <c r="BJ120"/>
  <c r="I319" i="9"/>
  <c r="I287"/>
  <c r="I359" s="1"/>
  <c r="BJ371" i="28"/>
  <c r="BJ124"/>
  <c r="I323" i="9"/>
  <c r="I291"/>
  <c r="I363" s="1"/>
  <c r="I25" i="25" s="1"/>
  <c r="BJ375" i="28"/>
  <c r="BJ128"/>
  <c r="I327" i="9"/>
  <c r="I297"/>
  <c r="BJ381" i="28"/>
  <c r="BJ134"/>
  <c r="I296" i="9"/>
  <c r="BJ380" i="28"/>
  <c r="BJ133"/>
  <c r="H849" i="25"/>
  <c r="H873"/>
  <c r="H1223"/>
  <c r="I693"/>
  <c r="I735" s="1"/>
  <c r="I768" s="1"/>
  <c r="I701"/>
  <c r="I743" s="1"/>
  <c r="I776" s="1"/>
  <c r="H1231"/>
  <c r="H1238"/>
  <c r="I708"/>
  <c r="I750" s="1"/>
  <c r="I783" s="1"/>
  <c r="I18" i="26"/>
  <c r="AQ18" s="1"/>
  <c r="I63"/>
  <c r="AQ19"/>
  <c r="H285" i="9"/>
  <c r="H357" s="1"/>
  <c r="H19" i="25" s="1"/>
  <c r="BJ334" i="28"/>
  <c r="BJ87"/>
  <c r="H321" i="9"/>
  <c r="H289"/>
  <c r="H361" s="1"/>
  <c r="H23" i="25" s="1"/>
  <c r="BJ338" i="28"/>
  <c r="BJ91"/>
  <c r="H325" i="9"/>
  <c r="H297"/>
  <c r="BJ346" i="28"/>
  <c r="BJ99"/>
  <c r="H18" i="26"/>
  <c r="AP18" s="1"/>
  <c r="AP19"/>
  <c r="H63"/>
  <c r="I383" i="25"/>
  <c r="G13" i="29"/>
  <c r="I229" i="8"/>
  <c r="H229"/>
  <c r="H383" i="25"/>
  <c r="F13" i="29"/>
  <c r="F14" s="1"/>
  <c r="F17" s="1"/>
  <c r="G229" i="8"/>
  <c r="G834" i="25"/>
  <c r="G828"/>
  <c r="H887"/>
  <c r="H911" s="1"/>
  <c r="H912"/>
  <c r="H170" i="5"/>
  <c r="H210" s="1"/>
  <c r="G881" i="25" s="1"/>
  <c r="F834"/>
  <c r="F828"/>
  <c r="F1239"/>
  <c r="G709"/>
  <c r="G751" s="1"/>
  <c r="G784" s="1"/>
  <c r="E834"/>
  <c r="E828"/>
  <c r="F294" i="9"/>
  <c r="BJ26" i="28"/>
  <c r="BJ273"/>
  <c r="F170" i="5"/>
  <c r="F210"/>
  <c r="E881" i="25" s="1"/>
  <c r="E887" s="1"/>
  <c r="H703"/>
  <c r="H745" s="1"/>
  <c r="H778" s="1"/>
  <c r="H686"/>
  <c r="H182" i="8"/>
  <c r="G1218" i="25"/>
  <c r="H688"/>
  <c r="H730" s="1"/>
  <c r="H763" s="1"/>
  <c r="G1224"/>
  <c r="H694"/>
  <c r="H736" s="1"/>
  <c r="H769" s="1"/>
  <c r="G1228"/>
  <c r="H698"/>
  <c r="H740" s="1"/>
  <c r="H773" s="1"/>
  <c r="G1235"/>
  <c r="H705"/>
  <c r="H747" s="1"/>
  <c r="H780" s="1"/>
  <c r="G1241"/>
  <c r="H711"/>
  <c r="H753" s="1"/>
  <c r="H786" s="1"/>
  <c r="F898"/>
  <c r="F889"/>
  <c r="F904" s="1"/>
  <c r="F905"/>
  <c r="F692"/>
  <c r="F734" s="1"/>
  <c r="F767" s="1"/>
  <c r="E1222"/>
  <c r="F702"/>
  <c r="F744" s="1"/>
  <c r="F777" s="1"/>
  <c r="E1232"/>
  <c r="F709"/>
  <c r="F751" s="1"/>
  <c r="F784" s="1"/>
  <c r="E1239"/>
  <c r="F1219"/>
  <c r="G689"/>
  <c r="G731" s="1"/>
  <c r="G764" s="1"/>
  <c r="F1222"/>
  <c r="G692"/>
  <c r="G734" s="1"/>
  <c r="G767" s="1"/>
  <c r="F1225"/>
  <c r="G695"/>
  <c r="G737" s="1"/>
  <c r="G770" s="1"/>
  <c r="F1229"/>
  <c r="G699"/>
  <c r="G741" s="1"/>
  <c r="G774" s="1"/>
  <c r="F1232"/>
  <c r="G702"/>
  <c r="G744" s="1"/>
  <c r="G777" s="1"/>
  <c r="F1236"/>
  <c r="G706"/>
  <c r="G748" s="1"/>
  <c r="G781" s="1"/>
  <c r="E1216"/>
  <c r="F686"/>
  <c r="E1218"/>
  <c r="F688"/>
  <c r="F730" s="1"/>
  <c r="F763" s="1"/>
  <c r="E1224"/>
  <c r="F694"/>
  <c r="F736" s="1"/>
  <c r="F769" s="1"/>
  <c r="E1228"/>
  <c r="F698"/>
  <c r="F740" s="1"/>
  <c r="F773" s="1"/>
  <c r="E1235"/>
  <c r="F705"/>
  <c r="F747" s="1"/>
  <c r="F780" s="1"/>
  <c r="E1241"/>
  <c r="F711"/>
  <c r="F753" s="1"/>
  <c r="F786" s="1"/>
  <c r="F18" i="26"/>
  <c r="T19"/>
  <c r="F63"/>
  <c r="T63" s="1"/>
  <c r="AN19"/>
  <c r="E814" i="25"/>
  <c r="E832"/>
  <c r="L154" i="30"/>
  <c r="Q119"/>
  <c r="K189"/>
  <c r="P154"/>
  <c r="E35" i="23"/>
  <c r="E42" s="1"/>
  <c r="E52" s="1"/>
  <c r="H197" i="8"/>
  <c r="H206" s="1"/>
  <c r="X259" i="28"/>
  <c r="X294" s="1"/>
  <c r="X329" s="1"/>
  <c r="X364" s="1"/>
  <c r="X399" s="1"/>
  <c r="X434" s="1"/>
  <c r="X469" s="1"/>
  <c r="X222"/>
  <c r="V259"/>
  <c r="V294" s="1"/>
  <c r="V329" s="1"/>
  <c r="V364" s="1"/>
  <c r="V399" s="1"/>
  <c r="V434" s="1"/>
  <c r="V469" s="1"/>
  <c r="V222"/>
  <c r="T259"/>
  <c r="T294" s="1"/>
  <c r="T329" s="1"/>
  <c r="T364" s="1"/>
  <c r="T399" s="1"/>
  <c r="T434" s="1"/>
  <c r="T469" s="1"/>
  <c r="T222"/>
  <c r="R259"/>
  <c r="R294" s="1"/>
  <c r="R329" s="1"/>
  <c r="R364" s="1"/>
  <c r="R399" s="1"/>
  <c r="R434" s="1"/>
  <c r="R469" s="1"/>
  <c r="R222"/>
  <c r="P259"/>
  <c r="P294" s="1"/>
  <c r="P329" s="1"/>
  <c r="P364" s="1"/>
  <c r="P399" s="1"/>
  <c r="P434" s="1"/>
  <c r="P469" s="1"/>
  <c r="P222"/>
  <c r="N259"/>
  <c r="N294" s="1"/>
  <c r="N329" s="1"/>
  <c r="N364" s="1"/>
  <c r="N399" s="1"/>
  <c r="N434" s="1"/>
  <c r="N469" s="1"/>
  <c r="N222"/>
  <c r="L259"/>
  <c r="L294" s="1"/>
  <c r="L329" s="1"/>
  <c r="L364" s="1"/>
  <c r="L399" s="1"/>
  <c r="L434" s="1"/>
  <c r="L469" s="1"/>
  <c r="L222"/>
  <c r="J259"/>
  <c r="J294" s="1"/>
  <c r="J329" s="1"/>
  <c r="J364" s="1"/>
  <c r="J399" s="1"/>
  <c r="J434" s="1"/>
  <c r="J469" s="1"/>
  <c r="J222"/>
  <c r="H259"/>
  <c r="H294" s="1"/>
  <c r="H329" s="1"/>
  <c r="H364" s="1"/>
  <c r="H399" s="1"/>
  <c r="H434" s="1"/>
  <c r="H469" s="1"/>
  <c r="H222"/>
  <c r="F259"/>
  <c r="F294" s="1"/>
  <c r="F329" s="1"/>
  <c r="F364" s="1"/>
  <c r="F399" s="1"/>
  <c r="F434" s="1"/>
  <c r="F469" s="1"/>
  <c r="F222"/>
  <c r="J1735" i="25"/>
  <c r="J1764" s="1"/>
  <c r="J1672"/>
  <c r="J1558"/>
  <c r="J1706"/>
  <c r="J1611"/>
  <c r="J1640" s="1"/>
  <c r="I463"/>
  <c r="I505" s="1"/>
  <c r="I538" s="1"/>
  <c r="R430"/>
  <c r="I1290"/>
  <c r="I1281"/>
  <c r="G1290"/>
  <c r="G1281"/>
  <c r="AO23" i="26"/>
  <c r="AH67"/>
  <c r="D1241" i="25"/>
  <c r="D1276" s="1"/>
  <c r="D1319" s="1"/>
  <c r="D1147"/>
  <c r="D1190" s="1"/>
  <c r="D1239"/>
  <c r="D1274" s="1"/>
  <c r="D1317" s="1"/>
  <c r="D1145"/>
  <c r="D1188" s="1"/>
  <c r="D1237"/>
  <c r="D1272" s="1"/>
  <c r="D1315" s="1"/>
  <c r="D1143"/>
  <c r="D1186" s="1"/>
  <c r="D1235"/>
  <c r="D1270" s="1"/>
  <c r="D1313" s="1"/>
  <c r="D1141"/>
  <c r="D1184" s="1"/>
  <c r="D1233"/>
  <c r="D1268" s="1"/>
  <c r="D1311" s="1"/>
  <c r="D1139"/>
  <c r="D1182" s="1"/>
  <c r="D1231"/>
  <c r="D1266" s="1"/>
  <c r="D1309" s="1"/>
  <c r="D1137"/>
  <c r="D1180" s="1"/>
  <c r="D1229"/>
  <c r="D1264" s="1"/>
  <c r="D1307" s="1"/>
  <c r="D1135"/>
  <c r="D1178" s="1"/>
  <c r="D1227"/>
  <c r="D1262" s="1"/>
  <c r="D1305" s="1"/>
  <c r="D1133"/>
  <c r="D1176" s="1"/>
  <c r="D1225"/>
  <c r="D1260" s="1"/>
  <c r="D1303" s="1"/>
  <c r="D1131"/>
  <c r="D1174" s="1"/>
  <c r="D1223"/>
  <c r="D1258" s="1"/>
  <c r="D1301" s="1"/>
  <c r="D1129"/>
  <c r="D1172" s="1"/>
  <c r="D1221"/>
  <c r="D1256" s="1"/>
  <c r="D1299" s="1"/>
  <c r="D1127"/>
  <c r="D1170" s="1"/>
  <c r="C1220"/>
  <c r="C1255" s="1"/>
  <c r="C1298" s="1"/>
  <c r="C1126"/>
  <c r="C1169" s="1"/>
  <c r="C1218"/>
  <c r="C1253" s="1"/>
  <c r="C1296" s="1"/>
  <c r="C1124"/>
  <c r="C1167" s="1"/>
  <c r="C1216"/>
  <c r="C1251" s="1"/>
  <c r="C1294" s="1"/>
  <c r="C1122"/>
  <c r="C1165" s="1"/>
  <c r="C1214"/>
  <c r="C1249" s="1"/>
  <c r="C1292" s="1"/>
  <c r="C1120"/>
  <c r="C1163" s="1"/>
  <c r="C262"/>
  <c r="C122"/>
  <c r="C156" s="1"/>
  <c r="C190" s="1"/>
  <c r="C298"/>
  <c r="C336" s="1"/>
  <c r="C371" s="1"/>
  <c r="C226"/>
  <c r="C258"/>
  <c r="C118"/>
  <c r="C152" s="1"/>
  <c r="C186" s="1"/>
  <c r="C294"/>
  <c r="C332" s="1"/>
  <c r="C367" s="1"/>
  <c r="C222"/>
  <c r="C254"/>
  <c r="C114"/>
  <c r="C148" s="1"/>
  <c r="C182" s="1"/>
  <c r="C290"/>
  <c r="C328" s="1"/>
  <c r="C363" s="1"/>
  <c r="C218"/>
  <c r="C250"/>
  <c r="C110"/>
  <c r="C144" s="1"/>
  <c r="C178" s="1"/>
  <c r="C286"/>
  <c r="C324" s="1"/>
  <c r="C359" s="1"/>
  <c r="C214"/>
  <c r="C246"/>
  <c r="C106"/>
  <c r="C140" s="1"/>
  <c r="C174" s="1"/>
  <c r="C282"/>
  <c r="C320" s="1"/>
  <c r="C355" s="1"/>
  <c r="C210"/>
  <c r="C242"/>
  <c r="C102"/>
  <c r="C136" s="1"/>
  <c r="C170" s="1"/>
  <c r="C278"/>
  <c r="C316" s="1"/>
  <c r="C351" s="1"/>
  <c r="C206"/>
  <c r="C238"/>
  <c r="C98"/>
  <c r="C132" s="1"/>
  <c r="C166" s="1"/>
  <c r="C274"/>
  <c r="C312" s="1"/>
  <c r="C347" s="1"/>
  <c r="C202"/>
  <c r="D1218"/>
  <c r="D1253" s="1"/>
  <c r="D1296" s="1"/>
  <c r="D1124"/>
  <c r="D1167" s="1"/>
  <c r="D157" i="8"/>
  <c r="D242"/>
  <c r="D277" s="1"/>
  <c r="D312" s="1"/>
  <c r="D347" s="1"/>
  <c r="D382" s="1"/>
  <c r="D924" i="25" s="1"/>
  <c r="C1217"/>
  <c r="C1252" s="1"/>
  <c r="C1295" s="1"/>
  <c r="C1123"/>
  <c r="C1166" s="1"/>
  <c r="D1214"/>
  <c r="D1249" s="1"/>
  <c r="D1292" s="1"/>
  <c r="D1120"/>
  <c r="D1163" s="1"/>
  <c r="C264"/>
  <c r="C124"/>
  <c r="C158" s="1"/>
  <c r="C192" s="1"/>
  <c r="C300"/>
  <c r="C338" s="1"/>
  <c r="C373" s="1"/>
  <c r="C228"/>
  <c r="C260"/>
  <c r="C120"/>
  <c r="C154" s="1"/>
  <c r="C188" s="1"/>
  <c r="C296"/>
  <c r="C334" s="1"/>
  <c r="C369" s="1"/>
  <c r="C224"/>
  <c r="C256"/>
  <c r="C116"/>
  <c r="C150" s="1"/>
  <c r="C184" s="1"/>
  <c r="C292"/>
  <c r="C330" s="1"/>
  <c r="C365" s="1"/>
  <c r="C220"/>
  <c r="C252"/>
  <c r="C112"/>
  <c r="C146" s="1"/>
  <c r="C180" s="1"/>
  <c r="C288"/>
  <c r="C326" s="1"/>
  <c r="C361" s="1"/>
  <c r="C216"/>
  <c r="C248"/>
  <c r="C108"/>
  <c r="C142" s="1"/>
  <c r="C176" s="1"/>
  <c r="C284"/>
  <c r="C322" s="1"/>
  <c r="C357" s="1"/>
  <c r="C212"/>
  <c r="C244"/>
  <c r="C104"/>
  <c r="C138" s="1"/>
  <c r="C172" s="1"/>
  <c r="C280"/>
  <c r="C318" s="1"/>
  <c r="C353" s="1"/>
  <c r="C208"/>
  <c r="C240"/>
  <c r="C100"/>
  <c r="C134" s="1"/>
  <c r="C168" s="1"/>
  <c r="C276"/>
  <c r="C314" s="1"/>
  <c r="C349" s="1"/>
  <c r="C204"/>
  <c r="C236"/>
  <c r="C96"/>
  <c r="C130" s="1"/>
  <c r="C164" s="1"/>
  <c r="C272"/>
  <c r="C310" s="1"/>
  <c r="C345" s="1"/>
  <c r="C200"/>
  <c r="T277" i="6"/>
  <c r="U277" s="1"/>
  <c r="V277" s="1"/>
  <c r="W277" s="1"/>
  <c r="X277" s="1"/>
  <c r="Y277" s="1"/>
  <c r="S277"/>
  <c r="C94" i="23"/>
  <c r="C110"/>
  <c r="AM100" i="26"/>
  <c r="AI100"/>
  <c r="AF18"/>
  <c r="L175" i="9"/>
  <c r="L213" s="1"/>
  <c r="L177"/>
  <c r="L215" s="1"/>
  <c r="L178"/>
  <c r="L216" s="1"/>
  <c r="L184"/>
  <c r="L222" s="1"/>
  <c r="K820" i="25"/>
  <c r="L181" i="9"/>
  <c r="L219" s="1"/>
  <c r="L183"/>
  <c r="L221" s="1"/>
  <c r="L185"/>
  <c r="L223" s="1"/>
  <c r="L182"/>
  <c r="L220" s="1"/>
  <c r="J905" i="25"/>
  <c r="K898"/>
  <c r="K911"/>
  <c r="T261" i="6"/>
  <c r="K175" i="9"/>
  <c r="K213" s="1"/>
  <c r="K177"/>
  <c r="K215" s="1"/>
  <c r="K179"/>
  <c r="K217" s="1"/>
  <c r="K185"/>
  <c r="K223" s="1"/>
  <c r="K180"/>
  <c r="K218" s="1"/>
  <c r="I859" i="25"/>
  <c r="H859"/>
  <c r="J170" i="9"/>
  <c r="J208" s="1"/>
  <c r="J171"/>
  <c r="J209" s="1"/>
  <c r="J173"/>
  <c r="J211" s="1"/>
  <c r="J175"/>
  <c r="J213" s="1"/>
  <c r="J177"/>
  <c r="J215" s="1"/>
  <c r="J179"/>
  <c r="J217" s="1"/>
  <c r="J185"/>
  <c r="J223" s="1"/>
  <c r="I345" i="8"/>
  <c r="G897" i="25"/>
  <c r="G204" i="5"/>
  <c r="F842" i="25" s="1"/>
  <c r="F848" s="1"/>
  <c r="G302" i="8"/>
  <c r="E337"/>
  <c r="E1221" i="25"/>
  <c r="E1227"/>
  <c r="H183" i="9"/>
  <c r="H221" s="1"/>
  <c r="G173"/>
  <c r="G211" s="1"/>
  <c r="G175"/>
  <c r="G213" s="1"/>
  <c r="F337" i="8"/>
  <c r="F302"/>
  <c r="F177" i="9"/>
  <c r="F215" s="1"/>
  <c r="E344" i="8"/>
  <c r="F183" i="9"/>
  <c r="F221" s="1"/>
  <c r="H204" i="5"/>
  <c r="G842" i="25" s="1"/>
  <c r="G170" i="9"/>
  <c r="G208" s="1"/>
  <c r="G179"/>
  <c r="G217" s="1"/>
  <c r="G181"/>
  <c r="G219" s="1"/>
  <c r="G183"/>
  <c r="G221" s="1"/>
  <c r="G205" i="5"/>
  <c r="F843" i="25" s="1"/>
  <c r="F170" i="9"/>
  <c r="F208" s="1"/>
  <c r="F171"/>
  <c r="F209" s="1"/>
  <c r="F172"/>
  <c r="F210" s="1"/>
  <c r="F173"/>
  <c r="F211" s="1"/>
  <c r="F174"/>
  <c r="F212" s="1"/>
  <c r="F176"/>
  <c r="F214" s="1"/>
  <c r="F178"/>
  <c r="F216" s="1"/>
  <c r="F179"/>
  <c r="F217" s="1"/>
  <c r="F184"/>
  <c r="F222" s="1"/>
  <c r="F185"/>
  <c r="F223" s="1"/>
  <c r="F186"/>
  <c r="F224" s="1"/>
  <c r="F204" i="5"/>
  <c r="E842" i="25" s="1"/>
  <c r="E848" s="1"/>
  <c r="E872" s="1"/>
  <c r="AL103" i="26"/>
  <c r="AK105"/>
  <c r="AK102"/>
  <c r="AJ103"/>
  <c r="AJ105"/>
  <c r="AI102"/>
  <c r="AH103"/>
  <c r="AH101"/>
  <c r="AL101"/>
  <c r="AJ102"/>
  <c r="AI103"/>
  <c r="L256" i="6"/>
  <c r="Z256" s="1"/>
  <c r="S40" i="26" s="1"/>
  <c r="Y256" i="6"/>
  <c r="R40" i="26" s="1"/>
  <c r="H242" i="6"/>
  <c r="U242"/>
  <c r="N26" i="26" s="1"/>
  <c r="N18" s="1"/>
  <c r="U18" s="1"/>
  <c r="AH18" s="1"/>
  <c r="AV18" s="1"/>
  <c r="AC298" i="6"/>
  <c r="AO98" i="26"/>
  <c r="L253" i="6"/>
  <c r="Z253" s="1"/>
  <c r="S37" i="26" s="1"/>
  <c r="Y253" i="6"/>
  <c r="R37" i="26" s="1"/>
  <c r="AA304" i="6"/>
  <c r="M104" i="26"/>
  <c r="T104" s="1"/>
  <c r="AG104" s="1"/>
  <c r="AA300" i="6"/>
  <c r="M100" i="26"/>
  <c r="T100" s="1"/>
  <c r="AG100" s="1"/>
  <c r="O299" i="6"/>
  <c r="U299"/>
  <c r="N99" i="26" s="1"/>
  <c r="U99" s="1"/>
  <c r="AH99" s="1"/>
  <c r="O298" i="6"/>
  <c r="U298"/>
  <c r="N98" i="26" s="1"/>
  <c r="U98" s="1"/>
  <c r="AH98" s="1"/>
  <c r="AK100"/>
  <c r="AH100"/>
  <c r="Y252" i="6"/>
  <c r="R36" i="26" s="1"/>
  <c r="L252" i="6"/>
  <c r="Z252" s="1"/>
  <c r="S36" i="26" s="1"/>
  <c r="H1358" i="25"/>
  <c r="H1354"/>
  <c r="AA301" i="6"/>
  <c r="M101" i="26"/>
  <c r="T101" s="1"/>
  <c r="AG101" s="1"/>
  <c r="G77" i="25"/>
  <c r="G78"/>
  <c r="G79"/>
  <c r="G80"/>
  <c r="G81"/>
  <c r="G82"/>
  <c r="G83"/>
  <c r="G84"/>
  <c r="G85"/>
  <c r="G86"/>
  <c r="G87"/>
  <c r="G88"/>
  <c r="L246" i="6"/>
  <c r="Y254"/>
  <c r="R38" i="26" s="1"/>
  <c r="L254" i="6"/>
  <c r="Z254" s="1"/>
  <c r="S38" i="26" s="1"/>
  <c r="AE18"/>
  <c r="AD71"/>
  <c r="AF70"/>
  <c r="AE70" s="1"/>
  <c r="O281" i="6"/>
  <c r="U281"/>
  <c r="N81" i="26" s="1"/>
  <c r="L251" i="6"/>
  <c r="Z251" s="1"/>
  <c r="S35" i="26" s="1"/>
  <c r="Y251" i="6"/>
  <c r="R35" i="26" s="1"/>
  <c r="J1358" i="25"/>
  <c r="J1354"/>
  <c r="Y266" i="6"/>
  <c r="R50" i="26" s="1"/>
  <c r="L266" i="6"/>
  <c r="Z266" s="1"/>
  <c r="S50" i="26" s="1"/>
  <c r="AA302" i="6"/>
  <c r="M102" i="26"/>
  <c r="T102" s="1"/>
  <c r="AG102" s="1"/>
  <c r="I218" i="6"/>
  <c r="H229"/>
  <c r="H232" s="1"/>
  <c r="AC299"/>
  <c r="AO99" i="26"/>
  <c r="AA305" i="6"/>
  <c r="M105" i="26"/>
  <c r="T105" s="1"/>
  <c r="AG105" s="1"/>
  <c r="F27" i="5"/>
  <c r="F29" s="1"/>
  <c r="F18"/>
  <c r="F38"/>
  <c r="F40" s="1"/>
  <c r="L250" i="6"/>
  <c r="Z250" s="1"/>
  <c r="S34" i="26" s="1"/>
  <c r="Y250" i="6"/>
  <c r="R34" i="26" s="1"/>
  <c r="AG63"/>
  <c r="AE63"/>
  <c r="AA281" i="6"/>
  <c r="AB281" s="1"/>
  <c r="AC281" s="1"/>
  <c r="AD281" s="1"/>
  <c r="AE281" s="1"/>
  <c r="AF281" s="1"/>
  <c r="AG281" s="1"/>
  <c r="M81" i="26"/>
  <c r="Y255" i="6"/>
  <c r="R39" i="26" s="1"/>
  <c r="L255" i="6"/>
  <c r="Z255" s="1"/>
  <c r="S39" i="26" s="1"/>
  <c r="AA303" i="6"/>
  <c r="M103" i="26"/>
  <c r="T103" s="1"/>
  <c r="AG103" s="1"/>
  <c r="AL100"/>
  <c r="AG99"/>
  <c r="AU99" s="1"/>
  <c r="F170" s="1"/>
  <c r="F232" s="1"/>
  <c r="F294" s="1"/>
  <c r="AJ100"/>
  <c r="P395" i="25" l="1"/>
  <c r="H1500"/>
  <c r="H430"/>
  <c r="V15" i="26"/>
  <c r="O60"/>
  <c r="W67"/>
  <c r="AJ23"/>
  <c r="Q395" i="25"/>
  <c r="I430"/>
  <c r="I1500"/>
  <c r="D958"/>
  <c r="D1001" s="1"/>
  <c r="D1036" s="1"/>
  <c r="D1087"/>
  <c r="D962"/>
  <c r="D1005" s="1"/>
  <c r="D1040" s="1"/>
  <c r="D1091"/>
  <c r="D964"/>
  <c r="D1007" s="1"/>
  <c r="D1042" s="1"/>
  <c r="D1093"/>
  <c r="D966"/>
  <c r="D1009" s="1"/>
  <c r="D1044" s="1"/>
  <c r="D1095"/>
  <c r="D968"/>
  <c r="D1011" s="1"/>
  <c r="D1046" s="1"/>
  <c r="D1097"/>
  <c r="D970"/>
  <c r="D1013" s="1"/>
  <c r="D1048" s="1"/>
  <c r="D1099"/>
  <c r="D972"/>
  <c r="D1015" s="1"/>
  <c r="D1050" s="1"/>
  <c r="D1101"/>
  <c r="D974"/>
  <c r="D1017" s="1"/>
  <c r="D1052" s="1"/>
  <c r="D1103"/>
  <c r="D976"/>
  <c r="D1019" s="1"/>
  <c r="D1054" s="1"/>
  <c r="D1105"/>
  <c r="D978"/>
  <c r="D1021" s="1"/>
  <c r="D1056" s="1"/>
  <c r="D1107"/>
  <c r="D980"/>
  <c r="D1023" s="1"/>
  <c r="D1058" s="1"/>
  <c r="D1109"/>
  <c r="D982"/>
  <c r="D1025" s="1"/>
  <c r="D1060" s="1"/>
  <c r="D1111"/>
  <c r="R246" i="6"/>
  <c r="X246"/>
  <c r="Q30" i="26" s="1"/>
  <c r="G302" i="30"/>
  <c r="N266"/>
  <c r="R304" i="6"/>
  <c r="X304"/>
  <c r="Q104" i="26" s="1"/>
  <c r="X104" s="1"/>
  <c r="AK104" s="1"/>
  <c r="AE271" i="6"/>
  <c r="AQ55" i="26"/>
  <c r="I865" i="25"/>
  <c r="G887"/>
  <c r="G912"/>
  <c r="G288" i="9"/>
  <c r="G360" s="1"/>
  <c r="G22" i="25" s="1"/>
  <c r="BJ302" i="28"/>
  <c r="BJ55"/>
  <c r="G324" i="9"/>
  <c r="K872" i="25"/>
  <c r="K858"/>
  <c r="J218" i="8"/>
  <c r="J226" s="1"/>
  <c r="I237" s="1"/>
  <c r="I272" s="1"/>
  <c r="J188"/>
  <c r="J119"/>
  <c r="J153" s="1"/>
  <c r="J205" i="9"/>
  <c r="J281" s="1"/>
  <c r="J317" s="1"/>
  <c r="J353" s="1"/>
  <c r="J53"/>
  <c r="J167"/>
  <c r="J91"/>
  <c r="J78" i="26"/>
  <c r="Q78" s="1"/>
  <c r="X78" s="1"/>
  <c r="AK78" s="1"/>
  <c r="AR78" s="1"/>
  <c r="AY78" s="1"/>
  <c r="J15"/>
  <c r="Q23"/>
  <c r="J67"/>
  <c r="J307"/>
  <c r="C152" i="30"/>
  <c r="R181" i="26"/>
  <c r="H367" i="9"/>
  <c r="H29" i="25" s="1"/>
  <c r="H331" i="9"/>
  <c r="E911" i="25"/>
  <c r="E904"/>
  <c r="F298" i="9"/>
  <c r="BJ30" i="28"/>
  <c r="BJ277"/>
  <c r="F292" i="9"/>
  <c r="F364" s="1"/>
  <c r="F26" i="25" s="1"/>
  <c r="BJ24" i="28"/>
  <c r="BJ271"/>
  <c r="F328" i="9"/>
  <c r="F289"/>
  <c r="F361" s="1"/>
  <c r="F23" i="25" s="1"/>
  <c r="BJ268" i="28"/>
  <c r="BJ21"/>
  <c r="F325" i="9"/>
  <c r="F286"/>
  <c r="F358" s="1"/>
  <c r="BJ18" i="28"/>
  <c r="BJ265"/>
  <c r="F322" i="9"/>
  <c r="F284"/>
  <c r="F356" s="1"/>
  <c r="F18" i="25" s="1"/>
  <c r="BJ16" i="28"/>
  <c r="BJ263"/>
  <c r="F320" i="9"/>
  <c r="F849" i="25"/>
  <c r="F873"/>
  <c r="G294" i="9"/>
  <c r="BJ308" i="28"/>
  <c r="BJ61"/>
  <c r="G283" i="9"/>
  <c r="G355" s="1"/>
  <c r="G17" i="25" s="1"/>
  <c r="BJ297" i="28"/>
  <c r="BJ50"/>
  <c r="G319" i="9"/>
  <c r="E379" i="8"/>
  <c r="E372"/>
  <c r="H296" i="9"/>
  <c r="BJ98" i="28"/>
  <c r="BJ345"/>
  <c r="J298" i="9"/>
  <c r="BJ170" i="28"/>
  <c r="BJ417"/>
  <c r="J290" i="9"/>
  <c r="J362" s="1"/>
  <c r="J24" i="25" s="1"/>
  <c r="BJ162" i="28"/>
  <c r="BJ409"/>
  <c r="J326" i="9"/>
  <c r="J286"/>
  <c r="J358" s="1"/>
  <c r="BJ158" i="28"/>
  <c r="BJ405"/>
  <c r="J322" i="9"/>
  <c r="J283"/>
  <c r="J355" s="1"/>
  <c r="J17" i="25" s="1"/>
  <c r="BJ402" i="28"/>
  <c r="BJ155"/>
  <c r="J319" i="9"/>
  <c r="K298"/>
  <c r="BJ452" i="28"/>
  <c r="BJ205"/>
  <c r="K290" i="9"/>
  <c r="K362" s="1"/>
  <c r="K24" i="25" s="1"/>
  <c r="BJ444" i="28"/>
  <c r="BJ197"/>
  <c r="K326" i="9"/>
  <c r="AA261" i="6"/>
  <c r="AB261" s="1"/>
  <c r="AC261" s="1"/>
  <c r="AD261" s="1"/>
  <c r="AE261" s="1"/>
  <c r="AF261" s="1"/>
  <c r="AG261" s="1"/>
  <c r="M45" i="26"/>
  <c r="L295" i="9"/>
  <c r="BJ484" i="28"/>
  <c r="BJ237"/>
  <c r="L296" i="9"/>
  <c r="BJ485" i="28"/>
  <c r="BJ238"/>
  <c r="K821" i="25"/>
  <c r="K833"/>
  <c r="L291" i="9"/>
  <c r="L363" s="1"/>
  <c r="L25" i="25" s="1"/>
  <c r="BJ480" i="28"/>
  <c r="BJ233"/>
  <c r="L327" i="9"/>
  <c r="L288"/>
  <c r="L360" s="1"/>
  <c r="L22" i="25" s="1"/>
  <c r="BJ477" i="28"/>
  <c r="BJ230"/>
  <c r="L324" i="9"/>
  <c r="D959" i="25"/>
  <c r="D1002" s="1"/>
  <c r="D1037" s="1"/>
  <c r="D1088"/>
  <c r="I573"/>
  <c r="I615" s="1"/>
  <c r="I648" s="1"/>
  <c r="I683" s="1"/>
  <c r="I725" s="1"/>
  <c r="I758" s="1"/>
  <c r="H802"/>
  <c r="F728"/>
  <c r="F712"/>
  <c r="H728"/>
  <c r="H712"/>
  <c r="F366" i="9"/>
  <c r="F28" i="25" s="1"/>
  <c r="F330" i="9"/>
  <c r="F21" i="29"/>
  <c r="F23" s="1"/>
  <c r="G14"/>
  <c r="G17" s="1"/>
  <c r="H14"/>
  <c r="H872" i="25"/>
  <c r="H858"/>
  <c r="I369" i="9"/>
  <c r="I31" i="25" s="1"/>
  <c r="I333" i="9"/>
  <c r="I21" i="25"/>
  <c r="F37" i="23"/>
  <c r="F38" s="1"/>
  <c r="F45" s="1"/>
  <c r="J367" i="9"/>
  <c r="J29" i="25" s="1"/>
  <c r="J331" i="9"/>
  <c r="H245" i="6"/>
  <c r="U245"/>
  <c r="N29" i="26" s="1"/>
  <c r="H249" i="6"/>
  <c r="U249"/>
  <c r="N33" i="26" s="1"/>
  <c r="H259" i="6"/>
  <c r="U259"/>
  <c r="N43" i="26" s="1"/>
  <c r="H261" i="6"/>
  <c r="U261"/>
  <c r="N45" i="26" s="1"/>
  <c r="H263" i="6"/>
  <c r="U263"/>
  <c r="N47" i="26" s="1"/>
  <c r="K727" i="25"/>
  <c r="K712"/>
  <c r="J911"/>
  <c r="J897"/>
  <c r="I270" i="6"/>
  <c r="V270"/>
  <c r="O54" i="26" s="1"/>
  <c r="V54" s="1"/>
  <c r="AI54" s="1"/>
  <c r="AW54" s="1"/>
  <c r="H143" s="1"/>
  <c r="H212" s="1"/>
  <c r="H274" s="1"/>
  <c r="I268" i="6"/>
  <c r="V268"/>
  <c r="O52" i="26" s="1"/>
  <c r="V52" s="1"/>
  <c r="AI52" s="1"/>
  <c r="AW52" s="1"/>
  <c r="H141" s="1"/>
  <c r="H210" s="1"/>
  <c r="H272" s="1"/>
  <c r="G380" i="8"/>
  <c r="G372"/>
  <c r="AA263" i="6"/>
  <c r="AB263" s="1"/>
  <c r="AC263" s="1"/>
  <c r="AD263" s="1"/>
  <c r="AE263" s="1"/>
  <c r="AF263" s="1"/>
  <c r="AG263" s="1"/>
  <c r="M47" i="26"/>
  <c r="D957" i="25"/>
  <c r="D1000" s="1"/>
  <c r="D1035" s="1"/>
  <c r="D1086"/>
  <c r="D961"/>
  <c r="D1004" s="1"/>
  <c r="D1039" s="1"/>
  <c r="D1090"/>
  <c r="AQ15" i="26"/>
  <c r="AJ60"/>
  <c r="AU23"/>
  <c r="AU67" s="1"/>
  <c r="AN67"/>
  <c r="AW23"/>
  <c r="AW67" s="1"/>
  <c r="AP67"/>
  <c r="G430" i="25"/>
  <c r="G1500"/>
  <c r="O395"/>
  <c r="G75" i="5"/>
  <c r="H75" s="1"/>
  <c r="I75" s="1"/>
  <c r="J75" s="1"/>
  <c r="K75" s="1"/>
  <c r="L75" s="1"/>
  <c r="F79"/>
  <c r="G79" s="1"/>
  <c r="H79" s="1"/>
  <c r="I79" s="1"/>
  <c r="J79" s="1"/>
  <c r="K79" s="1"/>
  <c r="L79" s="1"/>
  <c r="G61"/>
  <c r="G85" s="1"/>
  <c r="H68"/>
  <c r="K256" i="30"/>
  <c r="P256" s="1"/>
  <c r="K22" i="29"/>
  <c r="F651" i="25"/>
  <c r="F677" s="1"/>
  <c r="F644"/>
  <c r="G654"/>
  <c r="G677" s="1"/>
  <c r="G644"/>
  <c r="U297" i="6"/>
  <c r="N97" i="26" s="1"/>
  <c r="U97" s="1"/>
  <c r="AH97" s="1"/>
  <c r="O297" i="6"/>
  <c r="G763" i="25"/>
  <c r="G787" s="1"/>
  <c r="G754"/>
  <c r="G367" i="9"/>
  <c r="G29" i="25" s="1"/>
  <c r="G331" i="9"/>
  <c r="F922" i="25"/>
  <c r="F407" i="8"/>
  <c r="H651" i="25"/>
  <c r="H677" s="1"/>
  <c r="H644"/>
  <c r="E1358"/>
  <c r="E1354"/>
  <c r="G371" i="9"/>
  <c r="G33" i="25" s="1"/>
  <c r="G335" i="9"/>
  <c r="G369"/>
  <c r="G31" i="25" s="1"/>
  <c r="G333" i="9"/>
  <c r="H370"/>
  <c r="H32" i="25" s="1"/>
  <c r="H334" i="9"/>
  <c r="H20" i="25"/>
  <c r="E36" i="23"/>
  <c r="I733" i="25"/>
  <c r="I712"/>
  <c r="I372" i="9"/>
  <c r="I34" i="25" s="1"/>
  <c r="I53" s="1"/>
  <c r="I336" i="9"/>
  <c r="I370"/>
  <c r="I32" i="25" s="1"/>
  <c r="I334" i="9"/>
  <c r="I1352" i="25"/>
  <c r="K384"/>
  <c r="L384"/>
  <c r="I911"/>
  <c r="I897"/>
  <c r="J366" i="9"/>
  <c r="J28" i="25" s="1"/>
  <c r="J330" i="9"/>
  <c r="AB19" i="26"/>
  <c r="AF19" s="1"/>
  <c r="AE19" s="1"/>
  <c r="AF28"/>
  <c r="AE28" s="1"/>
  <c r="M384" i="25"/>
  <c r="K1352"/>
  <c r="K368" i="9"/>
  <c r="K30" i="25" s="1"/>
  <c r="K332" i="9"/>
  <c r="K366"/>
  <c r="K28" i="25" s="1"/>
  <c r="K330" i="9"/>
  <c r="J872" i="25"/>
  <c r="J858"/>
  <c r="J921"/>
  <c r="J407" i="8"/>
  <c r="I271" i="6"/>
  <c r="V271"/>
  <c r="O55" i="26" s="1"/>
  <c r="V55" s="1"/>
  <c r="AI55" s="1"/>
  <c r="AW55" s="1"/>
  <c r="H144" s="1"/>
  <c r="H213" s="1"/>
  <c r="H275" s="1"/>
  <c r="I269" i="6"/>
  <c r="V269"/>
  <c r="O53" i="26" s="1"/>
  <c r="V53" s="1"/>
  <c r="AI53" s="1"/>
  <c r="AW53" s="1"/>
  <c r="H142" s="1"/>
  <c r="H211" s="1"/>
  <c r="H273" s="1"/>
  <c r="I267" i="6"/>
  <c r="V267"/>
  <c r="O51" i="26" s="1"/>
  <c r="V51" s="1"/>
  <c r="AI51" s="1"/>
  <c r="AW51" s="1"/>
  <c r="H140" s="1"/>
  <c r="H209" s="1"/>
  <c r="H271" s="1"/>
  <c r="I265" i="6"/>
  <c r="V265"/>
  <c r="O49" i="26" s="1"/>
  <c r="L372" i="9"/>
  <c r="L34" i="25" s="1"/>
  <c r="L53" s="1"/>
  <c r="L336" i="9"/>
  <c r="F299"/>
  <c r="BJ278" i="28"/>
  <c r="BJ31"/>
  <c r="F297" i="9"/>
  <c r="BJ276" i="28"/>
  <c r="BJ29"/>
  <c r="F291" i="9"/>
  <c r="F363" s="1"/>
  <c r="F25" i="25" s="1"/>
  <c r="BJ270" i="28"/>
  <c r="BJ23"/>
  <c r="F327" i="9"/>
  <c r="F287"/>
  <c r="F359" s="1"/>
  <c r="BJ266" i="28"/>
  <c r="BJ19"/>
  <c r="F323" i="9"/>
  <c r="F285"/>
  <c r="F357" s="1"/>
  <c r="F19" i="25" s="1"/>
  <c r="BJ264" i="28"/>
  <c r="BJ17"/>
  <c r="F321" i="9"/>
  <c r="F283"/>
  <c r="F355" s="1"/>
  <c r="F17" i="25" s="1"/>
  <c r="BJ262" i="28"/>
  <c r="BJ15"/>
  <c r="F319" i="9"/>
  <c r="G296"/>
  <c r="BJ310" i="28"/>
  <c r="BJ63"/>
  <c r="G292" i="9"/>
  <c r="G364" s="1"/>
  <c r="G26" i="25" s="1"/>
  <c r="BJ306" i="28"/>
  <c r="BJ59"/>
  <c r="G328" i="9"/>
  <c r="G848" i="25"/>
  <c r="G872" s="1"/>
  <c r="G873"/>
  <c r="F296" i="9"/>
  <c r="BJ28" i="28"/>
  <c r="BJ275"/>
  <c r="F290" i="9"/>
  <c r="F362" s="1"/>
  <c r="F24" i="25" s="1"/>
  <c r="BJ22" i="28"/>
  <c r="BJ269"/>
  <c r="F326" i="9"/>
  <c r="G286"/>
  <c r="G358" s="1"/>
  <c r="BJ300" i="28"/>
  <c r="BJ53"/>
  <c r="G322" i="9"/>
  <c r="I380" i="8"/>
  <c r="I372"/>
  <c r="J292" i="9"/>
  <c r="J364" s="1"/>
  <c r="J26" i="25" s="1"/>
  <c r="BJ164" i="28"/>
  <c r="BJ411"/>
  <c r="J328" i="9"/>
  <c r="J288"/>
  <c r="J360" s="1"/>
  <c r="J22" i="25" s="1"/>
  <c r="BJ160" i="28"/>
  <c r="BJ407"/>
  <c r="J324" i="9"/>
  <c r="J284"/>
  <c r="J356" s="1"/>
  <c r="J18" i="25" s="1"/>
  <c r="BJ156" i="28"/>
  <c r="BJ403"/>
  <c r="J320" i="9"/>
  <c r="K293"/>
  <c r="K365" s="1"/>
  <c r="K27" i="25" s="1"/>
  <c r="K52" s="1"/>
  <c r="BJ200" i="28"/>
  <c r="BJ447"/>
  <c r="K329" i="9"/>
  <c r="K292"/>
  <c r="K364" s="1"/>
  <c r="K26" i="25" s="1"/>
  <c r="BJ446" i="28"/>
  <c r="BJ199"/>
  <c r="K328" i="9"/>
  <c r="K288"/>
  <c r="K360" s="1"/>
  <c r="K22" i="25" s="1"/>
  <c r="BJ442" i="28"/>
  <c r="BJ195"/>
  <c r="K324" i="9"/>
  <c r="L298"/>
  <c r="BJ487" i="28"/>
  <c r="BJ240"/>
  <c r="L294" i="9"/>
  <c r="BJ483" i="28"/>
  <c r="BJ236"/>
  <c r="L297" i="9"/>
  <c r="BJ486" i="28"/>
  <c r="BJ239"/>
  <c r="L290" i="9"/>
  <c r="L362" s="1"/>
  <c r="L24" i="25" s="1"/>
  <c r="BJ479" i="28"/>
  <c r="BJ232"/>
  <c r="L326" i="9"/>
  <c r="C111" i="23"/>
  <c r="C95"/>
  <c r="Z277" i="6"/>
  <c r="AA277"/>
  <c r="AB277" s="1"/>
  <c r="AC277" s="1"/>
  <c r="AD277" s="1"/>
  <c r="AE277" s="1"/>
  <c r="AF277" s="1"/>
  <c r="AG277" s="1"/>
  <c r="AO67" i="26"/>
  <c r="AV23"/>
  <c r="AV67" s="1"/>
  <c r="F1333" i="25"/>
  <c r="F1324"/>
  <c r="H1333"/>
  <c r="H1324"/>
  <c r="K225" i="30"/>
  <c r="P225" s="1"/>
  <c r="P189"/>
  <c r="L189"/>
  <c r="Q154"/>
  <c r="T18" i="26"/>
  <c r="AG18" s="1"/>
  <c r="AN18"/>
  <c r="G1220" i="25"/>
  <c r="G1226"/>
  <c r="G1237"/>
  <c r="G1214"/>
  <c r="G1234"/>
  <c r="G1240"/>
  <c r="G1215"/>
  <c r="G1219"/>
  <c r="G1221"/>
  <c r="G1225"/>
  <c r="G1227"/>
  <c r="G1229"/>
  <c r="G1223"/>
  <c r="G1230"/>
  <c r="G1238"/>
  <c r="G1236"/>
  <c r="G1231"/>
  <c r="G1217"/>
  <c r="F1352"/>
  <c r="H384"/>
  <c r="G1352"/>
  <c r="I384"/>
  <c r="J384"/>
  <c r="H369" i="9"/>
  <c r="H31" i="25" s="1"/>
  <c r="H50" s="1"/>
  <c r="I385" s="1"/>
  <c r="G1370" s="1"/>
  <c r="H333" i="9"/>
  <c r="I368"/>
  <c r="I30" i="25" s="1"/>
  <c r="I332" i="9"/>
  <c r="I872" i="25"/>
  <c r="I858"/>
  <c r="K369" i="9"/>
  <c r="K31" i="25" s="1"/>
  <c r="K333" i="9"/>
  <c r="I243" i="6"/>
  <c r="V243"/>
  <c r="O27" i="26" s="1"/>
  <c r="H266" i="30"/>
  <c r="I244" i="26"/>
  <c r="K922" i="25"/>
  <c r="K407" i="8"/>
  <c r="L20" i="25"/>
  <c r="I36" i="23"/>
  <c r="F1215" i="25"/>
  <c r="F1221"/>
  <c r="F1223"/>
  <c r="F1227"/>
  <c r="F1234"/>
  <c r="F1238"/>
  <c r="F1240"/>
  <c r="F1220"/>
  <c r="F1224"/>
  <c r="F1231"/>
  <c r="F1217"/>
  <c r="F1235"/>
  <c r="F1237"/>
  <c r="F1214"/>
  <c r="F1216"/>
  <c r="F1241"/>
  <c r="F1228"/>
  <c r="F1226"/>
  <c r="F1218"/>
  <c r="F1230"/>
  <c r="H1215"/>
  <c r="H1219"/>
  <c r="H1225"/>
  <c r="H1229"/>
  <c r="H1230"/>
  <c r="H1232"/>
  <c r="H1236"/>
  <c r="H1239"/>
  <c r="H1233"/>
  <c r="H1216"/>
  <c r="H1217"/>
  <c r="H1218"/>
  <c r="H1220"/>
  <c r="H1224"/>
  <c r="H1226"/>
  <c r="H1228"/>
  <c r="H1235"/>
  <c r="H1237"/>
  <c r="H1241"/>
  <c r="H1214"/>
  <c r="H1222"/>
  <c r="AA259" i="6"/>
  <c r="AB259" s="1"/>
  <c r="AC259" s="1"/>
  <c r="AD259" s="1"/>
  <c r="AE259" s="1"/>
  <c r="AF259" s="1"/>
  <c r="AG259" s="1"/>
  <c r="M43" i="26"/>
  <c r="E1204" i="25"/>
  <c r="E1212" s="1"/>
  <c r="F1247" s="1"/>
  <c r="E1195"/>
  <c r="AU15" i="26"/>
  <c r="AU60" s="1"/>
  <c r="AN60"/>
  <c r="AO15"/>
  <c r="AH60"/>
  <c r="G1204" i="25"/>
  <c r="G1212" s="1"/>
  <c r="H1247" s="1"/>
  <c r="G1195"/>
  <c r="I308" i="26"/>
  <c r="H245"/>
  <c r="G72" i="5"/>
  <c r="F101"/>
  <c r="F109" s="1"/>
  <c r="F117" s="1"/>
  <c r="F125" s="1"/>
  <c r="L86" i="6"/>
  <c r="V110"/>
  <c r="V108"/>
  <c r="V106"/>
  <c r="V104"/>
  <c r="V102"/>
  <c r="V100"/>
  <c r="V98"/>
  <c r="V111"/>
  <c r="V107"/>
  <c r="V103"/>
  <c r="V99"/>
  <c r="V109"/>
  <c r="V105"/>
  <c r="V101"/>
  <c r="N189" i="30"/>
  <c r="I225"/>
  <c r="J189"/>
  <c r="O154"/>
  <c r="F911" i="25"/>
  <c r="F897"/>
  <c r="AA297" i="6"/>
  <c r="M97" i="26"/>
  <c r="T97" s="1"/>
  <c r="AG97" s="1"/>
  <c r="G372" i="9"/>
  <c r="G34" i="25" s="1"/>
  <c r="G53" s="1"/>
  <c r="G336" i="9"/>
  <c r="F367"/>
  <c r="F29" i="25" s="1"/>
  <c r="F331" i="9"/>
  <c r="G370"/>
  <c r="G32" i="25" s="1"/>
  <c r="G334" i="9"/>
  <c r="H366"/>
  <c r="H28" i="25" s="1"/>
  <c r="H330" i="9"/>
  <c r="H21" i="25"/>
  <c r="H49" s="1"/>
  <c r="E37" i="23"/>
  <c r="J371" i="9"/>
  <c r="J33" i="25" s="1"/>
  <c r="J335" i="9"/>
  <c r="I366"/>
  <c r="I28" i="25" s="1"/>
  <c r="I51" s="1"/>
  <c r="J387" s="1"/>
  <c r="H1382" s="1"/>
  <c r="I330" i="9"/>
  <c r="H921" i="25"/>
  <c r="H407" i="8"/>
  <c r="I14" i="29"/>
  <c r="J14"/>
  <c r="J368" i="9"/>
  <c r="J30" i="25" s="1"/>
  <c r="J332" i="9"/>
  <c r="I257" i="6"/>
  <c r="V257"/>
  <c r="O41" i="26" s="1"/>
  <c r="I248" i="6"/>
  <c r="V248"/>
  <c r="O32" i="26" s="1"/>
  <c r="H244" i="6"/>
  <c r="U244"/>
  <c r="N28" i="26" s="1"/>
  <c r="N19" s="1"/>
  <c r="U19" s="1"/>
  <c r="AH19" s="1"/>
  <c r="AV19" s="1"/>
  <c r="H247" i="6"/>
  <c r="U247"/>
  <c r="N31" i="26" s="1"/>
  <c r="H258" i="6"/>
  <c r="U258"/>
  <c r="N42" i="26" s="1"/>
  <c r="H260" i="6"/>
  <c r="U260"/>
  <c r="N44" i="26" s="1"/>
  <c r="H262" i="6"/>
  <c r="U262"/>
  <c r="N46" i="26" s="1"/>
  <c r="H264" i="6"/>
  <c r="U264"/>
  <c r="N48" i="26" s="1"/>
  <c r="K372" i="9"/>
  <c r="K34" i="25" s="1"/>
  <c r="K53" s="1"/>
  <c r="K336" i="9"/>
  <c r="K367"/>
  <c r="K29" i="25" s="1"/>
  <c r="K331" i="9"/>
  <c r="K371"/>
  <c r="K33" i="25" s="1"/>
  <c r="K335" i="9"/>
  <c r="K21" i="25"/>
  <c r="H37" i="23"/>
  <c r="H38" s="1"/>
  <c r="H45" s="1"/>
  <c r="P70" i="26"/>
  <c r="O63"/>
  <c r="L371" i="9"/>
  <c r="L33" i="25" s="1"/>
  <c r="L335" i="9"/>
  <c r="L58" i="25"/>
  <c r="I1066"/>
  <c r="I1075" s="1"/>
  <c r="D149" i="17"/>
  <c r="K112" i="26"/>
  <c r="K149" s="1"/>
  <c r="K181" s="1"/>
  <c r="J12" i="29"/>
  <c r="J16" s="1"/>
  <c r="J20" s="1"/>
  <c r="C434" i="28"/>
  <c r="C187"/>
  <c r="K15" i="25"/>
  <c r="K23" i="26"/>
  <c r="C219" i="27"/>
  <c r="K280" i="6"/>
  <c r="R280" s="1"/>
  <c r="Y280" s="1"/>
  <c r="AF280" s="1"/>
  <c r="R241"/>
  <c r="Y241" s="1"/>
  <c r="AF241" s="1"/>
  <c r="K241"/>
  <c r="K15" i="9"/>
  <c r="K85" i="8"/>
  <c r="K137" i="5"/>
  <c r="K143" s="1"/>
  <c r="K149" s="1"/>
  <c r="K157" s="1"/>
  <c r="K163" s="1"/>
  <c r="K169" s="1"/>
  <c r="K177" s="1"/>
  <c r="K183" s="1"/>
  <c r="K189" s="1"/>
  <c r="K197" s="1"/>
  <c r="K203" s="1"/>
  <c r="K209" s="1"/>
  <c r="K217" s="1"/>
  <c r="K224" s="1"/>
  <c r="K231" s="1"/>
  <c r="L21" i="25"/>
  <c r="I37" i="23"/>
  <c r="G21" i="25"/>
  <c r="D37" i="23"/>
  <c r="K828" i="25"/>
  <c r="K834"/>
  <c r="E873"/>
  <c r="AG19" i="26"/>
  <c r="AU19" s="1"/>
  <c r="V63"/>
  <c r="AI63" s="1"/>
  <c r="AP63" s="1"/>
  <c r="AW63" s="1"/>
  <c r="I49" i="25"/>
  <c r="F866"/>
  <c r="F859"/>
  <c r="J904"/>
  <c r="G1216"/>
  <c r="G1233"/>
  <c r="I904"/>
  <c r="E1242"/>
  <c r="E1243" s="1"/>
  <c r="G712"/>
  <c r="F865"/>
  <c r="F1233"/>
  <c r="G1239"/>
  <c r="G1232"/>
  <c r="G1222"/>
  <c r="H1240"/>
  <c r="H1234"/>
  <c r="H1227"/>
  <c r="H1221"/>
  <c r="H865"/>
  <c r="L49"/>
  <c r="E912"/>
  <c r="G911"/>
  <c r="H87"/>
  <c r="L87"/>
  <c r="N87"/>
  <c r="M87"/>
  <c r="I87"/>
  <c r="K87"/>
  <c r="J87"/>
  <c r="AP99" i="26"/>
  <c r="AD299" i="6"/>
  <c r="AB302"/>
  <c r="AN102" i="26"/>
  <c r="AU102" s="1"/>
  <c r="F173" s="1"/>
  <c r="F235" s="1"/>
  <c r="F297" s="1"/>
  <c r="H86" i="25"/>
  <c r="L86"/>
  <c r="K86"/>
  <c r="M86"/>
  <c r="J86"/>
  <c r="N86"/>
  <c r="I86"/>
  <c r="H82"/>
  <c r="M82"/>
  <c r="K82"/>
  <c r="I82"/>
  <c r="J82"/>
  <c r="L82"/>
  <c r="N82"/>
  <c r="K78"/>
  <c r="M78"/>
  <c r="I78"/>
  <c r="J78"/>
  <c r="N78"/>
  <c r="H78"/>
  <c r="L78"/>
  <c r="V299" i="6"/>
  <c r="O99" i="26" s="1"/>
  <c r="V99" s="1"/>
  <c r="AI99" s="1"/>
  <c r="P299" i="6"/>
  <c r="AB304"/>
  <c r="AN104" i="26"/>
  <c r="AD298" i="6"/>
  <c r="AP98" i="26"/>
  <c r="G74" i="25"/>
  <c r="G75"/>
  <c r="G76"/>
  <c r="F31" i="5"/>
  <c r="K79" i="25"/>
  <c r="M79"/>
  <c r="J79"/>
  <c r="H79"/>
  <c r="I79"/>
  <c r="L79"/>
  <c r="N79"/>
  <c r="AB303" i="6"/>
  <c r="AN103" i="26"/>
  <c r="AU63"/>
  <c r="AN63"/>
  <c r="G61" i="25"/>
  <c r="G64"/>
  <c r="G69"/>
  <c r="G62"/>
  <c r="G67"/>
  <c r="G59"/>
  <c r="G60"/>
  <c r="G65"/>
  <c r="G68"/>
  <c r="G63"/>
  <c r="G66"/>
  <c r="F46" i="5"/>
  <c r="G70" i="25" s="1"/>
  <c r="J86" i="5"/>
  <c r="K86"/>
  <c r="G86"/>
  <c r="F20"/>
  <c r="F86"/>
  <c r="L86"/>
  <c r="H86"/>
  <c r="I86"/>
  <c r="J218" i="6"/>
  <c r="I229"/>
  <c r="I232" s="1"/>
  <c r="H88" i="25"/>
  <c r="J88"/>
  <c r="L88"/>
  <c r="I88"/>
  <c r="N88"/>
  <c r="K88"/>
  <c r="M88"/>
  <c r="L84"/>
  <c r="I84"/>
  <c r="N84"/>
  <c r="J84"/>
  <c r="M84"/>
  <c r="H84"/>
  <c r="K84"/>
  <c r="J80"/>
  <c r="N80"/>
  <c r="I80"/>
  <c r="K80"/>
  <c r="H80"/>
  <c r="L80"/>
  <c r="M80"/>
  <c r="V298" i="6"/>
  <c r="O98" i="26" s="1"/>
  <c r="V98" s="1"/>
  <c r="AI98" s="1"/>
  <c r="P298" i="6"/>
  <c r="AB300"/>
  <c r="AN100" i="26"/>
  <c r="AU100" s="1"/>
  <c r="F171" s="1"/>
  <c r="F233" s="1"/>
  <c r="F295" s="1"/>
  <c r="I242" i="6"/>
  <c r="V242"/>
  <c r="O26" i="26" s="1"/>
  <c r="O18" s="1"/>
  <c r="V18" s="1"/>
  <c r="AI18" s="1"/>
  <c r="AW18" s="1"/>
  <c r="AV99"/>
  <c r="G170" s="1"/>
  <c r="G232" s="1"/>
  <c r="G294" s="1"/>
  <c r="AU104"/>
  <c r="F175" s="1"/>
  <c r="F237" s="1"/>
  <c r="F299" s="1"/>
  <c r="AO63"/>
  <c r="AV63" s="1"/>
  <c r="AD72"/>
  <c r="AF71"/>
  <c r="AE71" s="1"/>
  <c r="I83" i="25"/>
  <c r="L83"/>
  <c r="N83"/>
  <c r="M83"/>
  <c r="K83"/>
  <c r="J83"/>
  <c r="H83"/>
  <c r="AB301" i="6"/>
  <c r="AN101" i="26"/>
  <c r="AU101" s="1"/>
  <c r="F172" s="1"/>
  <c r="F234" s="1"/>
  <c r="F296" s="1"/>
  <c r="G71" i="25"/>
  <c r="G72"/>
  <c r="G73"/>
  <c r="F42" i="5"/>
  <c r="F48"/>
  <c r="AB305" i="6"/>
  <c r="AN105" i="26"/>
  <c r="AU105" s="1"/>
  <c r="F176" s="1"/>
  <c r="F238" s="1"/>
  <c r="F300" s="1"/>
  <c r="J1364" i="25"/>
  <c r="J1360"/>
  <c r="P281" i="6"/>
  <c r="V281"/>
  <c r="O81" i="26" s="1"/>
  <c r="H85" i="25"/>
  <c r="I85"/>
  <c r="J85"/>
  <c r="K85"/>
  <c r="L85"/>
  <c r="N85"/>
  <c r="M85"/>
  <c r="M81"/>
  <c r="H81"/>
  <c r="I81"/>
  <c r="K81"/>
  <c r="J81"/>
  <c r="L81"/>
  <c r="N81"/>
  <c r="I77"/>
  <c r="K77"/>
  <c r="N77"/>
  <c r="H77"/>
  <c r="J77"/>
  <c r="L77"/>
  <c r="H1364"/>
  <c r="H1360"/>
  <c r="AU103" i="26"/>
  <c r="F174" s="1"/>
  <c r="F236" s="1"/>
  <c r="F298" s="1"/>
  <c r="AV98"/>
  <c r="G169" s="1"/>
  <c r="G231" s="1"/>
  <c r="G293" s="1"/>
  <c r="AF271" i="6" l="1"/>
  <c r="AR55" i="26"/>
  <c r="S304" i="6"/>
  <c r="Z304" s="1"/>
  <c r="S104" i="26" s="1"/>
  <c r="Z104" s="1"/>
  <c r="AM104" s="1"/>
  <c r="Y304" i="6"/>
  <c r="R104" i="26" s="1"/>
  <c r="Y104" s="1"/>
  <c r="AL104" s="1"/>
  <c r="S246" i="6"/>
  <c r="Z246" s="1"/>
  <c r="S30" i="26" s="1"/>
  <c r="Y246" i="6"/>
  <c r="R30" i="26" s="1"/>
  <c r="I1706" i="25"/>
  <c r="I1611"/>
  <c r="I1640" s="1"/>
  <c r="H463"/>
  <c r="H505" s="1"/>
  <c r="H538" s="1"/>
  <c r="I1735"/>
  <c r="I1764" s="1"/>
  <c r="I1672"/>
  <c r="I1558"/>
  <c r="Q430"/>
  <c r="AQ23" i="26"/>
  <c r="AJ67"/>
  <c r="H1672" i="25"/>
  <c r="H1706"/>
  <c r="G463"/>
  <c r="G505" s="1"/>
  <c r="G538" s="1"/>
  <c r="H1735"/>
  <c r="H1764" s="1"/>
  <c r="H1558"/>
  <c r="H1611"/>
  <c r="H1640" s="1"/>
  <c r="P430"/>
  <c r="U266" i="30"/>
  <c r="AB266" s="1"/>
  <c r="N302"/>
  <c r="D1240" i="25"/>
  <c r="D1275" s="1"/>
  <c r="D1318" s="1"/>
  <c r="D1146"/>
  <c r="D1189" s="1"/>
  <c r="D1238"/>
  <c r="D1273" s="1"/>
  <c r="D1316" s="1"/>
  <c r="D1144"/>
  <c r="D1187" s="1"/>
  <c r="D1236"/>
  <c r="D1271" s="1"/>
  <c r="D1314" s="1"/>
  <c r="D1142"/>
  <c r="D1185" s="1"/>
  <c r="D1234"/>
  <c r="D1269" s="1"/>
  <c r="D1312" s="1"/>
  <c r="D1140"/>
  <c r="D1183" s="1"/>
  <c r="D1232"/>
  <c r="D1267" s="1"/>
  <c r="D1310" s="1"/>
  <c r="D1138"/>
  <c r="D1181" s="1"/>
  <c r="D1230"/>
  <c r="D1265" s="1"/>
  <c r="D1308" s="1"/>
  <c r="D1136"/>
  <c r="D1179" s="1"/>
  <c r="D1228"/>
  <c r="D1263" s="1"/>
  <c r="D1306" s="1"/>
  <c r="D1134"/>
  <c r="D1177" s="1"/>
  <c r="D1226"/>
  <c r="D1261" s="1"/>
  <c r="D1304" s="1"/>
  <c r="D1132"/>
  <c r="D1175" s="1"/>
  <c r="D1224"/>
  <c r="D1259" s="1"/>
  <c r="D1302" s="1"/>
  <c r="D1130"/>
  <c r="D1173" s="1"/>
  <c r="D1222"/>
  <c r="D1257" s="1"/>
  <c r="D1300" s="1"/>
  <c r="D1128"/>
  <c r="D1171" s="1"/>
  <c r="D1220"/>
  <c r="D1255" s="1"/>
  <c r="D1298" s="1"/>
  <c r="D1126"/>
  <c r="D1169" s="1"/>
  <c r="D1216"/>
  <c r="D1251" s="1"/>
  <c r="D1294" s="1"/>
  <c r="D1122"/>
  <c r="D1165" s="1"/>
  <c r="AI15" i="26"/>
  <c r="V60"/>
  <c r="AW99"/>
  <c r="H170" s="1"/>
  <c r="H232" s="1"/>
  <c r="H294" s="1"/>
  <c r="M77" i="25"/>
  <c r="G21" i="29"/>
  <c r="G23" s="1"/>
  <c r="H17"/>
  <c r="K119" i="8"/>
  <c r="K153" s="1"/>
  <c r="K218"/>
  <c r="K226" s="1"/>
  <c r="J237" s="1"/>
  <c r="J272" s="1"/>
  <c r="K188"/>
  <c r="K67" i="26"/>
  <c r="K78"/>
  <c r="R78" s="1"/>
  <c r="Y78" s="1"/>
  <c r="AL78" s="1"/>
  <c r="AS78" s="1"/>
  <c r="AZ78" s="1"/>
  <c r="R23"/>
  <c r="K15"/>
  <c r="L112"/>
  <c r="L149" s="1"/>
  <c r="L181" s="1"/>
  <c r="K12" i="29"/>
  <c r="K16" s="1"/>
  <c r="K20" s="1"/>
  <c r="C469" i="28"/>
  <c r="L15" i="25"/>
  <c r="C222" i="28"/>
  <c r="C253" i="27"/>
  <c r="L23" i="26"/>
  <c r="L280" i="6"/>
  <c r="S280" s="1"/>
  <c r="Z280" s="1"/>
  <c r="AG280" s="1"/>
  <c r="L15" i="9"/>
  <c r="L137" i="5"/>
  <c r="L143" s="1"/>
  <c r="L149" s="1"/>
  <c r="L157" s="1"/>
  <c r="L163" s="1"/>
  <c r="L169" s="1"/>
  <c r="L177" s="1"/>
  <c r="L183" s="1"/>
  <c r="L189" s="1"/>
  <c r="L197" s="1"/>
  <c r="L203" s="1"/>
  <c r="L209" s="1"/>
  <c r="L217" s="1"/>
  <c r="L224" s="1"/>
  <c r="L231" s="1"/>
  <c r="S241" i="6"/>
  <c r="Z241" s="1"/>
  <c r="AG241" s="1"/>
  <c r="L241"/>
  <c r="L85" i="8"/>
  <c r="BI184" i="27"/>
  <c r="L270" i="25"/>
  <c r="L308" s="1"/>
  <c r="K1529"/>
  <c r="L234"/>
  <c r="L94"/>
  <c r="L128" s="1"/>
  <c r="L162" s="1"/>
  <c r="M198"/>
  <c r="Q70" i="26"/>
  <c r="P63"/>
  <c r="W63" s="1"/>
  <c r="AJ63" s="1"/>
  <c r="AQ63" s="1"/>
  <c r="AX63" s="1"/>
  <c r="I264" i="6"/>
  <c r="V264"/>
  <c r="O48" i="26" s="1"/>
  <c r="I262" i="6"/>
  <c r="V262"/>
  <c r="O46" i="26" s="1"/>
  <c r="I260" i="6"/>
  <c r="V260"/>
  <c r="O44" i="26" s="1"/>
  <c r="I258" i="6"/>
  <c r="V258"/>
  <c r="O42" i="26" s="1"/>
  <c r="I247" i="6"/>
  <c r="V247"/>
  <c r="O31" i="26" s="1"/>
  <c r="I244" i="6"/>
  <c r="V244"/>
  <c r="O28" i="26" s="1"/>
  <c r="O19" s="1"/>
  <c r="V19" s="1"/>
  <c r="AI19" s="1"/>
  <c r="AW19" s="1"/>
  <c r="J248" i="6"/>
  <c r="W248"/>
  <c r="P32" i="26" s="1"/>
  <c r="J257" i="6"/>
  <c r="W257"/>
  <c r="P41" i="26" s="1"/>
  <c r="H1085" i="25"/>
  <c r="H1113" s="1"/>
  <c r="H1114" s="1"/>
  <c r="H949"/>
  <c r="H950" s="1"/>
  <c r="AN97" i="26"/>
  <c r="AB297" i="6"/>
  <c r="O189" i="30"/>
  <c r="J225"/>
  <c r="O225" s="1"/>
  <c r="N225"/>
  <c r="N224"/>
  <c r="K1086" i="25"/>
  <c r="K949"/>
  <c r="K950" s="1"/>
  <c r="O266" i="30"/>
  <c r="H302"/>
  <c r="W243" i="6"/>
  <c r="P27" i="26" s="1"/>
  <c r="J243" i="6"/>
  <c r="G1372" i="25"/>
  <c r="G1376"/>
  <c r="G1378" s="1"/>
  <c r="P417"/>
  <c r="H417" s="1"/>
  <c r="P404"/>
  <c r="H404" s="1"/>
  <c r="P408"/>
  <c r="H408" s="1"/>
  <c r="P416"/>
  <c r="H416" s="1"/>
  <c r="P409"/>
  <c r="H409" s="1"/>
  <c r="P402"/>
  <c r="H402" s="1"/>
  <c r="F1355" s="1"/>
  <c r="H1679" s="1"/>
  <c r="P412"/>
  <c r="H412" s="1"/>
  <c r="P413"/>
  <c r="H413" s="1"/>
  <c r="P410"/>
  <c r="H410" s="1"/>
  <c r="P411"/>
  <c r="H411" s="1"/>
  <c r="P403"/>
  <c r="H403" s="1"/>
  <c r="O410"/>
  <c r="G410" s="1"/>
  <c r="O417"/>
  <c r="G417" s="1"/>
  <c r="O404"/>
  <c r="G404" s="1"/>
  <c r="O413"/>
  <c r="G413" s="1"/>
  <c r="O408"/>
  <c r="G408" s="1"/>
  <c r="O412"/>
  <c r="G412" s="1"/>
  <c r="O403"/>
  <c r="G403" s="1"/>
  <c r="E1361" s="1"/>
  <c r="G1680" s="1"/>
  <c r="O409"/>
  <c r="G409" s="1"/>
  <c r="O411"/>
  <c r="G411" s="1"/>
  <c r="O416"/>
  <c r="G416" s="1"/>
  <c r="O402"/>
  <c r="G402" s="1"/>
  <c r="E1355" s="1"/>
  <c r="G1679" s="1"/>
  <c r="C96" i="23"/>
  <c r="C112"/>
  <c r="L369" i="9"/>
  <c r="L31" i="25" s="1"/>
  <c r="L333" i="9"/>
  <c r="L334"/>
  <c r="L370"/>
  <c r="L32" i="25" s="1"/>
  <c r="I922"/>
  <c r="I407" i="8"/>
  <c r="G20" i="25"/>
  <c r="G49" s="1"/>
  <c r="D36" i="23"/>
  <c r="D38" s="1"/>
  <c r="D45" s="1"/>
  <c r="G368" i="9"/>
  <c r="G30" i="25" s="1"/>
  <c r="G332" i="9"/>
  <c r="F21" i="25"/>
  <c r="C37" i="23"/>
  <c r="F371" i="9"/>
  <c r="F33" i="25" s="1"/>
  <c r="F335" i="9"/>
  <c r="J265" i="6"/>
  <c r="W265"/>
  <c r="P49" i="26" s="1"/>
  <c r="J267" i="6"/>
  <c r="W267"/>
  <c r="P51" i="26" s="1"/>
  <c r="W51" s="1"/>
  <c r="AJ51" s="1"/>
  <c r="AX51" s="1"/>
  <c r="I140" s="1"/>
  <c r="I209" s="1"/>
  <c r="I271" s="1"/>
  <c r="J269" i="6"/>
  <c r="W269"/>
  <c r="P53" i="26" s="1"/>
  <c r="W53" s="1"/>
  <c r="AJ53" s="1"/>
  <c r="AX53" s="1"/>
  <c r="I142" s="1"/>
  <c r="I211" s="1"/>
  <c r="I273" s="1"/>
  <c r="J271" i="6"/>
  <c r="W271"/>
  <c r="P55" i="26" s="1"/>
  <c r="W55" s="1"/>
  <c r="AJ55" s="1"/>
  <c r="AX55" s="1"/>
  <c r="I144" s="1"/>
  <c r="I213" s="1"/>
  <c r="I275" s="1"/>
  <c r="J1085" i="25"/>
  <c r="J949"/>
  <c r="J950" s="1"/>
  <c r="T411"/>
  <c r="L411" s="1"/>
  <c r="T410"/>
  <c r="L410" s="1"/>
  <c r="N384"/>
  <c r="T409"/>
  <c r="L409" s="1"/>
  <c r="T402"/>
  <c r="L402" s="1"/>
  <c r="J1355" s="1"/>
  <c r="L1679" s="1"/>
  <c r="T412"/>
  <c r="L412" s="1"/>
  <c r="T404"/>
  <c r="L404" s="1"/>
  <c r="T403"/>
  <c r="L403" s="1"/>
  <c r="J1361" s="1"/>
  <c r="L1680" s="1"/>
  <c r="T408"/>
  <c r="L408" s="1"/>
  <c r="T416"/>
  <c r="L416" s="1"/>
  <c r="T417"/>
  <c r="L417" s="1"/>
  <c r="T413"/>
  <c r="L413" s="1"/>
  <c r="R411"/>
  <c r="J411" s="1"/>
  <c r="R402"/>
  <c r="J402" s="1"/>
  <c r="H1355" s="1"/>
  <c r="J1679" s="1"/>
  <c r="R408"/>
  <c r="J408" s="1"/>
  <c r="R416"/>
  <c r="J416" s="1"/>
  <c r="R413"/>
  <c r="J413" s="1"/>
  <c r="R410"/>
  <c r="J410" s="1"/>
  <c r="R404"/>
  <c r="J404" s="1"/>
  <c r="R409"/>
  <c r="J409" s="1"/>
  <c r="R417"/>
  <c r="J417" s="1"/>
  <c r="R412"/>
  <c r="J412" s="1"/>
  <c r="R403"/>
  <c r="J403" s="1"/>
  <c r="H1361" s="1"/>
  <c r="J1680" s="1"/>
  <c r="E38" i="23"/>
  <c r="E45" s="1"/>
  <c r="P297" i="6"/>
  <c r="V297"/>
  <c r="O97" i="26" s="1"/>
  <c r="V97" s="1"/>
  <c r="AI97" s="1"/>
  <c r="I68" i="5"/>
  <c r="H61"/>
  <c r="H85" s="1"/>
  <c r="G1735" i="25"/>
  <c r="G1764" s="1"/>
  <c r="G1706"/>
  <c r="G1672"/>
  <c r="G1611"/>
  <c r="G1640" s="1"/>
  <c r="G1558"/>
  <c r="F463"/>
  <c r="F505" s="1"/>
  <c r="F538" s="1"/>
  <c r="O430"/>
  <c r="AX15" i="26"/>
  <c r="AX60" s="1"/>
  <c r="AQ60"/>
  <c r="G922" i="25"/>
  <c r="G407" i="8"/>
  <c r="J268" i="6"/>
  <c r="W268"/>
  <c r="P52" i="26" s="1"/>
  <c r="W52" s="1"/>
  <c r="AJ52" s="1"/>
  <c r="AX52" s="1"/>
  <c r="I141" s="1"/>
  <c r="I210" s="1"/>
  <c r="I272" s="1"/>
  <c r="J270" i="6"/>
  <c r="W270"/>
  <c r="P54" i="26" s="1"/>
  <c r="W54" s="1"/>
  <c r="AJ54" s="1"/>
  <c r="AX54" s="1"/>
  <c r="I143" s="1"/>
  <c r="I212" s="1"/>
  <c r="I274" s="1"/>
  <c r="K760" i="25"/>
  <c r="K787" s="1"/>
  <c r="K754"/>
  <c r="I263" i="6"/>
  <c r="V263"/>
  <c r="O47" i="26" s="1"/>
  <c r="I261" i="6"/>
  <c r="V261"/>
  <c r="O45" i="26" s="1"/>
  <c r="I259" i="6"/>
  <c r="V259"/>
  <c r="O43" i="26" s="1"/>
  <c r="I249" i="6"/>
  <c r="V249"/>
  <c r="O33" i="26" s="1"/>
  <c r="I245" i="6"/>
  <c r="V245"/>
  <c r="O29" i="26" s="1"/>
  <c r="H761" i="25"/>
  <c r="H787" s="1"/>
  <c r="H754"/>
  <c r="F761"/>
  <c r="F787" s="1"/>
  <c r="F754"/>
  <c r="L331" i="9"/>
  <c r="L367"/>
  <c r="L29" i="25" s="1"/>
  <c r="J370" i="9"/>
  <c r="J32" i="25" s="1"/>
  <c r="J50" s="1"/>
  <c r="K385" s="1"/>
  <c r="J334" i="9"/>
  <c r="G366"/>
  <c r="G28" i="25" s="1"/>
  <c r="G51" s="1"/>
  <c r="H387" s="1"/>
  <c r="G330" i="9"/>
  <c r="F858" i="25"/>
  <c r="F872"/>
  <c r="F20"/>
  <c r="F49" s="1"/>
  <c r="C36" i="23"/>
  <c r="C38" s="1"/>
  <c r="C45" s="1"/>
  <c r="Q15" i="26"/>
  <c r="J60"/>
  <c r="J166" i="6"/>
  <c r="J170" s="1"/>
  <c r="J183" s="1"/>
  <c r="J187" s="1"/>
  <c r="J200" s="1"/>
  <c r="J204" s="1"/>
  <c r="J217" s="1"/>
  <c r="J129" i="9"/>
  <c r="I307" i="8"/>
  <c r="I377" s="1"/>
  <c r="I342"/>
  <c r="J1367" i="25"/>
  <c r="L1681" s="1"/>
  <c r="G1242"/>
  <c r="G1243" s="1"/>
  <c r="K51"/>
  <c r="L387" s="1"/>
  <c r="J51"/>
  <c r="K387" s="1"/>
  <c r="I50"/>
  <c r="J385" s="1"/>
  <c r="K205" i="9"/>
  <c r="K281" s="1"/>
  <c r="K317" s="1"/>
  <c r="K353" s="1"/>
  <c r="K167"/>
  <c r="K91"/>
  <c r="K53"/>
  <c r="J1066" i="25"/>
  <c r="J1075" s="1"/>
  <c r="M58"/>
  <c r="K307" i="26"/>
  <c r="C187" i="30"/>
  <c r="S181" i="26"/>
  <c r="I1083" i="25"/>
  <c r="J1118" s="1"/>
  <c r="I1339"/>
  <c r="I1345" s="1"/>
  <c r="I1351" s="1"/>
  <c r="I1357" s="1"/>
  <c r="I1363" s="1"/>
  <c r="I1369" s="1"/>
  <c r="I1375" s="1"/>
  <c r="I1381" s="1"/>
  <c r="I1387" s="1"/>
  <c r="I1393" s="1"/>
  <c r="I1399" s="1"/>
  <c r="I1405" s="1"/>
  <c r="I1411" s="1"/>
  <c r="I1417" s="1"/>
  <c r="I1423" s="1"/>
  <c r="I1429" s="1"/>
  <c r="I1435" s="1"/>
  <c r="I1441" s="1"/>
  <c r="I1447" s="1"/>
  <c r="Y111" i="6"/>
  <c r="Y110"/>
  <c r="Y107"/>
  <c r="Y102"/>
  <c r="Y101"/>
  <c r="Y100"/>
  <c r="Y109"/>
  <c r="Y108"/>
  <c r="Y106"/>
  <c r="Y105"/>
  <c r="Y104"/>
  <c r="Y103"/>
  <c r="Y99"/>
  <c r="Y98"/>
  <c r="G101" i="5"/>
  <c r="G109" s="1"/>
  <c r="G117" s="1"/>
  <c r="G125" s="1"/>
  <c r="H72"/>
  <c r="I245" i="26"/>
  <c r="J308"/>
  <c r="H1290" i="25"/>
  <c r="H1281"/>
  <c r="AV15" i="26"/>
  <c r="AV60" s="1"/>
  <c r="AO60"/>
  <c r="F1290" i="25"/>
  <c r="F1281"/>
  <c r="I45" i="23"/>
  <c r="I38"/>
  <c r="Q411" i="25"/>
  <c r="I411" s="1"/>
  <c r="Q416"/>
  <c r="I416" s="1"/>
  <c r="Q404"/>
  <c r="I404" s="1"/>
  <c r="Q408"/>
  <c r="I408" s="1"/>
  <c r="Q412"/>
  <c r="I412" s="1"/>
  <c r="Q413"/>
  <c r="I413" s="1"/>
  <c r="Q403"/>
  <c r="I403" s="1"/>
  <c r="Q409"/>
  <c r="I409" s="1"/>
  <c r="Q402"/>
  <c r="I402" s="1"/>
  <c r="G1355" s="1"/>
  <c r="I1679" s="1"/>
  <c r="Q410"/>
  <c r="I410" s="1"/>
  <c r="Q417"/>
  <c r="I417" s="1"/>
  <c r="G1354"/>
  <c r="G1358"/>
  <c r="F1358"/>
  <c r="F1354"/>
  <c r="Q189" i="30"/>
  <c r="L225"/>
  <c r="Q225" s="1"/>
  <c r="L330" i="9"/>
  <c r="L366"/>
  <c r="L28" i="25" s="1"/>
  <c r="F368" i="9"/>
  <c r="F30" i="25" s="1"/>
  <c r="F51" s="1"/>
  <c r="G387" s="1"/>
  <c r="E1382" s="1"/>
  <c r="F332" i="9"/>
  <c r="F369"/>
  <c r="F31" i="25" s="1"/>
  <c r="F333" i="9"/>
  <c r="K1358" i="25"/>
  <c r="K1354"/>
  <c r="S404"/>
  <c r="K404" s="1"/>
  <c r="S412"/>
  <c r="K412" s="1"/>
  <c r="S411"/>
  <c r="K411" s="1"/>
  <c r="S410"/>
  <c r="K410" s="1"/>
  <c r="S413"/>
  <c r="K413" s="1"/>
  <c r="S402"/>
  <c r="K402" s="1"/>
  <c r="I1355" s="1"/>
  <c r="K1679" s="1"/>
  <c r="S416"/>
  <c r="K416" s="1"/>
  <c r="S403"/>
  <c r="K403" s="1"/>
  <c r="S417"/>
  <c r="K417" s="1"/>
  <c r="S408"/>
  <c r="K408" s="1"/>
  <c r="S409"/>
  <c r="K409" s="1"/>
  <c r="I1358"/>
  <c r="I1354"/>
  <c r="I766"/>
  <c r="I787" s="1"/>
  <c r="I754"/>
  <c r="E1364"/>
  <c r="E1360"/>
  <c r="F1086"/>
  <c r="F1113" s="1"/>
  <c r="F1114" s="1"/>
  <c r="F949"/>
  <c r="F950" s="1"/>
  <c r="D1219"/>
  <c r="D1254" s="1"/>
  <c r="D1297" s="1"/>
  <c r="D1125"/>
  <c r="D1168" s="1"/>
  <c r="D1215"/>
  <c r="D1250" s="1"/>
  <c r="D1293" s="1"/>
  <c r="D1121"/>
  <c r="D1164" s="1"/>
  <c r="H810"/>
  <c r="H817" s="1"/>
  <c r="H824" s="1"/>
  <c r="H831" s="1"/>
  <c r="H796"/>
  <c r="D1217"/>
  <c r="D1252" s="1"/>
  <c r="D1295" s="1"/>
  <c r="D1123"/>
  <c r="D1166" s="1"/>
  <c r="L368" i="9"/>
  <c r="L30" i="25" s="1"/>
  <c r="L332" i="9"/>
  <c r="K370"/>
  <c r="K32" i="25" s="1"/>
  <c r="K50" s="1"/>
  <c r="L385" s="1"/>
  <c r="K334" i="9"/>
  <c r="J20" i="25"/>
  <c r="J49" s="1"/>
  <c r="G36" i="23"/>
  <c r="H368" i="9"/>
  <c r="H30" i="25" s="1"/>
  <c r="H51" s="1"/>
  <c r="I387" s="1"/>
  <c r="H332" i="9"/>
  <c r="E921" i="25"/>
  <c r="E407" i="8"/>
  <c r="F370" i="9"/>
  <c r="F32" i="25" s="1"/>
  <c r="F334" i="9"/>
  <c r="I266" i="30"/>
  <c r="J244" i="26"/>
  <c r="X23"/>
  <c r="Q67"/>
  <c r="G35" i="23"/>
  <c r="G42" s="1"/>
  <c r="G52" s="1"/>
  <c r="J197" i="8"/>
  <c r="J206" s="1"/>
  <c r="K49" i="25"/>
  <c r="AU97" i="26"/>
  <c r="F168" s="1"/>
  <c r="F230" s="1"/>
  <c r="F292" s="1"/>
  <c r="H1242" i="25"/>
  <c r="H1243" s="1"/>
  <c r="F1242"/>
  <c r="F1243" s="1"/>
  <c r="AU18" i="26"/>
  <c r="G50" i="25"/>
  <c r="H385" s="1"/>
  <c r="K34" i="26"/>
  <c r="L1617" i="25"/>
  <c r="L1741" s="1"/>
  <c r="K86" i="26" s="1"/>
  <c r="H1388" i="25"/>
  <c r="H1366"/>
  <c r="BI68" i="27"/>
  <c r="H147" i="25"/>
  <c r="H181"/>
  <c r="BI276" i="27"/>
  <c r="N151" i="25"/>
  <c r="N185"/>
  <c r="BI106" i="27"/>
  <c r="I151" i="25"/>
  <c r="I185"/>
  <c r="BI280" i="27"/>
  <c r="N155" i="25"/>
  <c r="N189"/>
  <c r="BI110" i="27"/>
  <c r="I189" i="25"/>
  <c r="I155"/>
  <c r="K73"/>
  <c r="I73"/>
  <c r="L73"/>
  <c r="N73"/>
  <c r="H73"/>
  <c r="M73"/>
  <c r="AC301" i="6"/>
  <c r="AO101" i="26"/>
  <c r="AV101" s="1"/>
  <c r="G172" s="1"/>
  <c r="G234" s="1"/>
  <c r="G296" s="1"/>
  <c r="BI244" i="27"/>
  <c r="M187" i="25"/>
  <c r="M153"/>
  <c r="AC300" i="6"/>
  <c r="AO100" i="26"/>
  <c r="AV100" s="1"/>
  <c r="G171" s="1"/>
  <c r="G233" s="1"/>
  <c r="G295" s="1"/>
  <c r="BI207" i="27"/>
  <c r="L150" i="25"/>
  <c r="L184"/>
  <c r="BI275" i="27"/>
  <c r="N150" i="25"/>
  <c r="N184"/>
  <c r="BI245" i="27"/>
  <c r="M154" i="25"/>
  <c r="M188"/>
  <c r="BI211" i="27"/>
  <c r="L188" i="25"/>
  <c r="L154"/>
  <c r="BI113" i="27"/>
  <c r="I158" i="25"/>
  <c r="I192"/>
  <c r="H63"/>
  <c r="L63"/>
  <c r="M63"/>
  <c r="I63"/>
  <c r="J63"/>
  <c r="N63"/>
  <c r="K63"/>
  <c r="H59"/>
  <c r="I59"/>
  <c r="L59"/>
  <c r="N59"/>
  <c r="K59"/>
  <c r="J59"/>
  <c r="M59"/>
  <c r="K64"/>
  <c r="I64"/>
  <c r="N64"/>
  <c r="L64"/>
  <c r="J64"/>
  <c r="H64"/>
  <c r="M64"/>
  <c r="BI274" i="27"/>
  <c r="N183" i="25"/>
  <c r="N149"/>
  <c r="BI138" i="27"/>
  <c r="J183" i="25"/>
  <c r="J149"/>
  <c r="K74"/>
  <c r="I74"/>
  <c r="H74"/>
  <c r="M74"/>
  <c r="N74"/>
  <c r="L74"/>
  <c r="J74"/>
  <c r="AQ98" i="26"/>
  <c r="AE298" i="6"/>
  <c r="AC304"/>
  <c r="AO104" i="26"/>
  <c r="AV104" s="1"/>
  <c r="G175" s="1"/>
  <c r="G237" s="1"/>
  <c r="G299" s="1"/>
  <c r="BI137" i="27"/>
  <c r="J182" i="25"/>
  <c r="J148"/>
  <c r="BI277" i="27"/>
  <c r="N152" i="25"/>
  <c r="N186"/>
  <c r="BI175" i="27"/>
  <c r="K152" i="25"/>
  <c r="K186"/>
  <c r="BI281" i="27"/>
  <c r="N156" i="25"/>
  <c r="N190"/>
  <c r="BI213" i="27"/>
  <c r="L156" i="25"/>
  <c r="L190"/>
  <c r="AE299" i="6"/>
  <c r="AQ99" i="26"/>
  <c r="BI146" i="27"/>
  <c r="J191" i="25"/>
  <c r="J157"/>
  <c r="BI282" i="27"/>
  <c r="N191" i="25"/>
  <c r="N157"/>
  <c r="H1367"/>
  <c r="J1681" s="1"/>
  <c r="BI136" i="27"/>
  <c r="J181" i="25"/>
  <c r="J147"/>
  <c r="BI102" i="27"/>
  <c r="I181" i="25"/>
  <c r="I147"/>
  <c r="BI174" i="27"/>
  <c r="K151" i="25"/>
  <c r="K185"/>
  <c r="BI246" i="27"/>
  <c r="M155" i="25"/>
  <c r="M189"/>
  <c r="BI144" i="27"/>
  <c r="J189" i="25"/>
  <c r="J155"/>
  <c r="Q281" i="6"/>
  <c r="W281"/>
  <c r="P81" i="26" s="1"/>
  <c r="BI176" i="27"/>
  <c r="K187" i="25"/>
  <c r="K153"/>
  <c r="BI108" i="27"/>
  <c r="I153" i="25"/>
  <c r="I187"/>
  <c r="BI241" i="27"/>
  <c r="M184" i="25"/>
  <c r="M150"/>
  <c r="BI105" i="27"/>
  <c r="I150" i="25"/>
  <c r="I184"/>
  <c r="BI75" i="27"/>
  <c r="H154" i="25"/>
  <c r="H188"/>
  <c r="BI109" i="27"/>
  <c r="I188" i="25"/>
  <c r="I154"/>
  <c r="BI283" i="27"/>
  <c r="N158" i="25"/>
  <c r="N192"/>
  <c r="BI79" i="27"/>
  <c r="H158" i="25"/>
  <c r="H192"/>
  <c r="K218" i="6"/>
  <c r="J229"/>
  <c r="J232" s="1"/>
  <c r="K66" i="25"/>
  <c r="I66"/>
  <c r="H66"/>
  <c r="L66"/>
  <c r="J66"/>
  <c r="M66"/>
  <c r="N66"/>
  <c r="K60"/>
  <c r="M60"/>
  <c r="J60"/>
  <c r="H60"/>
  <c r="L60"/>
  <c r="I60"/>
  <c r="N60"/>
  <c r="L69"/>
  <c r="N69"/>
  <c r="J69"/>
  <c r="M69"/>
  <c r="I69"/>
  <c r="H69"/>
  <c r="K69"/>
  <c r="BI70" i="27"/>
  <c r="H149" i="25"/>
  <c r="H183"/>
  <c r="L75"/>
  <c r="K75"/>
  <c r="I75"/>
  <c r="M75"/>
  <c r="H75"/>
  <c r="N75"/>
  <c r="J75"/>
  <c r="BI273" i="27"/>
  <c r="N148" i="25"/>
  <c r="N182"/>
  <c r="BI171" i="27"/>
  <c r="K148" i="25"/>
  <c r="K182"/>
  <c r="BI107" i="27"/>
  <c r="I186" i="25"/>
  <c r="I152"/>
  <c r="BI111" i="27"/>
  <c r="I156" i="25"/>
  <c r="I190"/>
  <c r="BI179" i="27"/>
  <c r="K156" i="25"/>
  <c r="K190"/>
  <c r="AC302" i="6"/>
  <c r="AO102" i="26"/>
  <c r="AV102" s="1"/>
  <c r="G173" s="1"/>
  <c r="G235" s="1"/>
  <c r="G297" s="1"/>
  <c r="BI248" i="27"/>
  <c r="M157" i="25"/>
  <c r="M191"/>
  <c r="BI238" i="27"/>
  <c r="M147" i="25"/>
  <c r="M181"/>
  <c r="BI170" i="27"/>
  <c r="K181" i="25"/>
  <c r="K147"/>
  <c r="BI140" i="27"/>
  <c r="J151" i="25"/>
  <c r="J185"/>
  <c r="BI242" i="27"/>
  <c r="M185" i="25"/>
  <c r="M151"/>
  <c r="BI178" i="27"/>
  <c r="K155" i="25"/>
  <c r="K189"/>
  <c r="N71"/>
  <c r="J71"/>
  <c r="M71"/>
  <c r="I71"/>
  <c r="K71"/>
  <c r="L71"/>
  <c r="H71"/>
  <c r="BI142" i="27"/>
  <c r="J153" i="25"/>
  <c r="J187"/>
  <c r="BI210" i="27"/>
  <c r="L187" i="25"/>
  <c r="L153"/>
  <c r="J242" i="6"/>
  <c r="W242"/>
  <c r="P26" i="26" s="1"/>
  <c r="P18" s="1"/>
  <c r="W18" s="1"/>
  <c r="AJ18" s="1"/>
  <c r="AX18" s="1"/>
  <c r="BI173" i="27"/>
  <c r="K184" i="25"/>
  <c r="K150"/>
  <c r="BI177" i="27"/>
  <c r="K154" i="25"/>
  <c r="K188"/>
  <c r="BI279" i="27"/>
  <c r="N154" i="25"/>
  <c r="N188"/>
  <c r="BI181" i="27"/>
  <c r="K192" i="25"/>
  <c r="K158"/>
  <c r="BI147" i="27"/>
  <c r="J192" i="25"/>
  <c r="J158"/>
  <c r="I70"/>
  <c r="J70"/>
  <c r="H70"/>
  <c r="L70"/>
  <c r="N70"/>
  <c r="K70"/>
  <c r="M70"/>
  <c r="J65"/>
  <c r="H65"/>
  <c r="M65"/>
  <c r="I65"/>
  <c r="K65"/>
  <c r="L65"/>
  <c r="N65"/>
  <c r="K62"/>
  <c r="L62"/>
  <c r="N62"/>
  <c r="I62"/>
  <c r="J62"/>
  <c r="H62"/>
  <c r="M62"/>
  <c r="BI104" i="27"/>
  <c r="I183" i="25"/>
  <c r="I149"/>
  <c r="BI172" i="27"/>
  <c r="K183" i="25"/>
  <c r="K149"/>
  <c r="K76"/>
  <c r="H76"/>
  <c r="I76"/>
  <c r="J76"/>
  <c r="M76"/>
  <c r="N76"/>
  <c r="L76"/>
  <c r="I33" i="26"/>
  <c r="J1618" i="25"/>
  <c r="J1742" s="1"/>
  <c r="I87" i="26" s="1"/>
  <c r="BI69" i="27"/>
  <c r="H148" i="25"/>
  <c r="H182"/>
  <c r="BI239" i="27"/>
  <c r="M182" i="25"/>
  <c r="M148"/>
  <c r="BI141" i="27"/>
  <c r="J152" i="25"/>
  <c r="J186"/>
  <c r="BI73" i="27"/>
  <c r="H152" i="25"/>
  <c r="H186"/>
  <c r="BI247" i="27"/>
  <c r="M156" i="25"/>
  <c r="M190"/>
  <c r="BI112" i="27"/>
  <c r="I191" i="25"/>
  <c r="I157"/>
  <c r="BI78" i="27"/>
  <c r="H157" i="25"/>
  <c r="H191"/>
  <c r="AW98" i="26"/>
  <c r="H169" s="1"/>
  <c r="H231" s="1"/>
  <c r="H293" s="1"/>
  <c r="BI204" i="27"/>
  <c r="L147" i="25"/>
  <c r="L181"/>
  <c r="BI272" i="27"/>
  <c r="N147" i="25"/>
  <c r="N181"/>
  <c r="BI208" i="27"/>
  <c r="L185" i="25"/>
  <c r="L151"/>
  <c r="BI72" i="27"/>
  <c r="H151" i="25"/>
  <c r="H185"/>
  <c r="BI212" i="27"/>
  <c r="L155" i="25"/>
  <c r="L189"/>
  <c r="BI76" i="27"/>
  <c r="H189" i="25"/>
  <c r="H155"/>
  <c r="J1388"/>
  <c r="J1366"/>
  <c r="AC305" i="6"/>
  <c r="AO105" i="26"/>
  <c r="AV105" s="1"/>
  <c r="G176" s="1"/>
  <c r="G238" s="1"/>
  <c r="G300" s="1"/>
  <c r="H72" i="25"/>
  <c r="I72"/>
  <c r="N72"/>
  <c r="M72"/>
  <c r="J72"/>
  <c r="L72"/>
  <c r="K72"/>
  <c r="BI74" i="27"/>
  <c r="H153" i="25"/>
  <c r="H187"/>
  <c r="BI278" i="27"/>
  <c r="N187" i="25"/>
  <c r="N153"/>
  <c r="AF72" i="26"/>
  <c r="AE72" s="1"/>
  <c r="AD73"/>
  <c r="AF73" s="1"/>
  <c r="AE73" s="1"/>
  <c r="Q298" i="6"/>
  <c r="W298"/>
  <c r="P98" i="26" s="1"/>
  <c r="W98" s="1"/>
  <c r="AJ98" s="1"/>
  <c r="AX98" s="1"/>
  <c r="I169" s="1"/>
  <c r="I231" s="1"/>
  <c r="I293" s="1"/>
  <c r="BI71" i="27"/>
  <c r="H150" i="25"/>
  <c r="H184"/>
  <c r="BI139" i="27"/>
  <c r="J184" i="25"/>
  <c r="J150"/>
  <c r="BI143" i="27"/>
  <c r="J154" i="25"/>
  <c r="J188"/>
  <c r="BI249" i="27"/>
  <c r="M192" i="25"/>
  <c r="M158"/>
  <c r="BI215" i="27"/>
  <c r="L158" i="25"/>
  <c r="L192"/>
  <c r="K68"/>
  <c r="J68"/>
  <c r="M68"/>
  <c r="I68"/>
  <c r="N68"/>
  <c r="L68"/>
  <c r="H68"/>
  <c r="J67"/>
  <c r="N67"/>
  <c r="H67"/>
  <c r="L67"/>
  <c r="M67"/>
  <c r="K67"/>
  <c r="I67"/>
  <c r="K61"/>
  <c r="M61"/>
  <c r="N61"/>
  <c r="H61"/>
  <c r="L61"/>
  <c r="J61"/>
  <c r="I61"/>
  <c r="AC303" i="6"/>
  <c r="AO103" i="26"/>
  <c r="AV103" s="1"/>
  <c r="G174" s="1"/>
  <c r="G236" s="1"/>
  <c r="G298" s="1"/>
  <c r="BI206" i="27"/>
  <c r="L149" i="25"/>
  <c r="L183"/>
  <c r="BI240" i="27"/>
  <c r="M149" i="25"/>
  <c r="M183"/>
  <c r="Q299" i="6"/>
  <c r="W299"/>
  <c r="P99" i="26" s="1"/>
  <c r="W99" s="1"/>
  <c r="AJ99" s="1"/>
  <c r="AX99" s="1"/>
  <c r="I170" s="1"/>
  <c r="I232" s="1"/>
  <c r="I294" s="1"/>
  <c r="BI205" i="27"/>
  <c r="L148" i="25"/>
  <c r="L182"/>
  <c r="BI103" i="27"/>
  <c r="I182" i="25"/>
  <c r="I148"/>
  <c r="BI209" i="27"/>
  <c r="L152" i="25"/>
  <c r="L186"/>
  <c r="BI243" i="27"/>
  <c r="M186" i="25"/>
  <c r="M152"/>
  <c r="BI145" i="27"/>
  <c r="J190" i="25"/>
  <c r="J156"/>
  <c r="BI77" i="27"/>
  <c r="H190" i="25"/>
  <c r="H156"/>
  <c r="BI180" i="27"/>
  <c r="K191" i="25"/>
  <c r="K157"/>
  <c r="BI214" i="27"/>
  <c r="L157" i="25"/>
  <c r="L191"/>
  <c r="H1384"/>
  <c r="AI60" i="26" l="1"/>
  <c r="AP15"/>
  <c r="H573" i="25"/>
  <c r="H615" s="1"/>
  <c r="H648" s="1"/>
  <c r="H683" s="1"/>
  <c r="H725" s="1"/>
  <c r="H758" s="1"/>
  <c r="G802"/>
  <c r="AG271" i="6"/>
  <c r="AT55" i="26" s="1"/>
  <c r="AS55"/>
  <c r="G573" i="25"/>
  <c r="G615" s="1"/>
  <c r="G648" s="1"/>
  <c r="G683" s="1"/>
  <c r="G725" s="1"/>
  <c r="G758" s="1"/>
  <c r="F802"/>
  <c r="AQ67" i="26"/>
  <c r="AX23"/>
  <c r="AX67" s="1"/>
  <c r="I227" i="25"/>
  <c r="H299" s="1"/>
  <c r="J227"/>
  <c r="I299" s="1"/>
  <c r="K222"/>
  <c r="J294" s="1"/>
  <c r="J219"/>
  <c r="I291" s="1"/>
  <c r="K228"/>
  <c r="J300" s="1"/>
  <c r="L224"/>
  <c r="K296" s="1"/>
  <c r="L220"/>
  <c r="K292" s="1"/>
  <c r="I226"/>
  <c r="H298" s="1"/>
  <c r="M222"/>
  <c r="L294" s="1"/>
  <c r="K224"/>
  <c r="J296" s="1"/>
  <c r="K220"/>
  <c r="J292" s="1"/>
  <c r="O223"/>
  <c r="N295" s="1"/>
  <c r="O217"/>
  <c r="N289" s="1"/>
  <c r="I219"/>
  <c r="H291" s="1"/>
  <c r="J223"/>
  <c r="I295" s="1"/>
  <c r="L223"/>
  <c r="K295" s="1"/>
  <c r="K227"/>
  <c r="J299" s="1"/>
  <c r="M226"/>
  <c r="L298" s="1"/>
  <c r="J73"/>
  <c r="I217"/>
  <c r="H289" s="1"/>
  <c r="G48"/>
  <c r="E1384"/>
  <c r="G1382"/>
  <c r="J388"/>
  <c r="Q407" s="1"/>
  <c r="I407" s="1"/>
  <c r="I388"/>
  <c r="P407" s="1"/>
  <c r="H407" s="1"/>
  <c r="J1370"/>
  <c r="L386"/>
  <c r="G38" i="23"/>
  <c r="G45"/>
  <c r="K1360" i="25"/>
  <c r="K1364"/>
  <c r="F1364"/>
  <c r="F1361"/>
  <c r="H1680" s="1"/>
  <c r="F1360"/>
  <c r="K308" i="26"/>
  <c r="J245"/>
  <c r="I72" i="5"/>
  <c r="H101"/>
  <c r="H109" s="1"/>
  <c r="H117" s="1"/>
  <c r="H125" s="1"/>
  <c r="J266" i="30"/>
  <c r="K244" i="26"/>
  <c r="J1339" i="25"/>
  <c r="J1345" s="1"/>
  <c r="J1351" s="1"/>
  <c r="J1357" s="1"/>
  <c r="J1363" s="1"/>
  <c r="J1369" s="1"/>
  <c r="J1375" s="1"/>
  <c r="J1381" s="1"/>
  <c r="J1387" s="1"/>
  <c r="J1393" s="1"/>
  <c r="J1399" s="1"/>
  <c r="J1405" s="1"/>
  <c r="J1411" s="1"/>
  <c r="J1417" s="1"/>
  <c r="J1423" s="1"/>
  <c r="J1429" s="1"/>
  <c r="J1435" s="1"/>
  <c r="J1441" s="1"/>
  <c r="J1447" s="1"/>
  <c r="J1083"/>
  <c r="K1118" s="1"/>
  <c r="H1370"/>
  <c r="J386"/>
  <c r="K388"/>
  <c r="R407" s="1"/>
  <c r="J407" s="1"/>
  <c r="H1385" s="1"/>
  <c r="J1684" s="1"/>
  <c r="I1382"/>
  <c r="I61" i="5"/>
  <c r="I85" s="1"/>
  <c r="J68"/>
  <c r="W297" i="6"/>
  <c r="P97" i="26" s="1"/>
  <c r="W97" s="1"/>
  <c r="AJ97" s="1"/>
  <c r="Q297" i="6"/>
  <c r="I32" i="26"/>
  <c r="J1616" i="25"/>
  <c r="J1740" s="1"/>
  <c r="I85" i="26" s="1"/>
  <c r="L1618" i="25"/>
  <c r="L1742" s="1"/>
  <c r="K87" i="26" s="1"/>
  <c r="K33"/>
  <c r="G1616" i="25"/>
  <c r="G1740" s="1"/>
  <c r="F85" i="26" s="1"/>
  <c r="F32"/>
  <c r="G1618" i="25"/>
  <c r="G1742" s="1"/>
  <c r="F87" i="26" s="1"/>
  <c r="F33"/>
  <c r="G32"/>
  <c r="H1616" i="25"/>
  <c r="H1740" s="1"/>
  <c r="G85" i="26" s="1"/>
  <c r="X243" i="6"/>
  <c r="Q27" i="26" s="1"/>
  <c r="K243" i="6"/>
  <c r="AC297"/>
  <c r="AO97" i="26"/>
  <c r="AV97" s="1"/>
  <c r="G168" s="1"/>
  <c r="G230" s="1"/>
  <c r="G292" s="1"/>
  <c r="K395" i="25"/>
  <c r="L343"/>
  <c r="L218" i="8"/>
  <c r="L226" s="1"/>
  <c r="K237" s="1"/>
  <c r="K272" s="1"/>
  <c r="L188"/>
  <c r="L119"/>
  <c r="L153" s="1"/>
  <c r="L205" i="9"/>
  <c r="L281" s="1"/>
  <c r="L317" s="1"/>
  <c r="L353" s="1"/>
  <c r="L53"/>
  <c r="L167"/>
  <c r="L91"/>
  <c r="L78" i="26"/>
  <c r="S78" s="1"/>
  <c r="Z78" s="1"/>
  <c r="AM78" s="1"/>
  <c r="AT78" s="1"/>
  <c r="BA78" s="1"/>
  <c r="L15"/>
  <c r="S23"/>
  <c r="L67"/>
  <c r="L307"/>
  <c r="C223" i="30"/>
  <c r="T181" i="26"/>
  <c r="Y23"/>
  <c r="R67"/>
  <c r="J307" i="8"/>
  <c r="J377" s="1"/>
  <c r="J342"/>
  <c r="L227" i="25"/>
  <c r="K299" s="1"/>
  <c r="K226"/>
  <c r="J298" s="1"/>
  <c r="I222"/>
  <c r="H294" s="1"/>
  <c r="L228"/>
  <c r="K300" s="1"/>
  <c r="O224"/>
  <c r="N296" s="1"/>
  <c r="K223"/>
  <c r="J295" s="1"/>
  <c r="N221"/>
  <c r="M293" s="1"/>
  <c r="K221"/>
  <c r="J293" s="1"/>
  <c r="N227"/>
  <c r="M299" s="1"/>
  <c r="J226"/>
  <c r="I298" s="1"/>
  <c r="O228"/>
  <c r="N300" s="1"/>
  <c r="O222"/>
  <c r="N294" s="1"/>
  <c r="K219"/>
  <c r="J291" s="1"/>
  <c r="J228"/>
  <c r="I300" s="1"/>
  <c r="M220"/>
  <c r="L292" s="1"/>
  <c r="O221"/>
  <c r="N293" s="1"/>
  <c r="H48"/>
  <c r="J48"/>
  <c r="F50"/>
  <c r="G385" s="1"/>
  <c r="E1370" s="1"/>
  <c r="K48"/>
  <c r="F48"/>
  <c r="E1367"/>
  <c r="G1681" s="1"/>
  <c r="F1370"/>
  <c r="I386"/>
  <c r="AK23" i="26"/>
  <c r="X67"/>
  <c r="P266" i="30"/>
  <c r="I302"/>
  <c r="E1085" i="25"/>
  <c r="E1113" s="1"/>
  <c r="E1114" s="1"/>
  <c r="E949"/>
  <c r="E950" s="1"/>
  <c r="H919"/>
  <c r="I954" s="1"/>
  <c r="H841"/>
  <c r="H847" s="1"/>
  <c r="H855" s="1"/>
  <c r="H862" s="1"/>
  <c r="H869" s="1"/>
  <c r="H880" s="1"/>
  <c r="H886" s="1"/>
  <c r="H894" s="1"/>
  <c r="H901" s="1"/>
  <c r="H908" s="1"/>
  <c r="E1388"/>
  <c r="E1366"/>
  <c r="I1364"/>
  <c r="I1367" s="1"/>
  <c r="K1681" s="1"/>
  <c r="I1360"/>
  <c r="K1616"/>
  <c r="K1740" s="1"/>
  <c r="J85" i="26" s="1"/>
  <c r="J32"/>
  <c r="G1364" i="25"/>
  <c r="G1360"/>
  <c r="I1616"/>
  <c r="I1740" s="1"/>
  <c r="H85" i="26" s="1"/>
  <c r="H32"/>
  <c r="E1324" i="25"/>
  <c r="E1333"/>
  <c r="G1324"/>
  <c r="G1333"/>
  <c r="J1161"/>
  <c r="J1152"/>
  <c r="BI218" i="27"/>
  <c r="M270" i="25"/>
  <c r="M308" s="1"/>
  <c r="L1529"/>
  <c r="N198"/>
  <c r="M234"/>
  <c r="M94"/>
  <c r="M128" s="1"/>
  <c r="M162" s="1"/>
  <c r="K166" i="6"/>
  <c r="K170" s="1"/>
  <c r="K183" s="1"/>
  <c r="K187" s="1"/>
  <c r="K200" s="1"/>
  <c r="K204" s="1"/>
  <c r="K217" s="1"/>
  <c r="K129" i="9"/>
  <c r="J1382" i="25"/>
  <c r="L388"/>
  <c r="S407" s="1"/>
  <c r="K407" s="1"/>
  <c r="J221" i="6"/>
  <c r="J228"/>
  <c r="X15" i="26"/>
  <c r="Q60"/>
  <c r="H388" i="25"/>
  <c r="O407" s="1"/>
  <c r="G407" s="1"/>
  <c r="E1385" s="1"/>
  <c r="G1684" s="1"/>
  <c r="F1382"/>
  <c r="F1384" s="1"/>
  <c r="I1370"/>
  <c r="K386"/>
  <c r="J245" i="6"/>
  <c r="W245"/>
  <c r="P29" i="26" s="1"/>
  <c r="J249" i="6"/>
  <c r="W249"/>
  <c r="P33" i="26" s="1"/>
  <c r="J259" i="6"/>
  <c r="W259"/>
  <c r="P43" i="26" s="1"/>
  <c r="J261" i="6"/>
  <c r="W261"/>
  <c r="P45" i="26" s="1"/>
  <c r="J263" i="6"/>
  <c r="W263"/>
  <c r="P47" i="26" s="1"/>
  <c r="K270" i="6"/>
  <c r="X270"/>
  <c r="Q54" i="26" s="1"/>
  <c r="X54" s="1"/>
  <c r="AK54" s="1"/>
  <c r="AY54" s="1"/>
  <c r="J143" s="1"/>
  <c r="J212" s="1"/>
  <c r="J274" s="1"/>
  <c r="K268" i="6"/>
  <c r="X268"/>
  <c r="Q52" i="26" s="1"/>
  <c r="X52" s="1"/>
  <c r="AK52" s="1"/>
  <c r="AY52" s="1"/>
  <c r="J141" s="1"/>
  <c r="J210" s="1"/>
  <c r="J272" s="1"/>
  <c r="G1086" i="25"/>
  <c r="G1113" s="1"/>
  <c r="G1114" s="1"/>
  <c r="G949"/>
  <c r="G950" s="1"/>
  <c r="F573"/>
  <c r="F615" s="1"/>
  <c r="F648" s="1"/>
  <c r="F683" s="1"/>
  <c r="F725" s="1"/>
  <c r="F758" s="1"/>
  <c r="E802"/>
  <c r="L1616"/>
  <c r="L1740" s="1"/>
  <c r="K85" i="26" s="1"/>
  <c r="K32"/>
  <c r="U409" i="25"/>
  <c r="M409" s="1"/>
  <c r="U416"/>
  <c r="M416" s="1"/>
  <c r="U403"/>
  <c r="M403" s="1"/>
  <c r="K1361" s="1"/>
  <c r="M1680" s="1"/>
  <c r="U411"/>
  <c r="M411" s="1"/>
  <c r="U410"/>
  <c r="M410" s="1"/>
  <c r="U404"/>
  <c r="M404" s="1"/>
  <c r="U413"/>
  <c r="M413" s="1"/>
  <c r="U402"/>
  <c r="M402" s="1"/>
  <c r="K1355" s="1"/>
  <c r="M1679" s="1"/>
  <c r="U408"/>
  <c r="M408" s="1"/>
  <c r="U412"/>
  <c r="M412" s="1"/>
  <c r="U417"/>
  <c r="M417" s="1"/>
  <c r="J1214"/>
  <c r="J1242" s="1"/>
  <c r="J1243" s="1"/>
  <c r="J1113"/>
  <c r="J1114" s="1"/>
  <c r="X271" i="6"/>
  <c r="Q55" i="26" s="1"/>
  <c r="X55" s="1"/>
  <c r="AK55" s="1"/>
  <c r="AY55" s="1"/>
  <c r="J144" s="1"/>
  <c r="J213" s="1"/>
  <c r="J275" s="1"/>
  <c r="K271" i="6"/>
  <c r="X269"/>
  <c r="Q53" i="26" s="1"/>
  <c r="X53" s="1"/>
  <c r="AK53" s="1"/>
  <c r="AY53" s="1"/>
  <c r="J142" s="1"/>
  <c r="J211" s="1"/>
  <c r="J273" s="1"/>
  <c r="K269" i="6"/>
  <c r="X267"/>
  <c r="Q51" i="26" s="1"/>
  <c r="X51" s="1"/>
  <c r="AK51" s="1"/>
  <c r="AY51" s="1"/>
  <c r="J140" s="1"/>
  <c r="J209" s="1"/>
  <c r="J271" s="1"/>
  <c r="K267" i="6"/>
  <c r="X265"/>
  <c r="Q49" i="26" s="1"/>
  <c r="K265" i="6"/>
  <c r="I1086" i="25"/>
  <c r="I949"/>
  <c r="I950" s="1"/>
  <c r="C113" i="23"/>
  <c r="C97"/>
  <c r="O302" i="30"/>
  <c r="V266"/>
  <c r="AC266" s="1"/>
  <c r="K1215" i="25"/>
  <c r="K1242" s="1"/>
  <c r="K1243" s="1"/>
  <c r="K1113"/>
  <c r="K1114" s="1"/>
  <c r="K257" i="6"/>
  <c r="X257"/>
  <c r="Q41" i="26" s="1"/>
  <c r="X248" i="6"/>
  <c r="Q32" i="26" s="1"/>
  <c r="K248" i="6"/>
  <c r="J244"/>
  <c r="W244"/>
  <c r="P28" i="26" s="1"/>
  <c r="P19" s="1"/>
  <c r="W19" s="1"/>
  <c r="AJ19" s="1"/>
  <c r="AX19" s="1"/>
  <c r="J247" i="6"/>
  <c r="W247"/>
  <c r="P31" i="26" s="1"/>
  <c r="J258" i="6"/>
  <c r="W258"/>
  <c r="P42" i="26" s="1"/>
  <c r="J260" i="6"/>
  <c r="W260"/>
  <c r="P44" i="26" s="1"/>
  <c r="J262" i="6"/>
  <c r="W262"/>
  <c r="P46" i="26" s="1"/>
  <c r="J264" i="6"/>
  <c r="W264"/>
  <c r="P48" i="26" s="1"/>
  <c r="R70"/>
  <c r="Q63"/>
  <c r="X63" s="1"/>
  <c r="AK63" s="1"/>
  <c r="N58" i="25"/>
  <c r="K1066"/>
  <c r="K1075" s="1"/>
  <c r="R15" i="26"/>
  <c r="K60"/>
  <c r="K197" i="8"/>
  <c r="K206" s="1"/>
  <c r="H35" i="23"/>
  <c r="H42" s="1"/>
  <c r="H52" s="1"/>
  <c r="I17" i="29"/>
  <c r="H21"/>
  <c r="H23" s="1"/>
  <c r="I1361" i="25"/>
  <c r="K1680" s="1"/>
  <c r="L51"/>
  <c r="M387" s="1"/>
  <c r="G1361"/>
  <c r="I1680" s="1"/>
  <c r="I48"/>
  <c r="L50"/>
  <c r="M385" s="1"/>
  <c r="BI120" i="27"/>
  <c r="J165" i="25"/>
  <c r="J131"/>
  <c r="J97"/>
  <c r="BI222" i="27"/>
  <c r="M97" i="25"/>
  <c r="M131"/>
  <c r="M165"/>
  <c r="BI228" i="27"/>
  <c r="M103" i="25"/>
  <c r="M171"/>
  <c r="M137"/>
  <c r="BI126" i="27"/>
  <c r="J171" i="25"/>
  <c r="J103"/>
  <c r="K207" s="1"/>
  <c r="J137"/>
  <c r="BI93" i="27"/>
  <c r="I172" i="25"/>
  <c r="I138"/>
  <c r="I104"/>
  <c r="BI233" i="27"/>
  <c r="M142" i="25"/>
  <c r="M176"/>
  <c r="BI135" i="27"/>
  <c r="J180" i="25"/>
  <c r="J112"/>
  <c r="J146"/>
  <c r="BI121" i="27"/>
  <c r="J98" i="25"/>
  <c r="J132"/>
  <c r="J166"/>
  <c r="K166"/>
  <c r="BI155" i="27"/>
  <c r="K132" i="25"/>
  <c r="K98"/>
  <c r="L202" s="1"/>
  <c r="I169"/>
  <c r="BI90" i="27"/>
  <c r="I135" i="25"/>
  <c r="I101"/>
  <c r="J205" s="1"/>
  <c r="BI231" i="27"/>
  <c r="M140" i="25"/>
  <c r="N210" s="1"/>
  <c r="M282" s="1"/>
  <c r="M174"/>
  <c r="BI61" i="27"/>
  <c r="H140" i="25"/>
  <c r="H174"/>
  <c r="BI62" i="27"/>
  <c r="H141" i="25"/>
  <c r="H175"/>
  <c r="BI232" i="27"/>
  <c r="M141" i="25"/>
  <c r="M175"/>
  <c r="BI236" i="27"/>
  <c r="M111" i="25"/>
  <c r="M145"/>
  <c r="M179"/>
  <c r="BI60" i="27"/>
  <c r="H139" i="25"/>
  <c r="H173"/>
  <c r="H105"/>
  <c r="BI264" i="27"/>
  <c r="N105" i="25"/>
  <c r="N173"/>
  <c r="N139"/>
  <c r="BI187" i="27"/>
  <c r="L130" i="25"/>
  <c r="L164"/>
  <c r="L96"/>
  <c r="K164"/>
  <c r="BI153" i="27"/>
  <c r="K96" i="25"/>
  <c r="K130"/>
  <c r="BI193" i="27"/>
  <c r="L170" i="25"/>
  <c r="L102"/>
  <c r="L136"/>
  <c r="I34" i="26"/>
  <c r="J1617" i="25"/>
  <c r="J1741" s="1"/>
  <c r="I86" i="26" s="1"/>
  <c r="BI235" i="27"/>
  <c r="M178" i="25"/>
  <c r="M144"/>
  <c r="M110"/>
  <c r="BI225" i="27"/>
  <c r="M100" i="25"/>
  <c r="M134"/>
  <c r="M168"/>
  <c r="BI259" i="27"/>
  <c r="N134" i="25"/>
  <c r="N100"/>
  <c r="N168"/>
  <c r="BI118" i="27"/>
  <c r="J163" i="25"/>
  <c r="J95"/>
  <c r="J129"/>
  <c r="I1516"/>
  <c r="I1507"/>
  <c r="I1512"/>
  <c r="I1519"/>
  <c r="I1521"/>
  <c r="I1508"/>
  <c r="I1524"/>
  <c r="I1514"/>
  <c r="I1505"/>
  <c r="I1515"/>
  <c r="I1523"/>
  <c r="I1525"/>
  <c r="I1520"/>
  <c r="I1509"/>
  <c r="I1518"/>
  <c r="I1513"/>
  <c r="I1510"/>
  <c r="I1511"/>
  <c r="I1522"/>
  <c r="J89"/>
  <c r="I1506"/>
  <c r="BI84" i="27"/>
  <c r="I163" i="25"/>
  <c r="I129"/>
  <c r="I95"/>
  <c r="H1514"/>
  <c r="H1522"/>
  <c r="H1519"/>
  <c r="H1512"/>
  <c r="H1507"/>
  <c r="H1513"/>
  <c r="H1508"/>
  <c r="H1525"/>
  <c r="H1523"/>
  <c r="H1511"/>
  <c r="I89"/>
  <c r="H1520"/>
  <c r="H1515"/>
  <c r="H1510"/>
  <c r="H1505"/>
  <c r="H1518"/>
  <c r="H1524"/>
  <c r="H1516"/>
  <c r="H1509"/>
  <c r="H1521"/>
  <c r="H1506"/>
  <c r="BI122" i="27"/>
  <c r="J167" i="25"/>
  <c r="J99"/>
  <c r="K203" s="1"/>
  <c r="J133"/>
  <c r="BI54" i="27"/>
  <c r="H133" i="25"/>
  <c r="H167"/>
  <c r="H99"/>
  <c r="BI200" i="27"/>
  <c r="L177" i="25"/>
  <c r="L143"/>
  <c r="M213" s="1"/>
  <c r="L285" s="1"/>
  <c r="H1391"/>
  <c r="J1685" s="1"/>
  <c r="I38" i="26" s="1"/>
  <c r="H1394" i="25"/>
  <c r="H1390"/>
  <c r="AS34" i="26"/>
  <c r="Y34"/>
  <c r="AL34" s="1"/>
  <c r="M227" i="25"/>
  <c r="L299" s="1"/>
  <c r="J218"/>
  <c r="I290" s="1"/>
  <c r="N219"/>
  <c r="M291" s="1"/>
  <c r="I225"/>
  <c r="H297" s="1"/>
  <c r="M225"/>
  <c r="L297" s="1"/>
  <c r="M217"/>
  <c r="L289" s="1"/>
  <c r="N218"/>
  <c r="M290" s="1"/>
  <c r="L219"/>
  <c r="K291" s="1"/>
  <c r="L225"/>
  <c r="K297" s="1"/>
  <c r="L217"/>
  <c r="K289" s="1"/>
  <c r="N217"/>
  <c r="M289" s="1"/>
  <c r="J222"/>
  <c r="I294" s="1"/>
  <c r="L218"/>
  <c r="K290" s="1"/>
  <c r="J224"/>
  <c r="I296" s="1"/>
  <c r="I224"/>
  <c r="H296" s="1"/>
  <c r="K225"/>
  <c r="J297" s="1"/>
  <c r="N225"/>
  <c r="M297" s="1"/>
  <c r="K217"/>
  <c r="J289" s="1"/>
  <c r="O227"/>
  <c r="N299" s="1"/>
  <c r="O226"/>
  <c r="N298" s="1"/>
  <c r="K218"/>
  <c r="J290" s="1"/>
  <c r="M224"/>
  <c r="L296" s="1"/>
  <c r="N224"/>
  <c r="M296" s="1"/>
  <c r="J225"/>
  <c r="I297" s="1"/>
  <c r="O225"/>
  <c r="N297" s="1"/>
  <c r="H336"/>
  <c r="H371"/>
  <c r="I165"/>
  <c r="BI86" i="27"/>
  <c r="I131" i="25"/>
  <c r="I97"/>
  <c r="J201" s="1"/>
  <c r="BI256" i="27"/>
  <c r="N165" i="25"/>
  <c r="N131"/>
  <c r="N97"/>
  <c r="O201" s="1"/>
  <c r="BI160" i="27"/>
  <c r="K171" i="25"/>
  <c r="K137"/>
  <c r="K103"/>
  <c r="L207" s="1"/>
  <c r="BI262" i="27"/>
  <c r="N103" i="25"/>
  <c r="N171"/>
  <c r="N137"/>
  <c r="BI263" i="27"/>
  <c r="N172" i="25"/>
  <c r="N138"/>
  <c r="N104"/>
  <c r="O208" s="1"/>
  <c r="K172"/>
  <c r="BI161" i="27"/>
  <c r="K138" i="25"/>
  <c r="K104"/>
  <c r="L208" s="1"/>
  <c r="J330"/>
  <c r="J365"/>
  <c r="N333"/>
  <c r="N368"/>
  <c r="BI131" i="27"/>
  <c r="J176" i="25"/>
  <c r="J142"/>
  <c r="BI63" i="27"/>
  <c r="H176" i="25"/>
  <c r="H142"/>
  <c r="J1394"/>
  <c r="J1390"/>
  <c r="J1391"/>
  <c r="L1685" s="1"/>
  <c r="K38" i="26" s="1"/>
  <c r="I372" i="25"/>
  <c r="I337"/>
  <c r="BI237" i="27"/>
  <c r="M146" i="25"/>
  <c r="M112"/>
  <c r="M180"/>
  <c r="K180"/>
  <c r="BI169" i="27"/>
  <c r="K112" i="25"/>
  <c r="K146"/>
  <c r="I329"/>
  <c r="I364"/>
  <c r="BI53" i="27"/>
  <c r="H166" i="25"/>
  <c r="H98"/>
  <c r="H132"/>
  <c r="BI189" i="27"/>
  <c r="L132" i="25"/>
  <c r="L166"/>
  <c r="L98"/>
  <c r="BI158" i="27"/>
  <c r="K135" i="25"/>
  <c r="K169"/>
  <c r="K101"/>
  <c r="BI124" i="27"/>
  <c r="J169" i="25"/>
  <c r="J135"/>
  <c r="J101"/>
  <c r="L174"/>
  <c r="L140"/>
  <c r="BI197" i="27"/>
  <c r="J338" i="25"/>
  <c r="J373"/>
  <c r="K330"/>
  <c r="K365"/>
  <c r="BI96" i="27"/>
  <c r="I175" i="25"/>
  <c r="I141"/>
  <c r="BI66" i="27"/>
  <c r="H145" i="25"/>
  <c r="H179"/>
  <c r="H111"/>
  <c r="BI202" i="27"/>
  <c r="L145" i="25"/>
  <c r="L179"/>
  <c r="L111"/>
  <c r="BI162" i="27"/>
  <c r="K173" i="25"/>
  <c r="K105"/>
  <c r="L209" s="1"/>
  <c r="K139"/>
  <c r="BI128" i="27"/>
  <c r="J139" i="25"/>
  <c r="J105"/>
  <c r="K209" s="1"/>
  <c r="J173"/>
  <c r="BI85" i="27"/>
  <c r="I130" i="25"/>
  <c r="I96"/>
  <c r="J200" s="1"/>
  <c r="I164"/>
  <c r="BI221" i="27"/>
  <c r="M164" i="25"/>
  <c r="M96"/>
  <c r="N200" s="1"/>
  <c r="M130"/>
  <c r="BI125" i="27"/>
  <c r="J102" i="25"/>
  <c r="J136"/>
  <c r="J170"/>
  <c r="K170"/>
  <c r="BI159" i="27"/>
  <c r="K136" i="25"/>
  <c r="K102"/>
  <c r="K368"/>
  <c r="K333"/>
  <c r="X281" i="6"/>
  <c r="Q81" i="26" s="1"/>
  <c r="R281" i="6"/>
  <c r="J337" i="25"/>
  <c r="J372"/>
  <c r="AF299" i="6"/>
  <c r="AR99" i="26"/>
  <c r="AF298" i="6"/>
  <c r="AR98" i="26"/>
  <c r="BI269" i="27"/>
  <c r="N144" i="25"/>
  <c r="N178"/>
  <c r="N110"/>
  <c r="K178"/>
  <c r="BI167" i="27"/>
  <c r="K144" i="25"/>
  <c r="K110"/>
  <c r="BI191" i="27"/>
  <c r="L168" i="25"/>
  <c r="L134"/>
  <c r="L100"/>
  <c r="BI220" i="27"/>
  <c r="M163" i="25"/>
  <c r="M95"/>
  <c r="M129"/>
  <c r="L1515"/>
  <c r="L1510"/>
  <c r="L1505"/>
  <c r="L1522"/>
  <c r="L1521"/>
  <c r="L1519"/>
  <c r="L1507"/>
  <c r="L1520"/>
  <c r="L1514"/>
  <c r="L1509"/>
  <c r="L1508"/>
  <c r="L1525"/>
  <c r="L1523"/>
  <c r="L1513"/>
  <c r="M89"/>
  <c r="L1511"/>
  <c r="L1506"/>
  <c r="L1516"/>
  <c r="L1518"/>
  <c r="L1524"/>
  <c r="L1512"/>
  <c r="BI186" i="27"/>
  <c r="L163" i="25"/>
  <c r="L129"/>
  <c r="L95"/>
  <c r="K1512"/>
  <c r="K1507"/>
  <c r="K1516"/>
  <c r="K1525"/>
  <c r="K1523"/>
  <c r="K1518"/>
  <c r="K1509"/>
  <c r="K1511"/>
  <c r="K1506"/>
  <c r="K1505"/>
  <c r="K1520"/>
  <c r="K1522"/>
  <c r="K1515"/>
  <c r="K1524"/>
  <c r="K1508"/>
  <c r="K1514"/>
  <c r="K1513"/>
  <c r="K1521"/>
  <c r="K1519"/>
  <c r="K1510"/>
  <c r="L89"/>
  <c r="BI258" i="27"/>
  <c r="N99" i="25"/>
  <c r="N133"/>
  <c r="N167"/>
  <c r="BI190" i="27"/>
  <c r="L133" i="25"/>
  <c r="L99"/>
  <c r="L167"/>
  <c r="BI268" i="27"/>
  <c r="N177" i="25"/>
  <c r="N143"/>
  <c r="K177"/>
  <c r="BI166" i="27"/>
  <c r="K143" i="25"/>
  <c r="L213" s="1"/>
  <c r="K285" s="1"/>
  <c r="M218"/>
  <c r="L290" s="1"/>
  <c r="M219"/>
  <c r="L291" s="1"/>
  <c r="M228"/>
  <c r="L300" s="1"/>
  <c r="I220"/>
  <c r="H292" s="1"/>
  <c r="I223"/>
  <c r="H295" s="1"/>
  <c r="I221"/>
  <c r="H293" s="1"/>
  <c r="N226"/>
  <c r="M298" s="1"/>
  <c r="I218"/>
  <c r="H290" s="1"/>
  <c r="M223"/>
  <c r="L295" s="1"/>
  <c r="L226"/>
  <c r="K298" s="1"/>
  <c r="O218"/>
  <c r="N290" s="1"/>
  <c r="I228"/>
  <c r="H300" s="1"/>
  <c r="J220"/>
  <c r="I292" s="1"/>
  <c r="L221"/>
  <c r="K293" s="1"/>
  <c r="L222"/>
  <c r="K294" s="1"/>
  <c r="O220"/>
  <c r="N292" s="1"/>
  <c r="N223"/>
  <c r="M295" s="1"/>
  <c r="J221"/>
  <c r="I293" s="1"/>
  <c r="K337"/>
  <c r="K372"/>
  <c r="J371"/>
  <c r="J336"/>
  <c r="R299" i="6"/>
  <c r="X299"/>
  <c r="Q99" i="26" s="1"/>
  <c r="X99" s="1"/>
  <c r="AK99" s="1"/>
  <c r="AY99" s="1"/>
  <c r="J170" s="1"/>
  <c r="J232" s="1"/>
  <c r="J294" s="1"/>
  <c r="AD303" i="6"/>
  <c r="AP103" i="26"/>
  <c r="AW103" s="1"/>
  <c r="H174" s="1"/>
  <c r="H236" s="1"/>
  <c r="H298" s="1"/>
  <c r="BI52" i="27"/>
  <c r="H165" i="25"/>
  <c r="H97"/>
  <c r="H131"/>
  <c r="BI92" i="27"/>
  <c r="I171" i="25"/>
  <c r="I103"/>
  <c r="I137"/>
  <c r="BI58" i="27"/>
  <c r="H137" i="25"/>
  <c r="H171"/>
  <c r="H103"/>
  <c r="BI195" i="27"/>
  <c r="L172" i="25"/>
  <c r="L138"/>
  <c r="L104"/>
  <c r="BI127" i="27"/>
  <c r="J172" i="25"/>
  <c r="J104"/>
  <c r="J138"/>
  <c r="R298" i="6"/>
  <c r="X298"/>
  <c r="Q98" i="26" s="1"/>
  <c r="X98" s="1"/>
  <c r="AK98" s="1"/>
  <c r="AY98" s="1"/>
  <c r="J169" s="1"/>
  <c r="J231" s="1"/>
  <c r="J293" s="1"/>
  <c r="BI199" i="27"/>
  <c r="L142" i="25"/>
  <c r="L176"/>
  <c r="BI97" i="27"/>
  <c r="I176" i="25"/>
  <c r="I142"/>
  <c r="H367"/>
  <c r="H332"/>
  <c r="W33" i="26"/>
  <c r="AJ33" s="1"/>
  <c r="AQ33"/>
  <c r="BI271" i="27"/>
  <c r="N180" i="25"/>
  <c r="N146"/>
  <c r="N112"/>
  <c r="BI67" i="27"/>
  <c r="H112" i="25"/>
  <c r="H180"/>
  <c r="H146"/>
  <c r="BI223" i="27"/>
  <c r="M132" i="25"/>
  <c r="M166"/>
  <c r="M98"/>
  <c r="BI257" i="27"/>
  <c r="N166" i="25"/>
  <c r="N132"/>
  <c r="N98"/>
  <c r="BI192" i="27"/>
  <c r="L169" i="25"/>
  <c r="L101"/>
  <c r="L135"/>
  <c r="BI56" i="27"/>
  <c r="H169" i="25"/>
  <c r="H135"/>
  <c r="H101"/>
  <c r="BI265" i="27"/>
  <c r="N140" i="25"/>
  <c r="N174"/>
  <c r="I174"/>
  <c r="BI95" i="27"/>
  <c r="I140" i="25"/>
  <c r="J210" s="1"/>
  <c r="I282" s="1"/>
  <c r="K338"/>
  <c r="K373"/>
  <c r="N334"/>
  <c r="N369"/>
  <c r="J368"/>
  <c r="J333"/>
  <c r="BI164" i="27"/>
  <c r="K175" i="25"/>
  <c r="K141"/>
  <c r="BI266" i="27"/>
  <c r="N175" i="25"/>
  <c r="N141"/>
  <c r="M366"/>
  <c r="M331"/>
  <c r="J331"/>
  <c r="J366"/>
  <c r="M372"/>
  <c r="M337"/>
  <c r="I371"/>
  <c r="I336"/>
  <c r="BI270" i="27"/>
  <c r="N179" i="25"/>
  <c r="N145"/>
  <c r="N111"/>
  <c r="BI168" i="27"/>
  <c r="K111" i="25"/>
  <c r="K145"/>
  <c r="K179"/>
  <c r="BI230" i="27"/>
  <c r="M139" i="25"/>
  <c r="M173"/>
  <c r="M105"/>
  <c r="BI255" i="27"/>
  <c r="N130" i="25"/>
  <c r="N96"/>
  <c r="N164"/>
  <c r="BI119" i="27"/>
  <c r="J164" i="25"/>
  <c r="J96"/>
  <c r="J130"/>
  <c r="BI227" i="27"/>
  <c r="M136" i="25"/>
  <c r="M170"/>
  <c r="M102"/>
  <c r="BI91" i="27"/>
  <c r="I170" i="25"/>
  <c r="I102"/>
  <c r="I136"/>
  <c r="N338"/>
  <c r="N373"/>
  <c r="N367"/>
  <c r="N332"/>
  <c r="AD304" i="6"/>
  <c r="AP104" i="26"/>
  <c r="AW104" s="1"/>
  <c r="H175" s="1"/>
  <c r="H237" s="1"/>
  <c r="H299" s="1"/>
  <c r="BI201" i="27"/>
  <c r="L178" i="25"/>
  <c r="L110"/>
  <c r="L144"/>
  <c r="BI99" i="27"/>
  <c r="I110" i="25"/>
  <c r="I178"/>
  <c r="I144"/>
  <c r="J364"/>
  <c r="J329"/>
  <c r="BI123" i="27"/>
  <c r="J168" i="25"/>
  <c r="J100"/>
  <c r="J134"/>
  <c r="K168"/>
  <c r="BI157" i="27"/>
  <c r="K100" i="25"/>
  <c r="K134"/>
  <c r="BI254" i="27"/>
  <c r="N163" i="25"/>
  <c r="N95"/>
  <c r="N129"/>
  <c r="M1513"/>
  <c r="M1505"/>
  <c r="M1516"/>
  <c r="M1523"/>
  <c r="M1525"/>
  <c r="M1520"/>
  <c r="M1514"/>
  <c r="M1522"/>
  <c r="M1508"/>
  <c r="M1512"/>
  <c r="M1506"/>
  <c r="M1518"/>
  <c r="M1524"/>
  <c r="M1509"/>
  <c r="M1507"/>
  <c r="M1515"/>
  <c r="M1511"/>
  <c r="M1519"/>
  <c r="M1521"/>
  <c r="M1510"/>
  <c r="N89"/>
  <c r="BI156" i="27"/>
  <c r="K99" i="25"/>
  <c r="K133"/>
  <c r="K167"/>
  <c r="BI224" i="27"/>
  <c r="M167" i="25"/>
  <c r="M99"/>
  <c r="M133"/>
  <c r="I373"/>
  <c r="I338"/>
  <c r="L330"/>
  <c r="L365"/>
  <c r="AD301" i="6"/>
  <c r="AP101" i="26"/>
  <c r="AW101" s="1"/>
  <c r="H172" s="1"/>
  <c r="H234" s="1"/>
  <c r="H296" s="1"/>
  <c r="BI64" i="27"/>
  <c r="H143" i="25"/>
  <c r="H177"/>
  <c r="BI98" i="27"/>
  <c r="I177" i="25"/>
  <c r="I143"/>
  <c r="N331"/>
  <c r="N366"/>
  <c r="L332"/>
  <c r="L367"/>
  <c r="BI188" i="27"/>
  <c r="L131" i="25"/>
  <c r="L165"/>
  <c r="L97"/>
  <c r="BI154" i="27"/>
  <c r="K165" i="25"/>
  <c r="K97"/>
  <c r="K131"/>
  <c r="BI194" i="27"/>
  <c r="L103" i="25"/>
  <c r="L137"/>
  <c r="L171"/>
  <c r="BI59" i="27"/>
  <c r="H138" i="25"/>
  <c r="H172"/>
  <c r="H104"/>
  <c r="BI229" i="27"/>
  <c r="M138" i="25"/>
  <c r="M104"/>
  <c r="M172"/>
  <c r="J369"/>
  <c r="J334"/>
  <c r="BI165" i="27"/>
  <c r="K176" i="25"/>
  <c r="K142"/>
  <c r="BI267" i="27"/>
  <c r="N176" i="25"/>
  <c r="N142"/>
  <c r="AD305" i="6"/>
  <c r="AP105" i="26"/>
  <c r="AW105" s="1"/>
  <c r="H176" s="1"/>
  <c r="H238" s="1"/>
  <c r="H300" s="1"/>
  <c r="N327" i="25"/>
  <c r="N362"/>
  <c r="H337"/>
  <c r="H372"/>
  <c r="J367"/>
  <c r="J332"/>
  <c r="BI203" i="27"/>
  <c r="L112" i="25"/>
  <c r="L146"/>
  <c r="L180"/>
  <c r="BI101" i="27"/>
  <c r="I180" i="25"/>
  <c r="I146"/>
  <c r="I112"/>
  <c r="I98"/>
  <c r="BI87" i="27"/>
  <c r="I166" i="25"/>
  <c r="I132"/>
  <c r="BI260" i="27"/>
  <c r="N135" i="25"/>
  <c r="N101"/>
  <c r="N169"/>
  <c r="BI226" i="27"/>
  <c r="M101" i="25"/>
  <c r="M169"/>
  <c r="M135"/>
  <c r="BI163" i="27"/>
  <c r="K174" i="25"/>
  <c r="K140"/>
  <c r="BI129" i="27"/>
  <c r="J140" i="25"/>
  <c r="J174"/>
  <c r="K334"/>
  <c r="K369"/>
  <c r="K242" i="6"/>
  <c r="X242"/>
  <c r="Q26" i="26" s="1"/>
  <c r="Q18" s="1"/>
  <c r="X18" s="1"/>
  <c r="AK18" s="1"/>
  <c r="AY18" s="1"/>
  <c r="BI198" i="27"/>
  <c r="L141" i="25"/>
  <c r="L175"/>
  <c r="J141"/>
  <c r="BI130" i="27"/>
  <c r="J175" i="25"/>
  <c r="AD302" i="6"/>
  <c r="AP102" i="26"/>
  <c r="AW102" s="1"/>
  <c r="H173" s="1"/>
  <c r="H235" s="1"/>
  <c r="H297" s="1"/>
  <c r="BI134" i="27"/>
  <c r="J179" i="25"/>
  <c r="J111"/>
  <c r="J145"/>
  <c r="BI100" i="27"/>
  <c r="I145" i="25"/>
  <c r="I179"/>
  <c r="I111"/>
  <c r="H364"/>
  <c r="H329"/>
  <c r="BI94" i="27"/>
  <c r="I139" i="25"/>
  <c r="I105"/>
  <c r="I173"/>
  <c r="BI196" i="27"/>
  <c r="L105" i="25"/>
  <c r="L173"/>
  <c r="L139"/>
  <c r="BI51" i="27"/>
  <c r="H96" i="25"/>
  <c r="H130"/>
  <c r="H164"/>
  <c r="BI261" i="27"/>
  <c r="N136" i="25"/>
  <c r="N102"/>
  <c r="N170"/>
  <c r="BI57" i="27"/>
  <c r="H102" i="25"/>
  <c r="H136"/>
  <c r="H170"/>
  <c r="K229" i="6"/>
  <c r="K232" s="1"/>
  <c r="L218"/>
  <c r="L229" s="1"/>
  <c r="L232" s="1"/>
  <c r="I333" i="25"/>
  <c r="I368"/>
  <c r="L371"/>
  <c r="L336"/>
  <c r="N281" i="27"/>
  <c r="AD281"/>
  <c r="M281"/>
  <c r="AC281"/>
  <c r="P281"/>
  <c r="AF281"/>
  <c r="O281"/>
  <c r="AE281"/>
  <c r="AS281"/>
  <c r="BB281"/>
  <c r="AL281"/>
  <c r="J281"/>
  <c r="Z281"/>
  <c r="I281"/>
  <c r="Y281"/>
  <c r="L281"/>
  <c r="AB281"/>
  <c r="K281"/>
  <c r="AA281"/>
  <c r="AW281"/>
  <c r="BF281"/>
  <c r="AP281"/>
  <c r="F281"/>
  <c r="V281"/>
  <c r="E281"/>
  <c r="U281"/>
  <c r="H281"/>
  <c r="X281"/>
  <c r="G281"/>
  <c r="W281"/>
  <c r="BA281"/>
  <c r="AK281"/>
  <c r="AT281"/>
  <c r="R281"/>
  <c r="AH281"/>
  <c r="Q281"/>
  <c r="AG281"/>
  <c r="T281"/>
  <c r="AJ281"/>
  <c r="S281"/>
  <c r="AI281"/>
  <c r="BE281"/>
  <c r="AO281"/>
  <c r="AX281"/>
  <c r="BC281"/>
  <c r="AM281"/>
  <c r="AZ281"/>
  <c r="BG281"/>
  <c r="AQ281"/>
  <c r="BD281"/>
  <c r="AN281"/>
  <c r="AU281"/>
  <c r="AR281"/>
  <c r="AY281"/>
  <c r="AV281"/>
  <c r="BI133"/>
  <c r="J110" i="25"/>
  <c r="J178"/>
  <c r="J144"/>
  <c r="BI65" i="27"/>
  <c r="H110" i="25"/>
  <c r="H144"/>
  <c r="H178"/>
  <c r="BI55" i="27"/>
  <c r="H100" i="25"/>
  <c r="H168"/>
  <c r="H134"/>
  <c r="BI89" i="27"/>
  <c r="I100" i="25"/>
  <c r="I134"/>
  <c r="I168"/>
  <c r="BI152" i="27"/>
  <c r="Q173" s="1"/>
  <c r="J1512" i="25"/>
  <c r="J1508"/>
  <c r="J1522"/>
  <c r="J1518"/>
  <c r="J1516"/>
  <c r="J1505"/>
  <c r="K89"/>
  <c r="J1523"/>
  <c r="J1519"/>
  <c r="J1515"/>
  <c r="J1513"/>
  <c r="J1511"/>
  <c r="J1510"/>
  <c r="J1507"/>
  <c r="J1506"/>
  <c r="J1524"/>
  <c r="J1520"/>
  <c r="J1514"/>
  <c r="J1509"/>
  <c r="J1525"/>
  <c r="J1521"/>
  <c r="K163"/>
  <c r="K129"/>
  <c r="K95"/>
  <c r="H163"/>
  <c r="G1517" s="1"/>
  <c r="H95"/>
  <c r="BI50" i="27"/>
  <c r="H129" i="25"/>
  <c r="G1507"/>
  <c r="G1514"/>
  <c r="G1505"/>
  <c r="G1524"/>
  <c r="G1522"/>
  <c r="G1509"/>
  <c r="G1512"/>
  <c r="G1508"/>
  <c r="G1506"/>
  <c r="G1521"/>
  <c r="G1519"/>
  <c r="G1513"/>
  <c r="G1525"/>
  <c r="G1515"/>
  <c r="G1516"/>
  <c r="G1511"/>
  <c r="H89"/>
  <c r="G1520"/>
  <c r="G1518"/>
  <c r="G1510"/>
  <c r="G1523"/>
  <c r="BI88" i="27"/>
  <c r="I99" i="25"/>
  <c r="I167"/>
  <c r="I133"/>
  <c r="AD300" i="6"/>
  <c r="AP100" i="26"/>
  <c r="AW100" s="1"/>
  <c r="H171" s="1"/>
  <c r="H233" s="1"/>
  <c r="H295" s="1"/>
  <c r="BI234" i="27"/>
  <c r="I245" s="1"/>
  <c r="M177" i="25"/>
  <c r="M143"/>
  <c r="N213" s="1"/>
  <c r="M285" s="1"/>
  <c r="BI132" i="27"/>
  <c r="AJ146" s="1"/>
  <c r="J177" i="25"/>
  <c r="J143"/>
  <c r="K213" s="1"/>
  <c r="J285" s="1"/>
  <c r="O280" i="27"/>
  <c r="AE280"/>
  <c r="N280"/>
  <c r="AD280"/>
  <c r="M280"/>
  <c r="AC280"/>
  <c r="P280"/>
  <c r="AF280"/>
  <c r="BC280"/>
  <c r="AM280"/>
  <c r="AR280"/>
  <c r="K280"/>
  <c r="AA280"/>
  <c r="J280"/>
  <c r="Z280"/>
  <c r="I280"/>
  <c r="Y280"/>
  <c r="L280"/>
  <c r="AB280"/>
  <c r="BG280"/>
  <c r="AQ280"/>
  <c r="AV280"/>
  <c r="G280"/>
  <c r="W280"/>
  <c r="F280"/>
  <c r="V280"/>
  <c r="E280"/>
  <c r="U280"/>
  <c r="H280"/>
  <c r="X280"/>
  <c r="AU280"/>
  <c r="AZ280"/>
  <c r="S280"/>
  <c r="AI280"/>
  <c r="R280"/>
  <c r="AH280"/>
  <c r="Q280"/>
  <c r="AG280"/>
  <c r="T280"/>
  <c r="AJ280"/>
  <c r="AY280"/>
  <c r="BD280"/>
  <c r="AN280"/>
  <c r="AS280"/>
  <c r="BF280"/>
  <c r="AP280"/>
  <c r="AW280"/>
  <c r="AT280"/>
  <c r="BA280"/>
  <c r="AK280"/>
  <c r="AX280"/>
  <c r="BE280"/>
  <c r="AO280"/>
  <c r="BB280"/>
  <c r="AL280"/>
  <c r="H327" i="25"/>
  <c r="H362"/>
  <c r="N222"/>
  <c r="M294" s="1"/>
  <c r="N228"/>
  <c r="M300" s="1"/>
  <c r="M221"/>
  <c r="L293" s="1"/>
  <c r="N220"/>
  <c r="M292" s="1"/>
  <c r="J217"/>
  <c r="I289" s="1"/>
  <c r="O219"/>
  <c r="N291" s="1"/>
  <c r="I37" i="26"/>
  <c r="J1620" i="25"/>
  <c r="J1744" s="1"/>
  <c r="I89" i="26" s="1"/>
  <c r="F796" i="25" l="1"/>
  <c r="F810"/>
  <c r="F817" s="1"/>
  <c r="F824" s="1"/>
  <c r="F831" s="1"/>
  <c r="G796"/>
  <c r="G810"/>
  <c r="G817" s="1"/>
  <c r="G824" s="1"/>
  <c r="G831" s="1"/>
  <c r="AP60" i="26"/>
  <c r="AW15"/>
  <c r="AW60" s="1"/>
  <c r="L204" i="25"/>
  <c r="K204"/>
  <c r="M214"/>
  <c r="L211"/>
  <c r="K283" s="1"/>
  <c r="AX33" i="26"/>
  <c r="I122" s="1"/>
  <c r="I191" s="1"/>
  <c r="I253" s="1"/>
  <c r="L214" i="25"/>
  <c r="O214"/>
  <c r="F37" i="26"/>
  <c r="G1620" i="25"/>
  <c r="G1744" s="1"/>
  <c r="F89" i="26" s="1"/>
  <c r="K1617" i="25"/>
  <c r="K1741" s="1"/>
  <c r="J86" i="26" s="1"/>
  <c r="J34"/>
  <c r="K1382" i="25"/>
  <c r="M388"/>
  <c r="J17" i="29"/>
  <c r="I21"/>
  <c r="I23" s="1"/>
  <c r="Y15" i="26"/>
  <c r="R60"/>
  <c r="BI252" i="27"/>
  <c r="N270" i="25"/>
  <c r="N308" s="1"/>
  <c r="M1529"/>
  <c r="N234"/>
  <c r="N94"/>
  <c r="N128" s="1"/>
  <c r="N162" s="1"/>
  <c r="O198"/>
  <c r="S70" i="26"/>
  <c r="S63" s="1"/>
  <c r="Z63" s="1"/>
  <c r="AM63" s="1"/>
  <c r="AT63" s="1"/>
  <c r="BA63" s="1"/>
  <c r="R63"/>
  <c r="Y63" s="1"/>
  <c r="AL63" s="1"/>
  <c r="K264" i="6"/>
  <c r="X264"/>
  <c r="Q48" i="26" s="1"/>
  <c r="K262" i="6"/>
  <c r="X262"/>
  <c r="Q46" i="26" s="1"/>
  <c r="X260" i="6"/>
  <c r="Q44" i="26" s="1"/>
  <c r="K260" i="6"/>
  <c r="X258"/>
  <c r="Q42" i="26" s="1"/>
  <c r="K258" i="6"/>
  <c r="K247"/>
  <c r="X247"/>
  <c r="Q31" i="26" s="1"/>
  <c r="K244" i="6"/>
  <c r="X244"/>
  <c r="Q28" i="26" s="1"/>
  <c r="Q19" s="1"/>
  <c r="X19" s="1"/>
  <c r="AK19" s="1"/>
  <c r="AY19" s="1"/>
  <c r="Y257" i="6"/>
  <c r="R41" i="26" s="1"/>
  <c r="L257" i="6"/>
  <c r="Z257" s="1"/>
  <c r="S41" i="26" s="1"/>
  <c r="I1215" i="25"/>
  <c r="I1242" s="1"/>
  <c r="I1243" s="1"/>
  <c r="I1113"/>
  <c r="I1114" s="1"/>
  <c r="M1616"/>
  <c r="M1740" s="1"/>
  <c r="L85" i="26" s="1"/>
  <c r="L32"/>
  <c r="AS32"/>
  <c r="E810" i="25"/>
  <c r="E817" s="1"/>
  <c r="E824" s="1"/>
  <c r="E831" s="1"/>
  <c r="E796"/>
  <c r="R405"/>
  <c r="J405" s="1"/>
  <c r="H1373" s="1"/>
  <c r="J1682" s="1"/>
  <c r="R406"/>
  <c r="J406" s="1"/>
  <c r="L395"/>
  <c r="M343"/>
  <c r="AP32" i="26"/>
  <c r="V32"/>
  <c r="AI32" s="1"/>
  <c r="AW32" s="1"/>
  <c r="H121" s="1"/>
  <c r="H190" s="1"/>
  <c r="H252" s="1"/>
  <c r="AR32"/>
  <c r="X32"/>
  <c r="AK32" s="1"/>
  <c r="AY32" s="1"/>
  <c r="J121" s="1"/>
  <c r="J190" s="1"/>
  <c r="J252" s="1"/>
  <c r="P405" i="25"/>
  <c r="H405" s="1"/>
  <c r="F1373" s="1"/>
  <c r="H1682" s="1"/>
  <c r="P406"/>
  <c r="H406" s="1"/>
  <c r="F34" i="26"/>
  <c r="G1617" i="25"/>
  <c r="G1741" s="1"/>
  <c r="F86" i="26" s="1"/>
  <c r="K266" i="30"/>
  <c r="L244" i="26"/>
  <c r="Z23"/>
  <c r="S67"/>
  <c r="I35" i="23"/>
  <c r="I42" s="1"/>
  <c r="I52" s="1"/>
  <c r="L197" i="8"/>
  <c r="L206" s="1"/>
  <c r="Y243" i="6"/>
  <c r="R27" i="26" s="1"/>
  <c r="L243" i="6"/>
  <c r="Z243" s="1"/>
  <c r="S27" i="26" s="1"/>
  <c r="T33"/>
  <c r="AG33" s="1"/>
  <c r="AN33"/>
  <c r="AN32"/>
  <c r="T32"/>
  <c r="AG32" s="1"/>
  <c r="AU32" s="1"/>
  <c r="F121" s="1"/>
  <c r="F190" s="1"/>
  <c r="F252" s="1"/>
  <c r="K46" i="28" s="1"/>
  <c r="AS33" i="26"/>
  <c r="X297" i="6"/>
  <c r="Q97" i="26" s="1"/>
  <c r="X97" s="1"/>
  <c r="AK97" s="1"/>
  <c r="R297" i="6"/>
  <c r="K68" i="5"/>
  <c r="J61"/>
  <c r="J85" s="1"/>
  <c r="I1384" i="25"/>
  <c r="I1385"/>
  <c r="K1684" s="1"/>
  <c r="Q406"/>
  <c r="I406" s="1"/>
  <c r="G1379" s="1"/>
  <c r="I1683" s="1"/>
  <c r="H36" i="26" s="1"/>
  <c r="Q405" i="25"/>
  <c r="I405" s="1"/>
  <c r="G1373" s="1"/>
  <c r="I1682" s="1"/>
  <c r="K1161"/>
  <c r="K1152"/>
  <c r="F1367"/>
  <c r="H1681" s="1"/>
  <c r="F1388"/>
  <c r="F1366"/>
  <c r="S405"/>
  <c r="K405" s="1"/>
  <c r="I1373" s="1"/>
  <c r="K1682" s="1"/>
  <c r="S406"/>
  <c r="K406" s="1"/>
  <c r="G1384"/>
  <c r="G1385"/>
  <c r="I1684" s="1"/>
  <c r="K245" i="27"/>
  <c r="H245"/>
  <c r="AU245"/>
  <c r="AK245"/>
  <c r="G245"/>
  <c r="AQ245"/>
  <c r="AP245"/>
  <c r="T245"/>
  <c r="AR245"/>
  <c r="BC245"/>
  <c r="AS245"/>
  <c r="AB245"/>
  <c r="BD245"/>
  <c r="AO245"/>
  <c r="M245"/>
  <c r="N245"/>
  <c r="AH245"/>
  <c r="U245"/>
  <c r="V245"/>
  <c r="Y245"/>
  <c r="J245"/>
  <c r="I206" i="25"/>
  <c r="I200"/>
  <c r="M209"/>
  <c r="J215"/>
  <c r="M216"/>
  <c r="L203"/>
  <c r="O204"/>
  <c r="N211"/>
  <c r="M283" s="1"/>
  <c r="N212"/>
  <c r="M284" s="1"/>
  <c r="H386"/>
  <c r="F1385"/>
  <c r="H1684" s="1"/>
  <c r="M386"/>
  <c r="K1370"/>
  <c r="H33" i="26"/>
  <c r="I1618" i="25"/>
  <c r="I1742" s="1"/>
  <c r="H87" i="26" s="1"/>
  <c r="K1618" i="25"/>
  <c r="K1742" s="1"/>
  <c r="J87" i="26" s="1"/>
  <c r="J33"/>
  <c r="K1083" i="25"/>
  <c r="L1118" s="1"/>
  <c r="K1339"/>
  <c r="K1345" s="1"/>
  <c r="K1351" s="1"/>
  <c r="K1357" s="1"/>
  <c r="K1363" s="1"/>
  <c r="K1369" s="1"/>
  <c r="K1375" s="1"/>
  <c r="K1381" s="1"/>
  <c r="K1387" s="1"/>
  <c r="K1393" s="1"/>
  <c r="K1399" s="1"/>
  <c r="K1405" s="1"/>
  <c r="K1411" s="1"/>
  <c r="K1417" s="1"/>
  <c r="K1423" s="1"/>
  <c r="K1429" s="1"/>
  <c r="K1435" s="1"/>
  <c r="K1441" s="1"/>
  <c r="K1447" s="1"/>
  <c r="AR63" i="26"/>
  <c r="AY63" s="1"/>
  <c r="L248" i="6"/>
  <c r="Z248" s="1"/>
  <c r="S32" i="26" s="1"/>
  <c r="Y248" i="6"/>
  <c r="R32" i="26" s="1"/>
  <c r="Y32" s="1"/>
  <c r="AL32" s="1"/>
  <c r="AZ32" s="1"/>
  <c r="K121" s="1"/>
  <c r="K190" s="1"/>
  <c r="K252" s="1"/>
  <c r="C98" i="23"/>
  <c r="C114"/>
  <c r="L265" i="6"/>
  <c r="Z265" s="1"/>
  <c r="S49" i="26" s="1"/>
  <c r="Y265" i="6"/>
  <c r="R49" i="26" s="1"/>
  <c r="L267" i="6"/>
  <c r="Z267" s="1"/>
  <c r="S51" i="26" s="1"/>
  <c r="Z51" s="1"/>
  <c r="AM51" s="1"/>
  <c r="BA51" s="1"/>
  <c r="L140" s="1"/>
  <c r="L209" s="1"/>
  <c r="L271" s="1"/>
  <c r="AD250" i="28" s="1"/>
  <c r="Y267" i="6"/>
  <c r="R51" i="26" s="1"/>
  <c r="Y51" s="1"/>
  <c r="AL51" s="1"/>
  <c r="AZ51" s="1"/>
  <c r="K140" s="1"/>
  <c r="K209" s="1"/>
  <c r="K271" s="1"/>
  <c r="Y269" i="6"/>
  <c r="R53" i="26" s="1"/>
  <c r="Y53" s="1"/>
  <c r="AL53" s="1"/>
  <c r="AZ53" s="1"/>
  <c r="K142" s="1"/>
  <c r="K211" s="1"/>
  <c r="K273" s="1"/>
  <c r="L269" i="6"/>
  <c r="Z269" s="1"/>
  <c r="S53" i="26" s="1"/>
  <c r="Z53" s="1"/>
  <c r="AM53" s="1"/>
  <c r="BA53" s="1"/>
  <c r="L142" s="1"/>
  <c r="L211" s="1"/>
  <c r="L273" s="1"/>
  <c r="AF250" i="28" s="1"/>
  <c r="L271" i="6"/>
  <c r="Z271" s="1"/>
  <c r="S55" i="26" s="1"/>
  <c r="Z55" s="1"/>
  <c r="AM55" s="1"/>
  <c r="BA55" s="1"/>
  <c r="L144" s="1"/>
  <c r="L213" s="1"/>
  <c r="L275" s="1"/>
  <c r="AH250" i="28" s="1"/>
  <c r="Y271" i="6"/>
  <c r="R55" i="26" s="1"/>
  <c r="Y55" s="1"/>
  <c r="AL55" s="1"/>
  <c r="AZ55" s="1"/>
  <c r="K144" s="1"/>
  <c r="K213" s="1"/>
  <c r="K275" s="1"/>
  <c r="M1618" i="25"/>
  <c r="M1742" s="1"/>
  <c r="L87" i="26" s="1"/>
  <c r="L33"/>
  <c r="Y268" i="6"/>
  <c r="R52" i="26" s="1"/>
  <c r="Y52" s="1"/>
  <c r="AL52" s="1"/>
  <c r="AZ52" s="1"/>
  <c r="K141" s="1"/>
  <c r="K210" s="1"/>
  <c r="K272" s="1"/>
  <c r="L268" i="6"/>
  <c r="Z268" s="1"/>
  <c r="S52" i="26" s="1"/>
  <c r="Z52" s="1"/>
  <c r="AM52" s="1"/>
  <c r="BA52" s="1"/>
  <c r="L141" s="1"/>
  <c r="L210" s="1"/>
  <c r="L272" s="1"/>
  <c r="AE250" i="28" s="1"/>
  <c r="Y270" i="6"/>
  <c r="R54" i="26" s="1"/>
  <c r="Y54" s="1"/>
  <c r="AL54" s="1"/>
  <c r="AZ54" s="1"/>
  <c r="K143" s="1"/>
  <c r="K212" s="1"/>
  <c r="K274" s="1"/>
  <c r="L270" i="6"/>
  <c r="Z270" s="1"/>
  <c r="S54" i="26" s="1"/>
  <c r="Z54" s="1"/>
  <c r="AM54" s="1"/>
  <c r="BA54" s="1"/>
  <c r="L143" s="1"/>
  <c r="L212" s="1"/>
  <c r="L274" s="1"/>
  <c r="AG250" i="28" s="1"/>
  <c r="K263" i="6"/>
  <c r="X263"/>
  <c r="Q47" i="26" s="1"/>
  <c r="K261" i="6"/>
  <c r="X261"/>
  <c r="Q45" i="26" s="1"/>
  <c r="K259" i="6"/>
  <c r="X259"/>
  <c r="Q43" i="26" s="1"/>
  <c r="K249" i="6"/>
  <c r="X249"/>
  <c r="Q33" i="26" s="1"/>
  <c r="K245" i="6"/>
  <c r="X245"/>
  <c r="Q29" i="26" s="1"/>
  <c r="I1372" i="25"/>
  <c r="I1376"/>
  <c r="I1378" s="1"/>
  <c r="AK15" i="26"/>
  <c r="X60"/>
  <c r="J1384" i="25"/>
  <c r="K228" i="6"/>
  <c r="K221"/>
  <c r="I1204" i="25"/>
  <c r="I1212" s="1"/>
  <c r="J1247" s="1"/>
  <c r="I1195"/>
  <c r="G1366"/>
  <c r="G1367"/>
  <c r="I1681" s="1"/>
  <c r="G1388"/>
  <c r="I1388"/>
  <c r="I1366"/>
  <c r="E1394"/>
  <c r="E1390"/>
  <c r="H997"/>
  <c r="H1032" s="1"/>
  <c r="I988"/>
  <c r="P302" i="30"/>
  <c r="W266"/>
  <c r="AD266" s="1"/>
  <c r="AR23" i="26"/>
  <c r="AK67"/>
  <c r="F1376" i="25"/>
  <c r="F1372"/>
  <c r="E1376"/>
  <c r="E1378" s="1"/>
  <c r="E1372"/>
  <c r="Y67" i="26"/>
  <c r="AL23"/>
  <c r="S15"/>
  <c r="L60"/>
  <c r="L166" i="6"/>
  <c r="L170" s="1"/>
  <c r="L183" s="1"/>
  <c r="L187" s="1"/>
  <c r="L200" s="1"/>
  <c r="L204" s="1"/>
  <c r="L217" s="1"/>
  <c r="L129" i="9"/>
  <c r="K307" i="8"/>
  <c r="K377" s="1"/>
  <c r="K342"/>
  <c r="K430" i="25"/>
  <c r="K1500"/>
  <c r="S395"/>
  <c r="AD297" i="6"/>
  <c r="AP97" i="26"/>
  <c r="AW97" s="1"/>
  <c r="H168" s="1"/>
  <c r="H230" s="1"/>
  <c r="H292" s="1"/>
  <c r="AO32"/>
  <c r="U32"/>
  <c r="AH32" s="1"/>
  <c r="W32"/>
  <c r="AJ32" s="1"/>
  <c r="AX32" s="1"/>
  <c r="I121" s="1"/>
  <c r="I190" s="1"/>
  <c r="I252" s="1"/>
  <c r="AQ32"/>
  <c r="H1376" i="25"/>
  <c r="H1372"/>
  <c r="Q266" i="30"/>
  <c r="J302"/>
  <c r="I101" i="5"/>
  <c r="I109" s="1"/>
  <c r="I117" s="1"/>
  <c r="I125" s="1"/>
  <c r="J72"/>
  <c r="K245" i="26"/>
  <c r="L308"/>
  <c r="L245" s="1"/>
  <c r="G33"/>
  <c r="H1618" i="25"/>
  <c r="H1742" s="1"/>
  <c r="G87" i="26" s="1"/>
  <c r="K1367" i="25"/>
  <c r="M1681" s="1"/>
  <c r="K1366"/>
  <c r="K1388"/>
  <c r="J1376"/>
  <c r="J1372"/>
  <c r="P245" i="27"/>
  <c r="L245"/>
  <c r="AT245"/>
  <c r="X245"/>
  <c r="AE245"/>
  <c r="AE214" i="28" s="1"/>
  <c r="BG245" i="27"/>
  <c r="AW245"/>
  <c r="S245"/>
  <c r="AM245"/>
  <c r="BB245"/>
  <c r="AA245"/>
  <c r="AN245"/>
  <c r="AX245"/>
  <c r="BE245"/>
  <c r="AD245"/>
  <c r="AD214" i="28" s="1"/>
  <c r="Q245" i="27"/>
  <c r="R245"/>
  <c r="E245"/>
  <c r="AI245"/>
  <c r="J204" i="25"/>
  <c r="I204"/>
  <c r="AG251" i="28"/>
  <c r="AH251"/>
  <c r="R147" i="27"/>
  <c r="L210" i="25"/>
  <c r="K282" s="1"/>
  <c r="O205"/>
  <c r="L212"/>
  <c r="K284" s="1"/>
  <c r="I208"/>
  <c r="M201"/>
  <c r="J213"/>
  <c r="I285" s="1"/>
  <c r="O210"/>
  <c r="N282" s="1"/>
  <c r="O213"/>
  <c r="N285" s="1"/>
  <c r="M203"/>
  <c r="J211"/>
  <c r="I283" s="1"/>
  <c r="M210"/>
  <c r="L282" s="1"/>
  <c r="K212"/>
  <c r="J284" s="1"/>
  <c r="AZ34" i="26"/>
  <c r="K123" s="1"/>
  <c r="K192" s="1"/>
  <c r="K254" s="1"/>
  <c r="O209" i="25"/>
  <c r="N215"/>
  <c r="K202"/>
  <c r="E1391"/>
  <c r="G1685" s="1"/>
  <c r="F38" i="26" s="1"/>
  <c r="L48" i="25"/>
  <c r="M365"/>
  <c r="M330"/>
  <c r="I362"/>
  <c r="I327"/>
  <c r="M332"/>
  <c r="M367"/>
  <c r="I234" i="27"/>
  <c r="Q234"/>
  <c r="Y234"/>
  <c r="AG234"/>
  <c r="AG203" i="28" s="1"/>
  <c r="F234" i="27"/>
  <c r="N234"/>
  <c r="V234"/>
  <c r="AD234"/>
  <c r="AD203" i="28" s="1"/>
  <c r="G234" i="27"/>
  <c r="O234"/>
  <c r="W234"/>
  <c r="AE234"/>
  <c r="AE203" i="28" s="1"/>
  <c r="L234" i="27"/>
  <c r="T234"/>
  <c r="AB234"/>
  <c r="AJ234"/>
  <c r="E234"/>
  <c r="M234"/>
  <c r="M203" i="28" s="1"/>
  <c r="U234" i="27"/>
  <c r="AC234"/>
  <c r="J234"/>
  <c r="R234"/>
  <c r="Z234"/>
  <c r="AH234"/>
  <c r="AH203" i="28" s="1"/>
  <c r="K234" i="27"/>
  <c r="S234"/>
  <c r="AA234"/>
  <c r="AI234"/>
  <c r="H234"/>
  <c r="P234"/>
  <c r="X234"/>
  <c r="AF234"/>
  <c r="AF203" i="28" s="1"/>
  <c r="BE234" i="27"/>
  <c r="AO234"/>
  <c r="AX234"/>
  <c r="AY234"/>
  <c r="AV234"/>
  <c r="AS234"/>
  <c r="BB234"/>
  <c r="AL234"/>
  <c r="BC234"/>
  <c r="AM234"/>
  <c r="AZ234"/>
  <c r="AW234"/>
  <c r="BF234"/>
  <c r="AP234"/>
  <c r="BG234"/>
  <c r="AQ234"/>
  <c r="BD234"/>
  <c r="AN234"/>
  <c r="BA234"/>
  <c r="AK234"/>
  <c r="AT234"/>
  <c r="AU234"/>
  <c r="AR234"/>
  <c r="BD239"/>
  <c r="AA239"/>
  <c r="AU239"/>
  <c r="AQ239"/>
  <c r="Q239"/>
  <c r="AT239"/>
  <c r="AK239"/>
  <c r="H50"/>
  <c r="P50"/>
  <c r="X50"/>
  <c r="AF50"/>
  <c r="E50"/>
  <c r="M50"/>
  <c r="U50"/>
  <c r="AC50"/>
  <c r="BF50"/>
  <c r="AX50"/>
  <c r="AP50"/>
  <c r="BE50"/>
  <c r="AW50"/>
  <c r="AO50"/>
  <c r="F50"/>
  <c r="N50"/>
  <c r="V50"/>
  <c r="AD50"/>
  <c r="K50"/>
  <c r="S50"/>
  <c r="AA50"/>
  <c r="AI50"/>
  <c r="AZ50"/>
  <c r="AR50"/>
  <c r="BG50"/>
  <c r="AY50"/>
  <c r="AQ50"/>
  <c r="BI80"/>
  <c r="BJ80" s="1"/>
  <c r="L50"/>
  <c r="T50"/>
  <c r="AB50"/>
  <c r="AJ50"/>
  <c r="I50"/>
  <c r="Q50"/>
  <c r="Y50"/>
  <c r="AG50"/>
  <c r="BB50"/>
  <c r="J50"/>
  <c r="R50"/>
  <c r="Z50"/>
  <c r="AH50"/>
  <c r="G50"/>
  <c r="O50"/>
  <c r="W50"/>
  <c r="AE50"/>
  <c r="BD50"/>
  <c r="AV50"/>
  <c r="AN50"/>
  <c r="BC50"/>
  <c r="AU50"/>
  <c r="AM50"/>
  <c r="AT50"/>
  <c r="AS50"/>
  <c r="AL50"/>
  <c r="BA50"/>
  <c r="AK50"/>
  <c r="R71"/>
  <c r="M71"/>
  <c r="AQ71"/>
  <c r="BB71"/>
  <c r="BB35" i="28" s="1"/>
  <c r="X71" i="27"/>
  <c r="AA71"/>
  <c r="AN71"/>
  <c r="F71"/>
  <c r="I71"/>
  <c r="AY71"/>
  <c r="AY35" i="28" s="1"/>
  <c r="AJ71" i="27"/>
  <c r="AE71"/>
  <c r="AE35" i="28" s="1"/>
  <c r="BA71" i="27"/>
  <c r="BA35" i="28" s="1"/>
  <c r="AW71" i="27"/>
  <c r="X74"/>
  <c r="Y74"/>
  <c r="AN74"/>
  <c r="N74"/>
  <c r="O74"/>
  <c r="AM74"/>
  <c r="AX74"/>
  <c r="AJ74"/>
  <c r="AC74"/>
  <c r="R74"/>
  <c r="S74"/>
  <c r="AZ74"/>
  <c r="AZ38" i="28" s="1"/>
  <c r="AV74" i="27"/>
  <c r="BB74"/>
  <c r="BB38" i="28" s="1"/>
  <c r="G72" i="27"/>
  <c r="J72"/>
  <c r="AY72"/>
  <c r="AY36" i="28" s="1"/>
  <c r="E72" i="27"/>
  <c r="H72"/>
  <c r="BC72"/>
  <c r="BC36" i="28" s="1"/>
  <c r="AK72" i="27"/>
  <c r="AA72"/>
  <c r="V72"/>
  <c r="I72"/>
  <c r="L72"/>
  <c r="AU72"/>
  <c r="AP72"/>
  <c r="BD72"/>
  <c r="BD36" i="28" s="1"/>
  <c r="Y69" i="27"/>
  <c r="V69"/>
  <c r="AR69"/>
  <c r="AL69"/>
  <c r="AE69"/>
  <c r="AE33" i="28" s="1"/>
  <c r="AJ69" i="27"/>
  <c r="BF69"/>
  <c r="BF33" i="28" s="1"/>
  <c r="U69" i="27"/>
  <c r="Z69"/>
  <c r="S69"/>
  <c r="P69"/>
  <c r="AM69"/>
  <c r="AK69"/>
  <c r="AT69"/>
  <c r="M79"/>
  <c r="AQ79"/>
  <c r="BB79"/>
  <c r="BB43" i="28" s="1"/>
  <c r="J79" i="27"/>
  <c r="K79"/>
  <c r="K43" i="28" s="1"/>
  <c r="AU79" i="27"/>
  <c r="BF79"/>
  <c r="BF43" i="28" s="1"/>
  <c r="V79" i="27"/>
  <c r="AG79"/>
  <c r="AG43" i="28" s="1"/>
  <c r="AB79" i="27"/>
  <c r="AE79"/>
  <c r="AE43" i="28" s="1"/>
  <c r="BA79" i="27"/>
  <c r="BA43" i="28" s="1"/>
  <c r="AR79" i="27"/>
  <c r="I73"/>
  <c r="F73"/>
  <c r="BG73"/>
  <c r="BG37" i="28" s="1"/>
  <c r="AO73" i="27"/>
  <c r="O73"/>
  <c r="T73"/>
  <c r="AV73"/>
  <c r="E73"/>
  <c r="J73"/>
  <c r="AY73"/>
  <c r="AY37" i="28" s="1"/>
  <c r="AI73" i="27"/>
  <c r="AF73"/>
  <c r="AF37" i="28" s="1"/>
  <c r="AN73" i="27"/>
  <c r="AW73"/>
  <c r="G76"/>
  <c r="J76"/>
  <c r="AY76"/>
  <c r="AY40" i="28" s="1"/>
  <c r="E76" i="27"/>
  <c r="H76"/>
  <c r="BC76"/>
  <c r="BC40" i="28" s="1"/>
  <c r="AK76" i="27"/>
  <c r="AA76"/>
  <c r="V76"/>
  <c r="I76"/>
  <c r="L76"/>
  <c r="AU76"/>
  <c r="AP76"/>
  <c r="BE76"/>
  <c r="BE40" i="28" s="1"/>
  <c r="X78" i="27"/>
  <c r="AG78"/>
  <c r="AG42" i="28" s="1"/>
  <c r="AW78" i="27"/>
  <c r="V78"/>
  <c r="AE78"/>
  <c r="AE42" i="28" s="1"/>
  <c r="BA78" i="27"/>
  <c r="BA42" i="28" s="1"/>
  <c r="L78" i="27"/>
  <c r="M78"/>
  <c r="AQ78"/>
  <c r="AH78"/>
  <c r="AH42" i="28" s="1"/>
  <c r="AI78" i="27"/>
  <c r="BF78"/>
  <c r="BF42" i="28" s="1"/>
  <c r="AO78" i="27"/>
  <c r="BB78"/>
  <c r="BB42" i="28" s="1"/>
  <c r="X70" i="27"/>
  <c r="Y70"/>
  <c r="AN70"/>
  <c r="N70"/>
  <c r="O70"/>
  <c r="AM70"/>
  <c r="AX70"/>
  <c r="AJ70"/>
  <c r="AC70"/>
  <c r="R70"/>
  <c r="S70"/>
  <c r="AZ70"/>
  <c r="AZ34" i="28" s="1"/>
  <c r="AO70" i="27"/>
  <c r="AV70"/>
  <c r="G68"/>
  <c r="J68"/>
  <c r="AY68"/>
  <c r="AY32" i="28" s="1"/>
  <c r="E68" i="27"/>
  <c r="H68"/>
  <c r="BC68"/>
  <c r="BC32" i="28" s="1"/>
  <c r="AK68" i="27"/>
  <c r="AA68"/>
  <c r="V68"/>
  <c r="I68"/>
  <c r="L68"/>
  <c r="AU68"/>
  <c r="AP68"/>
  <c r="AL68"/>
  <c r="Y77"/>
  <c r="V77"/>
  <c r="AR77"/>
  <c r="AL77"/>
  <c r="AE77"/>
  <c r="AE41" i="28" s="1"/>
  <c r="AJ77" i="27"/>
  <c r="BF77"/>
  <c r="BF41" i="28" s="1"/>
  <c r="U77" i="27"/>
  <c r="Z77"/>
  <c r="S77"/>
  <c r="P77"/>
  <c r="AM77"/>
  <c r="AK77"/>
  <c r="AT77"/>
  <c r="J71"/>
  <c r="E71"/>
  <c r="BG71"/>
  <c r="BG35" i="28" s="1"/>
  <c r="AO71" i="27"/>
  <c r="P71"/>
  <c r="S71"/>
  <c r="BD71"/>
  <c r="BD35" i="28" s="1"/>
  <c r="AP71" i="27"/>
  <c r="AD71"/>
  <c r="AD35" i="28" s="1"/>
  <c r="AG71" i="27"/>
  <c r="AG35" i="28" s="1"/>
  <c r="AB71" i="27"/>
  <c r="W71"/>
  <c r="AV71"/>
  <c r="AR71"/>
  <c r="P74"/>
  <c r="Q74"/>
  <c r="BD74"/>
  <c r="BD38" i="28" s="1"/>
  <c r="F74" i="27"/>
  <c r="G74"/>
  <c r="BC74"/>
  <c r="BC38" i="28" s="1"/>
  <c r="AK74" i="27"/>
  <c r="AB74"/>
  <c r="U74"/>
  <c r="J74"/>
  <c r="K74"/>
  <c r="K38" i="28" s="1"/>
  <c r="AU74" i="27"/>
  <c r="AP74"/>
  <c r="BE74"/>
  <c r="BE38" i="28" s="1"/>
  <c r="AE72" i="27"/>
  <c r="AE36" i="28" s="1"/>
  <c r="AH72" i="27"/>
  <c r="AH36" i="28" s="1"/>
  <c r="AT72" i="27"/>
  <c r="AC72"/>
  <c r="AF72"/>
  <c r="AF36" i="28" s="1"/>
  <c r="BA72" i="27"/>
  <c r="BA36" i="28" s="1"/>
  <c r="S72" i="27"/>
  <c r="N72"/>
  <c r="AQ72"/>
  <c r="AG72"/>
  <c r="AG36" i="28" s="1"/>
  <c r="AJ72" i="27"/>
  <c r="BF72"/>
  <c r="BF36" i="28" s="1"/>
  <c r="AN72" i="27"/>
  <c r="Q69"/>
  <c r="N69"/>
  <c r="AQ69"/>
  <c r="BB69"/>
  <c r="BB33" i="28" s="1"/>
  <c r="W69" i="27"/>
  <c r="AB69"/>
  <c r="AS69"/>
  <c r="M69"/>
  <c r="R69"/>
  <c r="K69"/>
  <c r="K33" i="28" s="1"/>
  <c r="H69" i="27"/>
  <c r="BC69"/>
  <c r="BC33" i="28" s="1"/>
  <c r="BA69" i="27"/>
  <c r="BA33" i="28" s="1"/>
  <c r="AW69" i="27"/>
  <c r="AH79"/>
  <c r="AH43" i="28" s="1"/>
  <c r="BG79" i="27"/>
  <c r="BG43" i="28" s="1"/>
  <c r="AO79" i="27"/>
  <c r="G79"/>
  <c r="AF79"/>
  <c r="AF43" i="28" s="1"/>
  <c r="AI79" i="27"/>
  <c r="AS79"/>
  <c r="N79"/>
  <c r="Y79"/>
  <c r="T79"/>
  <c r="W79"/>
  <c r="AV79"/>
  <c r="E79"/>
  <c r="I79"/>
  <c r="AG73"/>
  <c r="AG37" i="28" s="1"/>
  <c r="AD73" i="27"/>
  <c r="AD37" i="28" s="1"/>
  <c r="BE73" i="27"/>
  <c r="BE37" i="28" s="1"/>
  <c r="G73" i="27"/>
  <c r="L73"/>
  <c r="AU73"/>
  <c r="AP73"/>
  <c r="AC73"/>
  <c r="AH73"/>
  <c r="AH37" i="28" s="1"/>
  <c r="AA73" i="27"/>
  <c r="X73"/>
  <c r="BD73"/>
  <c r="BD37" i="28" s="1"/>
  <c r="AX73" i="27"/>
  <c r="AE76"/>
  <c r="AE40" i="28" s="1"/>
  <c r="AH76" i="27"/>
  <c r="AH40" i="28" s="1"/>
  <c r="AT76" i="27"/>
  <c r="AC76"/>
  <c r="AF76"/>
  <c r="AF40" i="28" s="1"/>
  <c r="BA76" i="27"/>
  <c r="BA40" i="28" s="1"/>
  <c r="S76" i="27"/>
  <c r="N76"/>
  <c r="AQ76"/>
  <c r="AG76"/>
  <c r="AG40" i="28" s="1"/>
  <c r="AJ76" i="27"/>
  <c r="BF76"/>
  <c r="BF40" i="28" s="1"/>
  <c r="AN76" i="27"/>
  <c r="P78"/>
  <c r="Y78"/>
  <c r="AN78"/>
  <c r="N78"/>
  <c r="W78"/>
  <c r="AR78"/>
  <c r="G78"/>
  <c r="AJ78"/>
  <c r="BG78"/>
  <c r="BG42" i="28" s="1"/>
  <c r="Z78" i="27"/>
  <c r="AA78"/>
  <c r="AS78"/>
  <c r="I78"/>
  <c r="BE78"/>
  <c r="BE42" i="28" s="1"/>
  <c r="P70" i="27"/>
  <c r="Q70"/>
  <c r="BD70"/>
  <c r="BD34" i="28" s="1"/>
  <c r="F70" i="27"/>
  <c r="G70"/>
  <c r="BC70"/>
  <c r="BC34" i="28" s="1"/>
  <c r="AK70" i="27"/>
  <c r="AB70"/>
  <c r="U70"/>
  <c r="J70"/>
  <c r="K70"/>
  <c r="K34" i="28" s="1"/>
  <c r="AU70" i="27"/>
  <c r="AP70"/>
  <c r="BB70"/>
  <c r="BB34" i="28" s="1"/>
  <c r="AE68" i="27"/>
  <c r="AE32" i="28" s="1"/>
  <c r="AH68" i="27"/>
  <c r="AH32" i="28" s="1"/>
  <c r="AT68" i="27"/>
  <c r="AC68"/>
  <c r="AF68"/>
  <c r="AF32" i="28" s="1"/>
  <c r="BA68" i="27"/>
  <c r="BA32" i="28" s="1"/>
  <c r="S68" i="27"/>
  <c r="N68"/>
  <c r="AQ68"/>
  <c r="AG68"/>
  <c r="AG32" i="28" s="1"/>
  <c r="AJ68" i="27"/>
  <c r="BF68"/>
  <c r="BF32" i="28" s="1"/>
  <c r="AO68" i="27"/>
  <c r="Q77"/>
  <c r="N77"/>
  <c r="AQ77"/>
  <c r="BB77"/>
  <c r="BB41" i="28" s="1"/>
  <c r="W77" i="27"/>
  <c r="AB77"/>
  <c r="AS77"/>
  <c r="M77"/>
  <c r="R77"/>
  <c r="K77"/>
  <c r="K41" i="28" s="1"/>
  <c r="H77" i="27"/>
  <c r="BC77"/>
  <c r="BC41" i="28" s="1"/>
  <c r="BA77" i="27"/>
  <c r="BA41" i="28" s="1"/>
  <c r="AW77" i="27"/>
  <c r="AH71"/>
  <c r="AH35" i="28" s="1"/>
  <c r="AC71" i="27"/>
  <c r="BE71"/>
  <c r="BE35" i="28" s="1"/>
  <c r="H71" i="27"/>
  <c r="K71"/>
  <c r="K35" i="28" s="1"/>
  <c r="AU71" i="27"/>
  <c r="BF71"/>
  <c r="BF35" i="28" s="1"/>
  <c r="V71" i="27"/>
  <c r="Y71"/>
  <c r="T71"/>
  <c r="O71"/>
  <c r="AM71"/>
  <c r="AX71"/>
  <c r="H74"/>
  <c r="I74"/>
  <c r="AY74"/>
  <c r="AY38" i="28" s="1"/>
  <c r="AT74" i="27"/>
  <c r="AD74"/>
  <c r="AD38" i="28" s="1"/>
  <c r="AE74" i="27"/>
  <c r="AE38" i="28" s="1"/>
  <c r="BA74" i="27"/>
  <c r="BA38" i="28" s="1"/>
  <c r="T74" i="27"/>
  <c r="M74"/>
  <c r="AQ74"/>
  <c r="AH74"/>
  <c r="AH38" i="28" s="1"/>
  <c r="AI74" i="27"/>
  <c r="BF74"/>
  <c r="BF38" i="28" s="1"/>
  <c r="AL74" i="27"/>
  <c r="W72"/>
  <c r="Z72"/>
  <c r="AW72"/>
  <c r="U72"/>
  <c r="X72"/>
  <c r="AZ72"/>
  <c r="AZ36" i="28" s="1"/>
  <c r="K72" i="27"/>
  <c r="K36" i="28" s="1"/>
  <c r="F72" i="27"/>
  <c r="BG72"/>
  <c r="BG36" i="28" s="1"/>
  <c r="Y72" i="27"/>
  <c r="AB72"/>
  <c r="AS72"/>
  <c r="BB72"/>
  <c r="BB36" i="28" s="1"/>
  <c r="AL72" i="27"/>
  <c r="I69"/>
  <c r="F69"/>
  <c r="BG69"/>
  <c r="BG33" i="28" s="1"/>
  <c r="AO69" i="27"/>
  <c r="O69"/>
  <c r="T69"/>
  <c r="AV69"/>
  <c r="E69"/>
  <c r="J69"/>
  <c r="AY69"/>
  <c r="AY33" i="28" s="1"/>
  <c r="AI69" i="27"/>
  <c r="AF69"/>
  <c r="AF33" i="28" s="1"/>
  <c r="AN69" i="27"/>
  <c r="AZ69"/>
  <c r="AZ33" i="28" s="1"/>
  <c r="Z79" i="27"/>
  <c r="AC79"/>
  <c r="BE79"/>
  <c r="BE43" i="28" s="1"/>
  <c r="F79" i="27"/>
  <c r="X79"/>
  <c r="AA79"/>
  <c r="AN79"/>
  <c r="H79"/>
  <c r="Q79"/>
  <c r="L79"/>
  <c r="O79"/>
  <c r="AM79"/>
  <c r="AX79"/>
  <c r="AT79"/>
  <c r="Y73"/>
  <c r="V73"/>
  <c r="AR73"/>
  <c r="AL73"/>
  <c r="AE73"/>
  <c r="AE37" i="28" s="1"/>
  <c r="AJ73" i="27"/>
  <c r="BF73"/>
  <c r="BF37" i="28" s="1"/>
  <c r="U73" i="27"/>
  <c r="Z73"/>
  <c r="S73"/>
  <c r="P73"/>
  <c r="AM73"/>
  <c r="AK73"/>
  <c r="AZ73"/>
  <c r="AZ37" i="28" s="1"/>
  <c r="W76" i="27"/>
  <c r="Z76"/>
  <c r="AW76"/>
  <c r="U76"/>
  <c r="X76"/>
  <c r="AZ76"/>
  <c r="AZ40" i="28" s="1"/>
  <c r="K76" i="27"/>
  <c r="K40" i="28" s="1"/>
  <c r="F76" i="27"/>
  <c r="BG76"/>
  <c r="BG40" i="28" s="1"/>
  <c r="Y76" i="27"/>
  <c r="AB76"/>
  <c r="AS76"/>
  <c r="AL76"/>
  <c r="BD76"/>
  <c r="BD40" i="28" s="1"/>
  <c r="H78" i="27"/>
  <c r="Q78"/>
  <c r="BD78"/>
  <c r="BD42" i="28" s="1"/>
  <c r="F78" i="27"/>
  <c r="O78"/>
  <c r="AM78"/>
  <c r="AX78"/>
  <c r="AB78"/>
  <c r="AC78"/>
  <c r="R78"/>
  <c r="S78"/>
  <c r="AZ78"/>
  <c r="AZ42" i="28" s="1"/>
  <c r="E78" i="27"/>
  <c r="AV78"/>
  <c r="H70"/>
  <c r="I70"/>
  <c r="AY70"/>
  <c r="AY34" i="28" s="1"/>
  <c r="AT70" i="27"/>
  <c r="AD70"/>
  <c r="AD34" i="28" s="1"/>
  <c r="AE70" i="27"/>
  <c r="AE34" i="28" s="1"/>
  <c r="BA70" i="27"/>
  <c r="BA34" i="28" s="1"/>
  <c r="T70" i="27"/>
  <c r="M70"/>
  <c r="AQ70"/>
  <c r="AH70"/>
  <c r="AH34" i="28" s="1"/>
  <c r="AI70" i="27"/>
  <c r="BF70"/>
  <c r="BF34" i="28" s="1"/>
  <c r="BE70" i="27"/>
  <c r="BE34" i="28" s="1"/>
  <c r="W68" i="27"/>
  <c r="Z68"/>
  <c r="AW68"/>
  <c r="U68"/>
  <c r="X68"/>
  <c r="AZ68"/>
  <c r="AZ32" i="28" s="1"/>
  <c r="K68" i="27"/>
  <c r="K32" i="28" s="1"/>
  <c r="F68" i="27"/>
  <c r="BG68"/>
  <c r="BG32" i="28" s="1"/>
  <c r="Y68" i="27"/>
  <c r="AB68"/>
  <c r="AS68"/>
  <c r="BD68"/>
  <c r="BD32" i="28" s="1"/>
  <c r="BB68" i="27"/>
  <c r="BB32" i="28" s="1"/>
  <c r="I77" i="27"/>
  <c r="F77"/>
  <c r="BG77"/>
  <c r="BG41" i="28" s="1"/>
  <c r="AO77" i="27"/>
  <c r="O77"/>
  <c r="T77"/>
  <c r="AV77"/>
  <c r="E77"/>
  <c r="J77"/>
  <c r="AY77"/>
  <c r="AY41" i="28" s="1"/>
  <c r="AI77" i="27"/>
  <c r="AF77"/>
  <c r="AF41" i="28" s="1"/>
  <c r="AN77" i="27"/>
  <c r="AZ77"/>
  <c r="AZ41" i="28" s="1"/>
  <c r="Z71" i="27"/>
  <c r="U71"/>
  <c r="AZ71"/>
  <c r="AZ35" i="28" s="1"/>
  <c r="AL71" i="27"/>
  <c r="AF71"/>
  <c r="AF35" i="28" s="1"/>
  <c r="AI71" i="27"/>
  <c r="AS71"/>
  <c r="N71"/>
  <c r="Q71"/>
  <c r="L71"/>
  <c r="G71"/>
  <c r="BC71"/>
  <c r="BC35" i="28" s="1"/>
  <c r="AK71" i="27"/>
  <c r="AT71"/>
  <c r="AF74"/>
  <c r="AF38" i="28" s="1"/>
  <c r="AG74" i="27"/>
  <c r="AG38" i="28" s="1"/>
  <c r="AW74" i="27"/>
  <c r="V74"/>
  <c r="W74"/>
  <c r="AR74"/>
  <c r="L74"/>
  <c r="E74"/>
  <c r="BG74"/>
  <c r="BG38" i="28" s="1"/>
  <c r="Z74" i="27"/>
  <c r="AA74"/>
  <c r="AS74"/>
  <c r="AO74"/>
  <c r="O72"/>
  <c r="R72"/>
  <c r="AV72"/>
  <c r="M72"/>
  <c r="P72"/>
  <c r="AM72"/>
  <c r="AX72"/>
  <c r="AI72"/>
  <c r="AD72"/>
  <c r="AD36" i="28" s="1"/>
  <c r="Q72" i="27"/>
  <c r="T72"/>
  <c r="AR72"/>
  <c r="BE72"/>
  <c r="BE36" i="28" s="1"/>
  <c r="AO72" i="27"/>
  <c r="AG69"/>
  <c r="AG33" i="28" s="1"/>
  <c r="AD69" i="27"/>
  <c r="AD33" i="28" s="1"/>
  <c r="BE69" i="27"/>
  <c r="BE33" i="28" s="1"/>
  <c r="G69" i="27"/>
  <c r="L69"/>
  <c r="AU69"/>
  <c r="AP69"/>
  <c r="AC69"/>
  <c r="AH69"/>
  <c r="AH33" i="28" s="1"/>
  <c r="AA69" i="27"/>
  <c r="X69"/>
  <c r="BD69"/>
  <c r="BD33" i="28" s="1"/>
  <c r="AX69" i="27"/>
  <c r="R79"/>
  <c r="U79"/>
  <c r="AZ79"/>
  <c r="AZ43" i="28" s="1"/>
  <c r="AL79" i="27"/>
  <c r="P79"/>
  <c r="S79"/>
  <c r="BD79"/>
  <c r="BD43" i="28" s="1"/>
  <c r="AP79" i="27"/>
  <c r="AD79"/>
  <c r="AD43" i="28" s="1"/>
  <c r="AY79" i="27"/>
  <c r="AY43" i="28" s="1"/>
  <c r="AJ79" i="27"/>
  <c r="BC79"/>
  <c r="BC43" i="28" s="1"/>
  <c r="AK79" i="27"/>
  <c r="AW79"/>
  <c r="Q73"/>
  <c r="N73"/>
  <c r="AQ73"/>
  <c r="BB73"/>
  <c r="BB37" i="28" s="1"/>
  <c r="W73" i="27"/>
  <c r="AB73"/>
  <c r="AS73"/>
  <c r="M73"/>
  <c r="R73"/>
  <c r="K73"/>
  <c r="K37" i="28" s="1"/>
  <c r="H73" i="27"/>
  <c r="BC73"/>
  <c r="BC37" i="28" s="1"/>
  <c r="BA73" i="27"/>
  <c r="BA37" i="28" s="1"/>
  <c r="AT73" i="27"/>
  <c r="O76"/>
  <c r="R76"/>
  <c r="AV76"/>
  <c r="M76"/>
  <c r="P76"/>
  <c r="AM76"/>
  <c r="AX76"/>
  <c r="AI76"/>
  <c r="AD76"/>
  <c r="AD40" i="28" s="1"/>
  <c r="Q76" i="27"/>
  <c r="T76"/>
  <c r="AR76"/>
  <c r="AO76"/>
  <c r="BB76"/>
  <c r="BB40" i="28" s="1"/>
  <c r="AF78" i="27"/>
  <c r="AF42" i="28" s="1"/>
  <c r="AY78" i="27"/>
  <c r="AY42" i="28" s="1"/>
  <c r="AT78" i="27"/>
  <c r="AD78"/>
  <c r="AD42" i="28" s="1"/>
  <c r="BC78" i="27"/>
  <c r="BC42" i="28" s="1"/>
  <c r="AK78" i="27"/>
  <c r="T78"/>
  <c r="U78"/>
  <c r="J78"/>
  <c r="K78"/>
  <c r="K42" i="28" s="1"/>
  <c r="AU78" i="27"/>
  <c r="AP78"/>
  <c r="AL78"/>
  <c r="AF70"/>
  <c r="AF34" i="28" s="1"/>
  <c r="AG70" i="27"/>
  <c r="AG34" i="28" s="1"/>
  <c r="AW70" i="27"/>
  <c r="V70"/>
  <c r="W70"/>
  <c r="AR70"/>
  <c r="L70"/>
  <c r="E70"/>
  <c r="BG70"/>
  <c r="BG34" i="28" s="1"/>
  <c r="Z70" i="27"/>
  <c r="AA70"/>
  <c r="AS70"/>
  <c r="AL70"/>
  <c r="O68"/>
  <c r="R68"/>
  <c r="AV68"/>
  <c r="M68"/>
  <c r="P68"/>
  <c r="AM68"/>
  <c r="AX68"/>
  <c r="AI68"/>
  <c r="AD68"/>
  <c r="AD32" i="28" s="1"/>
  <c r="Q68" i="27"/>
  <c r="T68"/>
  <c r="AR68"/>
  <c r="AN68"/>
  <c r="BE68"/>
  <c r="BE32" i="28" s="1"/>
  <c r="AG77" i="27"/>
  <c r="AG41" i="28" s="1"/>
  <c r="AD77" i="27"/>
  <c r="AD41" i="28" s="1"/>
  <c r="BE77" i="27"/>
  <c r="BE41" i="28" s="1"/>
  <c r="G77" i="27"/>
  <c r="L77"/>
  <c r="AU77"/>
  <c r="AP77"/>
  <c r="AC77"/>
  <c r="AH77"/>
  <c r="AH41" i="28" s="1"/>
  <c r="AA77" i="27"/>
  <c r="X77"/>
  <c r="BD77"/>
  <c r="BD41" i="28" s="1"/>
  <c r="AX77" i="27"/>
  <c r="K159" i="25"/>
  <c r="J1502"/>
  <c r="J1504"/>
  <c r="M100" i="27"/>
  <c r="AC100"/>
  <c r="O100"/>
  <c r="AE100"/>
  <c r="AE65" i="28" s="1"/>
  <c r="N100" i="27"/>
  <c r="AD100"/>
  <c r="AD65" i="28" s="1"/>
  <c r="P100" i="27"/>
  <c r="AF100"/>
  <c r="AF65" i="28" s="1"/>
  <c r="AV100" i="27"/>
  <c r="BA100"/>
  <c r="BA65" i="28" s="1"/>
  <c r="AK100" i="27"/>
  <c r="AT100"/>
  <c r="BC100"/>
  <c r="BC65" i="28" s="1"/>
  <c r="AM100" i="27"/>
  <c r="J100"/>
  <c r="Z100"/>
  <c r="L100"/>
  <c r="AB100"/>
  <c r="I100"/>
  <c r="Y100"/>
  <c r="K100"/>
  <c r="AA100"/>
  <c r="AZ100"/>
  <c r="AZ65" i="28" s="1"/>
  <c r="BE100" i="27"/>
  <c r="BE65" i="28" s="1"/>
  <c r="AO100" i="27"/>
  <c r="AX100"/>
  <c r="BG100"/>
  <c r="BG65" i="28" s="1"/>
  <c r="AQ100" i="27"/>
  <c r="E100"/>
  <c r="U100"/>
  <c r="G100"/>
  <c r="W100"/>
  <c r="F100"/>
  <c r="V100"/>
  <c r="H100"/>
  <c r="X100"/>
  <c r="BD100"/>
  <c r="BD65" i="28" s="1"/>
  <c r="AN100" i="27"/>
  <c r="AS100"/>
  <c r="BB100"/>
  <c r="BB65" i="28" s="1"/>
  <c r="AL100" i="27"/>
  <c r="AU100"/>
  <c r="R100"/>
  <c r="AH100"/>
  <c r="AH65" i="28" s="1"/>
  <c r="T100" i="27"/>
  <c r="AJ100"/>
  <c r="Q100"/>
  <c r="AG100"/>
  <c r="AG65" i="28" s="1"/>
  <c r="S100" i="27"/>
  <c r="AI100"/>
  <c r="AR100"/>
  <c r="AW100"/>
  <c r="BF100"/>
  <c r="BF65" i="28" s="1"/>
  <c r="AP100" i="27"/>
  <c r="AY100"/>
  <c r="AY65" i="28" s="1"/>
  <c r="H134" i="27"/>
  <c r="P134"/>
  <c r="X134"/>
  <c r="AF134"/>
  <c r="AF100" i="28" s="1"/>
  <c r="AY134" i="27"/>
  <c r="AY100" i="28" s="1"/>
  <c r="AZ134" i="27"/>
  <c r="AZ100" i="28" s="1"/>
  <c r="BE134" i="27"/>
  <c r="BE100" i="28" s="1"/>
  <c r="AO134" i="27"/>
  <c r="AX134"/>
  <c r="AG134"/>
  <c r="AG100" i="28" s="1"/>
  <c r="K134" i="27"/>
  <c r="K100" i="28" s="1"/>
  <c r="M134" i="27"/>
  <c r="W134"/>
  <c r="F134"/>
  <c r="N134"/>
  <c r="V134"/>
  <c r="AD134"/>
  <c r="AD100" i="28" s="1"/>
  <c r="BC134" i="27"/>
  <c r="BC100" i="28" s="1"/>
  <c r="AM134" i="27"/>
  <c r="BD134"/>
  <c r="BD100" i="28" s="1"/>
  <c r="AN134" i="27"/>
  <c r="AS134"/>
  <c r="BB134"/>
  <c r="BB100" i="28" s="1"/>
  <c r="AL134" i="27"/>
  <c r="I134"/>
  <c r="S134"/>
  <c r="U134"/>
  <c r="AE134"/>
  <c r="AE100" i="28" s="1"/>
  <c r="L134" i="27"/>
  <c r="T134"/>
  <c r="AB134"/>
  <c r="AJ134"/>
  <c r="BG134"/>
  <c r="BG100" i="28" s="1"/>
  <c r="AQ134" i="27"/>
  <c r="AR134"/>
  <c r="AW134"/>
  <c r="BF134"/>
  <c r="BF100" i="28" s="1"/>
  <c r="AP134" i="27"/>
  <c r="Q134"/>
  <c r="AA134"/>
  <c r="AC134"/>
  <c r="G134"/>
  <c r="J134"/>
  <c r="R134"/>
  <c r="Z134"/>
  <c r="AH134"/>
  <c r="AH100" i="28" s="1"/>
  <c r="AU134" i="27"/>
  <c r="AV134"/>
  <c r="BA134"/>
  <c r="BA100" i="28" s="1"/>
  <c r="AK134" i="27"/>
  <c r="AT134"/>
  <c r="Y134"/>
  <c r="AI134"/>
  <c r="E134"/>
  <c r="O134"/>
  <c r="W245"/>
  <c r="AZ245"/>
  <c r="BA245"/>
  <c r="AV245"/>
  <c r="BF245"/>
  <c r="O245"/>
  <c r="AL245"/>
  <c r="AF245"/>
  <c r="AF214" i="28" s="1"/>
  <c r="AY245" i="27"/>
  <c r="AC245"/>
  <c r="AG245"/>
  <c r="AG214" i="28" s="1"/>
  <c r="AJ245" i="27"/>
  <c r="F245"/>
  <c r="Z245"/>
  <c r="J203" i="25"/>
  <c r="I214"/>
  <c r="K214"/>
  <c r="F146" i="27"/>
  <c r="AP146"/>
  <c r="AU146"/>
  <c r="W146"/>
  <c r="BF146"/>
  <c r="BF112" i="28" s="1"/>
  <c r="AQ146" i="27"/>
  <c r="H146"/>
  <c r="AI146"/>
  <c r="AR146"/>
  <c r="V146"/>
  <c r="E146"/>
  <c r="AS146"/>
  <c r="X146"/>
  <c r="T146"/>
  <c r="AB246"/>
  <c r="P246"/>
  <c r="BC246"/>
  <c r="J246"/>
  <c r="V246"/>
  <c r="AR246"/>
  <c r="BE246"/>
  <c r="K246"/>
  <c r="AE246"/>
  <c r="AE215" i="28" s="1"/>
  <c r="AT246" i="27"/>
  <c r="Y246"/>
  <c r="E246"/>
  <c r="AQ246"/>
  <c r="AW246"/>
  <c r="AW176"/>
  <c r="AR176"/>
  <c r="AM176"/>
  <c r="BC176"/>
  <c r="AT176"/>
  <c r="AH176"/>
  <c r="AH143" i="28" s="1"/>
  <c r="T176" i="27"/>
  <c r="AI176"/>
  <c r="U176"/>
  <c r="E176"/>
  <c r="V176"/>
  <c r="F176"/>
  <c r="S176"/>
  <c r="AW75"/>
  <c r="AV75"/>
  <c r="W75"/>
  <c r="AB75"/>
  <c r="AG75"/>
  <c r="AG39" i="28" s="1"/>
  <c r="AD75" i="27"/>
  <c r="AD39" i="28" s="1"/>
  <c r="AP75" i="27"/>
  <c r="BD75"/>
  <c r="BD39" i="28" s="1"/>
  <c r="S75" i="27"/>
  <c r="P75"/>
  <c r="AO75"/>
  <c r="BG75"/>
  <c r="BG39" i="28" s="1"/>
  <c r="E75" i="27"/>
  <c r="J75"/>
  <c r="O206" i="25"/>
  <c r="J209"/>
  <c r="AW171" i="27"/>
  <c r="AR171"/>
  <c r="AM171"/>
  <c r="BC171"/>
  <c r="AT171"/>
  <c r="AF171"/>
  <c r="AF138" i="28" s="1"/>
  <c r="Q171" i="27"/>
  <c r="AI171"/>
  <c r="R171"/>
  <c r="AJ171"/>
  <c r="S171"/>
  <c r="AH171"/>
  <c r="AH138" i="28" s="1"/>
  <c r="T171" i="27"/>
  <c r="AV238"/>
  <c r="BB238"/>
  <c r="AX238"/>
  <c r="BD238"/>
  <c r="BA238"/>
  <c r="AP238"/>
  <c r="X238"/>
  <c r="AA238"/>
  <c r="Z238"/>
  <c r="U238"/>
  <c r="AB238"/>
  <c r="W238"/>
  <c r="V238"/>
  <c r="Y238"/>
  <c r="AO178"/>
  <c r="BE178"/>
  <c r="AZ178"/>
  <c r="AZ145" i="28" s="1"/>
  <c r="AU178" i="27"/>
  <c r="AL178"/>
  <c r="BB178"/>
  <c r="AD178"/>
  <c r="AD145" i="28" s="1"/>
  <c r="N178" i="27"/>
  <c r="AA178"/>
  <c r="K178"/>
  <c r="K145" i="28" s="1"/>
  <c r="X178" i="27"/>
  <c r="H178"/>
  <c r="Y178"/>
  <c r="I178"/>
  <c r="K211" i="25"/>
  <c r="J283" s="1"/>
  <c r="AK173" i="27"/>
  <c r="BA173"/>
  <c r="BA140" i="28" s="1"/>
  <c r="AV173" i="27"/>
  <c r="AQ173"/>
  <c r="BG173"/>
  <c r="AX173"/>
  <c r="AF173"/>
  <c r="AF140" i="28" s="1"/>
  <c r="AE173" i="27"/>
  <c r="AE140" i="28" s="1"/>
  <c r="V173" i="27"/>
  <c r="F173"/>
  <c r="O173"/>
  <c r="P173"/>
  <c r="AM147"/>
  <c r="I147"/>
  <c r="AY147"/>
  <c r="AY113" i="28" s="1"/>
  <c r="BB147" i="27"/>
  <c r="BB113" i="28" s="1"/>
  <c r="U147" i="27"/>
  <c r="AW147"/>
  <c r="W147"/>
  <c r="N147"/>
  <c r="N329" i="25"/>
  <c r="N364"/>
  <c r="M373"/>
  <c r="M338"/>
  <c r="J358"/>
  <c r="J323"/>
  <c r="H159"/>
  <c r="G1502"/>
  <c r="K125"/>
  <c r="J1503"/>
  <c r="J1501"/>
  <c r="L199"/>
  <c r="F181" i="27"/>
  <c r="F152"/>
  <c r="J152"/>
  <c r="N152"/>
  <c r="R152"/>
  <c r="V152"/>
  <c r="Z152"/>
  <c r="AD152"/>
  <c r="AJ152"/>
  <c r="E152"/>
  <c r="I152"/>
  <c r="M152"/>
  <c r="Q152"/>
  <c r="U152"/>
  <c r="Y152"/>
  <c r="AC152"/>
  <c r="AF152"/>
  <c r="AI152"/>
  <c r="H152"/>
  <c r="L152"/>
  <c r="P152"/>
  <c r="T152"/>
  <c r="X152"/>
  <c r="AB152"/>
  <c r="AE152"/>
  <c r="AH152"/>
  <c r="G152"/>
  <c r="K152"/>
  <c r="O152"/>
  <c r="S152"/>
  <c r="W152"/>
  <c r="AA152"/>
  <c r="AG152"/>
  <c r="BE152"/>
  <c r="BA152"/>
  <c r="AV152"/>
  <c r="AT152"/>
  <c r="AR152"/>
  <c r="AQ152"/>
  <c r="AN152"/>
  <c r="AM152"/>
  <c r="BF152"/>
  <c r="BB152"/>
  <c r="AU152"/>
  <c r="AP152"/>
  <c r="AK152"/>
  <c r="BC152"/>
  <c r="AY152"/>
  <c r="AX152"/>
  <c r="AS152"/>
  <c r="AO152"/>
  <c r="BI182"/>
  <c r="BJ182" s="1"/>
  <c r="BD152"/>
  <c r="AZ152"/>
  <c r="AW152"/>
  <c r="AL152"/>
  <c r="BG152"/>
  <c r="H180"/>
  <c r="X180"/>
  <c r="G180"/>
  <c r="W180"/>
  <c r="F180"/>
  <c r="V180"/>
  <c r="E180"/>
  <c r="U180"/>
  <c r="BF180"/>
  <c r="AP180"/>
  <c r="AY180"/>
  <c r="BD180"/>
  <c r="AN180"/>
  <c r="AS180"/>
  <c r="L181"/>
  <c r="L148" i="28" s="1"/>
  <c r="J181" i="27"/>
  <c r="H181"/>
  <c r="N181"/>
  <c r="BB181"/>
  <c r="AL181"/>
  <c r="AU181"/>
  <c r="AZ181"/>
  <c r="AZ148" i="28" s="1"/>
  <c r="BE181" i="27"/>
  <c r="AO181"/>
  <c r="S181"/>
  <c r="U181"/>
  <c r="AG181"/>
  <c r="AG148" i="28" s="1"/>
  <c r="O181" i="27"/>
  <c r="U179"/>
  <c r="AA179"/>
  <c r="Y179"/>
  <c r="W179"/>
  <c r="AX179"/>
  <c r="BG179"/>
  <c r="AQ179"/>
  <c r="AV179"/>
  <c r="BA179"/>
  <c r="BA146" i="28" s="1"/>
  <c r="AK179" i="27"/>
  <c r="R179"/>
  <c r="H179"/>
  <c r="T179"/>
  <c r="J174"/>
  <c r="Z174"/>
  <c r="I174"/>
  <c r="Y174"/>
  <c r="H174"/>
  <c r="X174"/>
  <c r="K174"/>
  <c r="K141" i="28" s="1"/>
  <c r="AA174" i="27"/>
  <c r="BB174"/>
  <c r="AL174"/>
  <c r="AU174"/>
  <c r="AZ174"/>
  <c r="AZ141" i="28" s="1"/>
  <c r="BE174" i="27"/>
  <c r="AO174"/>
  <c r="E175"/>
  <c r="U175"/>
  <c r="H175"/>
  <c r="X175"/>
  <c r="G175"/>
  <c r="W175"/>
  <c r="F175"/>
  <c r="V175"/>
  <c r="BF175"/>
  <c r="AP175"/>
  <c r="AY175"/>
  <c r="BD175"/>
  <c r="AN175"/>
  <c r="AS175"/>
  <c r="N172"/>
  <c r="AD172"/>
  <c r="AD139" i="28" s="1"/>
  <c r="M172" i="27"/>
  <c r="AC172"/>
  <c r="L172"/>
  <c r="L139" i="28" s="1"/>
  <c r="AB172" i="27"/>
  <c r="K172"/>
  <c r="K139" i="28" s="1"/>
  <c r="AA172" i="27"/>
  <c r="AX172"/>
  <c r="BG172"/>
  <c r="AQ172"/>
  <c r="AV172"/>
  <c r="BA172"/>
  <c r="BA139" i="28" s="1"/>
  <c r="AK172" i="27"/>
  <c r="R177"/>
  <c r="AI177"/>
  <c r="AB177"/>
  <c r="V177"/>
  <c r="T177"/>
  <c r="AJ177"/>
  <c r="AT177"/>
  <c r="BC177"/>
  <c r="AM177"/>
  <c r="AR177"/>
  <c r="AW177"/>
  <c r="U177"/>
  <c r="W177"/>
  <c r="S177"/>
  <c r="M170"/>
  <c r="AC170"/>
  <c r="L170"/>
  <c r="L137" i="28" s="1"/>
  <c r="AB170" i="27"/>
  <c r="O170"/>
  <c r="AE170"/>
  <c r="AE137" i="28" s="1"/>
  <c r="N170" i="27"/>
  <c r="AD170"/>
  <c r="AD137" i="28" s="1"/>
  <c r="AX170" i="27"/>
  <c r="BG170"/>
  <c r="AQ170"/>
  <c r="AV170"/>
  <c r="BA170"/>
  <c r="BA137" i="28" s="1"/>
  <c r="AK170" i="27"/>
  <c r="T180"/>
  <c r="AH180"/>
  <c r="AH147" i="28" s="1"/>
  <c r="S180" i="27"/>
  <c r="AJ180"/>
  <c r="R180"/>
  <c r="AI180"/>
  <c r="Q180"/>
  <c r="AF180"/>
  <c r="AF147" i="28" s="1"/>
  <c r="AT180" i="27"/>
  <c r="BC180"/>
  <c r="AM180"/>
  <c r="AR180"/>
  <c r="AW180"/>
  <c r="E181"/>
  <c r="AJ181"/>
  <c r="AH181"/>
  <c r="AH148" i="28" s="1"/>
  <c r="AF181" i="27"/>
  <c r="AF148" i="28" s="1"/>
  <c r="BF181" i="27"/>
  <c r="AP181"/>
  <c r="AY181"/>
  <c r="BD181"/>
  <c r="AN181"/>
  <c r="AS181"/>
  <c r="AA181"/>
  <c r="AC181"/>
  <c r="G181"/>
  <c r="I181"/>
  <c r="M179"/>
  <c r="S179"/>
  <c r="Q179"/>
  <c r="O179"/>
  <c r="BB179"/>
  <c r="AL179"/>
  <c r="AU179"/>
  <c r="AZ179"/>
  <c r="AZ146" i="28" s="1"/>
  <c r="BE179" i="27"/>
  <c r="AO179"/>
  <c r="N179"/>
  <c r="P179"/>
  <c r="AB179"/>
  <c r="J179"/>
  <c r="F174"/>
  <c r="V174"/>
  <c r="E174"/>
  <c r="U174"/>
  <c r="AJ174"/>
  <c r="T174"/>
  <c r="G174"/>
  <c r="W174"/>
  <c r="BF174"/>
  <c r="AP174"/>
  <c r="AY174"/>
  <c r="BD174"/>
  <c r="AN174"/>
  <c r="AS174"/>
  <c r="Q175"/>
  <c r="AF175"/>
  <c r="AF142" i="28" s="1"/>
  <c r="T175" i="27"/>
  <c r="AH175"/>
  <c r="AH142" i="28" s="1"/>
  <c r="S175" i="27"/>
  <c r="AJ175"/>
  <c r="R175"/>
  <c r="AI175"/>
  <c r="AT175"/>
  <c r="BC175"/>
  <c r="AM175"/>
  <c r="AR175"/>
  <c r="AW175"/>
  <c r="J172"/>
  <c r="Z172"/>
  <c r="I172"/>
  <c r="Y172"/>
  <c r="H172"/>
  <c r="X172"/>
  <c r="G172"/>
  <c r="W172"/>
  <c r="BB172"/>
  <c r="AL172"/>
  <c r="AU172"/>
  <c r="AZ172"/>
  <c r="AZ139" i="28" s="1"/>
  <c r="BE172" i="27"/>
  <c r="AO172"/>
  <c r="J177"/>
  <c r="AF177"/>
  <c r="AF144" i="28" s="1"/>
  <c r="X177" i="27"/>
  <c r="N177"/>
  <c r="L177"/>
  <c r="L144" i="28" s="1"/>
  <c r="AG177" i="27"/>
  <c r="AG144" i="28" s="1"/>
  <c r="AX177" i="27"/>
  <c r="BG177"/>
  <c r="AQ177"/>
  <c r="AV177"/>
  <c r="BA177"/>
  <c r="BA144" i="28" s="1"/>
  <c r="AK177" i="27"/>
  <c r="I177"/>
  <c r="Q177"/>
  <c r="I170"/>
  <c r="Y170"/>
  <c r="H170"/>
  <c r="X170"/>
  <c r="K170"/>
  <c r="K137" i="28" s="1"/>
  <c r="AA170" i="27"/>
  <c r="J170"/>
  <c r="Z170"/>
  <c r="BB170"/>
  <c r="AL170"/>
  <c r="AU170"/>
  <c r="AZ170"/>
  <c r="AZ137" i="28" s="1"/>
  <c r="BE170" i="27"/>
  <c r="AO170"/>
  <c r="P180"/>
  <c r="AE180"/>
  <c r="AE147" i="28" s="1"/>
  <c r="O180" i="27"/>
  <c r="AG180"/>
  <c r="AG147" i="28" s="1"/>
  <c r="N180" i="27"/>
  <c r="AD180"/>
  <c r="AD147" i="28" s="1"/>
  <c r="M180" i="27"/>
  <c r="AC180"/>
  <c r="AX180"/>
  <c r="BG180"/>
  <c r="AQ180"/>
  <c r="AV180"/>
  <c r="BA180"/>
  <c r="BA147" i="28" s="1"/>
  <c r="AK180" i="27"/>
  <c r="AB181"/>
  <c r="Z181"/>
  <c r="X181"/>
  <c r="AD181"/>
  <c r="AD148" i="28" s="1"/>
  <c r="AT181" i="27"/>
  <c r="BC181"/>
  <c r="AM181"/>
  <c r="AR181"/>
  <c r="AW181"/>
  <c r="AI181"/>
  <c r="W181"/>
  <c r="AE181"/>
  <c r="AE148" i="28" s="1"/>
  <c r="Q181" i="27"/>
  <c r="E179"/>
  <c r="K179"/>
  <c r="K146" i="28" s="1"/>
  <c r="I179" i="27"/>
  <c r="G179"/>
  <c r="BF179"/>
  <c r="AP179"/>
  <c r="AY179"/>
  <c r="BD179"/>
  <c r="AN179"/>
  <c r="AS179"/>
  <c r="V179"/>
  <c r="X179"/>
  <c r="AJ179"/>
  <c r="AH179"/>
  <c r="AH146" i="28" s="1"/>
  <c r="R174" i="27"/>
  <c r="AG174"/>
  <c r="AG141" i="28" s="1"/>
  <c r="Q174" i="27"/>
  <c r="AF174"/>
  <c r="AF141" i="28" s="1"/>
  <c r="P174" i="27"/>
  <c r="AI174"/>
  <c r="S174"/>
  <c r="AH174"/>
  <c r="AH141" i="28" s="1"/>
  <c r="AT174" i="27"/>
  <c r="BC174"/>
  <c r="AM174"/>
  <c r="AR174"/>
  <c r="AW174"/>
  <c r="M175"/>
  <c r="AC175"/>
  <c r="P175"/>
  <c r="AE175"/>
  <c r="AE142" i="28" s="1"/>
  <c r="O175" i="27"/>
  <c r="AG175"/>
  <c r="AG142" i="28" s="1"/>
  <c r="N175" i="27"/>
  <c r="AD175"/>
  <c r="AD142" i="28" s="1"/>
  <c r="AX175" i="27"/>
  <c r="BG175"/>
  <c r="AQ175"/>
  <c r="AV175"/>
  <c r="BA175"/>
  <c r="BA142" i="28" s="1"/>
  <c r="AK175" i="27"/>
  <c r="F172"/>
  <c r="V172"/>
  <c r="E172"/>
  <c r="U172"/>
  <c r="AI172"/>
  <c r="T172"/>
  <c r="AH172"/>
  <c r="AH139" i="28" s="1"/>
  <c r="S172" i="27"/>
  <c r="BF172"/>
  <c r="AP172"/>
  <c r="AY172"/>
  <c r="BD172"/>
  <c r="AN172"/>
  <c r="AS172"/>
  <c r="AC177"/>
  <c r="P177"/>
  <c r="F177"/>
  <c r="AE177"/>
  <c r="AE144" i="28" s="1"/>
  <c r="AD177" i="27"/>
  <c r="AD144" i="28" s="1"/>
  <c r="BB177" i="27"/>
  <c r="AL177"/>
  <c r="AU177"/>
  <c r="AZ177"/>
  <c r="AZ144" i="28" s="1"/>
  <c r="BE177" i="27"/>
  <c r="AO177"/>
  <c r="E177"/>
  <c r="G177"/>
  <c r="E170"/>
  <c r="U170"/>
  <c r="AJ170"/>
  <c r="T170"/>
  <c r="G170"/>
  <c r="W170"/>
  <c r="F170"/>
  <c r="V170"/>
  <c r="BF170"/>
  <c r="AP170"/>
  <c r="AY170"/>
  <c r="BD170"/>
  <c r="AN170"/>
  <c r="AS170"/>
  <c r="L180"/>
  <c r="L147" i="28" s="1"/>
  <c r="AB180" i="27"/>
  <c r="K180"/>
  <c r="K147" i="28" s="1"/>
  <c r="AA180" i="27"/>
  <c r="J180"/>
  <c r="Z180"/>
  <c r="I180"/>
  <c r="Y180"/>
  <c r="BB180"/>
  <c r="AL180"/>
  <c r="AU180"/>
  <c r="AZ180"/>
  <c r="AZ147" i="28" s="1"/>
  <c r="BE180" i="27"/>
  <c r="AO180"/>
  <c r="T181"/>
  <c r="R181"/>
  <c r="P181"/>
  <c r="V181"/>
  <c r="AX181"/>
  <c r="BG181"/>
  <c r="AQ181"/>
  <c r="AV181"/>
  <c r="BA181"/>
  <c r="BA148" i="28" s="1"/>
  <c r="AK181" i="27"/>
  <c r="K181"/>
  <c r="K148" i="28" s="1"/>
  <c r="M181" i="27"/>
  <c r="Y181"/>
  <c r="F179"/>
  <c r="AC179"/>
  <c r="AI179"/>
  <c r="AG179"/>
  <c r="AG146" i="28" s="1"/>
  <c r="AE179" i="27"/>
  <c r="AE146" i="28" s="1"/>
  <c r="AT179" i="27"/>
  <c r="BC179"/>
  <c r="AM179"/>
  <c r="AR179"/>
  <c r="AW179"/>
  <c r="AD179"/>
  <c r="AD146" i="28" s="1"/>
  <c r="AF179" i="27"/>
  <c r="AF146" i="28" s="1"/>
  <c r="Z179" i="27"/>
  <c r="L179"/>
  <c r="L146" i="28" s="1"/>
  <c r="N174" i="27"/>
  <c r="AD174"/>
  <c r="AD141" i="28" s="1"/>
  <c r="M174" i="27"/>
  <c r="AC174"/>
  <c r="L174"/>
  <c r="L141" i="28" s="1"/>
  <c r="AB174" i="27"/>
  <c r="O174"/>
  <c r="AE174"/>
  <c r="AE141" i="28" s="1"/>
  <c r="AX174" i="27"/>
  <c r="BG174"/>
  <c r="AQ174"/>
  <c r="AV174"/>
  <c r="BA174"/>
  <c r="BA141" i="28" s="1"/>
  <c r="AK174" i="27"/>
  <c r="I175"/>
  <c r="Y175"/>
  <c r="L175"/>
  <c r="L142" i="28" s="1"/>
  <c r="AB175" i="27"/>
  <c r="K175"/>
  <c r="K142" i="28" s="1"/>
  <c r="AA175" i="27"/>
  <c r="J175"/>
  <c r="Z175"/>
  <c r="BB175"/>
  <c r="AL175"/>
  <c r="AU175"/>
  <c r="AZ175"/>
  <c r="AZ142" i="28" s="1"/>
  <c r="BE175" i="27"/>
  <c r="AO175"/>
  <c r="R172"/>
  <c r="AJ172"/>
  <c r="Q172"/>
  <c r="AF172"/>
  <c r="AF139" i="28" s="1"/>
  <c r="P172" i="27"/>
  <c r="AE172"/>
  <c r="AE139" i="28" s="1"/>
  <c r="O172" i="27"/>
  <c r="AG172"/>
  <c r="AG139" i="28" s="1"/>
  <c r="AT172" i="27"/>
  <c r="BC172"/>
  <c r="AM172"/>
  <c r="AR172"/>
  <c r="AW172"/>
  <c r="Y177"/>
  <c r="H177"/>
  <c r="AH177"/>
  <c r="AH144" i="28" s="1"/>
  <c r="AA177" i="27"/>
  <c r="Z177"/>
  <c r="BF177"/>
  <c r="AP177"/>
  <c r="AY177"/>
  <c r="BD177"/>
  <c r="AN177"/>
  <c r="AS177"/>
  <c r="M177"/>
  <c r="O177"/>
  <c r="K177"/>
  <c r="K144" i="28" s="1"/>
  <c r="Q170" i="27"/>
  <c r="AF170"/>
  <c r="AF137" i="28" s="1"/>
  <c r="P170" i="27"/>
  <c r="AI170"/>
  <c r="S170"/>
  <c r="AH170"/>
  <c r="AH137" i="28" s="1"/>
  <c r="R170" i="27"/>
  <c r="AG170"/>
  <c r="AG137" i="28" s="1"/>
  <c r="AT170" i="27"/>
  <c r="BC170"/>
  <c r="AM170"/>
  <c r="AR170"/>
  <c r="AW170"/>
  <c r="I173"/>
  <c r="Y173"/>
  <c r="T173"/>
  <c r="K173"/>
  <c r="K140" i="28" s="1"/>
  <c r="F89" i="27"/>
  <c r="N89"/>
  <c r="V89"/>
  <c r="AD89"/>
  <c r="AD54" i="28" s="1"/>
  <c r="G89" i="27"/>
  <c r="O89"/>
  <c r="W89"/>
  <c r="AE89"/>
  <c r="AE54" i="28" s="1"/>
  <c r="AR89" i="27"/>
  <c r="AW89"/>
  <c r="BB89"/>
  <c r="BB54" i="28" s="1"/>
  <c r="AL89" i="27"/>
  <c r="BG89"/>
  <c r="BG54" i="28" s="1"/>
  <c r="AQ89" i="27"/>
  <c r="L89"/>
  <c r="T89"/>
  <c r="AB89"/>
  <c r="AJ89"/>
  <c r="E89"/>
  <c r="M89"/>
  <c r="U89"/>
  <c r="AC89"/>
  <c r="AV89"/>
  <c r="BA89"/>
  <c r="BA54" i="28" s="1"/>
  <c r="AK89" i="27"/>
  <c r="BF89"/>
  <c r="BF54" i="28" s="1"/>
  <c r="AP89" i="27"/>
  <c r="AU89"/>
  <c r="J89"/>
  <c r="R89"/>
  <c r="Z89"/>
  <c r="AH89"/>
  <c r="AH54" i="28" s="1"/>
  <c r="K89" i="27"/>
  <c r="S89"/>
  <c r="AA89"/>
  <c r="AI89"/>
  <c r="AZ89"/>
  <c r="AZ54" i="28" s="1"/>
  <c r="BE89" i="27"/>
  <c r="BE54" i="28" s="1"/>
  <c r="AO89" i="27"/>
  <c r="AT89"/>
  <c r="AY89"/>
  <c r="AY54" i="28" s="1"/>
  <c r="H89" i="27"/>
  <c r="P89"/>
  <c r="X89"/>
  <c r="AF89"/>
  <c r="AF54" i="28" s="1"/>
  <c r="I89" i="27"/>
  <c r="Q89"/>
  <c r="Y89"/>
  <c r="AG89"/>
  <c r="AG54" i="28" s="1"/>
  <c r="BD89" i="27"/>
  <c r="BD54" i="28" s="1"/>
  <c r="AN89" i="27"/>
  <c r="AS89"/>
  <c r="AX89"/>
  <c r="BC89"/>
  <c r="BC54" i="28" s="1"/>
  <c r="AM89" i="27"/>
  <c r="T55"/>
  <c r="AJ55"/>
  <c r="G55"/>
  <c r="W55"/>
  <c r="J55"/>
  <c r="Z55"/>
  <c r="E55"/>
  <c r="U55"/>
  <c r="AY55"/>
  <c r="AY19" i="28" s="1"/>
  <c r="AV55" i="27"/>
  <c r="AW55"/>
  <c r="AT55"/>
  <c r="P55"/>
  <c r="AH55"/>
  <c r="AH19" i="28" s="1"/>
  <c r="S55" i="27"/>
  <c r="F55"/>
  <c r="V55"/>
  <c r="AI55"/>
  <c r="Q55"/>
  <c r="AF55"/>
  <c r="AF19" i="28" s="1"/>
  <c r="BC55" i="27"/>
  <c r="BC19" i="28" s="1"/>
  <c r="AM55" i="27"/>
  <c r="AZ55"/>
  <c r="AZ19" i="28" s="1"/>
  <c r="BA55" i="27"/>
  <c r="BA19" i="28" s="1"/>
  <c r="AK55" i="27"/>
  <c r="AX55"/>
  <c r="L55"/>
  <c r="AB55"/>
  <c r="O55"/>
  <c r="AE55"/>
  <c r="AE19" i="28" s="1"/>
  <c r="R55" i="27"/>
  <c r="AG55"/>
  <c r="AG19" i="28" s="1"/>
  <c r="M55" i="27"/>
  <c r="AC55"/>
  <c r="H55"/>
  <c r="X55"/>
  <c r="K55"/>
  <c r="K19" i="28" s="1"/>
  <c r="AA55" i="27"/>
  <c r="N55"/>
  <c r="AD55"/>
  <c r="AD19" i="28" s="1"/>
  <c r="I55" i="27"/>
  <c r="Y55"/>
  <c r="AU55"/>
  <c r="AR55"/>
  <c r="AS55"/>
  <c r="BF55"/>
  <c r="BF19" i="28" s="1"/>
  <c r="AP55" i="27"/>
  <c r="BG55"/>
  <c r="BG19" i="28" s="1"/>
  <c r="BE55" i="27"/>
  <c r="BE19" i="28" s="1"/>
  <c r="BB55" i="27"/>
  <c r="BB19" i="28" s="1"/>
  <c r="AN55" i="27"/>
  <c r="BD55"/>
  <c r="BD19" i="28" s="1"/>
  <c r="AQ55" i="27"/>
  <c r="AO55"/>
  <c r="AL55"/>
  <c r="H130"/>
  <c r="P130"/>
  <c r="X130"/>
  <c r="AF130"/>
  <c r="AF96" i="28" s="1"/>
  <c r="E130" i="27"/>
  <c r="M130"/>
  <c r="U130"/>
  <c r="AC130"/>
  <c r="AY130"/>
  <c r="AY96" i="28" s="1"/>
  <c r="AZ130" i="27"/>
  <c r="AZ96" i="28" s="1"/>
  <c r="BE130" i="27"/>
  <c r="BE96" i="28" s="1"/>
  <c r="AO130" i="27"/>
  <c r="AX130"/>
  <c r="F130"/>
  <c r="N130"/>
  <c r="V130"/>
  <c r="AD130"/>
  <c r="AD96" i="28" s="1"/>
  <c r="K130" i="27"/>
  <c r="K96" i="28" s="1"/>
  <c r="S130" i="27"/>
  <c r="AA130"/>
  <c r="AI130"/>
  <c r="BC130"/>
  <c r="BC96" i="28" s="1"/>
  <c r="AM130" i="27"/>
  <c r="BD130"/>
  <c r="BD96" i="28" s="1"/>
  <c r="AN130" i="27"/>
  <c r="AS130"/>
  <c r="BB130"/>
  <c r="BB96" i="28" s="1"/>
  <c r="AL130" i="27"/>
  <c r="L130"/>
  <c r="T130"/>
  <c r="AB130"/>
  <c r="AJ130"/>
  <c r="I130"/>
  <c r="Q130"/>
  <c r="Y130"/>
  <c r="AG130"/>
  <c r="AG96" i="28" s="1"/>
  <c r="BG130" i="27"/>
  <c r="BG96" i="28" s="1"/>
  <c r="AQ130" i="27"/>
  <c r="AR130"/>
  <c r="AW130"/>
  <c r="BF130"/>
  <c r="BF96" i="28" s="1"/>
  <c r="AP130" i="27"/>
  <c r="J130"/>
  <c r="R130"/>
  <c r="Z130"/>
  <c r="AH130"/>
  <c r="AH96" i="28" s="1"/>
  <c r="G130" i="27"/>
  <c r="O130"/>
  <c r="W130"/>
  <c r="AE130"/>
  <c r="AE96" i="28" s="1"/>
  <c r="AU130" i="27"/>
  <c r="AV130"/>
  <c r="BA130"/>
  <c r="BA96" i="28" s="1"/>
  <c r="AK130" i="27"/>
  <c r="AT130"/>
  <c r="T147"/>
  <c r="AH147"/>
  <c r="AH113" i="28" s="1"/>
  <c r="F198" i="27"/>
  <c r="N198"/>
  <c r="V198"/>
  <c r="AD198"/>
  <c r="AD166" i="28" s="1"/>
  <c r="G198" i="27"/>
  <c r="O198"/>
  <c r="W198"/>
  <c r="AE198"/>
  <c r="AE166" i="28" s="1"/>
  <c r="AV198" i="27"/>
  <c r="BA198"/>
  <c r="BA166" i="28" s="1"/>
  <c r="AK198" i="27"/>
  <c r="AX198"/>
  <c r="AY198"/>
  <c r="L198"/>
  <c r="T198"/>
  <c r="AB198"/>
  <c r="AJ198"/>
  <c r="E198"/>
  <c r="M198"/>
  <c r="U198"/>
  <c r="AC198"/>
  <c r="AZ198"/>
  <c r="AZ166" i="28" s="1"/>
  <c r="BE198" i="27"/>
  <c r="AO198"/>
  <c r="BB198"/>
  <c r="AL198"/>
  <c r="BC198"/>
  <c r="AM198"/>
  <c r="J198"/>
  <c r="R198"/>
  <c r="Z198"/>
  <c r="AH198"/>
  <c r="AH166" i="28" s="1"/>
  <c r="K198" i="27"/>
  <c r="K166" i="28" s="1"/>
  <c r="S198" i="27"/>
  <c r="AA198"/>
  <c r="AI198"/>
  <c r="BD198"/>
  <c r="AN198"/>
  <c r="AS198"/>
  <c r="BF198"/>
  <c r="AP198"/>
  <c r="BG198"/>
  <c r="AQ198"/>
  <c r="H198"/>
  <c r="P198"/>
  <c r="X198"/>
  <c r="AF198"/>
  <c r="AF166" i="28" s="1"/>
  <c r="I198" i="27"/>
  <c r="Q198"/>
  <c r="Y198"/>
  <c r="AG198"/>
  <c r="AG166" i="28" s="1"/>
  <c r="AR198" i="27"/>
  <c r="AW198"/>
  <c r="AT198"/>
  <c r="AU198"/>
  <c r="Y242" i="6"/>
  <c r="R26" i="26" s="1"/>
  <c r="R18" s="1"/>
  <c r="Y18" s="1"/>
  <c r="AL18" s="1"/>
  <c r="AZ18" s="1"/>
  <c r="L242" i="6"/>
  <c r="Z242" s="1"/>
  <c r="S26" i="26" s="1"/>
  <c r="S18" s="1"/>
  <c r="Z18" s="1"/>
  <c r="AM18" s="1"/>
  <c r="BA18" s="1"/>
  <c r="I146" i="27"/>
  <c r="S146"/>
  <c r="BB146"/>
  <c r="BB112" i="28" s="1"/>
  <c r="AG146" i="27"/>
  <c r="AG112" i="28" s="1"/>
  <c r="AK146" i="27"/>
  <c r="AW146"/>
  <c r="R146"/>
  <c r="M146"/>
  <c r="AX146"/>
  <c r="AF146"/>
  <c r="AF112" i="28" s="1"/>
  <c r="G146" i="27"/>
  <c r="AZ146"/>
  <c r="AZ112" i="28" s="1"/>
  <c r="AH146" i="27"/>
  <c r="AH112" i="28" s="1"/>
  <c r="AB146" i="27"/>
  <c r="AG246"/>
  <c r="AG215" i="28" s="1"/>
  <c r="M246" i="27"/>
  <c r="M215" i="28" s="1"/>
  <c r="AM246" i="27"/>
  <c r="AS246"/>
  <c r="AI246"/>
  <c r="W246"/>
  <c r="AO246"/>
  <c r="L246"/>
  <c r="AF246"/>
  <c r="AF215" i="28" s="1"/>
  <c r="AU246" i="27"/>
  <c r="Z246"/>
  <c r="F246"/>
  <c r="AZ246"/>
  <c r="BF246"/>
  <c r="AS176"/>
  <c r="AN176"/>
  <c r="BD176"/>
  <c r="AY176"/>
  <c r="AP176"/>
  <c r="BF176"/>
  <c r="X176"/>
  <c r="H176"/>
  <c r="Y176"/>
  <c r="I176"/>
  <c r="Z176"/>
  <c r="J176"/>
  <c r="W176"/>
  <c r="G176"/>
  <c r="AT75"/>
  <c r="BA75"/>
  <c r="BA39" i="28" s="1"/>
  <c r="AE75" i="27"/>
  <c r="AE39" i="28" s="1"/>
  <c r="AJ75" i="27"/>
  <c r="AY75"/>
  <c r="AY39" i="28" s="1"/>
  <c r="I75" i="27"/>
  <c r="F75"/>
  <c r="AN75"/>
  <c r="AA75"/>
  <c r="X75"/>
  <c r="BB75"/>
  <c r="BB39" i="28" s="1"/>
  <c r="AQ75" i="27"/>
  <c r="M75"/>
  <c r="R75"/>
  <c r="AS171"/>
  <c r="AN171"/>
  <c r="BD171"/>
  <c r="AY171"/>
  <c r="AP171"/>
  <c r="BF171"/>
  <c r="U171"/>
  <c r="E171"/>
  <c r="V171"/>
  <c r="F171"/>
  <c r="W171"/>
  <c r="G171"/>
  <c r="X171"/>
  <c r="H171"/>
  <c r="AL238"/>
  <c r="AY238"/>
  <c r="AN238"/>
  <c r="AK238"/>
  <c r="BG238"/>
  <c r="AF238"/>
  <c r="AF207" i="28" s="1"/>
  <c r="AI238" i="27"/>
  <c r="AH238"/>
  <c r="AH207" i="28" s="1"/>
  <c r="AC238" i="27"/>
  <c r="AJ238"/>
  <c r="AE238"/>
  <c r="AE207" i="28" s="1"/>
  <c r="AD238" i="27"/>
  <c r="AD207" i="28" s="1"/>
  <c r="AG238" i="27"/>
  <c r="AG207" i="28" s="1"/>
  <c r="AK178" i="27"/>
  <c r="BA178"/>
  <c r="BA145" i="28" s="1"/>
  <c r="AV178" i="27"/>
  <c r="AQ178"/>
  <c r="BG178"/>
  <c r="AX178"/>
  <c r="AG178"/>
  <c r="AG145" i="28" s="1"/>
  <c r="R178" i="27"/>
  <c r="AE178"/>
  <c r="AE145" i="28" s="1"/>
  <c r="O178" i="27"/>
  <c r="AB178"/>
  <c r="L178"/>
  <c r="L145" i="28" s="1"/>
  <c r="AC178" i="27"/>
  <c r="M178"/>
  <c r="AW173"/>
  <c r="AR173"/>
  <c r="AM173"/>
  <c r="BC173"/>
  <c r="AT173"/>
  <c r="AI173"/>
  <c r="AC173"/>
  <c r="Z173"/>
  <c r="J173"/>
  <c r="S173"/>
  <c r="X173"/>
  <c r="U173"/>
  <c r="BF147"/>
  <c r="BF113" i="28" s="1"/>
  <c r="Q147" i="27"/>
  <c r="AZ147"/>
  <c r="AZ113" i="28" s="1"/>
  <c r="K147" i="27"/>
  <c r="K113" i="28" s="1"/>
  <c r="AC147" i="27"/>
  <c r="AS147"/>
  <c r="BG147"/>
  <c r="BG113" i="28" s="1"/>
  <c r="V147" i="27"/>
  <c r="H147"/>
  <c r="AB102"/>
  <c r="AC273"/>
  <c r="AA144"/>
  <c r="AA145"/>
  <c r="M358" i="25"/>
  <c r="M323"/>
  <c r="AE300" i="6"/>
  <c r="AQ100" i="26"/>
  <c r="AX100" s="1"/>
  <c r="I171" s="1"/>
  <c r="I233" s="1"/>
  <c r="I295" s="1"/>
  <c r="I276" i="25"/>
  <c r="I240"/>
  <c r="H276"/>
  <c r="H240"/>
  <c r="S57" i="27"/>
  <c r="AI57"/>
  <c r="F57"/>
  <c r="V57"/>
  <c r="I57"/>
  <c r="Y57"/>
  <c r="H57"/>
  <c r="X57"/>
  <c r="AY57"/>
  <c r="AY21" i="28" s="1"/>
  <c r="BD57" i="27"/>
  <c r="BD21" i="28" s="1"/>
  <c r="AN57" i="27"/>
  <c r="AW57"/>
  <c r="AT57"/>
  <c r="O57"/>
  <c r="AE57"/>
  <c r="AE21" i="28" s="1"/>
  <c r="R57" i="27"/>
  <c r="AH57"/>
  <c r="AH21" i="28" s="1"/>
  <c r="E57" i="27"/>
  <c r="U57"/>
  <c r="T57"/>
  <c r="AJ57"/>
  <c r="BC57"/>
  <c r="BC21" i="28" s="1"/>
  <c r="AM57" i="27"/>
  <c r="AR57"/>
  <c r="BA57"/>
  <c r="BA21" i="28" s="1"/>
  <c r="AK57" i="27"/>
  <c r="AX57"/>
  <c r="K57"/>
  <c r="K21" i="28" s="1"/>
  <c r="AA57" i="27"/>
  <c r="N57"/>
  <c r="AD57"/>
  <c r="AD21" i="28" s="1"/>
  <c r="Q57" i="27"/>
  <c r="AG57"/>
  <c r="AG21" i="28" s="1"/>
  <c r="P57" i="27"/>
  <c r="AF57"/>
  <c r="AF21" i="28" s="1"/>
  <c r="BG57" i="27"/>
  <c r="BG21" i="28" s="1"/>
  <c r="AQ57" i="27"/>
  <c r="G57"/>
  <c r="W57"/>
  <c r="J57"/>
  <c r="Z57"/>
  <c r="M57"/>
  <c r="AC57"/>
  <c r="L57"/>
  <c r="AB57"/>
  <c r="AU57"/>
  <c r="AZ57"/>
  <c r="AZ21" i="28" s="1"/>
  <c r="AS57" i="27"/>
  <c r="BF57"/>
  <c r="BF21" i="28" s="1"/>
  <c r="AP57" i="27"/>
  <c r="AV57"/>
  <c r="AO57"/>
  <c r="AL57"/>
  <c r="BE57"/>
  <c r="BE21" i="28" s="1"/>
  <c r="BB57" i="27"/>
  <c r="BB21" i="28" s="1"/>
  <c r="M261" i="27"/>
  <c r="AC261"/>
  <c r="L261"/>
  <c r="AB261"/>
  <c r="S261"/>
  <c r="AI261"/>
  <c r="J261"/>
  <c r="Z261"/>
  <c r="BA261"/>
  <c r="AK261"/>
  <c r="I261"/>
  <c r="Y261"/>
  <c r="H261"/>
  <c r="X261"/>
  <c r="O261"/>
  <c r="AE261"/>
  <c r="AE231" i="28" s="1"/>
  <c r="F261" i="27"/>
  <c r="V261"/>
  <c r="BE261"/>
  <c r="AO261"/>
  <c r="E261"/>
  <c r="U261"/>
  <c r="T261"/>
  <c r="AJ261"/>
  <c r="K261"/>
  <c r="AA261"/>
  <c r="R261"/>
  <c r="AH261"/>
  <c r="AH231" i="28" s="1"/>
  <c r="AS261" i="27"/>
  <c r="Q261"/>
  <c r="AG261"/>
  <c r="AG231" i="28" s="1"/>
  <c r="P261" i="27"/>
  <c r="AF261"/>
  <c r="AF231" i="28" s="1"/>
  <c r="G261" i="27"/>
  <c r="W261"/>
  <c r="N261"/>
  <c r="AD261"/>
  <c r="AD231" i="28" s="1"/>
  <c r="AW261" i="27"/>
  <c r="BB261"/>
  <c r="AL261"/>
  <c r="AU261"/>
  <c r="AZ261"/>
  <c r="BF261"/>
  <c r="AP261"/>
  <c r="AY261"/>
  <c r="BD261"/>
  <c r="AN261"/>
  <c r="AT261"/>
  <c r="BC261"/>
  <c r="AM261"/>
  <c r="AR261"/>
  <c r="AX261"/>
  <c r="BG261"/>
  <c r="AQ261"/>
  <c r="AV261"/>
  <c r="L51"/>
  <c r="T51"/>
  <c r="AB51"/>
  <c r="AJ51"/>
  <c r="E51"/>
  <c r="M51"/>
  <c r="U51"/>
  <c r="AC51"/>
  <c r="AY51"/>
  <c r="AY15" i="28" s="1"/>
  <c r="AV51" i="27"/>
  <c r="AW51"/>
  <c r="AT51"/>
  <c r="J51"/>
  <c r="R51"/>
  <c r="Z51"/>
  <c r="AH51"/>
  <c r="AH15" i="28" s="1"/>
  <c r="K51" i="27"/>
  <c r="K15" i="28" s="1"/>
  <c r="S51" i="27"/>
  <c r="AA51"/>
  <c r="AI51"/>
  <c r="BC51"/>
  <c r="BC15" i="28" s="1"/>
  <c r="AM51" i="27"/>
  <c r="AZ51"/>
  <c r="AZ15" i="28" s="1"/>
  <c r="BA51" i="27"/>
  <c r="BA15" i="28" s="1"/>
  <c r="AK51" i="27"/>
  <c r="AX51"/>
  <c r="H51"/>
  <c r="P51"/>
  <c r="X51"/>
  <c r="AF51"/>
  <c r="AF15" i="28" s="1"/>
  <c r="I51" i="27"/>
  <c r="Q51"/>
  <c r="Y51"/>
  <c r="AG51"/>
  <c r="AG15" i="28" s="1"/>
  <c r="F51" i="27"/>
  <c r="N51"/>
  <c r="V51"/>
  <c r="AD51"/>
  <c r="AD15" i="28" s="1"/>
  <c r="G51" i="27"/>
  <c r="O51"/>
  <c r="W51"/>
  <c r="AE51"/>
  <c r="AE15" i="28" s="1"/>
  <c r="AU51" i="27"/>
  <c r="AR51"/>
  <c r="AS51"/>
  <c r="BF51"/>
  <c r="BF15" i="28" s="1"/>
  <c r="AP51" i="27"/>
  <c r="AN51"/>
  <c r="AQ51"/>
  <c r="BD51"/>
  <c r="BD15" i="28" s="1"/>
  <c r="AO51" i="27"/>
  <c r="AL51"/>
  <c r="BG51"/>
  <c r="BG15" i="28" s="1"/>
  <c r="BE51" i="27"/>
  <c r="BE15" i="28" s="1"/>
  <c r="BB51" i="27"/>
  <c r="BB15" i="28" s="1"/>
  <c r="E196" i="27"/>
  <c r="M196"/>
  <c r="U196"/>
  <c r="AC196"/>
  <c r="H196"/>
  <c r="P196"/>
  <c r="X196"/>
  <c r="AF196"/>
  <c r="AF164" i="28" s="1"/>
  <c r="BD196" i="27"/>
  <c r="AN196"/>
  <c r="BA196"/>
  <c r="BA164" i="28" s="1"/>
  <c r="AK196" i="27"/>
  <c r="AX196"/>
  <c r="AY196"/>
  <c r="K196"/>
  <c r="K164" i="28" s="1"/>
  <c r="S196" i="27"/>
  <c r="AA196"/>
  <c r="AI196"/>
  <c r="F196"/>
  <c r="N196"/>
  <c r="V196"/>
  <c r="AD196"/>
  <c r="AD164" i="28" s="1"/>
  <c r="AR196" i="27"/>
  <c r="BE196"/>
  <c r="AO196"/>
  <c r="BB196"/>
  <c r="AL196"/>
  <c r="BC196"/>
  <c r="AM196"/>
  <c r="I196"/>
  <c r="Q196"/>
  <c r="Y196"/>
  <c r="AG196"/>
  <c r="AG164" i="28" s="1"/>
  <c r="L196" i="27"/>
  <c r="T196"/>
  <c r="AB196"/>
  <c r="AJ196"/>
  <c r="AV196"/>
  <c r="AS196"/>
  <c r="BF196"/>
  <c r="AP196"/>
  <c r="BG196"/>
  <c r="AQ196"/>
  <c r="G196"/>
  <c r="O196"/>
  <c r="W196"/>
  <c r="AE196"/>
  <c r="AE164" i="28" s="1"/>
  <c r="J196" i="27"/>
  <c r="R196"/>
  <c r="Z196"/>
  <c r="AH196"/>
  <c r="AH164" i="28" s="1"/>
  <c r="AZ196" i="27"/>
  <c r="AZ164" i="28" s="1"/>
  <c r="AW196" i="27"/>
  <c r="AT196"/>
  <c r="AU196"/>
  <c r="E212"/>
  <c r="H212"/>
  <c r="BD212"/>
  <c r="AX212"/>
  <c r="AA212"/>
  <c r="V212"/>
  <c r="AO212"/>
  <c r="AM212"/>
  <c r="AG212"/>
  <c r="AG180" i="28" s="1"/>
  <c r="AJ212" i="27"/>
  <c r="AP212"/>
  <c r="O212"/>
  <c r="R212"/>
  <c r="AW212"/>
  <c r="AC204"/>
  <c r="AF204"/>
  <c r="AF172" i="28" s="1"/>
  <c r="AK204" i="27"/>
  <c r="S204"/>
  <c r="N204"/>
  <c r="BE204"/>
  <c r="BC204"/>
  <c r="Y204"/>
  <c r="AB204"/>
  <c r="BF204"/>
  <c r="G204"/>
  <c r="J204"/>
  <c r="AZ204"/>
  <c r="AZ172" i="28" s="1"/>
  <c r="AC212" i="27"/>
  <c r="AF212"/>
  <c r="AF180" i="28" s="1"/>
  <c r="AK212" i="27"/>
  <c r="S212"/>
  <c r="N212"/>
  <c r="BE212"/>
  <c r="BC212"/>
  <c r="Y212"/>
  <c r="AB212"/>
  <c r="BF212"/>
  <c r="G212"/>
  <c r="J212"/>
  <c r="AZ212"/>
  <c r="AZ180" i="28" s="1"/>
  <c r="U204" i="27"/>
  <c r="X204"/>
  <c r="BA204"/>
  <c r="BA172" i="28" s="1"/>
  <c r="K204" i="27"/>
  <c r="K172" i="28" s="1"/>
  <c r="F204" i="27"/>
  <c r="AR204"/>
  <c r="AL204"/>
  <c r="Q204"/>
  <c r="T204"/>
  <c r="AS204"/>
  <c r="AQ204"/>
  <c r="AE204"/>
  <c r="AE172" i="28" s="1"/>
  <c r="AH204" i="27"/>
  <c r="AH172" i="28" s="1"/>
  <c r="AU204" i="27"/>
  <c r="U212"/>
  <c r="X212"/>
  <c r="BA212"/>
  <c r="BA180" i="28" s="1"/>
  <c r="K212" i="27"/>
  <c r="K180" i="28" s="1"/>
  <c r="F212" i="27"/>
  <c r="AR212"/>
  <c r="AL212"/>
  <c r="Q212"/>
  <c r="T212"/>
  <c r="AS212"/>
  <c r="AQ212"/>
  <c r="AE212"/>
  <c r="AE180" i="28" s="1"/>
  <c r="AH212" i="27"/>
  <c r="AH180" i="28" s="1"/>
  <c r="AU212" i="27"/>
  <c r="M204"/>
  <c r="P204"/>
  <c r="AN204"/>
  <c r="AY204"/>
  <c r="AI204"/>
  <c r="AD204"/>
  <c r="AD172" i="28" s="1"/>
  <c r="BB204" i="27"/>
  <c r="I204"/>
  <c r="L204"/>
  <c r="AV204"/>
  <c r="BG204"/>
  <c r="W204"/>
  <c r="Z204"/>
  <c r="AT204"/>
  <c r="M212"/>
  <c r="P212"/>
  <c r="AN212"/>
  <c r="AY212"/>
  <c r="AI212"/>
  <c r="AD212"/>
  <c r="AD180" i="28" s="1"/>
  <c r="BB212" i="27"/>
  <c r="I212"/>
  <c r="L212"/>
  <c r="AV212"/>
  <c r="BG212"/>
  <c r="W212"/>
  <c r="Z212"/>
  <c r="AT212"/>
  <c r="E204"/>
  <c r="H204"/>
  <c r="BD204"/>
  <c r="AX204"/>
  <c r="AA204"/>
  <c r="V204"/>
  <c r="AO204"/>
  <c r="AM204"/>
  <c r="AG204"/>
  <c r="AG172" i="28" s="1"/>
  <c r="AJ204" i="27"/>
  <c r="AP204"/>
  <c r="O204"/>
  <c r="R204"/>
  <c r="AW204"/>
  <c r="H94"/>
  <c r="P94"/>
  <c r="X94"/>
  <c r="AF94"/>
  <c r="AF59" i="28" s="1"/>
  <c r="J94" i="27"/>
  <c r="T94"/>
  <c r="AD94"/>
  <c r="AD59" i="28" s="1"/>
  <c r="K94" i="27"/>
  <c r="S94"/>
  <c r="AA94"/>
  <c r="AI94"/>
  <c r="BD94"/>
  <c r="BD59" i="28" s="1"/>
  <c r="AN94" i="27"/>
  <c r="BE94"/>
  <c r="BE59" i="28" s="1"/>
  <c r="AO94" i="27"/>
  <c r="AT94"/>
  <c r="AY94"/>
  <c r="AY59" i="28" s="1"/>
  <c r="F94" i="27"/>
  <c r="R94"/>
  <c r="AB94"/>
  <c r="I94"/>
  <c r="Q94"/>
  <c r="Y94"/>
  <c r="AG94"/>
  <c r="AG59" i="28" s="1"/>
  <c r="AR94" i="27"/>
  <c r="AS94"/>
  <c r="AX94"/>
  <c r="BC94"/>
  <c r="BC59" i="28" s="1"/>
  <c r="AM94" i="27"/>
  <c r="N94"/>
  <c r="Z94"/>
  <c r="AJ94"/>
  <c r="G94"/>
  <c r="O94"/>
  <c r="W94"/>
  <c r="AE94"/>
  <c r="AE59" i="28" s="1"/>
  <c r="AV94" i="27"/>
  <c r="AW94"/>
  <c r="BB94"/>
  <c r="BB59" i="28" s="1"/>
  <c r="AL94" i="27"/>
  <c r="BG94"/>
  <c r="BG59" i="28" s="1"/>
  <c r="AQ94" i="27"/>
  <c r="L94"/>
  <c r="V94"/>
  <c r="AH94"/>
  <c r="AH59" i="28" s="1"/>
  <c r="E94" i="27"/>
  <c r="M94"/>
  <c r="U94"/>
  <c r="AC94"/>
  <c r="AZ94"/>
  <c r="AZ59" i="28" s="1"/>
  <c r="BA94" i="27"/>
  <c r="BA59" i="28" s="1"/>
  <c r="AK94" i="27"/>
  <c r="BF94"/>
  <c r="BF59" i="28" s="1"/>
  <c r="AP94" i="27"/>
  <c r="AU94"/>
  <c r="K355" i="25"/>
  <c r="K320"/>
  <c r="N277"/>
  <c r="N241"/>
  <c r="AC146" i="27"/>
  <c r="AN146"/>
  <c r="P146"/>
  <c r="K146"/>
  <c r="K112" i="28" s="1"/>
  <c r="BD146" i="27"/>
  <c r="BD112" i="28" s="1"/>
  <c r="AD146" i="27"/>
  <c r="AD112" i="28" s="1"/>
  <c r="O146" i="27"/>
  <c r="BE146"/>
  <c r="BE112" i="28" s="1"/>
  <c r="BC146" i="27"/>
  <c r="BC112" i="28" s="1"/>
  <c r="Q146" i="27"/>
  <c r="AV146"/>
  <c r="AY146"/>
  <c r="AY112" i="28" s="1"/>
  <c r="AH246" i="27"/>
  <c r="AH215" i="28" s="1"/>
  <c r="N246" i="27"/>
  <c r="AV246"/>
  <c r="BB246"/>
  <c r="AJ246"/>
  <c r="X246"/>
  <c r="AX246"/>
  <c r="Q246"/>
  <c r="AC246"/>
  <c r="BD246"/>
  <c r="BA246"/>
  <c r="S246"/>
  <c r="G246"/>
  <c r="AP246"/>
  <c r="AO176"/>
  <c r="BE176"/>
  <c r="AZ176"/>
  <c r="AZ143" i="28" s="1"/>
  <c r="AU176" i="27"/>
  <c r="AL176"/>
  <c r="BB176"/>
  <c r="BB143" i="28" s="1"/>
  <c r="AB176" i="27"/>
  <c r="L176"/>
  <c r="L143" i="28" s="1"/>
  <c r="AC176" i="27"/>
  <c r="M176"/>
  <c r="AD176"/>
  <c r="AD143" i="28" s="1"/>
  <c r="N176" i="27"/>
  <c r="AA176"/>
  <c r="K176"/>
  <c r="K143" i="28" s="1"/>
  <c r="AR75" i="27"/>
  <c r="AK75"/>
  <c r="BC75"/>
  <c r="BC39" i="28" s="1"/>
  <c r="G75" i="27"/>
  <c r="L75"/>
  <c r="Q75"/>
  <c r="N75"/>
  <c r="AS75"/>
  <c r="AI75"/>
  <c r="AF75"/>
  <c r="AF39" i="28" s="1"/>
  <c r="AL75" i="27"/>
  <c r="AZ75"/>
  <c r="AZ39" i="28" s="1"/>
  <c r="U75" i="27"/>
  <c r="Z75"/>
  <c r="K215" i="25"/>
  <c r="AO171" i="27"/>
  <c r="BE171"/>
  <c r="AZ171"/>
  <c r="AZ138" i="28" s="1"/>
  <c r="AU171" i="27"/>
  <c r="AL171"/>
  <c r="BB171"/>
  <c r="BB138" i="28" s="1"/>
  <c r="Y171" i="27"/>
  <c r="I171"/>
  <c r="Z171"/>
  <c r="J171"/>
  <c r="AA171"/>
  <c r="K171"/>
  <c r="K138" i="28" s="1"/>
  <c r="AB171" i="27"/>
  <c r="L171"/>
  <c r="L138" i="28" s="1"/>
  <c r="BC238" i="27"/>
  <c r="AR238"/>
  <c r="BE238"/>
  <c r="AT238"/>
  <c r="AQ238"/>
  <c r="AW238"/>
  <c r="H238"/>
  <c r="K238"/>
  <c r="J238"/>
  <c r="E238"/>
  <c r="L238"/>
  <c r="G238"/>
  <c r="F238"/>
  <c r="I238"/>
  <c r="AW178"/>
  <c r="AR178"/>
  <c r="AM178"/>
  <c r="BC178"/>
  <c r="AT178"/>
  <c r="AJ178"/>
  <c r="V178"/>
  <c r="F178"/>
  <c r="S178"/>
  <c r="AH178"/>
  <c r="AH145" i="28" s="1"/>
  <c r="P178" i="27"/>
  <c r="AF178"/>
  <c r="AF145" i="28" s="1"/>
  <c r="Q178" i="27"/>
  <c r="M211" i="25"/>
  <c r="L283" s="1"/>
  <c r="AS173" i="27"/>
  <c r="AN173"/>
  <c r="BD173"/>
  <c r="AY173"/>
  <c r="AP173"/>
  <c r="BF173"/>
  <c r="AG173"/>
  <c r="AG140" i="28" s="1"/>
  <c r="AD173" i="27"/>
  <c r="AD140" i="28" s="1"/>
  <c r="N173" i="27"/>
  <c r="W173"/>
  <c r="AB173"/>
  <c r="H173"/>
  <c r="E173"/>
  <c r="AK147"/>
  <c r="AG147"/>
  <c r="AG113" i="28" s="1"/>
  <c r="BA147" i="27"/>
  <c r="BA113" i="28" s="1"/>
  <c r="S147" i="27"/>
  <c r="AT147"/>
  <c r="F147"/>
  <c r="AQ147"/>
  <c r="G147"/>
  <c r="P147"/>
  <c r="L147"/>
  <c r="L247"/>
  <c r="AC105"/>
  <c r="L366" i="25"/>
  <c r="L331"/>
  <c r="G132" i="27"/>
  <c r="O132"/>
  <c r="W132"/>
  <c r="AE132"/>
  <c r="AE98" i="28" s="1"/>
  <c r="AY132" i="27"/>
  <c r="AY98" i="28" s="1"/>
  <c r="AR132" i="27"/>
  <c r="BE132"/>
  <c r="BE98" i="28" s="1"/>
  <c r="AO132" i="27"/>
  <c r="AX132"/>
  <c r="AJ132"/>
  <c r="N132"/>
  <c r="P132"/>
  <c r="Z132"/>
  <c r="E132"/>
  <c r="M132"/>
  <c r="U132"/>
  <c r="AC132"/>
  <c r="BC132"/>
  <c r="BC98" i="28" s="1"/>
  <c r="AM132" i="27"/>
  <c r="AV132"/>
  <c r="AS132"/>
  <c r="BB132"/>
  <c r="BB98" i="28" s="1"/>
  <c r="AL132" i="27"/>
  <c r="L132"/>
  <c r="V132"/>
  <c r="X132"/>
  <c r="AH132"/>
  <c r="AH98" i="28" s="1"/>
  <c r="K132" i="27"/>
  <c r="K98" i="28" s="1"/>
  <c r="S132" i="27"/>
  <c r="AA132"/>
  <c r="AI132"/>
  <c r="BG132"/>
  <c r="BG98" i="28" s="1"/>
  <c r="AQ132" i="27"/>
  <c r="AZ132"/>
  <c r="AZ98" i="28" s="1"/>
  <c r="AW132" i="27"/>
  <c r="BF132"/>
  <c r="BF98" i="28" s="1"/>
  <c r="AP132" i="27"/>
  <c r="T132"/>
  <c r="AD132"/>
  <c r="AD98" i="28" s="1"/>
  <c r="AF132" i="27"/>
  <c r="AF98" i="28" s="1"/>
  <c r="J132" i="27"/>
  <c r="I132"/>
  <c r="Q132"/>
  <c r="Y132"/>
  <c r="AG132"/>
  <c r="AG98" i="28" s="1"/>
  <c r="AU132" i="27"/>
  <c r="BD132"/>
  <c r="BD98" i="28" s="1"/>
  <c r="AN132" i="27"/>
  <c r="BA132"/>
  <c r="BA98" i="28" s="1"/>
  <c r="AK132" i="27"/>
  <c r="AT132"/>
  <c r="AB132"/>
  <c r="F132"/>
  <c r="H132"/>
  <c r="R132"/>
  <c r="G88"/>
  <c r="O88"/>
  <c r="W88"/>
  <c r="AE88"/>
  <c r="AE53" i="28" s="1"/>
  <c r="I88" i="27"/>
  <c r="S88"/>
  <c r="AC88"/>
  <c r="L88"/>
  <c r="T88"/>
  <c r="AB88"/>
  <c r="AJ88"/>
  <c r="AV88"/>
  <c r="BE88"/>
  <c r="BE53" i="28" s="1"/>
  <c r="AO88" i="27"/>
  <c r="AT88"/>
  <c r="AY88"/>
  <c r="AY53" i="28" s="1"/>
  <c r="E88" i="27"/>
  <c r="Q88"/>
  <c r="AA88"/>
  <c r="J88"/>
  <c r="R88"/>
  <c r="Z88"/>
  <c r="AH88"/>
  <c r="AH53" i="28" s="1"/>
  <c r="AZ88" i="27"/>
  <c r="AZ53" i="28" s="1"/>
  <c r="AS88" i="27"/>
  <c r="AX88"/>
  <c r="BC88"/>
  <c r="BC53" i="28" s="1"/>
  <c r="AM88" i="27"/>
  <c r="M88"/>
  <c r="Y88"/>
  <c r="AI88"/>
  <c r="H88"/>
  <c r="P88"/>
  <c r="X88"/>
  <c r="AF88"/>
  <c r="AF53" i="28" s="1"/>
  <c r="BD88" i="27"/>
  <c r="BD53" i="28" s="1"/>
  <c r="AN88" i="27"/>
  <c r="AW88"/>
  <c r="BB88"/>
  <c r="BB53" i="28" s="1"/>
  <c r="AL88" i="27"/>
  <c r="BG88"/>
  <c r="BG53" i="28" s="1"/>
  <c r="AQ88" i="27"/>
  <c r="K88"/>
  <c r="U88"/>
  <c r="AG88"/>
  <c r="AG53" i="28" s="1"/>
  <c r="F88" i="27"/>
  <c r="N88"/>
  <c r="V88"/>
  <c r="AD88"/>
  <c r="AD53" i="28" s="1"/>
  <c r="AR88" i="27"/>
  <c r="BA88"/>
  <c r="BA53" i="28" s="1"/>
  <c r="AK88" i="27"/>
  <c r="BF88"/>
  <c r="BF53" i="28" s="1"/>
  <c r="AP88" i="27"/>
  <c r="AU88"/>
  <c r="AM104"/>
  <c r="V104"/>
  <c r="BC104"/>
  <c r="BC69" i="28" s="1"/>
  <c r="I199" i="25"/>
  <c r="G1503"/>
  <c r="H125"/>
  <c r="G1501"/>
  <c r="K193"/>
  <c r="K194" s="1"/>
  <c r="J1517"/>
  <c r="I65" i="27"/>
  <c r="Q65"/>
  <c r="Y65"/>
  <c r="AG65"/>
  <c r="AG29" i="28" s="1"/>
  <c r="F65" i="27"/>
  <c r="N65"/>
  <c r="V65"/>
  <c r="AD65"/>
  <c r="AD29" i="28" s="1"/>
  <c r="AY65" i="27"/>
  <c r="AY29" i="28" s="1"/>
  <c r="BD65" i="27"/>
  <c r="BD29" i="28" s="1"/>
  <c r="AN65" i="27"/>
  <c r="AW65"/>
  <c r="AT65"/>
  <c r="G65"/>
  <c r="O65"/>
  <c r="W65"/>
  <c r="AE65"/>
  <c r="AE29" i="28" s="1"/>
  <c r="L65" i="27"/>
  <c r="T65"/>
  <c r="AB65"/>
  <c r="AJ65"/>
  <c r="BC65"/>
  <c r="BC29" i="28" s="1"/>
  <c r="AM65" i="27"/>
  <c r="AR65"/>
  <c r="BA65"/>
  <c r="BA29" i="28" s="1"/>
  <c r="AK65" i="27"/>
  <c r="AX65"/>
  <c r="E65"/>
  <c r="M65"/>
  <c r="U65"/>
  <c r="AC65"/>
  <c r="J65"/>
  <c r="R65"/>
  <c r="Z65"/>
  <c r="AH65"/>
  <c r="AH29" i="28" s="1"/>
  <c r="BG65" i="27"/>
  <c r="BG29" i="28" s="1"/>
  <c r="AQ65" i="27"/>
  <c r="K65"/>
  <c r="K29" i="28" s="1"/>
  <c r="S65" i="27"/>
  <c r="AA65"/>
  <c r="AI65"/>
  <c r="H65"/>
  <c r="P65"/>
  <c r="X65"/>
  <c r="AF65"/>
  <c r="AF29" i="28" s="1"/>
  <c r="AU65" i="27"/>
  <c r="AZ65"/>
  <c r="AZ29" i="28" s="1"/>
  <c r="AS65" i="27"/>
  <c r="BF65"/>
  <c r="BF29" i="28" s="1"/>
  <c r="AP65" i="27"/>
  <c r="AV65"/>
  <c r="AO65"/>
  <c r="AL65"/>
  <c r="BE65"/>
  <c r="BE29" i="28" s="1"/>
  <c r="BB65" i="27"/>
  <c r="BB29" i="28" s="1"/>
  <c r="G133" i="27"/>
  <c r="O133"/>
  <c r="W133"/>
  <c r="AE133"/>
  <c r="AE99" i="28" s="1"/>
  <c r="E133" i="27"/>
  <c r="M133"/>
  <c r="U133"/>
  <c r="AC133"/>
  <c r="Q133"/>
  <c r="AG133"/>
  <c r="AG99" i="28" s="1"/>
  <c r="H133" i="27"/>
  <c r="P133"/>
  <c r="X133"/>
  <c r="AF133"/>
  <c r="AF99" i="28" s="1"/>
  <c r="BG133" i="27"/>
  <c r="BG99" i="28" s="1"/>
  <c r="AQ133" i="27"/>
  <c r="BD133"/>
  <c r="BD99" i="28" s="1"/>
  <c r="AN133" i="27"/>
  <c r="AW133"/>
  <c r="BF133"/>
  <c r="BF99" i="28" s="1"/>
  <c r="AP133" i="27"/>
  <c r="K133"/>
  <c r="K99" i="28" s="1"/>
  <c r="AA133" i="27"/>
  <c r="F133"/>
  <c r="N133"/>
  <c r="V133"/>
  <c r="AD133"/>
  <c r="AD99" i="28" s="1"/>
  <c r="AU133" i="27"/>
  <c r="AR133"/>
  <c r="BA133"/>
  <c r="BA99" i="28" s="1"/>
  <c r="AK133" i="27"/>
  <c r="AT133"/>
  <c r="I133"/>
  <c r="Y133"/>
  <c r="L133"/>
  <c r="T133"/>
  <c r="AB133"/>
  <c r="AJ133"/>
  <c r="AY133"/>
  <c r="AY99" i="28" s="1"/>
  <c r="AV133" i="27"/>
  <c r="BE133"/>
  <c r="BE99" i="28" s="1"/>
  <c r="AO133" i="27"/>
  <c r="AX133"/>
  <c r="S133"/>
  <c r="AI133"/>
  <c r="J133"/>
  <c r="R133"/>
  <c r="Z133"/>
  <c r="AH133"/>
  <c r="AH99" i="28" s="1"/>
  <c r="BC133" i="27"/>
  <c r="BC99" i="28" s="1"/>
  <c r="AM133" i="27"/>
  <c r="AZ133"/>
  <c r="AZ99" i="28" s="1"/>
  <c r="AS133" i="27"/>
  <c r="BB133"/>
  <c r="BB99" i="28" s="1"/>
  <c r="AL133" i="27"/>
  <c r="H278" i="25"/>
  <c r="H242"/>
  <c r="H272"/>
  <c r="H236"/>
  <c r="L245"/>
  <c r="L281"/>
  <c r="I287"/>
  <c r="I251"/>
  <c r="AE302" i="6"/>
  <c r="AQ102" i="26"/>
  <c r="AX102" s="1"/>
  <c r="I173" s="1"/>
  <c r="I235" s="1"/>
  <c r="I297" s="1"/>
  <c r="AE146" i="27"/>
  <c r="AE112" i="28" s="1"/>
  <c r="AT146" i="27"/>
  <c r="Z146"/>
  <c r="U146"/>
  <c r="AO146"/>
  <c r="BG146"/>
  <c r="BG112" i="28" s="1"/>
  <c r="Y146" i="27"/>
  <c r="BA146"/>
  <c r="BA112" i="28" s="1"/>
  <c r="AM146" i="27"/>
  <c r="J146"/>
  <c r="AA146"/>
  <c r="AL146"/>
  <c r="N146"/>
  <c r="L146"/>
  <c r="AA246"/>
  <c r="O246"/>
  <c r="AL246"/>
  <c r="I246"/>
  <c r="U246"/>
  <c r="AY246"/>
  <c r="R246"/>
  <c r="AD246"/>
  <c r="AD215" i="28" s="1"/>
  <c r="AN246" i="27"/>
  <c r="AK246"/>
  <c r="T246"/>
  <c r="H246"/>
  <c r="BG246"/>
  <c r="AK176"/>
  <c r="BA176"/>
  <c r="BA143" i="28" s="1"/>
  <c r="AV176" i="27"/>
  <c r="AQ176"/>
  <c r="BG176"/>
  <c r="AX176"/>
  <c r="AE176"/>
  <c r="AE143" i="28" s="1"/>
  <c r="P176" i="27"/>
  <c r="AF176"/>
  <c r="AF143" i="28" s="1"/>
  <c r="Q176" i="27"/>
  <c r="AJ176"/>
  <c r="R176"/>
  <c r="AG176"/>
  <c r="AG143" i="28" s="1"/>
  <c r="O176" i="27"/>
  <c r="AX75"/>
  <c r="AM75"/>
  <c r="O75"/>
  <c r="T75"/>
  <c r="Y75"/>
  <c r="V75"/>
  <c r="BF75"/>
  <c r="BF39" i="28" s="1"/>
  <c r="AU75" i="27"/>
  <c r="K75"/>
  <c r="K39" i="28" s="1"/>
  <c r="H75" i="27"/>
  <c r="BE75"/>
  <c r="BE39" i="28" s="1"/>
  <c r="AC75" i="27"/>
  <c r="AH75"/>
  <c r="AH39" i="28" s="1"/>
  <c r="AK171" i="27"/>
  <c r="BA171"/>
  <c r="BA138" i="28" s="1"/>
  <c r="AV171" i="27"/>
  <c r="AQ171"/>
  <c r="BG171"/>
  <c r="AX171"/>
  <c r="AC171"/>
  <c r="M171"/>
  <c r="AD171"/>
  <c r="AD138" i="28" s="1"/>
  <c r="N171" i="27"/>
  <c r="AG171"/>
  <c r="AG138" i="28" s="1"/>
  <c r="O171" i="27"/>
  <c r="AE171"/>
  <c r="AE138" i="28" s="1"/>
  <c r="P171" i="27"/>
  <c r="AM238"/>
  <c r="AS238"/>
  <c r="AO238"/>
  <c r="AU238"/>
  <c r="AZ238"/>
  <c r="BF238"/>
  <c r="P238"/>
  <c r="S238"/>
  <c r="R238"/>
  <c r="M238"/>
  <c r="M207" i="28" s="1"/>
  <c r="T238" i="27"/>
  <c r="O238"/>
  <c r="N238"/>
  <c r="Q238"/>
  <c r="AS178"/>
  <c r="AN178"/>
  <c r="BD178"/>
  <c r="BD145" i="28" s="1"/>
  <c r="AY178" i="27"/>
  <c r="AP178"/>
  <c r="BF178"/>
  <c r="Z178"/>
  <c r="J178"/>
  <c r="W178"/>
  <c r="G178"/>
  <c r="T178"/>
  <c r="AI178"/>
  <c r="U178"/>
  <c r="E178"/>
  <c r="AO173"/>
  <c r="BE173"/>
  <c r="AZ173"/>
  <c r="AZ140" i="28" s="1"/>
  <c r="AU173" i="27"/>
  <c r="AL173"/>
  <c r="BB173"/>
  <c r="BB140" i="28" s="1"/>
  <c r="AJ173" i="27"/>
  <c r="AH173"/>
  <c r="AH140" i="28" s="1"/>
  <c r="R173" i="27"/>
  <c r="AA173"/>
  <c r="G173"/>
  <c r="L173"/>
  <c r="L140" i="28" s="1"/>
  <c r="M173" i="27"/>
  <c r="AR147"/>
  <c r="BC147"/>
  <c r="BC113" i="28" s="1"/>
  <c r="BD147" i="27"/>
  <c r="BD113" i="28" s="1"/>
  <c r="AA147" i="27"/>
  <c r="AV147"/>
  <c r="M147"/>
  <c r="AO147"/>
  <c r="O147"/>
  <c r="AF147"/>
  <c r="AF113" i="28" s="1"/>
  <c r="J147" i="27"/>
  <c r="R139"/>
  <c r="J205"/>
  <c r="O106"/>
  <c r="H163"/>
  <c r="L163"/>
  <c r="L130" i="28" s="1"/>
  <c r="P163" i="27"/>
  <c r="T163"/>
  <c r="X163"/>
  <c r="AB163"/>
  <c r="AE163"/>
  <c r="AE130" i="28" s="1"/>
  <c r="AH163" i="27"/>
  <c r="AH130" i="28" s="1"/>
  <c r="G163" i="27"/>
  <c r="K163"/>
  <c r="K130" i="28" s="1"/>
  <c r="O163" i="27"/>
  <c r="S163"/>
  <c r="W163"/>
  <c r="AA163"/>
  <c r="AG163"/>
  <c r="AG130" i="28" s="1"/>
  <c r="AJ163" i="27"/>
  <c r="F163"/>
  <c r="J163"/>
  <c r="N163"/>
  <c r="R163"/>
  <c r="V163"/>
  <c r="Z163"/>
  <c r="AD163"/>
  <c r="AD130" i="28" s="1"/>
  <c r="AI163" i="27"/>
  <c r="E163"/>
  <c r="I163"/>
  <c r="M163"/>
  <c r="Q163"/>
  <c r="U163"/>
  <c r="Y163"/>
  <c r="AC163"/>
  <c r="AF163"/>
  <c r="AF130" i="28" s="1"/>
  <c r="BF163" i="27"/>
  <c r="BB163"/>
  <c r="BB130" i="28" s="1"/>
  <c r="AX163" i="27"/>
  <c r="AT163"/>
  <c r="AP163"/>
  <c r="AL163"/>
  <c r="BG163"/>
  <c r="BC163"/>
  <c r="AY163"/>
  <c r="AU163"/>
  <c r="AQ163"/>
  <c r="AM163"/>
  <c r="BD163"/>
  <c r="BD130" i="28" s="1"/>
  <c r="AZ163" i="27"/>
  <c r="AZ130" i="28" s="1"/>
  <c r="AV163" i="27"/>
  <c r="AR163"/>
  <c r="AN163"/>
  <c r="BE163"/>
  <c r="BA163"/>
  <c r="BA130" i="28" s="1"/>
  <c r="AW163" i="27"/>
  <c r="AS163"/>
  <c r="AO163"/>
  <c r="AK163"/>
  <c r="I226"/>
  <c r="Q226"/>
  <c r="Y226"/>
  <c r="F226"/>
  <c r="N226"/>
  <c r="V226"/>
  <c r="AD226"/>
  <c r="AD195" i="28" s="1"/>
  <c r="G226" i="27"/>
  <c r="O226"/>
  <c r="W226"/>
  <c r="L226"/>
  <c r="T226"/>
  <c r="AB226"/>
  <c r="AJ226"/>
  <c r="E226"/>
  <c r="M226"/>
  <c r="M195" i="28" s="1"/>
  <c r="U226" i="27"/>
  <c r="AC226"/>
  <c r="J226"/>
  <c r="R226"/>
  <c r="Z226"/>
  <c r="AH226"/>
  <c r="AH195" i="28" s="1"/>
  <c r="K226" i="27"/>
  <c r="S226"/>
  <c r="AA226"/>
  <c r="H226"/>
  <c r="P226"/>
  <c r="X226"/>
  <c r="AF226"/>
  <c r="AF195" i="28" s="1"/>
  <c r="AG226" i="27"/>
  <c r="AG195" i="28" s="1"/>
  <c r="BE226" i="27"/>
  <c r="AO226"/>
  <c r="AX226"/>
  <c r="AY226"/>
  <c r="AV226"/>
  <c r="AS226"/>
  <c r="BB226"/>
  <c r="AL226"/>
  <c r="BC226"/>
  <c r="AM226"/>
  <c r="AZ226"/>
  <c r="AE226"/>
  <c r="AE195" i="28" s="1"/>
  <c r="AW226" i="27"/>
  <c r="BF226"/>
  <c r="AP226"/>
  <c r="BG226"/>
  <c r="AQ226"/>
  <c r="BD226"/>
  <c r="AN226"/>
  <c r="AI226"/>
  <c r="BA226"/>
  <c r="AK226"/>
  <c r="AT226"/>
  <c r="AU226"/>
  <c r="AR226"/>
  <c r="N260"/>
  <c r="AD260"/>
  <c r="AD230" i="28" s="1"/>
  <c r="I260" i="27"/>
  <c r="Y260"/>
  <c r="T260"/>
  <c r="AJ260"/>
  <c r="K260"/>
  <c r="AA260"/>
  <c r="AU260"/>
  <c r="J260"/>
  <c r="Z260"/>
  <c r="E260"/>
  <c r="U260"/>
  <c r="P260"/>
  <c r="AF260"/>
  <c r="AF230" i="28" s="1"/>
  <c r="G260" i="27"/>
  <c r="W260"/>
  <c r="AY260"/>
  <c r="F260"/>
  <c r="V260"/>
  <c r="Q260"/>
  <c r="AG260"/>
  <c r="AG230" i="28" s="1"/>
  <c r="L260" i="27"/>
  <c r="AB260"/>
  <c r="S260"/>
  <c r="AI260"/>
  <c r="BC260"/>
  <c r="AM260"/>
  <c r="R260"/>
  <c r="AH260"/>
  <c r="AH230" i="28" s="1"/>
  <c r="M260" i="27"/>
  <c r="AC260"/>
  <c r="H260"/>
  <c r="X260"/>
  <c r="O260"/>
  <c r="AE260"/>
  <c r="AE230" i="28" s="1"/>
  <c r="BG260" i="27"/>
  <c r="AQ260"/>
  <c r="AR260"/>
  <c r="BA260"/>
  <c r="AK260"/>
  <c r="BF260"/>
  <c r="AP260"/>
  <c r="AV260"/>
  <c r="BE260"/>
  <c r="AO260"/>
  <c r="AT260"/>
  <c r="AZ260"/>
  <c r="AS260"/>
  <c r="AX260"/>
  <c r="BD260"/>
  <c r="AN260"/>
  <c r="AW260"/>
  <c r="BB260"/>
  <c r="AL260"/>
  <c r="E229"/>
  <c r="M229"/>
  <c r="M198" i="28" s="1"/>
  <c r="U229" i="27"/>
  <c r="AC229"/>
  <c r="K229"/>
  <c r="S229"/>
  <c r="AA229"/>
  <c r="AI229"/>
  <c r="I229"/>
  <c r="Q229"/>
  <c r="Y229"/>
  <c r="AG229"/>
  <c r="AG198" i="28" s="1"/>
  <c r="G229" i="27"/>
  <c r="O229"/>
  <c r="W229"/>
  <c r="AE229"/>
  <c r="AE198" i="28" s="1"/>
  <c r="F229" i="27"/>
  <c r="N229"/>
  <c r="V229"/>
  <c r="AD229"/>
  <c r="AD198" i="28" s="1"/>
  <c r="P229" i="27"/>
  <c r="Z229"/>
  <c r="AJ229"/>
  <c r="AW229"/>
  <c r="BF229"/>
  <c r="AP229"/>
  <c r="BG229"/>
  <c r="AQ229"/>
  <c r="AZ229"/>
  <c r="L229"/>
  <c r="X229"/>
  <c r="AH229"/>
  <c r="AH198" i="28" s="1"/>
  <c r="BA229" i="27"/>
  <c r="AK229"/>
  <c r="AT229"/>
  <c r="AU229"/>
  <c r="BD229"/>
  <c r="AN229"/>
  <c r="J229"/>
  <c r="T229"/>
  <c r="AF229"/>
  <c r="AF198" i="28" s="1"/>
  <c r="BE229" i="27"/>
  <c r="AO229"/>
  <c r="AX229"/>
  <c r="AY229"/>
  <c r="AR229"/>
  <c r="H229"/>
  <c r="R229"/>
  <c r="AB229"/>
  <c r="AS229"/>
  <c r="BB229"/>
  <c r="AL229"/>
  <c r="BC229"/>
  <c r="AM229"/>
  <c r="AV229"/>
  <c r="J59"/>
  <c r="R59"/>
  <c r="E59"/>
  <c r="M59"/>
  <c r="U59"/>
  <c r="AH59"/>
  <c r="AH23" i="28" s="1"/>
  <c r="AB59" i="27"/>
  <c r="W59"/>
  <c r="AY59"/>
  <c r="AY23" i="28" s="1"/>
  <c r="AV59" i="27"/>
  <c r="AW59"/>
  <c r="AT59"/>
  <c r="H59"/>
  <c r="P59"/>
  <c r="K59"/>
  <c r="K23" i="28" s="1"/>
  <c r="S59" i="27"/>
  <c r="AD59"/>
  <c r="AD23" i="28" s="1"/>
  <c r="AG59" i="27"/>
  <c r="AG23" i="28" s="1"/>
  <c r="X59" i="27"/>
  <c r="AI59"/>
  <c r="BC59"/>
  <c r="BC23" i="28" s="1"/>
  <c r="AM59" i="27"/>
  <c r="AZ59"/>
  <c r="AZ23" i="28" s="1"/>
  <c r="BA59" i="27"/>
  <c r="BA23" i="28" s="1"/>
  <c r="AK59" i="27"/>
  <c r="AX59"/>
  <c r="F59"/>
  <c r="N59"/>
  <c r="V59"/>
  <c r="I59"/>
  <c r="Q59"/>
  <c r="Z59"/>
  <c r="AC59"/>
  <c r="AJ59"/>
  <c r="AE59"/>
  <c r="AE23" i="28" s="1"/>
  <c r="BG59" i="27"/>
  <c r="BG23" i="28" s="1"/>
  <c r="AQ59" i="27"/>
  <c r="L59"/>
  <c r="T59"/>
  <c r="G59"/>
  <c r="O59"/>
  <c r="Y59"/>
  <c r="AF59"/>
  <c r="AF23" i="28" s="1"/>
  <c r="AA59" i="27"/>
  <c r="AU59"/>
  <c r="AR59"/>
  <c r="AS59"/>
  <c r="BF59"/>
  <c r="BF23" i="28" s="1"/>
  <c r="AP59" i="27"/>
  <c r="AO59"/>
  <c r="AL59"/>
  <c r="AN59"/>
  <c r="BE59"/>
  <c r="BE23" i="28" s="1"/>
  <c r="BB59" i="27"/>
  <c r="BB23" i="28" s="1"/>
  <c r="BD59" i="27"/>
  <c r="BD23" i="28" s="1"/>
  <c r="F194" i="27"/>
  <c r="N194"/>
  <c r="V194"/>
  <c r="AD194"/>
  <c r="AD162" i="28" s="1"/>
  <c r="G194" i="27"/>
  <c r="O194"/>
  <c r="W194"/>
  <c r="AE194"/>
  <c r="AE162" i="28" s="1"/>
  <c r="AV194" i="27"/>
  <c r="BA194"/>
  <c r="BA162" i="28" s="1"/>
  <c r="AK194" i="27"/>
  <c r="AX194"/>
  <c r="AY194"/>
  <c r="L194"/>
  <c r="T194"/>
  <c r="AB194"/>
  <c r="AJ194"/>
  <c r="E194"/>
  <c r="M194"/>
  <c r="U194"/>
  <c r="AC194"/>
  <c r="AZ194"/>
  <c r="AZ162" i="28" s="1"/>
  <c r="BE194" i="27"/>
  <c r="AO194"/>
  <c r="BB194"/>
  <c r="AL194"/>
  <c r="BC194"/>
  <c r="AM194"/>
  <c r="J194"/>
  <c r="R194"/>
  <c r="Z194"/>
  <c r="AH194"/>
  <c r="AH162" i="28" s="1"/>
  <c r="K194" i="27"/>
  <c r="K162" i="28" s="1"/>
  <c r="S194" i="27"/>
  <c r="AA194"/>
  <c r="AI194"/>
  <c r="BD194"/>
  <c r="AN194"/>
  <c r="AS194"/>
  <c r="BF194"/>
  <c r="AP194"/>
  <c r="BG194"/>
  <c r="AQ194"/>
  <c r="H194"/>
  <c r="P194"/>
  <c r="X194"/>
  <c r="AF194"/>
  <c r="AF162" i="28" s="1"/>
  <c r="I194" i="27"/>
  <c r="Q194"/>
  <c r="Y194"/>
  <c r="AG194"/>
  <c r="AG162" i="28" s="1"/>
  <c r="AR194" i="27"/>
  <c r="AW194"/>
  <c r="AT194"/>
  <c r="AU194"/>
  <c r="E154"/>
  <c r="I154"/>
  <c r="M154"/>
  <c r="Q154"/>
  <c r="U154"/>
  <c r="Y154"/>
  <c r="AC154"/>
  <c r="AF154"/>
  <c r="AF121" i="28" s="1"/>
  <c r="AJ154" i="27"/>
  <c r="H154"/>
  <c r="L154"/>
  <c r="L121" i="28" s="1"/>
  <c r="P154" i="27"/>
  <c r="T154"/>
  <c r="X154"/>
  <c r="AB154"/>
  <c r="AI154"/>
  <c r="G154"/>
  <c r="K154"/>
  <c r="K121" i="28" s="1"/>
  <c r="O154" i="27"/>
  <c r="S154"/>
  <c r="W154"/>
  <c r="AA154"/>
  <c r="AE154"/>
  <c r="AE121" i="28" s="1"/>
  <c r="AH154" i="27"/>
  <c r="AH121" i="28" s="1"/>
  <c r="F154" i="27"/>
  <c r="J154"/>
  <c r="N154"/>
  <c r="R154"/>
  <c r="V154"/>
  <c r="Z154"/>
  <c r="AD154"/>
  <c r="AD121" i="28" s="1"/>
  <c r="AG154" i="27"/>
  <c r="AG121" i="28" s="1"/>
  <c r="BF154" i="27"/>
  <c r="BB154"/>
  <c r="BB121" i="28" s="1"/>
  <c r="AX154" i="27"/>
  <c r="AT154"/>
  <c r="AP154"/>
  <c r="AL154"/>
  <c r="BG154"/>
  <c r="BC154"/>
  <c r="AY154"/>
  <c r="AU154"/>
  <c r="AQ154"/>
  <c r="AM154"/>
  <c r="BD154"/>
  <c r="BD121" i="28" s="1"/>
  <c r="AZ154" i="27"/>
  <c r="AZ121" i="28" s="1"/>
  <c r="AV154" i="27"/>
  <c r="AR154"/>
  <c r="AN154"/>
  <c r="BE154"/>
  <c r="BA154"/>
  <c r="BA121" i="28" s="1"/>
  <c r="AW154" i="27"/>
  <c r="AS154"/>
  <c r="AO154"/>
  <c r="AK154"/>
  <c r="E188"/>
  <c r="M188"/>
  <c r="U188"/>
  <c r="H188"/>
  <c r="P188"/>
  <c r="X188"/>
  <c r="AF188"/>
  <c r="AF156" i="28" s="1"/>
  <c r="AE188" i="27"/>
  <c r="AE156" i="28" s="1"/>
  <c r="AA188" i="27"/>
  <c r="BD188"/>
  <c r="AN188"/>
  <c r="BA188"/>
  <c r="BA156" i="28" s="1"/>
  <c r="AK188" i="27"/>
  <c r="AX188"/>
  <c r="AY188"/>
  <c r="K188"/>
  <c r="K156" i="28" s="1"/>
  <c r="S188" i="27"/>
  <c r="F188"/>
  <c r="N188"/>
  <c r="V188"/>
  <c r="AD188"/>
  <c r="AD156" i="28" s="1"/>
  <c r="AC188" i="27"/>
  <c r="AR188"/>
  <c r="BE188"/>
  <c r="AO188"/>
  <c r="BB188"/>
  <c r="AL188"/>
  <c r="BC188"/>
  <c r="AM188"/>
  <c r="I188"/>
  <c r="Q188"/>
  <c r="Y188"/>
  <c r="L188"/>
  <c r="T188"/>
  <c r="AB188"/>
  <c r="AJ188"/>
  <c r="AG188"/>
  <c r="AG156" i="28" s="1"/>
  <c r="AV188" i="27"/>
  <c r="AS188"/>
  <c r="BF188"/>
  <c r="AP188"/>
  <c r="BG188"/>
  <c r="AQ188"/>
  <c r="G188"/>
  <c r="O188"/>
  <c r="W188"/>
  <c r="J188"/>
  <c r="R188"/>
  <c r="Z188"/>
  <c r="AH188"/>
  <c r="AH156" i="28" s="1"/>
  <c r="AI188" i="27"/>
  <c r="AZ188"/>
  <c r="AZ156" i="28" s="1"/>
  <c r="AW188" i="27"/>
  <c r="AT188"/>
  <c r="AU188"/>
  <c r="G64"/>
  <c r="O64"/>
  <c r="W64"/>
  <c r="AE64"/>
  <c r="AE28" i="28" s="1"/>
  <c r="J64" i="27"/>
  <c r="R64"/>
  <c r="Z64"/>
  <c r="AH64"/>
  <c r="AH28" i="28" s="1"/>
  <c r="BG64" i="27"/>
  <c r="BG28" i="28" s="1"/>
  <c r="AQ64" i="27"/>
  <c r="AR64"/>
  <c r="BE64"/>
  <c r="BE28" i="28" s="1"/>
  <c r="AO64" i="27"/>
  <c r="BB64"/>
  <c r="BB28" i="28" s="1"/>
  <c r="AL64" i="27"/>
  <c r="E64"/>
  <c r="M64"/>
  <c r="U64"/>
  <c r="AC64"/>
  <c r="H64"/>
  <c r="P64"/>
  <c r="X64"/>
  <c r="AF64"/>
  <c r="AF28" i="28" s="1"/>
  <c r="AU64" i="27"/>
  <c r="AV64"/>
  <c r="AS64"/>
  <c r="BF64"/>
  <c r="BF28" i="28" s="1"/>
  <c r="AP64" i="27"/>
  <c r="K64"/>
  <c r="K28" i="28" s="1"/>
  <c r="S64" i="27"/>
  <c r="AA64"/>
  <c r="AI64"/>
  <c r="F64"/>
  <c r="N64"/>
  <c r="V64"/>
  <c r="AD64"/>
  <c r="AD28" i="28" s="1"/>
  <c r="AY64" i="27"/>
  <c r="AY28" i="28" s="1"/>
  <c r="I64" i="27"/>
  <c r="Q64"/>
  <c r="Y64"/>
  <c r="AG64"/>
  <c r="AG28" i="28" s="1"/>
  <c r="L64" i="27"/>
  <c r="T64"/>
  <c r="AB64"/>
  <c r="AJ64"/>
  <c r="BC64"/>
  <c r="BC28" i="28" s="1"/>
  <c r="AM64" i="27"/>
  <c r="BD64"/>
  <c r="BD28" i="28" s="1"/>
  <c r="AN64" i="27"/>
  <c r="BA64"/>
  <c r="BA28" i="28" s="1"/>
  <c r="AK64" i="27"/>
  <c r="AX64"/>
  <c r="AZ64"/>
  <c r="AZ28" i="28" s="1"/>
  <c r="AW64" i="27"/>
  <c r="AT64"/>
  <c r="E224"/>
  <c r="M224"/>
  <c r="M193" i="28" s="1"/>
  <c r="U224" i="27"/>
  <c r="AC224"/>
  <c r="K224"/>
  <c r="S224"/>
  <c r="AA224"/>
  <c r="AI224"/>
  <c r="I224"/>
  <c r="Q224"/>
  <c r="Y224"/>
  <c r="AG224"/>
  <c r="AG193" i="28" s="1"/>
  <c r="G224" i="27"/>
  <c r="O224"/>
  <c r="W224"/>
  <c r="AE224"/>
  <c r="AE193" i="28" s="1"/>
  <c r="L224" i="27"/>
  <c r="AB224"/>
  <c r="T224"/>
  <c r="R224"/>
  <c r="AH224"/>
  <c r="AH193" i="28" s="1"/>
  <c r="BE224" i="27"/>
  <c r="AO224"/>
  <c r="AX224"/>
  <c r="AY224"/>
  <c r="BD224"/>
  <c r="AN224"/>
  <c r="P224"/>
  <c r="AJ224"/>
  <c r="N224"/>
  <c r="AD224"/>
  <c r="AD193" i="28" s="1"/>
  <c r="AS224" i="27"/>
  <c r="BB224"/>
  <c r="AL224"/>
  <c r="BC224"/>
  <c r="AM224"/>
  <c r="AR224"/>
  <c r="H224"/>
  <c r="AF224"/>
  <c r="AF193" i="28" s="1"/>
  <c r="J224" i="27"/>
  <c r="Z224"/>
  <c r="AW224"/>
  <c r="BF224"/>
  <c r="AP224"/>
  <c r="BG224"/>
  <c r="AQ224"/>
  <c r="AV224"/>
  <c r="X224"/>
  <c r="F224"/>
  <c r="V224"/>
  <c r="BA224"/>
  <c r="AK224"/>
  <c r="AT224"/>
  <c r="AU224"/>
  <c r="AZ224"/>
  <c r="F156"/>
  <c r="J156"/>
  <c r="N156"/>
  <c r="R156"/>
  <c r="V156"/>
  <c r="Z156"/>
  <c r="AD156"/>
  <c r="AD123" i="28" s="1"/>
  <c r="AJ156" i="27"/>
  <c r="E156"/>
  <c r="I156"/>
  <c r="M156"/>
  <c r="Q156"/>
  <c r="U156"/>
  <c r="Y156"/>
  <c r="AC156"/>
  <c r="AF156"/>
  <c r="AF123" i="28" s="1"/>
  <c r="AI156" i="27"/>
  <c r="H156"/>
  <c r="L156"/>
  <c r="L123" i="28" s="1"/>
  <c r="P156" i="27"/>
  <c r="T156"/>
  <c r="X156"/>
  <c r="AB156"/>
  <c r="AE156"/>
  <c r="AE123" i="28" s="1"/>
  <c r="AH156" i="27"/>
  <c r="AH123" i="28" s="1"/>
  <c r="G156" i="27"/>
  <c r="K156"/>
  <c r="K123" i="28" s="1"/>
  <c r="O156" i="27"/>
  <c r="S156"/>
  <c r="W156"/>
  <c r="AA156"/>
  <c r="AG156"/>
  <c r="AG123" i="28" s="1"/>
  <c r="BF156" i="27"/>
  <c r="BB156"/>
  <c r="BB123" i="28" s="1"/>
  <c r="AX156" i="27"/>
  <c r="AT156"/>
  <c r="AP156"/>
  <c r="AL156"/>
  <c r="BG156"/>
  <c r="BC156"/>
  <c r="AY156"/>
  <c r="AU156"/>
  <c r="AQ156"/>
  <c r="AM156"/>
  <c r="BD156"/>
  <c r="BD123" i="28" s="1"/>
  <c r="AZ156" i="27"/>
  <c r="AZ123" i="28" s="1"/>
  <c r="AV156" i="27"/>
  <c r="AR156"/>
  <c r="AN156"/>
  <c r="BE156"/>
  <c r="BA156"/>
  <c r="BA123" i="28" s="1"/>
  <c r="AW156" i="27"/>
  <c r="AS156"/>
  <c r="AO156"/>
  <c r="AK156"/>
  <c r="H157"/>
  <c r="L157"/>
  <c r="L124" i="28" s="1"/>
  <c r="P157" i="27"/>
  <c r="T157"/>
  <c r="X157"/>
  <c r="AB157"/>
  <c r="AH157"/>
  <c r="AH124" i="28" s="1"/>
  <c r="G157" i="27"/>
  <c r="K157"/>
  <c r="K124" i="28" s="1"/>
  <c r="O157" i="27"/>
  <c r="S157"/>
  <c r="W157"/>
  <c r="AA157"/>
  <c r="AE157"/>
  <c r="AE124" i="28" s="1"/>
  <c r="F157" i="27"/>
  <c r="J157"/>
  <c r="N157"/>
  <c r="R157"/>
  <c r="V157"/>
  <c r="Z157"/>
  <c r="AD157"/>
  <c r="AD124" i="28" s="1"/>
  <c r="AG157" i="27"/>
  <c r="AG124" i="28" s="1"/>
  <c r="AJ157" i="27"/>
  <c r="E157"/>
  <c r="I157"/>
  <c r="M157"/>
  <c r="Q157"/>
  <c r="U157"/>
  <c r="Y157"/>
  <c r="AC157"/>
  <c r="AF157"/>
  <c r="AF124" i="28" s="1"/>
  <c r="AI157" i="27"/>
  <c r="BF157"/>
  <c r="BB157"/>
  <c r="BB124" i="28" s="1"/>
  <c r="AX157" i="27"/>
  <c r="AT157"/>
  <c r="AP157"/>
  <c r="AL157"/>
  <c r="BG157"/>
  <c r="BC157"/>
  <c r="AY157"/>
  <c r="AU157"/>
  <c r="AQ157"/>
  <c r="AM157"/>
  <c r="BD157"/>
  <c r="BD124" i="28" s="1"/>
  <c r="AZ157" i="27"/>
  <c r="AZ124" i="28" s="1"/>
  <c r="AV157" i="27"/>
  <c r="AR157"/>
  <c r="AN157"/>
  <c r="BE157"/>
  <c r="BA157"/>
  <c r="BA124" i="28" s="1"/>
  <c r="AW157" i="27"/>
  <c r="AS157"/>
  <c r="AO157"/>
  <c r="AK157"/>
  <c r="E91"/>
  <c r="M91"/>
  <c r="U91"/>
  <c r="AC91"/>
  <c r="H91"/>
  <c r="P91"/>
  <c r="X91"/>
  <c r="AF91"/>
  <c r="AF56" i="28" s="1"/>
  <c r="AZ91" i="27"/>
  <c r="AZ56" i="28" s="1"/>
  <c r="AW91" i="27"/>
  <c r="BB91"/>
  <c r="BB56" i="28" s="1"/>
  <c r="AL91" i="27"/>
  <c r="BG91"/>
  <c r="BG56" i="28" s="1"/>
  <c r="AQ91" i="27"/>
  <c r="K91"/>
  <c r="S91"/>
  <c r="AA91"/>
  <c r="AI91"/>
  <c r="F91"/>
  <c r="N91"/>
  <c r="V91"/>
  <c r="AD91"/>
  <c r="AD56" i="28" s="1"/>
  <c r="BD91" i="27"/>
  <c r="BD56" i="28" s="1"/>
  <c r="AN91" i="27"/>
  <c r="BA91"/>
  <c r="BA56" i="28" s="1"/>
  <c r="AK91" i="27"/>
  <c r="BF91"/>
  <c r="BF56" i="28" s="1"/>
  <c r="AP91" i="27"/>
  <c r="AU91"/>
  <c r="I91"/>
  <c r="Q91"/>
  <c r="Y91"/>
  <c r="AG91"/>
  <c r="AG56" i="28" s="1"/>
  <c r="L91" i="27"/>
  <c r="T91"/>
  <c r="AB91"/>
  <c r="AJ91"/>
  <c r="AR91"/>
  <c r="BE91"/>
  <c r="BE56" i="28" s="1"/>
  <c r="AO91" i="27"/>
  <c r="AT91"/>
  <c r="AY91"/>
  <c r="AY56" i="28" s="1"/>
  <c r="G91" i="27"/>
  <c r="O91"/>
  <c r="W91"/>
  <c r="AE91"/>
  <c r="AE56" i="28" s="1"/>
  <c r="J91" i="27"/>
  <c r="R91"/>
  <c r="Z91"/>
  <c r="AH91"/>
  <c r="AH56" i="28" s="1"/>
  <c r="AV91" i="27"/>
  <c r="AS91"/>
  <c r="AX91"/>
  <c r="BC91"/>
  <c r="BC56" i="28" s="1"/>
  <c r="AM91" i="27"/>
  <c r="F227"/>
  <c r="N227"/>
  <c r="V227"/>
  <c r="AD227"/>
  <c r="AD196" i="28" s="1"/>
  <c r="L227" i="27"/>
  <c r="T227"/>
  <c r="AB227"/>
  <c r="AJ227"/>
  <c r="J227"/>
  <c r="R227"/>
  <c r="Z227"/>
  <c r="AH227"/>
  <c r="AH196" i="28" s="1"/>
  <c r="H227" i="27"/>
  <c r="P227"/>
  <c r="X227"/>
  <c r="AF227"/>
  <c r="AF196" i="28" s="1"/>
  <c r="E227" i="27"/>
  <c r="M227"/>
  <c r="M196" i="28" s="1"/>
  <c r="U227" i="27"/>
  <c r="AC227"/>
  <c r="O227"/>
  <c r="Y227"/>
  <c r="AI227"/>
  <c r="AW227"/>
  <c r="BF227"/>
  <c r="AP227"/>
  <c r="BG227"/>
  <c r="AQ227"/>
  <c r="AR227"/>
  <c r="K227"/>
  <c r="W227"/>
  <c r="AG227"/>
  <c r="AG196" i="28" s="1"/>
  <c r="BA227" i="27"/>
  <c r="AK227"/>
  <c r="AT227"/>
  <c r="AU227"/>
  <c r="AV227"/>
  <c r="I227"/>
  <c r="S227"/>
  <c r="AE227"/>
  <c r="AE196" i="28" s="1"/>
  <c r="BE227" i="27"/>
  <c r="AO227"/>
  <c r="AX227"/>
  <c r="AY227"/>
  <c r="AZ227"/>
  <c r="G227"/>
  <c r="Q227"/>
  <c r="AA227"/>
  <c r="AS227"/>
  <c r="BB227"/>
  <c r="AL227"/>
  <c r="BC227"/>
  <c r="AM227"/>
  <c r="BD227"/>
  <c r="AN227"/>
  <c r="R119"/>
  <c r="AH119"/>
  <c r="AH85" i="28" s="1"/>
  <c r="G119" i="27"/>
  <c r="W119"/>
  <c r="N119"/>
  <c r="AD119"/>
  <c r="AD85" i="28" s="1"/>
  <c r="H119" i="27"/>
  <c r="X119"/>
  <c r="BG119"/>
  <c r="BG85" i="28" s="1"/>
  <c r="AQ119" i="27"/>
  <c r="AV119"/>
  <c r="AW119"/>
  <c r="BF119"/>
  <c r="BF85" i="28" s="1"/>
  <c r="AP119" i="27"/>
  <c r="M119"/>
  <c r="AC119"/>
  <c r="T119"/>
  <c r="AJ119"/>
  <c r="I119"/>
  <c r="Y119"/>
  <c r="S119"/>
  <c r="AI119"/>
  <c r="AU119"/>
  <c r="AZ119"/>
  <c r="AZ85" i="28" s="1"/>
  <c r="BA119" i="27"/>
  <c r="BA85" i="28" s="1"/>
  <c r="AK119" i="27"/>
  <c r="AT119"/>
  <c r="J119"/>
  <c r="Z119"/>
  <c r="O119"/>
  <c r="AE119"/>
  <c r="AE85" i="28" s="1"/>
  <c r="F119" i="27"/>
  <c r="V119"/>
  <c r="P119"/>
  <c r="AF119"/>
  <c r="AF85" i="28" s="1"/>
  <c r="AY119" i="27"/>
  <c r="AY85" i="28" s="1"/>
  <c r="BD119" i="27"/>
  <c r="BD85" i="28" s="1"/>
  <c r="AN119" i="27"/>
  <c r="BE119"/>
  <c r="BE85" i="28" s="1"/>
  <c r="AO119" i="27"/>
  <c r="AX119"/>
  <c r="E119"/>
  <c r="U119"/>
  <c r="L119"/>
  <c r="AB119"/>
  <c r="Q119"/>
  <c r="AG119"/>
  <c r="AG85" i="28" s="1"/>
  <c r="K119" i="27"/>
  <c r="K85" i="28" s="1"/>
  <c r="AA119" i="27"/>
  <c r="BC119"/>
  <c r="BC85" i="28" s="1"/>
  <c r="AM119" i="27"/>
  <c r="AR119"/>
  <c r="AS119"/>
  <c r="BB119"/>
  <c r="BB85" i="28" s="1"/>
  <c r="AL119" i="27"/>
  <c r="O255"/>
  <c r="AE255"/>
  <c r="AE225" i="28" s="1"/>
  <c r="J255" i="27"/>
  <c r="Z255"/>
  <c r="Q255"/>
  <c r="AG255"/>
  <c r="AG225" i="28" s="1"/>
  <c r="L255" i="27"/>
  <c r="AB255"/>
  <c r="BA255"/>
  <c r="AK255"/>
  <c r="K255"/>
  <c r="AA255"/>
  <c r="F255"/>
  <c r="V255"/>
  <c r="M255"/>
  <c r="AC255"/>
  <c r="H255"/>
  <c r="X255"/>
  <c r="BE255"/>
  <c r="AO255"/>
  <c r="G255"/>
  <c r="W255"/>
  <c r="R255"/>
  <c r="AH255"/>
  <c r="AH225" i="28" s="1"/>
  <c r="I255" i="27"/>
  <c r="Y255"/>
  <c r="T255"/>
  <c r="AJ255"/>
  <c r="AS255"/>
  <c r="S255"/>
  <c r="AI255"/>
  <c r="N255"/>
  <c r="AD255"/>
  <c r="AD225" i="28" s="1"/>
  <c r="E255" i="27"/>
  <c r="U255"/>
  <c r="P255"/>
  <c r="AF255"/>
  <c r="AF225" i="28" s="1"/>
  <c r="AW255" i="27"/>
  <c r="BF255"/>
  <c r="AP255"/>
  <c r="AU255"/>
  <c r="BD255"/>
  <c r="AN255"/>
  <c r="AT255"/>
  <c r="AY255"/>
  <c r="AR255"/>
  <c r="AX255"/>
  <c r="BC255"/>
  <c r="AM255"/>
  <c r="AV255"/>
  <c r="BB255"/>
  <c r="AL255"/>
  <c r="BG255"/>
  <c r="AQ255"/>
  <c r="AZ255"/>
  <c r="I230"/>
  <c r="Q230"/>
  <c r="Y230"/>
  <c r="AG230"/>
  <c r="AG199" i="28" s="1"/>
  <c r="F230" i="27"/>
  <c r="N230"/>
  <c r="V230"/>
  <c r="AD230"/>
  <c r="AD199" i="28" s="1"/>
  <c r="G230" i="27"/>
  <c r="O230"/>
  <c r="W230"/>
  <c r="AE230"/>
  <c r="AE199" i="28" s="1"/>
  <c r="L230" i="27"/>
  <c r="T230"/>
  <c r="AB230"/>
  <c r="AJ230"/>
  <c r="E230"/>
  <c r="M230"/>
  <c r="M199" i="28" s="1"/>
  <c r="U230" i="27"/>
  <c r="AC230"/>
  <c r="J230"/>
  <c r="R230"/>
  <c r="Z230"/>
  <c r="AH230"/>
  <c r="AH199" i="28" s="1"/>
  <c r="K230" i="27"/>
  <c r="S230"/>
  <c r="AA230"/>
  <c r="AI230"/>
  <c r="H230"/>
  <c r="P230"/>
  <c r="X230"/>
  <c r="AF230"/>
  <c r="AF199" i="28" s="1"/>
  <c r="BE230" i="27"/>
  <c r="AO230"/>
  <c r="AX230"/>
  <c r="AY230"/>
  <c r="AV230"/>
  <c r="AS230"/>
  <c r="BB230"/>
  <c r="AL230"/>
  <c r="BC230"/>
  <c r="AM230"/>
  <c r="AZ230"/>
  <c r="AW230"/>
  <c r="BF230"/>
  <c r="AP230"/>
  <c r="BG230"/>
  <c r="AQ230"/>
  <c r="BD230"/>
  <c r="AN230"/>
  <c r="BA230"/>
  <c r="AK230"/>
  <c r="AT230"/>
  <c r="AU230"/>
  <c r="AR230"/>
  <c r="M1501" i="25"/>
  <c r="O215"/>
  <c r="E95" i="27"/>
  <c r="M95"/>
  <c r="U95"/>
  <c r="AC95"/>
  <c r="H95"/>
  <c r="P95"/>
  <c r="X95"/>
  <c r="AF95"/>
  <c r="AF60" i="28" s="1"/>
  <c r="AZ95" i="27"/>
  <c r="AZ60" i="28" s="1"/>
  <c r="AW95" i="27"/>
  <c r="BB95"/>
  <c r="BB60" i="28" s="1"/>
  <c r="AL95" i="27"/>
  <c r="BG95"/>
  <c r="BG60" i="28" s="1"/>
  <c r="AQ95" i="27"/>
  <c r="K95"/>
  <c r="S95"/>
  <c r="AA95"/>
  <c r="AI95"/>
  <c r="F95"/>
  <c r="N95"/>
  <c r="V95"/>
  <c r="AD95"/>
  <c r="AD60" i="28" s="1"/>
  <c r="BD95" i="27"/>
  <c r="BD60" i="28" s="1"/>
  <c r="AN95" i="27"/>
  <c r="BA95"/>
  <c r="BA60" i="28" s="1"/>
  <c r="AK95" i="27"/>
  <c r="BF95"/>
  <c r="BF60" i="28" s="1"/>
  <c r="AP95" i="27"/>
  <c r="AU95"/>
  <c r="I95"/>
  <c r="Q95"/>
  <c r="Y95"/>
  <c r="AG95"/>
  <c r="AG60" i="28" s="1"/>
  <c r="L95" i="27"/>
  <c r="T95"/>
  <c r="AB95"/>
  <c r="AJ95"/>
  <c r="AR95"/>
  <c r="BE95"/>
  <c r="BE60" i="28" s="1"/>
  <c r="AO95" i="27"/>
  <c r="AT95"/>
  <c r="AY95"/>
  <c r="AY60" i="28" s="1"/>
  <c r="G95" i="27"/>
  <c r="O95"/>
  <c r="W95"/>
  <c r="AE95"/>
  <c r="AE60" i="28" s="1"/>
  <c r="J95" i="27"/>
  <c r="R95"/>
  <c r="Z95"/>
  <c r="AH95"/>
  <c r="AH60" i="28" s="1"/>
  <c r="AV95" i="27"/>
  <c r="AS95"/>
  <c r="AX95"/>
  <c r="BC95"/>
  <c r="BC60" i="28" s="1"/>
  <c r="AM95" i="27"/>
  <c r="M265"/>
  <c r="AC265"/>
  <c r="L265"/>
  <c r="AB265"/>
  <c r="S265"/>
  <c r="AI265"/>
  <c r="J265"/>
  <c r="Z265"/>
  <c r="BA265"/>
  <c r="AK265"/>
  <c r="I265"/>
  <c r="Y265"/>
  <c r="H265"/>
  <c r="X265"/>
  <c r="O265"/>
  <c r="AE265"/>
  <c r="AE235" i="28" s="1"/>
  <c r="F265" i="27"/>
  <c r="V265"/>
  <c r="BE265"/>
  <c r="AO265"/>
  <c r="E265"/>
  <c r="U265"/>
  <c r="T265"/>
  <c r="AJ265"/>
  <c r="K265"/>
  <c r="AA265"/>
  <c r="R265"/>
  <c r="AH265"/>
  <c r="AH235" i="28" s="1"/>
  <c r="AS265" i="27"/>
  <c r="Q265"/>
  <c r="AG265"/>
  <c r="AG235" i="28" s="1"/>
  <c r="P265" i="27"/>
  <c r="AF265"/>
  <c r="AF235" i="28" s="1"/>
  <c r="G265" i="27"/>
  <c r="W265"/>
  <c r="N265"/>
  <c r="AD265"/>
  <c r="AD235" i="28" s="1"/>
  <c r="AW265" i="27"/>
  <c r="AT265"/>
  <c r="AU265"/>
  <c r="AR265"/>
  <c r="AX265"/>
  <c r="AY265"/>
  <c r="AV265"/>
  <c r="BB265"/>
  <c r="AL265"/>
  <c r="BC265"/>
  <c r="AM265"/>
  <c r="AZ265"/>
  <c r="BF265"/>
  <c r="AP265"/>
  <c r="BG265"/>
  <c r="AQ265"/>
  <c r="BD265"/>
  <c r="AN265"/>
  <c r="G56"/>
  <c r="O56"/>
  <c r="W56"/>
  <c r="AE56"/>
  <c r="AE20" i="28" s="1"/>
  <c r="J56" i="27"/>
  <c r="R56"/>
  <c r="Z56"/>
  <c r="AH56"/>
  <c r="AH20" i="28" s="1"/>
  <c r="BG56" i="27"/>
  <c r="BG20" i="28" s="1"/>
  <c r="AQ56" i="27"/>
  <c r="AR56"/>
  <c r="BE56"/>
  <c r="BE20" i="28" s="1"/>
  <c r="AO56" i="27"/>
  <c r="BB56"/>
  <c r="BB20" i="28" s="1"/>
  <c r="AL56" i="27"/>
  <c r="E56"/>
  <c r="M56"/>
  <c r="U56"/>
  <c r="AC56"/>
  <c r="H56"/>
  <c r="P56"/>
  <c r="X56"/>
  <c r="AF56"/>
  <c r="AF20" i="28" s="1"/>
  <c r="AU56" i="27"/>
  <c r="AV56"/>
  <c r="AS56"/>
  <c r="BF56"/>
  <c r="BF20" i="28" s="1"/>
  <c r="AP56" i="27"/>
  <c r="K56"/>
  <c r="K20" i="28" s="1"/>
  <c r="S56" i="27"/>
  <c r="AA56"/>
  <c r="AI56"/>
  <c r="F56"/>
  <c r="N56"/>
  <c r="V56"/>
  <c r="AD56"/>
  <c r="AD20" i="28" s="1"/>
  <c r="AY56" i="27"/>
  <c r="AY20" i="28" s="1"/>
  <c r="I56" i="27"/>
  <c r="Q56"/>
  <c r="Y56"/>
  <c r="AG56"/>
  <c r="AG20" i="28" s="1"/>
  <c r="L56" i="27"/>
  <c r="T56"/>
  <c r="AB56"/>
  <c r="AJ56"/>
  <c r="BC56"/>
  <c r="BC20" i="28" s="1"/>
  <c r="AM56" i="27"/>
  <c r="BD56"/>
  <c r="BD20" i="28" s="1"/>
  <c r="AN56" i="27"/>
  <c r="BA56"/>
  <c r="BA20" i="28" s="1"/>
  <c r="AK56" i="27"/>
  <c r="AX56"/>
  <c r="AW56"/>
  <c r="AT56"/>
  <c r="AZ56"/>
  <c r="AZ20" i="28" s="1"/>
  <c r="E192" i="27"/>
  <c r="M192"/>
  <c r="U192"/>
  <c r="AC192"/>
  <c r="H192"/>
  <c r="P192"/>
  <c r="X192"/>
  <c r="AF192"/>
  <c r="AF160" i="28" s="1"/>
  <c r="BD192" i="27"/>
  <c r="AN192"/>
  <c r="BA192"/>
  <c r="BA160" i="28" s="1"/>
  <c r="AK192" i="27"/>
  <c r="AX192"/>
  <c r="AY192"/>
  <c r="K192"/>
  <c r="K160" i="28" s="1"/>
  <c r="S192" i="27"/>
  <c r="AA192"/>
  <c r="AI192"/>
  <c r="F192"/>
  <c r="N192"/>
  <c r="V192"/>
  <c r="AD192"/>
  <c r="AD160" i="28" s="1"/>
  <c r="AR192" i="27"/>
  <c r="BE192"/>
  <c r="AO192"/>
  <c r="BB192"/>
  <c r="AL192"/>
  <c r="BC192"/>
  <c r="AM192"/>
  <c r="I192"/>
  <c r="Q192"/>
  <c r="Y192"/>
  <c r="AG192"/>
  <c r="AG160" i="28" s="1"/>
  <c r="L192" i="27"/>
  <c r="T192"/>
  <c r="AB192"/>
  <c r="AJ192"/>
  <c r="AV192"/>
  <c r="AS192"/>
  <c r="BF192"/>
  <c r="AP192"/>
  <c r="BG192"/>
  <c r="AQ192"/>
  <c r="G192"/>
  <c r="O192"/>
  <c r="W192"/>
  <c r="AE192"/>
  <c r="AE160" i="28" s="1"/>
  <c r="J192" i="27"/>
  <c r="R192"/>
  <c r="Z192"/>
  <c r="AH192"/>
  <c r="AH160" i="28" s="1"/>
  <c r="AZ192" i="27"/>
  <c r="AZ160" i="28" s="1"/>
  <c r="AW192" i="27"/>
  <c r="AT192"/>
  <c r="AU192"/>
  <c r="M257"/>
  <c r="AC257"/>
  <c r="L257"/>
  <c r="AB257"/>
  <c r="S257"/>
  <c r="AI257"/>
  <c r="J257"/>
  <c r="Z257"/>
  <c r="BA257"/>
  <c r="AK257"/>
  <c r="I257"/>
  <c r="Y257"/>
  <c r="H257"/>
  <c r="X257"/>
  <c r="O257"/>
  <c r="AE257"/>
  <c r="AE227" i="28" s="1"/>
  <c r="F257" i="27"/>
  <c r="V257"/>
  <c r="BE257"/>
  <c r="AO257"/>
  <c r="E257"/>
  <c r="U257"/>
  <c r="T257"/>
  <c r="AJ257"/>
  <c r="K257"/>
  <c r="AA257"/>
  <c r="R257"/>
  <c r="AH257"/>
  <c r="AH227" i="28" s="1"/>
  <c r="AS257" i="27"/>
  <c r="Q257"/>
  <c r="AG257"/>
  <c r="AG227" i="28" s="1"/>
  <c r="P257" i="27"/>
  <c r="AF257"/>
  <c r="AF227" i="28" s="1"/>
  <c r="G257" i="27"/>
  <c r="W257"/>
  <c r="N257"/>
  <c r="AD257"/>
  <c r="AD227" i="28" s="1"/>
  <c r="AW257" i="27"/>
  <c r="AT257"/>
  <c r="AU257"/>
  <c r="AR257"/>
  <c r="AX257"/>
  <c r="AY257"/>
  <c r="AV257"/>
  <c r="BB257"/>
  <c r="AL257"/>
  <c r="BC257"/>
  <c r="AM257"/>
  <c r="AZ257"/>
  <c r="BF257"/>
  <c r="AP257"/>
  <c r="BG257"/>
  <c r="AQ257"/>
  <c r="BD257"/>
  <c r="AN257"/>
  <c r="E223"/>
  <c r="M223"/>
  <c r="M192" i="28" s="1"/>
  <c r="O223" i="27"/>
  <c r="L223"/>
  <c r="U223"/>
  <c r="AC223"/>
  <c r="T223"/>
  <c r="AB223"/>
  <c r="AJ223"/>
  <c r="AW223"/>
  <c r="BF223"/>
  <c r="AP223"/>
  <c r="BG223"/>
  <c r="AQ223"/>
  <c r="AR223"/>
  <c r="K223"/>
  <c r="S223"/>
  <c r="AA223"/>
  <c r="AI223"/>
  <c r="R223"/>
  <c r="Z223"/>
  <c r="AH223"/>
  <c r="AH192" i="28" s="1"/>
  <c r="BA223" i="27"/>
  <c r="AK223"/>
  <c r="AT223"/>
  <c r="AU223"/>
  <c r="AV223"/>
  <c r="I223"/>
  <c r="N223"/>
  <c r="Y223"/>
  <c r="AG223"/>
  <c r="AG192" i="28" s="1"/>
  <c r="J223" i="27"/>
  <c r="X223"/>
  <c r="AF223"/>
  <c r="AF192" i="28" s="1"/>
  <c r="BE223" i="27"/>
  <c r="AO223"/>
  <c r="AX223"/>
  <c r="AY223"/>
  <c r="AZ223"/>
  <c r="G223"/>
  <c r="Q223"/>
  <c r="H223"/>
  <c r="W223"/>
  <c r="AE223"/>
  <c r="AE192" i="28" s="1"/>
  <c r="P223" i="27"/>
  <c r="F223"/>
  <c r="V223"/>
  <c r="AD223"/>
  <c r="AD192" i="28" s="1"/>
  <c r="AS223" i="27"/>
  <c r="BB223"/>
  <c r="AL223"/>
  <c r="BC223"/>
  <c r="AM223"/>
  <c r="BD223"/>
  <c r="AN223"/>
  <c r="F97"/>
  <c r="N97"/>
  <c r="V97"/>
  <c r="AD97"/>
  <c r="AD62" i="28" s="1"/>
  <c r="G97" i="27"/>
  <c r="O97"/>
  <c r="W97"/>
  <c r="AE97"/>
  <c r="AE62" i="28" s="1"/>
  <c r="AR97" i="27"/>
  <c r="AW97"/>
  <c r="BB97"/>
  <c r="BB62" i="28" s="1"/>
  <c r="AL97" i="27"/>
  <c r="BG97"/>
  <c r="BG62" i="28" s="1"/>
  <c r="AQ97" i="27"/>
  <c r="L97"/>
  <c r="T97"/>
  <c r="AB97"/>
  <c r="AJ97"/>
  <c r="E97"/>
  <c r="M97"/>
  <c r="U97"/>
  <c r="AC97"/>
  <c r="AV97"/>
  <c r="BA97"/>
  <c r="BA62" i="28" s="1"/>
  <c r="AK97" i="27"/>
  <c r="BF97"/>
  <c r="BF62" i="28" s="1"/>
  <c r="AP97" i="27"/>
  <c r="AU97"/>
  <c r="J97"/>
  <c r="R97"/>
  <c r="Z97"/>
  <c r="AH97"/>
  <c r="AH62" i="28" s="1"/>
  <c r="K97" i="27"/>
  <c r="S97"/>
  <c r="AA97"/>
  <c r="AI97"/>
  <c r="AZ97"/>
  <c r="AZ62" i="28" s="1"/>
  <c r="BE97" i="27"/>
  <c r="BE62" i="28" s="1"/>
  <c r="AO97" i="27"/>
  <c r="AT97"/>
  <c r="AY97"/>
  <c r="AY62" i="28" s="1"/>
  <c r="H97" i="27"/>
  <c r="P97"/>
  <c r="X97"/>
  <c r="AF97"/>
  <c r="AF62" i="28" s="1"/>
  <c r="I97" i="27"/>
  <c r="Q97"/>
  <c r="Y97"/>
  <c r="AG97"/>
  <c r="AG62" i="28" s="1"/>
  <c r="BD97" i="27"/>
  <c r="BD62" i="28" s="1"/>
  <c r="AN97" i="27"/>
  <c r="AS97"/>
  <c r="AX97"/>
  <c r="BC97"/>
  <c r="BC62" i="28" s="1"/>
  <c r="AM97" i="27"/>
  <c r="H127"/>
  <c r="P127"/>
  <c r="F127"/>
  <c r="N127"/>
  <c r="V127"/>
  <c r="AD127"/>
  <c r="AD93" i="28" s="1"/>
  <c r="R127" i="27"/>
  <c r="AB127"/>
  <c r="G127"/>
  <c r="O127"/>
  <c r="W127"/>
  <c r="AE127"/>
  <c r="AE93" i="28" s="1"/>
  <c r="BG127" i="27"/>
  <c r="BG93" i="28" s="1"/>
  <c r="AQ127" i="27"/>
  <c r="AV127"/>
  <c r="AW127"/>
  <c r="BF127"/>
  <c r="BF93" i="28" s="1"/>
  <c r="AP127" i="27"/>
  <c r="L127"/>
  <c r="Z127"/>
  <c r="AJ127"/>
  <c r="E127"/>
  <c r="M127"/>
  <c r="U127"/>
  <c r="AC127"/>
  <c r="AU127"/>
  <c r="AZ127"/>
  <c r="AZ93" i="28" s="1"/>
  <c r="BA127" i="27"/>
  <c r="BA93" i="28" s="1"/>
  <c r="AK127" i="27"/>
  <c r="AT127"/>
  <c r="J127"/>
  <c r="X127"/>
  <c r="AH127"/>
  <c r="AH93" i="28" s="1"/>
  <c r="K127" i="27"/>
  <c r="K93" i="28" s="1"/>
  <c r="S127" i="27"/>
  <c r="AA127"/>
  <c r="AI127"/>
  <c r="AY127"/>
  <c r="AY93" i="28" s="1"/>
  <c r="BD127" i="27"/>
  <c r="BD93" i="28" s="1"/>
  <c r="AN127" i="27"/>
  <c r="BE127"/>
  <c r="BE93" i="28" s="1"/>
  <c r="AO127" i="27"/>
  <c r="AX127"/>
  <c r="T127"/>
  <c r="AF127"/>
  <c r="AF93" i="28" s="1"/>
  <c r="I127" i="27"/>
  <c r="Q127"/>
  <c r="Y127"/>
  <c r="AG127"/>
  <c r="AG93" i="28" s="1"/>
  <c r="BC127" i="27"/>
  <c r="BC93" i="28" s="1"/>
  <c r="AM127" i="27"/>
  <c r="AR127"/>
  <c r="AS127"/>
  <c r="BB127"/>
  <c r="BB93" i="28" s="1"/>
  <c r="AL127" i="27"/>
  <c r="I195"/>
  <c r="Q195"/>
  <c r="Y195"/>
  <c r="AG195"/>
  <c r="AG163" i="28" s="1"/>
  <c r="H195" i="27"/>
  <c r="P195"/>
  <c r="X195"/>
  <c r="AF195"/>
  <c r="AF163" i="28" s="1"/>
  <c r="AR195" i="27"/>
  <c r="AS195"/>
  <c r="BF195"/>
  <c r="AP195"/>
  <c r="BG195"/>
  <c r="AQ195"/>
  <c r="G195"/>
  <c r="O195"/>
  <c r="W195"/>
  <c r="AE195"/>
  <c r="AE163" i="28" s="1"/>
  <c r="F195" i="27"/>
  <c r="N195"/>
  <c r="V195"/>
  <c r="AD195"/>
  <c r="AD163" i="28" s="1"/>
  <c r="AV195" i="27"/>
  <c r="AW195"/>
  <c r="AT195"/>
  <c r="AU195"/>
  <c r="E195"/>
  <c r="M195"/>
  <c r="U195"/>
  <c r="AC195"/>
  <c r="L195"/>
  <c r="T195"/>
  <c r="AB195"/>
  <c r="AJ195"/>
  <c r="AZ195"/>
  <c r="AZ163" i="28" s="1"/>
  <c r="BA195" i="27"/>
  <c r="BA163" i="28" s="1"/>
  <c r="AK195" i="27"/>
  <c r="AX195"/>
  <c r="AY195"/>
  <c r="K195"/>
  <c r="K163" i="28" s="1"/>
  <c r="S195" i="27"/>
  <c r="AA195"/>
  <c r="AI195"/>
  <c r="J195"/>
  <c r="R195"/>
  <c r="Z195"/>
  <c r="AH195"/>
  <c r="AH163" i="28" s="1"/>
  <c r="BD195" i="27"/>
  <c r="AN195"/>
  <c r="BE195"/>
  <c r="AO195"/>
  <c r="BB195"/>
  <c r="AL195"/>
  <c r="BC195"/>
  <c r="AM195"/>
  <c r="H58"/>
  <c r="P58"/>
  <c r="X58"/>
  <c r="AF58"/>
  <c r="AF22" i="28" s="1"/>
  <c r="I58" i="27"/>
  <c r="Q58"/>
  <c r="Y58"/>
  <c r="AG58"/>
  <c r="AG22" i="28" s="1"/>
  <c r="BG58" i="27"/>
  <c r="BG22" i="28" s="1"/>
  <c r="AQ58" i="27"/>
  <c r="AZ58"/>
  <c r="AZ22" i="28" s="1"/>
  <c r="BE58" i="27"/>
  <c r="BE22" i="28" s="1"/>
  <c r="AO58" i="27"/>
  <c r="BB58"/>
  <c r="BB22" i="28" s="1"/>
  <c r="AL58" i="27"/>
  <c r="F58"/>
  <c r="N58"/>
  <c r="V58"/>
  <c r="AD58"/>
  <c r="AD22" i="28" s="1"/>
  <c r="G58" i="27"/>
  <c r="O58"/>
  <c r="W58"/>
  <c r="AE58"/>
  <c r="AE22" i="28" s="1"/>
  <c r="AU58" i="27"/>
  <c r="BD58"/>
  <c r="BD22" i="28" s="1"/>
  <c r="AN58" i="27"/>
  <c r="AS58"/>
  <c r="BF58"/>
  <c r="BF22" i="28" s="1"/>
  <c r="AP58" i="27"/>
  <c r="L58"/>
  <c r="T58"/>
  <c r="AB58"/>
  <c r="AJ58"/>
  <c r="E58"/>
  <c r="M58"/>
  <c r="U58"/>
  <c r="AC58"/>
  <c r="AY58"/>
  <c r="AY22" i="28" s="1"/>
  <c r="J58" i="27"/>
  <c r="R58"/>
  <c r="Z58"/>
  <c r="AH58"/>
  <c r="AH22" i="28" s="1"/>
  <c r="K58" i="27"/>
  <c r="K22" i="28" s="1"/>
  <c r="S58" i="27"/>
  <c r="AA58"/>
  <c r="AI58"/>
  <c r="BC58"/>
  <c r="BC22" i="28" s="1"/>
  <c r="AM58" i="27"/>
  <c r="AV58"/>
  <c r="BA58"/>
  <c r="BA22" i="28" s="1"/>
  <c r="AK58" i="27"/>
  <c r="AX58"/>
  <c r="AW58"/>
  <c r="AT58"/>
  <c r="AR58"/>
  <c r="G92"/>
  <c r="O92"/>
  <c r="W92"/>
  <c r="AE92"/>
  <c r="AE57" i="28" s="1"/>
  <c r="I92" i="27"/>
  <c r="S92"/>
  <c r="AC92"/>
  <c r="L92"/>
  <c r="T92"/>
  <c r="AB92"/>
  <c r="AJ92"/>
  <c r="AV92"/>
  <c r="BE92"/>
  <c r="BE57" i="28" s="1"/>
  <c r="AO92" i="27"/>
  <c r="AT92"/>
  <c r="AY92"/>
  <c r="AY57" i="28" s="1"/>
  <c r="E92" i="27"/>
  <c r="Q92"/>
  <c r="AA92"/>
  <c r="J92"/>
  <c r="R92"/>
  <c r="Z92"/>
  <c r="AH92"/>
  <c r="AH57" i="28" s="1"/>
  <c r="AZ92" i="27"/>
  <c r="AZ57" i="28" s="1"/>
  <c r="AS92" i="27"/>
  <c r="AX92"/>
  <c r="BC92"/>
  <c r="BC57" i="28" s="1"/>
  <c r="AM92" i="27"/>
  <c r="M92"/>
  <c r="Y92"/>
  <c r="AI92"/>
  <c r="H92"/>
  <c r="P92"/>
  <c r="X92"/>
  <c r="AF92"/>
  <c r="AF57" i="28" s="1"/>
  <c r="BD92" i="27"/>
  <c r="BD57" i="28" s="1"/>
  <c r="AN92" i="27"/>
  <c r="AW92"/>
  <c r="BB92"/>
  <c r="BB57" i="28" s="1"/>
  <c r="AL92" i="27"/>
  <c r="BG92"/>
  <c r="BG57" i="28" s="1"/>
  <c r="AQ92" i="27"/>
  <c r="K92"/>
  <c r="U92"/>
  <c r="AG92"/>
  <c r="AG57" i="28" s="1"/>
  <c r="F92" i="27"/>
  <c r="N92"/>
  <c r="V92"/>
  <c r="AD92"/>
  <c r="AD57" i="28" s="1"/>
  <c r="AR92" i="27"/>
  <c r="BA92"/>
  <c r="BA57" i="28" s="1"/>
  <c r="AK92" i="27"/>
  <c r="BF92"/>
  <c r="BF57" i="28" s="1"/>
  <c r="AP92" i="27"/>
  <c r="AU92"/>
  <c r="G52"/>
  <c r="O52"/>
  <c r="W52"/>
  <c r="AE52"/>
  <c r="AE16" i="28" s="1"/>
  <c r="F52" i="27"/>
  <c r="N52"/>
  <c r="V52"/>
  <c r="AD52"/>
  <c r="AD16" i="28" s="1"/>
  <c r="BG52" i="27"/>
  <c r="BG16" i="28" s="1"/>
  <c r="AQ52" i="27"/>
  <c r="AR52"/>
  <c r="BE52"/>
  <c r="BE16" i="28" s="1"/>
  <c r="AO52" i="27"/>
  <c r="BB52"/>
  <c r="BB16" i="28" s="1"/>
  <c r="AL52" i="27"/>
  <c r="E52"/>
  <c r="M52"/>
  <c r="U52"/>
  <c r="AC52"/>
  <c r="L52"/>
  <c r="T52"/>
  <c r="AB52"/>
  <c r="AJ52"/>
  <c r="AU52"/>
  <c r="AV52"/>
  <c r="AS52"/>
  <c r="BF52"/>
  <c r="BF16" i="28" s="1"/>
  <c r="AP52" i="27"/>
  <c r="K52"/>
  <c r="K16" i="28" s="1"/>
  <c r="S52" i="27"/>
  <c r="AA52"/>
  <c r="AI52"/>
  <c r="J52"/>
  <c r="R52"/>
  <c r="Z52"/>
  <c r="AH52"/>
  <c r="AH16" i="28" s="1"/>
  <c r="I52" i="27"/>
  <c r="Q52"/>
  <c r="Y52"/>
  <c r="AG52"/>
  <c r="AG16" i="28" s="1"/>
  <c r="H52" i="27"/>
  <c r="P52"/>
  <c r="X52"/>
  <c r="AF52"/>
  <c r="AF16" i="28" s="1"/>
  <c r="BC52" i="27"/>
  <c r="BC16" i="28" s="1"/>
  <c r="AM52" i="27"/>
  <c r="BD52"/>
  <c r="BD16" i="28" s="1"/>
  <c r="AN52" i="27"/>
  <c r="BA52"/>
  <c r="BA16" i="28" s="1"/>
  <c r="AK52" i="27"/>
  <c r="AX52"/>
  <c r="AZ52"/>
  <c r="AZ16" i="28" s="1"/>
  <c r="AY52" i="27"/>
  <c r="AY16" i="28" s="1"/>
  <c r="AW52" i="27"/>
  <c r="AT52"/>
  <c r="S299" i="6"/>
  <c r="Z299" s="1"/>
  <c r="S99" i="26" s="1"/>
  <c r="Z99" s="1"/>
  <c r="AM99" s="1"/>
  <c r="Y299" i="6"/>
  <c r="R99" i="26" s="1"/>
  <c r="Y99" s="1"/>
  <c r="AL99" s="1"/>
  <c r="I331" i="25"/>
  <c r="I366"/>
  <c r="H338"/>
  <c r="H373"/>
  <c r="M336"/>
  <c r="M371"/>
  <c r="L338"/>
  <c r="L373"/>
  <c r="K1504"/>
  <c r="L159"/>
  <c r="K1502"/>
  <c r="M159"/>
  <c r="L1504"/>
  <c r="L1502"/>
  <c r="AS98" i="26"/>
  <c r="AG298" i="6"/>
  <c r="AT98" i="26" s="1"/>
  <c r="S281" i="6"/>
  <c r="Z281" s="1"/>
  <c r="S81" i="26" s="1"/>
  <c r="Y281" i="6"/>
  <c r="R81" i="26" s="1"/>
  <c r="H159" i="27"/>
  <c r="L159"/>
  <c r="L126" i="28" s="1"/>
  <c r="P159" i="27"/>
  <c r="T159"/>
  <c r="X159"/>
  <c r="AB159"/>
  <c r="AE159"/>
  <c r="AE126" i="28" s="1"/>
  <c r="AH159" i="27"/>
  <c r="AH126" i="28" s="1"/>
  <c r="G159" i="27"/>
  <c r="K159"/>
  <c r="K126" i="28" s="1"/>
  <c r="O159" i="27"/>
  <c r="S159"/>
  <c r="W159"/>
  <c r="AA159"/>
  <c r="AG159"/>
  <c r="AG126" i="28" s="1"/>
  <c r="AJ159" i="27"/>
  <c r="F159"/>
  <c r="J159"/>
  <c r="N159"/>
  <c r="R159"/>
  <c r="V159"/>
  <c r="Z159"/>
  <c r="AD159"/>
  <c r="AD126" i="28" s="1"/>
  <c r="AI159" i="27"/>
  <c r="E159"/>
  <c r="I159"/>
  <c r="M159"/>
  <c r="Q159"/>
  <c r="U159"/>
  <c r="Y159"/>
  <c r="AC159"/>
  <c r="AF159"/>
  <c r="AF126" i="28" s="1"/>
  <c r="BF159" i="27"/>
  <c r="BB159"/>
  <c r="BB126" i="28" s="1"/>
  <c r="AX159" i="27"/>
  <c r="AT159"/>
  <c r="AP159"/>
  <c r="AL159"/>
  <c r="BG159"/>
  <c r="BC159"/>
  <c r="AY159"/>
  <c r="AU159"/>
  <c r="AQ159"/>
  <c r="AM159"/>
  <c r="BD159"/>
  <c r="BD126" i="28" s="1"/>
  <c r="AZ159" i="27"/>
  <c r="AZ126" i="28" s="1"/>
  <c r="AV159" i="27"/>
  <c r="AR159"/>
  <c r="AN159"/>
  <c r="BE159"/>
  <c r="BA159"/>
  <c r="BA126" i="28" s="1"/>
  <c r="AW159" i="27"/>
  <c r="AS159"/>
  <c r="AO159"/>
  <c r="AK159"/>
  <c r="G124"/>
  <c r="O124"/>
  <c r="W124"/>
  <c r="AE124"/>
  <c r="AE90" i="28" s="1"/>
  <c r="H124" i="27"/>
  <c r="P124"/>
  <c r="X124"/>
  <c r="AF124"/>
  <c r="AF90" i="28" s="1"/>
  <c r="AY124" i="27"/>
  <c r="AY90" i="28" s="1"/>
  <c r="AR124" i="27"/>
  <c r="BE124"/>
  <c r="BE90" i="28" s="1"/>
  <c r="AO124" i="27"/>
  <c r="AX124"/>
  <c r="E124"/>
  <c r="M124"/>
  <c r="U124"/>
  <c r="AC124"/>
  <c r="F124"/>
  <c r="N124"/>
  <c r="V124"/>
  <c r="AD124"/>
  <c r="AD90" i="28" s="1"/>
  <c r="BC124" i="27"/>
  <c r="BC90" i="28" s="1"/>
  <c r="AM124" i="27"/>
  <c r="AV124"/>
  <c r="AS124"/>
  <c r="BB124"/>
  <c r="BB90" i="28" s="1"/>
  <c r="AL124" i="27"/>
  <c r="K124"/>
  <c r="K90" i="28" s="1"/>
  <c r="S124" i="27"/>
  <c r="AA124"/>
  <c r="AI124"/>
  <c r="L124"/>
  <c r="T124"/>
  <c r="AB124"/>
  <c r="AJ124"/>
  <c r="BG124"/>
  <c r="BG90" i="28" s="1"/>
  <c r="AQ124" i="27"/>
  <c r="AZ124"/>
  <c r="AZ90" i="28" s="1"/>
  <c r="AW124" i="27"/>
  <c r="BF124"/>
  <c r="BF90" i="28" s="1"/>
  <c r="AP124" i="27"/>
  <c r="I124"/>
  <c r="Q124"/>
  <c r="Y124"/>
  <c r="AG124"/>
  <c r="AG90" i="28" s="1"/>
  <c r="J124" i="27"/>
  <c r="R124"/>
  <c r="Z124"/>
  <c r="AH124"/>
  <c r="AH90" i="28" s="1"/>
  <c r="AU124" i="27"/>
  <c r="BD124"/>
  <c r="BD90" i="28" s="1"/>
  <c r="AN124" i="27"/>
  <c r="BA124"/>
  <c r="BA90" i="28" s="1"/>
  <c r="AK124" i="27"/>
  <c r="AT124"/>
  <c r="E158"/>
  <c r="I158"/>
  <c r="M158"/>
  <c r="Q158"/>
  <c r="U158"/>
  <c r="Y158"/>
  <c r="AC158"/>
  <c r="AF158"/>
  <c r="AF125" i="28" s="1"/>
  <c r="AJ158" i="27"/>
  <c r="H158"/>
  <c r="L158"/>
  <c r="L125" i="28" s="1"/>
  <c r="P158" i="27"/>
  <c r="T158"/>
  <c r="X158"/>
  <c r="AB158"/>
  <c r="AI158"/>
  <c r="G158"/>
  <c r="K158"/>
  <c r="K125" i="28" s="1"/>
  <c r="O158" i="27"/>
  <c r="S158"/>
  <c r="W158"/>
  <c r="AA158"/>
  <c r="AE158"/>
  <c r="AE125" i="28" s="1"/>
  <c r="AH158" i="27"/>
  <c r="AH125" i="28" s="1"/>
  <c r="F158" i="27"/>
  <c r="J158"/>
  <c r="N158"/>
  <c r="R158"/>
  <c r="V158"/>
  <c r="Z158"/>
  <c r="AD158"/>
  <c r="AD125" i="28" s="1"/>
  <c r="AG158" i="27"/>
  <c r="AG125" i="28" s="1"/>
  <c r="BF158" i="27"/>
  <c r="BB158"/>
  <c r="BB125" i="28" s="1"/>
  <c r="AX158" i="27"/>
  <c r="AT158"/>
  <c r="AP158"/>
  <c r="AL158"/>
  <c r="BG158"/>
  <c r="BC158"/>
  <c r="AY158"/>
  <c r="AU158"/>
  <c r="AQ158"/>
  <c r="AM158"/>
  <c r="BD158"/>
  <c r="BD125" i="28" s="1"/>
  <c r="AZ158" i="27"/>
  <c r="AZ125" i="28" s="1"/>
  <c r="AV158" i="27"/>
  <c r="AR158"/>
  <c r="AN158"/>
  <c r="BE158"/>
  <c r="BA158"/>
  <c r="BA125" i="28" s="1"/>
  <c r="AW158" i="27"/>
  <c r="AS158"/>
  <c r="AO158"/>
  <c r="AK158"/>
  <c r="J189"/>
  <c r="G189"/>
  <c r="O189"/>
  <c r="U189"/>
  <c r="AF189"/>
  <c r="AF157" i="28" s="1"/>
  <c r="W189" i="27"/>
  <c r="Z189"/>
  <c r="AZ189"/>
  <c r="AZ157" i="28" s="1"/>
  <c r="AS189" i="27"/>
  <c r="BF189"/>
  <c r="AP189"/>
  <c r="BG189"/>
  <c r="AQ189"/>
  <c r="H189"/>
  <c r="E189"/>
  <c r="M189"/>
  <c r="N189"/>
  <c r="AG189"/>
  <c r="AG157" i="28" s="1"/>
  <c r="AB189" i="27"/>
  <c r="R189"/>
  <c r="AI189"/>
  <c r="V189"/>
  <c r="BD189"/>
  <c r="AN189"/>
  <c r="AW189"/>
  <c r="AT189"/>
  <c r="AU189"/>
  <c r="F189"/>
  <c r="K189"/>
  <c r="K157" i="28" s="1"/>
  <c r="S189" i="27"/>
  <c r="AC189"/>
  <c r="X189"/>
  <c r="AE189"/>
  <c r="AE157" i="28" s="1"/>
  <c r="P189" i="27"/>
  <c r="AH189"/>
  <c r="AH157" i="28" s="1"/>
  <c r="AR189" i="27"/>
  <c r="BA189"/>
  <c r="BA157" i="28" s="1"/>
  <c r="AK189" i="27"/>
  <c r="AX189"/>
  <c r="AY189"/>
  <c r="L189"/>
  <c r="I189"/>
  <c r="Q189"/>
  <c r="Y189"/>
  <c r="T189"/>
  <c r="AJ189"/>
  <c r="AA189"/>
  <c r="AD189"/>
  <c r="AD157" i="28" s="1"/>
  <c r="AV189" i="27"/>
  <c r="BE189"/>
  <c r="AO189"/>
  <c r="BB189"/>
  <c r="AL189"/>
  <c r="BC189"/>
  <c r="AM189"/>
  <c r="K53"/>
  <c r="K17" i="28" s="1"/>
  <c r="S53" i="27"/>
  <c r="AA53"/>
  <c r="AI53"/>
  <c r="F53"/>
  <c r="N53"/>
  <c r="V53"/>
  <c r="AD53"/>
  <c r="AD17" i="28" s="1"/>
  <c r="AY53" i="27"/>
  <c r="AY17" i="28" s="1"/>
  <c r="BD53" i="27"/>
  <c r="BD17" i="28" s="1"/>
  <c r="AN53" i="27"/>
  <c r="AW53"/>
  <c r="AT53"/>
  <c r="I53"/>
  <c r="Q53"/>
  <c r="Y53"/>
  <c r="AG53"/>
  <c r="AG17" i="28" s="1"/>
  <c r="L53" i="27"/>
  <c r="T53"/>
  <c r="AB53"/>
  <c r="AJ53"/>
  <c r="BC53"/>
  <c r="BC17" i="28" s="1"/>
  <c r="AM53" i="27"/>
  <c r="AR53"/>
  <c r="BA53"/>
  <c r="BA17" i="28" s="1"/>
  <c r="AK53" i="27"/>
  <c r="AX53"/>
  <c r="G53"/>
  <c r="O53"/>
  <c r="W53"/>
  <c r="AE53"/>
  <c r="AE17" i="28" s="1"/>
  <c r="J53" i="27"/>
  <c r="R53"/>
  <c r="Z53"/>
  <c r="AH53"/>
  <c r="AH17" i="28" s="1"/>
  <c r="E53" i="27"/>
  <c r="M53"/>
  <c r="U53"/>
  <c r="AC53"/>
  <c r="H53"/>
  <c r="P53"/>
  <c r="X53"/>
  <c r="AF53"/>
  <c r="AF17" i="28" s="1"/>
  <c r="AU53" i="27"/>
  <c r="AZ53"/>
  <c r="AZ17" i="28" s="1"/>
  <c r="AS53" i="27"/>
  <c r="BF53"/>
  <c r="BF17" i="28" s="1"/>
  <c r="AP53" i="27"/>
  <c r="AQ53"/>
  <c r="AO53"/>
  <c r="AL53"/>
  <c r="BG53"/>
  <c r="BG17" i="28" s="1"/>
  <c r="BE53" i="27"/>
  <c r="BE17" i="28" s="1"/>
  <c r="BB53" i="27"/>
  <c r="BB17" i="28" s="1"/>
  <c r="AV53" i="27"/>
  <c r="J63"/>
  <c r="R63"/>
  <c r="Z63"/>
  <c r="AH63"/>
  <c r="AH27" i="28" s="1"/>
  <c r="E63" i="27"/>
  <c r="M63"/>
  <c r="U63"/>
  <c r="AC63"/>
  <c r="AY63"/>
  <c r="AY27" i="28" s="1"/>
  <c r="AV63" i="27"/>
  <c r="AW63"/>
  <c r="AT63"/>
  <c r="H63"/>
  <c r="P63"/>
  <c r="X63"/>
  <c r="AF63"/>
  <c r="AF27" i="28" s="1"/>
  <c r="K63" i="27"/>
  <c r="K27" i="28" s="1"/>
  <c r="S63" i="27"/>
  <c r="AA63"/>
  <c r="AI63"/>
  <c r="BC63"/>
  <c r="BC27" i="28" s="1"/>
  <c r="AM63" i="27"/>
  <c r="AZ63"/>
  <c r="AZ27" i="28" s="1"/>
  <c r="BA63" i="27"/>
  <c r="BA27" i="28" s="1"/>
  <c r="AK63" i="27"/>
  <c r="AX63"/>
  <c r="F63"/>
  <c r="N63"/>
  <c r="V63"/>
  <c r="AD63"/>
  <c r="AD27" i="28" s="1"/>
  <c r="I63" i="27"/>
  <c r="Q63"/>
  <c r="Y63"/>
  <c r="AG63"/>
  <c r="AG27" i="28" s="1"/>
  <c r="BG63" i="27"/>
  <c r="BG27" i="28" s="1"/>
  <c r="AQ63" i="27"/>
  <c r="L63"/>
  <c r="T63"/>
  <c r="AB63"/>
  <c r="AJ63"/>
  <c r="G63"/>
  <c r="O63"/>
  <c r="W63"/>
  <c r="AE63"/>
  <c r="AE27" i="28" s="1"/>
  <c r="AU63" i="27"/>
  <c r="AR63"/>
  <c r="AS63"/>
  <c r="BF63"/>
  <c r="BF27" i="28" s="1"/>
  <c r="AP63" i="27"/>
  <c r="BD63"/>
  <c r="BD27" i="28" s="1"/>
  <c r="BE63" i="27"/>
  <c r="BE27" i="28" s="1"/>
  <c r="BB63" i="27"/>
  <c r="BB27" i="28" s="1"/>
  <c r="AN63" i="27"/>
  <c r="AO63"/>
  <c r="AL63"/>
  <c r="N370" i="25"/>
  <c r="N335"/>
  <c r="M369"/>
  <c r="M334"/>
  <c r="N337"/>
  <c r="N372"/>
  <c r="H369"/>
  <c r="H334"/>
  <c r="M362"/>
  <c r="M327"/>
  <c r="M363"/>
  <c r="M328"/>
  <c r="M364"/>
  <c r="M329"/>
  <c r="H1504"/>
  <c r="H1502"/>
  <c r="I159"/>
  <c r="I1502"/>
  <c r="J159"/>
  <c r="I1504"/>
  <c r="J193" i="27"/>
  <c r="R193"/>
  <c r="Z193"/>
  <c r="AH193"/>
  <c r="AH161" i="28" s="1"/>
  <c r="G193" i="27"/>
  <c r="O193"/>
  <c r="W193"/>
  <c r="AE193"/>
  <c r="AE161" i="28" s="1"/>
  <c r="AZ193" i="27"/>
  <c r="AZ161" i="28" s="1"/>
  <c r="AS193" i="27"/>
  <c r="BF193"/>
  <c r="AP193"/>
  <c r="BG193"/>
  <c r="AQ193"/>
  <c r="H193"/>
  <c r="P193"/>
  <c r="X193"/>
  <c r="AF193"/>
  <c r="AF161" i="28" s="1"/>
  <c r="E193" i="27"/>
  <c r="M193"/>
  <c r="U193"/>
  <c r="AC193"/>
  <c r="BD193"/>
  <c r="AN193"/>
  <c r="AW193"/>
  <c r="AT193"/>
  <c r="AU193"/>
  <c r="F193"/>
  <c r="N193"/>
  <c r="V193"/>
  <c r="AD193"/>
  <c r="AD161" i="28" s="1"/>
  <c r="K193" i="27"/>
  <c r="K161" i="28" s="1"/>
  <c r="S193" i="27"/>
  <c r="AA193"/>
  <c r="AI193"/>
  <c r="AR193"/>
  <c r="BA193"/>
  <c r="BA161" i="28" s="1"/>
  <c r="AK193" i="27"/>
  <c r="AX193"/>
  <c r="AY193"/>
  <c r="L193"/>
  <c r="T193"/>
  <c r="AB193"/>
  <c r="AJ193"/>
  <c r="I193"/>
  <c r="Q193"/>
  <c r="Y193"/>
  <c r="AG193"/>
  <c r="AG161" i="28" s="1"/>
  <c r="AV193" i="27"/>
  <c r="BE193"/>
  <c r="AO193"/>
  <c r="BB193"/>
  <c r="AL193"/>
  <c r="BC193"/>
  <c r="AM193"/>
  <c r="K187"/>
  <c r="K155" i="28" s="1"/>
  <c r="S187" i="27"/>
  <c r="AA187"/>
  <c r="AI187"/>
  <c r="J187"/>
  <c r="R187"/>
  <c r="Z187"/>
  <c r="AH187"/>
  <c r="AH155" i="28" s="1"/>
  <c r="AR187" i="27"/>
  <c r="AS187"/>
  <c r="BF187"/>
  <c r="AP187"/>
  <c r="BG187"/>
  <c r="AQ187"/>
  <c r="I187"/>
  <c r="Q187"/>
  <c r="Y187"/>
  <c r="AG187"/>
  <c r="AG155" i="28" s="1"/>
  <c r="H187" i="27"/>
  <c r="P187"/>
  <c r="X187"/>
  <c r="AF187"/>
  <c r="AF155" i="28" s="1"/>
  <c r="AV187" i="27"/>
  <c r="AW187"/>
  <c r="AT187"/>
  <c r="AU187"/>
  <c r="G187"/>
  <c r="O187"/>
  <c r="W187"/>
  <c r="AE187"/>
  <c r="AE155" i="28" s="1"/>
  <c r="F187" i="27"/>
  <c r="N187"/>
  <c r="V187"/>
  <c r="AD187"/>
  <c r="AD155" i="28" s="1"/>
  <c r="AZ187" i="27"/>
  <c r="AZ155" i="28" s="1"/>
  <c r="BA187" i="27"/>
  <c r="BA155" i="28" s="1"/>
  <c r="AK187" i="27"/>
  <c r="AX187"/>
  <c r="AY187"/>
  <c r="E187"/>
  <c r="M187"/>
  <c r="U187"/>
  <c r="AC187"/>
  <c r="L187"/>
  <c r="T187"/>
  <c r="AB187"/>
  <c r="AJ187"/>
  <c r="BD187"/>
  <c r="AN187"/>
  <c r="BE187"/>
  <c r="AO187"/>
  <c r="BB187"/>
  <c r="AL187"/>
  <c r="BC187"/>
  <c r="AM187"/>
  <c r="N264"/>
  <c r="AD264"/>
  <c r="AD234" i="28" s="1"/>
  <c r="I264" i="27"/>
  <c r="Y264"/>
  <c r="T264"/>
  <c r="AJ264"/>
  <c r="K264"/>
  <c r="AA264"/>
  <c r="AU264"/>
  <c r="J264"/>
  <c r="Z264"/>
  <c r="E264"/>
  <c r="U264"/>
  <c r="P264"/>
  <c r="AF264"/>
  <c r="AF234" i="28" s="1"/>
  <c r="G264" i="27"/>
  <c r="W264"/>
  <c r="AY264"/>
  <c r="F264"/>
  <c r="V264"/>
  <c r="Q264"/>
  <c r="AG264"/>
  <c r="AG234" i="28" s="1"/>
  <c r="L264" i="27"/>
  <c r="AB264"/>
  <c r="S264"/>
  <c r="AI264"/>
  <c r="BC264"/>
  <c r="AM264"/>
  <c r="R264"/>
  <c r="AH264"/>
  <c r="AH234" i="28" s="1"/>
  <c r="M264" i="27"/>
  <c r="AC264"/>
  <c r="H264"/>
  <c r="X264"/>
  <c r="O264"/>
  <c r="AE264"/>
  <c r="AE234" i="28" s="1"/>
  <c r="BG264" i="27"/>
  <c r="AQ264"/>
  <c r="AZ264"/>
  <c r="BA264"/>
  <c r="AK264"/>
  <c r="AX264"/>
  <c r="BD264"/>
  <c r="AN264"/>
  <c r="BE264"/>
  <c r="AO264"/>
  <c r="BB264"/>
  <c r="AL264"/>
  <c r="AR264"/>
  <c r="AS264"/>
  <c r="BF264"/>
  <c r="AP264"/>
  <c r="AV264"/>
  <c r="AW264"/>
  <c r="AT264"/>
  <c r="G60"/>
  <c r="O60"/>
  <c r="W60"/>
  <c r="AE60"/>
  <c r="AE24" i="28" s="1"/>
  <c r="J60" i="27"/>
  <c r="R60"/>
  <c r="Z60"/>
  <c r="AH60"/>
  <c r="AH24" i="28" s="1"/>
  <c r="BG60" i="27"/>
  <c r="BG24" i="28" s="1"/>
  <c r="AQ60" i="27"/>
  <c r="AR60"/>
  <c r="BE60"/>
  <c r="BE24" i="28" s="1"/>
  <c r="AO60" i="27"/>
  <c r="BB60"/>
  <c r="BB24" i="28" s="1"/>
  <c r="AL60" i="27"/>
  <c r="E60"/>
  <c r="M60"/>
  <c r="U60"/>
  <c r="AC60"/>
  <c r="H60"/>
  <c r="P60"/>
  <c r="X60"/>
  <c r="AF60"/>
  <c r="AF24" i="28" s="1"/>
  <c r="AU60" i="27"/>
  <c r="AV60"/>
  <c r="AS60"/>
  <c r="BF60"/>
  <c r="BF24" i="28" s="1"/>
  <c r="AP60" i="27"/>
  <c r="K60"/>
  <c r="K24" i="28" s="1"/>
  <c r="S60" i="27"/>
  <c r="AA60"/>
  <c r="AI60"/>
  <c r="F60"/>
  <c r="N60"/>
  <c r="V60"/>
  <c r="AD60"/>
  <c r="AD24" i="28" s="1"/>
  <c r="AY60" i="27"/>
  <c r="AY24" i="28" s="1"/>
  <c r="I60" i="27"/>
  <c r="Q60"/>
  <c r="Y60"/>
  <c r="AG60"/>
  <c r="AG24" i="28" s="1"/>
  <c r="L60" i="27"/>
  <c r="T60"/>
  <c r="AB60"/>
  <c r="AJ60"/>
  <c r="BC60"/>
  <c r="BC24" i="28" s="1"/>
  <c r="AM60" i="27"/>
  <c r="BD60"/>
  <c r="BD24" i="28" s="1"/>
  <c r="AN60" i="27"/>
  <c r="BA60"/>
  <c r="BA24" i="28" s="1"/>
  <c r="AK60" i="27"/>
  <c r="AX60"/>
  <c r="AZ60"/>
  <c r="AZ24" i="28" s="1"/>
  <c r="AW60" i="27"/>
  <c r="AT60"/>
  <c r="J236"/>
  <c r="R236"/>
  <c r="Z236"/>
  <c r="AH236"/>
  <c r="AH205" i="28" s="1"/>
  <c r="E236" i="27"/>
  <c r="M236"/>
  <c r="M205" i="28" s="1"/>
  <c r="U236" i="27"/>
  <c r="AC236"/>
  <c r="H236"/>
  <c r="P236"/>
  <c r="X236"/>
  <c r="AF236"/>
  <c r="AF205" i="28" s="1"/>
  <c r="K236" i="27"/>
  <c r="S236"/>
  <c r="AA236"/>
  <c r="AI236"/>
  <c r="F236"/>
  <c r="N236"/>
  <c r="V236"/>
  <c r="AD236"/>
  <c r="AD205" i="28" s="1"/>
  <c r="I236" i="27"/>
  <c r="Q236"/>
  <c r="Y236"/>
  <c r="AG236"/>
  <c r="AG205" i="28" s="1"/>
  <c r="L236" i="27"/>
  <c r="T236"/>
  <c r="AB236"/>
  <c r="AJ236"/>
  <c r="G236"/>
  <c r="O236"/>
  <c r="W236"/>
  <c r="AE236"/>
  <c r="AE205" i="28" s="1"/>
  <c r="AW236" i="27"/>
  <c r="BF236"/>
  <c r="AP236"/>
  <c r="BG236"/>
  <c r="AQ236"/>
  <c r="AR236"/>
  <c r="BA236"/>
  <c r="AK236"/>
  <c r="AT236"/>
  <c r="AU236"/>
  <c r="AV236"/>
  <c r="BE236"/>
  <c r="AO236"/>
  <c r="AX236"/>
  <c r="AY236"/>
  <c r="AZ236"/>
  <c r="AS236"/>
  <c r="BB236"/>
  <c r="AL236"/>
  <c r="BC236"/>
  <c r="AM236"/>
  <c r="BD236"/>
  <c r="AN236"/>
  <c r="F231"/>
  <c r="N231"/>
  <c r="V231"/>
  <c r="AD231"/>
  <c r="AD200" i="28" s="1"/>
  <c r="L231" i="27"/>
  <c r="T231"/>
  <c r="AB231"/>
  <c r="AJ231"/>
  <c r="J231"/>
  <c r="R231"/>
  <c r="Z231"/>
  <c r="AH231"/>
  <c r="AH200" i="28" s="1"/>
  <c r="H231" i="27"/>
  <c r="P231"/>
  <c r="X231"/>
  <c r="AF231"/>
  <c r="AF200" i="28" s="1"/>
  <c r="E231" i="27"/>
  <c r="M231"/>
  <c r="M200" i="28" s="1"/>
  <c r="U231" i="27"/>
  <c r="AC231"/>
  <c r="O231"/>
  <c r="Y231"/>
  <c r="AI231"/>
  <c r="AW231"/>
  <c r="BF231"/>
  <c r="AP231"/>
  <c r="BG231"/>
  <c r="AQ231"/>
  <c r="AR231"/>
  <c r="K231"/>
  <c r="W231"/>
  <c r="AG231"/>
  <c r="AG200" i="28" s="1"/>
  <c r="BA231" i="27"/>
  <c r="AK231"/>
  <c r="AT231"/>
  <c r="AU231"/>
  <c r="AV231"/>
  <c r="I231"/>
  <c r="S231"/>
  <c r="AE231"/>
  <c r="AE200" i="28" s="1"/>
  <c r="BE231" i="27"/>
  <c r="AO231"/>
  <c r="AX231"/>
  <c r="AY231"/>
  <c r="AZ231"/>
  <c r="G231"/>
  <c r="Q231"/>
  <c r="AA231"/>
  <c r="AS231"/>
  <c r="BB231"/>
  <c r="AL231"/>
  <c r="BC231"/>
  <c r="AM231"/>
  <c r="BD231"/>
  <c r="AN231"/>
  <c r="T121"/>
  <c r="AJ121"/>
  <c r="F121"/>
  <c r="V121"/>
  <c r="M121"/>
  <c r="AC121"/>
  <c r="G121"/>
  <c r="W121"/>
  <c r="BG121"/>
  <c r="BG87" i="28" s="1"/>
  <c r="AQ121" i="27"/>
  <c r="BD121"/>
  <c r="BD87" i="28" s="1"/>
  <c r="AN121" i="27"/>
  <c r="AW121"/>
  <c r="BF121"/>
  <c r="BF87" i="28" s="1"/>
  <c r="AP121" i="27"/>
  <c r="Q121"/>
  <c r="AG121"/>
  <c r="AG87" i="28" s="1"/>
  <c r="S121" i="27"/>
  <c r="AI121"/>
  <c r="H121"/>
  <c r="X121"/>
  <c r="R121"/>
  <c r="AH121"/>
  <c r="AH87" i="28" s="1"/>
  <c r="AU121" i="27"/>
  <c r="AR121"/>
  <c r="BA121"/>
  <c r="BA87" i="28" s="1"/>
  <c r="AK121" i="27"/>
  <c r="AT121"/>
  <c r="L121"/>
  <c r="AB121"/>
  <c r="N121"/>
  <c r="AD121"/>
  <c r="AD87" i="28" s="1"/>
  <c r="E121" i="27"/>
  <c r="U121"/>
  <c r="O121"/>
  <c r="AE121"/>
  <c r="AE87" i="28" s="1"/>
  <c r="AY121" i="27"/>
  <c r="AY87" i="28" s="1"/>
  <c r="AV121" i="27"/>
  <c r="BE121"/>
  <c r="BE87" i="28" s="1"/>
  <c r="AO121" i="27"/>
  <c r="AX121"/>
  <c r="I121"/>
  <c r="Y121"/>
  <c r="K121"/>
  <c r="K87" i="28" s="1"/>
  <c r="AA121" i="27"/>
  <c r="P121"/>
  <c r="AF121"/>
  <c r="AF87" i="28" s="1"/>
  <c r="J121" i="27"/>
  <c r="Z121"/>
  <c r="BC121"/>
  <c r="BC87" i="28" s="1"/>
  <c r="AM121" i="27"/>
  <c r="AZ121"/>
  <c r="AZ87" i="28" s="1"/>
  <c r="AS121" i="27"/>
  <c r="BB121"/>
  <c r="BB87" i="28" s="1"/>
  <c r="AL121" i="27"/>
  <c r="H135"/>
  <c r="P135"/>
  <c r="X135"/>
  <c r="AF135"/>
  <c r="AF101" i="28" s="1"/>
  <c r="F135" i="27"/>
  <c r="N135"/>
  <c r="V135"/>
  <c r="AD135"/>
  <c r="AD101" i="28" s="1"/>
  <c r="R135" i="27"/>
  <c r="AH135"/>
  <c r="AH101" i="28" s="1"/>
  <c r="G135" i="27"/>
  <c r="O135"/>
  <c r="W135"/>
  <c r="AE135"/>
  <c r="AE101" i="28" s="1"/>
  <c r="BG135" i="27"/>
  <c r="BG101" i="28" s="1"/>
  <c r="AQ135" i="27"/>
  <c r="AV135"/>
  <c r="AW135"/>
  <c r="BF135"/>
  <c r="BF101" i="28" s="1"/>
  <c r="AP135" i="27"/>
  <c r="L135"/>
  <c r="AB135"/>
  <c r="E135"/>
  <c r="M135"/>
  <c r="U135"/>
  <c r="AC135"/>
  <c r="AU135"/>
  <c r="AZ135"/>
  <c r="AZ101" i="28" s="1"/>
  <c r="BA135" i="27"/>
  <c r="BA101" i="28" s="1"/>
  <c r="AK135" i="27"/>
  <c r="AT135"/>
  <c r="J135"/>
  <c r="Z135"/>
  <c r="K135"/>
  <c r="K101" i="28" s="1"/>
  <c r="S135" i="27"/>
  <c r="AA135"/>
  <c r="AI135"/>
  <c r="AY135"/>
  <c r="AY101" i="28" s="1"/>
  <c r="BD135" i="27"/>
  <c r="BD101" i="28" s="1"/>
  <c r="AN135" i="27"/>
  <c r="BE135"/>
  <c r="BE101" i="28" s="1"/>
  <c r="AO135" i="27"/>
  <c r="AX135"/>
  <c r="T135"/>
  <c r="AJ135"/>
  <c r="I135"/>
  <c r="Q135"/>
  <c r="Y135"/>
  <c r="AG135"/>
  <c r="AG101" i="28" s="1"/>
  <c r="BC135" i="27"/>
  <c r="BC101" i="28" s="1"/>
  <c r="AM135" i="27"/>
  <c r="AR135"/>
  <c r="AS135"/>
  <c r="BB135"/>
  <c r="BB101" i="28" s="1"/>
  <c r="AL135" i="27"/>
  <c r="E233"/>
  <c r="M233"/>
  <c r="M202" i="28" s="1"/>
  <c r="U233" i="27"/>
  <c r="AC233"/>
  <c r="K233"/>
  <c r="S233"/>
  <c r="AA233"/>
  <c r="AI233"/>
  <c r="I233"/>
  <c r="Q233"/>
  <c r="Y233"/>
  <c r="AG233"/>
  <c r="AG202" i="28" s="1"/>
  <c r="G233" i="27"/>
  <c r="O233"/>
  <c r="W233"/>
  <c r="AE233"/>
  <c r="AE202" i="28" s="1"/>
  <c r="F233" i="27"/>
  <c r="N233"/>
  <c r="V233"/>
  <c r="AD233"/>
  <c r="AD202" i="28" s="1"/>
  <c r="P233" i="27"/>
  <c r="Z233"/>
  <c r="AJ233"/>
  <c r="AW233"/>
  <c r="BF233"/>
  <c r="AP233"/>
  <c r="BG233"/>
  <c r="AQ233"/>
  <c r="AZ233"/>
  <c r="L233"/>
  <c r="X233"/>
  <c r="AH233"/>
  <c r="AH202" i="28" s="1"/>
  <c r="BA233" i="27"/>
  <c r="AK233"/>
  <c r="AT233"/>
  <c r="AU233"/>
  <c r="BD233"/>
  <c r="AN233"/>
  <c r="J233"/>
  <c r="T233"/>
  <c r="AF233"/>
  <c r="AF202" i="28" s="1"/>
  <c r="BE233" i="27"/>
  <c r="AO233"/>
  <c r="AX233"/>
  <c r="AY233"/>
  <c r="AR233"/>
  <c r="H233"/>
  <c r="R233"/>
  <c r="AB233"/>
  <c r="AS233"/>
  <c r="BB233"/>
  <c r="AL233"/>
  <c r="BC233"/>
  <c r="AM233"/>
  <c r="AV233"/>
  <c r="AN147"/>
  <c r="BE147"/>
  <c r="BE113" i="28" s="1"/>
  <c r="Y147" i="27"/>
  <c r="AL147"/>
  <c r="AI147"/>
  <c r="AX147"/>
  <c r="AU147"/>
  <c r="E147"/>
  <c r="AP147"/>
  <c r="AE147"/>
  <c r="AE113" i="28" s="1"/>
  <c r="AD147" i="27"/>
  <c r="AD113" i="28" s="1"/>
  <c r="X147" i="27"/>
  <c r="Z147"/>
  <c r="AB147"/>
  <c r="K210" i="25"/>
  <c r="J282" s="1"/>
  <c r="J202"/>
  <c r="AS104" i="27"/>
  <c r="AE104"/>
  <c r="AE69" i="28" s="1"/>
  <c r="H104" i="27"/>
  <c r="BE104"/>
  <c r="BE69" i="28" s="1"/>
  <c r="AJ104" i="27"/>
  <c r="X104"/>
  <c r="AK104"/>
  <c r="AD104"/>
  <c r="AD69" i="28" s="1"/>
  <c r="U104" i="27"/>
  <c r="AL104"/>
  <c r="AG104"/>
  <c r="AG69" i="28" s="1"/>
  <c r="Z104" i="27"/>
  <c r="AA104"/>
  <c r="J216" i="25"/>
  <c r="AR239" i="27"/>
  <c r="BA239"/>
  <c r="AN239"/>
  <c r="AP239"/>
  <c r="S239"/>
  <c r="BC239"/>
  <c r="AG239"/>
  <c r="AG208" i="28" s="1"/>
  <c r="AY239" i="27"/>
  <c r="AI239"/>
  <c r="U239"/>
  <c r="X239"/>
  <c r="Z239"/>
  <c r="AB239"/>
  <c r="V239"/>
  <c r="BC112"/>
  <c r="BC77" i="28" s="1"/>
  <c r="U112" i="27"/>
  <c r="N112"/>
  <c r="AT112"/>
  <c r="Z112"/>
  <c r="Q112"/>
  <c r="AP112"/>
  <c r="AN112"/>
  <c r="H112"/>
  <c r="BG112"/>
  <c r="BG77" i="28" s="1"/>
  <c r="AZ112" i="27"/>
  <c r="AZ77" i="28" s="1"/>
  <c r="Y112" i="27"/>
  <c r="AB112"/>
  <c r="O212" i="25"/>
  <c r="N284" s="1"/>
  <c r="BE278" i="27"/>
  <c r="AP278"/>
  <c r="BB278"/>
  <c r="AH278"/>
  <c r="AH248" i="28" s="1"/>
  <c r="AJ278" i="27"/>
  <c r="AV278"/>
  <c r="W278"/>
  <c r="U278"/>
  <c r="BG278"/>
  <c r="K278"/>
  <c r="I278"/>
  <c r="BC278"/>
  <c r="O278"/>
  <c r="M278"/>
  <c r="AR139"/>
  <c r="Y139"/>
  <c r="AX139"/>
  <c r="BD139"/>
  <c r="BD105" i="28" s="1"/>
  <c r="S139" i="27"/>
  <c r="AK139"/>
  <c r="AC139"/>
  <c r="AJ139"/>
  <c r="AV139"/>
  <c r="W139"/>
  <c r="AD139"/>
  <c r="AD105" i="28" s="1"/>
  <c r="AF139" i="27"/>
  <c r="AF105" i="28" s="1"/>
  <c r="AH139" i="27"/>
  <c r="AH105" i="28" s="1"/>
  <c r="BC240" i="27"/>
  <c r="AZ240"/>
  <c r="BE240"/>
  <c r="AK240"/>
  <c r="BG240"/>
  <c r="AE240"/>
  <c r="AE209" i="28" s="1"/>
  <c r="AJ240" i="27"/>
  <c r="AG240"/>
  <c r="AG209" i="28" s="1"/>
  <c r="AD240" i="27"/>
  <c r="AD209" i="28" s="1"/>
  <c r="AI240" i="27"/>
  <c r="AF240"/>
  <c r="AF209" i="28" s="1"/>
  <c r="AC240" i="27"/>
  <c r="AH240"/>
  <c r="AH209" i="28" s="1"/>
  <c r="M103" i="27"/>
  <c r="AU103"/>
  <c r="BA103"/>
  <c r="BA68" i="28" s="1"/>
  <c r="X103" i="27"/>
  <c r="AI103"/>
  <c r="BB103"/>
  <c r="BB68" i="28" s="1"/>
  <c r="AH103" i="27"/>
  <c r="AH68" i="28" s="1"/>
  <c r="I103" i="27"/>
  <c r="AX103"/>
  <c r="J103"/>
  <c r="G103"/>
  <c r="AT103"/>
  <c r="BD103"/>
  <c r="BD68" i="28" s="1"/>
  <c r="AD103" i="27"/>
  <c r="AD68" i="28" s="1"/>
  <c r="I214" i="27"/>
  <c r="AW214"/>
  <c r="AF214"/>
  <c r="AF182" i="28" s="1"/>
  <c r="G214" i="27"/>
  <c r="BF214"/>
  <c r="AI214"/>
  <c r="Z214"/>
  <c r="E214"/>
  <c r="BB214"/>
  <c r="AC214"/>
  <c r="T214"/>
  <c r="AY214"/>
  <c r="AV214"/>
  <c r="V214"/>
  <c r="AM110"/>
  <c r="AN110"/>
  <c r="AG110"/>
  <c r="AG75" i="28" s="1"/>
  <c r="U110" i="27"/>
  <c r="BE110"/>
  <c r="BE75" i="28" s="1"/>
  <c r="AJ110" i="27"/>
  <c r="AU110"/>
  <c r="BA110"/>
  <c r="BA75" i="28" s="1"/>
  <c r="Y110" i="27"/>
  <c r="AQ110"/>
  <c r="AW110"/>
  <c r="AB110"/>
  <c r="E110"/>
  <c r="H110"/>
  <c r="AM211"/>
  <c r="AO211"/>
  <c r="AH211"/>
  <c r="AH179" i="28" s="1"/>
  <c r="AI211" i="27"/>
  <c r="AY211"/>
  <c r="AZ211"/>
  <c r="AZ179" i="28" s="1"/>
  <c r="L211" i="27"/>
  <c r="E211"/>
  <c r="AV211"/>
  <c r="F211"/>
  <c r="G211"/>
  <c r="BF211"/>
  <c r="X211"/>
  <c r="Y211"/>
  <c r="N193" i="25"/>
  <c r="AL137" i="27"/>
  <c r="AM137"/>
  <c r="R137"/>
  <c r="AX137"/>
  <c r="AY137"/>
  <c r="AY103" i="28" s="1"/>
  <c r="L137" i="27"/>
  <c r="BA137"/>
  <c r="BA103" i="28" s="1"/>
  <c r="V137" i="27"/>
  <c r="AP137"/>
  <c r="BD137"/>
  <c r="BD103" i="28" s="1"/>
  <c r="X137" i="27"/>
  <c r="K137"/>
  <c r="K103" i="28" s="1"/>
  <c r="E137" i="27"/>
  <c r="G137"/>
  <c r="BB213"/>
  <c r="AG213"/>
  <c r="AG181" i="28" s="1"/>
  <c r="AJ213" i="27"/>
  <c r="AY213"/>
  <c r="AR213"/>
  <c r="K213"/>
  <c r="K181" i="28" s="1"/>
  <c r="F213" i="27"/>
  <c r="AN213"/>
  <c r="M213"/>
  <c r="P213"/>
  <c r="AP213"/>
  <c r="AE213"/>
  <c r="AE181" i="28" s="1"/>
  <c r="AH213" i="27"/>
  <c r="AH181" i="28" s="1"/>
  <c r="AP282" i="27"/>
  <c r="AL282"/>
  <c r="AX282"/>
  <c r="AR282"/>
  <c r="AI282"/>
  <c r="AG282"/>
  <c r="AG252" i="28" s="1"/>
  <c r="AN282" i="27"/>
  <c r="W282"/>
  <c r="M282"/>
  <c r="BG282"/>
  <c r="Y282"/>
  <c r="AV282"/>
  <c r="AE282"/>
  <c r="AE252" i="28" s="1"/>
  <c r="AC282" i="27"/>
  <c r="AJ136"/>
  <c r="BA136"/>
  <c r="BA102" i="28" s="1"/>
  <c r="AG136" i="27"/>
  <c r="AG102" i="28" s="1"/>
  <c r="H136" i="27"/>
  <c r="R136"/>
  <c r="AZ136"/>
  <c r="AZ102" i="28" s="1"/>
  <c r="AA136" i="27"/>
  <c r="V136"/>
  <c r="BB136"/>
  <c r="BB102" i="28" s="1"/>
  <c r="BC136" i="27"/>
  <c r="BC102" i="28" s="1"/>
  <c r="E136" i="27"/>
  <c r="AH136"/>
  <c r="AH102" i="28" s="1"/>
  <c r="AR136" i="27"/>
  <c r="O136"/>
  <c r="AF144"/>
  <c r="AF110" i="28" s="1"/>
  <c r="AS144" i="27"/>
  <c r="O144"/>
  <c r="X144"/>
  <c r="AN144"/>
  <c r="AC144"/>
  <c r="R144"/>
  <c r="BF144"/>
  <c r="BF110" i="28" s="1"/>
  <c r="AM144" i="27"/>
  <c r="I144"/>
  <c r="AD144"/>
  <c r="AD110" i="28" s="1"/>
  <c r="AL144" i="27"/>
  <c r="M144"/>
  <c r="K144"/>
  <c r="K110" i="28" s="1"/>
  <c r="AS108" i="27"/>
  <c r="AC108"/>
  <c r="AY108"/>
  <c r="AY73" i="28" s="1"/>
  <c r="AR108" i="27"/>
  <c r="R108"/>
  <c r="AP108"/>
  <c r="AN108"/>
  <c r="U108"/>
  <c r="F108"/>
  <c r="BB108"/>
  <c r="BB73" i="28" s="1"/>
  <c r="T108" i="27"/>
  <c r="K108"/>
  <c r="Y108"/>
  <c r="L109"/>
  <c r="AU109"/>
  <c r="BA109"/>
  <c r="BA74" i="28" s="1"/>
  <c r="U109" i="27"/>
  <c r="J109"/>
  <c r="BB109"/>
  <c r="BB74" i="28" s="1"/>
  <c r="Q109" i="27"/>
  <c r="AB109"/>
  <c r="AM109"/>
  <c r="AZ109"/>
  <c r="AZ74" i="28" s="1"/>
  <c r="AJ109" i="27"/>
  <c r="AY109"/>
  <c r="AY74" i="28" s="1"/>
  <c r="AV109" i="27"/>
  <c r="AI109"/>
  <c r="Y107"/>
  <c r="BF107"/>
  <c r="BF72" i="28" s="1"/>
  <c r="J107" i="27"/>
  <c r="U107"/>
  <c r="AQ107"/>
  <c r="AW107"/>
  <c r="AD107"/>
  <c r="AD72" i="28" s="1"/>
  <c r="K107" i="27"/>
  <c r="AS107"/>
  <c r="F107"/>
  <c r="S107"/>
  <c r="BE107"/>
  <c r="BE72" i="28" s="1"/>
  <c r="P107" i="27"/>
  <c r="AB107"/>
  <c r="O211" i="25"/>
  <c r="N283" s="1"/>
  <c r="O216"/>
  <c r="AL141" i="27"/>
  <c r="AM141"/>
  <c r="Z141"/>
  <c r="AX141"/>
  <c r="AY141"/>
  <c r="AY107" i="28" s="1"/>
  <c r="L141" i="27"/>
  <c r="BB141"/>
  <c r="BB107" i="28" s="1"/>
  <c r="V141" i="27"/>
  <c r="AP141"/>
  <c r="AQ141"/>
  <c r="P141"/>
  <c r="U141"/>
  <c r="W141"/>
  <c r="Y141"/>
  <c r="AL272"/>
  <c r="AX272"/>
  <c r="AW272"/>
  <c r="AN272"/>
  <c r="H272"/>
  <c r="N272"/>
  <c r="AU272"/>
  <c r="AG272"/>
  <c r="AG242" i="28" s="1"/>
  <c r="I272" i="27"/>
  <c r="W272"/>
  <c r="Z272"/>
  <c r="AM272"/>
  <c r="R272"/>
  <c r="U272"/>
  <c r="AV143"/>
  <c r="AG143"/>
  <c r="AG109" i="28" s="1"/>
  <c r="T143" i="27"/>
  <c r="AZ143"/>
  <c r="AZ109" i="28" s="1"/>
  <c r="S143" i="27"/>
  <c r="BB143"/>
  <c r="BB109" i="28" s="1"/>
  <c r="AU143" i="27"/>
  <c r="E143"/>
  <c r="BA143"/>
  <c r="BA109" i="28" s="1"/>
  <c r="AE143" i="27"/>
  <c r="AE109" i="28" s="1"/>
  <c r="AD143" i="27"/>
  <c r="AD109" i="28" s="1"/>
  <c r="AF143" i="27"/>
  <c r="AF109" i="28" s="1"/>
  <c r="AH143" i="27"/>
  <c r="AH109" i="28" s="1"/>
  <c r="L143" i="27"/>
  <c r="BB209"/>
  <c r="AG209"/>
  <c r="AG177" i="28" s="1"/>
  <c r="AJ209" i="27"/>
  <c r="AY209"/>
  <c r="AR209"/>
  <c r="K209"/>
  <c r="K177" i="28" s="1"/>
  <c r="F209" i="27"/>
  <c r="AN209"/>
  <c r="M209"/>
  <c r="P209"/>
  <c r="AP209"/>
  <c r="AE209"/>
  <c r="AE177" i="28" s="1"/>
  <c r="AH209" i="27"/>
  <c r="AH177" i="28" s="1"/>
  <c r="AO276" i="27"/>
  <c r="AK276"/>
  <c r="AW276"/>
  <c r="AY276"/>
  <c r="G276"/>
  <c r="H276"/>
  <c r="Y276"/>
  <c r="Z276"/>
  <c r="BD276"/>
  <c r="AA276"/>
  <c r="AB276"/>
  <c r="AM276"/>
  <c r="M276"/>
  <c r="N276"/>
  <c r="AM207"/>
  <c r="AO207"/>
  <c r="AH207"/>
  <c r="AH175" i="28" s="1"/>
  <c r="AI207" i="27"/>
  <c r="AY207"/>
  <c r="AZ207"/>
  <c r="AZ175" i="28" s="1"/>
  <c r="L207" i="27"/>
  <c r="E207"/>
  <c r="AV207"/>
  <c r="F207"/>
  <c r="G207"/>
  <c r="BF207"/>
  <c r="X207"/>
  <c r="Y207"/>
  <c r="P113"/>
  <c r="AP113"/>
  <c r="AR113"/>
  <c r="X113"/>
  <c r="AJ113"/>
  <c r="BB113"/>
  <c r="BB78" i="28" s="1"/>
  <c r="AC113" i="27"/>
  <c r="AF113"/>
  <c r="AF78" i="28" s="1"/>
  <c r="AM113" i="27"/>
  <c r="AZ113"/>
  <c r="AZ78" i="28" s="1"/>
  <c r="H113" i="27"/>
  <c r="AT113"/>
  <c r="M113"/>
  <c r="Q113"/>
  <c r="O203" i="25"/>
  <c r="M204"/>
  <c r="AP274" i="27"/>
  <c r="AL274"/>
  <c r="AX274"/>
  <c r="AR274"/>
  <c r="O274"/>
  <c r="P274"/>
  <c r="AU274"/>
  <c r="I274"/>
  <c r="J274"/>
  <c r="AI274"/>
  <c r="AJ274"/>
  <c r="AV274"/>
  <c r="U274"/>
  <c r="V274"/>
  <c r="AZ277"/>
  <c r="BG277"/>
  <c r="AP277"/>
  <c r="AF277"/>
  <c r="AF247" i="28" s="1"/>
  <c r="W277" i="27"/>
  <c r="AK277"/>
  <c r="Z277"/>
  <c r="AG277"/>
  <c r="AG247" i="28" s="1"/>
  <c r="AX277" i="27"/>
  <c r="AB277"/>
  <c r="AI277"/>
  <c r="AT277"/>
  <c r="N277"/>
  <c r="AS102"/>
  <c r="G102"/>
  <c r="N102"/>
  <c r="AO102"/>
  <c r="J102"/>
  <c r="S102"/>
  <c r="AK102"/>
  <c r="O102"/>
  <c r="F102"/>
  <c r="BB102"/>
  <c r="BB67" i="28" s="1"/>
  <c r="R102" i="27"/>
  <c r="K102"/>
  <c r="AZ241"/>
  <c r="BA241"/>
  <c r="AQ241"/>
  <c r="AW241"/>
  <c r="AM241"/>
  <c r="AS241"/>
  <c r="BD241"/>
  <c r="BE241"/>
  <c r="V241"/>
  <c r="W241"/>
  <c r="H241"/>
  <c r="I241"/>
  <c r="S241"/>
  <c r="U241"/>
  <c r="AY283"/>
  <c r="AQ283"/>
  <c r="AM283"/>
  <c r="AO283"/>
  <c r="Q283"/>
  <c r="U283"/>
  <c r="BA283"/>
  <c r="J283"/>
  <c r="AT283"/>
  <c r="M283"/>
  <c r="P283"/>
  <c r="AS283"/>
  <c r="O283"/>
  <c r="R283"/>
  <c r="K206" i="25"/>
  <c r="G1504"/>
  <c r="Y111" i="27"/>
  <c r="BF111"/>
  <c r="BF76" i="28" s="1"/>
  <c r="H111" i="27"/>
  <c r="W111"/>
  <c r="BG111"/>
  <c r="BG76" i="28" s="1"/>
  <c r="AV111" i="27"/>
  <c r="AC111"/>
  <c r="AM111"/>
  <c r="AR111"/>
  <c r="J111"/>
  <c r="S111"/>
  <c r="BE111"/>
  <c r="BE76" i="28" s="1"/>
  <c r="N111" i="27"/>
  <c r="Z111"/>
  <c r="AB248"/>
  <c r="P248"/>
  <c r="BC248"/>
  <c r="I248"/>
  <c r="U248"/>
  <c r="AZ248"/>
  <c r="BE248"/>
  <c r="L248"/>
  <c r="AF248"/>
  <c r="AF217" i="28" s="1"/>
  <c r="AK248" i="27"/>
  <c r="S248"/>
  <c r="G248"/>
  <c r="BG248"/>
  <c r="N140"/>
  <c r="AT140"/>
  <c r="BD140"/>
  <c r="BD106" i="28" s="1"/>
  <c r="O140" i="27"/>
  <c r="P140"/>
  <c r="AZ140"/>
  <c r="AZ106" i="28" s="1"/>
  <c r="AA140" i="27"/>
  <c r="T140"/>
  <c r="AL140"/>
  <c r="AM140"/>
  <c r="I140"/>
  <c r="AF140"/>
  <c r="AF106" i="28" s="1"/>
  <c r="AR140" i="27"/>
  <c r="M140"/>
  <c r="AE142"/>
  <c r="AE108" i="28" s="1"/>
  <c r="AX142" i="27"/>
  <c r="P142"/>
  <c r="W142"/>
  <c r="AS142"/>
  <c r="AD142"/>
  <c r="AD108" i="28" s="1"/>
  <c r="Q142" i="27"/>
  <c r="BE142"/>
  <c r="BE108" i="28" s="1"/>
  <c r="BC142" i="27"/>
  <c r="BC108" i="28" s="1"/>
  <c r="S142" i="27"/>
  <c r="AK142"/>
  <c r="AL142"/>
  <c r="N142"/>
  <c r="L142"/>
  <c r="BD279"/>
  <c r="BG279"/>
  <c r="AT279"/>
  <c r="Q279"/>
  <c r="S279"/>
  <c r="BF279"/>
  <c r="E279"/>
  <c r="G279"/>
  <c r="BB279"/>
  <c r="Z279"/>
  <c r="AB279"/>
  <c r="AC279"/>
  <c r="AE279"/>
  <c r="AE249" i="28" s="1"/>
  <c r="L216" i="25"/>
  <c r="N216"/>
  <c r="AU208" i="27"/>
  <c r="AH208"/>
  <c r="AH176" i="28" s="1"/>
  <c r="AE208" i="27"/>
  <c r="AE176" i="28" s="1"/>
  <c r="AQ208" i="27"/>
  <c r="AS208"/>
  <c r="T208"/>
  <c r="Q208"/>
  <c r="AL208"/>
  <c r="AR208"/>
  <c r="F208"/>
  <c r="K208"/>
  <c r="K176" i="28" s="1"/>
  <c r="BA208" i="27"/>
  <c r="BA176" i="28" s="1"/>
  <c r="X208" i="27"/>
  <c r="U208"/>
  <c r="AD249"/>
  <c r="AD218" i="28" s="1"/>
  <c r="AZ249" i="27"/>
  <c r="BA249"/>
  <c r="AG249"/>
  <c r="AG218" i="28" s="1"/>
  <c r="BG249" i="27"/>
  <c r="J249"/>
  <c r="AR249"/>
  <c r="BB249"/>
  <c r="R249"/>
  <c r="AX249"/>
  <c r="O249"/>
  <c r="S249"/>
  <c r="G249"/>
  <c r="K249"/>
  <c r="AU243"/>
  <c r="AN243"/>
  <c r="AP243"/>
  <c r="AM243"/>
  <c r="AS243"/>
  <c r="AO243"/>
  <c r="H243"/>
  <c r="N243"/>
  <c r="L243"/>
  <c r="R243"/>
  <c r="Q243"/>
  <c r="F243"/>
  <c r="S243"/>
  <c r="J243"/>
  <c r="AM106"/>
  <c r="AN106"/>
  <c r="AD106"/>
  <c r="AD71" i="28" s="1"/>
  <c r="AY106" i="27"/>
  <c r="AY71" i="28" s="1"/>
  <c r="AZ106" i="27"/>
  <c r="AZ71" i="28" s="1"/>
  <c r="S106" i="27"/>
  <c r="AU106"/>
  <c r="BA106"/>
  <c r="BA71" i="28" s="1"/>
  <c r="V106" i="27"/>
  <c r="W106"/>
  <c r="BB106"/>
  <c r="BB71" i="28" s="1"/>
  <c r="P106" i="27"/>
  <c r="L106"/>
  <c r="J106"/>
  <c r="AA244"/>
  <c r="O244"/>
  <c r="AM244"/>
  <c r="AS244"/>
  <c r="AJ244"/>
  <c r="X244"/>
  <c r="AO244"/>
  <c r="K244"/>
  <c r="AE244"/>
  <c r="AE213" i="28" s="1"/>
  <c r="AT244" i="27"/>
  <c r="Z244"/>
  <c r="F244"/>
  <c r="AQ244"/>
  <c r="AW244"/>
  <c r="AY275"/>
  <c r="AQ275"/>
  <c r="AM275"/>
  <c r="AO275"/>
  <c r="P275"/>
  <c r="O275"/>
  <c r="BA275"/>
  <c r="J275"/>
  <c r="I275"/>
  <c r="AB275"/>
  <c r="AA275"/>
  <c r="BF275"/>
  <c r="N275"/>
  <c r="M275"/>
  <c r="M138"/>
  <c r="AT138"/>
  <c r="AU138"/>
  <c r="J138"/>
  <c r="O138"/>
  <c r="AR138"/>
  <c r="AB138"/>
  <c r="S138"/>
  <c r="BB138"/>
  <c r="BB104" i="28" s="1"/>
  <c r="AM138" i="27"/>
  <c r="N138"/>
  <c r="I138"/>
  <c r="BE138"/>
  <c r="BE104" i="28" s="1"/>
  <c r="X138" i="27"/>
  <c r="N105"/>
  <c r="AP105"/>
  <c r="AR105"/>
  <c r="T105"/>
  <c r="AQ105"/>
  <c r="AW105"/>
  <c r="AG105"/>
  <c r="AG70" i="28" s="1"/>
  <c r="H105" i="27"/>
  <c r="AX105"/>
  <c r="I105"/>
  <c r="P105"/>
  <c r="AO105"/>
  <c r="Q105"/>
  <c r="M105"/>
  <c r="AY273"/>
  <c r="BD273"/>
  <c r="AM273"/>
  <c r="BE273"/>
  <c r="H273"/>
  <c r="G273"/>
  <c r="AH273"/>
  <c r="AH243" i="28" s="1"/>
  <c r="AG273" i="27"/>
  <c r="AG243" i="28" s="1"/>
  <c r="AP273" i="27"/>
  <c r="AB273"/>
  <c r="AA273"/>
  <c r="BB273"/>
  <c r="N273"/>
  <c r="M273"/>
  <c r="AL242"/>
  <c r="AY242"/>
  <c r="AN242"/>
  <c r="AK242"/>
  <c r="BG242"/>
  <c r="AF242"/>
  <c r="AF211" i="28" s="1"/>
  <c r="AI242" i="27"/>
  <c r="AH242"/>
  <c r="AH211" i="28" s="1"/>
  <c r="AC242" i="27"/>
  <c r="AJ242"/>
  <c r="AE242"/>
  <c r="AE211" i="28" s="1"/>
  <c r="AD242" i="27"/>
  <c r="AD211" i="28" s="1"/>
  <c r="AG242" i="27"/>
  <c r="AG211" i="28" s="1"/>
  <c r="M193" i="25"/>
  <c r="I211"/>
  <c r="H283" s="1"/>
  <c r="AW210" i="27"/>
  <c r="Q210"/>
  <c r="P210"/>
  <c r="AP210"/>
  <c r="BD210"/>
  <c r="K210"/>
  <c r="K178" i="28" s="1"/>
  <c r="J210" i="27"/>
  <c r="BB210"/>
  <c r="AC210"/>
  <c r="AJ210"/>
  <c r="AY210"/>
  <c r="AV210"/>
  <c r="G210"/>
  <c r="F210"/>
  <c r="I210" i="25"/>
  <c r="H282" s="1"/>
  <c r="O247" i="27"/>
  <c r="AU247"/>
  <c r="Z247"/>
  <c r="AN247"/>
  <c r="AP247"/>
  <c r="J247"/>
  <c r="AM247"/>
  <c r="AS247"/>
  <c r="AH247"/>
  <c r="AH216" i="28" s="1"/>
  <c r="AX247" i="27"/>
  <c r="P247"/>
  <c r="T247"/>
  <c r="H247"/>
  <c r="M215"/>
  <c r="BC215"/>
  <c r="BE215"/>
  <c r="AI215"/>
  <c r="R215"/>
  <c r="AY215"/>
  <c r="AZ215"/>
  <c r="AZ183" i="28" s="1"/>
  <c r="J215" i="27"/>
  <c r="AU215"/>
  <c r="AD215"/>
  <c r="AD183" i="28" s="1"/>
  <c r="E215" i="27"/>
  <c r="AQ215"/>
  <c r="AS215"/>
  <c r="Y215"/>
  <c r="N207" i="25"/>
  <c r="N201"/>
  <c r="AW206" i="27"/>
  <c r="Q206"/>
  <c r="P206"/>
  <c r="AP206"/>
  <c r="BD206"/>
  <c r="K206"/>
  <c r="K174" i="28" s="1"/>
  <c r="J206" i="27"/>
  <c r="BB206"/>
  <c r="AC206"/>
  <c r="AJ206"/>
  <c r="AY206"/>
  <c r="AV206"/>
  <c r="G206"/>
  <c r="F206"/>
  <c r="BB205"/>
  <c r="AG205"/>
  <c r="AG173" i="28" s="1"/>
  <c r="AJ205" i="27"/>
  <c r="AY205"/>
  <c r="AR205"/>
  <c r="K205"/>
  <c r="K173" i="28" s="1"/>
  <c r="F205" i="27"/>
  <c r="AN205"/>
  <c r="M205"/>
  <c r="P205"/>
  <c r="AP205"/>
  <c r="AE205"/>
  <c r="AE173" i="28" s="1"/>
  <c r="AH205" i="27"/>
  <c r="AH173" i="28" s="1"/>
  <c r="AS145" i="27"/>
  <c r="AM145"/>
  <c r="R145"/>
  <c r="AK145"/>
  <c r="AJ145"/>
  <c r="BD145"/>
  <c r="BD111" i="28" s="1"/>
  <c r="AU145" i="27"/>
  <c r="F145"/>
  <c r="AO145"/>
  <c r="X145"/>
  <c r="U145"/>
  <c r="W145"/>
  <c r="Y145"/>
  <c r="E87"/>
  <c r="M87"/>
  <c r="U87"/>
  <c r="AC87"/>
  <c r="H87"/>
  <c r="P87"/>
  <c r="X87"/>
  <c r="AF87"/>
  <c r="AF52" i="28" s="1"/>
  <c r="AZ87" i="27"/>
  <c r="AZ52" i="28" s="1"/>
  <c r="AW87" i="27"/>
  <c r="BB87"/>
  <c r="BB52" i="28" s="1"/>
  <c r="AL87" i="27"/>
  <c r="BG87"/>
  <c r="BG52" i="28" s="1"/>
  <c r="AQ87" i="27"/>
  <c r="K87"/>
  <c r="S87"/>
  <c r="AA87"/>
  <c r="AI87"/>
  <c r="F87"/>
  <c r="N87"/>
  <c r="V87"/>
  <c r="AD87"/>
  <c r="AD52" i="28" s="1"/>
  <c r="BD87" i="27"/>
  <c r="BD52" i="28" s="1"/>
  <c r="AN87" i="27"/>
  <c r="BA87"/>
  <c r="BA52" i="28" s="1"/>
  <c r="AK87" i="27"/>
  <c r="BF87"/>
  <c r="BF52" i="28" s="1"/>
  <c r="AP87" i="27"/>
  <c r="AU87"/>
  <c r="I87"/>
  <c r="Q87"/>
  <c r="Y87"/>
  <c r="AG87"/>
  <c r="AG52" i="28" s="1"/>
  <c r="L87" i="27"/>
  <c r="T87"/>
  <c r="AB87"/>
  <c r="AJ87"/>
  <c r="AR87"/>
  <c r="BE87"/>
  <c r="BE52" i="28" s="1"/>
  <c r="AO87" i="27"/>
  <c r="AT87"/>
  <c r="AY87"/>
  <c r="AY52" i="28" s="1"/>
  <c r="G87" i="27"/>
  <c r="O87"/>
  <c r="W87"/>
  <c r="AE87"/>
  <c r="AE52" i="28" s="1"/>
  <c r="J87" i="27"/>
  <c r="R87"/>
  <c r="Z87"/>
  <c r="AH87"/>
  <c r="AH52" i="28" s="1"/>
  <c r="AV87" i="27"/>
  <c r="AS87"/>
  <c r="AX87"/>
  <c r="BC87"/>
  <c r="BC52" i="28" s="1"/>
  <c r="AM87" i="27"/>
  <c r="W101"/>
  <c r="O101"/>
  <c r="AE101"/>
  <c r="AE66" i="28" s="1"/>
  <c r="Q101" i="27"/>
  <c r="S101"/>
  <c r="AC101"/>
  <c r="AV101"/>
  <c r="BE101"/>
  <c r="BE66" i="28" s="1"/>
  <c r="AO101" i="27"/>
  <c r="AT101"/>
  <c r="AY101"/>
  <c r="AY66" i="28" s="1"/>
  <c r="Z101" i="27"/>
  <c r="P101"/>
  <c r="F101"/>
  <c r="AJ101"/>
  <c r="I101"/>
  <c r="K101"/>
  <c r="U101"/>
  <c r="AZ101"/>
  <c r="AZ66" i="28" s="1"/>
  <c r="AS101" i="27"/>
  <c r="AX101"/>
  <c r="BC101"/>
  <c r="BC66" i="28" s="1"/>
  <c r="AM101" i="27"/>
  <c r="R101"/>
  <c r="H101"/>
  <c r="AD101"/>
  <c r="AD66" i="28" s="1"/>
  <c r="AB101" i="27"/>
  <c r="G101"/>
  <c r="AG101"/>
  <c r="AG66" i="28" s="1"/>
  <c r="AI101" i="27"/>
  <c r="M101"/>
  <c r="BD101"/>
  <c r="BD66" i="28" s="1"/>
  <c r="AN101" i="27"/>
  <c r="AW101"/>
  <c r="BB101"/>
  <c r="BB66" i="28" s="1"/>
  <c r="AL101" i="27"/>
  <c r="BG101"/>
  <c r="BG66" i="28" s="1"/>
  <c r="AQ101" i="27"/>
  <c r="J101"/>
  <c r="AF101"/>
  <c r="AF66" i="28" s="1"/>
  <c r="V101" i="27"/>
  <c r="T101"/>
  <c r="Y101"/>
  <c r="AA101"/>
  <c r="E101"/>
  <c r="AR101"/>
  <c r="BA101"/>
  <c r="BA66" i="28" s="1"/>
  <c r="AK101" i="27"/>
  <c r="BF101"/>
  <c r="BF66" i="28" s="1"/>
  <c r="AP101" i="27"/>
  <c r="AU101"/>
  <c r="AH101"/>
  <c r="AH66" i="28" s="1"/>
  <c r="X101" i="27"/>
  <c r="N101"/>
  <c r="L101"/>
  <c r="I203"/>
  <c r="Q203"/>
  <c r="Y203"/>
  <c r="AG203"/>
  <c r="AG171" i="28" s="1"/>
  <c r="H203" i="27"/>
  <c r="P203"/>
  <c r="X203"/>
  <c r="AF203"/>
  <c r="AF171" i="28" s="1"/>
  <c r="AR203" i="27"/>
  <c r="AS203"/>
  <c r="BF203"/>
  <c r="AP203"/>
  <c r="BG203"/>
  <c r="AQ203"/>
  <c r="G203"/>
  <c r="O203"/>
  <c r="W203"/>
  <c r="AE203"/>
  <c r="AE171" i="28" s="1"/>
  <c r="F203" i="27"/>
  <c r="N203"/>
  <c r="V203"/>
  <c r="AD203"/>
  <c r="AD171" i="28" s="1"/>
  <c r="AV203" i="27"/>
  <c r="AW203"/>
  <c r="AT203"/>
  <c r="AU203"/>
  <c r="E203"/>
  <c r="M203"/>
  <c r="U203"/>
  <c r="AC203"/>
  <c r="L203"/>
  <c r="T203"/>
  <c r="AB203"/>
  <c r="AJ203"/>
  <c r="AZ203"/>
  <c r="AZ171" i="28" s="1"/>
  <c r="BA203" i="27"/>
  <c r="BA171" i="28" s="1"/>
  <c r="AK203" i="27"/>
  <c r="AX203"/>
  <c r="AY203"/>
  <c r="K203"/>
  <c r="K171" i="28" s="1"/>
  <c r="S203" i="27"/>
  <c r="AA203"/>
  <c r="AI203"/>
  <c r="J203"/>
  <c r="R203"/>
  <c r="Z203"/>
  <c r="AH203"/>
  <c r="AH171" i="28" s="1"/>
  <c r="BD203" i="27"/>
  <c r="AN203"/>
  <c r="BE203"/>
  <c r="AO203"/>
  <c r="BB203"/>
  <c r="AL203"/>
  <c r="BC203"/>
  <c r="AM203"/>
  <c r="AE305" i="6"/>
  <c r="AQ105" i="26"/>
  <c r="AX105" s="1"/>
  <c r="I176" s="1"/>
  <c r="I238" s="1"/>
  <c r="I300" s="1"/>
  <c r="K357" i="25"/>
  <c r="K322"/>
  <c r="I323"/>
  <c r="I358"/>
  <c r="K239"/>
  <c r="K275"/>
  <c r="O199"/>
  <c r="N125"/>
  <c r="M1503"/>
  <c r="K240"/>
  <c r="K276"/>
  <c r="J276"/>
  <c r="J240"/>
  <c r="P99" i="27"/>
  <c r="R99"/>
  <c r="AC99"/>
  <c r="T99"/>
  <c r="X99"/>
  <c r="AF99"/>
  <c r="AF64" i="28" s="1"/>
  <c r="AZ99" i="27"/>
  <c r="AZ64" i="28" s="1"/>
  <c r="AW99" i="27"/>
  <c r="BB99"/>
  <c r="BB64" i="28" s="1"/>
  <c r="AL99" i="27"/>
  <c r="BG99"/>
  <c r="BG64" i="28" s="1"/>
  <c r="AQ99" i="27"/>
  <c r="S99"/>
  <c r="Q99"/>
  <c r="G99"/>
  <c r="E99"/>
  <c r="H99"/>
  <c r="J99"/>
  <c r="AA99"/>
  <c r="AI99"/>
  <c r="L99"/>
  <c r="V99"/>
  <c r="AD99"/>
  <c r="AD64" i="28" s="1"/>
  <c r="BD99" i="27"/>
  <c r="BD64" i="28" s="1"/>
  <c r="AN99" i="27"/>
  <c r="BA99"/>
  <c r="BA64" i="28" s="1"/>
  <c r="AK99" i="27"/>
  <c r="BF99"/>
  <c r="BF64" i="28" s="1"/>
  <c r="AP99" i="27"/>
  <c r="AU99"/>
  <c r="K99"/>
  <c r="I99"/>
  <c r="Y99"/>
  <c r="AG99"/>
  <c r="AG64" i="28" s="1"/>
  <c r="N99" i="27"/>
  <c r="AB99"/>
  <c r="AJ99"/>
  <c r="AR99"/>
  <c r="BE99"/>
  <c r="BE64" i="28" s="1"/>
  <c r="AO99" i="27"/>
  <c r="AT99"/>
  <c r="AY99"/>
  <c r="AY64" i="28" s="1"/>
  <c r="U99" i="27"/>
  <c r="W99"/>
  <c r="AE99"/>
  <c r="AE64" i="28" s="1"/>
  <c r="F99" i="27"/>
  <c r="Z99"/>
  <c r="AH99"/>
  <c r="AH64" i="28" s="1"/>
  <c r="AV99" i="27"/>
  <c r="AS99"/>
  <c r="AX99"/>
  <c r="BC99"/>
  <c r="BC64" i="28" s="1"/>
  <c r="AM99" i="27"/>
  <c r="O99"/>
  <c r="M99"/>
  <c r="J201"/>
  <c r="R201"/>
  <c r="Z201"/>
  <c r="AH201"/>
  <c r="AH169" i="28" s="1"/>
  <c r="G201" i="27"/>
  <c r="O201"/>
  <c r="W201"/>
  <c r="AE201"/>
  <c r="AE169" i="28" s="1"/>
  <c r="AZ201" i="27"/>
  <c r="AZ169" i="28" s="1"/>
  <c r="AS201" i="27"/>
  <c r="BF201"/>
  <c r="AP201"/>
  <c r="BG201"/>
  <c r="AQ201"/>
  <c r="H201"/>
  <c r="P201"/>
  <c r="X201"/>
  <c r="AF201"/>
  <c r="AF169" i="28" s="1"/>
  <c r="E201" i="27"/>
  <c r="M201"/>
  <c r="U201"/>
  <c r="AC201"/>
  <c r="BD201"/>
  <c r="AN201"/>
  <c r="AW201"/>
  <c r="AT201"/>
  <c r="AU201"/>
  <c r="F201"/>
  <c r="N201"/>
  <c r="V201"/>
  <c r="AD201"/>
  <c r="AD169" i="28" s="1"/>
  <c r="K201" i="27"/>
  <c r="K169" i="28" s="1"/>
  <c r="S201" i="27"/>
  <c r="AA201"/>
  <c r="AI201"/>
  <c r="AR201"/>
  <c r="BA201"/>
  <c r="BA169" i="28" s="1"/>
  <c r="AK201" i="27"/>
  <c r="AX201"/>
  <c r="AY201"/>
  <c r="L201"/>
  <c r="T201"/>
  <c r="AB201"/>
  <c r="AJ201"/>
  <c r="I201"/>
  <c r="Q201"/>
  <c r="Y201"/>
  <c r="AG201"/>
  <c r="AG169" i="28" s="1"/>
  <c r="AV201" i="27"/>
  <c r="BE201"/>
  <c r="AO201"/>
  <c r="BB201"/>
  <c r="AL201"/>
  <c r="BC201"/>
  <c r="AM201"/>
  <c r="AE304" i="6"/>
  <c r="AQ104" i="26"/>
  <c r="AX104" s="1"/>
  <c r="I175" s="1"/>
  <c r="I237" s="1"/>
  <c r="I299" s="1"/>
  <c r="F168" i="27"/>
  <c r="J168"/>
  <c r="N168"/>
  <c r="R168"/>
  <c r="V168"/>
  <c r="Z168"/>
  <c r="AD168"/>
  <c r="AD135" i="28" s="1"/>
  <c r="AJ168" i="27"/>
  <c r="E168"/>
  <c r="I168"/>
  <c r="M168"/>
  <c r="Q168"/>
  <c r="U168"/>
  <c r="Y168"/>
  <c r="AC168"/>
  <c r="AF168"/>
  <c r="AF135" i="28" s="1"/>
  <c r="AI168" i="27"/>
  <c r="H168"/>
  <c r="L168"/>
  <c r="L135" i="28" s="1"/>
  <c r="P168" i="27"/>
  <c r="T168"/>
  <c r="X168"/>
  <c r="AB168"/>
  <c r="AE168"/>
  <c r="AE135" i="28" s="1"/>
  <c r="AH168" i="27"/>
  <c r="AH135" i="28" s="1"/>
  <c r="G168" i="27"/>
  <c r="K168"/>
  <c r="K135" i="28" s="1"/>
  <c r="O168" i="27"/>
  <c r="S168"/>
  <c r="W168"/>
  <c r="AA168"/>
  <c r="AG168"/>
  <c r="AG135" i="28" s="1"/>
  <c r="BF168" i="27"/>
  <c r="BB168"/>
  <c r="BB135" i="28" s="1"/>
  <c r="AX168" i="27"/>
  <c r="AT168"/>
  <c r="AP168"/>
  <c r="AL168"/>
  <c r="BG168"/>
  <c r="BC168"/>
  <c r="AY168"/>
  <c r="AU168"/>
  <c r="AQ168"/>
  <c r="AM168"/>
  <c r="BD168"/>
  <c r="BD135" i="28" s="1"/>
  <c r="AZ168" i="27"/>
  <c r="AZ135" i="28" s="1"/>
  <c r="AV168" i="27"/>
  <c r="AR168"/>
  <c r="AN168"/>
  <c r="BE168"/>
  <c r="BA168"/>
  <c r="BA135" i="28" s="1"/>
  <c r="AW168" i="27"/>
  <c r="AS168"/>
  <c r="AO168"/>
  <c r="AK168"/>
  <c r="P270"/>
  <c r="AF270"/>
  <c r="AF240" i="28" s="1"/>
  <c r="O270" i="27"/>
  <c r="AE270"/>
  <c r="AE240" i="28" s="1"/>
  <c r="N270" i="27"/>
  <c r="AD270"/>
  <c r="AD240" i="28" s="1"/>
  <c r="M270" i="27"/>
  <c r="AC270"/>
  <c r="AY270"/>
  <c r="BD270"/>
  <c r="AN270"/>
  <c r="AS270"/>
  <c r="BB270"/>
  <c r="AL270"/>
  <c r="L270"/>
  <c r="AB270"/>
  <c r="K270"/>
  <c r="AA270"/>
  <c r="J270"/>
  <c r="Z270"/>
  <c r="I270"/>
  <c r="Y270"/>
  <c r="BC270"/>
  <c r="AM270"/>
  <c r="AR270"/>
  <c r="AW270"/>
  <c r="BF270"/>
  <c r="AP270"/>
  <c r="H270"/>
  <c r="X270"/>
  <c r="G270"/>
  <c r="W270"/>
  <c r="F270"/>
  <c r="V270"/>
  <c r="E270"/>
  <c r="U270"/>
  <c r="BG270"/>
  <c r="AQ270"/>
  <c r="AV270"/>
  <c r="BA270"/>
  <c r="AK270"/>
  <c r="AT270"/>
  <c r="T270"/>
  <c r="AJ270"/>
  <c r="S270"/>
  <c r="AI270"/>
  <c r="R270"/>
  <c r="AH270"/>
  <c r="AH240" i="28" s="1"/>
  <c r="Q270" i="27"/>
  <c r="AG270"/>
  <c r="AG240" i="28" s="1"/>
  <c r="AU270" i="27"/>
  <c r="AZ270"/>
  <c r="BE270"/>
  <c r="AO270"/>
  <c r="AX270"/>
  <c r="K356" i="25"/>
  <c r="K321"/>
  <c r="I320"/>
  <c r="I355"/>
  <c r="N320"/>
  <c r="N355"/>
  <c r="J67" i="27"/>
  <c r="R67"/>
  <c r="Z67"/>
  <c r="AH67"/>
  <c r="AH31" i="28" s="1"/>
  <c r="E67" i="27"/>
  <c r="M67"/>
  <c r="U67"/>
  <c r="AC67"/>
  <c r="BG67"/>
  <c r="BG31" i="28" s="1"/>
  <c r="AQ67" i="27"/>
  <c r="AZ67"/>
  <c r="AZ31" i="28" s="1"/>
  <c r="BE67" i="27"/>
  <c r="BE31" i="28" s="1"/>
  <c r="AO67" i="27"/>
  <c r="BB67"/>
  <c r="BB31" i="28" s="1"/>
  <c r="AL67" i="27"/>
  <c r="H67"/>
  <c r="P67"/>
  <c r="X67"/>
  <c r="AF67"/>
  <c r="AF31" i="28" s="1"/>
  <c r="K67" i="27"/>
  <c r="K31" i="28" s="1"/>
  <c r="S67" i="27"/>
  <c r="AA67"/>
  <c r="AI67"/>
  <c r="AU67"/>
  <c r="BD67"/>
  <c r="BD31" i="28" s="1"/>
  <c r="AN67" i="27"/>
  <c r="AS67"/>
  <c r="BF67"/>
  <c r="BF31" i="28" s="1"/>
  <c r="AP67" i="27"/>
  <c r="F67"/>
  <c r="N67"/>
  <c r="V67"/>
  <c r="AD67"/>
  <c r="AD31" i="28" s="1"/>
  <c r="I67" i="27"/>
  <c r="Q67"/>
  <c r="Y67"/>
  <c r="AG67"/>
  <c r="AG31" i="28" s="1"/>
  <c r="AY67" i="27"/>
  <c r="AY31" i="28" s="1"/>
  <c r="L67" i="27"/>
  <c r="T67"/>
  <c r="AB67"/>
  <c r="AJ67"/>
  <c r="G67"/>
  <c r="O67"/>
  <c r="W67"/>
  <c r="AE67"/>
  <c r="AE31" i="28" s="1"/>
  <c r="BC67" i="27"/>
  <c r="BC31" i="28" s="1"/>
  <c r="AM67" i="27"/>
  <c r="AV67"/>
  <c r="BA67"/>
  <c r="BA31" i="28" s="1"/>
  <c r="AK67" i="27"/>
  <c r="AX67"/>
  <c r="AW67"/>
  <c r="AT67"/>
  <c r="AR67"/>
  <c r="O271"/>
  <c r="AE271"/>
  <c r="AE241" i="28" s="1"/>
  <c r="J271" i="27"/>
  <c r="Z271"/>
  <c r="Q271"/>
  <c r="AG271"/>
  <c r="AG241" i="28" s="1"/>
  <c r="L271" i="27"/>
  <c r="AB271"/>
  <c r="AS271"/>
  <c r="AX271"/>
  <c r="K271"/>
  <c r="AA271"/>
  <c r="F271"/>
  <c r="V271"/>
  <c r="M271"/>
  <c r="AC271"/>
  <c r="H271"/>
  <c r="X271"/>
  <c r="AW271"/>
  <c r="BB271"/>
  <c r="AL271"/>
  <c r="G271"/>
  <c r="W271"/>
  <c r="R271"/>
  <c r="AH271"/>
  <c r="AH241" i="28" s="1"/>
  <c r="I271" i="27"/>
  <c r="Y271"/>
  <c r="T271"/>
  <c r="AJ271"/>
  <c r="BA271"/>
  <c r="AK271"/>
  <c r="BF271"/>
  <c r="AP271"/>
  <c r="S271"/>
  <c r="AI271"/>
  <c r="N271"/>
  <c r="AD271"/>
  <c r="AD241" i="28" s="1"/>
  <c r="E271" i="27"/>
  <c r="U271"/>
  <c r="P271"/>
  <c r="AF271"/>
  <c r="AF241" i="28" s="1"/>
  <c r="BE271" i="27"/>
  <c r="AO271"/>
  <c r="AT271"/>
  <c r="BC271"/>
  <c r="AM271"/>
  <c r="AV271"/>
  <c r="BG271"/>
  <c r="AQ271"/>
  <c r="AZ271"/>
  <c r="AU271"/>
  <c r="BD271"/>
  <c r="AN271"/>
  <c r="AY271"/>
  <c r="AR271"/>
  <c r="I199"/>
  <c r="Q199"/>
  <c r="Y199"/>
  <c r="AG199"/>
  <c r="AG167" i="28" s="1"/>
  <c r="H199" i="27"/>
  <c r="P199"/>
  <c r="X199"/>
  <c r="AF199"/>
  <c r="AF167" i="28" s="1"/>
  <c r="AR199" i="27"/>
  <c r="AS199"/>
  <c r="BF199"/>
  <c r="AP199"/>
  <c r="BG199"/>
  <c r="AQ199"/>
  <c r="G199"/>
  <c r="O199"/>
  <c r="W199"/>
  <c r="AE199"/>
  <c r="AE167" i="28" s="1"/>
  <c r="F199" i="27"/>
  <c r="N199"/>
  <c r="V199"/>
  <c r="AD199"/>
  <c r="AD167" i="28" s="1"/>
  <c r="AV199" i="27"/>
  <c r="AW199"/>
  <c r="AT199"/>
  <c r="AU199"/>
  <c r="E199"/>
  <c r="M199"/>
  <c r="U199"/>
  <c r="AC199"/>
  <c r="L199"/>
  <c r="T199"/>
  <c r="AB199"/>
  <c r="AJ199"/>
  <c r="AZ199"/>
  <c r="AZ167" i="28" s="1"/>
  <c r="BA199" i="27"/>
  <c r="BA167" i="28" s="1"/>
  <c r="AK199" i="27"/>
  <c r="AX199"/>
  <c r="AY199"/>
  <c r="K199"/>
  <c r="K167" i="28" s="1"/>
  <c r="S199" i="27"/>
  <c r="AA199"/>
  <c r="AI199"/>
  <c r="J199"/>
  <c r="R199"/>
  <c r="Z199"/>
  <c r="AH199"/>
  <c r="AH167" i="28" s="1"/>
  <c r="BD199" i="27"/>
  <c r="AN199"/>
  <c r="BE199"/>
  <c r="AO199"/>
  <c r="BB199"/>
  <c r="AL199"/>
  <c r="BC199"/>
  <c r="AM199"/>
  <c r="N330" i="25"/>
  <c r="N365"/>
  <c r="I365"/>
  <c r="I330"/>
  <c r="H328"/>
  <c r="H363"/>
  <c r="H365"/>
  <c r="H330"/>
  <c r="E166" i="27"/>
  <c r="I166"/>
  <c r="M166"/>
  <c r="Q166"/>
  <c r="U166"/>
  <c r="Y166"/>
  <c r="AC166"/>
  <c r="AF166"/>
  <c r="AF133" i="28" s="1"/>
  <c r="AJ166" i="27"/>
  <c r="H166"/>
  <c r="L166"/>
  <c r="L133" i="28" s="1"/>
  <c r="P166" i="27"/>
  <c r="T166"/>
  <c r="X166"/>
  <c r="AB166"/>
  <c r="AI166"/>
  <c r="G166"/>
  <c r="K166"/>
  <c r="K133" i="28" s="1"/>
  <c r="O166" i="27"/>
  <c r="S166"/>
  <c r="W166"/>
  <c r="AA166"/>
  <c r="AE166"/>
  <c r="AE133" i="28" s="1"/>
  <c r="AH166" i="27"/>
  <c r="AH133" i="28" s="1"/>
  <c r="F166" i="27"/>
  <c r="J166"/>
  <c r="N166"/>
  <c r="R166"/>
  <c r="V166"/>
  <c r="Z166"/>
  <c r="AD166"/>
  <c r="AD133" i="28" s="1"/>
  <c r="AG166" i="27"/>
  <c r="AG133" i="28" s="1"/>
  <c r="BF166" i="27"/>
  <c r="BB166"/>
  <c r="BB133" i="28" s="1"/>
  <c r="AX166" i="27"/>
  <c r="AT166"/>
  <c r="AP166"/>
  <c r="AL166"/>
  <c r="BG166"/>
  <c r="BC166"/>
  <c r="AY166"/>
  <c r="AU166"/>
  <c r="AQ166"/>
  <c r="AM166"/>
  <c r="BD166"/>
  <c r="BD133" i="28" s="1"/>
  <c r="AZ166" i="27"/>
  <c r="AZ133" i="28" s="1"/>
  <c r="AV166" i="27"/>
  <c r="AR166"/>
  <c r="AN166"/>
  <c r="BE166"/>
  <c r="BA166"/>
  <c r="BA133" i="28" s="1"/>
  <c r="AW166" i="27"/>
  <c r="AS166"/>
  <c r="AO166"/>
  <c r="AK166"/>
  <c r="N268"/>
  <c r="AD268"/>
  <c r="AD238" i="28" s="1"/>
  <c r="I268" i="27"/>
  <c r="Y268"/>
  <c r="T268"/>
  <c r="AJ268"/>
  <c r="K268"/>
  <c r="AA268"/>
  <c r="AU268"/>
  <c r="AV268"/>
  <c r="J268"/>
  <c r="Z268"/>
  <c r="E268"/>
  <c r="U268"/>
  <c r="P268"/>
  <c r="AF268"/>
  <c r="AF238" i="28" s="1"/>
  <c r="G268" i="27"/>
  <c r="W268"/>
  <c r="AY268"/>
  <c r="AZ268"/>
  <c r="F268"/>
  <c r="V268"/>
  <c r="Q268"/>
  <c r="AG268"/>
  <c r="AG238" i="28" s="1"/>
  <c r="L268" i="27"/>
  <c r="AB268"/>
  <c r="S268"/>
  <c r="AI268"/>
  <c r="BC268"/>
  <c r="AM268"/>
  <c r="BD268"/>
  <c r="AN268"/>
  <c r="R268"/>
  <c r="AH268"/>
  <c r="AH238" i="28" s="1"/>
  <c r="M268" i="27"/>
  <c r="AC268"/>
  <c r="H268"/>
  <c r="X268"/>
  <c r="O268"/>
  <c r="AE268"/>
  <c r="AE238" i="28" s="1"/>
  <c r="BG268" i="27"/>
  <c r="AQ268"/>
  <c r="AR268"/>
  <c r="BA268"/>
  <c r="AK268"/>
  <c r="BF268"/>
  <c r="AP268"/>
  <c r="BE268"/>
  <c r="AO268"/>
  <c r="AT268"/>
  <c r="AS268"/>
  <c r="AX268"/>
  <c r="AW268"/>
  <c r="BB268"/>
  <c r="AL268"/>
  <c r="L239" i="25"/>
  <c r="L275"/>
  <c r="K1501"/>
  <c r="K1503"/>
  <c r="L125"/>
  <c r="M199"/>
  <c r="K220" i="27"/>
  <c r="S220"/>
  <c r="AA220"/>
  <c r="AI220"/>
  <c r="J220"/>
  <c r="R220"/>
  <c r="Z220"/>
  <c r="AH220"/>
  <c r="AS220"/>
  <c r="BE220"/>
  <c r="AN220"/>
  <c r="AQ220"/>
  <c r="AX220"/>
  <c r="BI250"/>
  <c r="BJ250" s="1"/>
  <c r="I220"/>
  <c r="Q220"/>
  <c r="Y220"/>
  <c r="AG220"/>
  <c r="H220"/>
  <c r="P220"/>
  <c r="X220"/>
  <c r="AF220"/>
  <c r="AW220"/>
  <c r="BF220"/>
  <c r="AR220"/>
  <c r="AU220"/>
  <c r="AY220"/>
  <c r="AL220"/>
  <c r="G220"/>
  <c r="O220"/>
  <c r="W220"/>
  <c r="AE220"/>
  <c r="F220"/>
  <c r="N220"/>
  <c r="V220"/>
  <c r="AD220"/>
  <c r="AZ220"/>
  <c r="AK220"/>
  <c r="AV220"/>
  <c r="BB220"/>
  <c r="BC220"/>
  <c r="AP220"/>
  <c r="E220"/>
  <c r="M220"/>
  <c r="U220"/>
  <c r="AC220"/>
  <c r="L220"/>
  <c r="T220"/>
  <c r="AB220"/>
  <c r="AJ220"/>
  <c r="BD220"/>
  <c r="AO220"/>
  <c r="BA220"/>
  <c r="BG220"/>
  <c r="AM220"/>
  <c r="AT220"/>
  <c r="I191"/>
  <c r="Q191"/>
  <c r="Y191"/>
  <c r="AG191"/>
  <c r="AG159" i="28" s="1"/>
  <c r="H191" i="27"/>
  <c r="P191"/>
  <c r="X191"/>
  <c r="AF191"/>
  <c r="AF159" i="28" s="1"/>
  <c r="AR191" i="27"/>
  <c r="AS191"/>
  <c r="BF191"/>
  <c r="AP191"/>
  <c r="BG191"/>
  <c r="AQ191"/>
  <c r="G191"/>
  <c r="O191"/>
  <c r="W191"/>
  <c r="AE191"/>
  <c r="AE159" i="28" s="1"/>
  <c r="F191" i="27"/>
  <c r="N191"/>
  <c r="V191"/>
  <c r="AD191"/>
  <c r="AD159" i="28" s="1"/>
  <c r="AV191" i="27"/>
  <c r="AW191"/>
  <c r="AT191"/>
  <c r="AU191"/>
  <c r="E191"/>
  <c r="M191"/>
  <c r="U191"/>
  <c r="AC191"/>
  <c r="L191"/>
  <c r="T191"/>
  <c r="AB191"/>
  <c r="AJ191"/>
  <c r="AZ191"/>
  <c r="AZ159" i="28" s="1"/>
  <c r="BA191" i="27"/>
  <c r="BA159" i="28" s="1"/>
  <c r="AK191" i="27"/>
  <c r="AX191"/>
  <c r="AY191"/>
  <c r="K191"/>
  <c r="K159" i="28" s="1"/>
  <c r="S191" i="27"/>
  <c r="AA191"/>
  <c r="AI191"/>
  <c r="J191"/>
  <c r="R191"/>
  <c r="Z191"/>
  <c r="AH191"/>
  <c r="AH159" i="28" s="1"/>
  <c r="BD191" i="27"/>
  <c r="AN191"/>
  <c r="BE191"/>
  <c r="AO191"/>
  <c r="BB191"/>
  <c r="AL191"/>
  <c r="BC191"/>
  <c r="AM191"/>
  <c r="K250" i="25"/>
  <c r="K286"/>
  <c r="N286"/>
  <c r="N250"/>
  <c r="M272"/>
  <c r="M236"/>
  <c r="I272"/>
  <c r="I236"/>
  <c r="J281"/>
  <c r="J245"/>
  <c r="K281"/>
  <c r="K245"/>
  <c r="I356"/>
  <c r="I321"/>
  <c r="L320"/>
  <c r="L355"/>
  <c r="AS38" i="26"/>
  <c r="Y38"/>
  <c r="AL38" s="1"/>
  <c r="H131" i="27"/>
  <c r="P131"/>
  <c r="X131"/>
  <c r="AF131"/>
  <c r="AF97" i="28" s="1"/>
  <c r="F131" i="27"/>
  <c r="N131"/>
  <c r="V131"/>
  <c r="AD131"/>
  <c r="AD97" i="28" s="1"/>
  <c r="R131" i="27"/>
  <c r="AH131"/>
  <c r="AH97" i="28" s="1"/>
  <c r="G131" i="27"/>
  <c r="O131"/>
  <c r="W131"/>
  <c r="AE131"/>
  <c r="AE97" i="28" s="1"/>
  <c r="BG131" i="27"/>
  <c r="BG97" i="28" s="1"/>
  <c r="AQ131" i="27"/>
  <c r="AV131"/>
  <c r="AW131"/>
  <c r="BF131"/>
  <c r="BF97" i="28" s="1"/>
  <c r="AP131" i="27"/>
  <c r="L131"/>
  <c r="AB131"/>
  <c r="E131"/>
  <c r="M131"/>
  <c r="U131"/>
  <c r="AC131"/>
  <c r="AU131"/>
  <c r="AZ131"/>
  <c r="AZ97" i="28" s="1"/>
  <c r="BA131" i="27"/>
  <c r="BA97" i="28" s="1"/>
  <c r="AK131" i="27"/>
  <c r="AT131"/>
  <c r="J131"/>
  <c r="Z131"/>
  <c r="K131"/>
  <c r="K97" i="28" s="1"/>
  <c r="S131" i="27"/>
  <c r="AA131"/>
  <c r="AI131"/>
  <c r="AY131"/>
  <c r="AY97" i="28" s="1"/>
  <c r="BD131" i="27"/>
  <c r="BD97" i="28" s="1"/>
  <c r="AN131" i="27"/>
  <c r="BE131"/>
  <c r="BE97" i="28" s="1"/>
  <c r="AO131" i="27"/>
  <c r="AX131"/>
  <c r="T131"/>
  <c r="AJ131"/>
  <c r="I131"/>
  <c r="Q131"/>
  <c r="Y131"/>
  <c r="AG131"/>
  <c r="AG97" i="28" s="1"/>
  <c r="BC131" i="27"/>
  <c r="BC97" i="28" s="1"/>
  <c r="AM131" i="27"/>
  <c r="AR131"/>
  <c r="AS131"/>
  <c r="BB131"/>
  <c r="BB97" i="28" s="1"/>
  <c r="AL131" i="27"/>
  <c r="K280" i="25"/>
  <c r="K244"/>
  <c r="N244"/>
  <c r="N280"/>
  <c r="K243"/>
  <c r="K279"/>
  <c r="N273"/>
  <c r="N237"/>
  <c r="I237"/>
  <c r="I273"/>
  <c r="N336"/>
  <c r="N371"/>
  <c r="J370"/>
  <c r="J335"/>
  <c r="I332"/>
  <c r="I367"/>
  <c r="H370"/>
  <c r="H335"/>
  <c r="W38" i="26"/>
  <c r="AJ38" s="1"/>
  <c r="AQ38"/>
  <c r="L323" i="25"/>
  <c r="L358"/>
  <c r="J275"/>
  <c r="J239"/>
  <c r="H1503"/>
  <c r="I125"/>
  <c r="J199"/>
  <c r="H1501"/>
  <c r="G118" i="27"/>
  <c r="O118"/>
  <c r="W118"/>
  <c r="AE118"/>
  <c r="AF118"/>
  <c r="J118"/>
  <c r="AB118"/>
  <c r="F118"/>
  <c r="BB118"/>
  <c r="AX118"/>
  <c r="AZ118"/>
  <c r="BG118"/>
  <c r="AK118"/>
  <c r="AT118"/>
  <c r="AO118"/>
  <c r="E118"/>
  <c r="M118"/>
  <c r="U118"/>
  <c r="AC118"/>
  <c r="X118"/>
  <c r="AH118"/>
  <c r="T118"/>
  <c r="AD118"/>
  <c r="AY118"/>
  <c r="AM118"/>
  <c r="BE118"/>
  <c r="AP118"/>
  <c r="AS118"/>
  <c r="BD118"/>
  <c r="K118"/>
  <c r="S118"/>
  <c r="AA118"/>
  <c r="AI118"/>
  <c r="P118"/>
  <c r="Z118"/>
  <c r="L118"/>
  <c r="V118"/>
  <c r="BC118"/>
  <c r="AQ118"/>
  <c r="AR118"/>
  <c r="BA118"/>
  <c r="AL118"/>
  <c r="BI148"/>
  <c r="BJ148" s="1"/>
  <c r="I118"/>
  <c r="Q118"/>
  <c r="Y118"/>
  <c r="AG118"/>
  <c r="H118"/>
  <c r="R118"/>
  <c r="AJ118"/>
  <c r="N118"/>
  <c r="AV118"/>
  <c r="AU118"/>
  <c r="AW118"/>
  <c r="AN118"/>
  <c r="BF118"/>
  <c r="O259"/>
  <c r="AE259"/>
  <c r="AE229" i="28" s="1"/>
  <c r="J259" i="27"/>
  <c r="Z259"/>
  <c r="Q259"/>
  <c r="AG259"/>
  <c r="AG229" i="28" s="1"/>
  <c r="L259" i="27"/>
  <c r="AB259"/>
  <c r="BA259"/>
  <c r="AK259"/>
  <c r="K259"/>
  <c r="AA259"/>
  <c r="F259"/>
  <c r="V259"/>
  <c r="M259"/>
  <c r="AC259"/>
  <c r="H259"/>
  <c r="X259"/>
  <c r="BE259"/>
  <c r="AO259"/>
  <c r="G259"/>
  <c r="W259"/>
  <c r="R259"/>
  <c r="AH259"/>
  <c r="AH229" i="28" s="1"/>
  <c r="I259" i="27"/>
  <c r="Y259"/>
  <c r="T259"/>
  <c r="AJ259"/>
  <c r="AS259"/>
  <c r="S259"/>
  <c r="AI259"/>
  <c r="N259"/>
  <c r="AD259"/>
  <c r="AD229" i="28" s="1"/>
  <c r="E259" i="27"/>
  <c r="U259"/>
  <c r="P259"/>
  <c r="AF259"/>
  <c r="AF229" i="28" s="1"/>
  <c r="AW259" i="27"/>
  <c r="AX259"/>
  <c r="AU259"/>
  <c r="AV259"/>
  <c r="BB259"/>
  <c r="AL259"/>
  <c r="AY259"/>
  <c r="AZ259"/>
  <c r="BF259"/>
  <c r="AP259"/>
  <c r="BC259"/>
  <c r="AM259"/>
  <c r="BD259"/>
  <c r="AN259"/>
  <c r="AT259"/>
  <c r="BG259"/>
  <c r="AQ259"/>
  <c r="AR259"/>
  <c r="E225"/>
  <c r="I225"/>
  <c r="G225"/>
  <c r="F225"/>
  <c r="N225"/>
  <c r="V225"/>
  <c r="AD225"/>
  <c r="AD194" i="28" s="1"/>
  <c r="P225" i="27"/>
  <c r="Z225"/>
  <c r="AJ225"/>
  <c r="S225"/>
  <c r="AI225"/>
  <c r="Q225"/>
  <c r="AG225"/>
  <c r="AG194" i="28" s="1"/>
  <c r="AW225" i="27"/>
  <c r="BF225"/>
  <c r="AP225"/>
  <c r="BG225"/>
  <c r="AQ225"/>
  <c r="AZ225"/>
  <c r="L225"/>
  <c r="X225"/>
  <c r="AH225"/>
  <c r="AH194" i="28" s="1"/>
  <c r="O225" i="27"/>
  <c r="AE225"/>
  <c r="AE194" i="28" s="1"/>
  <c r="M225" i="27"/>
  <c r="M194" i="28" s="1"/>
  <c r="AC225" i="27"/>
  <c r="BA225"/>
  <c r="AK225"/>
  <c r="AT225"/>
  <c r="AU225"/>
  <c r="BD225"/>
  <c r="AN225"/>
  <c r="J225"/>
  <c r="T225"/>
  <c r="AF225"/>
  <c r="AF194" i="28" s="1"/>
  <c r="K225" i="27"/>
  <c r="AA225"/>
  <c r="Y225"/>
  <c r="BE225"/>
  <c r="AO225"/>
  <c r="AX225"/>
  <c r="AY225"/>
  <c r="AR225"/>
  <c r="H225"/>
  <c r="R225"/>
  <c r="AB225"/>
  <c r="W225"/>
  <c r="U225"/>
  <c r="AS225"/>
  <c r="BB225"/>
  <c r="AL225"/>
  <c r="BC225"/>
  <c r="AM225"/>
  <c r="AV225"/>
  <c r="L1503" i="25"/>
  <c r="N214"/>
  <c r="AQ34" i="26"/>
  <c r="W34"/>
  <c r="AJ34" s="1"/>
  <c r="H153" i="27"/>
  <c r="L153"/>
  <c r="L120" i="28" s="1"/>
  <c r="P153" i="27"/>
  <c r="T153"/>
  <c r="X153"/>
  <c r="AB153"/>
  <c r="AH153"/>
  <c r="AH120" i="28" s="1"/>
  <c r="G153" i="27"/>
  <c r="K153"/>
  <c r="K120" i="28" s="1"/>
  <c r="O153" i="27"/>
  <c r="S153"/>
  <c r="W153"/>
  <c r="AA153"/>
  <c r="AE153"/>
  <c r="AE120" i="28" s="1"/>
  <c r="F153" i="27"/>
  <c r="J153"/>
  <c r="N153"/>
  <c r="R153"/>
  <c r="V153"/>
  <c r="Z153"/>
  <c r="AD153"/>
  <c r="AD120" i="28" s="1"/>
  <c r="AG153" i="27"/>
  <c r="AG120" i="28" s="1"/>
  <c r="AJ153" i="27"/>
  <c r="E153"/>
  <c r="I153"/>
  <c r="M153"/>
  <c r="Q153"/>
  <c r="U153"/>
  <c r="Y153"/>
  <c r="AC153"/>
  <c r="AF153"/>
  <c r="AF120" i="28" s="1"/>
  <c r="AI153" i="27"/>
  <c r="BF153"/>
  <c r="BF120" i="28" s="1"/>
  <c r="BB153" i="27"/>
  <c r="BB120" i="28" s="1"/>
  <c r="AX153" i="27"/>
  <c r="AT153"/>
  <c r="AP153"/>
  <c r="AL153"/>
  <c r="BG153"/>
  <c r="BG120" i="28" s="1"/>
  <c r="BC153" i="27"/>
  <c r="AY153"/>
  <c r="AU153"/>
  <c r="AQ153"/>
  <c r="AM153"/>
  <c r="BD153"/>
  <c r="BD120" i="28" s="1"/>
  <c r="AZ153" i="27"/>
  <c r="AZ120" i="28" s="1"/>
  <c r="AV153" i="27"/>
  <c r="AR153"/>
  <c r="AN153"/>
  <c r="BE153"/>
  <c r="BA153"/>
  <c r="BA120" i="28" s="1"/>
  <c r="AW153" i="27"/>
  <c r="AS153"/>
  <c r="AO153"/>
  <c r="AK153"/>
  <c r="N281" i="25"/>
  <c r="N245"/>
  <c r="M287"/>
  <c r="M251"/>
  <c r="M355"/>
  <c r="M320"/>
  <c r="H90" i="27"/>
  <c r="P90"/>
  <c r="X90"/>
  <c r="AF90"/>
  <c r="AF55" i="28" s="1"/>
  <c r="J90" i="27"/>
  <c r="T90"/>
  <c r="AD90"/>
  <c r="AD55" i="28" s="1"/>
  <c r="K90" i="27"/>
  <c r="S90"/>
  <c r="AA90"/>
  <c r="AI90"/>
  <c r="BD90"/>
  <c r="BD55" i="28" s="1"/>
  <c r="AN90" i="27"/>
  <c r="BE90"/>
  <c r="BE55" i="28" s="1"/>
  <c r="AO90" i="27"/>
  <c r="AT90"/>
  <c r="AY90"/>
  <c r="AY55" i="28" s="1"/>
  <c r="F90" i="27"/>
  <c r="R90"/>
  <c r="AB90"/>
  <c r="I90"/>
  <c r="Q90"/>
  <c r="Y90"/>
  <c r="AG90"/>
  <c r="AG55" i="28" s="1"/>
  <c r="AR90" i="27"/>
  <c r="AS90"/>
  <c r="AX90"/>
  <c r="BC90"/>
  <c r="BC55" i="28" s="1"/>
  <c r="AM90" i="27"/>
  <c r="N90"/>
  <c r="Z90"/>
  <c r="AJ90"/>
  <c r="G90"/>
  <c r="O90"/>
  <c r="W90"/>
  <c r="AE90"/>
  <c r="AE55" i="28" s="1"/>
  <c r="AV90" i="27"/>
  <c r="AW90"/>
  <c r="BB90"/>
  <c r="BB55" i="28" s="1"/>
  <c r="AL90" i="27"/>
  <c r="BG90"/>
  <c r="BG55" i="28" s="1"/>
  <c r="AQ90" i="27"/>
  <c r="L90"/>
  <c r="V90"/>
  <c r="AH90"/>
  <c r="AH55" i="28" s="1"/>
  <c r="E90" i="27"/>
  <c r="M90"/>
  <c r="U90"/>
  <c r="AC90"/>
  <c r="AZ90"/>
  <c r="AZ55" i="28" s="1"/>
  <c r="BA90" i="27"/>
  <c r="BA55" i="28" s="1"/>
  <c r="AK90" i="27"/>
  <c r="BF90"/>
  <c r="BF55" i="28" s="1"/>
  <c r="AP90" i="27"/>
  <c r="AU90"/>
  <c r="H155"/>
  <c r="L155"/>
  <c r="L122" i="28" s="1"/>
  <c r="P155" i="27"/>
  <c r="T155"/>
  <c r="X155"/>
  <c r="AB155"/>
  <c r="AE155"/>
  <c r="AE122" i="28" s="1"/>
  <c r="AH155" i="27"/>
  <c r="AH122" i="28" s="1"/>
  <c r="G155" i="27"/>
  <c r="K155"/>
  <c r="K122" i="28" s="1"/>
  <c r="O155" i="27"/>
  <c r="S155"/>
  <c r="W155"/>
  <c r="AA155"/>
  <c r="AG155"/>
  <c r="AG122" i="28" s="1"/>
  <c r="AJ155" i="27"/>
  <c r="F155"/>
  <c r="J155"/>
  <c r="N155"/>
  <c r="R155"/>
  <c r="V155"/>
  <c r="Z155"/>
  <c r="AD155"/>
  <c r="AD122" i="28" s="1"/>
  <c r="AI155" i="27"/>
  <c r="E155"/>
  <c r="I155"/>
  <c r="M155"/>
  <c r="Q155"/>
  <c r="U155"/>
  <c r="Y155"/>
  <c r="AC155"/>
  <c r="AF155"/>
  <c r="AF122" i="28" s="1"/>
  <c r="BF155" i="27"/>
  <c r="BF122" i="28" s="1"/>
  <c r="BB155" i="27"/>
  <c r="BB122" i="28" s="1"/>
  <c r="AX155" i="27"/>
  <c r="AT155"/>
  <c r="AP155"/>
  <c r="AL155"/>
  <c r="BG155"/>
  <c r="BG122" i="28" s="1"/>
  <c r="BC155" i="27"/>
  <c r="AY155"/>
  <c r="AU155"/>
  <c r="AQ155"/>
  <c r="AM155"/>
  <c r="BD155"/>
  <c r="BD122" i="28" s="1"/>
  <c r="AZ155" i="27"/>
  <c r="AZ122" i="28" s="1"/>
  <c r="AV155" i="27"/>
  <c r="AR155"/>
  <c r="AN155"/>
  <c r="BE155"/>
  <c r="BA155"/>
  <c r="BA122" i="28" s="1"/>
  <c r="AW155" i="27"/>
  <c r="AS155"/>
  <c r="AO155"/>
  <c r="AK155"/>
  <c r="J238" i="25"/>
  <c r="J274"/>
  <c r="M357"/>
  <c r="M322"/>
  <c r="J243"/>
  <c r="J279"/>
  <c r="AJ147" i="27"/>
  <c r="N205" i="25"/>
  <c r="AX104" i="27"/>
  <c r="F104"/>
  <c r="M104"/>
  <c r="AO104"/>
  <c r="I104"/>
  <c r="R104"/>
  <c r="BF104"/>
  <c r="BF69" i="28" s="1"/>
  <c r="BD104" i="27"/>
  <c r="BD69" i="28" s="1"/>
  <c r="G104" i="27"/>
  <c r="BG104"/>
  <c r="BG69" i="28" s="1"/>
  <c r="AZ104" i="27"/>
  <c r="AZ69" i="28" s="1"/>
  <c r="L104" i="27"/>
  <c r="S104"/>
  <c r="P104"/>
  <c r="G239"/>
  <c r="BG239"/>
  <c r="AE239"/>
  <c r="AE208" i="28" s="1"/>
  <c r="AM239" i="27"/>
  <c r="AS239"/>
  <c r="AV239"/>
  <c r="BE239"/>
  <c r="AC239"/>
  <c r="AF239"/>
  <c r="AF208" i="28" s="1"/>
  <c r="AH239" i="27"/>
  <c r="AH208" i="28" s="1"/>
  <c r="AJ239" i="27"/>
  <c r="AD239"/>
  <c r="AD208" i="28" s="1"/>
  <c r="AM112" i="27"/>
  <c r="AV112"/>
  <c r="AD112"/>
  <c r="AD77" i="28" s="1"/>
  <c r="AY112" i="27"/>
  <c r="AY77" i="28" s="1"/>
  <c r="AR112" i="27"/>
  <c r="AG112"/>
  <c r="AG77" i="28" s="1"/>
  <c r="AU112" i="27"/>
  <c r="BA112"/>
  <c r="BA77" i="28" s="1"/>
  <c r="X112" i="27"/>
  <c r="AQ112"/>
  <c r="AW112"/>
  <c r="K112"/>
  <c r="T112"/>
  <c r="O112"/>
  <c r="AO278"/>
  <c r="BA278"/>
  <c r="AL278"/>
  <c r="AY278"/>
  <c r="S278"/>
  <c r="Q278"/>
  <c r="F278"/>
  <c r="H278"/>
  <c r="AQ278"/>
  <c r="AA278"/>
  <c r="Y278"/>
  <c r="AM278"/>
  <c r="AE278"/>
  <c r="AE248" i="28" s="1"/>
  <c r="AC278" i="27"/>
  <c r="AS139"/>
  <c r="AG139"/>
  <c r="AG105" i="28" s="1"/>
  <c r="T139" i="27"/>
  <c r="AN139"/>
  <c r="AA139"/>
  <c r="AT139"/>
  <c r="AU139"/>
  <c r="E139"/>
  <c r="AW139"/>
  <c r="AE139"/>
  <c r="AE105" i="28" s="1"/>
  <c r="L139" i="27"/>
  <c r="F139"/>
  <c r="H139"/>
  <c r="J139"/>
  <c r="M207" i="25"/>
  <c r="AM240" i="27"/>
  <c r="AS240"/>
  <c r="AO240"/>
  <c r="AT240"/>
  <c r="AQ240"/>
  <c r="AW240"/>
  <c r="G240"/>
  <c r="L240"/>
  <c r="I240"/>
  <c r="F240"/>
  <c r="K240"/>
  <c r="H240"/>
  <c r="E240"/>
  <c r="J240"/>
  <c r="AA103"/>
  <c r="AK103"/>
  <c r="Z103"/>
  <c r="AG103"/>
  <c r="AG68" i="28" s="1"/>
  <c r="AL103" i="27"/>
  <c r="T103"/>
  <c r="AE103"/>
  <c r="AE68" i="28" s="1"/>
  <c r="BC103" i="27"/>
  <c r="BC68" i="28" s="1"/>
  <c r="AB103" i="27"/>
  <c r="E103"/>
  <c r="AY103"/>
  <c r="AY68" i="28" s="1"/>
  <c r="AN103" i="27"/>
  <c r="P103"/>
  <c r="AT214"/>
  <c r="Y214"/>
  <c r="H214"/>
  <c r="AP214"/>
  <c r="BD214"/>
  <c r="AH214"/>
  <c r="AH182" i="28" s="1"/>
  <c r="K214" i="27"/>
  <c r="K182" i="28" s="1"/>
  <c r="AL214" i="27"/>
  <c r="AZ214"/>
  <c r="AZ182" i="28" s="1"/>
  <c r="AB214" i="27"/>
  <c r="M214"/>
  <c r="BA214"/>
  <c r="BA182" i="28" s="1"/>
  <c r="AD214" i="27"/>
  <c r="AD182" i="28" s="1"/>
  <c r="AS110" i="27"/>
  <c r="F110"/>
  <c r="O110"/>
  <c r="AO110"/>
  <c r="K110"/>
  <c r="R110"/>
  <c r="AK110"/>
  <c r="N110"/>
  <c r="G110"/>
  <c r="BB110"/>
  <c r="BB75" i="28" s="1"/>
  <c r="S110" i="27"/>
  <c r="J110"/>
  <c r="X110"/>
  <c r="I213" i="25"/>
  <c r="H285" s="1"/>
  <c r="BB211" i="27"/>
  <c r="BD211"/>
  <c r="J211"/>
  <c r="K211"/>
  <c r="K179" i="28" s="1"/>
  <c r="BA211" i="27"/>
  <c r="BA179" i="28" s="1"/>
  <c r="T211" i="27"/>
  <c r="M211"/>
  <c r="AW211"/>
  <c r="N211"/>
  <c r="O211"/>
  <c r="AP211"/>
  <c r="AF211"/>
  <c r="AF179" i="28" s="1"/>
  <c r="AG211" i="27"/>
  <c r="AG179" i="28" s="1"/>
  <c r="AZ137" i="27"/>
  <c r="AZ103" i="28" s="1"/>
  <c r="Z137" i="27"/>
  <c r="S137"/>
  <c r="AV137"/>
  <c r="T137"/>
  <c r="AK137"/>
  <c r="AD137"/>
  <c r="AD103" i="28" s="1"/>
  <c r="AA137" i="27"/>
  <c r="AN137"/>
  <c r="AF137"/>
  <c r="AF103" i="28" s="1"/>
  <c r="AG137" i="27"/>
  <c r="AG103" i="28" s="1"/>
  <c r="M137" i="27"/>
  <c r="O137"/>
  <c r="AL213"/>
  <c r="AV213"/>
  <c r="I213"/>
  <c r="L213"/>
  <c r="BA213"/>
  <c r="BA181" i="28" s="1"/>
  <c r="S213" i="27"/>
  <c r="N213"/>
  <c r="AW213"/>
  <c r="U213"/>
  <c r="X213"/>
  <c r="BG213"/>
  <c r="AZ213"/>
  <c r="AZ181" i="28" s="1"/>
  <c r="G213" i="27"/>
  <c r="J213"/>
  <c r="BE282"/>
  <c r="BA282"/>
  <c r="AS282"/>
  <c r="R282"/>
  <c r="T282"/>
  <c r="K282"/>
  <c r="V282"/>
  <c r="L282"/>
  <c r="AQ282"/>
  <c r="AB282"/>
  <c r="G282"/>
  <c r="AD282"/>
  <c r="AD252" i="28" s="1"/>
  <c r="P282" i="27"/>
  <c r="P136"/>
  <c r="AK136"/>
  <c r="AU136"/>
  <c r="I136"/>
  <c r="AB136"/>
  <c r="AW136"/>
  <c r="AI136"/>
  <c r="AF136"/>
  <c r="AF102" i="28" s="1"/>
  <c r="AL136" i="27"/>
  <c r="AM136"/>
  <c r="M136"/>
  <c r="L136"/>
  <c r="BE136"/>
  <c r="BE102" i="28" s="1"/>
  <c r="W136" i="27"/>
  <c r="AH144"/>
  <c r="AH110" i="28" s="1"/>
  <c r="AT144" i="27"/>
  <c r="Y144"/>
  <c r="Z144"/>
  <c r="AO144"/>
  <c r="BG144"/>
  <c r="BG110" i="28" s="1"/>
  <c r="AB144" i="27"/>
  <c r="AK144"/>
  <c r="AR144"/>
  <c r="U144"/>
  <c r="H144"/>
  <c r="AX144"/>
  <c r="W144"/>
  <c r="S144"/>
  <c r="AX108"/>
  <c r="G108"/>
  <c r="P108"/>
  <c r="BE108"/>
  <c r="BE73" i="28" s="1"/>
  <c r="AH108" i="27"/>
  <c r="AH73" i="28" s="1"/>
  <c r="AU108" i="27"/>
  <c r="BA108"/>
  <c r="BA73" i="28" s="1"/>
  <c r="O108" i="27"/>
  <c r="H108"/>
  <c r="AL108"/>
  <c r="AJ108"/>
  <c r="AA108"/>
  <c r="Q108"/>
  <c r="N108"/>
  <c r="AH109"/>
  <c r="AH74" i="28" s="1"/>
  <c r="AK109" i="27"/>
  <c r="W109"/>
  <c r="AF109"/>
  <c r="AF74" i="28" s="1"/>
  <c r="AL109" i="27"/>
  <c r="BD109"/>
  <c r="BD74" i="28" s="1"/>
  <c r="K109" i="27"/>
  <c r="R109"/>
  <c r="AS109"/>
  <c r="E109"/>
  <c r="Z109"/>
  <c r="BE109"/>
  <c r="BE74" i="28" s="1"/>
  <c r="M109" i="27"/>
  <c r="O107"/>
  <c r="AP107"/>
  <c r="AZ107"/>
  <c r="AZ72" i="28" s="1"/>
  <c r="L107" i="27"/>
  <c r="AI107"/>
  <c r="BB107"/>
  <c r="BB72" i="28" s="1"/>
  <c r="AF107" i="27"/>
  <c r="AF72" i="28" s="1"/>
  <c r="I107" i="27"/>
  <c r="AX107"/>
  <c r="H107"/>
  <c r="Q107"/>
  <c r="AO107"/>
  <c r="AH107"/>
  <c r="AH72" i="28" s="1"/>
  <c r="T107" i="27"/>
  <c r="BA141"/>
  <c r="BA107" i="28" s="1"/>
  <c r="AH141" i="27"/>
  <c r="AH107" i="28" s="1"/>
  <c r="S141" i="27"/>
  <c r="AZ141"/>
  <c r="AZ107" i="28" s="1"/>
  <c r="T141" i="27"/>
  <c r="AK141"/>
  <c r="AD141"/>
  <c r="AD107" i="28" s="1"/>
  <c r="AI141" i="27"/>
  <c r="BF141"/>
  <c r="BF107" i="28" s="1"/>
  <c r="X141" i="27"/>
  <c r="AC141"/>
  <c r="AE141"/>
  <c r="AE107" i="28" s="1"/>
  <c r="AG141" i="27"/>
  <c r="AG107" i="28" s="1"/>
  <c r="BE272" i="27"/>
  <c r="AT272"/>
  <c r="AS272"/>
  <c r="AE272"/>
  <c r="AE242" i="28" s="1"/>
  <c r="AH272" i="27"/>
  <c r="AH242" i="28" s="1"/>
  <c r="AZ272" i="27"/>
  <c r="AB272"/>
  <c r="Q272"/>
  <c r="BG272"/>
  <c r="T272"/>
  <c r="AR272"/>
  <c r="AJ272"/>
  <c r="F272"/>
  <c r="AR143"/>
  <c r="BC143"/>
  <c r="BC109" i="28" s="1"/>
  <c r="I143" i="27"/>
  <c r="AP143"/>
  <c r="AA143"/>
  <c r="AN143"/>
  <c r="AT143"/>
  <c r="M143"/>
  <c r="AW143"/>
  <c r="BG143"/>
  <c r="BG109" i="28" s="1"/>
  <c r="G143" i="27"/>
  <c r="F143"/>
  <c r="H143"/>
  <c r="J143"/>
  <c r="AL209"/>
  <c r="AV209"/>
  <c r="I209"/>
  <c r="L209"/>
  <c r="BA209"/>
  <c r="BA177" i="28" s="1"/>
  <c r="S209" i="27"/>
  <c r="N209"/>
  <c r="AW209"/>
  <c r="U209"/>
  <c r="X209"/>
  <c r="BG209"/>
  <c r="AZ209"/>
  <c r="AZ177" i="28" s="1"/>
  <c r="G209" i="27"/>
  <c r="J209"/>
  <c r="AT276"/>
  <c r="BF276"/>
  <c r="BB276"/>
  <c r="AV276"/>
  <c r="O276"/>
  <c r="P276"/>
  <c r="AG276"/>
  <c r="AG246" i="28" s="1"/>
  <c r="AH276" i="27"/>
  <c r="AH246" i="28" s="1"/>
  <c r="AN276" i="27"/>
  <c r="AI276"/>
  <c r="AJ276"/>
  <c r="AZ276"/>
  <c r="U276"/>
  <c r="V276"/>
  <c r="BB207"/>
  <c r="BD207"/>
  <c r="J207"/>
  <c r="K207"/>
  <c r="K175" i="28" s="1"/>
  <c r="BA207" i="27"/>
  <c r="BA175" i="28" s="1"/>
  <c r="T207" i="27"/>
  <c r="M207"/>
  <c r="AW207"/>
  <c r="N207"/>
  <c r="O207"/>
  <c r="AP207"/>
  <c r="AF207"/>
  <c r="AF175" i="28" s="1"/>
  <c r="AG207" i="27"/>
  <c r="AG175" i="28" s="1"/>
  <c r="N113" i="27"/>
  <c r="AU113"/>
  <c r="BA113"/>
  <c r="BA78" i="28" s="1"/>
  <c r="V113" i="27"/>
  <c r="E113"/>
  <c r="AL113"/>
  <c r="BD113"/>
  <c r="BD78" i="28" s="1"/>
  <c r="W113" i="27"/>
  <c r="L113"/>
  <c r="AS113"/>
  <c r="F113"/>
  <c r="AY113"/>
  <c r="AY78" i="28" s="1"/>
  <c r="AV113" i="27"/>
  <c r="AG113"/>
  <c r="AG78" i="28" s="1"/>
  <c r="BE274" i="27"/>
  <c r="BA274"/>
  <c r="AS274"/>
  <c r="W274"/>
  <c r="X274"/>
  <c r="BD274"/>
  <c r="Q274"/>
  <c r="R274"/>
  <c r="BG274"/>
  <c r="K274"/>
  <c r="L274"/>
  <c r="AC274"/>
  <c r="AD274"/>
  <c r="AD244" i="28" s="1"/>
  <c r="AY277" i="27"/>
  <c r="AQ277"/>
  <c r="BC277"/>
  <c r="BE277"/>
  <c r="AE277"/>
  <c r="AE247" i="28" s="1"/>
  <c r="BB277" i="27"/>
  <c r="AH277"/>
  <c r="AH247" i="28" s="1"/>
  <c r="E277" i="27"/>
  <c r="F277"/>
  <c r="AJ277"/>
  <c r="I277"/>
  <c r="J277"/>
  <c r="V277"/>
  <c r="M277"/>
  <c r="AX102"/>
  <c r="W102"/>
  <c r="AD102"/>
  <c r="AD67" i="28" s="1"/>
  <c r="AT102" i="27"/>
  <c r="Z102"/>
  <c r="AI102"/>
  <c r="BF102"/>
  <c r="BF67" i="28" s="1"/>
  <c r="AE102" i="27"/>
  <c r="AE67" i="28" s="1"/>
  <c r="V102" i="27"/>
  <c r="AL102"/>
  <c r="AH102"/>
  <c r="AH67" i="28" s="1"/>
  <c r="AA102" i="27"/>
  <c r="T102"/>
  <c r="Q102"/>
  <c r="AK241"/>
  <c r="AV241"/>
  <c r="BF241"/>
  <c r="AR241"/>
  <c r="BB241"/>
  <c r="AN241"/>
  <c r="AO241"/>
  <c r="AD241"/>
  <c r="AD210" i="28" s="1"/>
  <c r="AE241" i="27"/>
  <c r="AE210" i="28" s="1"/>
  <c r="P241" i="27"/>
  <c r="Q241"/>
  <c r="AA241"/>
  <c r="AC241"/>
  <c r="AZ283"/>
  <c r="AR283"/>
  <c r="BD283"/>
  <c r="BB283"/>
  <c r="X283"/>
  <c r="AB283"/>
  <c r="AK283"/>
  <c r="S283"/>
  <c r="N283"/>
  <c r="T283"/>
  <c r="Y283"/>
  <c r="BF283"/>
  <c r="V283"/>
  <c r="AA283"/>
  <c r="H193" i="25"/>
  <c r="O111" i="27"/>
  <c r="AP111"/>
  <c r="AZ111"/>
  <c r="AZ76" i="28" s="1"/>
  <c r="U111" i="27"/>
  <c r="AQ111"/>
  <c r="AW111"/>
  <c r="AJ111"/>
  <c r="K111"/>
  <c r="AS111"/>
  <c r="L111"/>
  <c r="Q111"/>
  <c r="AO111"/>
  <c r="AF111"/>
  <c r="AF76" i="28" s="1"/>
  <c r="R111" i="27"/>
  <c r="AA248"/>
  <c r="O248"/>
  <c r="AM248"/>
  <c r="AS248"/>
  <c r="AJ248"/>
  <c r="X248"/>
  <c r="AO248"/>
  <c r="K248"/>
  <c r="AE248"/>
  <c r="AE217" i="28" s="1"/>
  <c r="AT248" i="27"/>
  <c r="Z248"/>
  <c r="F248"/>
  <c r="AQ248"/>
  <c r="AW248"/>
  <c r="X140"/>
  <c r="AN140"/>
  <c r="Y140"/>
  <c r="Z140"/>
  <c r="AW140"/>
  <c r="AI140"/>
  <c r="AD140"/>
  <c r="AD106" i="28" s="1"/>
  <c r="F140" i="27"/>
  <c r="AV140"/>
  <c r="U140"/>
  <c r="J140"/>
  <c r="BE140"/>
  <c r="BE106" i="28" s="1"/>
  <c r="W140" i="27"/>
  <c r="AG142"/>
  <c r="AG108" i="28" s="1"/>
  <c r="AT142" i="27"/>
  <c r="Z142"/>
  <c r="Y142"/>
  <c r="AO142"/>
  <c r="BG142"/>
  <c r="BG108" i="28" s="1"/>
  <c r="AA142" i="27"/>
  <c r="AP142"/>
  <c r="AM142"/>
  <c r="J142"/>
  <c r="AC142"/>
  <c r="BD142"/>
  <c r="BD108" i="28" s="1"/>
  <c r="X142" i="27"/>
  <c r="T142"/>
  <c r="AN279"/>
  <c r="AQ279"/>
  <c r="BC279"/>
  <c r="AG279"/>
  <c r="AG249" i="28" s="1"/>
  <c r="AI279" i="27"/>
  <c r="AP279"/>
  <c r="U279"/>
  <c r="W279"/>
  <c r="AL279"/>
  <c r="I279"/>
  <c r="K279"/>
  <c r="AS279"/>
  <c r="N279"/>
  <c r="P279"/>
  <c r="AZ208"/>
  <c r="AZ176" i="28" s="1"/>
  <c r="J208" i="27"/>
  <c r="G208"/>
  <c r="BF208"/>
  <c r="AB208"/>
  <c r="Y208"/>
  <c r="BC208"/>
  <c r="BE208"/>
  <c r="N208"/>
  <c r="S208"/>
  <c r="AK208"/>
  <c r="AF208"/>
  <c r="AF176" i="28" s="1"/>
  <c r="AC208" i="27"/>
  <c r="F249"/>
  <c r="AK249"/>
  <c r="E249"/>
  <c r="AQ249"/>
  <c r="AW249"/>
  <c r="M249"/>
  <c r="M218" i="28" s="1"/>
  <c r="AL249" i="27"/>
  <c r="V249"/>
  <c r="AY249"/>
  <c r="AE249"/>
  <c r="AE218" i="28" s="1"/>
  <c r="AI249" i="27"/>
  <c r="W249"/>
  <c r="AA249"/>
  <c r="AR243"/>
  <c r="BA243"/>
  <c r="BG243"/>
  <c r="AZ243"/>
  <c r="BB243"/>
  <c r="AX243"/>
  <c r="U243"/>
  <c r="X243"/>
  <c r="W243"/>
  <c r="Z243"/>
  <c r="P243"/>
  <c r="T243"/>
  <c r="AA243"/>
  <c r="V243"/>
  <c r="AS106"/>
  <c r="E106"/>
  <c r="Q106"/>
  <c r="BE106"/>
  <c r="BE71" i="28" s="1"/>
  <c r="AI106" i="27"/>
  <c r="G106"/>
  <c r="AK106"/>
  <c r="M106"/>
  <c r="I106"/>
  <c r="AL106"/>
  <c r="AF106"/>
  <c r="AF71" i="28" s="1"/>
  <c r="AB106" i="27"/>
  <c r="Z106"/>
  <c r="AH244"/>
  <c r="AH213" i="28" s="1"/>
  <c r="N244" i="27"/>
  <c r="BD244"/>
  <c r="BB244"/>
  <c r="AI244"/>
  <c r="W244"/>
  <c r="AX244"/>
  <c r="R244"/>
  <c r="AD244"/>
  <c r="AD213" i="28" s="1"/>
  <c r="AU244" i="27"/>
  <c r="Y244"/>
  <c r="E244"/>
  <c r="AR244"/>
  <c r="BF244"/>
  <c r="AZ275"/>
  <c r="AR275"/>
  <c r="BD275"/>
  <c r="BB275"/>
  <c r="X275"/>
  <c r="W275"/>
  <c r="AK275"/>
  <c r="R275"/>
  <c r="Q275"/>
  <c r="AJ275"/>
  <c r="AI275"/>
  <c r="AP275"/>
  <c r="V275"/>
  <c r="U275"/>
  <c r="W138"/>
  <c r="AV138"/>
  <c r="R138"/>
  <c r="Y138"/>
  <c r="AW138"/>
  <c r="AJ138"/>
  <c r="AC138"/>
  <c r="AL138"/>
  <c r="BD138"/>
  <c r="BD104" i="28" s="1"/>
  <c r="V138" i="27"/>
  <c r="K138"/>
  <c r="K104" i="28" s="1"/>
  <c r="AO138" i="27"/>
  <c r="AF138"/>
  <c r="AF104" i="28" s="1"/>
  <c r="L105" i="27"/>
  <c r="AU105"/>
  <c r="BA105"/>
  <c r="BA70" i="28" s="1"/>
  <c r="W105" i="27"/>
  <c r="J105"/>
  <c r="BB105"/>
  <c r="BB70" i="28" s="1"/>
  <c r="S105" i="27"/>
  <c r="AD105"/>
  <c r="AD70" i="28" s="1"/>
  <c r="BC105" i="27"/>
  <c r="BC70" i="28" s="1"/>
  <c r="AA105" i="27"/>
  <c r="F105"/>
  <c r="AT105"/>
  <c r="AI105"/>
  <c r="AV273"/>
  <c r="AN273"/>
  <c r="AZ273"/>
  <c r="AO273"/>
  <c r="P273"/>
  <c r="O273"/>
  <c r="BA273"/>
  <c r="J273"/>
  <c r="I273"/>
  <c r="AJ273"/>
  <c r="AI273"/>
  <c r="AL273"/>
  <c r="V273"/>
  <c r="U273"/>
  <c r="BC242"/>
  <c r="AR242"/>
  <c r="BE242"/>
  <c r="AT242"/>
  <c r="AQ242"/>
  <c r="AW242"/>
  <c r="H242"/>
  <c r="K242"/>
  <c r="J242"/>
  <c r="E242"/>
  <c r="L242"/>
  <c r="G242"/>
  <c r="F242"/>
  <c r="I242"/>
  <c r="AT210"/>
  <c r="Y210"/>
  <c r="X210"/>
  <c r="BG210"/>
  <c r="AN210"/>
  <c r="S210"/>
  <c r="R210"/>
  <c r="AL210"/>
  <c r="AZ210"/>
  <c r="AZ178" i="28" s="1"/>
  <c r="E210" i="27"/>
  <c r="L210"/>
  <c r="BA210"/>
  <c r="BA178" i="28" s="1"/>
  <c r="O210" i="27"/>
  <c r="N210"/>
  <c r="AR247"/>
  <c r="BA247"/>
  <c r="W247"/>
  <c r="BG247"/>
  <c r="AI247"/>
  <c r="AZ247"/>
  <c r="BB247"/>
  <c r="F247"/>
  <c r="AY247"/>
  <c r="AF247"/>
  <c r="AF216" i="28" s="1"/>
  <c r="AJ247" i="27"/>
  <c r="X247"/>
  <c r="AB247"/>
  <c r="Z215"/>
  <c r="AM215"/>
  <c r="AO215"/>
  <c r="AH215"/>
  <c r="AH183" i="28" s="1"/>
  <c r="I215" i="27"/>
  <c r="L215"/>
  <c r="BA215"/>
  <c r="BA183" i="28" s="1"/>
  <c r="U215" i="27"/>
  <c r="N215"/>
  <c r="AV215"/>
  <c r="O215"/>
  <c r="AB215"/>
  <c r="BF215"/>
  <c r="AG215"/>
  <c r="AG183" i="28" s="1"/>
  <c r="AT206" i="27"/>
  <c r="Y206"/>
  <c r="X206"/>
  <c r="BG206"/>
  <c r="AN206"/>
  <c r="S206"/>
  <c r="R206"/>
  <c r="AL206"/>
  <c r="AZ206"/>
  <c r="AZ174" i="28" s="1"/>
  <c r="E206" i="27"/>
  <c r="L206"/>
  <c r="BA206"/>
  <c r="BA174" i="28" s="1"/>
  <c r="O206" i="27"/>
  <c r="N206"/>
  <c r="AL205"/>
  <c r="AV205"/>
  <c r="I205"/>
  <c r="L205"/>
  <c r="BA205"/>
  <c r="BA173" i="28" s="1"/>
  <c r="S205" i="27"/>
  <c r="N205"/>
  <c r="AW205"/>
  <c r="U205"/>
  <c r="X205"/>
  <c r="BG205"/>
  <c r="AZ205"/>
  <c r="AZ173" i="28" s="1"/>
  <c r="G205" i="27"/>
  <c r="BE145"/>
  <c r="BE111" i="28" s="1"/>
  <c r="Z145" i="27"/>
  <c r="AL145"/>
  <c r="AY145"/>
  <c r="AY111" i="28" s="1"/>
  <c r="L145" i="27"/>
  <c r="AT145"/>
  <c r="N145"/>
  <c r="AV145"/>
  <c r="AF145"/>
  <c r="AF111" i="28" s="1"/>
  <c r="AC145" i="27"/>
  <c r="AE145"/>
  <c r="AE111" i="28" s="1"/>
  <c r="AG145" i="27"/>
  <c r="AG111" i="28" s="1"/>
  <c r="AI145" i="27"/>
  <c r="L288" i="25"/>
  <c r="L252"/>
  <c r="O267" i="27"/>
  <c r="AE267"/>
  <c r="AE237" i="28" s="1"/>
  <c r="J267" i="27"/>
  <c r="Z267"/>
  <c r="Q267"/>
  <c r="AG267"/>
  <c r="AG237" i="28" s="1"/>
  <c r="L267" i="27"/>
  <c r="AB267"/>
  <c r="BA267"/>
  <c r="AK267"/>
  <c r="K267"/>
  <c r="AA267"/>
  <c r="F267"/>
  <c r="V267"/>
  <c r="M267"/>
  <c r="AC267"/>
  <c r="H267"/>
  <c r="X267"/>
  <c r="BE267"/>
  <c r="AO267"/>
  <c r="BF267"/>
  <c r="G267"/>
  <c r="W267"/>
  <c r="R267"/>
  <c r="AH267"/>
  <c r="AH237" i="28" s="1"/>
  <c r="I267" i="27"/>
  <c r="Y267"/>
  <c r="T267"/>
  <c r="AJ267"/>
  <c r="AS267"/>
  <c r="S267"/>
  <c r="AI267"/>
  <c r="N267"/>
  <c r="AD267"/>
  <c r="AD237" i="28" s="1"/>
  <c r="E267" i="27"/>
  <c r="U267"/>
  <c r="P267"/>
  <c r="AF267"/>
  <c r="AF237" i="28" s="1"/>
  <c r="AW267" i="27"/>
  <c r="AX267"/>
  <c r="AU267"/>
  <c r="AV267"/>
  <c r="BB267"/>
  <c r="AL267"/>
  <c r="AY267"/>
  <c r="AZ267"/>
  <c r="AP267"/>
  <c r="BC267"/>
  <c r="AM267"/>
  <c r="BD267"/>
  <c r="AN267"/>
  <c r="AT267"/>
  <c r="BG267"/>
  <c r="AQ267"/>
  <c r="AR267"/>
  <c r="M1502" i="25"/>
  <c r="N159"/>
  <c r="P266" i="27"/>
  <c r="AF266"/>
  <c r="AF236" i="28" s="1"/>
  <c r="K266" i="27"/>
  <c r="AA266"/>
  <c r="R266"/>
  <c r="AH266"/>
  <c r="AH236" i="28" s="1"/>
  <c r="I266" i="27"/>
  <c r="Y266"/>
  <c r="AU266"/>
  <c r="L266"/>
  <c r="AB266"/>
  <c r="G266"/>
  <c r="W266"/>
  <c r="N266"/>
  <c r="AD266"/>
  <c r="AD236" i="28" s="1"/>
  <c r="E266" i="27"/>
  <c r="U266"/>
  <c r="AY266"/>
  <c r="H266"/>
  <c r="X266"/>
  <c r="S266"/>
  <c r="AI266"/>
  <c r="J266"/>
  <c r="Z266"/>
  <c r="Q266"/>
  <c r="AG266"/>
  <c r="AG236" i="28" s="1"/>
  <c r="BC266" i="27"/>
  <c r="AM266"/>
  <c r="T266"/>
  <c r="AJ266"/>
  <c r="O266"/>
  <c r="AE266"/>
  <c r="AE236" i="28" s="1"/>
  <c r="F266" i="27"/>
  <c r="V266"/>
  <c r="M266"/>
  <c r="AC266"/>
  <c r="BG266"/>
  <c r="AQ266"/>
  <c r="BD266"/>
  <c r="AN266"/>
  <c r="BA266"/>
  <c r="AK266"/>
  <c r="BB266"/>
  <c r="AL266"/>
  <c r="AR266"/>
  <c r="BE266"/>
  <c r="AO266"/>
  <c r="BF266"/>
  <c r="AP266"/>
  <c r="AV266"/>
  <c r="AS266"/>
  <c r="AT266"/>
  <c r="AZ266"/>
  <c r="AW266"/>
  <c r="AX266"/>
  <c r="AE303" i="6"/>
  <c r="AQ103" i="26"/>
  <c r="AX103" s="1"/>
  <c r="I174" s="1"/>
  <c r="I236" s="1"/>
  <c r="I298" s="1"/>
  <c r="K366" i="25"/>
  <c r="K331"/>
  <c r="K371"/>
  <c r="K336"/>
  <c r="H333"/>
  <c r="H368"/>
  <c r="L328"/>
  <c r="L363"/>
  <c r="K358"/>
  <c r="K323"/>
  <c r="G186" i="27"/>
  <c r="O186"/>
  <c r="W186"/>
  <c r="AE186"/>
  <c r="F186"/>
  <c r="N186"/>
  <c r="V186"/>
  <c r="AD186"/>
  <c r="BD186"/>
  <c r="AL186"/>
  <c r="AW186"/>
  <c r="BF186"/>
  <c r="AV186"/>
  <c r="AX186"/>
  <c r="E186"/>
  <c r="M186"/>
  <c r="U186"/>
  <c r="AC186"/>
  <c r="L186"/>
  <c r="T186"/>
  <c r="AB186"/>
  <c r="AJ186"/>
  <c r="AP186"/>
  <c r="BA186"/>
  <c r="AK186"/>
  <c r="BB186"/>
  <c r="BG186"/>
  <c r="AY186"/>
  <c r="AM186"/>
  <c r="K186"/>
  <c r="S186"/>
  <c r="AA186"/>
  <c r="AI186"/>
  <c r="J186"/>
  <c r="R186"/>
  <c r="Z186"/>
  <c r="AH186"/>
  <c r="AT186"/>
  <c r="BE186"/>
  <c r="AO186"/>
  <c r="AN186"/>
  <c r="BC186"/>
  <c r="AQ186"/>
  <c r="BI216"/>
  <c r="BJ216" s="1"/>
  <c r="I186"/>
  <c r="Q186"/>
  <c r="Y186"/>
  <c r="AG186"/>
  <c r="H186"/>
  <c r="P186"/>
  <c r="X186"/>
  <c r="AF186"/>
  <c r="AZ186"/>
  <c r="AS186"/>
  <c r="AR186"/>
  <c r="AU186"/>
  <c r="M269"/>
  <c r="AC269"/>
  <c r="L269"/>
  <c r="AB269"/>
  <c r="S269"/>
  <c r="AI269"/>
  <c r="J269"/>
  <c r="Z269"/>
  <c r="BA269"/>
  <c r="AK269"/>
  <c r="BF269"/>
  <c r="AP269"/>
  <c r="I269"/>
  <c r="Y269"/>
  <c r="H269"/>
  <c r="X269"/>
  <c r="O269"/>
  <c r="AE269"/>
  <c r="AE239" i="28" s="1"/>
  <c r="F269" i="27"/>
  <c r="V269"/>
  <c r="BE269"/>
  <c r="AO269"/>
  <c r="AT269"/>
  <c r="E269"/>
  <c r="U269"/>
  <c r="T269"/>
  <c r="AJ269"/>
  <c r="K269"/>
  <c r="AA269"/>
  <c r="R269"/>
  <c r="AH269"/>
  <c r="AH239" i="28" s="1"/>
  <c r="AS269" i="27"/>
  <c r="AX269"/>
  <c r="Q269"/>
  <c r="AG269"/>
  <c r="AG239" i="28" s="1"/>
  <c r="P269" i="27"/>
  <c r="AF269"/>
  <c r="AF239" i="28" s="1"/>
  <c r="G269" i="27"/>
  <c r="W269"/>
  <c r="N269"/>
  <c r="AD269"/>
  <c r="AD239" i="28" s="1"/>
  <c r="AW269" i="27"/>
  <c r="BB269"/>
  <c r="AL269"/>
  <c r="AU269"/>
  <c r="AZ269"/>
  <c r="AY269"/>
  <c r="BD269"/>
  <c r="AN269"/>
  <c r="BC269"/>
  <c r="AM269"/>
  <c r="AR269"/>
  <c r="BG269"/>
  <c r="AQ269"/>
  <c r="AV269"/>
  <c r="J197"/>
  <c r="R197"/>
  <c r="Z197"/>
  <c r="AH197"/>
  <c r="AH165" i="28" s="1"/>
  <c r="G197" i="27"/>
  <c r="O197"/>
  <c r="W197"/>
  <c r="AE197"/>
  <c r="AE165" i="28" s="1"/>
  <c r="AZ197" i="27"/>
  <c r="AZ165" i="28" s="1"/>
  <c r="AS197" i="27"/>
  <c r="BF197"/>
  <c r="AP197"/>
  <c r="BG197"/>
  <c r="AQ197"/>
  <c r="H197"/>
  <c r="P197"/>
  <c r="X197"/>
  <c r="AF197"/>
  <c r="AF165" i="28" s="1"/>
  <c r="E197" i="27"/>
  <c r="M197"/>
  <c r="U197"/>
  <c r="AC197"/>
  <c r="BD197"/>
  <c r="AN197"/>
  <c r="AW197"/>
  <c r="AT197"/>
  <c r="AU197"/>
  <c r="F197"/>
  <c r="N197"/>
  <c r="V197"/>
  <c r="AD197"/>
  <c r="AD165" i="28" s="1"/>
  <c r="K197" i="27"/>
  <c r="K165" i="28" s="1"/>
  <c r="S197" i="27"/>
  <c r="AA197"/>
  <c r="AI197"/>
  <c r="AR197"/>
  <c r="BA197"/>
  <c r="BA165" i="28" s="1"/>
  <c r="AK197" i="27"/>
  <c r="AX197"/>
  <c r="AY197"/>
  <c r="L197"/>
  <c r="T197"/>
  <c r="AB197"/>
  <c r="AJ197"/>
  <c r="I197"/>
  <c r="Q197"/>
  <c r="Y197"/>
  <c r="AG197"/>
  <c r="AG165" i="28" s="1"/>
  <c r="AV197" i="27"/>
  <c r="BE197"/>
  <c r="AO197"/>
  <c r="BB197"/>
  <c r="AL197"/>
  <c r="BC197"/>
  <c r="AM197"/>
  <c r="E237"/>
  <c r="M237"/>
  <c r="M206" i="28" s="1"/>
  <c r="U237" i="27"/>
  <c r="AC237"/>
  <c r="K237"/>
  <c r="S237"/>
  <c r="AA237"/>
  <c r="AI237"/>
  <c r="I237"/>
  <c r="Q237"/>
  <c r="Y237"/>
  <c r="AG237"/>
  <c r="AG206" i="28" s="1"/>
  <c r="G237" i="27"/>
  <c r="O237"/>
  <c r="W237"/>
  <c r="AE237"/>
  <c r="AE206" i="28" s="1"/>
  <c r="F237" i="27"/>
  <c r="N237"/>
  <c r="V237"/>
  <c r="AD237"/>
  <c r="AD206" i="28" s="1"/>
  <c r="P237" i="27"/>
  <c r="Z237"/>
  <c r="AJ237"/>
  <c r="BE237"/>
  <c r="AO237"/>
  <c r="AX237"/>
  <c r="AY237"/>
  <c r="BD237"/>
  <c r="AN237"/>
  <c r="L237"/>
  <c r="X237"/>
  <c r="AH237"/>
  <c r="AH206" i="28" s="1"/>
  <c r="AS237" i="27"/>
  <c r="BB237"/>
  <c r="AL237"/>
  <c r="BC237"/>
  <c r="AM237"/>
  <c r="AR237"/>
  <c r="J237"/>
  <c r="T237"/>
  <c r="AF237"/>
  <c r="AF206" i="28" s="1"/>
  <c r="AW237" i="27"/>
  <c r="BF237"/>
  <c r="AP237"/>
  <c r="BG237"/>
  <c r="AQ237"/>
  <c r="AV237"/>
  <c r="H237"/>
  <c r="R237"/>
  <c r="AB237"/>
  <c r="BA237"/>
  <c r="AK237"/>
  <c r="AT237"/>
  <c r="AU237"/>
  <c r="AZ237"/>
  <c r="O263"/>
  <c r="AE263"/>
  <c r="AE233" i="28" s="1"/>
  <c r="J263" i="27"/>
  <c r="Z263"/>
  <c r="Q263"/>
  <c r="AG263"/>
  <c r="AG233" i="28" s="1"/>
  <c r="L263" i="27"/>
  <c r="AB263"/>
  <c r="BA263"/>
  <c r="AK263"/>
  <c r="K263"/>
  <c r="AA263"/>
  <c r="F263"/>
  <c r="V263"/>
  <c r="M263"/>
  <c r="AC263"/>
  <c r="H263"/>
  <c r="X263"/>
  <c r="BE263"/>
  <c r="AO263"/>
  <c r="G263"/>
  <c r="W263"/>
  <c r="R263"/>
  <c r="AH263"/>
  <c r="AH233" i="28" s="1"/>
  <c r="I263" i="27"/>
  <c r="Y263"/>
  <c r="T263"/>
  <c r="AJ263"/>
  <c r="AS263"/>
  <c r="S263"/>
  <c r="AI263"/>
  <c r="N263"/>
  <c r="AD263"/>
  <c r="AD233" i="28" s="1"/>
  <c r="E263" i="27"/>
  <c r="U263"/>
  <c r="P263"/>
  <c r="AF263"/>
  <c r="AF233" i="28" s="1"/>
  <c r="AW263" i="27"/>
  <c r="BF263"/>
  <c r="AP263"/>
  <c r="AU263"/>
  <c r="BD263"/>
  <c r="AN263"/>
  <c r="AT263"/>
  <c r="AY263"/>
  <c r="AR263"/>
  <c r="AX263"/>
  <c r="BC263"/>
  <c r="AM263"/>
  <c r="AV263"/>
  <c r="BB263"/>
  <c r="AL263"/>
  <c r="BG263"/>
  <c r="AQ263"/>
  <c r="AZ263"/>
  <c r="P262"/>
  <c r="AF262"/>
  <c r="AF232" i="28" s="1"/>
  <c r="K262" i="27"/>
  <c r="AA262"/>
  <c r="R262"/>
  <c r="AH262"/>
  <c r="AH232" i="28" s="1"/>
  <c r="I262" i="27"/>
  <c r="Y262"/>
  <c r="AU262"/>
  <c r="L262"/>
  <c r="AB262"/>
  <c r="G262"/>
  <c r="W262"/>
  <c r="N262"/>
  <c r="AD262"/>
  <c r="AD232" i="28" s="1"/>
  <c r="E262" i="27"/>
  <c r="U262"/>
  <c r="AY262"/>
  <c r="H262"/>
  <c r="X262"/>
  <c r="S262"/>
  <c r="AI262"/>
  <c r="J262"/>
  <c r="Z262"/>
  <c r="Q262"/>
  <c r="AG262"/>
  <c r="AG232" i="28" s="1"/>
  <c r="BC262" i="27"/>
  <c r="AM262"/>
  <c r="T262"/>
  <c r="AJ262"/>
  <c r="O262"/>
  <c r="AE262"/>
  <c r="AE232" i="28" s="1"/>
  <c r="F262" i="27"/>
  <c r="V262"/>
  <c r="M262"/>
  <c r="AC262"/>
  <c r="BG262"/>
  <c r="AQ262"/>
  <c r="AV262"/>
  <c r="BA262"/>
  <c r="AK262"/>
  <c r="AT262"/>
  <c r="AZ262"/>
  <c r="BE262"/>
  <c r="AO262"/>
  <c r="AX262"/>
  <c r="BD262"/>
  <c r="AN262"/>
  <c r="AS262"/>
  <c r="BB262"/>
  <c r="AL262"/>
  <c r="AR262"/>
  <c r="AW262"/>
  <c r="BF262"/>
  <c r="AP262"/>
  <c r="F160"/>
  <c r="J160"/>
  <c r="N160"/>
  <c r="R160"/>
  <c r="V160"/>
  <c r="Z160"/>
  <c r="AD160"/>
  <c r="AD127" i="28" s="1"/>
  <c r="AJ160" i="27"/>
  <c r="E160"/>
  <c r="I160"/>
  <c r="M160"/>
  <c r="Q160"/>
  <c r="U160"/>
  <c r="Y160"/>
  <c r="AC160"/>
  <c r="AF160"/>
  <c r="AF127" i="28" s="1"/>
  <c r="AI160" i="27"/>
  <c r="H160"/>
  <c r="L160"/>
  <c r="L127" i="28" s="1"/>
  <c r="P160" i="27"/>
  <c r="T160"/>
  <c r="X160"/>
  <c r="AB160"/>
  <c r="AE160"/>
  <c r="AE127" i="28" s="1"/>
  <c r="AH160" i="27"/>
  <c r="AH127" i="28" s="1"/>
  <c r="G160" i="27"/>
  <c r="K160"/>
  <c r="K127" i="28" s="1"/>
  <c r="O160" i="27"/>
  <c r="S160"/>
  <c r="W160"/>
  <c r="AA160"/>
  <c r="AG160"/>
  <c r="AG127" i="28" s="1"/>
  <c r="BF160" i="27"/>
  <c r="BF127" i="28" s="1"/>
  <c r="BB160" i="27"/>
  <c r="BB127" i="28" s="1"/>
  <c r="AX160" i="27"/>
  <c r="AT160"/>
  <c r="AP160"/>
  <c r="AL160"/>
  <c r="BG160"/>
  <c r="BG127" i="28" s="1"/>
  <c r="BC160" i="27"/>
  <c r="AY160"/>
  <c r="AU160"/>
  <c r="AQ160"/>
  <c r="AM160"/>
  <c r="BD160"/>
  <c r="BD127" i="28" s="1"/>
  <c r="AZ160" i="27"/>
  <c r="AZ127" i="28" s="1"/>
  <c r="AV160" i="27"/>
  <c r="AR160"/>
  <c r="AN160"/>
  <c r="BE160"/>
  <c r="BE127" i="28" s="1"/>
  <c r="BA160" i="27"/>
  <c r="BA127" i="28" s="1"/>
  <c r="AW160" i="27"/>
  <c r="AS160"/>
  <c r="AO160"/>
  <c r="AK160"/>
  <c r="N256"/>
  <c r="AD256"/>
  <c r="AD226" i="28" s="1"/>
  <c r="I256" i="27"/>
  <c r="Y256"/>
  <c r="T256"/>
  <c r="AJ256"/>
  <c r="K256"/>
  <c r="AA256"/>
  <c r="AU256"/>
  <c r="J256"/>
  <c r="Z256"/>
  <c r="E256"/>
  <c r="U256"/>
  <c r="P256"/>
  <c r="AF256"/>
  <c r="AF226" i="28" s="1"/>
  <c r="G256" i="27"/>
  <c r="W256"/>
  <c r="AY256"/>
  <c r="F256"/>
  <c r="V256"/>
  <c r="Q256"/>
  <c r="AG256"/>
  <c r="AG226" i="28" s="1"/>
  <c r="L256" i="27"/>
  <c r="AB256"/>
  <c r="S256"/>
  <c r="AI256"/>
  <c r="BC256"/>
  <c r="AM256"/>
  <c r="R256"/>
  <c r="AH256"/>
  <c r="AH226" i="28" s="1"/>
  <c r="M256" i="27"/>
  <c r="AC256"/>
  <c r="H256"/>
  <c r="X256"/>
  <c r="O256"/>
  <c r="AE256"/>
  <c r="AE226" i="28" s="1"/>
  <c r="BG256" i="27"/>
  <c r="AQ256"/>
  <c r="AZ256"/>
  <c r="BA256"/>
  <c r="AK256"/>
  <c r="AX256"/>
  <c r="BD256"/>
  <c r="AN256"/>
  <c r="BE256"/>
  <c r="AO256"/>
  <c r="BB256"/>
  <c r="AL256"/>
  <c r="AR256"/>
  <c r="AS256"/>
  <c r="BF256"/>
  <c r="AP256"/>
  <c r="AV256"/>
  <c r="AW256"/>
  <c r="AT256"/>
  <c r="J363" i="25"/>
  <c r="J328"/>
  <c r="M370"/>
  <c r="M335"/>
  <c r="K328"/>
  <c r="K363"/>
  <c r="K370"/>
  <c r="K335"/>
  <c r="L370"/>
  <c r="L335"/>
  <c r="L372"/>
  <c r="L337"/>
  <c r="H1400"/>
  <c r="H1397"/>
  <c r="J1686" s="1"/>
  <c r="I39" i="26" s="1"/>
  <c r="H1396" i="25"/>
  <c r="G84" i="27"/>
  <c r="O84"/>
  <c r="W84"/>
  <c r="AE84"/>
  <c r="L84"/>
  <c r="T84"/>
  <c r="AB84"/>
  <c r="AJ84"/>
  <c r="AY84"/>
  <c r="AO84"/>
  <c r="AV84"/>
  <c r="BE84"/>
  <c r="AM84"/>
  <c r="AP84"/>
  <c r="E84"/>
  <c r="M84"/>
  <c r="U84"/>
  <c r="AC84"/>
  <c r="J84"/>
  <c r="R84"/>
  <c r="Z84"/>
  <c r="AH84"/>
  <c r="BC84"/>
  <c r="AS84"/>
  <c r="AZ84"/>
  <c r="BF84"/>
  <c r="AQ84"/>
  <c r="AT84"/>
  <c r="K84"/>
  <c r="S84"/>
  <c r="AA84"/>
  <c r="AI84"/>
  <c r="H84"/>
  <c r="P84"/>
  <c r="X84"/>
  <c r="AF84"/>
  <c r="AW84"/>
  <c r="BD84"/>
  <c r="AN84"/>
  <c r="AU84"/>
  <c r="BB84"/>
  <c r="BI114"/>
  <c r="BJ114" s="1"/>
  <c r="I84"/>
  <c r="Q84"/>
  <c r="Y84"/>
  <c r="AG84"/>
  <c r="F84"/>
  <c r="N84"/>
  <c r="V84"/>
  <c r="AD84"/>
  <c r="AX84"/>
  <c r="AK84"/>
  <c r="AR84"/>
  <c r="BA84"/>
  <c r="BG84"/>
  <c r="AL84"/>
  <c r="J193" i="25"/>
  <c r="I1517"/>
  <c r="L235" i="27"/>
  <c r="T235"/>
  <c r="AB235"/>
  <c r="AJ235"/>
  <c r="K235"/>
  <c r="S235"/>
  <c r="AA235"/>
  <c r="AI235"/>
  <c r="AS235"/>
  <c r="BB235"/>
  <c r="AL235"/>
  <c r="AU235"/>
  <c r="AZ235"/>
  <c r="J235"/>
  <c r="R235"/>
  <c r="Z235"/>
  <c r="AH235"/>
  <c r="AH204" i="28" s="1"/>
  <c r="I235" i="27"/>
  <c r="Q235"/>
  <c r="Y235"/>
  <c r="AG235"/>
  <c r="AG204" i="28" s="1"/>
  <c r="AW235" i="27"/>
  <c r="BF235"/>
  <c r="AP235"/>
  <c r="AY235"/>
  <c r="BD235"/>
  <c r="AN235"/>
  <c r="H235"/>
  <c r="P235"/>
  <c r="X235"/>
  <c r="AF235"/>
  <c r="AF204" i="28" s="1"/>
  <c r="G235" i="27"/>
  <c r="O235"/>
  <c r="W235"/>
  <c r="AE235"/>
  <c r="AE204" i="28" s="1"/>
  <c r="BA235" i="27"/>
  <c r="AK235"/>
  <c r="AT235"/>
  <c r="BC235"/>
  <c r="AM235"/>
  <c r="AR235"/>
  <c r="F235"/>
  <c r="N235"/>
  <c r="V235"/>
  <c r="AD235"/>
  <c r="AD204" i="28" s="1"/>
  <c r="E235" i="27"/>
  <c r="M235"/>
  <c r="M204" i="28" s="1"/>
  <c r="U235" i="27"/>
  <c r="AC235"/>
  <c r="BE235"/>
  <c r="AO235"/>
  <c r="AX235"/>
  <c r="BG235"/>
  <c r="AQ235"/>
  <c r="AV235"/>
  <c r="J232"/>
  <c r="R232"/>
  <c r="Z232"/>
  <c r="AH232"/>
  <c r="AH201" i="28" s="1"/>
  <c r="E232" i="27"/>
  <c r="M232"/>
  <c r="M201" i="28" s="1"/>
  <c r="U232" i="27"/>
  <c r="AC232"/>
  <c r="H232"/>
  <c r="P232"/>
  <c r="X232"/>
  <c r="AF232"/>
  <c r="AF201" i="28" s="1"/>
  <c r="K232" i="27"/>
  <c r="S232"/>
  <c r="AA232"/>
  <c r="AI232"/>
  <c r="F232"/>
  <c r="N232"/>
  <c r="V232"/>
  <c r="AD232"/>
  <c r="AD201" i="28" s="1"/>
  <c r="I232" i="27"/>
  <c r="Q232"/>
  <c r="Y232"/>
  <c r="AG232"/>
  <c r="AG201" i="28" s="1"/>
  <c r="L232" i="27"/>
  <c r="T232"/>
  <c r="AB232"/>
  <c r="AJ232"/>
  <c r="G232"/>
  <c r="O232"/>
  <c r="W232"/>
  <c r="AE232"/>
  <c r="AE201" i="28" s="1"/>
  <c r="BE232" i="27"/>
  <c r="AO232"/>
  <c r="AX232"/>
  <c r="AY232"/>
  <c r="BD232"/>
  <c r="AN232"/>
  <c r="AS232"/>
  <c r="BB232"/>
  <c r="AL232"/>
  <c r="BC232"/>
  <c r="AM232"/>
  <c r="AR232"/>
  <c r="AW232"/>
  <c r="BF232"/>
  <c r="AP232"/>
  <c r="BG232"/>
  <c r="AQ232"/>
  <c r="AV232"/>
  <c r="BA232"/>
  <c r="AK232"/>
  <c r="AT232"/>
  <c r="AU232"/>
  <c r="AZ232"/>
  <c r="AC104"/>
  <c r="AT104"/>
  <c r="Y104"/>
  <c r="AH104"/>
  <c r="AH69" i="28" s="1"/>
  <c r="AP104" i="27"/>
  <c r="AN104"/>
  <c r="W104"/>
  <c r="AQ104"/>
  <c r="AW104"/>
  <c r="AB104"/>
  <c r="AI104"/>
  <c r="AF104"/>
  <c r="AF69" i="28" s="1"/>
  <c r="AW239" i="27"/>
  <c r="AZ239"/>
  <c r="BB239"/>
  <c r="K239"/>
  <c r="AO239"/>
  <c r="O239"/>
  <c r="E239"/>
  <c r="H239"/>
  <c r="J239"/>
  <c r="L239"/>
  <c r="F239"/>
  <c r="E112"/>
  <c r="AS112"/>
  <c r="P112"/>
  <c r="M112"/>
  <c r="BE112"/>
  <c r="BE77" i="28" s="1"/>
  <c r="S112" i="27"/>
  <c r="R112"/>
  <c r="AK112"/>
  <c r="AC112"/>
  <c r="F112"/>
  <c r="BB112"/>
  <c r="BB77" i="28" s="1"/>
  <c r="AA112" i="27"/>
  <c r="AJ112"/>
  <c r="AE112"/>
  <c r="AE77" i="28" s="1"/>
  <c r="AX278" i="27"/>
  <c r="AK278"/>
  <c r="AW278"/>
  <c r="AZ278"/>
  <c r="AI278"/>
  <c r="AG278"/>
  <c r="AG248" i="28" s="1"/>
  <c r="V278" i="27"/>
  <c r="X278"/>
  <c r="AR278"/>
  <c r="J278"/>
  <c r="L278"/>
  <c r="BD278"/>
  <c r="N278"/>
  <c r="P278"/>
  <c r="BB139"/>
  <c r="BB105" i="28" s="1"/>
  <c r="BC139" i="27"/>
  <c r="BC105" i="28" s="1"/>
  <c r="I139" i="27"/>
  <c r="BE139"/>
  <c r="BE105" i="28" s="1"/>
  <c r="AI139" i="27"/>
  <c r="AB139"/>
  <c r="AZ139"/>
  <c r="AZ105" i="28" s="1"/>
  <c r="M139" i="27"/>
  <c r="BF139"/>
  <c r="BF105" i="28" s="1"/>
  <c r="BG139" i="27"/>
  <c r="BG105" i="28" s="1"/>
  <c r="G139" i="27"/>
  <c r="N139"/>
  <c r="P139"/>
  <c r="N208" i="25"/>
  <c r="L201"/>
  <c r="BD240" i="27"/>
  <c r="BB240"/>
  <c r="AX240"/>
  <c r="AU240"/>
  <c r="AR240"/>
  <c r="BF240"/>
  <c r="O240"/>
  <c r="T240"/>
  <c r="Q240"/>
  <c r="N240"/>
  <c r="S240"/>
  <c r="P240"/>
  <c r="M240"/>
  <c r="M209" i="28" s="1"/>
  <c r="R240" i="27"/>
  <c r="Y103"/>
  <c r="BF103"/>
  <c r="BF68" i="28" s="1"/>
  <c r="L103" i="27"/>
  <c r="W103"/>
  <c r="BG103"/>
  <c r="BG68" i="28" s="1"/>
  <c r="AV103" i="27"/>
  <c r="AC103"/>
  <c r="AM103"/>
  <c r="AR103"/>
  <c r="F103"/>
  <c r="S103"/>
  <c r="BE103"/>
  <c r="BE68" i="28" s="1"/>
  <c r="R103" i="27"/>
  <c r="V103"/>
  <c r="AU214"/>
  <c r="AG214"/>
  <c r="AG182" i="28" s="1"/>
  <c r="P214" i="27"/>
  <c r="BG214"/>
  <c r="AN214"/>
  <c r="S214"/>
  <c r="J214"/>
  <c r="BC214"/>
  <c r="BE214"/>
  <c r="AJ214"/>
  <c r="Q214"/>
  <c r="AK214"/>
  <c r="W214"/>
  <c r="F214"/>
  <c r="AX110"/>
  <c r="V110"/>
  <c r="AE110"/>
  <c r="AE75" i="28" s="1"/>
  <c r="AT110" i="27"/>
  <c r="AA110"/>
  <c r="AH110"/>
  <c r="AH75" i="28" s="1"/>
  <c r="BF110" i="27"/>
  <c r="BF75" i="28" s="1"/>
  <c r="AD110" i="27"/>
  <c r="AD75" i="28" s="1"/>
  <c r="W110" i="27"/>
  <c r="AL110"/>
  <c r="AI110"/>
  <c r="Z110"/>
  <c r="P110"/>
  <c r="M110"/>
  <c r="AL211"/>
  <c r="AN211"/>
  <c r="R211"/>
  <c r="S211"/>
  <c r="AK211"/>
  <c r="AB211"/>
  <c r="U211"/>
  <c r="AT211"/>
  <c r="V211"/>
  <c r="W211"/>
  <c r="BG211"/>
  <c r="AR211"/>
  <c r="H211"/>
  <c r="I211"/>
  <c r="N203" i="25"/>
  <c r="J214"/>
  <c r="AS137" i="27"/>
  <c r="AH137"/>
  <c r="AH103" i="28" s="1"/>
  <c r="AI137" i="27"/>
  <c r="BE137"/>
  <c r="BE103" i="28" s="1"/>
  <c r="AB137" i="27"/>
  <c r="AT137"/>
  <c r="AU137"/>
  <c r="F137"/>
  <c r="AW137"/>
  <c r="BG137"/>
  <c r="BG103" i="28" s="1"/>
  <c r="H137" i="27"/>
  <c r="U137"/>
  <c r="W137"/>
  <c r="I137"/>
  <c r="BC213"/>
  <c r="BE213"/>
  <c r="Q213"/>
  <c r="T213"/>
  <c r="AK213"/>
  <c r="AA213"/>
  <c r="V213"/>
  <c r="AT213"/>
  <c r="AC213"/>
  <c r="AF213"/>
  <c r="AF181" i="28" s="1"/>
  <c r="AQ213" i="27"/>
  <c r="AS213"/>
  <c r="O213"/>
  <c r="R213"/>
  <c r="AO282"/>
  <c r="AK282"/>
  <c r="AT282"/>
  <c r="AH282"/>
  <c r="AH252" i="28" s="1"/>
  <c r="AJ282" i="27"/>
  <c r="J282"/>
  <c r="AU282"/>
  <c r="U282"/>
  <c r="AZ282"/>
  <c r="AA282"/>
  <c r="F282"/>
  <c r="BC282"/>
  <c r="AF282"/>
  <c r="AF252" i="28" s="1"/>
  <c r="I282" i="27"/>
  <c r="AT136"/>
  <c r="BD136"/>
  <c r="BD102" i="28" s="1"/>
  <c r="Q136" i="27"/>
  <c r="AD136"/>
  <c r="AD102" i="28" s="1"/>
  <c r="BF136" i="27"/>
  <c r="BF102" i="28" s="1"/>
  <c r="BG136" i="27"/>
  <c r="BG102" i="28" s="1"/>
  <c r="K136" i="27"/>
  <c r="K102" i="28" s="1"/>
  <c r="J136" i="27"/>
  <c r="AV136"/>
  <c r="U136"/>
  <c r="N136"/>
  <c r="AO136"/>
  <c r="AE136"/>
  <c r="AE102" i="28" s="1"/>
  <c r="L144" i="27"/>
  <c r="AV144"/>
  <c r="AU144"/>
  <c r="AJ144"/>
  <c r="AP144"/>
  <c r="AQ144"/>
  <c r="G144"/>
  <c r="F144"/>
  <c r="BD144"/>
  <c r="BD110" i="28" s="1"/>
  <c r="AE144" i="27"/>
  <c r="AE110" i="28" s="1"/>
  <c r="J144" i="27"/>
  <c r="AZ144"/>
  <c r="AZ110" i="28" s="1"/>
  <c r="AG144" i="27"/>
  <c r="AG110" i="28" s="1"/>
  <c r="BC108" i="27"/>
  <c r="BC73" i="28" s="1"/>
  <c r="W108" i="27"/>
  <c r="AF108"/>
  <c r="AF73" i="28" s="1"/>
  <c r="AO108" i="27"/>
  <c r="L108"/>
  <c r="S108"/>
  <c r="AK108"/>
  <c r="AE108"/>
  <c r="AE73" i="28" s="1"/>
  <c r="X108" i="27"/>
  <c r="BG108"/>
  <c r="BG73" i="28" s="1"/>
  <c r="AZ108" i="27"/>
  <c r="AZ73" i="28" s="1"/>
  <c r="J108" i="27"/>
  <c r="AG108"/>
  <c r="AG73" i="28" s="1"/>
  <c r="AD108" i="27"/>
  <c r="AD73" i="28" s="1"/>
  <c r="X109" i="27"/>
  <c r="BF109"/>
  <c r="BF74" i="28" s="1"/>
  <c r="I109" i="27"/>
  <c r="V109"/>
  <c r="BG109"/>
  <c r="BG74" i="28" s="1"/>
  <c r="AN109" i="27"/>
  <c r="AC109"/>
  <c r="H109"/>
  <c r="AX109"/>
  <c r="G109"/>
  <c r="P109"/>
  <c r="AO109"/>
  <c r="O109"/>
  <c r="AA109"/>
  <c r="J206" i="25"/>
  <c r="K200"/>
  <c r="O200"/>
  <c r="L215"/>
  <c r="M1517"/>
  <c r="M107" i="27"/>
  <c r="AU107"/>
  <c r="BA107"/>
  <c r="BA72" i="28" s="1"/>
  <c r="V107" i="27"/>
  <c r="AG107"/>
  <c r="AG72" i="28" s="1"/>
  <c r="AL107" i="27"/>
  <c r="R107"/>
  <c r="AE107"/>
  <c r="AE72" i="28" s="1"/>
  <c r="BC107" i="27"/>
  <c r="BC72" i="28" s="1"/>
  <c r="Z107" i="27"/>
  <c r="G107"/>
  <c r="AT107"/>
  <c r="BD107"/>
  <c r="BD72" i="28" s="1"/>
  <c r="AJ107" i="27"/>
  <c r="M205" i="25"/>
  <c r="I216"/>
  <c r="AS141" i="27"/>
  <c r="BC141"/>
  <c r="BC107" i="28" s="1"/>
  <c r="J141" i="27"/>
  <c r="AV141"/>
  <c r="AB141"/>
  <c r="AT141"/>
  <c r="AU141"/>
  <c r="F141"/>
  <c r="AN141"/>
  <c r="AF141"/>
  <c r="AF107" i="28" s="1"/>
  <c r="K141" i="27"/>
  <c r="K107" i="28" s="1"/>
  <c r="E141" i="27"/>
  <c r="G141"/>
  <c r="I141"/>
  <c r="AO272"/>
  <c r="BA272"/>
  <c r="BF272"/>
  <c r="AY272"/>
  <c r="AC272"/>
  <c r="G272"/>
  <c r="P272"/>
  <c r="V272"/>
  <c r="AQ272"/>
  <c r="J272"/>
  <c r="K272"/>
  <c r="AA272"/>
  <c r="AD272"/>
  <c r="AD242" i="28" s="1"/>
  <c r="E272" i="27"/>
  <c r="J212" i="25"/>
  <c r="I284" s="1"/>
  <c r="M212"/>
  <c r="L284" s="1"/>
  <c r="AX143" i="27"/>
  <c r="AM143"/>
  <c r="Q143"/>
  <c r="AL143"/>
  <c r="AI143"/>
  <c r="AB143"/>
  <c r="BF143"/>
  <c r="BF109" i="28" s="1"/>
  <c r="U143" i="27"/>
  <c r="BD143"/>
  <c r="BD109" i="28" s="1"/>
  <c r="AQ143" i="27"/>
  <c r="O143"/>
  <c r="N143"/>
  <c r="P143"/>
  <c r="R143"/>
  <c r="K208" i="25"/>
  <c r="J207"/>
  <c r="I201"/>
  <c r="BC209" i="27"/>
  <c r="BE209"/>
  <c r="Q209"/>
  <c r="T209"/>
  <c r="AK209"/>
  <c r="AA209"/>
  <c r="V209"/>
  <c r="AT209"/>
  <c r="AC209"/>
  <c r="AF209"/>
  <c r="AF177" i="28" s="1"/>
  <c r="AQ209" i="27"/>
  <c r="AS209"/>
  <c r="O209"/>
  <c r="R209"/>
  <c r="AP276"/>
  <c r="AL276"/>
  <c r="AS276"/>
  <c r="W276"/>
  <c r="X276"/>
  <c r="AU276"/>
  <c r="I276"/>
  <c r="J276"/>
  <c r="BG276"/>
  <c r="K276"/>
  <c r="L276"/>
  <c r="AC276"/>
  <c r="AD276"/>
  <c r="AD246" i="28" s="1"/>
  <c r="AL207" i="27"/>
  <c r="AN207"/>
  <c r="R207"/>
  <c r="S207"/>
  <c r="AK207"/>
  <c r="AB207"/>
  <c r="U207"/>
  <c r="AT207"/>
  <c r="V207"/>
  <c r="W207"/>
  <c r="BG207"/>
  <c r="AR207"/>
  <c r="H207"/>
  <c r="I207"/>
  <c r="AB113"/>
  <c r="AK113"/>
  <c r="AA113"/>
  <c r="AH113"/>
  <c r="AH78" i="28" s="1"/>
  <c r="BG113" i="27"/>
  <c r="BG78" i="28" s="1"/>
  <c r="AN113" i="27"/>
  <c r="AD113"/>
  <c r="AD78" i="28" s="1"/>
  <c r="J113" i="27"/>
  <c r="AX113"/>
  <c r="AE113"/>
  <c r="AE78" i="28" s="1"/>
  <c r="T113" i="27"/>
  <c r="BE113"/>
  <c r="BE78" i="28" s="1"/>
  <c r="I113" i="27"/>
  <c r="AO274"/>
  <c r="AK274"/>
  <c r="AT274"/>
  <c r="AE274"/>
  <c r="AE244" i="28" s="1"/>
  <c r="AF274" i="27"/>
  <c r="AF244" i="28" s="1"/>
  <c r="AN274" i="27"/>
  <c r="Y274"/>
  <c r="Z274"/>
  <c r="AQ274"/>
  <c r="S274"/>
  <c r="T274"/>
  <c r="BC274"/>
  <c r="E274"/>
  <c r="F274"/>
  <c r="BD277"/>
  <c r="AV277"/>
  <c r="AM277"/>
  <c r="AO277"/>
  <c r="P277"/>
  <c r="AL277"/>
  <c r="G277"/>
  <c r="H277"/>
  <c r="Q277"/>
  <c r="K277"/>
  <c r="L277"/>
  <c r="S277"/>
  <c r="AD277"/>
  <c r="AD247" i="28" s="1"/>
  <c r="U277" i="27"/>
  <c r="BC102"/>
  <c r="BC67" i="28" s="1"/>
  <c r="BD102" i="27"/>
  <c r="BD67" i="28" s="1"/>
  <c r="M102" i="27"/>
  <c r="AY102"/>
  <c r="AY67" i="28" s="1"/>
  <c r="AZ102" i="27"/>
  <c r="AZ67" i="28" s="1"/>
  <c r="P102" i="27"/>
  <c r="AP102"/>
  <c r="AV102"/>
  <c r="E102"/>
  <c r="BG102"/>
  <c r="BG67" i="28" s="1"/>
  <c r="AR102" i="27"/>
  <c r="H102"/>
  <c r="AJ102"/>
  <c r="AG102"/>
  <c r="AG67" i="28" s="1"/>
  <c r="AT241" i="27"/>
  <c r="R241"/>
  <c r="AP241"/>
  <c r="T241"/>
  <c r="AL241"/>
  <c r="X241"/>
  <c r="AX241"/>
  <c r="Z241"/>
  <c r="F241"/>
  <c r="G241"/>
  <c r="Y241"/>
  <c r="AI241"/>
  <c r="L241"/>
  <c r="E241"/>
  <c r="AU283"/>
  <c r="AN283"/>
  <c r="AL283"/>
  <c r="AG283"/>
  <c r="AG253" i="28" s="1"/>
  <c r="AJ283" i="27"/>
  <c r="AX283"/>
  <c r="Z283"/>
  <c r="W283"/>
  <c r="AC283"/>
  <c r="AF283"/>
  <c r="AF253" i="28" s="1"/>
  <c r="AP283" i="27"/>
  <c r="AE283"/>
  <c r="AE253" i="28" s="1"/>
  <c r="AH283" i="27"/>
  <c r="AH253" i="28" s="1"/>
  <c r="L206" i="25"/>
  <c r="M215"/>
  <c r="I215"/>
  <c r="M111" i="27"/>
  <c r="AU111"/>
  <c r="BA111"/>
  <c r="BA76" i="28" s="1"/>
  <c r="AB111" i="27"/>
  <c r="AI111"/>
  <c r="BB111"/>
  <c r="BB76" i="28" s="1"/>
  <c r="AD111" i="27"/>
  <c r="AD76" i="28" s="1"/>
  <c r="I111" i="27"/>
  <c r="AX111"/>
  <c r="F111"/>
  <c r="G111"/>
  <c r="AT111"/>
  <c r="BD111"/>
  <c r="BD76" i="28" s="1"/>
  <c r="AH111" i="27"/>
  <c r="AH76" i="28" s="1"/>
  <c r="AH248" i="27"/>
  <c r="AH217" i="28" s="1"/>
  <c r="N248" i="27"/>
  <c r="BD248"/>
  <c r="BB248"/>
  <c r="AI248"/>
  <c r="W248"/>
  <c r="AX248"/>
  <c r="R248"/>
  <c r="AD248"/>
  <c r="AD217" i="28" s="1"/>
  <c r="AU248" i="27"/>
  <c r="Y248"/>
  <c r="E248"/>
  <c r="AR248"/>
  <c r="BF248"/>
  <c r="AH140"/>
  <c r="AH106" i="28" s="1"/>
  <c r="BA140" i="27"/>
  <c r="BA106" i="28" s="1"/>
  <c r="AG140" i="27"/>
  <c r="AG106" i="28" s="1"/>
  <c r="AB140" i="27"/>
  <c r="BF140"/>
  <c r="BF106" i="28" s="1"/>
  <c r="BG140" i="27"/>
  <c r="BG106" i="28" s="1"/>
  <c r="G140" i="27"/>
  <c r="H140"/>
  <c r="AS140"/>
  <c r="AC140"/>
  <c r="L140"/>
  <c r="AO140"/>
  <c r="AE140"/>
  <c r="AE106" i="28" s="1"/>
  <c r="K140" i="27"/>
  <c r="K106" i="28" s="1"/>
  <c r="K142" i="27"/>
  <c r="K108" i="28" s="1"/>
  <c r="BA142" i="27"/>
  <c r="BA108" i="28" s="1"/>
  <c r="AU142" i="27"/>
  <c r="AI142"/>
  <c r="AV142"/>
  <c r="AQ142"/>
  <c r="H142"/>
  <c r="E142"/>
  <c r="AR142"/>
  <c r="V142"/>
  <c r="G142"/>
  <c r="AZ142"/>
  <c r="AZ108" i="28" s="1"/>
  <c r="AH142" i="27"/>
  <c r="AH108" i="28" s="1"/>
  <c r="AB142" i="27"/>
  <c r="AY279"/>
  <c r="AZ279"/>
  <c r="AM279"/>
  <c r="BE279"/>
  <c r="R279"/>
  <c r="T279"/>
  <c r="BA279"/>
  <c r="F279"/>
  <c r="H279"/>
  <c r="Y279"/>
  <c r="AA279"/>
  <c r="AX279"/>
  <c r="AD279"/>
  <c r="AD249" i="28" s="1"/>
  <c r="AF279" i="27"/>
  <c r="AF249" i="28" s="1"/>
  <c r="I202" i="25"/>
  <c r="AW208" i="27"/>
  <c r="R208"/>
  <c r="O208"/>
  <c r="AP208"/>
  <c r="AJ208"/>
  <c r="AG208"/>
  <c r="AG176" i="28" s="1"/>
  <c r="AM208" i="27"/>
  <c r="AO208"/>
  <c r="V208"/>
  <c r="AA208"/>
  <c r="AX208"/>
  <c r="BD208"/>
  <c r="H208"/>
  <c r="E208"/>
  <c r="I212" i="25"/>
  <c r="H284" s="1"/>
  <c r="U249" i="27"/>
  <c r="AT249"/>
  <c r="Z249"/>
  <c r="AV249"/>
  <c r="BF249"/>
  <c r="AH249"/>
  <c r="AH218" i="28" s="1"/>
  <c r="BC249" i="27"/>
  <c r="Y249"/>
  <c r="BD249"/>
  <c r="BE249"/>
  <c r="P249"/>
  <c r="T249"/>
  <c r="H249"/>
  <c r="L249"/>
  <c r="AK243"/>
  <c r="AQ243"/>
  <c r="AW243"/>
  <c r="AL243"/>
  <c r="AY243"/>
  <c r="AC243"/>
  <c r="AF243"/>
  <c r="AF212" i="28" s="1"/>
  <c r="AE243" i="27"/>
  <c r="AE212" i="28" s="1"/>
  <c r="AH243" i="27"/>
  <c r="AH212" i="28" s="1"/>
  <c r="Y243" i="27"/>
  <c r="AB243"/>
  <c r="AI243"/>
  <c r="AD243"/>
  <c r="AD212" i="28" s="1"/>
  <c r="AX106" i="27"/>
  <c r="U106"/>
  <c r="AG106"/>
  <c r="AG71" i="28" s="1"/>
  <c r="AO106" i="27"/>
  <c r="H106"/>
  <c r="T106"/>
  <c r="BF106"/>
  <c r="BF71" i="28" s="1"/>
  <c r="AC106" i="27"/>
  <c r="Y106"/>
  <c r="BG106"/>
  <c r="BG71" i="28" s="1"/>
  <c r="AR106" i="27"/>
  <c r="K106"/>
  <c r="R106"/>
  <c r="AG244"/>
  <c r="AG213" i="28" s="1"/>
  <c r="M244" i="27"/>
  <c r="M213" i="28" s="1"/>
  <c r="AN244" i="27"/>
  <c r="AL244"/>
  <c r="J244"/>
  <c r="V244"/>
  <c r="AY244"/>
  <c r="Q244"/>
  <c r="AC244"/>
  <c r="AV244"/>
  <c r="BA244"/>
  <c r="T244"/>
  <c r="H244"/>
  <c r="AP244"/>
  <c r="AU275"/>
  <c r="AN275"/>
  <c r="AL275"/>
  <c r="AF275"/>
  <c r="AF245" i="28" s="1"/>
  <c r="AE275" i="27"/>
  <c r="AE245" i="28" s="1"/>
  <c r="AX275" i="27"/>
  <c r="Z275"/>
  <c r="Y275"/>
  <c r="AW275"/>
  <c r="L275"/>
  <c r="K275"/>
  <c r="AD275"/>
  <c r="AD245" i="28" s="1"/>
  <c r="AC275" i="27"/>
  <c r="I203" i="25"/>
  <c r="N204"/>
  <c r="AG138" i="27"/>
  <c r="AG104" i="28" s="1"/>
  <c r="BA138" i="27"/>
  <c r="BA104" i="28" s="1"/>
  <c r="Z138" i="27"/>
  <c r="AA138"/>
  <c r="BF138"/>
  <c r="BF104" i="28" s="1"/>
  <c r="BG138" i="27"/>
  <c r="BG104" i="28" s="1"/>
  <c r="L138" i="27"/>
  <c r="G138"/>
  <c r="AN138"/>
  <c r="AD138"/>
  <c r="AD104" i="28" s="1"/>
  <c r="U138" i="27"/>
  <c r="AX138"/>
  <c r="AY138"/>
  <c r="AY104" i="28" s="1"/>
  <c r="H138" i="27"/>
  <c r="AH105"/>
  <c r="AH70" i="28" s="1"/>
  <c r="AK105" i="27"/>
  <c r="Y105"/>
  <c r="AF105"/>
  <c r="AF70" i="28" s="1"/>
  <c r="AL105" i="27"/>
  <c r="BD105"/>
  <c r="BD70" i="28" s="1"/>
  <c r="AB105" i="27"/>
  <c r="AM105"/>
  <c r="AZ105"/>
  <c r="AZ70" i="28" s="1"/>
  <c r="AJ105" i="27"/>
  <c r="AY105"/>
  <c r="AY70" i="28" s="1"/>
  <c r="AV105" i="27"/>
  <c r="E105"/>
  <c r="M206" i="25"/>
  <c r="L200"/>
  <c r="AU273" i="27"/>
  <c r="BG273"/>
  <c r="AX273"/>
  <c r="X273"/>
  <c r="W273"/>
  <c r="AK273"/>
  <c r="R273"/>
  <c r="Q273"/>
  <c r="AW273"/>
  <c r="L273"/>
  <c r="K273"/>
  <c r="AD273"/>
  <c r="AD243" i="28" s="1"/>
  <c r="AM242" i="27"/>
  <c r="AS242"/>
  <c r="AO242"/>
  <c r="AU242"/>
  <c r="AZ242"/>
  <c r="BF242"/>
  <c r="P242"/>
  <c r="S242"/>
  <c r="R242"/>
  <c r="M242"/>
  <c r="M211" i="28" s="1"/>
  <c r="T242" i="27"/>
  <c r="O242"/>
  <c r="N242"/>
  <c r="Q242"/>
  <c r="AU210"/>
  <c r="AG210"/>
  <c r="AG178" i="28" s="1"/>
  <c r="AF210" i="27"/>
  <c r="AF178" i="28" s="1"/>
  <c r="AQ210" i="27"/>
  <c r="AS210"/>
  <c r="AA210"/>
  <c r="Z210"/>
  <c r="BC210"/>
  <c r="BE210"/>
  <c r="M210"/>
  <c r="T210"/>
  <c r="AK210"/>
  <c r="W210"/>
  <c r="V210"/>
  <c r="K216" i="25"/>
  <c r="N247" i="27"/>
  <c r="AK247"/>
  <c r="G247"/>
  <c r="AQ247"/>
  <c r="AW247"/>
  <c r="K247"/>
  <c r="AL247"/>
  <c r="AE247"/>
  <c r="AE216" i="28" s="1"/>
  <c r="AV247" i="27"/>
  <c r="BE247"/>
  <c r="M247"/>
  <c r="M216" i="28" s="1"/>
  <c r="Q247" i="27"/>
  <c r="E247"/>
  <c r="I247"/>
  <c r="T215"/>
  <c r="BB215"/>
  <c r="BD215"/>
  <c r="S215"/>
  <c r="V215"/>
  <c r="AK215"/>
  <c r="AC215"/>
  <c r="P215"/>
  <c r="AW215"/>
  <c r="W215"/>
  <c r="K215"/>
  <c r="K183" i="28" s="1"/>
  <c r="AP215" i="27"/>
  <c r="AF215"/>
  <c r="AF183" i="28" s="1"/>
  <c r="J208" i="25"/>
  <c r="K201"/>
  <c r="AU206" i="27"/>
  <c r="AG206"/>
  <c r="AG174" i="28" s="1"/>
  <c r="AF206" i="27"/>
  <c r="AF174" i="28" s="1"/>
  <c r="AQ206" i="27"/>
  <c r="AS206"/>
  <c r="AA206"/>
  <c r="Z206"/>
  <c r="BC206"/>
  <c r="BE206"/>
  <c r="M206"/>
  <c r="T206"/>
  <c r="AK206"/>
  <c r="W206"/>
  <c r="V206"/>
  <c r="BC205"/>
  <c r="BE205"/>
  <c r="Q205"/>
  <c r="T205"/>
  <c r="AK205"/>
  <c r="AA205"/>
  <c r="V205"/>
  <c r="AT205"/>
  <c r="AC205"/>
  <c r="AF205"/>
  <c r="AF173" i="28" s="1"/>
  <c r="AQ205" i="27"/>
  <c r="AS205"/>
  <c r="O205"/>
  <c r="R205"/>
  <c r="AP145"/>
  <c r="AH145"/>
  <c r="AH111" i="28" s="1"/>
  <c r="AN145" i="27"/>
  <c r="AZ145"/>
  <c r="AZ111" i="28" s="1"/>
  <c r="T145" i="27"/>
  <c r="BA145"/>
  <c r="BA111" i="28" s="1"/>
  <c r="V145" i="27"/>
  <c r="AW145"/>
  <c r="BG145"/>
  <c r="BG111" i="28" s="1"/>
  <c r="H145" i="27"/>
  <c r="E145"/>
  <c r="G145"/>
  <c r="I145"/>
  <c r="K145"/>
  <c r="K111" i="28" s="1"/>
  <c r="G129" i="27"/>
  <c r="O129"/>
  <c r="W129"/>
  <c r="AE129"/>
  <c r="AE95" i="28" s="1"/>
  <c r="E129" i="27"/>
  <c r="M129"/>
  <c r="U129"/>
  <c r="AC129"/>
  <c r="Q129"/>
  <c r="AG129"/>
  <c r="AG95" i="28" s="1"/>
  <c r="H129" i="27"/>
  <c r="P129"/>
  <c r="X129"/>
  <c r="AF129"/>
  <c r="AF95" i="28" s="1"/>
  <c r="BG129" i="27"/>
  <c r="BG95" i="28" s="1"/>
  <c r="AQ129" i="27"/>
  <c r="BD129"/>
  <c r="BD95" i="28" s="1"/>
  <c r="AN129" i="27"/>
  <c r="AW129"/>
  <c r="BF129"/>
  <c r="BF95" i="28" s="1"/>
  <c r="AP129" i="27"/>
  <c r="K129"/>
  <c r="K95" i="28" s="1"/>
  <c r="AA129" i="27"/>
  <c r="F129"/>
  <c r="N129"/>
  <c r="V129"/>
  <c r="AD129"/>
  <c r="AD95" i="28" s="1"/>
  <c r="AU129" i="27"/>
  <c r="AR129"/>
  <c r="BA129"/>
  <c r="BA95" i="28" s="1"/>
  <c r="AK129" i="27"/>
  <c r="AT129"/>
  <c r="I129"/>
  <c r="Y129"/>
  <c r="L129"/>
  <c r="T129"/>
  <c r="AB129"/>
  <c r="AJ129"/>
  <c r="AY129"/>
  <c r="AY95" i="28" s="1"/>
  <c r="AV129" i="27"/>
  <c r="BE129"/>
  <c r="BE95" i="28" s="1"/>
  <c r="AO129" i="27"/>
  <c r="AX129"/>
  <c r="S129"/>
  <c r="AI129"/>
  <c r="J129"/>
  <c r="R129"/>
  <c r="Z129"/>
  <c r="AH129"/>
  <c r="AH95" i="28" s="1"/>
  <c r="BC129" i="27"/>
  <c r="BC95" i="28" s="1"/>
  <c r="AM129" i="27"/>
  <c r="AZ129"/>
  <c r="AZ95" i="28" s="1"/>
  <c r="AS129" i="27"/>
  <c r="BB129"/>
  <c r="BB95" i="28" s="1"/>
  <c r="AL129" i="27"/>
  <c r="H165"/>
  <c r="L165"/>
  <c r="L132" i="28" s="1"/>
  <c r="P165" i="27"/>
  <c r="T165"/>
  <c r="X165"/>
  <c r="AB165"/>
  <c r="AH165"/>
  <c r="AH132" i="28" s="1"/>
  <c r="G165" i="27"/>
  <c r="K165"/>
  <c r="K132" i="28" s="1"/>
  <c r="O165" i="27"/>
  <c r="S165"/>
  <c r="W165"/>
  <c r="AA165"/>
  <c r="AE165"/>
  <c r="AE132" i="28" s="1"/>
  <c r="F165" i="27"/>
  <c r="J165"/>
  <c r="N165"/>
  <c r="R165"/>
  <c r="V165"/>
  <c r="Z165"/>
  <c r="AD165"/>
  <c r="AD132" i="28" s="1"/>
  <c r="AG165" i="27"/>
  <c r="AG132" i="28" s="1"/>
  <c r="AJ165" i="27"/>
  <c r="E165"/>
  <c r="I165"/>
  <c r="M165"/>
  <c r="Q165"/>
  <c r="U165"/>
  <c r="Y165"/>
  <c r="AC165"/>
  <c r="AF165"/>
  <c r="AF132" i="28" s="1"/>
  <c r="AI165" i="27"/>
  <c r="BF165"/>
  <c r="BF132" i="28" s="1"/>
  <c r="BB165" i="27"/>
  <c r="BB132" i="28" s="1"/>
  <c r="AX165" i="27"/>
  <c r="AT165"/>
  <c r="AP165"/>
  <c r="AL165"/>
  <c r="BG165"/>
  <c r="BG132" i="28" s="1"/>
  <c r="BC165" i="27"/>
  <c r="AY165"/>
  <c r="AU165"/>
  <c r="AQ165"/>
  <c r="AM165"/>
  <c r="BD165"/>
  <c r="BD132" i="28" s="1"/>
  <c r="AZ165" i="27"/>
  <c r="AZ132" i="28" s="1"/>
  <c r="AV165" i="27"/>
  <c r="AR165"/>
  <c r="AN165"/>
  <c r="BE165"/>
  <c r="BE132" i="28" s="1"/>
  <c r="BA165" i="27"/>
  <c r="BA132" i="28" s="1"/>
  <c r="AW165" i="27"/>
  <c r="AS165"/>
  <c r="AO165"/>
  <c r="AK165"/>
  <c r="H280" i="25"/>
  <c r="H244"/>
  <c r="L237"/>
  <c r="L273"/>
  <c r="F98" i="27"/>
  <c r="N98"/>
  <c r="V98"/>
  <c r="AD98"/>
  <c r="AD63" i="28" s="1"/>
  <c r="L98" i="27"/>
  <c r="T98"/>
  <c r="AB98"/>
  <c r="AJ98"/>
  <c r="H98"/>
  <c r="P98"/>
  <c r="X98"/>
  <c r="AF98"/>
  <c r="AF63" i="28" s="1"/>
  <c r="J98" i="27"/>
  <c r="K98"/>
  <c r="S98"/>
  <c r="AA98"/>
  <c r="AI98"/>
  <c r="BD98"/>
  <c r="BD63" i="28" s="1"/>
  <c r="AN98" i="27"/>
  <c r="BE98"/>
  <c r="BE63" i="28" s="1"/>
  <c r="AO98" i="27"/>
  <c r="AT98"/>
  <c r="AY98"/>
  <c r="AY63" i="28" s="1"/>
  <c r="AH98" i="27"/>
  <c r="AH63" i="28" s="1"/>
  <c r="I98" i="27"/>
  <c r="Q98"/>
  <c r="Y98"/>
  <c r="AG98"/>
  <c r="AG63" i="28" s="1"/>
  <c r="AR98" i="27"/>
  <c r="AS98"/>
  <c r="AX98"/>
  <c r="BC98"/>
  <c r="BC63" i="28" s="1"/>
  <c r="AM98" i="27"/>
  <c r="Z98"/>
  <c r="G98"/>
  <c r="O98"/>
  <c r="W98"/>
  <c r="AE98"/>
  <c r="AE63" i="28" s="1"/>
  <c r="AV98" i="27"/>
  <c r="AW98"/>
  <c r="BB98"/>
  <c r="BB63" i="28" s="1"/>
  <c r="AL98" i="27"/>
  <c r="BG98"/>
  <c r="BG63" i="28" s="1"/>
  <c r="AQ98" i="27"/>
  <c r="R98"/>
  <c r="E98"/>
  <c r="M98"/>
  <c r="U98"/>
  <c r="AC98"/>
  <c r="AZ98"/>
  <c r="AZ63" i="28" s="1"/>
  <c r="BA98" i="27"/>
  <c r="BA63" i="28" s="1"/>
  <c r="AK98" i="27"/>
  <c r="BF98"/>
  <c r="BF63" i="28" s="1"/>
  <c r="AP98" i="27"/>
  <c r="AU98"/>
  <c r="AE301" i="6"/>
  <c r="AQ101" i="26"/>
  <c r="AX101" s="1"/>
  <c r="I172" s="1"/>
  <c r="I234" s="1"/>
  <c r="I296" s="1"/>
  <c r="P254" i="27"/>
  <c r="AF254"/>
  <c r="K254"/>
  <c r="AA254"/>
  <c r="R254"/>
  <c r="AH254"/>
  <c r="I254"/>
  <c r="Y254"/>
  <c r="AY254"/>
  <c r="BF254"/>
  <c r="AP254"/>
  <c r="L254"/>
  <c r="AB254"/>
  <c r="G254"/>
  <c r="W254"/>
  <c r="N254"/>
  <c r="AD254"/>
  <c r="E254"/>
  <c r="U254"/>
  <c r="BC254"/>
  <c r="AO254"/>
  <c r="AR254"/>
  <c r="BG254"/>
  <c r="H254"/>
  <c r="X254"/>
  <c r="S254"/>
  <c r="AI254"/>
  <c r="J254"/>
  <c r="Z254"/>
  <c r="Q254"/>
  <c r="AG254"/>
  <c r="AU254"/>
  <c r="AZ254"/>
  <c r="AL254"/>
  <c r="T254"/>
  <c r="AJ254"/>
  <c r="O254"/>
  <c r="AE254"/>
  <c r="F254"/>
  <c r="V254"/>
  <c r="M254"/>
  <c r="AC254"/>
  <c r="AX254"/>
  <c r="BD254"/>
  <c r="AM254"/>
  <c r="AW254"/>
  <c r="AS254"/>
  <c r="BA254"/>
  <c r="BB254"/>
  <c r="AK254"/>
  <c r="BE254"/>
  <c r="AT254"/>
  <c r="AN254"/>
  <c r="AV254"/>
  <c r="AQ254"/>
  <c r="BI284"/>
  <c r="BJ284" s="1"/>
  <c r="F123"/>
  <c r="V123"/>
  <c r="I123"/>
  <c r="Y123"/>
  <c r="T123"/>
  <c r="AJ123"/>
  <c r="K123"/>
  <c r="K89" i="28" s="1"/>
  <c r="AA123" i="27"/>
  <c r="BG123"/>
  <c r="BG89" i="28" s="1"/>
  <c r="AQ123" i="27"/>
  <c r="AV123"/>
  <c r="AW123"/>
  <c r="BF123"/>
  <c r="BF89" i="28" s="1"/>
  <c r="AP123" i="27"/>
  <c r="R123"/>
  <c r="AH123"/>
  <c r="AH89" i="28" s="1"/>
  <c r="E123" i="27"/>
  <c r="U123"/>
  <c r="P123"/>
  <c r="AF123"/>
  <c r="AF89" i="28" s="1"/>
  <c r="G123" i="27"/>
  <c r="W123"/>
  <c r="AU123"/>
  <c r="AZ123"/>
  <c r="AZ89" i="28" s="1"/>
  <c r="BA123" i="27"/>
  <c r="BA89" i="28" s="1"/>
  <c r="AK123" i="27"/>
  <c r="AT123"/>
  <c r="N123"/>
  <c r="AD123"/>
  <c r="AD89" i="28" s="1"/>
  <c r="Q123" i="27"/>
  <c r="AG123"/>
  <c r="AG89" i="28" s="1"/>
  <c r="L123" i="27"/>
  <c r="AB123"/>
  <c r="S123"/>
  <c r="AI123"/>
  <c r="AY123"/>
  <c r="AY89" i="28" s="1"/>
  <c r="BD123" i="27"/>
  <c r="BD89" i="28" s="1"/>
  <c r="AN123" i="27"/>
  <c r="BE123"/>
  <c r="BE89" i="28" s="1"/>
  <c r="AO123" i="27"/>
  <c r="AX123"/>
  <c r="J123"/>
  <c r="Z123"/>
  <c r="M123"/>
  <c r="AC123"/>
  <c r="H123"/>
  <c r="X123"/>
  <c r="O123"/>
  <c r="AE123"/>
  <c r="AE89" i="28" s="1"/>
  <c r="BC123" i="27"/>
  <c r="BC89" i="28" s="1"/>
  <c r="AM123" i="27"/>
  <c r="AR123"/>
  <c r="AS123"/>
  <c r="BB123"/>
  <c r="BB89" i="28" s="1"/>
  <c r="AL123" i="27"/>
  <c r="L286" i="25"/>
  <c r="L250"/>
  <c r="F164" i="27"/>
  <c r="J164"/>
  <c r="N164"/>
  <c r="R164"/>
  <c r="V164"/>
  <c r="Z164"/>
  <c r="AD164"/>
  <c r="AD131" i="28" s="1"/>
  <c r="AJ164" i="27"/>
  <c r="E164"/>
  <c r="I164"/>
  <c r="M164"/>
  <c r="Q164"/>
  <c r="U164"/>
  <c r="Y164"/>
  <c r="AC164"/>
  <c r="AF164"/>
  <c r="AF131" i="28" s="1"/>
  <c r="AI164" i="27"/>
  <c r="H164"/>
  <c r="L164"/>
  <c r="L131" i="28" s="1"/>
  <c r="P164" i="27"/>
  <c r="T164"/>
  <c r="X164"/>
  <c r="AB164"/>
  <c r="AE164"/>
  <c r="AE131" i="28" s="1"/>
  <c r="AH164" i="27"/>
  <c r="AH131" i="28" s="1"/>
  <c r="G164" i="27"/>
  <c r="K164"/>
  <c r="K131" i="28" s="1"/>
  <c r="O164" i="27"/>
  <c r="S164"/>
  <c r="W164"/>
  <c r="AA164"/>
  <c r="AG164"/>
  <c r="AG131" i="28" s="1"/>
  <c r="BF164" i="27"/>
  <c r="BF131" i="28" s="1"/>
  <c r="BB164" i="27"/>
  <c r="BB131" i="28" s="1"/>
  <c r="AX164" i="27"/>
  <c r="AT164"/>
  <c r="AP164"/>
  <c r="AL164"/>
  <c r="BG164"/>
  <c r="BG131" i="28" s="1"/>
  <c r="BC164" i="27"/>
  <c r="AY164"/>
  <c r="AU164"/>
  <c r="AQ164"/>
  <c r="AM164"/>
  <c r="BD164"/>
  <c r="BD131" i="28" s="1"/>
  <c r="AZ164" i="27"/>
  <c r="AZ131" i="28" s="1"/>
  <c r="AV164" i="27"/>
  <c r="AR164"/>
  <c r="AN164"/>
  <c r="BE164"/>
  <c r="BE131" i="28" s="1"/>
  <c r="BA164" i="27"/>
  <c r="BA131" i="28" s="1"/>
  <c r="AW164" i="27"/>
  <c r="AS164"/>
  <c r="AO164"/>
  <c r="AK164"/>
  <c r="S298" i="6"/>
  <c r="Z298" s="1"/>
  <c r="S98" i="26" s="1"/>
  <c r="Z98" s="1"/>
  <c r="AM98" s="1"/>
  <c r="BA98" s="1"/>
  <c r="L169" s="1"/>
  <c r="L231" s="1"/>
  <c r="L293" s="1"/>
  <c r="AZ250" i="28" s="1"/>
  <c r="Y298" i="6"/>
  <c r="R98" i="26" s="1"/>
  <c r="Y98" s="1"/>
  <c r="AL98" s="1"/>
  <c r="AZ98" s="1"/>
  <c r="K169" s="1"/>
  <c r="K231" s="1"/>
  <c r="K293" s="1"/>
  <c r="M368" i="25"/>
  <c r="M333"/>
  <c r="K332"/>
  <c r="K367"/>
  <c r="N363"/>
  <c r="N328"/>
  <c r="L368"/>
  <c r="L333"/>
  <c r="H366"/>
  <c r="H331"/>
  <c r="L364"/>
  <c r="L329"/>
  <c r="N358"/>
  <c r="N323"/>
  <c r="F190" i="27"/>
  <c r="N190"/>
  <c r="V190"/>
  <c r="AD190"/>
  <c r="AD158" i="28" s="1"/>
  <c r="G190" i="27"/>
  <c r="O190"/>
  <c r="W190"/>
  <c r="AE190"/>
  <c r="AE158" i="28" s="1"/>
  <c r="AV190" i="27"/>
  <c r="BA190"/>
  <c r="BA158" i="28" s="1"/>
  <c r="AK190" i="27"/>
  <c r="AX190"/>
  <c r="AY190"/>
  <c r="L190"/>
  <c r="T190"/>
  <c r="AB190"/>
  <c r="AJ190"/>
  <c r="E190"/>
  <c r="M190"/>
  <c r="U190"/>
  <c r="AC190"/>
  <c r="AZ190"/>
  <c r="AZ158" i="28" s="1"/>
  <c r="BE190" i="27"/>
  <c r="AO190"/>
  <c r="BB190"/>
  <c r="AL190"/>
  <c r="BC190"/>
  <c r="AM190"/>
  <c r="J190"/>
  <c r="R190"/>
  <c r="Z190"/>
  <c r="AH190"/>
  <c r="AH158" i="28" s="1"/>
  <c r="K190" i="27"/>
  <c r="K158" i="28" s="1"/>
  <c r="S190" i="27"/>
  <c r="AA190"/>
  <c r="AI190"/>
  <c r="BD190"/>
  <c r="AN190"/>
  <c r="AS190"/>
  <c r="BF190"/>
  <c r="AP190"/>
  <c r="BG190"/>
  <c r="AQ190"/>
  <c r="H190"/>
  <c r="P190"/>
  <c r="X190"/>
  <c r="AF190"/>
  <c r="AF158" i="28" s="1"/>
  <c r="I190" i="27"/>
  <c r="Q190"/>
  <c r="Y190"/>
  <c r="AG190"/>
  <c r="AG158" i="28" s="1"/>
  <c r="AR190" i="27"/>
  <c r="AW190"/>
  <c r="AT190"/>
  <c r="AU190"/>
  <c r="P258"/>
  <c r="AF258"/>
  <c r="AF228" i="28" s="1"/>
  <c r="K258" i="27"/>
  <c r="AA258"/>
  <c r="R258"/>
  <c r="AH258"/>
  <c r="AH228" i="28" s="1"/>
  <c r="I258" i="27"/>
  <c r="Y258"/>
  <c r="AU258"/>
  <c r="L258"/>
  <c r="AB258"/>
  <c r="G258"/>
  <c r="W258"/>
  <c r="N258"/>
  <c r="AD258"/>
  <c r="AD228" i="28" s="1"/>
  <c r="E258" i="27"/>
  <c r="U258"/>
  <c r="AY258"/>
  <c r="H258"/>
  <c r="X258"/>
  <c r="S258"/>
  <c r="AI258"/>
  <c r="J258"/>
  <c r="Z258"/>
  <c r="Q258"/>
  <c r="AG258"/>
  <c r="AG228" i="28" s="1"/>
  <c r="BC258" i="27"/>
  <c r="AM258"/>
  <c r="T258"/>
  <c r="AJ258"/>
  <c r="O258"/>
  <c r="AE258"/>
  <c r="AE228" i="28" s="1"/>
  <c r="F258" i="27"/>
  <c r="V258"/>
  <c r="M258"/>
  <c r="AC258"/>
  <c r="BG258"/>
  <c r="AQ258"/>
  <c r="BD258"/>
  <c r="AN258"/>
  <c r="BA258"/>
  <c r="AK258"/>
  <c r="BB258"/>
  <c r="AL258"/>
  <c r="AR258"/>
  <c r="BE258"/>
  <c r="AO258"/>
  <c r="BF258"/>
  <c r="AP258"/>
  <c r="AV258"/>
  <c r="AS258"/>
  <c r="AT258"/>
  <c r="AZ258"/>
  <c r="AW258"/>
  <c r="AX258"/>
  <c r="L193" i="25"/>
  <c r="L194" s="1"/>
  <c r="K1517"/>
  <c r="N199"/>
  <c r="L1501"/>
  <c r="M125"/>
  <c r="H167" i="27"/>
  <c r="L167"/>
  <c r="L134" i="28" s="1"/>
  <c r="P167" i="27"/>
  <c r="T167"/>
  <c r="X167"/>
  <c r="AB167"/>
  <c r="AE167"/>
  <c r="AE134" i="28" s="1"/>
  <c r="AH167" i="27"/>
  <c r="AH134" i="28" s="1"/>
  <c r="G167" i="27"/>
  <c r="K167"/>
  <c r="K134" i="28" s="1"/>
  <c r="O167" i="27"/>
  <c r="S167"/>
  <c r="W167"/>
  <c r="AA167"/>
  <c r="AG167"/>
  <c r="AG134" i="28" s="1"/>
  <c r="AJ167" i="27"/>
  <c r="F167"/>
  <c r="J167"/>
  <c r="N167"/>
  <c r="R167"/>
  <c r="V167"/>
  <c r="Z167"/>
  <c r="AD167"/>
  <c r="AD134" i="28" s="1"/>
  <c r="AI167" i="27"/>
  <c r="E167"/>
  <c r="I167"/>
  <c r="M167"/>
  <c r="Q167"/>
  <c r="U167"/>
  <c r="Y167"/>
  <c r="AC167"/>
  <c r="AF167"/>
  <c r="AF134" i="28" s="1"/>
  <c r="BF167" i="27"/>
  <c r="BF134" i="28" s="1"/>
  <c r="BB167" i="27"/>
  <c r="BB134" i="28" s="1"/>
  <c r="AX167" i="27"/>
  <c r="AT167"/>
  <c r="AP167"/>
  <c r="AL167"/>
  <c r="BG167"/>
  <c r="BG134" i="28" s="1"/>
  <c r="BC167" i="27"/>
  <c r="BC134" i="28" s="1"/>
  <c r="AY167" i="27"/>
  <c r="AU167"/>
  <c r="AQ167"/>
  <c r="AM167"/>
  <c r="BD167"/>
  <c r="BD134" i="28" s="1"/>
  <c r="AZ167" i="27"/>
  <c r="AZ134" i="28" s="1"/>
  <c r="AV167" i="27"/>
  <c r="AR167"/>
  <c r="AN167"/>
  <c r="BE167"/>
  <c r="BE134" i="28" s="1"/>
  <c r="BA167" i="27"/>
  <c r="BA134" i="28" s="1"/>
  <c r="AW167" i="27"/>
  <c r="AS167"/>
  <c r="AO167"/>
  <c r="AK167"/>
  <c r="AG299" i="6"/>
  <c r="AT99" i="26" s="1"/>
  <c r="AS99"/>
  <c r="E125" i="27"/>
  <c r="M125"/>
  <c r="U125"/>
  <c r="AC125"/>
  <c r="G125"/>
  <c r="Q125"/>
  <c r="AA125"/>
  <c r="H125"/>
  <c r="P125"/>
  <c r="X125"/>
  <c r="AI125"/>
  <c r="BG125"/>
  <c r="BG91" i="28" s="1"/>
  <c r="AQ125" i="27"/>
  <c r="BD125"/>
  <c r="BD91" i="28" s="1"/>
  <c r="AN125" i="27"/>
  <c r="AW125"/>
  <c r="BF125"/>
  <c r="BF91" i="28" s="1"/>
  <c r="AP125" i="27"/>
  <c r="O125"/>
  <c r="Y125"/>
  <c r="F125"/>
  <c r="N125"/>
  <c r="V125"/>
  <c r="AD125"/>
  <c r="AD91" i="28" s="1"/>
  <c r="AG125" i="27"/>
  <c r="AG91" i="28" s="1"/>
  <c r="AU125" i="27"/>
  <c r="AR125"/>
  <c r="BA125"/>
  <c r="BA91" i="28" s="1"/>
  <c r="AK125" i="27"/>
  <c r="AT125"/>
  <c r="K125"/>
  <c r="K91" i="28" s="1"/>
  <c r="W125" i="27"/>
  <c r="L125"/>
  <c r="T125"/>
  <c r="AB125"/>
  <c r="AJ125"/>
  <c r="AH125"/>
  <c r="AH91" i="28" s="1"/>
  <c r="AY125" i="27"/>
  <c r="AY91" i="28" s="1"/>
  <c r="AV125" i="27"/>
  <c r="BE125"/>
  <c r="BE91" i="28" s="1"/>
  <c r="AO125" i="27"/>
  <c r="AX125"/>
  <c r="I125"/>
  <c r="S125"/>
  <c r="AE125"/>
  <c r="AE91" i="28" s="1"/>
  <c r="J125" i="27"/>
  <c r="R125"/>
  <c r="Z125"/>
  <c r="AF125"/>
  <c r="AF91" i="28" s="1"/>
  <c r="BC125" i="27"/>
  <c r="BC91" i="28" s="1"/>
  <c r="AM125" i="27"/>
  <c r="AZ125"/>
  <c r="AZ91" i="28" s="1"/>
  <c r="AS125" i="27"/>
  <c r="BB125"/>
  <c r="BB91" i="28" s="1"/>
  <c r="AL125" i="27"/>
  <c r="F221"/>
  <c r="N221"/>
  <c r="V221"/>
  <c r="AD221"/>
  <c r="AD190" i="28" s="1"/>
  <c r="K221" i="27"/>
  <c r="S221"/>
  <c r="AA221"/>
  <c r="AI221"/>
  <c r="AW221"/>
  <c r="BF221"/>
  <c r="AP221"/>
  <c r="BG221"/>
  <c r="AQ221"/>
  <c r="AZ221"/>
  <c r="L221"/>
  <c r="T221"/>
  <c r="AB221"/>
  <c r="AJ221"/>
  <c r="I221"/>
  <c r="Q221"/>
  <c r="Y221"/>
  <c r="AG221"/>
  <c r="AG190" i="28" s="1"/>
  <c r="BA221" i="27"/>
  <c r="AK221"/>
  <c r="AT221"/>
  <c r="AU221"/>
  <c r="BD221"/>
  <c r="AN221"/>
  <c r="J221"/>
  <c r="R221"/>
  <c r="Z221"/>
  <c r="AH221"/>
  <c r="AH190" i="28" s="1"/>
  <c r="G221" i="27"/>
  <c r="O221"/>
  <c r="W221"/>
  <c r="AE221"/>
  <c r="AE190" i="28" s="1"/>
  <c r="BE221" i="27"/>
  <c r="AO221"/>
  <c r="AX221"/>
  <c r="AY221"/>
  <c r="AR221"/>
  <c r="H221"/>
  <c r="P221"/>
  <c r="X221"/>
  <c r="AF221"/>
  <c r="AF190" i="28" s="1"/>
  <c r="E221" i="27"/>
  <c r="M221"/>
  <c r="M190" i="28" s="1"/>
  <c r="U221" i="27"/>
  <c r="AC221"/>
  <c r="AS221"/>
  <c r="BB221"/>
  <c r="AL221"/>
  <c r="BC221"/>
  <c r="AM221"/>
  <c r="AV221"/>
  <c r="F85"/>
  <c r="N85"/>
  <c r="V85"/>
  <c r="AD85"/>
  <c r="AD50" i="28" s="1"/>
  <c r="G85" i="27"/>
  <c r="O85"/>
  <c r="W85"/>
  <c r="AE85"/>
  <c r="AE50" i="28" s="1"/>
  <c r="AR85" i="27"/>
  <c r="AW85"/>
  <c r="BB85"/>
  <c r="BB50" i="28" s="1"/>
  <c r="AL85" i="27"/>
  <c r="BG85"/>
  <c r="BG50" i="28" s="1"/>
  <c r="AQ85" i="27"/>
  <c r="L85"/>
  <c r="T85"/>
  <c r="AB85"/>
  <c r="AJ85"/>
  <c r="E85"/>
  <c r="M85"/>
  <c r="U85"/>
  <c r="AC85"/>
  <c r="AV85"/>
  <c r="BA85"/>
  <c r="BA50" i="28" s="1"/>
  <c r="AK85" i="27"/>
  <c r="BF85"/>
  <c r="BF50" i="28" s="1"/>
  <c r="AP85" i="27"/>
  <c r="AU85"/>
  <c r="J85"/>
  <c r="R85"/>
  <c r="Z85"/>
  <c r="AH85"/>
  <c r="AH50" i="28" s="1"/>
  <c r="K85" i="27"/>
  <c r="S85"/>
  <c r="AA85"/>
  <c r="AI85"/>
  <c r="AZ85"/>
  <c r="AZ50" i="28" s="1"/>
  <c r="BE85" i="27"/>
  <c r="BE50" i="28" s="1"/>
  <c r="AO85" i="27"/>
  <c r="AT85"/>
  <c r="AY85"/>
  <c r="AY50" i="28" s="1"/>
  <c r="H85" i="27"/>
  <c r="P85"/>
  <c r="X85"/>
  <c r="AF85"/>
  <c r="AF50" i="28" s="1"/>
  <c r="I85" i="27"/>
  <c r="Q85"/>
  <c r="Y85"/>
  <c r="AG85"/>
  <c r="AG50" i="28" s="1"/>
  <c r="BD85" i="27"/>
  <c r="BD50" i="28" s="1"/>
  <c r="AN85" i="27"/>
  <c r="AS85"/>
  <c r="AX85"/>
  <c r="BC85"/>
  <c r="BC50" i="28" s="1"/>
  <c r="AM85" i="27"/>
  <c r="G128"/>
  <c r="O128"/>
  <c r="W128"/>
  <c r="AE128"/>
  <c r="AE94" i="28" s="1"/>
  <c r="H128" i="27"/>
  <c r="P128"/>
  <c r="X128"/>
  <c r="AF128"/>
  <c r="AF94" i="28" s="1"/>
  <c r="AY128" i="27"/>
  <c r="AY94" i="28" s="1"/>
  <c r="AR128" i="27"/>
  <c r="BE128"/>
  <c r="BE94" i="28" s="1"/>
  <c r="AO128" i="27"/>
  <c r="AX128"/>
  <c r="E128"/>
  <c r="M128"/>
  <c r="U128"/>
  <c r="AC128"/>
  <c r="N128"/>
  <c r="V128"/>
  <c r="AD128"/>
  <c r="AD94" i="28" s="1"/>
  <c r="BC128" i="27"/>
  <c r="BC94" i="28" s="1"/>
  <c r="AM128" i="27"/>
  <c r="AV128"/>
  <c r="AS128"/>
  <c r="BB128"/>
  <c r="BB94" i="28" s="1"/>
  <c r="AL128" i="27"/>
  <c r="K128"/>
  <c r="K94" i="28" s="1"/>
  <c r="S128" i="27"/>
  <c r="AA128"/>
  <c r="AI128"/>
  <c r="L128"/>
  <c r="T128"/>
  <c r="AB128"/>
  <c r="AJ128"/>
  <c r="BG128"/>
  <c r="BG94" i="28" s="1"/>
  <c r="AQ128" i="27"/>
  <c r="AZ128"/>
  <c r="AZ94" i="28" s="1"/>
  <c r="AW128" i="27"/>
  <c r="BF128"/>
  <c r="BF94" i="28" s="1"/>
  <c r="AP128" i="27"/>
  <c r="I128"/>
  <c r="Q128"/>
  <c r="Y128"/>
  <c r="AG128"/>
  <c r="AG94" i="28" s="1"/>
  <c r="J128" i="27"/>
  <c r="R128"/>
  <c r="Z128"/>
  <c r="AH128"/>
  <c r="AH94" i="28" s="1"/>
  <c r="AU128" i="27"/>
  <c r="BD128"/>
  <c r="BD94" i="28" s="1"/>
  <c r="AN128" i="27"/>
  <c r="BA128"/>
  <c r="BA94" i="28" s="1"/>
  <c r="AK128" i="27"/>
  <c r="AT128"/>
  <c r="F128"/>
  <c r="E162"/>
  <c r="I162"/>
  <c r="M162"/>
  <c r="Q162"/>
  <c r="U162"/>
  <c r="Y162"/>
  <c r="AC162"/>
  <c r="AF162"/>
  <c r="AF129" i="28" s="1"/>
  <c r="AJ162" i="27"/>
  <c r="H162"/>
  <c r="L162"/>
  <c r="L129" i="28" s="1"/>
  <c r="P162" i="27"/>
  <c r="T162"/>
  <c r="X162"/>
  <c r="AB162"/>
  <c r="AI162"/>
  <c r="G162"/>
  <c r="K162"/>
  <c r="K129" i="28" s="1"/>
  <c r="O162" i="27"/>
  <c r="S162"/>
  <c r="W162"/>
  <c r="AA162"/>
  <c r="AE162"/>
  <c r="AE129" i="28" s="1"/>
  <c r="AH162" i="27"/>
  <c r="AH129" i="28" s="1"/>
  <c r="F162" i="27"/>
  <c r="J162"/>
  <c r="N162"/>
  <c r="R162"/>
  <c r="V162"/>
  <c r="Z162"/>
  <c r="AD162"/>
  <c r="AD129" i="28" s="1"/>
  <c r="AG162" i="27"/>
  <c r="AG129" i="28" s="1"/>
  <c r="BF162" i="27"/>
  <c r="BF129" i="28" s="1"/>
  <c r="BB162" i="27"/>
  <c r="BB129" i="28" s="1"/>
  <c r="AX162" i="27"/>
  <c r="AT162"/>
  <c r="AP162"/>
  <c r="AL162"/>
  <c r="BG162"/>
  <c r="BG129" i="28" s="1"/>
  <c r="BC162" i="27"/>
  <c r="BC129" i="28" s="1"/>
  <c r="AY162" i="27"/>
  <c r="AU162"/>
  <c r="AQ162"/>
  <c r="AM162"/>
  <c r="BD162"/>
  <c r="BD129" i="28" s="1"/>
  <c r="AZ162" i="27"/>
  <c r="AZ129" i="28" s="1"/>
  <c r="AV162" i="27"/>
  <c r="AR162"/>
  <c r="AN162"/>
  <c r="BE162"/>
  <c r="BE129" i="28" s="1"/>
  <c r="BA162" i="27"/>
  <c r="BA129" i="28" s="1"/>
  <c r="AW162" i="27"/>
  <c r="AS162"/>
  <c r="AO162"/>
  <c r="AK162"/>
  <c r="F202"/>
  <c r="N202"/>
  <c r="V202"/>
  <c r="AD202"/>
  <c r="AD170" i="28" s="1"/>
  <c r="G202" i="27"/>
  <c r="O202"/>
  <c r="W202"/>
  <c r="AE202"/>
  <c r="AE170" i="28" s="1"/>
  <c r="AV202" i="27"/>
  <c r="BA202"/>
  <c r="BA170" i="28" s="1"/>
  <c r="AK202" i="27"/>
  <c r="AX202"/>
  <c r="AY202"/>
  <c r="L202"/>
  <c r="T202"/>
  <c r="AB202"/>
  <c r="AJ202"/>
  <c r="E202"/>
  <c r="M202"/>
  <c r="U202"/>
  <c r="AC202"/>
  <c r="AZ202"/>
  <c r="AZ170" i="28" s="1"/>
  <c r="BE202" i="27"/>
  <c r="AO202"/>
  <c r="BB202"/>
  <c r="AL202"/>
  <c r="BC202"/>
  <c r="AM202"/>
  <c r="J202"/>
  <c r="R202"/>
  <c r="Z202"/>
  <c r="AH202"/>
  <c r="AH170" i="28" s="1"/>
  <c r="K202" i="27"/>
  <c r="K170" i="28" s="1"/>
  <c r="S202" i="27"/>
  <c r="AA202"/>
  <c r="AI202"/>
  <c r="BD202"/>
  <c r="AN202"/>
  <c r="AS202"/>
  <c r="BF202"/>
  <c r="AP202"/>
  <c r="BG202"/>
  <c r="AQ202"/>
  <c r="H202"/>
  <c r="P202"/>
  <c r="X202"/>
  <c r="AF202"/>
  <c r="AF170" i="28" s="1"/>
  <c r="I202" i="27"/>
  <c r="Q202"/>
  <c r="Y202"/>
  <c r="AG202"/>
  <c r="AG170" i="28" s="1"/>
  <c r="AR202" i="27"/>
  <c r="AW202"/>
  <c r="AT202"/>
  <c r="AU202"/>
  <c r="J66"/>
  <c r="R66"/>
  <c r="Z66"/>
  <c r="AH66"/>
  <c r="AH30" i="28" s="1"/>
  <c r="I66" i="27"/>
  <c r="Q66"/>
  <c r="Y66"/>
  <c r="AG66"/>
  <c r="AG30" i="28" s="1"/>
  <c r="AY66" i="27"/>
  <c r="AY30" i="28" s="1"/>
  <c r="BD66" i="27"/>
  <c r="BD30" i="28" s="1"/>
  <c r="AN66" i="27"/>
  <c r="AS66"/>
  <c r="BB66"/>
  <c r="BB30" i="28" s="1"/>
  <c r="AL66" i="27"/>
  <c r="H66"/>
  <c r="P66"/>
  <c r="X66"/>
  <c r="AF66"/>
  <c r="AF30" i="28" s="1"/>
  <c r="G66" i="27"/>
  <c r="O66"/>
  <c r="W66"/>
  <c r="AE66"/>
  <c r="AE30" i="28" s="1"/>
  <c r="BC66" i="27"/>
  <c r="BC30" i="28" s="1"/>
  <c r="AM66" i="27"/>
  <c r="AR66"/>
  <c r="AW66"/>
  <c r="BF66"/>
  <c r="BF30" i="28" s="1"/>
  <c r="AP66" i="27"/>
  <c r="F66"/>
  <c r="N66"/>
  <c r="V66"/>
  <c r="AD66"/>
  <c r="AD30" i="28" s="1"/>
  <c r="E66" i="27"/>
  <c r="M66"/>
  <c r="U66"/>
  <c r="AC66"/>
  <c r="BG66"/>
  <c r="BG30" i="28" s="1"/>
  <c r="AQ66" i="27"/>
  <c r="AV66"/>
  <c r="BA66"/>
  <c r="BA30" i="28" s="1"/>
  <c r="AK66" i="27"/>
  <c r="AT66"/>
  <c r="L66"/>
  <c r="T66"/>
  <c r="AB66"/>
  <c r="AJ66"/>
  <c r="K66"/>
  <c r="K30" i="28" s="1"/>
  <c r="S66" i="27"/>
  <c r="AA66"/>
  <c r="AI66"/>
  <c r="AU66"/>
  <c r="AZ66"/>
  <c r="AZ30" i="28" s="1"/>
  <c r="BE66" i="27"/>
  <c r="BE30" i="28" s="1"/>
  <c r="AO66" i="27"/>
  <c r="AX66"/>
  <c r="E96"/>
  <c r="G96"/>
  <c r="O96"/>
  <c r="W96"/>
  <c r="AE96"/>
  <c r="AE61" i="28" s="1"/>
  <c r="I96" i="27"/>
  <c r="S96"/>
  <c r="AC96"/>
  <c r="L96"/>
  <c r="T96"/>
  <c r="AB96"/>
  <c r="AJ96"/>
  <c r="AV96"/>
  <c r="BE96"/>
  <c r="BE61" i="28" s="1"/>
  <c r="AO96" i="27"/>
  <c r="AT96"/>
  <c r="AY96"/>
  <c r="AY61" i="28" s="1"/>
  <c r="Q96" i="27"/>
  <c r="AA96"/>
  <c r="J96"/>
  <c r="R96"/>
  <c r="Z96"/>
  <c r="AH96"/>
  <c r="AH61" i="28" s="1"/>
  <c r="AZ96" i="27"/>
  <c r="AZ61" i="28" s="1"/>
  <c r="AS96" i="27"/>
  <c r="AX96"/>
  <c r="BC96"/>
  <c r="BC61" i="28" s="1"/>
  <c r="AM96" i="27"/>
  <c r="M96"/>
  <c r="Y96"/>
  <c r="AI96"/>
  <c r="H96"/>
  <c r="P96"/>
  <c r="X96"/>
  <c r="AF96"/>
  <c r="AF61" i="28" s="1"/>
  <c r="BD96" i="27"/>
  <c r="BD61" i="28" s="1"/>
  <c r="AN96" i="27"/>
  <c r="AW96"/>
  <c r="BB96"/>
  <c r="BB61" i="28" s="1"/>
  <c r="AL96" i="27"/>
  <c r="BG96"/>
  <c r="BG61" i="28" s="1"/>
  <c r="AQ96" i="27"/>
  <c r="K96"/>
  <c r="U96"/>
  <c r="AG96"/>
  <c r="AG61" i="28" s="1"/>
  <c r="F96" i="27"/>
  <c r="N96"/>
  <c r="V96"/>
  <c r="AD96"/>
  <c r="AD61" i="28" s="1"/>
  <c r="AR96" i="27"/>
  <c r="BA96"/>
  <c r="BA61" i="28" s="1"/>
  <c r="AK96" i="27"/>
  <c r="BF96"/>
  <c r="BF61" i="28" s="1"/>
  <c r="AP96" i="27"/>
  <c r="AU96"/>
  <c r="H169"/>
  <c r="L169"/>
  <c r="L136" i="28" s="1"/>
  <c r="P169" i="27"/>
  <c r="T169"/>
  <c r="X169"/>
  <c r="AB169"/>
  <c r="AH169"/>
  <c r="AH136" i="28" s="1"/>
  <c r="G169" i="27"/>
  <c r="K169"/>
  <c r="K136" i="28" s="1"/>
  <c r="O169" i="27"/>
  <c r="S169"/>
  <c r="W169"/>
  <c r="AA169"/>
  <c r="AE169"/>
  <c r="AE136" i="28" s="1"/>
  <c r="F169" i="27"/>
  <c r="J169"/>
  <c r="N169"/>
  <c r="R169"/>
  <c r="V169"/>
  <c r="Z169"/>
  <c r="AD169"/>
  <c r="AD136" i="28" s="1"/>
  <c r="AG169" i="27"/>
  <c r="AG136" i="28" s="1"/>
  <c r="AJ169" i="27"/>
  <c r="E169"/>
  <c r="I169"/>
  <c r="M169"/>
  <c r="Q169"/>
  <c r="U169"/>
  <c r="Y169"/>
  <c r="AC169"/>
  <c r="AF169"/>
  <c r="AF136" i="28" s="1"/>
  <c r="AI169" i="27"/>
  <c r="BF169"/>
  <c r="BF136" i="28" s="1"/>
  <c r="BB169" i="27"/>
  <c r="BB136" i="28" s="1"/>
  <c r="AX169" i="27"/>
  <c r="AT169"/>
  <c r="AP169"/>
  <c r="AL169"/>
  <c r="BG169"/>
  <c r="BG136" i="28" s="1"/>
  <c r="BC169" i="27"/>
  <c r="BC136" i="28" s="1"/>
  <c r="AY169" i="27"/>
  <c r="AU169"/>
  <c r="AQ169"/>
  <c r="AM169"/>
  <c r="BD169"/>
  <c r="BD136" i="28" s="1"/>
  <c r="AZ169" i="27"/>
  <c r="AZ136" i="28" s="1"/>
  <c r="AV169" i="27"/>
  <c r="AR169"/>
  <c r="AN169"/>
  <c r="BE169"/>
  <c r="BE136" i="28" s="1"/>
  <c r="BA169" i="27"/>
  <c r="BA136" i="28" s="1"/>
  <c r="AW169" i="27"/>
  <c r="AS169"/>
  <c r="AO169"/>
  <c r="AK169"/>
  <c r="J1400" i="25"/>
  <c r="J1396"/>
  <c r="J1397"/>
  <c r="L1686" s="1"/>
  <c r="K39" i="26" s="1"/>
  <c r="J357" i="25"/>
  <c r="J322"/>
  <c r="H161" i="27"/>
  <c r="L161"/>
  <c r="L128" i="28" s="1"/>
  <c r="P161" i="27"/>
  <c r="T161"/>
  <c r="X161"/>
  <c r="AB161"/>
  <c r="AH161"/>
  <c r="AH128" i="28" s="1"/>
  <c r="G161" i="27"/>
  <c r="K161"/>
  <c r="K128" i="28" s="1"/>
  <c r="O161" i="27"/>
  <c r="S161"/>
  <c r="W161"/>
  <c r="AA161"/>
  <c r="AE161"/>
  <c r="AE128" i="28" s="1"/>
  <c r="F161" i="27"/>
  <c r="J161"/>
  <c r="N161"/>
  <c r="R161"/>
  <c r="V161"/>
  <c r="Z161"/>
  <c r="AD161"/>
  <c r="AD128" i="28" s="1"/>
  <c r="AG161" i="27"/>
  <c r="AG128" i="28" s="1"/>
  <c r="AJ161" i="27"/>
  <c r="E161"/>
  <c r="I161"/>
  <c r="M161"/>
  <c r="Q161"/>
  <c r="U161"/>
  <c r="Y161"/>
  <c r="AC161"/>
  <c r="AF161"/>
  <c r="AF128" i="28" s="1"/>
  <c r="AI161" i="27"/>
  <c r="BF161"/>
  <c r="BF128" i="28" s="1"/>
  <c r="BB161" i="27"/>
  <c r="BB128" i="28" s="1"/>
  <c r="AX161" i="27"/>
  <c r="AT161"/>
  <c r="AP161"/>
  <c r="AL161"/>
  <c r="BG161"/>
  <c r="BG128" i="28" s="1"/>
  <c r="BC161" i="27"/>
  <c r="BC128" i="28" s="1"/>
  <c r="AY161" i="27"/>
  <c r="AU161"/>
  <c r="AQ161"/>
  <c r="AM161"/>
  <c r="BD161"/>
  <c r="BD128" i="28" s="1"/>
  <c r="AZ161" i="27"/>
  <c r="AZ128" i="28" s="1"/>
  <c r="AV161" i="27"/>
  <c r="AR161"/>
  <c r="AN161"/>
  <c r="BE161"/>
  <c r="BE128" i="28" s="1"/>
  <c r="BA161" i="27"/>
  <c r="BA128" i="28" s="1"/>
  <c r="AW161" i="27"/>
  <c r="AS161"/>
  <c r="AO161"/>
  <c r="AK161"/>
  <c r="H86"/>
  <c r="P86"/>
  <c r="X86"/>
  <c r="AF86"/>
  <c r="AF51" i="28" s="1"/>
  <c r="J86" i="27"/>
  <c r="T86"/>
  <c r="AD86"/>
  <c r="AD51" i="28" s="1"/>
  <c r="K86" i="27"/>
  <c r="S86"/>
  <c r="AA86"/>
  <c r="AI86"/>
  <c r="BD86"/>
  <c r="BD51" i="28" s="1"/>
  <c r="AN86" i="27"/>
  <c r="BE86"/>
  <c r="BE51" i="28" s="1"/>
  <c r="AO86" i="27"/>
  <c r="AT86"/>
  <c r="AY86"/>
  <c r="AY51" i="28" s="1"/>
  <c r="F86" i="27"/>
  <c r="R86"/>
  <c r="AB86"/>
  <c r="I86"/>
  <c r="Q86"/>
  <c r="Y86"/>
  <c r="AG86"/>
  <c r="AG51" i="28" s="1"/>
  <c r="AR86" i="27"/>
  <c r="AS86"/>
  <c r="AX86"/>
  <c r="BC86"/>
  <c r="BC51" i="28" s="1"/>
  <c r="AM86" i="27"/>
  <c r="N86"/>
  <c r="Z86"/>
  <c r="AJ86"/>
  <c r="G86"/>
  <c r="O86"/>
  <c r="W86"/>
  <c r="AE86"/>
  <c r="AE51" i="28" s="1"/>
  <c r="AV86" i="27"/>
  <c r="AW86"/>
  <c r="BB86"/>
  <c r="BB51" i="28" s="1"/>
  <c r="AL86" i="27"/>
  <c r="BG86"/>
  <c r="BG51" i="28" s="1"/>
  <c r="AQ86" i="27"/>
  <c r="L86"/>
  <c r="V86"/>
  <c r="AH86"/>
  <c r="AH51" i="28" s="1"/>
  <c r="E86" i="27"/>
  <c r="M86"/>
  <c r="U86"/>
  <c r="AC86"/>
  <c r="AZ86"/>
  <c r="AZ51" i="28" s="1"/>
  <c r="BA86" i="27"/>
  <c r="BA51" i="28" s="1"/>
  <c r="AK86" i="27"/>
  <c r="BF86"/>
  <c r="BF51" i="28" s="1"/>
  <c r="AP86" i="27"/>
  <c r="AU86"/>
  <c r="I335" i="25"/>
  <c r="I370"/>
  <c r="L334"/>
  <c r="L369"/>
  <c r="J327"/>
  <c r="J362"/>
  <c r="I334"/>
  <c r="I369"/>
  <c r="K327"/>
  <c r="K362"/>
  <c r="K364"/>
  <c r="K329"/>
  <c r="L362"/>
  <c r="L327"/>
  <c r="I328"/>
  <c r="I363"/>
  <c r="E200" i="27"/>
  <c r="M200"/>
  <c r="U200"/>
  <c r="AC200"/>
  <c r="H200"/>
  <c r="P200"/>
  <c r="X200"/>
  <c r="AF200"/>
  <c r="AF168" i="28" s="1"/>
  <c r="BD200" i="27"/>
  <c r="AN200"/>
  <c r="BA200"/>
  <c r="BA168" i="28" s="1"/>
  <c r="AK200" i="27"/>
  <c r="AX200"/>
  <c r="AY200"/>
  <c r="K200"/>
  <c r="K168" i="28" s="1"/>
  <c r="S200" i="27"/>
  <c r="AA200"/>
  <c r="AI200"/>
  <c r="F200"/>
  <c r="N200"/>
  <c r="V200"/>
  <c r="AD200"/>
  <c r="AD168" i="28" s="1"/>
  <c r="AR200" i="27"/>
  <c r="BE200"/>
  <c r="AO200"/>
  <c r="BB200"/>
  <c r="AL200"/>
  <c r="BC200"/>
  <c r="AM200"/>
  <c r="I200"/>
  <c r="Q200"/>
  <c r="Y200"/>
  <c r="AG200"/>
  <c r="AG168" i="28" s="1"/>
  <c r="L200" i="27"/>
  <c r="T200"/>
  <c r="AB200"/>
  <c r="AJ200"/>
  <c r="AV200"/>
  <c r="AS200"/>
  <c r="BF200"/>
  <c r="AP200"/>
  <c r="BG200"/>
  <c r="AQ200"/>
  <c r="G200"/>
  <c r="O200"/>
  <c r="W200"/>
  <c r="AE200"/>
  <c r="AE168" i="28" s="1"/>
  <c r="J200" i="27"/>
  <c r="R200"/>
  <c r="Z200"/>
  <c r="AH200"/>
  <c r="AH168" i="28" s="1"/>
  <c r="AZ200" i="27"/>
  <c r="AZ168" i="28" s="1"/>
  <c r="AW200" i="27"/>
  <c r="AT200"/>
  <c r="AU200"/>
  <c r="H54"/>
  <c r="P54"/>
  <c r="X54"/>
  <c r="AF54"/>
  <c r="AF18" i="28" s="1"/>
  <c r="E54" i="27"/>
  <c r="M54"/>
  <c r="U54"/>
  <c r="AC54"/>
  <c r="BG54"/>
  <c r="BG18" i="28" s="1"/>
  <c r="AQ54" i="27"/>
  <c r="AZ54"/>
  <c r="AZ18" i="28" s="1"/>
  <c r="BE54" i="27"/>
  <c r="BE18" i="28" s="1"/>
  <c r="AO54" i="27"/>
  <c r="BB54"/>
  <c r="BB18" i="28" s="1"/>
  <c r="AL54" i="27"/>
  <c r="F54"/>
  <c r="N54"/>
  <c r="V54"/>
  <c r="AD54"/>
  <c r="AD18" i="28" s="1"/>
  <c r="K54" i="27"/>
  <c r="K18" i="28" s="1"/>
  <c r="S54" i="27"/>
  <c r="AA54"/>
  <c r="AI54"/>
  <c r="AU54"/>
  <c r="BD54"/>
  <c r="BD18" i="28" s="1"/>
  <c r="AN54" i="27"/>
  <c r="AS54"/>
  <c r="BF54"/>
  <c r="BF18" i="28" s="1"/>
  <c r="AP54" i="27"/>
  <c r="L54"/>
  <c r="T54"/>
  <c r="AB54"/>
  <c r="AJ54"/>
  <c r="I54"/>
  <c r="Q54"/>
  <c r="Y54"/>
  <c r="AG54"/>
  <c r="AG18" i="28" s="1"/>
  <c r="J54" i="27"/>
  <c r="R54"/>
  <c r="Z54"/>
  <c r="AH54"/>
  <c r="AH18" i="28" s="1"/>
  <c r="G54" i="27"/>
  <c r="O54"/>
  <c r="W54"/>
  <c r="AE54"/>
  <c r="AE18" i="28" s="1"/>
  <c r="BC54" i="27"/>
  <c r="BC18" i="28" s="1"/>
  <c r="AM54" i="27"/>
  <c r="AV54"/>
  <c r="BA54"/>
  <c r="BA18" i="28" s="1"/>
  <c r="AK54" i="27"/>
  <c r="AX54"/>
  <c r="AR54"/>
  <c r="AY54"/>
  <c r="AY18" i="28" s="1"/>
  <c r="AW54" i="27"/>
  <c r="AT54"/>
  <c r="H122"/>
  <c r="P122"/>
  <c r="X122"/>
  <c r="G122"/>
  <c r="O122"/>
  <c r="W122"/>
  <c r="AE122"/>
  <c r="AE88" i="28" s="1"/>
  <c r="AD122" i="27"/>
  <c r="AD88" i="28" s="1"/>
  <c r="AY122" i="27"/>
  <c r="AY88" i="28" s="1"/>
  <c r="AZ122" i="27"/>
  <c r="AZ88" i="28" s="1"/>
  <c r="BE122" i="27"/>
  <c r="BE88" i="28" s="1"/>
  <c r="AO122" i="27"/>
  <c r="AX122"/>
  <c r="F122"/>
  <c r="N122"/>
  <c r="V122"/>
  <c r="E122"/>
  <c r="M122"/>
  <c r="U122"/>
  <c r="AC122"/>
  <c r="AF122"/>
  <c r="AF88" i="28" s="1"/>
  <c r="AJ122" i="27"/>
  <c r="BC122"/>
  <c r="BC88" i="28" s="1"/>
  <c r="AM122" i="27"/>
  <c r="BD122"/>
  <c r="BD88" i="28" s="1"/>
  <c r="AN122" i="27"/>
  <c r="AS122"/>
  <c r="BB122"/>
  <c r="BB88" i="28" s="1"/>
  <c r="AL122" i="27"/>
  <c r="L122"/>
  <c r="T122"/>
  <c r="AB122"/>
  <c r="K122"/>
  <c r="K88" i="28" s="1"/>
  <c r="S122" i="27"/>
  <c r="AA122"/>
  <c r="AI122"/>
  <c r="BG122"/>
  <c r="BG88" i="28" s="1"/>
  <c r="AQ122" i="27"/>
  <c r="AR122"/>
  <c r="AW122"/>
  <c r="BF122"/>
  <c r="BF88" i="28" s="1"/>
  <c r="AP122" i="27"/>
  <c r="J122"/>
  <c r="R122"/>
  <c r="Z122"/>
  <c r="I122"/>
  <c r="Q122"/>
  <c r="Y122"/>
  <c r="AG122"/>
  <c r="AG88" i="28" s="1"/>
  <c r="AH122" i="27"/>
  <c r="AH88" i="28" s="1"/>
  <c r="AU122" i="27"/>
  <c r="AV122"/>
  <c r="BA122"/>
  <c r="BA88" i="28" s="1"/>
  <c r="AK122" i="27"/>
  <c r="AT122"/>
  <c r="I193" i="25"/>
  <c r="H1517"/>
  <c r="I1501"/>
  <c r="K199"/>
  <c r="I1503"/>
  <c r="J125"/>
  <c r="N276"/>
  <c r="N240"/>
  <c r="M356"/>
  <c r="M321"/>
  <c r="H62" i="27"/>
  <c r="P62"/>
  <c r="X62"/>
  <c r="AF62"/>
  <c r="AF26" i="28" s="1"/>
  <c r="I62" i="27"/>
  <c r="Q62"/>
  <c r="Y62"/>
  <c r="AG62"/>
  <c r="AG26" i="28" s="1"/>
  <c r="BG62" i="27"/>
  <c r="BG26" i="28" s="1"/>
  <c r="AQ62" i="27"/>
  <c r="AZ62"/>
  <c r="AZ26" i="28" s="1"/>
  <c r="BE62" i="27"/>
  <c r="BE26" i="28" s="1"/>
  <c r="AO62" i="27"/>
  <c r="BB62"/>
  <c r="BB26" i="28" s="1"/>
  <c r="AL62" i="27"/>
  <c r="F62"/>
  <c r="N62"/>
  <c r="V62"/>
  <c r="AD62"/>
  <c r="AD26" i="28" s="1"/>
  <c r="G62" i="27"/>
  <c r="O62"/>
  <c r="W62"/>
  <c r="AE62"/>
  <c r="AE26" i="28" s="1"/>
  <c r="AU62" i="27"/>
  <c r="BD62"/>
  <c r="BD26" i="28" s="1"/>
  <c r="AN62" i="27"/>
  <c r="AS62"/>
  <c r="BF62"/>
  <c r="BF26" i="28" s="1"/>
  <c r="AP62" i="27"/>
  <c r="L62"/>
  <c r="T62"/>
  <c r="AB62"/>
  <c r="AJ62"/>
  <c r="E62"/>
  <c r="M62"/>
  <c r="U62"/>
  <c r="AC62"/>
  <c r="AY62"/>
  <c r="AY26" i="28" s="1"/>
  <c r="J62" i="27"/>
  <c r="R62"/>
  <c r="Z62"/>
  <c r="AH62"/>
  <c r="AH26" i="28" s="1"/>
  <c r="K62" i="27"/>
  <c r="K26" i="28" s="1"/>
  <c r="S62" i="27"/>
  <c r="AA62"/>
  <c r="AI62"/>
  <c r="BC62"/>
  <c r="BC26" i="28" s="1"/>
  <c r="AM62" i="27"/>
  <c r="AV62"/>
  <c r="BA62"/>
  <c r="BA26" i="28" s="1"/>
  <c r="AK62" i="27"/>
  <c r="AX62"/>
  <c r="AR62"/>
  <c r="AW62"/>
  <c r="AT62"/>
  <c r="I61"/>
  <c r="Q61"/>
  <c r="Y61"/>
  <c r="AG61"/>
  <c r="AG25" i="28" s="1"/>
  <c r="F61" i="27"/>
  <c r="N61"/>
  <c r="V61"/>
  <c r="AD61"/>
  <c r="AD25" i="28" s="1"/>
  <c r="AY61" i="27"/>
  <c r="AY25" i="28" s="1"/>
  <c r="BD61" i="27"/>
  <c r="BD25" i="28" s="1"/>
  <c r="AN61" i="27"/>
  <c r="AW61"/>
  <c r="AT61"/>
  <c r="G61"/>
  <c r="O61"/>
  <c r="W61"/>
  <c r="AE61"/>
  <c r="AE25" i="28" s="1"/>
  <c r="L61" i="27"/>
  <c r="T61"/>
  <c r="AB61"/>
  <c r="AJ61"/>
  <c r="BC61"/>
  <c r="BC25" i="28" s="1"/>
  <c r="AM61" i="27"/>
  <c r="AR61"/>
  <c r="BA61"/>
  <c r="BA25" i="28" s="1"/>
  <c r="AK61" i="27"/>
  <c r="AX61"/>
  <c r="E61"/>
  <c r="M61"/>
  <c r="U61"/>
  <c r="AC61"/>
  <c r="J61"/>
  <c r="R61"/>
  <c r="Z61"/>
  <c r="AH61"/>
  <c r="AH25" i="28" s="1"/>
  <c r="BG61" i="27"/>
  <c r="BG25" i="28" s="1"/>
  <c r="AQ61" i="27"/>
  <c r="K61"/>
  <c r="K25" i="28" s="1"/>
  <c r="S61" i="27"/>
  <c r="AA61"/>
  <c r="AI61"/>
  <c r="H61"/>
  <c r="P61"/>
  <c r="X61"/>
  <c r="AF61"/>
  <c r="AF25" i="28" s="1"/>
  <c r="AU61" i="27"/>
  <c r="AZ61"/>
  <c r="AZ25" i="28" s="1"/>
  <c r="AS61" i="27"/>
  <c r="BF61"/>
  <c r="BF25" i="28" s="1"/>
  <c r="AP61" i="27"/>
  <c r="AO61"/>
  <c r="AL61"/>
  <c r="AV61"/>
  <c r="BE61"/>
  <c r="BE25" i="28" s="1"/>
  <c r="BB61" i="27"/>
  <c r="BB25" i="28" s="1"/>
  <c r="I277" i="25"/>
  <c r="I241"/>
  <c r="K238"/>
  <c r="K274"/>
  <c r="F93" i="27"/>
  <c r="N93"/>
  <c r="V93"/>
  <c r="AD93"/>
  <c r="AD58" i="28" s="1"/>
  <c r="G93" i="27"/>
  <c r="O93"/>
  <c r="W93"/>
  <c r="AE93"/>
  <c r="AE58" i="28" s="1"/>
  <c r="AR93" i="27"/>
  <c r="AW93"/>
  <c r="BB93"/>
  <c r="BB58" i="28" s="1"/>
  <c r="AL93" i="27"/>
  <c r="BG93"/>
  <c r="BG58" i="28" s="1"/>
  <c r="AQ93" i="27"/>
  <c r="L93"/>
  <c r="T93"/>
  <c r="AB93"/>
  <c r="AJ93"/>
  <c r="E93"/>
  <c r="M93"/>
  <c r="U93"/>
  <c r="AC93"/>
  <c r="AV93"/>
  <c r="BA93"/>
  <c r="BA58" i="28" s="1"/>
  <c r="AK93" i="27"/>
  <c r="BF93"/>
  <c r="BF58" i="28" s="1"/>
  <c r="AP93" i="27"/>
  <c r="AU93"/>
  <c r="J93"/>
  <c r="R93"/>
  <c r="Z93"/>
  <c r="AH93"/>
  <c r="AH58" i="28" s="1"/>
  <c r="K93" i="27"/>
  <c r="S93"/>
  <c r="AA93"/>
  <c r="AI93"/>
  <c r="AZ93"/>
  <c r="AZ58" i="28" s="1"/>
  <c r="BE93" i="27"/>
  <c r="BE58" i="28" s="1"/>
  <c r="AO93" i="27"/>
  <c r="AT93"/>
  <c r="AY93"/>
  <c r="AY58" i="28" s="1"/>
  <c r="H93" i="27"/>
  <c r="P93"/>
  <c r="X93"/>
  <c r="AF93"/>
  <c r="AF58" i="28" s="1"/>
  <c r="I93" i="27"/>
  <c r="Q93"/>
  <c r="Y93"/>
  <c r="AG93"/>
  <c r="AG58" i="28" s="1"/>
  <c r="BD93" i="27"/>
  <c r="BD58" i="28" s="1"/>
  <c r="AN93" i="27"/>
  <c r="AS93"/>
  <c r="AX93"/>
  <c r="BC93"/>
  <c r="BC58" i="28" s="1"/>
  <c r="AM93" i="27"/>
  <c r="H126"/>
  <c r="P126"/>
  <c r="X126"/>
  <c r="AF126"/>
  <c r="AF92" i="28" s="1"/>
  <c r="G126" i="27"/>
  <c r="O126"/>
  <c r="W126"/>
  <c r="AE126"/>
  <c r="AE92" i="28" s="1"/>
  <c r="AY126" i="27"/>
  <c r="AY92" i="28" s="1"/>
  <c r="AZ126" i="27"/>
  <c r="AZ92" i="28" s="1"/>
  <c r="BE126" i="27"/>
  <c r="BE92" i="28" s="1"/>
  <c r="AO126" i="27"/>
  <c r="AX126"/>
  <c r="F126"/>
  <c r="N126"/>
  <c r="V126"/>
  <c r="AD126"/>
  <c r="AD92" i="28" s="1"/>
  <c r="E126" i="27"/>
  <c r="M126"/>
  <c r="U126"/>
  <c r="AC126"/>
  <c r="BC126"/>
  <c r="BC92" i="28" s="1"/>
  <c r="AM126" i="27"/>
  <c r="BD126"/>
  <c r="BD92" i="28" s="1"/>
  <c r="AN126" i="27"/>
  <c r="AS126"/>
  <c r="BB126"/>
  <c r="BB92" i="28" s="1"/>
  <c r="AL126" i="27"/>
  <c r="L126"/>
  <c r="T126"/>
  <c r="AB126"/>
  <c r="AJ126"/>
  <c r="K126"/>
  <c r="K92" i="28" s="1"/>
  <c r="S126" i="27"/>
  <c r="AA126"/>
  <c r="AI126"/>
  <c r="BG126"/>
  <c r="BG92" i="28" s="1"/>
  <c r="AQ126" i="27"/>
  <c r="AR126"/>
  <c r="AW126"/>
  <c r="BF126"/>
  <c r="BF92" i="28" s="1"/>
  <c r="AP126" i="27"/>
  <c r="J126"/>
  <c r="R126"/>
  <c r="Z126"/>
  <c r="AH126"/>
  <c r="AH92" i="28" s="1"/>
  <c r="I126" i="27"/>
  <c r="Q126"/>
  <c r="Y126"/>
  <c r="AG126"/>
  <c r="AG92" i="28" s="1"/>
  <c r="AU126" i="27"/>
  <c r="AV126"/>
  <c r="BA126"/>
  <c r="BA92" i="28" s="1"/>
  <c r="AK126" i="27"/>
  <c r="AT126"/>
  <c r="J228"/>
  <c r="R228"/>
  <c r="Z228"/>
  <c r="AH228"/>
  <c r="AH197" i="28" s="1"/>
  <c r="E228" i="27"/>
  <c r="M228"/>
  <c r="M197" i="28" s="1"/>
  <c r="U228" i="27"/>
  <c r="AC228"/>
  <c r="H228"/>
  <c r="P228"/>
  <c r="X228"/>
  <c r="AF228"/>
  <c r="AF197" i="28" s="1"/>
  <c r="K228" i="27"/>
  <c r="S228"/>
  <c r="AA228"/>
  <c r="AI228"/>
  <c r="F228"/>
  <c r="N228"/>
  <c r="V228"/>
  <c r="AD228"/>
  <c r="AD197" i="28" s="1"/>
  <c r="I228" i="27"/>
  <c r="Q228"/>
  <c r="Y228"/>
  <c r="AG228"/>
  <c r="AG197" i="28" s="1"/>
  <c r="L228" i="27"/>
  <c r="T228"/>
  <c r="AB228"/>
  <c r="AJ228"/>
  <c r="G228"/>
  <c r="O228"/>
  <c r="W228"/>
  <c r="AE228"/>
  <c r="AE197" i="28" s="1"/>
  <c r="BE228" i="27"/>
  <c r="AO228"/>
  <c r="AX228"/>
  <c r="AY228"/>
  <c r="BD228"/>
  <c r="AN228"/>
  <c r="AS228"/>
  <c r="BB228"/>
  <c r="AL228"/>
  <c r="BC228"/>
  <c r="AM228"/>
  <c r="AR228"/>
  <c r="AW228"/>
  <c r="BF228"/>
  <c r="AP228"/>
  <c r="BG228"/>
  <c r="AQ228"/>
  <c r="AV228"/>
  <c r="BA228"/>
  <c r="AK228"/>
  <c r="AT228"/>
  <c r="AU228"/>
  <c r="AZ228"/>
  <c r="AZ197" i="28" s="1"/>
  <c r="F222" i="27"/>
  <c r="N222"/>
  <c r="V222"/>
  <c r="AD222"/>
  <c r="AD191" i="28" s="1"/>
  <c r="P222" i="27"/>
  <c r="Z222"/>
  <c r="AJ222"/>
  <c r="I222"/>
  <c r="Q222"/>
  <c r="Y222"/>
  <c r="AG222"/>
  <c r="AG191" i="28" s="1"/>
  <c r="BE222" i="27"/>
  <c r="AO222"/>
  <c r="AX222"/>
  <c r="AY222"/>
  <c r="AV222"/>
  <c r="L222"/>
  <c r="X222"/>
  <c r="AH222"/>
  <c r="AH191" i="28" s="1"/>
  <c r="G222" i="27"/>
  <c r="O222"/>
  <c r="W222"/>
  <c r="AE222"/>
  <c r="AE191" i="28" s="1"/>
  <c r="AS222" i="27"/>
  <c r="BB222"/>
  <c r="AL222"/>
  <c r="BC222"/>
  <c r="AM222"/>
  <c r="AZ222"/>
  <c r="AZ191" i="28" s="1"/>
  <c r="J222" i="27"/>
  <c r="T222"/>
  <c r="AF222"/>
  <c r="AF191" i="28" s="1"/>
  <c r="E222" i="27"/>
  <c r="M222"/>
  <c r="M191" i="28" s="1"/>
  <c r="U222" i="27"/>
  <c r="AC222"/>
  <c r="AW222"/>
  <c r="BF222"/>
  <c r="AP222"/>
  <c r="BG222"/>
  <c r="AQ222"/>
  <c r="BD222"/>
  <c r="AN222"/>
  <c r="H222"/>
  <c r="R222"/>
  <c r="AB222"/>
  <c r="K222"/>
  <c r="S222"/>
  <c r="AA222"/>
  <c r="AI222"/>
  <c r="BA222"/>
  <c r="AK222"/>
  <c r="AT222"/>
  <c r="AU222"/>
  <c r="AR222"/>
  <c r="H120"/>
  <c r="P120"/>
  <c r="X120"/>
  <c r="AF120"/>
  <c r="AF86" i="28" s="1"/>
  <c r="AE120" i="27"/>
  <c r="AE86" i="28" s="1"/>
  <c r="I120" i="27"/>
  <c r="AA120"/>
  <c r="E120"/>
  <c r="AY120"/>
  <c r="AY86" i="28" s="1"/>
  <c r="AR120" i="27"/>
  <c r="BE120"/>
  <c r="BE86" i="28" s="1"/>
  <c r="AO120" i="27"/>
  <c r="AX120"/>
  <c r="F120"/>
  <c r="N120"/>
  <c r="V120"/>
  <c r="AD120"/>
  <c r="AD86" i="28" s="1"/>
  <c r="W120" i="27"/>
  <c r="AG120"/>
  <c r="AG86" i="28" s="1"/>
  <c r="S120" i="27"/>
  <c r="AC120"/>
  <c r="BC120"/>
  <c r="BC86" i="28" s="1"/>
  <c r="AM120" i="27"/>
  <c r="AV120"/>
  <c r="AS120"/>
  <c r="BB120"/>
  <c r="BB86" i="28" s="1"/>
  <c r="AL120" i="27"/>
  <c r="L120"/>
  <c r="T120"/>
  <c r="AB120"/>
  <c r="AJ120"/>
  <c r="O120"/>
  <c r="Y120"/>
  <c r="K120"/>
  <c r="K86" i="28" s="1"/>
  <c r="U120" i="27"/>
  <c r="BG120"/>
  <c r="BG86" i="28" s="1"/>
  <c r="AQ120" i="27"/>
  <c r="AZ120"/>
  <c r="AZ86" i="28" s="1"/>
  <c r="AW120" i="27"/>
  <c r="BF120"/>
  <c r="BF86" i="28" s="1"/>
  <c r="AP120" i="27"/>
  <c r="J120"/>
  <c r="R120"/>
  <c r="Z120"/>
  <c r="AH120"/>
  <c r="AH86" i="28" s="1"/>
  <c r="G120" i="27"/>
  <c r="Q120"/>
  <c r="AI120"/>
  <c r="M120"/>
  <c r="AU120"/>
  <c r="BD120"/>
  <c r="BD86" i="28" s="1"/>
  <c r="AN120" i="27"/>
  <c r="BA120"/>
  <c r="BA86" i="28" s="1"/>
  <c r="AK120" i="27"/>
  <c r="AT120"/>
  <c r="AV104"/>
  <c r="O104"/>
  <c r="AY104"/>
  <c r="AY69" i="28" s="1"/>
  <c r="AR104" i="27"/>
  <c r="T104"/>
  <c r="AU104"/>
  <c r="BA104"/>
  <c r="BA69" i="28" s="1"/>
  <c r="N104" i="27"/>
  <c r="E104"/>
  <c r="BB104"/>
  <c r="BB69" i="28" s="1"/>
  <c r="Q104" i="27"/>
  <c r="J104"/>
  <c r="K104"/>
  <c r="BF239"/>
  <c r="I239"/>
  <c r="AL239"/>
  <c r="W239"/>
  <c r="AX239"/>
  <c r="Y239"/>
  <c r="M239"/>
  <c r="M208" i="28" s="1"/>
  <c r="P239" i="27"/>
  <c r="R239"/>
  <c r="T239"/>
  <c r="N239"/>
  <c r="J112"/>
  <c r="AX112"/>
  <c r="AF112"/>
  <c r="AF77" i="28" s="1"/>
  <c r="G112" i="27"/>
  <c r="AO112"/>
  <c r="AI112"/>
  <c r="W112"/>
  <c r="BF112"/>
  <c r="BF77" i="28" s="1"/>
  <c r="BD112" i="27"/>
  <c r="BD77" i="28" s="1"/>
  <c r="V112" i="27"/>
  <c r="AL112"/>
  <c r="AH112"/>
  <c r="AH77" i="28" s="1"/>
  <c r="I112" i="27"/>
  <c r="L112"/>
  <c r="AT278"/>
  <c r="BF278"/>
  <c r="AS278"/>
  <c r="R278"/>
  <c r="T278"/>
  <c r="AU278"/>
  <c r="G278"/>
  <c r="E278"/>
  <c r="Z278"/>
  <c r="AB278"/>
  <c r="AN278"/>
  <c r="AD278"/>
  <c r="AD248" i="28" s="1"/>
  <c r="AF278" i="27"/>
  <c r="AF248" i="28" s="1"/>
  <c r="AL139" i="27"/>
  <c r="AM139"/>
  <c r="Q139"/>
  <c r="AO139"/>
  <c r="AY139"/>
  <c r="AY105" i="28" s="1"/>
  <c r="K139" i="27"/>
  <c r="K105" i="28" s="1"/>
  <c r="BA139" i="27"/>
  <c r="BA105" i="28" s="1"/>
  <c r="U139" i="27"/>
  <c r="AP139"/>
  <c r="AQ139"/>
  <c r="O139"/>
  <c r="V139"/>
  <c r="X139"/>
  <c r="Z139"/>
  <c r="AN240"/>
  <c r="AL240"/>
  <c r="AY240"/>
  <c r="AV240"/>
  <c r="BA240"/>
  <c r="AP240"/>
  <c r="W240"/>
  <c r="AB240"/>
  <c r="Y240"/>
  <c r="V240"/>
  <c r="AA240"/>
  <c r="X240"/>
  <c r="U240"/>
  <c r="Z240"/>
  <c r="O103"/>
  <c r="AP103"/>
  <c r="AZ103"/>
  <c r="AZ68" i="28" s="1"/>
  <c r="U103" i="27"/>
  <c r="AQ103"/>
  <c r="AW103"/>
  <c r="AF103"/>
  <c r="AF68" i="28" s="1"/>
  <c r="K103" i="27"/>
  <c r="AS103"/>
  <c r="H103"/>
  <c r="Q103"/>
  <c r="AO103"/>
  <c r="AJ103"/>
  <c r="N103"/>
  <c r="O214"/>
  <c r="AR214"/>
  <c r="X214"/>
  <c r="AQ214"/>
  <c r="AS214"/>
  <c r="AA214"/>
  <c r="R214"/>
  <c r="AM214"/>
  <c r="AO214"/>
  <c r="U214"/>
  <c r="L214"/>
  <c r="AX214"/>
  <c r="AE214"/>
  <c r="AE182" i="28" s="1"/>
  <c r="N214" i="27"/>
  <c r="BC110"/>
  <c r="BC75" i="28" s="1"/>
  <c r="BD110" i="27"/>
  <c r="BD75" i="28" s="1"/>
  <c r="Q110" i="27"/>
  <c r="AY110"/>
  <c r="AY75" i="28" s="1"/>
  <c r="AZ110" i="27"/>
  <c r="AZ75" i="28" s="1"/>
  <c r="T110" i="27"/>
  <c r="AP110"/>
  <c r="AV110"/>
  <c r="I110"/>
  <c r="BG110"/>
  <c r="BG75" i="28" s="1"/>
  <c r="AR110" i="27"/>
  <c r="L110"/>
  <c r="AF110"/>
  <c r="AF75" i="28" s="1"/>
  <c r="AC110" i="27"/>
  <c r="BC211"/>
  <c r="BE211"/>
  <c r="Z211"/>
  <c r="AA211"/>
  <c r="AX211"/>
  <c r="AJ211"/>
  <c r="AC211"/>
  <c r="AU211"/>
  <c r="AD211"/>
  <c r="AD179" i="28" s="1"/>
  <c r="AE211" i="27"/>
  <c r="AE179" i="28" s="1"/>
  <c r="AQ211" i="27"/>
  <c r="AS211"/>
  <c r="P211"/>
  <c r="Q211"/>
  <c r="BB137"/>
  <c r="BB103" i="28" s="1"/>
  <c r="BC137" i="27"/>
  <c r="BC103" i="28" s="1"/>
  <c r="J137" i="27"/>
  <c r="AO137"/>
  <c r="AJ137"/>
  <c r="Y137"/>
  <c r="AR137"/>
  <c r="N137"/>
  <c r="BF137"/>
  <c r="BF103" i="28" s="1"/>
  <c r="AQ137" i="27"/>
  <c r="P137"/>
  <c r="AC137"/>
  <c r="AE137"/>
  <c r="AE103" i="28" s="1"/>
  <c r="Q137" i="27"/>
  <c r="AM213"/>
  <c r="AO213"/>
  <c r="Y213"/>
  <c r="AB213"/>
  <c r="AX213"/>
  <c r="AI213"/>
  <c r="AD213"/>
  <c r="AD181" i="28" s="1"/>
  <c r="AU213" i="27"/>
  <c r="BD213"/>
  <c r="E213"/>
  <c r="H213"/>
  <c r="BF213"/>
  <c r="W213"/>
  <c r="Z213"/>
  <c r="BF282"/>
  <c r="BB282"/>
  <c r="AW282"/>
  <c r="AY282"/>
  <c r="S282"/>
  <c r="Q282"/>
  <c r="BD282"/>
  <c r="X282"/>
  <c r="E282"/>
  <c r="Z282"/>
  <c r="N282"/>
  <c r="AM282"/>
  <c r="O282"/>
  <c r="H282"/>
  <c r="Z136"/>
  <c r="AN136"/>
  <c r="Y136"/>
  <c r="F136"/>
  <c r="AP136"/>
  <c r="AQ136"/>
  <c r="S136"/>
  <c r="T136"/>
  <c r="AS136"/>
  <c r="AC136"/>
  <c r="X136"/>
  <c r="AX136"/>
  <c r="AY136"/>
  <c r="AY102" i="28" s="1"/>
  <c r="G136" i="27"/>
  <c r="V144"/>
  <c r="BB144"/>
  <c r="BB110" i="28" s="1"/>
  <c r="E144" i="27"/>
  <c r="N144"/>
  <c r="AW144"/>
  <c r="Q144"/>
  <c r="P144"/>
  <c r="BE144"/>
  <c r="BE110" i="28" s="1"/>
  <c r="BC144" i="27"/>
  <c r="BC110" i="28" s="1"/>
  <c r="T144" i="27"/>
  <c r="BA144"/>
  <c r="BA110" i="28" s="1"/>
  <c r="AY144" i="27"/>
  <c r="AY110" i="28" s="1"/>
  <c r="AI144" i="27"/>
  <c r="AM108"/>
  <c r="AV108"/>
  <c r="M108"/>
  <c r="AT108"/>
  <c r="AB108"/>
  <c r="AI108"/>
  <c r="BF108"/>
  <c r="BF73" i="28" s="1"/>
  <c r="BD108" i="27"/>
  <c r="BD73" i="28" s="1"/>
  <c r="E108" i="27"/>
  <c r="AQ108"/>
  <c r="AW108"/>
  <c r="Z108"/>
  <c r="V108"/>
  <c r="I108"/>
  <c r="N109"/>
  <c r="AP109"/>
  <c r="AR109"/>
  <c r="T109"/>
  <c r="AQ109"/>
  <c r="AW109"/>
  <c r="AE109"/>
  <c r="AE74" i="28" s="1"/>
  <c r="AD109" i="27"/>
  <c r="AD74" i="28" s="1"/>
  <c r="BC109" i="27"/>
  <c r="BC74" i="28" s="1"/>
  <c r="Y109" i="27"/>
  <c r="F109"/>
  <c r="AT109"/>
  <c r="AG109"/>
  <c r="AG74" i="28" s="1"/>
  <c r="S109" i="27"/>
  <c r="N206" i="25"/>
  <c r="N209"/>
  <c r="M1504"/>
  <c r="AA107" i="27"/>
  <c r="AK107"/>
  <c r="X107"/>
  <c r="W107"/>
  <c r="BG107"/>
  <c r="BG72" i="28" s="1"/>
  <c r="AV107" i="27"/>
  <c r="AC107"/>
  <c r="AM107"/>
  <c r="AR107"/>
  <c r="E107"/>
  <c r="AY107"/>
  <c r="AY72" i="28" s="1"/>
  <c r="AN107" i="27"/>
  <c r="N107"/>
  <c r="I205" i="25"/>
  <c r="O202"/>
  <c r="N202"/>
  <c r="BD141" i="27"/>
  <c r="BD107" i="28" s="1"/>
  <c r="BE141" i="27"/>
  <c r="BE107" i="28" s="1"/>
  <c r="R141" i="27"/>
  <c r="AO141"/>
  <c r="AJ141"/>
  <c r="AA141"/>
  <c r="AR141"/>
  <c r="N141"/>
  <c r="AW141"/>
  <c r="BG141"/>
  <c r="BG107" i="28" s="1"/>
  <c r="H141" i="27"/>
  <c r="M141"/>
  <c r="O141"/>
  <c r="Q141"/>
  <c r="BB272"/>
  <c r="AK272"/>
  <c r="AP272"/>
  <c r="BD272"/>
  <c r="X272"/>
  <c r="O272"/>
  <c r="AI272"/>
  <c r="L272"/>
  <c r="AV272"/>
  <c r="AF272"/>
  <c r="AF242" i="28" s="1"/>
  <c r="S272" i="27"/>
  <c r="BC272"/>
  <c r="Y272"/>
  <c r="M272"/>
  <c r="BE143"/>
  <c r="BE109" i="28" s="1"/>
  <c r="Y143" i="27"/>
  <c r="AS143"/>
  <c r="AY143"/>
  <c r="AY109" i="28" s="1"/>
  <c r="K143" i="27"/>
  <c r="K109" i="28" s="1"/>
  <c r="AK143" i="27"/>
  <c r="AC143"/>
  <c r="AJ143"/>
  <c r="AO143"/>
  <c r="W143"/>
  <c r="V143"/>
  <c r="X143"/>
  <c r="Z143"/>
  <c r="M208" i="25"/>
  <c r="I207"/>
  <c r="AM209" i="27"/>
  <c r="AO209"/>
  <c r="Y209"/>
  <c r="AB209"/>
  <c r="AX209"/>
  <c r="AI209"/>
  <c r="AD209"/>
  <c r="AD177" i="28" s="1"/>
  <c r="AU209" i="27"/>
  <c r="BD209"/>
  <c r="E209"/>
  <c r="H209"/>
  <c r="BF209"/>
  <c r="W209"/>
  <c r="Z209"/>
  <c r="BE276"/>
  <c r="BA276"/>
  <c r="AX276"/>
  <c r="AE276"/>
  <c r="AE246" i="28" s="1"/>
  <c r="AF276" i="27"/>
  <c r="AF246" i="28" s="1"/>
  <c r="AR276" i="27"/>
  <c r="Q276"/>
  <c r="R276"/>
  <c r="AQ276"/>
  <c r="S276"/>
  <c r="T276"/>
  <c r="BC276"/>
  <c r="E276"/>
  <c r="F276"/>
  <c r="BC207"/>
  <c r="BE207"/>
  <c r="Z207"/>
  <c r="AA207"/>
  <c r="AX207"/>
  <c r="AJ207"/>
  <c r="AC207"/>
  <c r="AU207"/>
  <c r="AD207"/>
  <c r="AD175" i="28" s="1"/>
  <c r="AE207" i="27"/>
  <c r="AE175" i="28" s="1"/>
  <c r="AQ207" i="27"/>
  <c r="AS207"/>
  <c r="P207"/>
  <c r="Q207"/>
  <c r="Z113"/>
  <c r="BF113"/>
  <c r="BF78" i="28" s="1"/>
  <c r="U113" i="27"/>
  <c r="O113"/>
  <c r="AQ113"/>
  <c r="AW113"/>
  <c r="AI113"/>
  <c r="G113"/>
  <c r="BC113"/>
  <c r="BC78" i="28" s="1"/>
  <c r="K113" i="27"/>
  <c r="R113"/>
  <c r="AO113"/>
  <c r="S113"/>
  <c r="Y113"/>
  <c r="BF274"/>
  <c r="BB274"/>
  <c r="AW274"/>
  <c r="AY274"/>
  <c r="G274"/>
  <c r="H274"/>
  <c r="AG274"/>
  <c r="AG244" i="28" s="1"/>
  <c r="AH274" i="27"/>
  <c r="AH244" i="28" s="1"/>
  <c r="AZ274" i="27"/>
  <c r="AZ244" i="28" s="1"/>
  <c r="AA274" i="27"/>
  <c r="AB274"/>
  <c r="AM274"/>
  <c r="M274"/>
  <c r="N274"/>
  <c r="AN277"/>
  <c r="AU277"/>
  <c r="AR277"/>
  <c r="BF277"/>
  <c r="X277"/>
  <c r="O277"/>
  <c r="BA277"/>
  <c r="R277"/>
  <c r="Y277"/>
  <c r="AW277"/>
  <c r="T277"/>
  <c r="AA277"/>
  <c r="AS277"/>
  <c r="AC277"/>
  <c r="AM102"/>
  <c r="AN102"/>
  <c r="AC102"/>
  <c r="Y102"/>
  <c r="BE102"/>
  <c r="BE67" i="28" s="1"/>
  <c r="AF102" i="27"/>
  <c r="AF67" i="28" s="1"/>
  <c r="AU102" i="27"/>
  <c r="BA102"/>
  <c r="BA67" i="28" s="1"/>
  <c r="U102" i="27"/>
  <c r="AQ102"/>
  <c r="AW102"/>
  <c r="X102"/>
  <c r="I102"/>
  <c r="L102"/>
  <c r="AU241"/>
  <c r="AB241"/>
  <c r="BG241"/>
  <c r="AF241"/>
  <c r="AF210" i="28" s="1"/>
  <c r="BC241" i="27"/>
  <c r="AH241"/>
  <c r="AH210" i="28" s="1"/>
  <c r="AY241" i="27"/>
  <c r="AJ241"/>
  <c r="N241"/>
  <c r="O241"/>
  <c r="AG241"/>
  <c r="AG210" i="28" s="1"/>
  <c r="J241" i="27"/>
  <c r="K241"/>
  <c r="M241"/>
  <c r="M210" i="28" s="1"/>
  <c r="AV283" i="27"/>
  <c r="BG283"/>
  <c r="BC283"/>
  <c r="BE283"/>
  <c r="H283"/>
  <c r="K283"/>
  <c r="AI283"/>
  <c r="AD283"/>
  <c r="AD253" i="28" s="1"/>
  <c r="AW283" i="27"/>
  <c r="E283"/>
  <c r="G283"/>
  <c r="L283"/>
  <c r="F283"/>
  <c r="I283"/>
  <c r="AA111"/>
  <c r="AK111"/>
  <c r="V111"/>
  <c r="AG111"/>
  <c r="AG76" i="28" s="1"/>
  <c r="AL111" i="27"/>
  <c r="P111"/>
  <c r="AE111"/>
  <c r="AE76" i="28" s="1"/>
  <c r="BC111" i="27"/>
  <c r="BC76" i="28" s="1"/>
  <c r="X111" i="27"/>
  <c r="E111"/>
  <c r="AY111"/>
  <c r="AY76" i="28" s="1"/>
  <c r="AN111" i="27"/>
  <c r="T111"/>
  <c r="AG248"/>
  <c r="AG217" i="28" s="1"/>
  <c r="M248" i="27"/>
  <c r="M217" i="28" s="1"/>
  <c r="AN248" i="27"/>
  <c r="AL248"/>
  <c r="J248"/>
  <c r="V248"/>
  <c r="AY248"/>
  <c r="Q248"/>
  <c r="AC248"/>
  <c r="AV248"/>
  <c r="BA248"/>
  <c r="T248"/>
  <c r="H248"/>
  <c r="AP248"/>
  <c r="AJ140"/>
  <c r="AK140"/>
  <c r="AU140"/>
  <c r="E140"/>
  <c r="AP140"/>
  <c r="AQ140"/>
  <c r="Q140"/>
  <c r="R140"/>
  <c r="BB140"/>
  <c r="BB106" i="28" s="1"/>
  <c r="BC140" i="27"/>
  <c r="BC106" i="28" s="1"/>
  <c r="V140" i="27"/>
  <c r="AX140"/>
  <c r="AY140"/>
  <c r="AY106" i="28" s="1"/>
  <c r="S140" i="27"/>
  <c r="U142"/>
  <c r="BB142"/>
  <c r="BB108" i="28" s="1"/>
  <c r="F142" i="27"/>
  <c r="M142"/>
  <c r="AW142"/>
  <c r="R142"/>
  <c r="O142"/>
  <c r="AN142"/>
  <c r="AF142"/>
  <c r="AF108" i="28" s="1"/>
  <c r="I142" i="27"/>
  <c r="BF142"/>
  <c r="BF108" i="28" s="1"/>
  <c r="AY142" i="27"/>
  <c r="AY108" i="28" s="1"/>
  <c r="AJ142" i="27"/>
  <c r="AR279"/>
  <c r="AU279"/>
  <c r="AV279"/>
  <c r="AO279"/>
  <c r="AH279"/>
  <c r="AH249" i="28" s="1"/>
  <c r="AJ279" i="27"/>
  <c r="AK279"/>
  <c r="V279"/>
  <c r="X279"/>
  <c r="AW279"/>
  <c r="J279"/>
  <c r="L279"/>
  <c r="M279"/>
  <c r="O279"/>
  <c r="K205" i="25"/>
  <c r="L205"/>
  <c r="M202"/>
  <c r="AT208" i="27"/>
  <c r="Z208"/>
  <c r="W208"/>
  <c r="BG208"/>
  <c r="AV208"/>
  <c r="L208"/>
  <c r="I208"/>
  <c r="BB208"/>
  <c r="AD208"/>
  <c r="AD176" i="28" s="1"/>
  <c r="AI208" i="27"/>
  <c r="AY208"/>
  <c r="AN208"/>
  <c r="P208"/>
  <c r="M208"/>
  <c r="I249"/>
  <c r="AU249"/>
  <c r="N249"/>
  <c r="AC249"/>
  <c r="AP249"/>
  <c r="Q249"/>
  <c r="AM249"/>
  <c r="AS249"/>
  <c r="AN249"/>
  <c r="AO249"/>
  <c r="AF249"/>
  <c r="AF218" i="28" s="1"/>
  <c r="AJ249" i="27"/>
  <c r="X249"/>
  <c r="AB249"/>
  <c r="O207" i="25"/>
  <c r="AT243" i="27"/>
  <c r="BD243"/>
  <c r="BF243"/>
  <c r="BC243"/>
  <c r="AV243"/>
  <c r="BE243"/>
  <c r="I243"/>
  <c r="O243"/>
  <c r="M243"/>
  <c r="M212" i="28" s="1"/>
  <c r="AG243" i="27"/>
  <c r="AG212" i="28" s="1"/>
  <c r="AJ243" i="27"/>
  <c r="G243"/>
  <c r="E243"/>
  <c r="K243"/>
  <c r="BC106"/>
  <c r="BC71" i="28" s="1"/>
  <c r="BD106" i="27"/>
  <c r="BD71" i="28" s="1"/>
  <c r="N106" i="27"/>
  <c r="AT106"/>
  <c r="X106"/>
  <c r="AJ106"/>
  <c r="AP106"/>
  <c r="AV106"/>
  <c r="F106"/>
  <c r="AQ106"/>
  <c r="AW106"/>
  <c r="AA106"/>
  <c r="AH106"/>
  <c r="AH71" i="28" s="1"/>
  <c r="AE106" i="27"/>
  <c r="AE71" i="28" s="1"/>
  <c r="AB244" i="27"/>
  <c r="P244"/>
  <c r="BC244"/>
  <c r="I244"/>
  <c r="U244"/>
  <c r="AZ244"/>
  <c r="AZ213" i="28" s="1"/>
  <c r="BE244" i="27"/>
  <c r="L244"/>
  <c r="AF244"/>
  <c r="AF213" i="28" s="1"/>
  <c r="AK244" i="27"/>
  <c r="S244"/>
  <c r="G244"/>
  <c r="BG244"/>
  <c r="AV275"/>
  <c r="BG275"/>
  <c r="BC275"/>
  <c r="BE275"/>
  <c r="H275"/>
  <c r="G275"/>
  <c r="AH275"/>
  <c r="AH245" i="28" s="1"/>
  <c r="AG275" i="27"/>
  <c r="AG245" i="28" s="1"/>
  <c r="AT275" i="27"/>
  <c r="T275"/>
  <c r="S275"/>
  <c r="AS275"/>
  <c r="F275"/>
  <c r="E275"/>
  <c r="AI138"/>
  <c r="AK138"/>
  <c r="AH138"/>
  <c r="AH104" i="28" s="1"/>
  <c r="E138" i="27"/>
  <c r="AP138"/>
  <c r="AQ138"/>
  <c r="T138"/>
  <c r="Q138"/>
  <c r="AS138"/>
  <c r="BC138"/>
  <c r="BC104" i="28" s="1"/>
  <c r="F138" i="27"/>
  <c r="AE138"/>
  <c r="AE104" i="28" s="1"/>
  <c r="AZ138" i="27"/>
  <c r="AZ104" i="28" s="1"/>
  <c r="P138" i="27"/>
  <c r="L1517" i="25"/>
  <c r="X105" i="27"/>
  <c r="BF105"/>
  <c r="BF70" i="28" s="1"/>
  <c r="K105" i="27"/>
  <c r="V105"/>
  <c r="BG105"/>
  <c r="BG70" i="28" s="1"/>
  <c r="AN105" i="27"/>
  <c r="AE105"/>
  <c r="AE70" i="28" s="1"/>
  <c r="R105" i="27"/>
  <c r="AS105"/>
  <c r="G105"/>
  <c r="Z105"/>
  <c r="BE105"/>
  <c r="BE70" i="28" s="1"/>
  <c r="O105" i="27"/>
  <c r="U105"/>
  <c r="M200" i="25"/>
  <c r="I209"/>
  <c r="AR273" i="27"/>
  <c r="AQ273"/>
  <c r="BC273"/>
  <c r="AF273"/>
  <c r="AF243" i="28" s="1"/>
  <c r="AE273" i="27"/>
  <c r="AE243" i="28" s="1"/>
  <c r="AT273" i="27"/>
  <c r="Z273"/>
  <c r="Y273"/>
  <c r="BF273"/>
  <c r="T273"/>
  <c r="S273"/>
  <c r="AS273"/>
  <c r="F273"/>
  <c r="E273"/>
  <c r="AV242"/>
  <c r="BB242"/>
  <c r="AX242"/>
  <c r="BD242"/>
  <c r="BA242"/>
  <c r="AP242"/>
  <c r="X242"/>
  <c r="AA242"/>
  <c r="Z242"/>
  <c r="U242"/>
  <c r="AB242"/>
  <c r="W242"/>
  <c r="V242"/>
  <c r="Y242"/>
  <c r="AR210"/>
  <c r="I210"/>
  <c r="H210"/>
  <c r="BF210"/>
  <c r="AI210"/>
  <c r="AH210"/>
  <c r="AH178" i="28" s="1"/>
  <c r="AM210" i="27"/>
  <c r="AO210"/>
  <c r="U210"/>
  <c r="AB210"/>
  <c r="AX210"/>
  <c r="AE210"/>
  <c r="AE178" i="28" s="1"/>
  <c r="AD210" i="27"/>
  <c r="AD178" i="28" s="1"/>
  <c r="R247" i="27"/>
  <c r="AT247"/>
  <c r="AA247"/>
  <c r="BD247"/>
  <c r="BF247"/>
  <c r="V247"/>
  <c r="BC247"/>
  <c r="S247"/>
  <c r="AD247"/>
  <c r="AD216" i="28" s="1"/>
  <c r="AO247" i="27"/>
  <c r="AC247"/>
  <c r="AG247"/>
  <c r="AG216" i="28" s="1"/>
  <c r="U247" i="27"/>
  <c r="Y247"/>
  <c r="F215"/>
  <c r="AL215"/>
  <c r="AN215"/>
  <c r="AA215"/>
  <c r="X215"/>
  <c r="AX215"/>
  <c r="AJ215"/>
  <c r="G215"/>
  <c r="AT215"/>
  <c r="AE215"/>
  <c r="AE183" i="28" s="1"/>
  <c r="H215" i="27"/>
  <c r="BG215"/>
  <c r="AR215"/>
  <c r="Q215"/>
  <c r="AR206"/>
  <c r="I206"/>
  <c r="H206"/>
  <c r="BF206"/>
  <c r="AI206"/>
  <c r="AH206"/>
  <c r="AH174" i="28" s="1"/>
  <c r="AM206" i="27"/>
  <c r="AO206"/>
  <c r="U206"/>
  <c r="AB206"/>
  <c r="AX206"/>
  <c r="AE206"/>
  <c r="AE174" i="28" s="1"/>
  <c r="AD206" i="27"/>
  <c r="AD174" i="28" s="1"/>
  <c r="AM205" i="27"/>
  <c r="AO205"/>
  <c r="Y205"/>
  <c r="AB205"/>
  <c r="AX205"/>
  <c r="AI205"/>
  <c r="AD205"/>
  <c r="AD173" i="28" s="1"/>
  <c r="AU205" i="27"/>
  <c r="BD205"/>
  <c r="E205"/>
  <c r="H205"/>
  <c r="BF205"/>
  <c r="W205"/>
  <c r="Z205"/>
  <c r="AR145"/>
  <c r="BC145"/>
  <c r="BC111" i="28" s="1"/>
  <c r="J145" i="27"/>
  <c r="BF145"/>
  <c r="BF111" i="28" s="1"/>
  <c r="AB145" i="27"/>
  <c r="BB145"/>
  <c r="BB111" i="28" s="1"/>
  <c r="AD145" i="27"/>
  <c r="AD111" i="28" s="1"/>
  <c r="AX145" i="27"/>
  <c r="AQ145"/>
  <c r="P145"/>
  <c r="M145"/>
  <c r="O145"/>
  <c r="Q145"/>
  <c r="S145"/>
  <c r="AQ37" i="26"/>
  <c r="W37"/>
  <c r="AJ37" s="1"/>
  <c r="G919" i="25" l="1"/>
  <c r="H954" s="1"/>
  <c r="G841"/>
  <c r="G847" s="1"/>
  <c r="G855" s="1"/>
  <c r="G862" s="1"/>
  <c r="G869" s="1"/>
  <c r="G880" s="1"/>
  <c r="G886" s="1"/>
  <c r="G894" s="1"/>
  <c r="G901" s="1"/>
  <c r="G908" s="1"/>
  <c r="F919"/>
  <c r="G954" s="1"/>
  <c r="F841"/>
  <c r="F847" s="1"/>
  <c r="F855" s="1"/>
  <c r="F862" s="1"/>
  <c r="F869" s="1"/>
  <c r="F880" s="1"/>
  <c r="F886" s="1"/>
  <c r="F894" s="1"/>
  <c r="F901" s="1"/>
  <c r="F908" s="1"/>
  <c r="T38" i="26"/>
  <c r="AG38" s="1"/>
  <c r="AN38"/>
  <c r="K1391" i="25"/>
  <c r="M1685" s="1"/>
  <c r="L38" i="26" s="1"/>
  <c r="K1390" i="25"/>
  <c r="K1394"/>
  <c r="M1617"/>
  <c r="M1741" s="1"/>
  <c r="L86" i="26" s="1"/>
  <c r="L34"/>
  <c r="AO33"/>
  <c r="U33"/>
  <c r="AH33" s="1"/>
  <c r="Q302" i="30"/>
  <c r="X266"/>
  <c r="AE266" s="1"/>
  <c r="H1379" i="25"/>
  <c r="J1683" s="1"/>
  <c r="I36" i="26" s="1"/>
  <c r="H1378" i="25"/>
  <c r="AQ97" i="26"/>
  <c r="AX97" s="1"/>
  <c r="I168" s="1"/>
  <c r="I230" s="1"/>
  <c r="I292" s="1"/>
  <c r="AE297" i="6"/>
  <c r="AS23" i="26"/>
  <c r="AL67"/>
  <c r="G1391" i="25"/>
  <c r="I1685" s="1"/>
  <c r="H38" i="26" s="1"/>
  <c r="G1390" i="25"/>
  <c r="G1394"/>
  <c r="J1290"/>
  <c r="J1281"/>
  <c r="AR15" i="26"/>
  <c r="AK60"/>
  <c r="Y245" i="6"/>
  <c r="R29" i="26" s="1"/>
  <c r="L245" i="6"/>
  <c r="Z245" s="1"/>
  <c r="S29" i="26" s="1"/>
  <c r="Y249" i="6"/>
  <c r="R33" i="26" s="1"/>
  <c r="Y33" s="1"/>
  <c r="AL33" s="1"/>
  <c r="AZ33" s="1"/>
  <c r="K122" s="1"/>
  <c r="K191" s="1"/>
  <c r="K253" s="1"/>
  <c r="L210" i="28" s="1"/>
  <c r="L249" i="6"/>
  <c r="Z249" s="1"/>
  <c r="S33" i="26" s="1"/>
  <c r="Y259" i="6"/>
  <c r="R43" i="26" s="1"/>
  <c r="L259" i="6"/>
  <c r="Z259" s="1"/>
  <c r="S43" i="26" s="1"/>
  <c r="L261" i="6"/>
  <c r="Z261" s="1"/>
  <c r="S45" i="26" s="1"/>
  <c r="Y261" i="6"/>
  <c r="R45" i="26" s="1"/>
  <c r="L263" i="6"/>
  <c r="Z263" s="1"/>
  <c r="S47" i="26" s="1"/>
  <c r="Y263" i="6"/>
  <c r="R47" i="26" s="1"/>
  <c r="C115" i="23"/>
  <c r="C99"/>
  <c r="L1161" i="25"/>
  <c r="L1152"/>
  <c r="V33" i="26"/>
  <c r="AI33" s="1"/>
  <c r="AP33"/>
  <c r="T405" i="25"/>
  <c r="L405" s="1"/>
  <c r="J1373" s="1"/>
  <c r="L1682" s="1"/>
  <c r="N386"/>
  <c r="T406"/>
  <c r="L406" s="1"/>
  <c r="O406"/>
  <c r="G406" s="1"/>
  <c r="E1379" s="1"/>
  <c r="G1683" s="1"/>
  <c r="F36" i="26" s="1"/>
  <c r="O405" i="25"/>
  <c r="G405" s="1"/>
  <c r="E1373" s="1"/>
  <c r="G1682" s="1"/>
  <c r="H37" i="26"/>
  <c r="I1620" i="25"/>
  <c r="I1744" s="1"/>
  <c r="H89" i="26" s="1"/>
  <c r="G34"/>
  <c r="H1617" i="25"/>
  <c r="H1741" s="1"/>
  <c r="G86" i="26" s="1"/>
  <c r="J1195" i="25"/>
  <c r="J1204"/>
  <c r="J1212" s="1"/>
  <c r="K1247" s="1"/>
  <c r="V36" i="26"/>
  <c r="AI36" s="1"/>
  <c r="AP36"/>
  <c r="K61" i="5"/>
  <c r="K85" s="1"/>
  <c r="L68"/>
  <c r="L61" s="1"/>
  <c r="L85" s="1"/>
  <c r="AM23" i="26"/>
  <c r="Z67"/>
  <c r="R266" i="30"/>
  <c r="K302"/>
  <c r="T34" i="26"/>
  <c r="AG34" s="1"/>
  <c r="AN34"/>
  <c r="G35"/>
  <c r="H1619" i="25"/>
  <c r="H1743" s="1"/>
  <c r="G88" i="26" s="1"/>
  <c r="L1500" i="25"/>
  <c r="L430"/>
  <c r="T395"/>
  <c r="I35" i="26"/>
  <c r="J1619" i="25"/>
  <c r="J1743" s="1"/>
  <c r="I88" i="26" s="1"/>
  <c r="E919" i="25"/>
  <c r="F954" s="1"/>
  <c r="E841"/>
  <c r="E847" s="1"/>
  <c r="E855" s="1"/>
  <c r="E862" s="1"/>
  <c r="E869" s="1"/>
  <c r="E880" s="1"/>
  <c r="E886" s="1"/>
  <c r="E894" s="1"/>
  <c r="E901" s="1"/>
  <c r="E908" s="1"/>
  <c r="Y244" i="6"/>
  <c r="R28" i="26" s="1"/>
  <c r="R19" s="1"/>
  <c r="Y19" s="1"/>
  <c r="AL19" s="1"/>
  <c r="AZ19" s="1"/>
  <c r="L244" i="6"/>
  <c r="Z244" s="1"/>
  <c r="S28" i="26" s="1"/>
  <c r="S19" s="1"/>
  <c r="Z19" s="1"/>
  <c r="AM19" s="1"/>
  <c r="BA19" s="1"/>
  <c r="Y247" i="6"/>
  <c r="R31" i="26" s="1"/>
  <c r="L247" i="6"/>
  <c r="Z247" s="1"/>
  <c r="S31" i="26" s="1"/>
  <c r="Y262" i="6"/>
  <c r="R46" i="26" s="1"/>
  <c r="L262" i="6"/>
  <c r="Z262" s="1"/>
  <c r="S46" i="26" s="1"/>
  <c r="L264" i="6"/>
  <c r="Z264" s="1"/>
  <c r="S48" i="26" s="1"/>
  <c r="Y264" i="6"/>
  <c r="R48" i="26" s="1"/>
  <c r="AL15"/>
  <c r="Y60"/>
  <c r="J21" i="29"/>
  <c r="J23" s="1"/>
  <c r="K17"/>
  <c r="K1384" i="25"/>
  <c r="T37" i="26"/>
  <c r="AG37" s="1"/>
  <c r="AN37"/>
  <c r="K210" i="28"/>
  <c r="L213"/>
  <c r="K212"/>
  <c r="L197"/>
  <c r="K197"/>
  <c r="L190"/>
  <c r="K190"/>
  <c r="AY134"/>
  <c r="AZ228"/>
  <c r="AY131"/>
  <c r="AL284" i="27"/>
  <c r="BC132" i="28"/>
  <c r="K216"/>
  <c r="L218"/>
  <c r="K204"/>
  <c r="K206"/>
  <c r="K209"/>
  <c r="AY122"/>
  <c r="AY120"/>
  <c r="AY133"/>
  <c r="AY135"/>
  <c r="K213"/>
  <c r="K218"/>
  <c r="L202"/>
  <c r="K199"/>
  <c r="K196"/>
  <c r="AY123"/>
  <c r="AY121"/>
  <c r="AY130"/>
  <c r="AY140"/>
  <c r="K207"/>
  <c r="AY138"/>
  <c r="AY143"/>
  <c r="L215"/>
  <c r="AY137"/>
  <c r="AY146"/>
  <c r="AY141"/>
  <c r="AY148"/>
  <c r="AY147"/>
  <c r="K215"/>
  <c r="AD251"/>
  <c r="AE251"/>
  <c r="AH214"/>
  <c r="M214"/>
  <c r="K214"/>
  <c r="I1379" i="25"/>
  <c r="K1683" s="1"/>
  <c r="J36" i="26" s="1"/>
  <c r="AU33"/>
  <c r="F122" s="1"/>
  <c r="F191" s="1"/>
  <c r="F253" s="1"/>
  <c r="L46" i="28" s="1"/>
  <c r="J1379" i="25"/>
  <c r="L1683" s="1"/>
  <c r="K36" i="26" s="1"/>
  <c r="J1378" i="25"/>
  <c r="K72" i="5"/>
  <c r="J101"/>
  <c r="J109" s="1"/>
  <c r="J117" s="1"/>
  <c r="J125" s="1"/>
  <c r="K1735" i="25"/>
  <c r="K1764" s="1"/>
  <c r="K1706"/>
  <c r="K1672"/>
  <c r="K1611"/>
  <c r="K1640" s="1"/>
  <c r="K1558"/>
  <c r="J463"/>
  <c r="J505" s="1"/>
  <c r="J538" s="1"/>
  <c r="S430"/>
  <c r="L221" i="6"/>
  <c r="L228"/>
  <c r="Z15" i="26"/>
  <c r="S60"/>
  <c r="F1378" i="25"/>
  <c r="F1379"/>
  <c r="H1683" s="1"/>
  <c r="G36" i="26" s="1"/>
  <c r="AY23"/>
  <c r="AY67" s="1"/>
  <c r="AR67"/>
  <c r="E1400" i="25"/>
  <c r="E1396"/>
  <c r="E1397"/>
  <c r="G1686" s="1"/>
  <c r="F39" i="26" s="1"/>
  <c r="I1394" i="25"/>
  <c r="I1390"/>
  <c r="I1391"/>
  <c r="K1685" s="1"/>
  <c r="J38" i="26" s="1"/>
  <c r="H34"/>
  <c r="I1617" i="25"/>
  <c r="I1741" s="1"/>
  <c r="H86" i="26" s="1"/>
  <c r="AT33"/>
  <c r="Z33"/>
  <c r="AM33" s="1"/>
  <c r="AR33"/>
  <c r="X33"/>
  <c r="AK33" s="1"/>
  <c r="K1376" i="25"/>
  <c r="K1372"/>
  <c r="H1620"/>
  <c r="H1744" s="1"/>
  <c r="G89" i="26" s="1"/>
  <c r="G37"/>
  <c r="K1619" i="25"/>
  <c r="K1743" s="1"/>
  <c r="J88" i="26" s="1"/>
  <c r="J35"/>
  <c r="F1391" i="25"/>
  <c r="H1685" s="1"/>
  <c r="G38" i="26" s="1"/>
  <c r="F1394" i="25"/>
  <c r="F1390"/>
  <c r="H35" i="26"/>
  <c r="I1619" i="25"/>
  <c r="I1743" s="1"/>
  <c r="H88" i="26" s="1"/>
  <c r="K1620" i="25"/>
  <c r="K1744" s="1"/>
  <c r="J89" i="26" s="1"/>
  <c r="J37"/>
  <c r="S297" i="6"/>
  <c r="Z297" s="1"/>
  <c r="S97" i="26" s="1"/>
  <c r="Z97" s="1"/>
  <c r="AM97" s="1"/>
  <c r="Y297" i="6"/>
  <c r="R97" i="26" s="1"/>
  <c r="Y97" s="1"/>
  <c r="AL97" s="1"/>
  <c r="AT32"/>
  <c r="Z32"/>
  <c r="AM32" s="1"/>
  <c r="L258" i="6"/>
  <c r="Z258" s="1"/>
  <c r="S42" i="26" s="1"/>
  <c r="Y258" i="6"/>
  <c r="R42" i="26" s="1"/>
  <c r="L260" i="6"/>
  <c r="Z260" s="1"/>
  <c r="S44" i="26" s="1"/>
  <c r="Y260" i="6"/>
  <c r="R44" i="26" s="1"/>
  <c r="AS63"/>
  <c r="AZ63" s="1"/>
  <c r="M395" i="25"/>
  <c r="N343"/>
  <c r="T407"/>
  <c r="L407" s="1"/>
  <c r="J1385" s="1"/>
  <c r="L1684" s="1"/>
  <c r="N388"/>
  <c r="U407" s="1"/>
  <c r="M407" s="1"/>
  <c r="K1385" s="1"/>
  <c r="M1684" s="1"/>
  <c r="X34" i="26"/>
  <c r="AK34" s="1"/>
  <c r="AR34"/>
  <c r="K191" i="28"/>
  <c r="L26"/>
  <c r="L18"/>
  <c r="AY128"/>
  <c r="AY136"/>
  <c r="L30"/>
  <c r="AY129"/>
  <c r="AY132"/>
  <c r="K208"/>
  <c r="K201"/>
  <c r="AY127"/>
  <c r="K211"/>
  <c r="K217"/>
  <c r="AX34" i="26"/>
  <c r="I123" s="1"/>
  <c r="I192" s="1"/>
  <c r="I254" s="1"/>
  <c r="M144" i="28" s="1"/>
  <c r="K194"/>
  <c r="L194"/>
  <c r="L212"/>
  <c r="K202"/>
  <c r="K200"/>
  <c r="L205"/>
  <c r="K205"/>
  <c r="L24"/>
  <c r="AY125"/>
  <c r="AY126"/>
  <c r="L16"/>
  <c r="L22"/>
  <c r="K192"/>
  <c r="L196"/>
  <c r="AY124"/>
  <c r="L193"/>
  <c r="K193"/>
  <c r="L28"/>
  <c r="L23"/>
  <c r="K198"/>
  <c r="K195"/>
  <c r="L195"/>
  <c r="AY145"/>
  <c r="L207"/>
  <c r="L15"/>
  <c r="AY144"/>
  <c r="AY139"/>
  <c r="AY142"/>
  <c r="L41"/>
  <c r="L38"/>
  <c r="L37"/>
  <c r="L36"/>
  <c r="K203"/>
  <c r="L203"/>
  <c r="AV32" i="26"/>
  <c r="G121" s="1"/>
  <c r="G190" s="1"/>
  <c r="G252" s="1"/>
  <c r="K70" i="28" s="1"/>
  <c r="AF251"/>
  <c r="L236" i="25"/>
  <c r="L272"/>
  <c r="H243"/>
  <c r="H279"/>
  <c r="N238"/>
  <c r="N274"/>
  <c r="M245"/>
  <c r="M281"/>
  <c r="I315"/>
  <c r="I350"/>
  <c r="Y39" i="26"/>
  <c r="AL39" s="1"/>
  <c r="AS39"/>
  <c r="L359" i="25"/>
  <c r="L324"/>
  <c r="BA284" i="27"/>
  <c r="BD284"/>
  <c r="V284"/>
  <c r="BC284"/>
  <c r="L284"/>
  <c r="Y284"/>
  <c r="I280" i="25"/>
  <c r="I244"/>
  <c r="J252"/>
  <c r="J288"/>
  <c r="M276"/>
  <c r="M240"/>
  <c r="H238"/>
  <c r="H274"/>
  <c r="H287"/>
  <c r="H251"/>
  <c r="J280"/>
  <c r="J244"/>
  <c r="I357"/>
  <c r="I322"/>
  <c r="J272"/>
  <c r="J236"/>
  <c r="Q114" i="27"/>
  <c r="AF114"/>
  <c r="AF49" i="28"/>
  <c r="AF79" s="1"/>
  <c r="AF80" s="1"/>
  <c r="R114" i="27"/>
  <c r="M114"/>
  <c r="BE49" i="28"/>
  <c r="BE79" s="1"/>
  <c r="BE80" s="1"/>
  <c r="BE114" i="27"/>
  <c r="AE49" i="28"/>
  <c r="AE79" s="1"/>
  <c r="AE80" s="1"/>
  <c r="AE114" i="27"/>
  <c r="Y216"/>
  <c r="BE216"/>
  <c r="R216"/>
  <c r="S216"/>
  <c r="BG216"/>
  <c r="L216"/>
  <c r="V216"/>
  <c r="L279" i="25"/>
  <c r="L243"/>
  <c r="N319"/>
  <c r="N354"/>
  <c r="Y148" i="27"/>
  <c r="BC148"/>
  <c r="BC84" i="28"/>
  <c r="BC114" s="1"/>
  <c r="BC115" s="1"/>
  <c r="K84"/>
  <c r="K114" s="1"/>
  <c r="K115" s="1"/>
  <c r="K148" i="27"/>
  <c r="BE148"/>
  <c r="BE84" i="28"/>
  <c r="BE114" s="1"/>
  <c r="BE115" s="1"/>
  <c r="T148" i="27"/>
  <c r="U148"/>
  <c r="O148"/>
  <c r="I311" i="25"/>
  <c r="I346"/>
  <c r="K317"/>
  <c r="K352"/>
  <c r="K354"/>
  <c r="K319"/>
  <c r="I345"/>
  <c r="I310"/>
  <c r="N359"/>
  <c r="N324"/>
  <c r="BG250" i="27"/>
  <c r="AF250"/>
  <c r="AF189" i="28"/>
  <c r="AF219" s="1"/>
  <c r="AF220" s="1"/>
  <c r="AG189"/>
  <c r="AG219" s="1"/>
  <c r="AG220" s="1"/>
  <c r="AG250" i="27"/>
  <c r="BE250"/>
  <c r="R250"/>
  <c r="S250"/>
  <c r="K349" i="25"/>
  <c r="K314"/>
  <c r="N235"/>
  <c r="O229"/>
  <c r="M379" s="1"/>
  <c r="N271"/>
  <c r="K252"/>
  <c r="K288"/>
  <c r="I238"/>
  <c r="I274"/>
  <c r="L319"/>
  <c r="L354"/>
  <c r="L321"/>
  <c r="L356"/>
  <c r="N350"/>
  <c r="N315"/>
  <c r="BC182" i="27"/>
  <c r="BC119" i="28"/>
  <c r="BB119"/>
  <c r="BB182" i="27"/>
  <c r="BA119" i="28"/>
  <c r="BA149" s="1"/>
  <c r="BA150" s="1"/>
  <c r="BA182" i="27"/>
  <c r="Y182"/>
  <c r="Z182"/>
  <c r="J356" i="25"/>
  <c r="J321"/>
  <c r="I275"/>
  <c r="I239"/>
  <c r="BA14" i="28"/>
  <c r="BA44" s="1"/>
  <c r="BA45" s="1"/>
  <c r="BA80" i="27"/>
  <c r="R80"/>
  <c r="Y80"/>
  <c r="AZ80"/>
  <c r="AZ14" i="28"/>
  <c r="AZ44" s="1"/>
  <c r="AZ45" s="1"/>
  <c r="K80" i="27"/>
  <c r="K14" i="28"/>
  <c r="K44" s="1"/>
  <c r="K45" s="1"/>
  <c r="U80" i="27"/>
  <c r="AT284"/>
  <c r="AJ284"/>
  <c r="AU284"/>
  <c r="J284"/>
  <c r="H284"/>
  <c r="N284"/>
  <c r="AA284"/>
  <c r="AZ211" i="28"/>
  <c r="AZ201"/>
  <c r="AL114" i="27"/>
  <c r="AK114"/>
  <c r="N114"/>
  <c r="AU114"/>
  <c r="AI114"/>
  <c r="AT114"/>
  <c r="AS114"/>
  <c r="AJ114"/>
  <c r="AZ233" i="28"/>
  <c r="AR216" i="27"/>
  <c r="X216"/>
  <c r="AQ216"/>
  <c r="AP216"/>
  <c r="E216"/>
  <c r="AW216"/>
  <c r="W216"/>
  <c r="AZ216" i="28"/>
  <c r="BC122"/>
  <c r="BC120"/>
  <c r="AW148" i="27"/>
  <c r="AJ148"/>
  <c r="AL148"/>
  <c r="P148"/>
  <c r="AT148"/>
  <c r="AX148"/>
  <c r="J148"/>
  <c r="AJ250"/>
  <c r="AC250"/>
  <c r="AP250"/>
  <c r="AK250"/>
  <c r="N250"/>
  <c r="O250"/>
  <c r="AU250"/>
  <c r="BE133" i="28"/>
  <c r="BE135"/>
  <c r="BG125"/>
  <c r="M125"/>
  <c r="BF126"/>
  <c r="AZ225"/>
  <c r="AZ196"/>
  <c r="BG124"/>
  <c r="BE123"/>
  <c r="BE121"/>
  <c r="AZ230"/>
  <c r="BE130"/>
  <c r="BF145"/>
  <c r="BG143"/>
  <c r="BE138"/>
  <c r="AZ251"/>
  <c r="BF138"/>
  <c r="BF143"/>
  <c r="BF144"/>
  <c r="BE142"/>
  <c r="BB142"/>
  <c r="M141"/>
  <c r="BG148"/>
  <c r="BF139"/>
  <c r="M137"/>
  <c r="BE141"/>
  <c r="BB141"/>
  <c r="BG146"/>
  <c r="AW182" i="27"/>
  <c r="AO182"/>
  <c r="AQ182"/>
  <c r="W182"/>
  <c r="G182"/>
  <c r="X182"/>
  <c r="H182"/>
  <c r="I182"/>
  <c r="J182"/>
  <c r="AM80"/>
  <c r="AV80"/>
  <c r="O80"/>
  <c r="AB80"/>
  <c r="AQ80"/>
  <c r="F80"/>
  <c r="AP80"/>
  <c r="X80"/>
  <c r="K241" i="25"/>
  <c r="K277"/>
  <c r="H281"/>
  <c r="H245"/>
  <c r="L274"/>
  <c r="L238"/>
  <c r="M238"/>
  <c r="M274"/>
  <c r="N229"/>
  <c r="L379" s="1"/>
  <c r="M235"/>
  <c r="M271"/>
  <c r="BB284" i="27"/>
  <c r="M284"/>
  <c r="AZ284"/>
  <c r="AZ224" i="28"/>
  <c r="Z284" i="27"/>
  <c r="AD224" i="28"/>
  <c r="AD254" s="1"/>
  <c r="AD255" s="1"/>
  <c r="AD284" i="27"/>
  <c r="AY284"/>
  <c r="R284"/>
  <c r="L346" i="25"/>
  <c r="L311"/>
  <c r="J273"/>
  <c r="J237"/>
  <c r="L242"/>
  <c r="L278"/>
  <c r="I243"/>
  <c r="I279"/>
  <c r="L357"/>
  <c r="L322"/>
  <c r="N236"/>
  <c r="N272"/>
  <c r="M275"/>
  <c r="M239"/>
  <c r="M280"/>
  <c r="M244"/>
  <c r="V114" i="27"/>
  <c r="Y114"/>
  <c r="BB114"/>
  <c r="BB49" i="28"/>
  <c r="BB79" s="1"/>
  <c r="BB80" s="1"/>
  <c r="K114" i="27"/>
  <c r="K49" i="28"/>
  <c r="AZ49"/>
  <c r="AZ79" s="1"/>
  <c r="AZ80" s="1"/>
  <c r="AZ114" i="27"/>
  <c r="Z114"/>
  <c r="U114"/>
  <c r="AY114"/>
  <c r="AY49" i="28"/>
  <c r="AY79" s="1"/>
  <c r="AY80" s="1"/>
  <c r="L114" i="27"/>
  <c r="AF154" i="28"/>
  <c r="AF184" s="1"/>
  <c r="AF185" s="1"/>
  <c r="AF216" i="27"/>
  <c r="AG154" i="28"/>
  <c r="AG184" s="1"/>
  <c r="AG185" s="1"/>
  <c r="AG216" i="27"/>
  <c r="Z216"/>
  <c r="AY216"/>
  <c r="BA216"/>
  <c r="BA154" i="28"/>
  <c r="BA184" s="1"/>
  <c r="BA185" s="1"/>
  <c r="T216" i="27"/>
  <c r="M216"/>
  <c r="BF216"/>
  <c r="AD216"/>
  <c r="AD154" i="28"/>
  <c r="AD184" s="1"/>
  <c r="AD185" s="1"/>
  <c r="AE154"/>
  <c r="AE184" s="1"/>
  <c r="AE185" s="1"/>
  <c r="AE216" i="27"/>
  <c r="J317" i="25"/>
  <c r="J352"/>
  <c r="J347"/>
  <c r="J312"/>
  <c r="AG84" i="28"/>
  <c r="AG114" s="1"/>
  <c r="AG115" s="1"/>
  <c r="AG148" i="27"/>
  <c r="Z148"/>
  <c r="S148"/>
  <c r="AD148"/>
  <c r="AD84" i="28"/>
  <c r="AD114" s="1"/>
  <c r="AD115" s="1"/>
  <c r="AZ148" i="27"/>
  <c r="AZ84" i="28"/>
  <c r="AZ114" s="1"/>
  <c r="AZ115" s="1"/>
  <c r="J229" i="25"/>
  <c r="H379" s="1"/>
  <c r="I271"/>
  <c r="I235"/>
  <c r="J313"/>
  <c r="J348"/>
  <c r="N346"/>
  <c r="N311"/>
  <c r="BD250" i="27"/>
  <c r="L250"/>
  <c r="L189" i="28"/>
  <c r="V250" i="27"/>
  <c r="AY250"/>
  <c r="Z250"/>
  <c r="AF304" i="6"/>
  <c r="AR104" i="26"/>
  <c r="AY104" s="1"/>
  <c r="J175" s="1"/>
  <c r="J237" s="1"/>
  <c r="J299" s="1"/>
  <c r="BF158" i="28" s="1"/>
  <c r="J349" i="25"/>
  <c r="J314"/>
  <c r="AF305" i="6"/>
  <c r="AR105" i="26"/>
  <c r="AY105" s="1"/>
  <c r="J176" s="1"/>
  <c r="J238" s="1"/>
  <c r="J300" s="1"/>
  <c r="BG154" i="28" s="1"/>
  <c r="M288" i="25"/>
  <c r="M252"/>
  <c r="N239"/>
  <c r="N275"/>
  <c r="N251"/>
  <c r="N287"/>
  <c r="I325"/>
  <c r="I360"/>
  <c r="H345"/>
  <c r="H310"/>
  <c r="H235"/>
  <c r="I229"/>
  <c r="G379" s="1"/>
  <c r="H271"/>
  <c r="I349"/>
  <c r="I314"/>
  <c r="AY119" i="28"/>
  <c r="AY149" s="1"/>
  <c r="AY150" s="1"/>
  <c r="AY182" i="27"/>
  <c r="K182"/>
  <c r="K119" i="28"/>
  <c r="K149" s="1"/>
  <c r="K150" s="1"/>
  <c r="L182" i="27"/>
  <c r="L119" i="28"/>
  <c r="L149" s="1"/>
  <c r="L150" s="1"/>
  <c r="M182" i="27"/>
  <c r="M119" i="28"/>
  <c r="AD119"/>
  <c r="AD182" i="27"/>
  <c r="L229" i="25"/>
  <c r="J379" s="1"/>
  <c r="K271"/>
  <c r="K235"/>
  <c r="N242"/>
  <c r="N278"/>
  <c r="H286"/>
  <c r="H250"/>
  <c r="Z80" i="27"/>
  <c r="AG80"/>
  <c r="AG14" i="28"/>
  <c r="AG44" s="1"/>
  <c r="AG45" s="1"/>
  <c r="S80" i="27"/>
  <c r="BE14" i="28"/>
  <c r="BE44" s="1"/>
  <c r="BE45" s="1"/>
  <c r="BE80" i="27"/>
  <c r="AF80"/>
  <c r="AF14" i="28"/>
  <c r="AF44" s="1"/>
  <c r="AF45" s="1"/>
  <c r="BF178"/>
  <c r="BF170"/>
  <c r="BC131"/>
  <c r="AN284" i="27"/>
  <c r="AM284"/>
  <c r="O284"/>
  <c r="X284"/>
  <c r="AO284"/>
  <c r="AB284"/>
  <c r="P284"/>
  <c r="BG179" i="28"/>
  <c r="AZ248"/>
  <c r="J194" i="25"/>
  <c r="AR114" i="27"/>
  <c r="AW114"/>
  <c r="H114"/>
  <c r="AM114"/>
  <c r="G114"/>
  <c r="AZ226" i="28"/>
  <c r="AZ206"/>
  <c r="AU216" i="27"/>
  <c r="AO216"/>
  <c r="AA216"/>
  <c r="AZ237" i="28"/>
  <c r="BG174"/>
  <c r="AZ245"/>
  <c r="BF176"/>
  <c r="AZ194"/>
  <c r="AN148" i="27"/>
  <c r="N148"/>
  <c r="AQ148"/>
  <c r="AP148"/>
  <c r="AC148"/>
  <c r="AO148"/>
  <c r="AB148"/>
  <c r="W148"/>
  <c r="AX38" i="26"/>
  <c r="I127" s="1"/>
  <c r="I196" s="1"/>
  <c r="I258" s="1"/>
  <c r="Q140" i="28" s="1"/>
  <c r="BF159"/>
  <c r="AM250" i="27"/>
  <c r="E250"/>
  <c r="AV250"/>
  <c r="W250"/>
  <c r="AW250"/>
  <c r="H250"/>
  <c r="I250"/>
  <c r="AN250"/>
  <c r="AA250"/>
  <c r="AZ238" i="28"/>
  <c r="BG133"/>
  <c r="M133"/>
  <c r="AZ240"/>
  <c r="BG135"/>
  <c r="M135"/>
  <c r="AZ218"/>
  <c r="AZ247"/>
  <c r="BF182"/>
  <c r="AZ200"/>
  <c r="AZ205"/>
  <c r="BG155"/>
  <c r="BC125"/>
  <c r="Q125"/>
  <c r="BE126"/>
  <c r="AZ235"/>
  <c r="BC124"/>
  <c r="BG123"/>
  <c r="M123"/>
  <c r="BF156"/>
  <c r="BG121"/>
  <c r="M121"/>
  <c r="BG162"/>
  <c r="BG130"/>
  <c r="M130"/>
  <c r="M140"/>
  <c r="AZ207"/>
  <c r="Q143"/>
  <c r="BG180"/>
  <c r="BF180"/>
  <c r="BF164"/>
  <c r="AZ231"/>
  <c r="BD138"/>
  <c r="BD143"/>
  <c r="AZ215"/>
  <c r="Q137"/>
  <c r="BE147"/>
  <c r="BB147"/>
  <c r="BG147"/>
  <c r="Q144"/>
  <c r="BE146"/>
  <c r="BB146"/>
  <c r="M146"/>
  <c r="BG137"/>
  <c r="BC144"/>
  <c r="BG139"/>
  <c r="BD142"/>
  <c r="BE148"/>
  <c r="BB148"/>
  <c r="AL182" i="27"/>
  <c r="AU182"/>
  <c r="AN182"/>
  <c r="AV182"/>
  <c r="AA182"/>
  <c r="AB182"/>
  <c r="AC182"/>
  <c r="N182"/>
  <c r="BC143" i="28"/>
  <c r="AK80" i="27"/>
  <c r="AT80"/>
  <c r="AN80"/>
  <c r="W80"/>
  <c r="AJ80"/>
  <c r="AR80"/>
  <c r="N80"/>
  <c r="AC80"/>
  <c r="N349" i="25"/>
  <c r="N314"/>
  <c r="J1406"/>
  <c r="J1402"/>
  <c r="J1403"/>
  <c r="L1687" s="1"/>
  <c r="AE284" i="27"/>
  <c r="AE224" i="28"/>
  <c r="AE254" s="1"/>
  <c r="AE255" s="1"/>
  <c r="Q284" i="27"/>
  <c r="S284"/>
  <c r="BF284"/>
  <c r="AH284"/>
  <c r="AH224" i="28"/>
  <c r="AH254" s="1"/>
  <c r="AH255" s="1"/>
  <c r="AF284" i="27"/>
  <c r="AF224" i="28"/>
  <c r="AF254" s="1"/>
  <c r="AF255" s="1"/>
  <c r="H353" i="25"/>
  <c r="H318"/>
  <c r="K236"/>
  <c r="K272"/>
  <c r="K278"/>
  <c r="K242"/>
  <c r="H273"/>
  <c r="H237"/>
  <c r="L277"/>
  <c r="L241"/>
  <c r="K251"/>
  <c r="K287"/>
  <c r="I250"/>
  <c r="I286"/>
  <c r="K237"/>
  <c r="K273"/>
  <c r="BA49" i="28"/>
  <c r="BA79" s="1"/>
  <c r="BA80" s="1"/>
  <c r="BA114" i="27"/>
  <c r="AD114"/>
  <c r="AD49" i="28"/>
  <c r="AD79" s="1"/>
  <c r="AD80" s="1"/>
  <c r="AG114" i="27"/>
  <c r="AG49" i="28"/>
  <c r="AG79" s="1"/>
  <c r="AG80" s="1"/>
  <c r="BD114" i="27"/>
  <c r="BD49" i="28"/>
  <c r="BD79" s="1"/>
  <c r="BD80" s="1"/>
  <c r="S114" i="27"/>
  <c r="BF114"/>
  <c r="BF49" i="28"/>
  <c r="BF79" s="1"/>
  <c r="BF80" s="1"/>
  <c r="AH114" i="27"/>
  <c r="AH49" i="28"/>
  <c r="AH79" s="1"/>
  <c r="AH80" s="1"/>
  <c r="T114" i="27"/>
  <c r="H1403" i="25"/>
  <c r="J1687" s="1"/>
  <c r="H1406"/>
  <c r="H1402"/>
  <c r="AZ216" i="27"/>
  <c r="AZ154" i="28"/>
  <c r="AZ184" s="1"/>
  <c r="AZ185" s="1"/>
  <c r="AH216" i="27"/>
  <c r="AH154" i="28"/>
  <c r="AH184" s="1"/>
  <c r="AH185" s="1"/>
  <c r="U216" i="27"/>
  <c r="BD216"/>
  <c r="AF303" i="6"/>
  <c r="AR103" i="26"/>
  <c r="AY103" s="1"/>
  <c r="J174" s="1"/>
  <c r="J236" s="1"/>
  <c r="J298" s="1"/>
  <c r="BE173" i="28" s="1"/>
  <c r="L361" i="25"/>
  <c r="L326"/>
  <c r="H323"/>
  <c r="H358"/>
  <c r="M360"/>
  <c r="M325"/>
  <c r="M286"/>
  <c r="M250"/>
  <c r="BF148" i="27"/>
  <c r="BF84" i="28"/>
  <c r="BF114" s="1"/>
  <c r="BF115" s="1"/>
  <c r="L148" i="27"/>
  <c r="AY148"/>
  <c r="AY84" i="28"/>
  <c r="AY114" s="1"/>
  <c r="AY115" s="1"/>
  <c r="BG84"/>
  <c r="BG114" s="1"/>
  <c r="BG115" s="1"/>
  <c r="BG148" i="27"/>
  <c r="AE148"/>
  <c r="AE84" i="28"/>
  <c r="AE114" s="1"/>
  <c r="AE115" s="1"/>
  <c r="N353" i="25"/>
  <c r="N318"/>
  <c r="J354"/>
  <c r="J319"/>
  <c r="M310"/>
  <c r="M345"/>
  <c r="T250" i="27"/>
  <c r="M250"/>
  <c r="M189" i="28"/>
  <c r="M219" s="1"/>
  <c r="M220" s="1"/>
  <c r="BB250" i="27"/>
  <c r="AD250"/>
  <c r="AD189" i="28"/>
  <c r="AD219" s="1"/>
  <c r="AD220" s="1"/>
  <c r="AE250" i="27"/>
  <c r="AE189" i="28"/>
  <c r="AE219" s="1"/>
  <c r="AE220" s="1"/>
  <c r="BF250" i="27"/>
  <c r="Q250"/>
  <c r="AH250"/>
  <c r="AH189" i="28"/>
  <c r="AH219" s="1"/>
  <c r="AH220" s="1"/>
  <c r="L235" i="25"/>
  <c r="L271"/>
  <c r="M229"/>
  <c r="K379" s="1"/>
  <c r="K380" s="1"/>
  <c r="L348"/>
  <c r="L313"/>
  <c r="M243"/>
  <c r="M279"/>
  <c r="H355"/>
  <c r="H320"/>
  <c r="J242"/>
  <c r="J278"/>
  <c r="L240"/>
  <c r="L276"/>
  <c r="N356"/>
  <c r="N321"/>
  <c r="N357"/>
  <c r="N322"/>
  <c r="I252"/>
  <c r="I288"/>
  <c r="J251"/>
  <c r="J287"/>
  <c r="BG119" i="28"/>
  <c r="BG182" i="27"/>
  <c r="BD182"/>
  <c r="BD119" i="28"/>
  <c r="AG119"/>
  <c r="AG149" s="1"/>
  <c r="AG150" s="1"/>
  <c r="AG182" i="27"/>
  <c r="AE119" i="28"/>
  <c r="AE149" s="1"/>
  <c r="AE150" s="1"/>
  <c r="AE182" i="27"/>
  <c r="AF119" i="28"/>
  <c r="AF182" i="27"/>
  <c r="Q182"/>
  <c r="Q119" i="28"/>
  <c r="R182" i="27"/>
  <c r="I281" i="25"/>
  <c r="I245"/>
  <c r="J250"/>
  <c r="J286"/>
  <c r="BC80" i="27"/>
  <c r="BC14" i="28"/>
  <c r="BC44" s="1"/>
  <c r="BC45" s="1"/>
  <c r="AE80" i="27"/>
  <c r="AE14" i="28"/>
  <c r="AE44" s="1"/>
  <c r="AE45" s="1"/>
  <c r="AH80" i="27"/>
  <c r="AH14" i="28"/>
  <c r="AH44" s="1"/>
  <c r="AH45" s="1"/>
  <c r="BB80" i="27"/>
  <c r="BB14" i="28"/>
  <c r="BB44" s="1"/>
  <c r="BB45" s="1"/>
  <c r="L80" i="27"/>
  <c r="L14" i="28"/>
  <c r="BG14"/>
  <c r="BG44" s="1"/>
  <c r="BG45" s="1"/>
  <c r="BG80" i="27"/>
  <c r="V80"/>
  <c r="BF14" i="28"/>
  <c r="BF44" s="1"/>
  <c r="BF45" s="1"/>
  <c r="BF80" i="27"/>
  <c r="BE175" i="28"/>
  <c r="BG168"/>
  <c r="Q129"/>
  <c r="BG158"/>
  <c r="AV284" i="27"/>
  <c r="AK284"/>
  <c r="AW284"/>
  <c r="AC284"/>
  <c r="AR284"/>
  <c r="E284"/>
  <c r="G284"/>
  <c r="BE174" i="28"/>
  <c r="BE178"/>
  <c r="BE181"/>
  <c r="BG182"/>
  <c r="AZ208"/>
  <c r="P114" i="27"/>
  <c r="AC114"/>
  <c r="AP114"/>
  <c r="AO114"/>
  <c r="O114"/>
  <c r="BF165" i="28"/>
  <c r="H216" i="27"/>
  <c r="I216"/>
  <c r="AN216"/>
  <c r="AI216"/>
  <c r="AM216"/>
  <c r="AK216"/>
  <c r="AB216"/>
  <c r="AV216"/>
  <c r="F216"/>
  <c r="G216"/>
  <c r="BG173" i="28"/>
  <c r="AZ253"/>
  <c r="AZ246"/>
  <c r="BE122"/>
  <c r="BE120"/>
  <c r="AV148" i="27"/>
  <c r="H148"/>
  <c r="I148"/>
  <c r="AR148"/>
  <c r="AA148"/>
  <c r="AS148"/>
  <c r="X148"/>
  <c r="E148"/>
  <c r="F148"/>
  <c r="AT250"/>
  <c r="AO250"/>
  <c r="AL250"/>
  <c r="P250"/>
  <c r="AQ250"/>
  <c r="AI250"/>
  <c r="BC133" i="28"/>
  <c r="Q133"/>
  <c r="BF167"/>
  <c r="BC135"/>
  <c r="Q135"/>
  <c r="BG169"/>
  <c r="BG171"/>
  <c r="BE183"/>
  <c r="M194" i="25"/>
  <c r="AZ210" i="28"/>
  <c r="AZ202"/>
  <c r="AZ234"/>
  <c r="BE155"/>
  <c r="BG161"/>
  <c r="I194" i="25"/>
  <c r="BE157" i="28"/>
  <c r="BF157"/>
  <c r="BF125"/>
  <c r="BG126"/>
  <c r="M126"/>
  <c r="BA99" i="26"/>
  <c r="L170" s="1"/>
  <c r="L232" s="1"/>
  <c r="L294" s="1"/>
  <c r="BA246" i="28" s="1"/>
  <c r="BG163"/>
  <c r="AZ227"/>
  <c r="BF160"/>
  <c r="BE160"/>
  <c r="BF124"/>
  <c r="BC123"/>
  <c r="Q123"/>
  <c r="AZ193"/>
  <c r="BC121"/>
  <c r="Q121"/>
  <c r="BE162"/>
  <c r="AZ198"/>
  <c r="AZ195"/>
  <c r="BC130"/>
  <c r="Q130"/>
  <c r="BE140"/>
  <c r="M138"/>
  <c r="BF140"/>
  <c r="BC145"/>
  <c r="BG145"/>
  <c r="BG166"/>
  <c r="BC137"/>
  <c r="AD149"/>
  <c r="AD150" s="1"/>
  <c r="BC146"/>
  <c r="M148"/>
  <c r="BD137"/>
  <c r="M142"/>
  <c r="BC141"/>
  <c r="BD146"/>
  <c r="Q148"/>
  <c r="M147"/>
  <c r="BE137"/>
  <c r="BB137"/>
  <c r="BE139"/>
  <c r="BB139"/>
  <c r="BC142"/>
  <c r="BD141"/>
  <c r="BD148"/>
  <c r="M139"/>
  <c r="BF142"/>
  <c r="BD147"/>
  <c r="AX182" i="27"/>
  <c r="AP182"/>
  <c r="AM182"/>
  <c r="AT182"/>
  <c r="O182"/>
  <c r="P182"/>
  <c r="AJ182"/>
  <c r="BG140" i="28"/>
  <c r="BC138"/>
  <c r="AS80" i="27"/>
  <c r="I80"/>
  <c r="AA80"/>
  <c r="AW80"/>
  <c r="E80"/>
  <c r="H80"/>
  <c r="AZ203" i="28"/>
  <c r="N279" i="25"/>
  <c r="N243"/>
  <c r="J277"/>
  <c r="J241"/>
  <c r="L280"/>
  <c r="L244"/>
  <c r="H277"/>
  <c r="H241"/>
  <c r="M278"/>
  <c r="M242"/>
  <c r="K347"/>
  <c r="K312"/>
  <c r="K229"/>
  <c r="I379" s="1"/>
  <c r="I380" s="1"/>
  <c r="J271"/>
  <c r="J235"/>
  <c r="BE284" i="27"/>
  <c r="T284"/>
  <c r="AG284"/>
  <c r="AG224" i="28"/>
  <c r="AG254" s="1"/>
  <c r="AG255" s="1"/>
  <c r="BG284" i="27"/>
  <c r="U284"/>
  <c r="K284"/>
  <c r="AF301" i="6"/>
  <c r="AR101" i="26"/>
  <c r="AY101" s="1"/>
  <c r="J172" s="1"/>
  <c r="J234" s="1"/>
  <c r="J296" s="1"/>
  <c r="BC168" i="28" s="1"/>
  <c r="H275" i="25"/>
  <c r="H239"/>
  <c r="H357"/>
  <c r="H322"/>
  <c r="L287"/>
  <c r="L251"/>
  <c r="H252"/>
  <c r="H288"/>
  <c r="I242"/>
  <c r="I278"/>
  <c r="BG114" i="27"/>
  <c r="BG49" i="28"/>
  <c r="BG79" s="1"/>
  <c r="BG80" s="1"/>
  <c r="BC49"/>
  <c r="BC79" s="1"/>
  <c r="BC80" s="1"/>
  <c r="BC114" i="27"/>
  <c r="AQ39" i="26"/>
  <c r="W39"/>
  <c r="AJ39" s="1"/>
  <c r="Q216" i="27"/>
  <c r="BC216"/>
  <c r="K216"/>
  <c r="K154" i="28"/>
  <c r="K184" s="1"/>
  <c r="K185" s="1"/>
  <c r="BB216" i="27"/>
  <c r="M241" i="25"/>
  <c r="M277"/>
  <c r="R148" i="27"/>
  <c r="Q148"/>
  <c r="BA148"/>
  <c r="BA84" i="28"/>
  <c r="BA114" s="1"/>
  <c r="BA115" s="1"/>
  <c r="V148" i="27"/>
  <c r="BD148"/>
  <c r="BD84" i="28"/>
  <c r="BD114" s="1"/>
  <c r="BD115" s="1"/>
  <c r="AH148" i="27"/>
  <c r="AH84" i="28"/>
  <c r="AH114" s="1"/>
  <c r="AH115" s="1"/>
  <c r="M148" i="27"/>
  <c r="BB84" i="28"/>
  <c r="BB114" s="1"/>
  <c r="BB115" s="1"/>
  <c r="BB148" i="27"/>
  <c r="AF148"/>
  <c r="AF84" i="28"/>
  <c r="AF114" s="1"/>
  <c r="AF115" s="1"/>
  <c r="K318" i="25"/>
  <c r="K353"/>
  <c r="K324"/>
  <c r="K359"/>
  <c r="BA250" i="27"/>
  <c r="U250"/>
  <c r="BC250"/>
  <c r="AZ189" i="28"/>
  <c r="AZ250" i="27"/>
  <c r="Y250"/>
  <c r="K250"/>
  <c r="K189" i="28"/>
  <c r="K219" s="1"/>
  <c r="K220" s="1"/>
  <c r="K313" i="25"/>
  <c r="K348"/>
  <c r="M273"/>
  <c r="M237"/>
  <c r="H356"/>
  <c r="H321"/>
  <c r="N288"/>
  <c r="N252"/>
  <c r="J355"/>
  <c r="J320"/>
  <c r="AF302" i="6"/>
  <c r="AR102" i="26"/>
  <c r="AY102" s="1"/>
  <c r="J173" s="1"/>
  <c r="J235" s="1"/>
  <c r="J297" s="1"/>
  <c r="BD174" i="28" s="1"/>
  <c r="H316" i="25"/>
  <c r="H351"/>
  <c r="H349"/>
  <c r="H314"/>
  <c r="AF300" i="6"/>
  <c r="AR100" i="26"/>
  <c r="AY100" s="1"/>
  <c r="J171" s="1"/>
  <c r="J233" s="1"/>
  <c r="J295" s="1"/>
  <c r="BB162" i="28" s="1"/>
  <c r="AZ119"/>
  <c r="AZ149" s="1"/>
  <c r="AZ150" s="1"/>
  <c r="AZ182" i="27"/>
  <c r="BF119" i="28"/>
  <c r="BF182" i="27"/>
  <c r="BE119" i="28"/>
  <c r="BE182" i="27"/>
  <c r="S182"/>
  <c r="AH119" i="28"/>
  <c r="AH149" s="1"/>
  <c r="AH150" s="1"/>
  <c r="AH182" i="27"/>
  <c r="T182"/>
  <c r="U182"/>
  <c r="V182"/>
  <c r="BD80"/>
  <c r="BD14" i="28"/>
  <c r="BD44" s="1"/>
  <c r="BD45" s="1"/>
  <c r="Q80" i="27"/>
  <c r="T80"/>
  <c r="AY80"/>
  <c r="AY14" i="28"/>
  <c r="AY44" s="1"/>
  <c r="AY45" s="1"/>
  <c r="AD14"/>
  <c r="AD44" s="1"/>
  <c r="AD45" s="1"/>
  <c r="AD80" i="27"/>
  <c r="M80"/>
  <c r="BF174" i="28"/>
  <c r="BF181"/>
  <c r="BG170"/>
  <c r="AZ190"/>
  <c r="Q134"/>
  <c r="BC158"/>
  <c r="BE158"/>
  <c r="AQ284" i="27"/>
  <c r="AS284"/>
  <c r="AX284"/>
  <c r="F284"/>
  <c r="AI284"/>
  <c r="W284"/>
  <c r="AP284"/>
  <c r="I284"/>
  <c r="AZ249" i="28"/>
  <c r="BC177"/>
  <c r="BA242"/>
  <c r="AZ252"/>
  <c r="BE182"/>
  <c r="AZ204"/>
  <c r="AX114" i="27"/>
  <c r="F114"/>
  <c r="I114"/>
  <c r="AN114"/>
  <c r="X114"/>
  <c r="AA114"/>
  <c r="AQ114"/>
  <c r="J114"/>
  <c r="E114"/>
  <c r="AV114"/>
  <c r="AB114"/>
  <c r="W114"/>
  <c r="BC127" i="28"/>
  <c r="Q127"/>
  <c r="AZ232"/>
  <c r="BB165"/>
  <c r="AZ239"/>
  <c r="AS216" i="27"/>
  <c r="P216"/>
  <c r="AT216"/>
  <c r="J216"/>
  <c r="AJ216"/>
  <c r="AC216"/>
  <c r="AX216"/>
  <c r="AL216"/>
  <c r="N216"/>
  <c r="O216"/>
  <c r="AZ236" i="28"/>
  <c r="BA236"/>
  <c r="BA243"/>
  <c r="AZ243"/>
  <c r="AZ212"/>
  <c r="BG177"/>
  <c r="AZ242"/>
  <c r="BG181"/>
  <c r="BB179"/>
  <c r="M122"/>
  <c r="Q120"/>
  <c r="AZ229"/>
  <c r="BA229"/>
  <c r="AU148" i="27"/>
  <c r="AI148"/>
  <c r="AM148"/>
  <c r="AK148"/>
  <c r="G148"/>
  <c r="AZ38" i="26"/>
  <c r="K127" s="1"/>
  <c r="K196" s="1"/>
  <c r="K258" s="1"/>
  <c r="Q214" i="28" s="1"/>
  <c r="BG159"/>
  <c r="AB250" i="27"/>
  <c r="F250"/>
  <c r="G250"/>
  <c r="AR250"/>
  <c r="X250"/>
  <c r="AX250"/>
  <c r="AS250"/>
  <c r="J250"/>
  <c r="BF133" i="28"/>
  <c r="BD167"/>
  <c r="AZ241"/>
  <c r="BA241"/>
  <c r="BF135"/>
  <c r="BC169"/>
  <c r="BE169"/>
  <c r="BC171"/>
  <c r="BE171"/>
  <c r="BB174"/>
  <c r="AZ217"/>
  <c r="N194" i="25"/>
  <c r="AZ209" i="28"/>
  <c r="BA234"/>
  <c r="BF155"/>
  <c r="BC161"/>
  <c r="BE161"/>
  <c r="BD157"/>
  <c r="BE125"/>
  <c r="BC126"/>
  <c r="Q126"/>
  <c r="AZ99" i="26"/>
  <c r="K170" s="1"/>
  <c r="K232" s="1"/>
  <c r="K294" s="1"/>
  <c r="BA197" i="28" s="1"/>
  <c r="BC163"/>
  <c r="BE163"/>
  <c r="AZ192"/>
  <c r="BA192"/>
  <c r="BA199"/>
  <c r="AZ199"/>
  <c r="BE124"/>
  <c r="M124"/>
  <c r="BF123"/>
  <c r="BG156"/>
  <c r="BB156"/>
  <c r="BF121"/>
  <c r="BF162"/>
  <c r="Q198"/>
  <c r="BF130"/>
  <c r="BG138"/>
  <c r="H194" i="25"/>
  <c r="BD140" i="28"/>
  <c r="Q145"/>
  <c r="M143"/>
  <c r="BE143"/>
  <c r="BD172"/>
  <c r="BG172"/>
  <c r="BB172"/>
  <c r="BG164"/>
  <c r="BC140"/>
  <c r="M145"/>
  <c r="BC166"/>
  <c r="BE166"/>
  <c r="BD144"/>
  <c r="BC139"/>
  <c r="BG141"/>
  <c r="AF149"/>
  <c r="AF150" s="1"/>
  <c r="BF137"/>
  <c r="BE144"/>
  <c r="BB144"/>
  <c r="BD139"/>
  <c r="BG142"/>
  <c r="Q141"/>
  <c r="BF146"/>
  <c r="BC148"/>
  <c r="BG144"/>
  <c r="BF141"/>
  <c r="Q146"/>
  <c r="BF148"/>
  <c r="BC147"/>
  <c r="BF147"/>
  <c r="AS182" i="27"/>
  <c r="AK182"/>
  <c r="AR182"/>
  <c r="AI182"/>
  <c r="E182"/>
  <c r="F182"/>
  <c r="BB145" i="28"/>
  <c r="BE145"/>
  <c r="AZ214"/>
  <c r="AL80" i="27"/>
  <c r="AU80"/>
  <c r="G80"/>
  <c r="J80"/>
  <c r="AI80"/>
  <c r="AO80"/>
  <c r="AX80"/>
  <c r="P80"/>
  <c r="AX37" i="26"/>
  <c r="I126" s="1"/>
  <c r="I195" s="1"/>
  <c r="F997" i="25" l="1"/>
  <c r="F1032" s="1"/>
  <c r="G988"/>
  <c r="G997"/>
  <c r="G1032" s="1"/>
  <c r="H988"/>
  <c r="Q208" i="28"/>
  <c r="BB164"/>
  <c r="BD180"/>
  <c r="Q215"/>
  <c r="Q195"/>
  <c r="BD156"/>
  <c r="BD160"/>
  <c r="Q205"/>
  <c r="BB178"/>
  <c r="BB167"/>
  <c r="J265" i="25"/>
  <c r="BA225" i="28"/>
  <c r="Q138"/>
  <c r="Q142"/>
  <c r="L214"/>
  <c r="L192"/>
  <c r="L209"/>
  <c r="L206"/>
  <c r="L201"/>
  <c r="L208"/>
  <c r="L191"/>
  <c r="BA32" i="26"/>
  <c r="L121" s="1"/>
  <c r="L190" s="1"/>
  <c r="L252" s="1"/>
  <c r="L216" i="28"/>
  <c r="L198"/>
  <c r="L199"/>
  <c r="L200"/>
  <c r="L217"/>
  <c r="L211"/>
  <c r="L204"/>
  <c r="BA210"/>
  <c r="BA227"/>
  <c r="AW33" i="26"/>
  <c r="H122" s="1"/>
  <c r="H191" s="1"/>
  <c r="H253" s="1"/>
  <c r="AV33"/>
  <c r="G122" s="1"/>
  <c r="G191" s="1"/>
  <c r="G253" s="1"/>
  <c r="AU38"/>
  <c r="F127" s="1"/>
  <c r="F196" s="1"/>
  <c r="F258" s="1"/>
  <c r="K65" i="28"/>
  <c r="AU37" i="26"/>
  <c r="F126" s="1"/>
  <c r="F195" s="1"/>
  <c r="F257" s="1"/>
  <c r="L37"/>
  <c r="M1620" i="25"/>
  <c r="M1744" s="1"/>
  <c r="L89" i="26" s="1"/>
  <c r="K250" i="28"/>
  <c r="K251"/>
  <c r="X37" i="26"/>
  <c r="AK37" s="1"/>
  <c r="AR37"/>
  <c r="AO38"/>
  <c r="U38"/>
  <c r="AH38" s="1"/>
  <c r="K1378" i="25"/>
  <c r="AP34" i="26"/>
  <c r="V34"/>
  <c r="AI34" s="1"/>
  <c r="T39"/>
  <c r="AG39" s="1"/>
  <c r="AN39"/>
  <c r="E1402" i="25"/>
  <c r="E1406"/>
  <c r="E1403"/>
  <c r="G1687" s="1"/>
  <c r="AM15" i="26"/>
  <c r="Z60"/>
  <c r="J573" i="25"/>
  <c r="J615" s="1"/>
  <c r="J648" s="1"/>
  <c r="J683" s="1"/>
  <c r="J725" s="1"/>
  <c r="J758" s="1"/>
  <c r="I802"/>
  <c r="AR36" i="26"/>
  <c r="X36"/>
  <c r="AK36" s="1"/>
  <c r="AS15"/>
  <c r="AL60"/>
  <c r="E997" i="25"/>
  <c r="E1032" s="1"/>
  <c r="F988"/>
  <c r="W35" i="26"/>
  <c r="AJ35" s="1"/>
  <c r="AQ35"/>
  <c r="L1735" i="25"/>
  <c r="L1764" s="1"/>
  <c r="L1672"/>
  <c r="L1558"/>
  <c r="L1706"/>
  <c r="L1611"/>
  <c r="L1640" s="1"/>
  <c r="K463"/>
  <c r="K505" s="1"/>
  <c r="K538" s="1"/>
  <c r="T430"/>
  <c r="K1290"/>
  <c r="K1281"/>
  <c r="F35" i="26"/>
  <c r="G1619" i="25"/>
  <c r="G1743" s="1"/>
  <c r="F88" i="26" s="1"/>
  <c r="L1619" i="25"/>
  <c r="L1743" s="1"/>
  <c r="K88" i="26" s="1"/>
  <c r="K35"/>
  <c r="K1204" i="25"/>
  <c r="K1212" s="1"/>
  <c r="L1247" s="1"/>
  <c r="K1195"/>
  <c r="AY15" i="26"/>
  <c r="AY60" s="1"/>
  <c r="AR60"/>
  <c r="I1324" i="25"/>
  <c r="I1333"/>
  <c r="AF297" i="6"/>
  <c r="AR97" i="26"/>
  <c r="AY97" s="1"/>
  <c r="J168" s="1"/>
  <c r="J230" s="1"/>
  <c r="J292" s="1"/>
  <c r="Z34"/>
  <c r="AM34" s="1"/>
  <c r="AT34"/>
  <c r="K1396" i="25"/>
  <c r="K1400"/>
  <c r="K1397"/>
  <c r="M1686" s="1"/>
  <c r="L39" i="26" s="1"/>
  <c r="AT38"/>
  <c r="Z38"/>
  <c r="AM38" s="1"/>
  <c r="K53" i="28"/>
  <c r="K60"/>
  <c r="K62"/>
  <c r="K52"/>
  <c r="K76"/>
  <c r="K71"/>
  <c r="K50"/>
  <c r="K51"/>
  <c r="K68"/>
  <c r="L42"/>
  <c r="L32"/>
  <c r="L43"/>
  <c r="L35"/>
  <c r="L33"/>
  <c r="L34"/>
  <c r="L21"/>
  <c r="K231"/>
  <c r="K230"/>
  <c r="K235"/>
  <c r="L27"/>
  <c r="K66"/>
  <c r="L31"/>
  <c r="K77"/>
  <c r="K75"/>
  <c r="K244"/>
  <c r="K236"/>
  <c r="K239"/>
  <c r="M132"/>
  <c r="K228"/>
  <c r="M136"/>
  <c r="K58"/>
  <c r="K78"/>
  <c r="K37" i="26"/>
  <c r="L1620" i="25"/>
  <c r="L1744" s="1"/>
  <c r="K89" i="26" s="1"/>
  <c r="M430" i="25"/>
  <c r="M1500"/>
  <c r="U395"/>
  <c r="AP35" i="26"/>
  <c r="V35"/>
  <c r="AI35" s="1"/>
  <c r="F1400" i="25"/>
  <c r="F1397"/>
  <c r="H1686" s="1"/>
  <c r="G39" i="26" s="1"/>
  <c r="F1396" i="25"/>
  <c r="AR35" i="26"/>
  <c r="X35"/>
  <c r="AK35" s="1"/>
  <c r="U37"/>
  <c r="AH37" s="1"/>
  <c r="AO37"/>
  <c r="AR38"/>
  <c r="X38"/>
  <c r="AK38" s="1"/>
  <c r="I1400" i="25"/>
  <c r="I1396"/>
  <c r="I1397"/>
  <c r="K1686" s="1"/>
  <c r="J39" i="26" s="1"/>
  <c r="AO36"/>
  <c r="U36"/>
  <c r="AH36" s="1"/>
  <c r="AV36" s="1"/>
  <c r="G125" s="1"/>
  <c r="G194" s="1"/>
  <c r="K101" i="5"/>
  <c r="K109" s="1"/>
  <c r="K117" s="1"/>
  <c r="K125" s="1"/>
  <c r="L72"/>
  <c r="L101" s="1"/>
  <c r="L109" s="1"/>
  <c r="L117" s="1"/>
  <c r="L125" s="1"/>
  <c r="Y36" i="26"/>
  <c r="AL36" s="1"/>
  <c r="AS36"/>
  <c r="J256" i="30"/>
  <c r="K21" i="29"/>
  <c r="K23" s="1"/>
  <c r="U35" i="26"/>
  <c r="AH35" s="1"/>
  <c r="AO35"/>
  <c r="R302" i="30"/>
  <c r="Y266"/>
  <c r="AF266" s="1"/>
  <c r="AT23" i="26"/>
  <c r="AM67"/>
  <c r="U34"/>
  <c r="AH34" s="1"/>
  <c r="AO34"/>
  <c r="AP37"/>
  <c r="V37"/>
  <c r="AI37" s="1"/>
  <c r="AW37" s="1"/>
  <c r="H126" s="1"/>
  <c r="H195" s="1"/>
  <c r="T36"/>
  <c r="AG36" s="1"/>
  <c r="AN36"/>
  <c r="U405" i="25"/>
  <c r="M405" s="1"/>
  <c r="K1373" s="1"/>
  <c r="M1682" s="1"/>
  <c r="U406"/>
  <c r="M406" s="1"/>
  <c r="K1379" s="1"/>
  <c r="M1683" s="1"/>
  <c r="L36" i="26" s="1"/>
  <c r="C100" i="23"/>
  <c r="C116"/>
  <c r="G1400" i="25"/>
  <c r="G1397"/>
  <c r="I1686" s="1"/>
  <c r="H39" i="26" s="1"/>
  <c r="G1396" i="25"/>
  <c r="AP38" i="26"/>
  <c r="V38"/>
  <c r="AI38" s="1"/>
  <c r="AS67"/>
  <c r="AZ23"/>
  <c r="AZ67" s="1"/>
  <c r="AQ36"/>
  <c r="W36"/>
  <c r="AJ36" s="1"/>
  <c r="Q200" i="28"/>
  <c r="Q202"/>
  <c r="BC154"/>
  <c r="H380" i="25"/>
  <c r="AZ39" i="26"/>
  <c r="K128" s="1"/>
  <c r="K197" s="1"/>
  <c r="K259" s="1"/>
  <c r="K54" i="28"/>
  <c r="K57"/>
  <c r="K73"/>
  <c r="M120"/>
  <c r="K74"/>
  <c r="M127"/>
  <c r="K63"/>
  <c r="M129"/>
  <c r="K69"/>
  <c r="AY34" i="26"/>
  <c r="J123" s="1"/>
  <c r="J192" s="1"/>
  <c r="J254" s="1"/>
  <c r="AY33"/>
  <c r="J122" s="1"/>
  <c r="J191" s="1"/>
  <c r="J253" s="1"/>
  <c r="BA33"/>
  <c r="L122" s="1"/>
  <c r="L191" s="1"/>
  <c r="L253" s="1"/>
  <c r="L40" i="28"/>
  <c r="L19"/>
  <c r="K59"/>
  <c r="L39"/>
  <c r="L29"/>
  <c r="K56"/>
  <c r="L20"/>
  <c r="L17"/>
  <c r="K72"/>
  <c r="K67"/>
  <c r="K64"/>
  <c r="K229"/>
  <c r="K55"/>
  <c r="K232"/>
  <c r="K226"/>
  <c r="K243"/>
  <c r="M131"/>
  <c r="M134"/>
  <c r="K61"/>
  <c r="M128"/>
  <c r="L25"/>
  <c r="K253"/>
  <c r="AU34" i="26"/>
  <c r="F123" s="1"/>
  <c r="F192" s="1"/>
  <c r="F254" s="1"/>
  <c r="AW36"/>
  <c r="H125" s="1"/>
  <c r="H194" s="1"/>
  <c r="H256" s="1"/>
  <c r="M350" i="25"/>
  <c r="M315"/>
  <c r="I351"/>
  <c r="I316"/>
  <c r="H963"/>
  <c r="G1006" s="1"/>
  <c r="G1041" s="1"/>
  <c r="H982"/>
  <c r="G1025" s="1"/>
  <c r="G1060" s="1"/>
  <c r="H977"/>
  <c r="G1020" s="1"/>
  <c r="G1055" s="1"/>
  <c r="H974"/>
  <c r="G1017" s="1"/>
  <c r="G1052" s="1"/>
  <c r="H962"/>
  <c r="G1005" s="1"/>
  <c r="G1040" s="1"/>
  <c r="H967"/>
  <c r="G1010" s="1"/>
  <c r="G1045" s="1"/>
  <c r="H956"/>
  <c r="H965"/>
  <c r="G1008" s="1"/>
  <c r="G1043" s="1"/>
  <c r="H972"/>
  <c r="G1015" s="1"/>
  <c r="G1050" s="1"/>
  <c r="H980"/>
  <c r="G1023" s="1"/>
  <c r="G1058" s="1"/>
  <c r="G1340"/>
  <c r="G1342" s="1"/>
  <c r="H960"/>
  <c r="G1003" s="1"/>
  <c r="G1038" s="1"/>
  <c r="H970"/>
  <c r="G1013" s="1"/>
  <c r="G1048" s="1"/>
  <c r="H983"/>
  <c r="G1026" s="1"/>
  <c r="G1061" s="1"/>
  <c r="H961"/>
  <c r="G1004" s="1"/>
  <c r="G1039" s="1"/>
  <c r="H957"/>
  <c r="H973"/>
  <c r="G1016" s="1"/>
  <c r="G1051" s="1"/>
  <c r="H975"/>
  <c r="H964"/>
  <c r="G1007" s="1"/>
  <c r="G1042" s="1"/>
  <c r="H971"/>
  <c r="G1014" s="1"/>
  <c r="G1049" s="1"/>
  <c r="H978"/>
  <c r="G1021" s="1"/>
  <c r="G1056" s="1"/>
  <c r="I381"/>
  <c r="H959"/>
  <c r="G1002" s="1"/>
  <c r="G1037" s="1"/>
  <c r="H968"/>
  <c r="G1011" s="1"/>
  <c r="G1046" s="1"/>
  <c r="H979"/>
  <c r="G1022" s="1"/>
  <c r="G1057" s="1"/>
  <c r="H969"/>
  <c r="G1012" s="1"/>
  <c r="G1047" s="1"/>
  <c r="H976"/>
  <c r="G1019" s="1"/>
  <c r="G1054" s="1"/>
  <c r="H958"/>
  <c r="G1001" s="1"/>
  <c r="G1036" s="1"/>
  <c r="H966"/>
  <c r="G1009" s="1"/>
  <c r="G1044" s="1"/>
  <c r="H981"/>
  <c r="G1024" s="1"/>
  <c r="G1059" s="1"/>
  <c r="H315"/>
  <c r="H350"/>
  <c r="J350"/>
  <c r="J315"/>
  <c r="L344"/>
  <c r="L309"/>
  <c r="L301"/>
  <c r="H1409"/>
  <c r="J1688" s="1"/>
  <c r="H1412"/>
  <c r="H1408"/>
  <c r="I359"/>
  <c r="I324"/>
  <c r="J1412"/>
  <c r="J1408"/>
  <c r="J1409"/>
  <c r="L1688" s="1"/>
  <c r="N316"/>
  <c r="N351"/>
  <c r="N348"/>
  <c r="N313"/>
  <c r="L316"/>
  <c r="L351"/>
  <c r="M344"/>
  <c r="M309"/>
  <c r="M301"/>
  <c r="H354"/>
  <c r="H319"/>
  <c r="I347"/>
  <c r="I312"/>
  <c r="N344"/>
  <c r="N309"/>
  <c r="N301"/>
  <c r="L317"/>
  <c r="L352"/>
  <c r="J310"/>
  <c r="J345"/>
  <c r="J353"/>
  <c r="J318"/>
  <c r="Q201" i="28"/>
  <c r="Q209"/>
  <c r="Q213"/>
  <c r="BA189"/>
  <c r="BE149"/>
  <c r="BE150" s="1"/>
  <c r="BA193"/>
  <c r="BC157"/>
  <c r="BA202"/>
  <c r="BB177"/>
  <c r="BB159"/>
  <c r="Q194"/>
  <c r="BA226"/>
  <c r="BA204"/>
  <c r="BB168"/>
  <c r="BG149"/>
  <c r="BG150" s="1"/>
  <c r="BE164"/>
  <c r="BE180"/>
  <c r="BB163"/>
  <c r="BB171"/>
  <c r="BB169"/>
  <c r="BC167"/>
  <c r="BB175"/>
  <c r="BE165"/>
  <c r="Q204"/>
  <c r="BC174"/>
  <c r="BB158"/>
  <c r="Q190"/>
  <c r="Q136"/>
  <c r="BA247"/>
  <c r="Q218"/>
  <c r="J380" i="25"/>
  <c r="BA214" i="28"/>
  <c r="BA207"/>
  <c r="Q139"/>
  <c r="BF166"/>
  <c r="BF172"/>
  <c r="Q124"/>
  <c r="BB160"/>
  <c r="BF161"/>
  <c r="BD178"/>
  <c r="Q122"/>
  <c r="BD179"/>
  <c r="BF183"/>
  <c r="Q206"/>
  <c r="BG175"/>
  <c r="BD176"/>
  <c r="BA190"/>
  <c r="BE170"/>
  <c r="BE168"/>
  <c r="BF173"/>
  <c r="BC149"/>
  <c r="BC150" s="1"/>
  <c r="AG301" i="6"/>
  <c r="AT101" i="26" s="1"/>
  <c r="BA101" s="1"/>
  <c r="L172" s="1"/>
  <c r="L234" s="1"/>
  <c r="L296" s="1"/>
  <c r="AS101"/>
  <c r="AZ101" s="1"/>
  <c r="K172" s="1"/>
  <c r="K234" s="1"/>
  <c r="K296" s="1"/>
  <c r="BA250" i="28"/>
  <c r="BA251"/>
  <c r="J359" i="25"/>
  <c r="J324"/>
  <c r="I361"/>
  <c r="I326"/>
  <c r="J351"/>
  <c r="J316"/>
  <c r="M352"/>
  <c r="M317"/>
  <c r="R443"/>
  <c r="J443" s="1"/>
  <c r="J1542" s="1"/>
  <c r="J1571" s="1"/>
  <c r="R441"/>
  <c r="J441" s="1"/>
  <c r="J1540" s="1"/>
  <c r="J1569" s="1"/>
  <c r="R445"/>
  <c r="J445" s="1"/>
  <c r="J1544" s="1"/>
  <c r="J1573" s="1"/>
  <c r="R440"/>
  <c r="J440" s="1"/>
  <c r="J1539" s="1"/>
  <c r="J1568" s="1"/>
  <c r="R435"/>
  <c r="J435" s="1"/>
  <c r="J1534" s="1"/>
  <c r="J1563" s="1"/>
  <c r="J1645" s="1"/>
  <c r="R444"/>
  <c r="J444" s="1"/>
  <c r="J1543" s="1"/>
  <c r="J1572" s="1"/>
  <c r="R439"/>
  <c r="J439" s="1"/>
  <c r="J1538" s="1"/>
  <c r="J1567" s="1"/>
  <c r="J1649" s="1"/>
  <c r="R446"/>
  <c r="J446" s="1"/>
  <c r="J1545" s="1"/>
  <c r="J1574" s="1"/>
  <c r="R438"/>
  <c r="J438" s="1"/>
  <c r="J1537" s="1"/>
  <c r="J1566" s="1"/>
  <c r="J1648" s="1"/>
  <c r="R437"/>
  <c r="J437" s="1"/>
  <c r="J1536" s="1"/>
  <c r="J1565" s="1"/>
  <c r="J1647" s="1"/>
  <c r="R442"/>
  <c r="J442" s="1"/>
  <c r="J1541" s="1"/>
  <c r="J1570" s="1"/>
  <c r="R436"/>
  <c r="J436" s="1"/>
  <c r="J1535" s="1"/>
  <c r="J1564" s="1"/>
  <c r="J1646" s="1"/>
  <c r="M359"/>
  <c r="M324"/>
  <c r="AG303" i="6"/>
  <c r="AT103" i="26" s="1"/>
  <c r="BA103" s="1"/>
  <c r="L174" s="1"/>
  <c r="L236" s="1"/>
  <c r="L298" s="1"/>
  <c r="AS103"/>
  <c r="AZ103" s="1"/>
  <c r="K174" s="1"/>
  <c r="K236" s="1"/>
  <c r="K298" s="1"/>
  <c r="H311" i="25"/>
  <c r="H346"/>
  <c r="H359"/>
  <c r="H324"/>
  <c r="K301"/>
  <c r="K309"/>
  <c r="K344"/>
  <c r="M361"/>
  <c r="M326"/>
  <c r="AG304" i="6"/>
  <c r="AT104" i="26" s="1"/>
  <c r="BA104" s="1"/>
  <c r="L175" s="1"/>
  <c r="L237" s="1"/>
  <c r="L299" s="1"/>
  <c r="AS104"/>
  <c r="AZ104" s="1"/>
  <c r="K175" s="1"/>
  <c r="K237" s="1"/>
  <c r="K299" s="1"/>
  <c r="O439" i="25"/>
  <c r="G439" s="1"/>
  <c r="G1538" s="1"/>
  <c r="G1567" s="1"/>
  <c r="G1649" s="1"/>
  <c r="O446"/>
  <c r="G446" s="1"/>
  <c r="G1545" s="1"/>
  <c r="G1574" s="1"/>
  <c r="O444"/>
  <c r="G444" s="1"/>
  <c r="G1543" s="1"/>
  <c r="G1572" s="1"/>
  <c r="O435"/>
  <c r="G435" s="1"/>
  <c r="G1534" s="1"/>
  <c r="G1563" s="1"/>
  <c r="G1645" s="1"/>
  <c r="O442"/>
  <c r="G442" s="1"/>
  <c r="G1541" s="1"/>
  <c r="G1570" s="1"/>
  <c r="O438"/>
  <c r="G438" s="1"/>
  <c r="G1537" s="1"/>
  <c r="G1566" s="1"/>
  <c r="G1648" s="1"/>
  <c r="O436"/>
  <c r="G436" s="1"/>
  <c r="G1535" s="1"/>
  <c r="G1564" s="1"/>
  <c r="G1646" s="1"/>
  <c r="O443"/>
  <c r="G443" s="1"/>
  <c r="G1542" s="1"/>
  <c r="G1571" s="1"/>
  <c r="O440"/>
  <c r="G440" s="1"/>
  <c r="G1539" s="1"/>
  <c r="G1568" s="1"/>
  <c r="O445"/>
  <c r="G445" s="1"/>
  <c r="G1544" s="1"/>
  <c r="G1573" s="1"/>
  <c r="O441"/>
  <c r="G441" s="1"/>
  <c r="G1540" s="1"/>
  <c r="G1569" s="1"/>
  <c r="O437"/>
  <c r="G437" s="1"/>
  <c r="G1536" s="1"/>
  <c r="G1565" s="1"/>
  <c r="G1647" s="1"/>
  <c r="M353"/>
  <c r="M318"/>
  <c r="J311"/>
  <c r="J346"/>
  <c r="M347"/>
  <c r="M312"/>
  <c r="H312"/>
  <c r="H347"/>
  <c r="J326"/>
  <c r="J361"/>
  <c r="N312"/>
  <c r="N347"/>
  <c r="L345"/>
  <c r="L310"/>
  <c r="Q210" i="28"/>
  <c r="AZ219"/>
  <c r="AZ220" s="1"/>
  <c r="BB154"/>
  <c r="BD149"/>
  <c r="BD150" s="1"/>
  <c r="BC180"/>
  <c r="Q207"/>
  <c r="BA198"/>
  <c r="BC160"/>
  <c r="BB181"/>
  <c r="BA253"/>
  <c r="BA245"/>
  <c r="BB173"/>
  <c r="BD159"/>
  <c r="BD175"/>
  <c r="BA233"/>
  <c r="BA213"/>
  <c r="BD170"/>
  <c r="Q203"/>
  <c r="BD166"/>
  <c r="BC172"/>
  <c r="BC156"/>
  <c r="BA235"/>
  <c r="BD163"/>
  <c r="BA200"/>
  <c r="BB182"/>
  <c r="BD171"/>
  <c r="BE167"/>
  <c r="BA248"/>
  <c r="BA206"/>
  <c r="BD183"/>
  <c r="Q128"/>
  <c r="BC175"/>
  <c r="BB176"/>
  <c r="M149"/>
  <c r="M150" s="1"/>
  <c r="H265" i="25"/>
  <c r="N265"/>
  <c r="Q147" i="28"/>
  <c r="BA231"/>
  <c r="BE172"/>
  <c r="BB157"/>
  <c r="BB155"/>
  <c r="BA205"/>
  <c r="BA208"/>
  <c r="BD169"/>
  <c r="BG167"/>
  <c r="BC159"/>
  <c r="BD182"/>
  <c r="BE177"/>
  <c r="BA249"/>
  <c r="BC173"/>
  <c r="BA228"/>
  <c r="BA209"/>
  <c r="BD181"/>
  <c r="BF177"/>
  <c r="BB149"/>
  <c r="BB150" s="1"/>
  <c r="BE154"/>
  <c r="AG300" i="6"/>
  <c r="AT100" i="26" s="1"/>
  <c r="BA100" s="1"/>
  <c r="L171" s="1"/>
  <c r="L233" s="1"/>
  <c r="L295" s="1"/>
  <c r="AS100"/>
  <c r="AZ100" s="1"/>
  <c r="K171" s="1"/>
  <c r="K233" s="1"/>
  <c r="K295" s="1"/>
  <c r="AG302" i="6"/>
  <c r="AT102" i="26" s="1"/>
  <c r="BA102" s="1"/>
  <c r="L173" s="1"/>
  <c r="L235" s="1"/>
  <c r="L297" s="1"/>
  <c r="AS102"/>
  <c r="AZ102" s="1"/>
  <c r="K173" s="1"/>
  <c r="K235" s="1"/>
  <c r="K297" s="1"/>
  <c r="N361" i="25"/>
  <c r="N326"/>
  <c r="M346"/>
  <c r="M311"/>
  <c r="H361"/>
  <c r="H326"/>
  <c r="P436"/>
  <c r="H436" s="1"/>
  <c r="H1535" s="1"/>
  <c r="H1564" s="1"/>
  <c r="H1646" s="1"/>
  <c r="P446"/>
  <c r="H446" s="1"/>
  <c r="H1545" s="1"/>
  <c r="H1574" s="1"/>
  <c r="P441"/>
  <c r="H441" s="1"/>
  <c r="H1540" s="1"/>
  <c r="H1569" s="1"/>
  <c r="P440"/>
  <c r="H440" s="1"/>
  <c r="H1539" s="1"/>
  <c r="H1568" s="1"/>
  <c r="P435"/>
  <c r="H435" s="1"/>
  <c r="H1534" s="1"/>
  <c r="H1563" s="1"/>
  <c r="H1645" s="1"/>
  <c r="P445"/>
  <c r="H445" s="1"/>
  <c r="H1544" s="1"/>
  <c r="H1573" s="1"/>
  <c r="P444"/>
  <c r="H444" s="1"/>
  <c r="H1543" s="1"/>
  <c r="H1572" s="1"/>
  <c r="P439"/>
  <c r="H439" s="1"/>
  <c r="H1538" s="1"/>
  <c r="H1567" s="1"/>
  <c r="H1649" s="1"/>
  <c r="P438"/>
  <c r="H438" s="1"/>
  <c r="H1537" s="1"/>
  <c r="H1566" s="1"/>
  <c r="H1648" s="1"/>
  <c r="P443"/>
  <c r="H443" s="1"/>
  <c r="H1542" s="1"/>
  <c r="H1571" s="1"/>
  <c r="P442"/>
  <c r="H442" s="1"/>
  <c r="H1541" s="1"/>
  <c r="H1570" s="1"/>
  <c r="P437"/>
  <c r="H437" s="1"/>
  <c r="H1536" s="1"/>
  <c r="H1565" s="1"/>
  <c r="H1647" s="1"/>
  <c r="M316"/>
  <c r="M351"/>
  <c r="L318"/>
  <c r="L353"/>
  <c r="N352"/>
  <c r="N317"/>
  <c r="I319"/>
  <c r="I354"/>
  <c r="K346"/>
  <c r="K311"/>
  <c r="K325"/>
  <c r="K360"/>
  <c r="K310"/>
  <c r="K345"/>
  <c r="K40" i="26"/>
  <c r="L1621" i="25"/>
  <c r="L1745" s="1"/>
  <c r="K90" i="26" s="1"/>
  <c r="N325" i="25"/>
  <c r="N360"/>
  <c r="I301"/>
  <c r="I344"/>
  <c r="I309"/>
  <c r="N345"/>
  <c r="N310"/>
  <c r="I317"/>
  <c r="I352"/>
  <c r="L347"/>
  <c r="L312"/>
  <c r="K361"/>
  <c r="K326"/>
  <c r="H360"/>
  <c r="H325"/>
  <c r="M349"/>
  <c r="M314"/>
  <c r="I353"/>
  <c r="I318"/>
  <c r="BA191" i="28"/>
  <c r="Q217"/>
  <c r="BF149"/>
  <c r="BF150" s="1"/>
  <c r="AX39" i="26"/>
  <c r="I128" s="1"/>
  <c r="I197" s="1"/>
  <c r="I259" s="1"/>
  <c r="BA203" i="28"/>
  <c r="BD164"/>
  <c r="BA215"/>
  <c r="Q199"/>
  <c r="BD165"/>
  <c r="BC182"/>
  <c r="BB170"/>
  <c r="M265" i="25"/>
  <c r="BB166" i="28"/>
  <c r="BB180"/>
  <c r="BE156"/>
  <c r="Q193"/>
  <c r="Q192"/>
  <c r="BA238"/>
  <c r="BA194"/>
  <c r="BA244"/>
  <c r="BA212"/>
  <c r="BC178"/>
  <c r="Q132"/>
  <c r="Q131"/>
  <c r="BD168"/>
  <c r="Q191"/>
  <c r="BE179"/>
  <c r="BG176"/>
  <c r="BA211"/>
  <c r="BA217"/>
  <c r="K265" i="25"/>
  <c r="BF154" i="28"/>
  <c r="AZ254"/>
  <c r="AZ255" s="1"/>
  <c r="L380" i="25"/>
  <c r="BA195" i="28"/>
  <c r="BD162"/>
  <c r="BA196"/>
  <c r="BF163"/>
  <c r="BG157"/>
  <c r="BD155"/>
  <c r="BF179"/>
  <c r="BF175"/>
  <c r="BF171"/>
  <c r="BF169"/>
  <c r="BE159"/>
  <c r="BA252"/>
  <c r="BC176"/>
  <c r="BA216"/>
  <c r="BG165"/>
  <c r="BB183"/>
  <c r="BF168"/>
  <c r="BC179"/>
  <c r="BD173"/>
  <c r="BA224"/>
  <c r="L325" i="25"/>
  <c r="L360"/>
  <c r="H348"/>
  <c r="H313"/>
  <c r="J344"/>
  <c r="J309"/>
  <c r="J301"/>
  <c r="J325"/>
  <c r="J360"/>
  <c r="L349"/>
  <c r="L314"/>
  <c r="I40" i="26"/>
  <c r="J1621" i="25"/>
  <c r="J1745" s="1"/>
  <c r="I90" i="26" s="1"/>
  <c r="L350" i="25"/>
  <c r="L315"/>
  <c r="K316"/>
  <c r="K351"/>
  <c r="H309"/>
  <c r="H301"/>
  <c r="H344"/>
  <c r="AG305" i="6"/>
  <c r="AT105" i="26" s="1"/>
  <c r="BA105" s="1"/>
  <c r="L176" s="1"/>
  <c r="L238" s="1"/>
  <c r="L300" s="1"/>
  <c r="AS105"/>
  <c r="AZ105" s="1"/>
  <c r="K176" s="1"/>
  <c r="K238" s="1"/>
  <c r="K300" s="1"/>
  <c r="M348" i="25"/>
  <c r="M313"/>
  <c r="K315"/>
  <c r="K350"/>
  <c r="I313"/>
  <c r="I348"/>
  <c r="M319"/>
  <c r="M354"/>
  <c r="H317"/>
  <c r="H352"/>
  <c r="Q197" i="28"/>
  <c r="BC162"/>
  <c r="Q196"/>
  <c r="BC155"/>
  <c r="BA218"/>
  <c r="BA239"/>
  <c r="Q149"/>
  <c r="Q150" s="1"/>
  <c r="L265" i="25"/>
  <c r="Q189" i="28"/>
  <c r="BD154"/>
  <c r="BC164"/>
  <c r="BB161"/>
  <c r="BC183"/>
  <c r="BA240"/>
  <c r="BE176"/>
  <c r="BC165"/>
  <c r="BC181"/>
  <c r="Q211"/>
  <c r="BD158"/>
  <c r="BD177"/>
  <c r="I265" i="25"/>
  <c r="BA230" i="28"/>
  <c r="BG160"/>
  <c r="BD161"/>
  <c r="Q212"/>
  <c r="BG178"/>
  <c r="BA237"/>
  <c r="BA232"/>
  <c r="BA201"/>
  <c r="Q216"/>
  <c r="BC170"/>
  <c r="BG183"/>
  <c r="M380" i="25"/>
  <c r="H257" i="26"/>
  <c r="I257"/>
  <c r="G256"/>
  <c r="L219" i="28" l="1"/>
  <c r="L220" s="1"/>
  <c r="AV38" i="26"/>
  <c r="G127" s="1"/>
  <c r="G196" s="1"/>
  <c r="G258" s="1"/>
  <c r="K245" i="28"/>
  <c r="K246"/>
  <c r="K238"/>
  <c r="K240"/>
  <c r="K248"/>
  <c r="K234"/>
  <c r="K225"/>
  <c r="K224"/>
  <c r="K247"/>
  <c r="K242"/>
  <c r="K233"/>
  <c r="K237"/>
  <c r="K249"/>
  <c r="K252"/>
  <c r="K241"/>
  <c r="K227"/>
  <c r="L44"/>
  <c r="L45" s="1"/>
  <c r="AV37" i="26"/>
  <c r="G126" s="1"/>
  <c r="G195" s="1"/>
  <c r="G257" s="1"/>
  <c r="AX35"/>
  <c r="I124" s="1"/>
  <c r="I193" s="1"/>
  <c r="I255" s="1"/>
  <c r="AW34"/>
  <c r="H123" s="1"/>
  <c r="H192" s="1"/>
  <c r="H254" s="1"/>
  <c r="P19" i="28"/>
  <c r="P24"/>
  <c r="P32"/>
  <c r="P40"/>
  <c r="P15"/>
  <c r="P22"/>
  <c r="P34"/>
  <c r="P42"/>
  <c r="P25"/>
  <c r="P33"/>
  <c r="P41"/>
  <c r="P27"/>
  <c r="P35"/>
  <c r="P43"/>
  <c r="P14"/>
  <c r="P28"/>
  <c r="P21"/>
  <c r="P26"/>
  <c r="P17"/>
  <c r="P37"/>
  <c r="P31"/>
  <c r="P16"/>
  <c r="P30"/>
  <c r="P20"/>
  <c r="P36"/>
  <c r="P18"/>
  <c r="P38"/>
  <c r="P29"/>
  <c r="P23"/>
  <c r="P39"/>
  <c r="Q25"/>
  <c r="Q18"/>
  <c r="Q15"/>
  <c r="Q40"/>
  <c r="Q41"/>
  <c r="Q17"/>
  <c r="Q16"/>
  <c r="Q20"/>
  <c r="Q39"/>
  <c r="Q36"/>
  <c r="Q35"/>
  <c r="Q38"/>
  <c r="Q14"/>
  <c r="Q30"/>
  <c r="Q31"/>
  <c r="Q24"/>
  <c r="Q28"/>
  <c r="Q23"/>
  <c r="Q29"/>
  <c r="Q21"/>
  <c r="Q19"/>
  <c r="Q32"/>
  <c r="Q42"/>
  <c r="Q34"/>
  <c r="Q26"/>
  <c r="Q27"/>
  <c r="Q22"/>
  <c r="Q37"/>
  <c r="Q43"/>
  <c r="Q33"/>
  <c r="L94"/>
  <c r="L89"/>
  <c r="L95"/>
  <c r="L104"/>
  <c r="L106"/>
  <c r="L107"/>
  <c r="L99"/>
  <c r="L100"/>
  <c r="L86"/>
  <c r="L91"/>
  <c r="L110"/>
  <c r="L105"/>
  <c r="L90"/>
  <c r="L85"/>
  <c r="L112"/>
  <c r="L113"/>
  <c r="L88"/>
  <c r="L111"/>
  <c r="L102"/>
  <c r="L109"/>
  <c r="L103"/>
  <c r="L101"/>
  <c r="L93"/>
  <c r="L92"/>
  <c r="L97"/>
  <c r="L108"/>
  <c r="L87"/>
  <c r="L98"/>
  <c r="L96"/>
  <c r="L84"/>
  <c r="K254"/>
  <c r="K255" s="1"/>
  <c r="K79"/>
  <c r="K80" s="1"/>
  <c r="L77"/>
  <c r="L61"/>
  <c r="L63"/>
  <c r="L73"/>
  <c r="L66"/>
  <c r="L57"/>
  <c r="L60"/>
  <c r="L53"/>
  <c r="L70"/>
  <c r="L78"/>
  <c r="L74"/>
  <c r="L62"/>
  <c r="L56"/>
  <c r="L54"/>
  <c r="L67"/>
  <c r="L58"/>
  <c r="L51"/>
  <c r="L68"/>
  <c r="L69"/>
  <c r="L64"/>
  <c r="L52"/>
  <c r="L75"/>
  <c r="L50"/>
  <c r="L76"/>
  <c r="L72"/>
  <c r="L55"/>
  <c r="L71"/>
  <c r="L59"/>
  <c r="L65"/>
  <c r="L49"/>
  <c r="AW35" i="26"/>
  <c r="H124" s="1"/>
  <c r="H193" s="1"/>
  <c r="H255" s="1"/>
  <c r="Z36"/>
  <c r="AM36" s="1"/>
  <c r="AT36"/>
  <c r="M46" i="28"/>
  <c r="M26"/>
  <c r="M24"/>
  <c r="M28"/>
  <c r="M21"/>
  <c r="M19"/>
  <c r="M18"/>
  <c r="M31"/>
  <c r="M23"/>
  <c r="M38"/>
  <c r="M41"/>
  <c r="M14"/>
  <c r="M30"/>
  <c r="M16"/>
  <c r="M22"/>
  <c r="M15"/>
  <c r="M32"/>
  <c r="M40"/>
  <c r="M37"/>
  <c r="M33"/>
  <c r="M35"/>
  <c r="M25"/>
  <c r="M27"/>
  <c r="M17"/>
  <c r="M20"/>
  <c r="M29"/>
  <c r="M39"/>
  <c r="M36"/>
  <c r="M34"/>
  <c r="M42"/>
  <c r="M43"/>
  <c r="L182"/>
  <c r="L158"/>
  <c r="L173"/>
  <c r="L183"/>
  <c r="L159"/>
  <c r="L157"/>
  <c r="L170"/>
  <c r="L167"/>
  <c r="L169"/>
  <c r="L155"/>
  <c r="L161"/>
  <c r="L163"/>
  <c r="L160"/>
  <c r="L172"/>
  <c r="L164"/>
  <c r="L166"/>
  <c r="L176"/>
  <c r="L168"/>
  <c r="L178"/>
  <c r="L175"/>
  <c r="L179"/>
  <c r="L162"/>
  <c r="L165"/>
  <c r="L174"/>
  <c r="L177"/>
  <c r="L181"/>
  <c r="L171"/>
  <c r="L156"/>
  <c r="L180"/>
  <c r="L154"/>
  <c r="M170"/>
  <c r="M165"/>
  <c r="M175"/>
  <c r="M179"/>
  <c r="M169"/>
  <c r="M171"/>
  <c r="M155"/>
  <c r="M176"/>
  <c r="M158"/>
  <c r="M182"/>
  <c r="M159"/>
  <c r="M173"/>
  <c r="M177"/>
  <c r="M181"/>
  <c r="M157"/>
  <c r="M160"/>
  <c r="M162"/>
  <c r="M180"/>
  <c r="M164"/>
  <c r="M154"/>
  <c r="M168"/>
  <c r="M167"/>
  <c r="M161"/>
  <c r="M163"/>
  <c r="M156"/>
  <c r="M166"/>
  <c r="M174"/>
  <c r="M178"/>
  <c r="M183"/>
  <c r="M172"/>
  <c r="R214"/>
  <c r="R189"/>
  <c r="R208"/>
  <c r="R211"/>
  <c r="R210"/>
  <c r="R218"/>
  <c r="R192"/>
  <c r="R204"/>
  <c r="R202"/>
  <c r="R195"/>
  <c r="R207"/>
  <c r="R213"/>
  <c r="R199"/>
  <c r="R197"/>
  <c r="R190"/>
  <c r="R201"/>
  <c r="R206"/>
  <c r="R205"/>
  <c r="R193"/>
  <c r="R209"/>
  <c r="R216"/>
  <c r="R191"/>
  <c r="R196"/>
  <c r="R198"/>
  <c r="R215"/>
  <c r="R203"/>
  <c r="R217"/>
  <c r="R200"/>
  <c r="R194"/>
  <c r="R212"/>
  <c r="G1402" i="25"/>
  <c r="G1406"/>
  <c r="G1403"/>
  <c r="I1687" s="1"/>
  <c r="C117" i="23"/>
  <c r="C101"/>
  <c r="C118" s="1"/>
  <c r="M1619" i="25"/>
  <c r="M1743" s="1"/>
  <c r="L88" i="26" s="1"/>
  <c r="L35"/>
  <c r="BA23"/>
  <c r="BA67" s="1"/>
  <c r="AT67"/>
  <c r="O256" i="30"/>
  <c r="L256"/>
  <c r="Q256" s="1"/>
  <c r="F1403" i="25"/>
  <c r="H1687" s="1"/>
  <c r="F1402"/>
  <c r="F1406"/>
  <c r="AT39" i="26"/>
  <c r="Z39"/>
  <c r="AM39" s="1"/>
  <c r="AS97"/>
  <c r="AZ97" s="1"/>
  <c r="K168" s="1"/>
  <c r="K230" s="1"/>
  <c r="K292" s="1"/>
  <c r="AG297" i="6"/>
  <c r="AT97" i="26" s="1"/>
  <c r="BA97" s="1"/>
  <c r="L168" s="1"/>
  <c r="L230" s="1"/>
  <c r="L292" s="1"/>
  <c r="L1290" i="25"/>
  <c r="L1281"/>
  <c r="T35" i="26"/>
  <c r="AG35" s="1"/>
  <c r="AN35"/>
  <c r="J1333" i="25"/>
  <c r="J1324"/>
  <c r="J802"/>
  <c r="K573"/>
  <c r="K615" s="1"/>
  <c r="K648" s="1"/>
  <c r="K683" s="1"/>
  <c r="K725" s="1"/>
  <c r="K758" s="1"/>
  <c r="I810"/>
  <c r="I817" s="1"/>
  <c r="I824" s="1"/>
  <c r="I831" s="1"/>
  <c r="I796"/>
  <c r="F40" i="26"/>
  <c r="G1621" i="25"/>
  <c r="G1745" s="1"/>
  <c r="F90" i="26" s="1"/>
  <c r="Z37"/>
  <c r="AM37" s="1"/>
  <c r="AT37"/>
  <c r="BG184" i="28"/>
  <c r="BG185" s="1"/>
  <c r="AX36" i="26"/>
  <c r="I125" s="1"/>
  <c r="I194" s="1"/>
  <c r="I256" s="1"/>
  <c r="AW38"/>
  <c r="H127" s="1"/>
  <c r="H196" s="1"/>
  <c r="H258" s="1"/>
  <c r="AU36"/>
  <c r="F125" s="1"/>
  <c r="F194" s="1"/>
  <c r="F256" s="1"/>
  <c r="AV34"/>
  <c r="G123" s="1"/>
  <c r="G192" s="1"/>
  <c r="G254" s="1"/>
  <c r="AV35"/>
  <c r="G124" s="1"/>
  <c r="G193" s="1"/>
  <c r="G255" s="1"/>
  <c r="AZ36"/>
  <c r="K125" s="1"/>
  <c r="K194" s="1"/>
  <c r="K256" s="1"/>
  <c r="AY38"/>
  <c r="J127" s="1"/>
  <c r="J196" s="1"/>
  <c r="J258" s="1"/>
  <c r="AY35"/>
  <c r="J124" s="1"/>
  <c r="J193" s="1"/>
  <c r="J255" s="1"/>
  <c r="BA38"/>
  <c r="L127" s="1"/>
  <c r="L196" s="1"/>
  <c r="L258" s="1"/>
  <c r="BA34"/>
  <c r="L123" s="1"/>
  <c r="L192" s="1"/>
  <c r="L254" s="1"/>
  <c r="AY36"/>
  <c r="J125" s="1"/>
  <c r="J194" s="1"/>
  <c r="J256" s="1"/>
  <c r="AU39"/>
  <c r="F128" s="1"/>
  <c r="F197" s="1"/>
  <c r="F259" s="1"/>
  <c r="AY37"/>
  <c r="J126" s="1"/>
  <c r="J195" s="1"/>
  <c r="J257" s="1"/>
  <c r="O107" i="28"/>
  <c r="O97"/>
  <c r="O110"/>
  <c r="O86"/>
  <c r="O88"/>
  <c r="O94"/>
  <c r="O91"/>
  <c r="O109"/>
  <c r="O103"/>
  <c r="O87"/>
  <c r="O90"/>
  <c r="O93"/>
  <c r="O99"/>
  <c r="O84"/>
  <c r="O111"/>
  <c r="O108"/>
  <c r="O105"/>
  <c r="O92"/>
  <c r="O89"/>
  <c r="O113"/>
  <c r="O112"/>
  <c r="O96"/>
  <c r="O100"/>
  <c r="O95"/>
  <c r="O104"/>
  <c r="O106"/>
  <c r="O102"/>
  <c r="O101"/>
  <c r="O85"/>
  <c r="O98"/>
  <c r="L250"/>
  <c r="L251"/>
  <c r="L249"/>
  <c r="L245"/>
  <c r="L247"/>
  <c r="L226"/>
  <c r="L235"/>
  <c r="L231"/>
  <c r="L243"/>
  <c r="L248"/>
  <c r="L236"/>
  <c r="L237"/>
  <c r="L244"/>
  <c r="L252"/>
  <c r="L238"/>
  <c r="L240"/>
  <c r="L227"/>
  <c r="L253"/>
  <c r="L246"/>
  <c r="L229"/>
  <c r="L230"/>
  <c r="L242"/>
  <c r="L228"/>
  <c r="L232"/>
  <c r="L233"/>
  <c r="L239"/>
  <c r="L241"/>
  <c r="L234"/>
  <c r="L225"/>
  <c r="L224"/>
  <c r="V39" i="26"/>
  <c r="AI39" s="1"/>
  <c r="AP39"/>
  <c r="AR39"/>
  <c r="X39"/>
  <c r="AK39" s="1"/>
  <c r="I1406" i="25"/>
  <c r="I1402"/>
  <c r="I1403"/>
  <c r="K1687" s="1"/>
  <c r="P70" i="28"/>
  <c r="P52"/>
  <c r="P60"/>
  <c r="P76"/>
  <c r="P57"/>
  <c r="P67"/>
  <c r="P68"/>
  <c r="P55"/>
  <c r="P63"/>
  <c r="P64"/>
  <c r="P74"/>
  <c r="P77"/>
  <c r="P54"/>
  <c r="P62"/>
  <c r="P69"/>
  <c r="P65"/>
  <c r="P53"/>
  <c r="P73"/>
  <c r="P51"/>
  <c r="P75"/>
  <c r="P72"/>
  <c r="P58"/>
  <c r="P78"/>
  <c r="P56"/>
  <c r="P71"/>
  <c r="P61"/>
  <c r="P59"/>
  <c r="P66"/>
  <c r="P50"/>
  <c r="P49"/>
  <c r="U39" i="26"/>
  <c r="AH39" s="1"/>
  <c r="AO39"/>
  <c r="N91" i="28"/>
  <c r="N84"/>
  <c r="N113"/>
  <c r="N96"/>
  <c r="N112"/>
  <c r="N85"/>
  <c r="N110"/>
  <c r="N89"/>
  <c r="N95"/>
  <c r="N103"/>
  <c r="N111"/>
  <c r="N93"/>
  <c r="N101"/>
  <c r="N109"/>
  <c r="N86"/>
  <c r="N94"/>
  <c r="N92"/>
  <c r="N100"/>
  <c r="N108"/>
  <c r="N102"/>
  <c r="N87"/>
  <c r="N106"/>
  <c r="N99"/>
  <c r="N107"/>
  <c r="N97"/>
  <c r="N105"/>
  <c r="N90"/>
  <c r="N88"/>
  <c r="N104"/>
  <c r="N98"/>
  <c r="M1735" i="25"/>
  <c r="M1764" s="1"/>
  <c r="M1706"/>
  <c r="M1672"/>
  <c r="M1611"/>
  <c r="M1640" s="1"/>
  <c r="M1558"/>
  <c r="L463"/>
  <c r="L505" s="1"/>
  <c r="L538" s="1"/>
  <c r="U430"/>
  <c r="Y37" i="26"/>
  <c r="AL37" s="1"/>
  <c r="AS37"/>
  <c r="K1406" i="25"/>
  <c r="K1403"/>
  <c r="M1687" s="1"/>
  <c r="K1402"/>
  <c r="AY168" i="28"/>
  <c r="AY170"/>
  <c r="AY165"/>
  <c r="AY169"/>
  <c r="AY183"/>
  <c r="AY175"/>
  <c r="AY179"/>
  <c r="AY180"/>
  <c r="AY158"/>
  <c r="AY171"/>
  <c r="AY178"/>
  <c r="AY157"/>
  <c r="AY156"/>
  <c r="AY162"/>
  <c r="AY154"/>
  <c r="AY176"/>
  <c r="AY159"/>
  <c r="AY173"/>
  <c r="AY177"/>
  <c r="AY181"/>
  <c r="AY155"/>
  <c r="AY161"/>
  <c r="AY172"/>
  <c r="AY166"/>
  <c r="AY167"/>
  <c r="AY174"/>
  <c r="AY182"/>
  <c r="AY163"/>
  <c r="AY160"/>
  <c r="AY164"/>
  <c r="Y35" i="26"/>
  <c r="AL35" s="1"/>
  <c r="AS35"/>
  <c r="N143" i="28"/>
  <c r="N127"/>
  <c r="N138"/>
  <c r="N122"/>
  <c r="N120"/>
  <c r="N140"/>
  <c r="N128"/>
  <c r="N146"/>
  <c r="N147"/>
  <c r="N139"/>
  <c r="N131"/>
  <c r="N123"/>
  <c r="N142"/>
  <c r="N134"/>
  <c r="N126"/>
  <c r="N125"/>
  <c r="N141"/>
  <c r="N136"/>
  <c r="N124"/>
  <c r="N148"/>
  <c r="N137"/>
  <c r="N121"/>
  <c r="N145"/>
  <c r="N135"/>
  <c r="N119"/>
  <c r="N130"/>
  <c r="N133"/>
  <c r="N144"/>
  <c r="N129"/>
  <c r="N132"/>
  <c r="AZ15" i="26"/>
  <c r="AZ60" s="1"/>
  <c r="AS60"/>
  <c r="AT15"/>
  <c r="AM60"/>
  <c r="E1412" i="25"/>
  <c r="E1408"/>
  <c r="E1409"/>
  <c r="G1688" s="1"/>
  <c r="M108" i="28"/>
  <c r="M111"/>
  <c r="M86"/>
  <c r="M88"/>
  <c r="M91"/>
  <c r="M89"/>
  <c r="M93"/>
  <c r="M85"/>
  <c r="M113"/>
  <c r="M98"/>
  <c r="M112"/>
  <c r="M107"/>
  <c r="M95"/>
  <c r="M109"/>
  <c r="M104"/>
  <c r="M106"/>
  <c r="M101"/>
  <c r="M87"/>
  <c r="M94"/>
  <c r="M105"/>
  <c r="M103"/>
  <c r="M97"/>
  <c r="M110"/>
  <c r="M90"/>
  <c r="M96"/>
  <c r="M92"/>
  <c r="M102"/>
  <c r="M99"/>
  <c r="M100"/>
  <c r="M84"/>
  <c r="Q68"/>
  <c r="Q58"/>
  <c r="Q51"/>
  <c r="Q49"/>
  <c r="Q71"/>
  <c r="Q73"/>
  <c r="Q64"/>
  <c r="Q78"/>
  <c r="Q60"/>
  <c r="Q59"/>
  <c r="Q65"/>
  <c r="Q61"/>
  <c r="Q70"/>
  <c r="Q66"/>
  <c r="Q63"/>
  <c r="Q56"/>
  <c r="Q75"/>
  <c r="Q69"/>
  <c r="Q67"/>
  <c r="Q74"/>
  <c r="Q53"/>
  <c r="Q54"/>
  <c r="Q72"/>
  <c r="Q57"/>
  <c r="Q52"/>
  <c r="Q77"/>
  <c r="Q62"/>
  <c r="Q50"/>
  <c r="Q76"/>
  <c r="Q55"/>
  <c r="BC184"/>
  <c r="BC185" s="1"/>
  <c r="G1650" i="25"/>
  <c r="AQ40" i="26"/>
  <c r="W40"/>
  <c r="AJ40" s="1"/>
  <c r="I975" i="25"/>
  <c r="I978"/>
  <c r="H1021" s="1"/>
  <c r="H1056" s="1"/>
  <c r="I960"/>
  <c r="H1003" s="1"/>
  <c r="H1038" s="1"/>
  <c r="I963"/>
  <c r="H1006" s="1"/>
  <c r="H1041" s="1"/>
  <c r="I976"/>
  <c r="H1019" s="1"/>
  <c r="H1054" s="1"/>
  <c r="I968"/>
  <c r="H1011" s="1"/>
  <c r="H1046" s="1"/>
  <c r="I982"/>
  <c r="H1025" s="1"/>
  <c r="H1060" s="1"/>
  <c r="I961"/>
  <c r="H1004" s="1"/>
  <c r="H1039" s="1"/>
  <c r="I967"/>
  <c r="H1010" s="1"/>
  <c r="H1045" s="1"/>
  <c r="I974"/>
  <c r="H1017" s="1"/>
  <c r="H1052" s="1"/>
  <c r="I981"/>
  <c r="H1024" s="1"/>
  <c r="H1059" s="1"/>
  <c r="I958"/>
  <c r="H1001" s="1"/>
  <c r="H1036" s="1"/>
  <c r="I966"/>
  <c r="H1009" s="1"/>
  <c r="H1044" s="1"/>
  <c r="I977"/>
  <c r="H1020" s="1"/>
  <c r="H1055" s="1"/>
  <c r="I956"/>
  <c r="I965"/>
  <c r="H1008" s="1"/>
  <c r="H1043" s="1"/>
  <c r="I972"/>
  <c r="H1015" s="1"/>
  <c r="H1050" s="1"/>
  <c r="I980"/>
  <c r="H1023" s="1"/>
  <c r="H1058" s="1"/>
  <c r="I957"/>
  <c r="I962"/>
  <c r="H1005" s="1"/>
  <c r="H1040" s="1"/>
  <c r="I973"/>
  <c r="H1016" s="1"/>
  <c r="H1051" s="1"/>
  <c r="J381"/>
  <c r="J382" s="1"/>
  <c r="I964"/>
  <c r="H1007" s="1"/>
  <c r="H1042" s="1"/>
  <c r="I971"/>
  <c r="H1014" s="1"/>
  <c r="H1049" s="1"/>
  <c r="H1340"/>
  <c r="H1342" s="1"/>
  <c r="I970"/>
  <c r="H1013" s="1"/>
  <c r="H1048" s="1"/>
  <c r="I983"/>
  <c r="H1026" s="1"/>
  <c r="H1061" s="1"/>
  <c r="I969"/>
  <c r="H1012" s="1"/>
  <c r="H1047" s="1"/>
  <c r="I959"/>
  <c r="H1002" s="1"/>
  <c r="H1037" s="1"/>
  <c r="I979"/>
  <c r="H1022" s="1"/>
  <c r="H1057" s="1"/>
  <c r="BD214" i="28"/>
  <c r="BD190"/>
  <c r="BD212"/>
  <c r="BD217"/>
  <c r="BD199"/>
  <c r="BD202"/>
  <c r="BD192"/>
  <c r="BD205"/>
  <c r="BD207"/>
  <c r="BD210"/>
  <c r="BD203"/>
  <c r="BD213"/>
  <c r="BD196"/>
  <c r="BD216"/>
  <c r="BD200"/>
  <c r="BD211"/>
  <c r="BD218"/>
  <c r="BD204"/>
  <c r="BD189"/>
  <c r="BD194"/>
  <c r="BD191"/>
  <c r="BD197"/>
  <c r="BD209"/>
  <c r="BD208"/>
  <c r="BD193"/>
  <c r="BD195"/>
  <c r="BD215"/>
  <c r="BD201"/>
  <c r="BD206"/>
  <c r="BD198"/>
  <c r="L975" i="25"/>
  <c r="K1340"/>
  <c r="K1342" s="1"/>
  <c r="L974"/>
  <c r="K1017" s="1"/>
  <c r="K1052" s="1"/>
  <c r="L960"/>
  <c r="K1003" s="1"/>
  <c r="K1038" s="1"/>
  <c r="L983"/>
  <c r="K1026" s="1"/>
  <c r="K1061" s="1"/>
  <c r="L972"/>
  <c r="K1015" s="1"/>
  <c r="K1050" s="1"/>
  <c r="L965"/>
  <c r="K1008" s="1"/>
  <c r="K1043" s="1"/>
  <c r="L959"/>
  <c r="K1002" s="1"/>
  <c r="K1037" s="1"/>
  <c r="L968"/>
  <c r="K1011" s="1"/>
  <c r="K1046" s="1"/>
  <c r="L979"/>
  <c r="K1022" s="1"/>
  <c r="K1057" s="1"/>
  <c r="L956"/>
  <c r="L964"/>
  <c r="K1007" s="1"/>
  <c r="K1042" s="1"/>
  <c r="L971"/>
  <c r="K1014" s="1"/>
  <c r="K1049" s="1"/>
  <c r="L978"/>
  <c r="K1021" s="1"/>
  <c r="K1056" s="1"/>
  <c r="L970"/>
  <c r="K1013" s="1"/>
  <c r="K1048" s="1"/>
  <c r="L980"/>
  <c r="K1023" s="1"/>
  <c r="K1058" s="1"/>
  <c r="L958"/>
  <c r="K1001" s="1"/>
  <c r="K1036" s="1"/>
  <c r="L966"/>
  <c r="K1009" s="1"/>
  <c r="K1044" s="1"/>
  <c r="L977"/>
  <c r="K1020" s="1"/>
  <c r="K1055" s="1"/>
  <c r="L957"/>
  <c r="L963"/>
  <c r="K1006" s="1"/>
  <c r="K1041" s="1"/>
  <c r="L969"/>
  <c r="K1012" s="1"/>
  <c r="K1047" s="1"/>
  <c r="L976"/>
  <c r="K1019" s="1"/>
  <c r="K1054" s="1"/>
  <c r="L982"/>
  <c r="K1025" s="1"/>
  <c r="K1060" s="1"/>
  <c r="L962"/>
  <c r="K1005" s="1"/>
  <c r="K1040" s="1"/>
  <c r="L973"/>
  <c r="K1016" s="1"/>
  <c r="K1051" s="1"/>
  <c r="L961"/>
  <c r="K1004" s="1"/>
  <c r="K1039" s="1"/>
  <c r="L967"/>
  <c r="K1010" s="1"/>
  <c r="K1045" s="1"/>
  <c r="L981"/>
  <c r="K1024" s="1"/>
  <c r="K1059" s="1"/>
  <c r="M381"/>
  <c r="G1712"/>
  <c r="G1770"/>
  <c r="F101" i="6" s="1"/>
  <c r="G133" s="1"/>
  <c r="F286" s="1"/>
  <c r="BF250" i="28"/>
  <c r="BF251"/>
  <c r="BF240"/>
  <c r="BF249"/>
  <c r="BF247"/>
  <c r="BF253"/>
  <c r="BF243"/>
  <c r="BF232"/>
  <c r="BF231"/>
  <c r="BF227"/>
  <c r="BF242"/>
  <c r="BF237"/>
  <c r="BF229"/>
  <c r="BF225"/>
  <c r="BF244"/>
  <c r="BF224"/>
  <c r="BF248"/>
  <c r="BF235"/>
  <c r="BF245"/>
  <c r="BF239"/>
  <c r="BF246"/>
  <c r="BF230"/>
  <c r="BF233"/>
  <c r="BF226"/>
  <c r="BF241"/>
  <c r="BF252"/>
  <c r="BF236"/>
  <c r="BF234"/>
  <c r="BF228"/>
  <c r="BF238"/>
  <c r="BE214"/>
  <c r="BE209"/>
  <c r="BE210"/>
  <c r="BE198"/>
  <c r="BE189"/>
  <c r="BE191"/>
  <c r="BE217"/>
  <c r="BE212"/>
  <c r="BE199"/>
  <c r="BE197"/>
  <c r="BE215"/>
  <c r="BE192"/>
  <c r="BE207"/>
  <c r="BE208"/>
  <c r="BE196"/>
  <c r="BE203"/>
  <c r="BE213"/>
  <c r="BE205"/>
  <c r="BE193"/>
  <c r="BE201"/>
  <c r="BE206"/>
  <c r="BE202"/>
  <c r="BE204"/>
  <c r="BE195"/>
  <c r="BE218"/>
  <c r="BE211"/>
  <c r="BE194"/>
  <c r="BE200"/>
  <c r="BE190"/>
  <c r="BE216"/>
  <c r="J1712" i="25"/>
  <c r="J1770"/>
  <c r="O101" i="6" s="1"/>
  <c r="J133" s="1"/>
  <c r="I286" s="1"/>
  <c r="K41" i="26"/>
  <c r="L1622" i="25"/>
  <c r="L1746" s="1"/>
  <c r="K91" i="26" s="1"/>
  <c r="H990" i="25"/>
  <c r="G1018"/>
  <c r="G1053" s="1"/>
  <c r="G1067" s="1"/>
  <c r="BD184" i="28"/>
  <c r="BD185" s="1"/>
  <c r="H374" i="25"/>
  <c r="I339"/>
  <c r="J1650"/>
  <c r="BG251" i="28"/>
  <c r="BG250"/>
  <c r="BG245"/>
  <c r="BG241"/>
  <c r="BG227"/>
  <c r="BG230"/>
  <c r="BG233"/>
  <c r="BG242"/>
  <c r="BG225"/>
  <c r="BG226"/>
  <c r="BG236"/>
  <c r="BG229"/>
  <c r="BG228"/>
  <c r="BG244"/>
  <c r="BG231"/>
  <c r="BG246"/>
  <c r="BG240"/>
  <c r="BG253"/>
  <c r="BG252"/>
  <c r="BG235"/>
  <c r="BG243"/>
  <c r="BG232"/>
  <c r="BG247"/>
  <c r="BG248"/>
  <c r="BG237"/>
  <c r="BG249"/>
  <c r="BG234"/>
  <c r="BG239"/>
  <c r="BG238"/>
  <c r="BG224"/>
  <c r="S439" i="25"/>
  <c r="K439" s="1"/>
  <c r="K1538" s="1"/>
  <c r="K1567" s="1"/>
  <c r="K1649" s="1"/>
  <c r="S438"/>
  <c r="K438" s="1"/>
  <c r="K1537" s="1"/>
  <c r="K1566" s="1"/>
  <c r="K1648" s="1"/>
  <c r="S437"/>
  <c r="K437" s="1"/>
  <c r="K1536" s="1"/>
  <c r="K1565" s="1"/>
  <c r="K1647" s="1"/>
  <c r="S443"/>
  <c r="K443" s="1"/>
  <c r="K1542" s="1"/>
  <c r="K1571" s="1"/>
  <c r="S442"/>
  <c r="K442" s="1"/>
  <c r="K1541" s="1"/>
  <c r="K1570" s="1"/>
  <c r="S441"/>
  <c r="K441" s="1"/>
  <c r="K1540" s="1"/>
  <c r="K1569" s="1"/>
  <c r="S436"/>
  <c r="K436" s="1"/>
  <c r="K1535" s="1"/>
  <c r="K1564" s="1"/>
  <c r="K1646" s="1"/>
  <c r="S440"/>
  <c r="K440" s="1"/>
  <c r="K1539" s="1"/>
  <c r="K1568" s="1"/>
  <c r="S444"/>
  <c r="K444" s="1"/>
  <c r="K1543" s="1"/>
  <c r="K1572" s="1"/>
  <c r="S446"/>
  <c r="K446" s="1"/>
  <c r="K1545" s="1"/>
  <c r="K1574" s="1"/>
  <c r="S445"/>
  <c r="K445" s="1"/>
  <c r="K1544" s="1"/>
  <c r="K1573" s="1"/>
  <c r="S435"/>
  <c r="K435" s="1"/>
  <c r="K1534" s="1"/>
  <c r="K1563" s="1"/>
  <c r="K1645" s="1"/>
  <c r="BB251" i="28"/>
  <c r="BB250"/>
  <c r="BB233"/>
  <c r="BB229"/>
  <c r="BB236"/>
  <c r="BB241"/>
  <c r="BB237"/>
  <c r="BB240"/>
  <c r="BB238"/>
  <c r="BB245"/>
  <c r="BB243"/>
  <c r="BB249"/>
  <c r="BB225"/>
  <c r="BB224"/>
  <c r="BB226"/>
  <c r="BB253"/>
  <c r="BB246"/>
  <c r="BB228"/>
  <c r="BB234"/>
  <c r="BB252"/>
  <c r="BB242"/>
  <c r="BB239"/>
  <c r="BB244"/>
  <c r="BB248"/>
  <c r="BB235"/>
  <c r="BB232"/>
  <c r="BB247"/>
  <c r="BB227"/>
  <c r="BB230"/>
  <c r="BB231"/>
  <c r="G1713" i="25"/>
  <c r="G1771"/>
  <c r="F102" i="6" s="1"/>
  <c r="G134" s="1"/>
  <c r="F287" s="1"/>
  <c r="G1711" i="25"/>
  <c r="G1769"/>
  <c r="F100" i="6" s="1"/>
  <c r="G132" s="1"/>
  <c r="F285" s="1"/>
  <c r="BF217" i="28"/>
  <c r="BF209"/>
  <c r="BF213"/>
  <c r="BF196"/>
  <c r="BF203"/>
  <c r="BF212"/>
  <c r="BF204"/>
  <c r="BF198"/>
  <c r="BF215"/>
  <c r="BF218"/>
  <c r="BF206"/>
  <c r="BF200"/>
  <c r="BF189"/>
  <c r="BF191"/>
  <c r="BF202"/>
  <c r="BF207"/>
  <c r="BF190"/>
  <c r="BF210"/>
  <c r="BF216"/>
  <c r="BF208"/>
  <c r="BF195"/>
  <c r="BF193"/>
  <c r="BF214"/>
  <c r="BF201"/>
  <c r="BF205"/>
  <c r="BF211"/>
  <c r="BF194"/>
  <c r="BF199"/>
  <c r="BF197"/>
  <c r="BF192"/>
  <c r="J1714" i="25"/>
  <c r="J1772"/>
  <c r="O103" i="6" s="1"/>
  <c r="J135" s="1"/>
  <c r="I288" s="1"/>
  <c r="J1711" i="25"/>
  <c r="J1769"/>
  <c r="O100" i="6" s="1"/>
  <c r="J132" s="1"/>
  <c r="I285" s="1"/>
  <c r="BC251" i="28"/>
  <c r="BC250"/>
  <c r="BC245"/>
  <c r="BC231"/>
  <c r="BC225"/>
  <c r="BC248"/>
  <c r="BC242"/>
  <c r="BC243"/>
  <c r="BC244"/>
  <c r="BC227"/>
  <c r="BC233"/>
  <c r="BC236"/>
  <c r="BC249"/>
  <c r="BC229"/>
  <c r="BC238"/>
  <c r="BC232"/>
  <c r="BC239"/>
  <c r="BC247"/>
  <c r="BC226"/>
  <c r="BC246"/>
  <c r="BC252"/>
  <c r="BC241"/>
  <c r="BC234"/>
  <c r="BC230"/>
  <c r="BC224"/>
  <c r="BC240"/>
  <c r="BC228"/>
  <c r="BC253"/>
  <c r="BC237"/>
  <c r="BC235"/>
  <c r="I41" i="26"/>
  <c r="J1622" i="25"/>
  <c r="J1746" s="1"/>
  <c r="I91" i="26" s="1"/>
  <c r="G999" i="25"/>
  <c r="H992"/>
  <c r="H984"/>
  <c r="H985" s="1"/>
  <c r="BF184" i="28"/>
  <c r="BF185" s="1"/>
  <c r="M374" i="25"/>
  <c r="T440"/>
  <c r="L440" s="1"/>
  <c r="L1539" s="1"/>
  <c r="L1568" s="1"/>
  <c r="L1650" s="1"/>
  <c r="T439"/>
  <c r="L439" s="1"/>
  <c r="L1538" s="1"/>
  <c r="L1567" s="1"/>
  <c r="L1649" s="1"/>
  <c r="T438"/>
  <c r="L438" s="1"/>
  <c r="L1537" s="1"/>
  <c r="L1566" s="1"/>
  <c r="L1648" s="1"/>
  <c r="N380"/>
  <c r="T443"/>
  <c r="L443" s="1"/>
  <c r="L1542" s="1"/>
  <c r="L1571" s="1"/>
  <c r="T442"/>
  <c r="L442" s="1"/>
  <c r="L1541" s="1"/>
  <c r="L1570" s="1"/>
  <c r="T437"/>
  <c r="L437" s="1"/>
  <c r="L1536" s="1"/>
  <c r="L1565" s="1"/>
  <c r="L1647" s="1"/>
  <c r="T444"/>
  <c r="L444" s="1"/>
  <c r="L1543" s="1"/>
  <c r="L1572" s="1"/>
  <c r="T436"/>
  <c r="L436" s="1"/>
  <c r="L1535" s="1"/>
  <c r="L1564" s="1"/>
  <c r="L1646" s="1"/>
  <c r="T446"/>
  <c r="L446" s="1"/>
  <c r="L1545" s="1"/>
  <c r="L1574" s="1"/>
  <c r="T441"/>
  <c r="L441" s="1"/>
  <c r="L1540" s="1"/>
  <c r="L1569" s="1"/>
  <c r="L1651" s="1"/>
  <c r="T435"/>
  <c r="L435" s="1"/>
  <c r="L1534" s="1"/>
  <c r="L1563" s="1"/>
  <c r="L1645" s="1"/>
  <c r="T445"/>
  <c r="L445" s="1"/>
  <c r="L1544" s="1"/>
  <c r="L1573" s="1"/>
  <c r="G956"/>
  <c r="G980"/>
  <c r="F1023" s="1"/>
  <c r="F1058" s="1"/>
  <c r="G970"/>
  <c r="F1013" s="1"/>
  <c r="F1048" s="1"/>
  <c r="G975"/>
  <c r="G978"/>
  <c r="F1021" s="1"/>
  <c r="F1056" s="1"/>
  <c r="G968"/>
  <c r="F1011" s="1"/>
  <c r="F1046" s="1"/>
  <c r="G963"/>
  <c r="F1006" s="1"/>
  <c r="F1041" s="1"/>
  <c r="G969"/>
  <c r="F1012" s="1"/>
  <c r="F1047" s="1"/>
  <c r="G976"/>
  <c r="F1019" s="1"/>
  <c r="F1054" s="1"/>
  <c r="G982"/>
  <c r="F1025" s="1"/>
  <c r="F1060" s="1"/>
  <c r="G958"/>
  <c r="F1001" s="1"/>
  <c r="F1036" s="1"/>
  <c r="G966"/>
  <c r="F1009" s="1"/>
  <c r="F1044" s="1"/>
  <c r="G977"/>
  <c r="F1020" s="1"/>
  <c r="F1055" s="1"/>
  <c r="G964"/>
  <c r="F1007" s="1"/>
  <c r="F1042" s="1"/>
  <c r="G961"/>
  <c r="F1004" s="1"/>
  <c r="F1039" s="1"/>
  <c r="G967"/>
  <c r="F1010" s="1"/>
  <c r="F1045" s="1"/>
  <c r="G974"/>
  <c r="F1017" s="1"/>
  <c r="F1052" s="1"/>
  <c r="G981"/>
  <c r="F1024" s="1"/>
  <c r="F1059" s="1"/>
  <c r="G957"/>
  <c r="G962"/>
  <c r="F1005" s="1"/>
  <c r="F1040" s="1"/>
  <c r="G973"/>
  <c r="F1016" s="1"/>
  <c r="F1051" s="1"/>
  <c r="G965"/>
  <c r="F1008" s="1"/>
  <c r="F1043" s="1"/>
  <c r="G972"/>
  <c r="F1015" s="1"/>
  <c r="F1050" s="1"/>
  <c r="F1340"/>
  <c r="G960"/>
  <c r="F1003" s="1"/>
  <c r="F1038" s="1"/>
  <c r="G983"/>
  <c r="F1026" s="1"/>
  <c r="F1061" s="1"/>
  <c r="G971"/>
  <c r="F1014" s="1"/>
  <c r="F1049" s="1"/>
  <c r="H381"/>
  <c r="G959"/>
  <c r="F1002" s="1"/>
  <c r="F1037" s="1"/>
  <c r="G979"/>
  <c r="F1022" s="1"/>
  <c r="F1057" s="1"/>
  <c r="J973"/>
  <c r="I1016" s="1"/>
  <c r="I1051" s="1"/>
  <c r="J970"/>
  <c r="I1013" s="1"/>
  <c r="I1048" s="1"/>
  <c r="J963"/>
  <c r="I1006" s="1"/>
  <c r="I1041" s="1"/>
  <c r="J982"/>
  <c r="I1025" s="1"/>
  <c r="I1060" s="1"/>
  <c r="J959"/>
  <c r="I1002" s="1"/>
  <c r="I1037" s="1"/>
  <c r="J968"/>
  <c r="I1011" s="1"/>
  <c r="I1046" s="1"/>
  <c r="J979"/>
  <c r="I1022" s="1"/>
  <c r="I1057" s="1"/>
  <c r="J961"/>
  <c r="I1004" s="1"/>
  <c r="I1039" s="1"/>
  <c r="J967"/>
  <c r="I1010" s="1"/>
  <c r="I1045" s="1"/>
  <c r="J974"/>
  <c r="I1017" s="1"/>
  <c r="I1052" s="1"/>
  <c r="J981"/>
  <c r="I1024" s="1"/>
  <c r="I1059" s="1"/>
  <c r="J958"/>
  <c r="I1001" s="1"/>
  <c r="I1036" s="1"/>
  <c r="J966"/>
  <c r="I1009" s="1"/>
  <c r="I1044" s="1"/>
  <c r="J977"/>
  <c r="I1020" s="1"/>
  <c r="I1055" s="1"/>
  <c r="J956"/>
  <c r="J965"/>
  <c r="I1008" s="1"/>
  <c r="I1043" s="1"/>
  <c r="J972"/>
  <c r="I1015" s="1"/>
  <c r="I1050" s="1"/>
  <c r="J980"/>
  <c r="I1023" s="1"/>
  <c r="I1058" s="1"/>
  <c r="I1340"/>
  <c r="I1342" s="1"/>
  <c r="J957"/>
  <c r="J962"/>
  <c r="I1005" s="1"/>
  <c r="I1040" s="1"/>
  <c r="J975"/>
  <c r="J964"/>
  <c r="I1007" s="1"/>
  <c r="I1042" s="1"/>
  <c r="J971"/>
  <c r="I1014" s="1"/>
  <c r="I1049" s="1"/>
  <c r="J978"/>
  <c r="I1021" s="1"/>
  <c r="I1056" s="1"/>
  <c r="K381"/>
  <c r="K382" s="1"/>
  <c r="J960"/>
  <c r="I1003" s="1"/>
  <c r="I1038" s="1"/>
  <c r="J983"/>
  <c r="I1026" s="1"/>
  <c r="I1061" s="1"/>
  <c r="J969"/>
  <c r="I1012" s="1"/>
  <c r="I1047" s="1"/>
  <c r="J976"/>
  <c r="I1019" s="1"/>
  <c r="I1054" s="1"/>
  <c r="BG214" i="28"/>
  <c r="BG197"/>
  <c r="BG201"/>
  <c r="BG212"/>
  <c r="BG203"/>
  <c r="BG204"/>
  <c r="BG200"/>
  <c r="BG199"/>
  <c r="BG195"/>
  <c r="BG215"/>
  <c r="BG193"/>
  <c r="BG198"/>
  <c r="BG190"/>
  <c r="BG205"/>
  <c r="BG207"/>
  <c r="BG216"/>
  <c r="BG217"/>
  <c r="BG213"/>
  <c r="BG189"/>
  <c r="BG191"/>
  <c r="BG218"/>
  <c r="BG210"/>
  <c r="BG211"/>
  <c r="BG192"/>
  <c r="BG196"/>
  <c r="BG208"/>
  <c r="BG194"/>
  <c r="BG202"/>
  <c r="BG209"/>
  <c r="BG206"/>
  <c r="H1771" i="25"/>
  <c r="I102" i="6" s="1"/>
  <c r="H134" s="1"/>
  <c r="G287" s="1"/>
  <c r="H1713" i="25"/>
  <c r="H1715"/>
  <c r="H1773"/>
  <c r="I104" i="6" s="1"/>
  <c r="H136" s="1"/>
  <c r="G289" s="1"/>
  <c r="BB214" i="28"/>
  <c r="BB202"/>
  <c r="BB216"/>
  <c r="BB196"/>
  <c r="BB189"/>
  <c r="BB200"/>
  <c r="BB208"/>
  <c r="BB204"/>
  <c r="BB206"/>
  <c r="BB211"/>
  <c r="BB210"/>
  <c r="BB207"/>
  <c r="BB190"/>
  <c r="BB212"/>
  <c r="BB198"/>
  <c r="BB191"/>
  <c r="BB217"/>
  <c r="BB203"/>
  <c r="BB218"/>
  <c r="BB199"/>
  <c r="BB209"/>
  <c r="BB194"/>
  <c r="BB193"/>
  <c r="BB197"/>
  <c r="BB201"/>
  <c r="BB213"/>
  <c r="BB192"/>
  <c r="BB195"/>
  <c r="BB205"/>
  <c r="BB215"/>
  <c r="G1716" i="25"/>
  <c r="G1774"/>
  <c r="F105" i="6" s="1"/>
  <c r="G137" s="1"/>
  <c r="F290" s="1"/>
  <c r="G1715" i="25"/>
  <c r="G1773"/>
  <c r="F104" i="6" s="1"/>
  <c r="G136" s="1"/>
  <c r="F289" s="1"/>
  <c r="J1771" i="25"/>
  <c r="O102" i="6" s="1"/>
  <c r="J134" s="1"/>
  <c r="I287" s="1"/>
  <c r="J1713" i="25"/>
  <c r="BC214" i="28"/>
  <c r="BC217"/>
  <c r="BC195"/>
  <c r="BC205"/>
  <c r="BC190"/>
  <c r="BC206"/>
  <c r="BC215"/>
  <c r="BC196"/>
  <c r="BC200"/>
  <c r="BC216"/>
  <c r="BC213"/>
  <c r="BC204"/>
  <c r="BC194"/>
  <c r="BC193"/>
  <c r="BC198"/>
  <c r="BC201"/>
  <c r="BC211"/>
  <c r="BC212"/>
  <c r="BC199"/>
  <c r="BC207"/>
  <c r="BC209"/>
  <c r="BC202"/>
  <c r="BC210"/>
  <c r="BC191"/>
  <c r="BC197"/>
  <c r="BC208"/>
  <c r="BC192"/>
  <c r="BC203"/>
  <c r="BC218"/>
  <c r="BC189"/>
  <c r="Q443" i="25"/>
  <c r="I443" s="1"/>
  <c r="I1542" s="1"/>
  <c r="I1571" s="1"/>
  <c r="Q438"/>
  <c r="I438" s="1"/>
  <c r="I1537" s="1"/>
  <c r="I1566" s="1"/>
  <c r="I1648" s="1"/>
  <c r="Q437"/>
  <c r="I437" s="1"/>
  <c r="I1536" s="1"/>
  <c r="I1565" s="1"/>
  <c r="I1647" s="1"/>
  <c r="Q442"/>
  <c r="I442" s="1"/>
  <c r="I1541" s="1"/>
  <c r="I1570" s="1"/>
  <c r="Q441"/>
  <c r="I441" s="1"/>
  <c r="I1540" s="1"/>
  <c r="I1569" s="1"/>
  <c r="Q439"/>
  <c r="I439" s="1"/>
  <c r="I1538" s="1"/>
  <c r="I1567" s="1"/>
  <c r="I1649" s="1"/>
  <c r="Q446"/>
  <c r="I446" s="1"/>
  <c r="I1545" s="1"/>
  <c r="I1574" s="1"/>
  <c r="Q445"/>
  <c r="I445" s="1"/>
  <c r="I1544" s="1"/>
  <c r="I1573" s="1"/>
  <c r="Q436"/>
  <c r="I436" s="1"/>
  <c r="I1535" s="1"/>
  <c r="I1564" s="1"/>
  <c r="I1646" s="1"/>
  <c r="Q440"/>
  <c r="I440" s="1"/>
  <c r="I1539" s="1"/>
  <c r="I1568" s="1"/>
  <c r="Q444"/>
  <c r="I444" s="1"/>
  <c r="I1543" s="1"/>
  <c r="I1572" s="1"/>
  <c r="Q435"/>
  <c r="I435" s="1"/>
  <c r="I1534" s="1"/>
  <c r="I1563" s="1"/>
  <c r="I1645" s="1"/>
  <c r="J1418"/>
  <c r="J1414"/>
  <c r="J1415"/>
  <c r="L1689" s="1"/>
  <c r="H1415"/>
  <c r="J1689" s="1"/>
  <c r="H1418"/>
  <c r="H1414"/>
  <c r="H991"/>
  <c r="G1000"/>
  <c r="G1035" s="1"/>
  <c r="G1068" s="1"/>
  <c r="H339"/>
  <c r="H375" s="1"/>
  <c r="J374"/>
  <c r="BA254" i="28"/>
  <c r="BA255" s="1"/>
  <c r="BB184"/>
  <c r="BB185" s="1"/>
  <c r="K339" i="25"/>
  <c r="J1651"/>
  <c r="BA219" i="28"/>
  <c r="BA220" s="1"/>
  <c r="N374" i="25"/>
  <c r="M339"/>
  <c r="L374"/>
  <c r="K960"/>
  <c r="J1003" s="1"/>
  <c r="J1038" s="1"/>
  <c r="K961"/>
  <c r="J1004" s="1"/>
  <c r="J1039" s="1"/>
  <c r="K974"/>
  <c r="J1017" s="1"/>
  <c r="J1052" s="1"/>
  <c r="K959"/>
  <c r="J1002" s="1"/>
  <c r="J1037" s="1"/>
  <c r="K979"/>
  <c r="J1022" s="1"/>
  <c r="J1057" s="1"/>
  <c r="K972"/>
  <c r="J1015" s="1"/>
  <c r="J1050" s="1"/>
  <c r="K965"/>
  <c r="J1008" s="1"/>
  <c r="J1043" s="1"/>
  <c r="K958"/>
  <c r="J1001" s="1"/>
  <c r="J1036" s="1"/>
  <c r="K966"/>
  <c r="J1009" s="1"/>
  <c r="J1044" s="1"/>
  <c r="K977"/>
  <c r="J1020" s="1"/>
  <c r="J1055" s="1"/>
  <c r="K975"/>
  <c r="K964"/>
  <c r="J1007" s="1"/>
  <c r="J1042" s="1"/>
  <c r="K971"/>
  <c r="J1014" s="1"/>
  <c r="J1049" s="1"/>
  <c r="K978"/>
  <c r="J1021" s="1"/>
  <c r="J1056" s="1"/>
  <c r="K968"/>
  <c r="J1011" s="1"/>
  <c r="J1046" s="1"/>
  <c r="K956"/>
  <c r="K980"/>
  <c r="J1023" s="1"/>
  <c r="J1058" s="1"/>
  <c r="K957"/>
  <c r="K962"/>
  <c r="J1005" s="1"/>
  <c r="J1040" s="1"/>
  <c r="K973"/>
  <c r="J1016" s="1"/>
  <c r="J1051" s="1"/>
  <c r="J1340"/>
  <c r="J1342" s="1"/>
  <c r="K963"/>
  <c r="J1006" s="1"/>
  <c r="J1041" s="1"/>
  <c r="K969"/>
  <c r="J1012" s="1"/>
  <c r="J1047" s="1"/>
  <c r="K976"/>
  <c r="J1019" s="1"/>
  <c r="J1054" s="1"/>
  <c r="K982"/>
  <c r="J1025" s="1"/>
  <c r="J1060" s="1"/>
  <c r="L381"/>
  <c r="K970"/>
  <c r="J1013" s="1"/>
  <c r="J1048" s="1"/>
  <c r="K983"/>
  <c r="J1026" s="1"/>
  <c r="J1061" s="1"/>
  <c r="K967"/>
  <c r="J1010" s="1"/>
  <c r="J1045" s="1"/>
  <c r="K981"/>
  <c r="J1024" s="1"/>
  <c r="J1059" s="1"/>
  <c r="R132" i="28"/>
  <c r="R131"/>
  <c r="R141"/>
  <c r="R146"/>
  <c r="R129"/>
  <c r="R135"/>
  <c r="R147"/>
  <c r="R126"/>
  <c r="R148"/>
  <c r="R123"/>
  <c r="R144"/>
  <c r="R127"/>
  <c r="R124"/>
  <c r="R143"/>
  <c r="R142"/>
  <c r="R136"/>
  <c r="R122"/>
  <c r="R125"/>
  <c r="R145"/>
  <c r="R119"/>
  <c r="R120"/>
  <c r="R133"/>
  <c r="R130"/>
  <c r="R134"/>
  <c r="R137"/>
  <c r="R138"/>
  <c r="R128"/>
  <c r="R140"/>
  <c r="R121"/>
  <c r="R139"/>
  <c r="Y40" i="26"/>
  <c r="AL40" s="1"/>
  <c r="AS40"/>
  <c r="H1714" i="25"/>
  <c r="H1772"/>
  <c r="I103" i="6" s="1"/>
  <c r="H135" s="1"/>
  <c r="G288" s="1"/>
  <c r="H1711" i="25"/>
  <c r="H1769"/>
  <c r="I100" i="6" s="1"/>
  <c r="H132" s="1"/>
  <c r="G285" s="1"/>
  <c r="H1712" i="25"/>
  <c r="H1770"/>
  <c r="I101" i="6" s="1"/>
  <c r="H133" s="1"/>
  <c r="G286" s="1"/>
  <c r="BD251" i="28"/>
  <c r="BD250"/>
  <c r="BD253"/>
  <c r="BD238"/>
  <c r="BD237"/>
  <c r="BD231"/>
  <c r="BD232"/>
  <c r="BD233"/>
  <c r="BD230"/>
  <c r="BD243"/>
  <c r="BD226"/>
  <c r="BD241"/>
  <c r="BD228"/>
  <c r="BD234"/>
  <c r="BD247"/>
  <c r="BD227"/>
  <c r="BD225"/>
  <c r="BD229"/>
  <c r="BD239"/>
  <c r="BD244"/>
  <c r="BD235"/>
  <c r="BD245"/>
  <c r="BD240"/>
  <c r="BD246"/>
  <c r="BD224"/>
  <c r="BD252"/>
  <c r="BD248"/>
  <c r="BD236"/>
  <c r="BD242"/>
  <c r="BD249"/>
  <c r="F963" i="25"/>
  <c r="E1006" s="1"/>
  <c r="E1041" s="1"/>
  <c r="F976"/>
  <c r="E1019" s="1"/>
  <c r="E1054" s="1"/>
  <c r="F958"/>
  <c r="E1001" s="1"/>
  <c r="E1036" s="1"/>
  <c r="F957"/>
  <c r="F974"/>
  <c r="E1017" s="1"/>
  <c r="E1052" s="1"/>
  <c r="F956"/>
  <c r="F965"/>
  <c r="E1008" s="1"/>
  <c r="E1043" s="1"/>
  <c r="F972"/>
  <c r="E1015" s="1"/>
  <c r="E1050" s="1"/>
  <c r="F980"/>
  <c r="E1023" s="1"/>
  <c r="E1058" s="1"/>
  <c r="E1340"/>
  <c r="E1342" s="1"/>
  <c r="F960"/>
  <c r="E1003" s="1"/>
  <c r="E1038" s="1"/>
  <c r="F970"/>
  <c r="E1013" s="1"/>
  <c r="E1048" s="1"/>
  <c r="F983"/>
  <c r="E1026" s="1"/>
  <c r="E1061" s="1"/>
  <c r="F961"/>
  <c r="E1004" s="1"/>
  <c r="E1039" s="1"/>
  <c r="F981"/>
  <c r="E1024" s="1"/>
  <c r="E1059" s="1"/>
  <c r="F973"/>
  <c r="E1016" s="1"/>
  <c r="E1051" s="1"/>
  <c r="F975"/>
  <c r="F964"/>
  <c r="E1007" s="1"/>
  <c r="E1042" s="1"/>
  <c r="F971"/>
  <c r="E1014" s="1"/>
  <c r="E1049" s="1"/>
  <c r="F978"/>
  <c r="E1021" s="1"/>
  <c r="E1056" s="1"/>
  <c r="G381"/>
  <c r="F959"/>
  <c r="E1002" s="1"/>
  <c r="E1037" s="1"/>
  <c r="F968"/>
  <c r="E1011" s="1"/>
  <c r="E1046" s="1"/>
  <c r="F979"/>
  <c r="E1022" s="1"/>
  <c r="E1057" s="1"/>
  <c r="F969"/>
  <c r="E1012" s="1"/>
  <c r="E1047" s="1"/>
  <c r="F982"/>
  <c r="E1025" s="1"/>
  <c r="E1060" s="1"/>
  <c r="F966"/>
  <c r="E1009" s="1"/>
  <c r="E1044" s="1"/>
  <c r="F977"/>
  <c r="E1020" s="1"/>
  <c r="E1055" s="1"/>
  <c r="F967"/>
  <c r="E1010" s="1"/>
  <c r="E1045" s="1"/>
  <c r="F962"/>
  <c r="E1005" s="1"/>
  <c r="E1040" s="1"/>
  <c r="G1772"/>
  <c r="F103" i="6" s="1"/>
  <c r="G135" s="1"/>
  <c r="F288" s="1"/>
  <c r="M288" s="1"/>
  <c r="N288" s="1"/>
  <c r="G1714" i="25"/>
  <c r="BE250" i="28"/>
  <c r="BE251"/>
  <c r="BE244"/>
  <c r="BE234"/>
  <c r="BE243"/>
  <c r="BE231"/>
  <c r="BE241"/>
  <c r="BE232"/>
  <c r="BE227"/>
  <c r="BE225"/>
  <c r="BE230"/>
  <c r="BE239"/>
  <c r="BE237"/>
  <c r="BE224"/>
  <c r="BE226"/>
  <c r="BE248"/>
  <c r="BE236"/>
  <c r="BE247"/>
  <c r="BE249"/>
  <c r="BE238"/>
  <c r="BE245"/>
  <c r="BE246"/>
  <c r="BE253"/>
  <c r="BE233"/>
  <c r="BE228"/>
  <c r="BE229"/>
  <c r="BE242"/>
  <c r="BE240"/>
  <c r="BE252"/>
  <c r="BE235"/>
  <c r="J1773" i="25"/>
  <c r="O104" i="6" s="1"/>
  <c r="J136" s="1"/>
  <c r="I289" s="1"/>
  <c r="J1715" i="25"/>
  <c r="Q219" i="28"/>
  <c r="Q220" s="1"/>
  <c r="J339" i="25"/>
  <c r="I374"/>
  <c r="BE184" i="28"/>
  <c r="BE185" s="1"/>
  <c r="K374" i="25"/>
  <c r="N339"/>
  <c r="J1424"/>
  <c r="L339"/>
  <c r="O213" i="28"/>
  <c r="O217"/>
  <c r="O215"/>
  <c r="O189"/>
  <c r="O214"/>
  <c r="O191"/>
  <c r="O194"/>
  <c r="O216"/>
  <c r="O193"/>
  <c r="O197"/>
  <c r="O201"/>
  <c r="O205"/>
  <c r="O209"/>
  <c r="O198"/>
  <c r="O202"/>
  <c r="O206"/>
  <c r="O210"/>
  <c r="O218"/>
  <c r="O212"/>
  <c r="O190"/>
  <c r="O192"/>
  <c r="O196"/>
  <c r="O200"/>
  <c r="O208"/>
  <c r="O195"/>
  <c r="O199"/>
  <c r="O203"/>
  <c r="O207"/>
  <c r="O211"/>
  <c r="O204"/>
  <c r="O65"/>
  <c r="O70"/>
  <c r="O49"/>
  <c r="O66"/>
  <c r="O64"/>
  <c r="O72"/>
  <c r="O73"/>
  <c r="O50"/>
  <c r="O54"/>
  <c r="O58"/>
  <c r="O62"/>
  <c r="O74"/>
  <c r="O51"/>
  <c r="O55"/>
  <c r="O59"/>
  <c r="O63"/>
  <c r="O71"/>
  <c r="O53"/>
  <c r="O57"/>
  <c r="O61"/>
  <c r="O68"/>
  <c r="O76"/>
  <c r="O78"/>
  <c r="O67"/>
  <c r="O69"/>
  <c r="O52"/>
  <c r="O56"/>
  <c r="O60"/>
  <c r="O77"/>
  <c r="O75"/>
  <c r="P156"/>
  <c r="P160"/>
  <c r="P164"/>
  <c r="P168"/>
  <c r="P172"/>
  <c r="P176"/>
  <c r="P180"/>
  <c r="P154"/>
  <c r="P157"/>
  <c r="P161"/>
  <c r="P165"/>
  <c r="P169"/>
  <c r="P159"/>
  <c r="P163"/>
  <c r="P167"/>
  <c r="P171"/>
  <c r="P175"/>
  <c r="P179"/>
  <c r="P183"/>
  <c r="P173"/>
  <c r="P177"/>
  <c r="P181"/>
  <c r="P155"/>
  <c r="P158"/>
  <c r="P162"/>
  <c r="P166"/>
  <c r="P170"/>
  <c r="P174"/>
  <c r="P178"/>
  <c r="P182"/>
  <c r="O288" i="6"/>
  <c r="P147" i="28"/>
  <c r="P143"/>
  <c r="P139"/>
  <c r="P135"/>
  <c r="P131"/>
  <c r="P127"/>
  <c r="P123"/>
  <c r="P119"/>
  <c r="P142"/>
  <c r="P138"/>
  <c r="P134"/>
  <c r="P130"/>
  <c r="P126"/>
  <c r="P122"/>
  <c r="P133"/>
  <c r="P129"/>
  <c r="P148"/>
  <c r="P120"/>
  <c r="P128"/>
  <c r="P136"/>
  <c r="P145"/>
  <c r="P125"/>
  <c r="P141"/>
  <c r="P144"/>
  <c r="P121"/>
  <c r="P137"/>
  <c r="P124"/>
  <c r="P132"/>
  <c r="P140"/>
  <c r="P146"/>
  <c r="P106"/>
  <c r="P102"/>
  <c r="P93"/>
  <c r="P97"/>
  <c r="P101"/>
  <c r="P105"/>
  <c r="P109"/>
  <c r="P113"/>
  <c r="P85"/>
  <c r="P86"/>
  <c r="P90"/>
  <c r="P94"/>
  <c r="P88"/>
  <c r="P92"/>
  <c r="P96"/>
  <c r="P100"/>
  <c r="P104"/>
  <c r="P108"/>
  <c r="P112"/>
  <c r="P87"/>
  <c r="P110"/>
  <c r="P89"/>
  <c r="P98"/>
  <c r="P84"/>
  <c r="P91"/>
  <c r="P95"/>
  <c r="P99"/>
  <c r="P103"/>
  <c r="P107"/>
  <c r="P111"/>
  <c r="T288" i="6"/>
  <c r="BA39" i="26" l="1"/>
  <c r="L128" s="1"/>
  <c r="L197" s="1"/>
  <c r="L259" s="1"/>
  <c r="L184" i="28"/>
  <c r="L185" s="1"/>
  <c r="BA36" i="26"/>
  <c r="L125" s="1"/>
  <c r="L194" s="1"/>
  <c r="L256" s="1"/>
  <c r="L79" i="28"/>
  <c r="L80" s="1"/>
  <c r="L114"/>
  <c r="L115" s="1"/>
  <c r="AZ37" i="26"/>
  <c r="K126" s="1"/>
  <c r="K195" s="1"/>
  <c r="K257" s="1"/>
  <c r="P79" i="28"/>
  <c r="P80" s="1"/>
  <c r="AW39" i="26"/>
  <c r="H128" s="1"/>
  <c r="H197" s="1"/>
  <c r="H259" s="1"/>
  <c r="Q44" i="28"/>
  <c r="Q45" s="1"/>
  <c r="P44"/>
  <c r="P45" s="1"/>
  <c r="K1412" i="25"/>
  <c r="K1409"/>
  <c r="M1688" s="1"/>
  <c r="K1408"/>
  <c r="P214" i="28"/>
  <c r="P193"/>
  <c r="P213"/>
  <c r="P190"/>
  <c r="P199"/>
  <c r="P207"/>
  <c r="P196"/>
  <c r="P208"/>
  <c r="P218"/>
  <c r="P194"/>
  <c r="P202"/>
  <c r="P210"/>
  <c r="P212"/>
  <c r="P201"/>
  <c r="P209"/>
  <c r="P192"/>
  <c r="P215"/>
  <c r="P217"/>
  <c r="P195"/>
  <c r="P203"/>
  <c r="P211"/>
  <c r="P200"/>
  <c r="P216"/>
  <c r="P191"/>
  <c r="P198"/>
  <c r="P206"/>
  <c r="P189"/>
  <c r="P197"/>
  <c r="P205"/>
  <c r="P204"/>
  <c r="K802" i="25"/>
  <c r="L573"/>
  <c r="L615" s="1"/>
  <c r="L648" s="1"/>
  <c r="L683" s="1"/>
  <c r="L725" s="1"/>
  <c r="L758" s="1"/>
  <c r="J40" i="26"/>
  <c r="K1621" i="25"/>
  <c r="K1745" s="1"/>
  <c r="J90" i="26" s="1"/>
  <c r="I1412" i="25"/>
  <c r="I1408"/>
  <c r="I1409"/>
  <c r="K1688" s="1"/>
  <c r="R113" i="28"/>
  <c r="R102"/>
  <c r="R90"/>
  <c r="R112"/>
  <c r="R86"/>
  <c r="R103"/>
  <c r="R99"/>
  <c r="R84"/>
  <c r="R85"/>
  <c r="R111"/>
  <c r="R110"/>
  <c r="R87"/>
  <c r="R93"/>
  <c r="R92"/>
  <c r="R95"/>
  <c r="R98"/>
  <c r="R89"/>
  <c r="R109"/>
  <c r="R101"/>
  <c r="R96"/>
  <c r="R108"/>
  <c r="R97"/>
  <c r="R88"/>
  <c r="R104"/>
  <c r="R100"/>
  <c r="R94"/>
  <c r="R106"/>
  <c r="R105"/>
  <c r="R107"/>
  <c r="R91"/>
  <c r="R20"/>
  <c r="R15"/>
  <c r="R32"/>
  <c r="R40"/>
  <c r="R42"/>
  <c r="R41"/>
  <c r="R38"/>
  <c r="R25"/>
  <c r="R26"/>
  <c r="R24"/>
  <c r="R27"/>
  <c r="R17"/>
  <c r="R22"/>
  <c r="R29"/>
  <c r="R36"/>
  <c r="R34"/>
  <c r="R35"/>
  <c r="R14"/>
  <c r="R18"/>
  <c r="R30"/>
  <c r="R21"/>
  <c r="R39"/>
  <c r="R19"/>
  <c r="R31"/>
  <c r="R16"/>
  <c r="R28"/>
  <c r="R23"/>
  <c r="R37"/>
  <c r="R43"/>
  <c r="R33"/>
  <c r="M231"/>
  <c r="M249"/>
  <c r="M244"/>
  <c r="M226"/>
  <c r="M236"/>
  <c r="M235"/>
  <c r="M228"/>
  <c r="M237"/>
  <c r="M247"/>
  <c r="M234"/>
  <c r="M252"/>
  <c r="M225"/>
  <c r="M224"/>
  <c r="M242"/>
  <c r="M229"/>
  <c r="M245"/>
  <c r="M253"/>
  <c r="M239"/>
  <c r="M227"/>
  <c r="M232"/>
  <c r="M246"/>
  <c r="M230"/>
  <c r="M250"/>
  <c r="M243"/>
  <c r="M240"/>
  <c r="M233"/>
  <c r="M251"/>
  <c r="M248"/>
  <c r="M241"/>
  <c r="M238"/>
  <c r="N154"/>
  <c r="N183"/>
  <c r="N169"/>
  <c r="N177"/>
  <c r="N159"/>
  <c r="N167"/>
  <c r="N175"/>
  <c r="N158"/>
  <c r="N166"/>
  <c r="N174"/>
  <c r="N182"/>
  <c r="N157"/>
  <c r="N160"/>
  <c r="N168"/>
  <c r="N176"/>
  <c r="N156"/>
  <c r="N172"/>
  <c r="N161"/>
  <c r="N165"/>
  <c r="N173"/>
  <c r="N181"/>
  <c r="N163"/>
  <c r="N171"/>
  <c r="N179"/>
  <c r="N162"/>
  <c r="N170"/>
  <c r="N178"/>
  <c r="N155"/>
  <c r="N164"/>
  <c r="N180"/>
  <c r="M51"/>
  <c r="M50"/>
  <c r="M63"/>
  <c r="M58"/>
  <c r="M75"/>
  <c r="M55"/>
  <c r="M57"/>
  <c r="M71"/>
  <c r="M64"/>
  <c r="M52"/>
  <c r="M54"/>
  <c r="M74"/>
  <c r="M65"/>
  <c r="M78"/>
  <c r="M68"/>
  <c r="M62"/>
  <c r="M53"/>
  <c r="M61"/>
  <c r="M67"/>
  <c r="M73"/>
  <c r="M72"/>
  <c r="M49"/>
  <c r="M76"/>
  <c r="M66"/>
  <c r="M59"/>
  <c r="M69"/>
  <c r="M70"/>
  <c r="M56"/>
  <c r="M77"/>
  <c r="M60"/>
  <c r="Q104"/>
  <c r="Q107"/>
  <c r="Q106"/>
  <c r="Q105"/>
  <c r="Q92"/>
  <c r="Q89"/>
  <c r="Q108"/>
  <c r="Q101"/>
  <c r="Q87"/>
  <c r="Q90"/>
  <c r="Q96"/>
  <c r="Q100"/>
  <c r="Q110"/>
  <c r="Q97"/>
  <c r="Q113"/>
  <c r="Q111"/>
  <c r="Q86"/>
  <c r="Q91"/>
  <c r="Q95"/>
  <c r="Q102"/>
  <c r="Q93"/>
  <c r="Q99"/>
  <c r="Q98"/>
  <c r="Q103"/>
  <c r="Q88"/>
  <c r="Q94"/>
  <c r="Q109"/>
  <c r="Q85"/>
  <c r="Q112"/>
  <c r="Q84"/>
  <c r="AY251"/>
  <c r="AY244"/>
  <c r="AY237"/>
  <c r="AY224"/>
  <c r="AY252"/>
  <c r="AY242"/>
  <c r="AY247"/>
  <c r="AY234"/>
  <c r="AY249"/>
  <c r="AY232"/>
  <c r="AY229"/>
  <c r="AY241"/>
  <c r="AY243"/>
  <c r="AY226"/>
  <c r="AY239"/>
  <c r="AY236"/>
  <c r="AY238"/>
  <c r="AY245"/>
  <c r="AY253"/>
  <c r="AY227"/>
  <c r="AY250"/>
  <c r="AY231"/>
  <c r="AY228"/>
  <c r="AY233"/>
  <c r="AY240"/>
  <c r="AY246"/>
  <c r="AY225"/>
  <c r="AY230"/>
  <c r="AY248"/>
  <c r="AY235"/>
  <c r="R236"/>
  <c r="R244"/>
  <c r="R235"/>
  <c r="R226"/>
  <c r="R239"/>
  <c r="R237"/>
  <c r="R251"/>
  <c r="R231"/>
  <c r="R225"/>
  <c r="R242"/>
  <c r="R249"/>
  <c r="R246"/>
  <c r="R228"/>
  <c r="R248"/>
  <c r="R250"/>
  <c r="R230"/>
  <c r="R253"/>
  <c r="R227"/>
  <c r="R238"/>
  <c r="R232"/>
  <c r="R234"/>
  <c r="R240"/>
  <c r="R245"/>
  <c r="R252"/>
  <c r="R241"/>
  <c r="R224"/>
  <c r="R247"/>
  <c r="R243"/>
  <c r="R229"/>
  <c r="R233"/>
  <c r="F1412" i="25"/>
  <c r="F1409"/>
  <c r="H1688" s="1"/>
  <c r="F1408"/>
  <c r="G40" i="26"/>
  <c r="H1621" i="25"/>
  <c r="G1412"/>
  <c r="G1409"/>
  <c r="I1688" s="1"/>
  <c r="G1408"/>
  <c r="O230" i="28"/>
  <c r="O238"/>
  <c r="O229"/>
  <c r="O237"/>
  <c r="O251"/>
  <c r="O253"/>
  <c r="O244"/>
  <c r="O227"/>
  <c r="O235"/>
  <c r="O248"/>
  <c r="O249"/>
  <c r="O232"/>
  <c r="O243"/>
  <c r="O247"/>
  <c r="O240"/>
  <c r="O226"/>
  <c r="O234"/>
  <c r="O225"/>
  <c r="O233"/>
  <c r="O241"/>
  <c r="O250"/>
  <c r="O242"/>
  <c r="O246"/>
  <c r="O231"/>
  <c r="O239"/>
  <c r="O252"/>
  <c r="O228"/>
  <c r="O236"/>
  <c r="O245"/>
  <c r="O224"/>
  <c r="U288" i="6"/>
  <c r="N88" i="26" s="1"/>
  <c r="U88" s="1"/>
  <c r="AH88" s="1"/>
  <c r="BC219" i="28"/>
  <c r="BC220" s="1"/>
  <c r="BC254"/>
  <c r="BC255" s="1"/>
  <c r="I375" i="25"/>
  <c r="N114" i="28"/>
  <c r="N115" s="1"/>
  <c r="R219"/>
  <c r="R220" s="1"/>
  <c r="M184"/>
  <c r="M185" s="1"/>
  <c r="F41" i="26"/>
  <c r="G1622" i="25"/>
  <c r="E1415"/>
  <c r="G1689" s="1"/>
  <c r="E1414"/>
  <c r="E1418"/>
  <c r="BA15" i="26"/>
  <c r="BA60" s="1"/>
  <c r="AT60"/>
  <c r="L40"/>
  <c r="M1621" i="25"/>
  <c r="M1745" s="1"/>
  <c r="L90" i="26" s="1"/>
  <c r="O158" i="28"/>
  <c r="O166"/>
  <c r="O174"/>
  <c r="O182"/>
  <c r="O159"/>
  <c r="O167"/>
  <c r="O154"/>
  <c r="O161"/>
  <c r="O169"/>
  <c r="O177"/>
  <c r="O175"/>
  <c r="O183"/>
  <c r="O160"/>
  <c r="O168"/>
  <c r="O176"/>
  <c r="O162"/>
  <c r="O178"/>
  <c r="O163"/>
  <c r="O171"/>
  <c r="O165"/>
  <c r="O181"/>
  <c r="O179"/>
  <c r="O164"/>
  <c r="O180"/>
  <c r="O170"/>
  <c r="O155"/>
  <c r="O157"/>
  <c r="O173"/>
  <c r="O156"/>
  <c r="O172"/>
  <c r="Q251"/>
  <c r="Q250"/>
  <c r="Q246"/>
  <c r="Q228"/>
  <c r="Q239"/>
  <c r="Q236"/>
  <c r="Q245"/>
  <c r="Q242"/>
  <c r="Q248"/>
  <c r="Q229"/>
  <c r="Q227"/>
  <c r="Q230"/>
  <c r="Q233"/>
  <c r="Q241"/>
  <c r="Q240"/>
  <c r="Q249"/>
  <c r="Q253"/>
  <c r="Q234"/>
  <c r="Q235"/>
  <c r="Q225"/>
  <c r="Q231"/>
  <c r="Q224"/>
  <c r="Q247"/>
  <c r="Q226"/>
  <c r="Q232"/>
  <c r="Q252"/>
  <c r="Q243"/>
  <c r="Q237"/>
  <c r="Q244"/>
  <c r="Q238"/>
  <c r="Q183"/>
  <c r="Q175"/>
  <c r="Q170"/>
  <c r="Q165"/>
  <c r="Q167"/>
  <c r="Q169"/>
  <c r="Q174"/>
  <c r="Q163"/>
  <c r="Q180"/>
  <c r="Q179"/>
  <c r="Q158"/>
  <c r="Q155"/>
  <c r="Q156"/>
  <c r="Q162"/>
  <c r="Q154"/>
  <c r="Q173"/>
  <c r="Q177"/>
  <c r="Q181"/>
  <c r="Q182"/>
  <c r="Q171"/>
  <c r="Q178"/>
  <c r="Q161"/>
  <c r="Q157"/>
  <c r="Q160"/>
  <c r="Q172"/>
  <c r="Q164"/>
  <c r="Q166"/>
  <c r="Q168"/>
  <c r="Q159"/>
  <c r="Q176"/>
  <c r="N78"/>
  <c r="N69"/>
  <c r="N57"/>
  <c r="N71"/>
  <c r="N51"/>
  <c r="N59"/>
  <c r="N77"/>
  <c r="N68"/>
  <c r="N74"/>
  <c r="N56"/>
  <c r="N75"/>
  <c r="N50"/>
  <c r="N58"/>
  <c r="N49"/>
  <c r="N73"/>
  <c r="N65"/>
  <c r="N70"/>
  <c r="N53"/>
  <c r="N61"/>
  <c r="N64"/>
  <c r="N55"/>
  <c r="N63"/>
  <c r="N72"/>
  <c r="N66"/>
  <c r="N52"/>
  <c r="N60"/>
  <c r="N76"/>
  <c r="N54"/>
  <c r="N62"/>
  <c r="N67"/>
  <c r="O30"/>
  <c r="O22"/>
  <c r="O34"/>
  <c r="O42"/>
  <c r="O19"/>
  <c r="O16"/>
  <c r="O24"/>
  <c r="O32"/>
  <c r="O40"/>
  <c r="O23"/>
  <c r="O31"/>
  <c r="O39"/>
  <c r="O25"/>
  <c r="O33"/>
  <c r="O41"/>
  <c r="O21"/>
  <c r="O26"/>
  <c r="O38"/>
  <c r="O14"/>
  <c r="O17"/>
  <c r="O20"/>
  <c r="O28"/>
  <c r="O36"/>
  <c r="O15"/>
  <c r="O27"/>
  <c r="O35"/>
  <c r="O43"/>
  <c r="O29"/>
  <c r="O37"/>
  <c r="O18"/>
  <c r="O145"/>
  <c r="O129"/>
  <c r="O136"/>
  <c r="O120"/>
  <c r="O119"/>
  <c r="O131"/>
  <c r="O148"/>
  <c r="O141"/>
  <c r="O133"/>
  <c r="O125"/>
  <c r="O140"/>
  <c r="O132"/>
  <c r="O124"/>
  <c r="O127"/>
  <c r="O143"/>
  <c r="O142"/>
  <c r="O122"/>
  <c r="O123"/>
  <c r="O139"/>
  <c r="O146"/>
  <c r="O147"/>
  <c r="O144"/>
  <c r="O137"/>
  <c r="O121"/>
  <c r="O128"/>
  <c r="O135"/>
  <c r="O126"/>
  <c r="O138"/>
  <c r="O134"/>
  <c r="O130"/>
  <c r="T40" i="26"/>
  <c r="AG40" s="1"/>
  <c r="AU40" s="1"/>
  <c r="F129" s="1"/>
  <c r="F198" s="1"/>
  <c r="F260" s="1"/>
  <c r="AN40"/>
  <c r="I919" i="25"/>
  <c r="J954" s="1"/>
  <c r="I841"/>
  <c r="I847" s="1"/>
  <c r="I855" s="1"/>
  <c r="I862" s="1"/>
  <c r="I869" s="1"/>
  <c r="I880" s="1"/>
  <c r="I886" s="1"/>
  <c r="I894" s="1"/>
  <c r="I901" s="1"/>
  <c r="I908" s="1"/>
  <c r="J810"/>
  <c r="J817" s="1"/>
  <c r="J824" s="1"/>
  <c r="J831" s="1"/>
  <c r="J796"/>
  <c r="K1324"/>
  <c r="K1333"/>
  <c r="AY194" i="28"/>
  <c r="AY200"/>
  <c r="AY215"/>
  <c r="AY189"/>
  <c r="AY197"/>
  <c r="AY190"/>
  <c r="AY206"/>
  <c r="AY213"/>
  <c r="AY211"/>
  <c r="AY208"/>
  <c r="AY192"/>
  <c r="AY207"/>
  <c r="AY216"/>
  <c r="AY218"/>
  <c r="AY195"/>
  <c r="AY217"/>
  <c r="AY205"/>
  <c r="AY199"/>
  <c r="AY193"/>
  <c r="AY210"/>
  <c r="AY201"/>
  <c r="AY209"/>
  <c r="AY212"/>
  <c r="AY202"/>
  <c r="AY198"/>
  <c r="AY214"/>
  <c r="AY191"/>
  <c r="AY204"/>
  <c r="AY196"/>
  <c r="AY203"/>
  <c r="Z35" i="26"/>
  <c r="AM35" s="1"/>
  <c r="BA35" s="1"/>
  <c r="L124" s="1"/>
  <c r="L193" s="1"/>
  <c r="L255" s="1"/>
  <c r="AT35"/>
  <c r="I1621" i="25"/>
  <c r="I1745" s="1"/>
  <c r="H90" i="26" s="1"/>
  <c r="H40"/>
  <c r="K375" i="25"/>
  <c r="K1650"/>
  <c r="Q79" i="28"/>
  <c r="Q80" s="1"/>
  <c r="M114"/>
  <c r="M115" s="1"/>
  <c r="N149"/>
  <c r="N150" s="1"/>
  <c r="AZ35" i="26"/>
  <c r="K124" s="1"/>
  <c r="K193" s="1"/>
  <c r="K255" s="1"/>
  <c r="AY184" i="28"/>
  <c r="AY185" s="1"/>
  <c r="AV39" i="26"/>
  <c r="G128" s="1"/>
  <c r="G197" s="1"/>
  <c r="G259" s="1"/>
  <c r="AY39"/>
  <c r="J128" s="1"/>
  <c r="J197" s="1"/>
  <c r="J259" s="1"/>
  <c r="L254" i="28"/>
  <c r="L255" s="1"/>
  <c r="O114"/>
  <c r="O115" s="1"/>
  <c r="BA37" i="26"/>
  <c r="L126" s="1"/>
  <c r="L195" s="1"/>
  <c r="L257" s="1"/>
  <c r="AU35"/>
  <c r="F124" s="1"/>
  <c r="F193" s="1"/>
  <c r="F255" s="1"/>
  <c r="M44" i="28"/>
  <c r="M45" s="1"/>
  <c r="I1252" i="25"/>
  <c r="I1295" s="1"/>
  <c r="I1268"/>
  <c r="I1266"/>
  <c r="I1309" s="1"/>
  <c r="I1259"/>
  <c r="I1302" s="1"/>
  <c r="I1250"/>
  <c r="I1261"/>
  <c r="I1304" s="1"/>
  <c r="I1257"/>
  <c r="I1300" s="1"/>
  <c r="I1271"/>
  <c r="I1314" s="1"/>
  <c r="I1253"/>
  <c r="I1296" s="1"/>
  <c r="I1276"/>
  <c r="I1319" s="1"/>
  <c r="I1265"/>
  <c r="I1308" s="1"/>
  <c r="J391"/>
  <c r="I1275"/>
  <c r="I1318" s="1"/>
  <c r="I1264"/>
  <c r="I1307" s="1"/>
  <c r="I1273"/>
  <c r="I1316" s="1"/>
  <c r="I1249"/>
  <c r="I1274"/>
  <c r="I1317" s="1"/>
  <c r="I1269"/>
  <c r="I1312" s="1"/>
  <c r="I1255"/>
  <c r="I1298" s="1"/>
  <c r="I1254"/>
  <c r="I1297" s="1"/>
  <c r="I1267"/>
  <c r="I1310" s="1"/>
  <c r="I1251"/>
  <c r="I1294" s="1"/>
  <c r="I1270"/>
  <c r="I1313" s="1"/>
  <c r="I1262"/>
  <c r="I1305" s="1"/>
  <c r="I1272"/>
  <c r="I1315" s="1"/>
  <c r="I1263"/>
  <c r="I1306" s="1"/>
  <c r="I1258"/>
  <c r="I1301" s="1"/>
  <c r="I1260"/>
  <c r="I1303" s="1"/>
  <c r="I1256"/>
  <c r="I1299" s="1"/>
  <c r="I1711"/>
  <c r="I1769"/>
  <c r="L100" i="6" s="1"/>
  <c r="I132" s="1"/>
  <c r="H285" s="1"/>
  <c r="M289"/>
  <c r="N289" s="1"/>
  <c r="O289" s="1"/>
  <c r="P289" s="1"/>
  <c r="Q289" s="1"/>
  <c r="R289" s="1"/>
  <c r="S289" s="1"/>
  <c r="F984" i="25"/>
  <c r="F985" s="1"/>
  <c r="E999"/>
  <c r="F992"/>
  <c r="L1129"/>
  <c r="L1172" s="1"/>
  <c r="L1134"/>
  <c r="L1177" s="1"/>
  <c r="L1122"/>
  <c r="L1165" s="1"/>
  <c r="L1132"/>
  <c r="L1175" s="1"/>
  <c r="L1142"/>
  <c r="L1185" s="1"/>
  <c r="L1131"/>
  <c r="L1174" s="1"/>
  <c r="L1123"/>
  <c r="L1166" s="1"/>
  <c r="L1127"/>
  <c r="L1170" s="1"/>
  <c r="L1124"/>
  <c r="L1167" s="1"/>
  <c r="L1135"/>
  <c r="L1178" s="1"/>
  <c r="L1126"/>
  <c r="L1169" s="1"/>
  <c r="L1144"/>
  <c r="L1187" s="1"/>
  <c r="L1125"/>
  <c r="L1168" s="1"/>
  <c r="L1139"/>
  <c r="L1120"/>
  <c r="L1146"/>
  <c r="L1189" s="1"/>
  <c r="L1128"/>
  <c r="L1171" s="1"/>
  <c r="L1121"/>
  <c r="L1136"/>
  <c r="L1179" s="1"/>
  <c r="L1141"/>
  <c r="L1184" s="1"/>
  <c r="L1145"/>
  <c r="L1188" s="1"/>
  <c r="L1143"/>
  <c r="L1186" s="1"/>
  <c r="L1140"/>
  <c r="L1183" s="1"/>
  <c r="L1147"/>
  <c r="L1190" s="1"/>
  <c r="L1130"/>
  <c r="L1173" s="1"/>
  <c r="L1133"/>
  <c r="L1176" s="1"/>
  <c r="L1137"/>
  <c r="L1180" s="1"/>
  <c r="M389"/>
  <c r="L1138"/>
  <c r="L1181" s="1"/>
  <c r="G1272"/>
  <c r="G1315" s="1"/>
  <c r="G1263"/>
  <c r="G1306" s="1"/>
  <c r="H391"/>
  <c r="G1266"/>
  <c r="G1309" s="1"/>
  <c r="G1259"/>
  <c r="G1302" s="1"/>
  <c r="G1249"/>
  <c r="G1261"/>
  <c r="G1304" s="1"/>
  <c r="G1257"/>
  <c r="G1300" s="1"/>
  <c r="G1271"/>
  <c r="G1314" s="1"/>
  <c r="G1253"/>
  <c r="G1296" s="1"/>
  <c r="G1276"/>
  <c r="G1319" s="1"/>
  <c r="G1265"/>
  <c r="G1308" s="1"/>
  <c r="G1250"/>
  <c r="G1255"/>
  <c r="G1298" s="1"/>
  <c r="G1251"/>
  <c r="G1294" s="1"/>
  <c r="G1262"/>
  <c r="G1305" s="1"/>
  <c r="G1252"/>
  <c r="G1295" s="1"/>
  <c r="G1268"/>
  <c r="G1273"/>
  <c r="G1316" s="1"/>
  <c r="G1274"/>
  <c r="G1317" s="1"/>
  <c r="G1269"/>
  <c r="G1312" s="1"/>
  <c r="G1254"/>
  <c r="G1297" s="1"/>
  <c r="G1267"/>
  <c r="G1310" s="1"/>
  <c r="G1270"/>
  <c r="G1313" s="1"/>
  <c r="G1275"/>
  <c r="G1318" s="1"/>
  <c r="G1264"/>
  <c r="G1307" s="1"/>
  <c r="G1258"/>
  <c r="G1301" s="1"/>
  <c r="G1260"/>
  <c r="G1303" s="1"/>
  <c r="G1256"/>
  <c r="G1299" s="1"/>
  <c r="F991"/>
  <c r="E1000"/>
  <c r="E1035" s="1"/>
  <c r="E1068" s="1"/>
  <c r="J1018"/>
  <c r="J1053" s="1"/>
  <c r="J1067" s="1"/>
  <c r="K990"/>
  <c r="L1261"/>
  <c r="L1304" s="1"/>
  <c r="L1271"/>
  <c r="L1314" s="1"/>
  <c r="L1249"/>
  <c r="L1275"/>
  <c r="L1318" s="1"/>
  <c r="L1254"/>
  <c r="L1297" s="1"/>
  <c r="L1268"/>
  <c r="L1258"/>
  <c r="L1301" s="1"/>
  <c r="L1252"/>
  <c r="L1295" s="1"/>
  <c r="L1264"/>
  <c r="L1307" s="1"/>
  <c r="L1270"/>
  <c r="L1313" s="1"/>
  <c r="L1269"/>
  <c r="L1312" s="1"/>
  <c r="L1266"/>
  <c r="L1309" s="1"/>
  <c r="L1274"/>
  <c r="L1317" s="1"/>
  <c r="L1276"/>
  <c r="L1319" s="1"/>
  <c r="M391"/>
  <c r="L1257"/>
  <c r="L1300" s="1"/>
  <c r="L1259"/>
  <c r="L1302" s="1"/>
  <c r="L1262"/>
  <c r="L1305" s="1"/>
  <c r="L1255"/>
  <c r="L1298" s="1"/>
  <c r="L1267"/>
  <c r="L1310" s="1"/>
  <c r="L1263"/>
  <c r="L1306" s="1"/>
  <c r="L1273"/>
  <c r="L1316" s="1"/>
  <c r="L1272"/>
  <c r="L1315" s="1"/>
  <c r="L1251"/>
  <c r="L1294" s="1"/>
  <c r="L1256"/>
  <c r="L1299" s="1"/>
  <c r="L1250"/>
  <c r="L1260"/>
  <c r="L1303" s="1"/>
  <c r="L1253"/>
  <c r="L1296" s="1"/>
  <c r="L1265"/>
  <c r="L1308" s="1"/>
  <c r="H1254"/>
  <c r="H1297" s="1"/>
  <c r="H1251"/>
  <c r="H1294" s="1"/>
  <c r="H1275"/>
  <c r="H1318" s="1"/>
  <c r="H1272"/>
  <c r="H1315" s="1"/>
  <c r="H1264"/>
  <c r="H1307" s="1"/>
  <c r="H1263"/>
  <c r="H1306" s="1"/>
  <c r="I391"/>
  <c r="I392" s="1"/>
  <c r="H1266"/>
  <c r="H1309" s="1"/>
  <c r="H1260"/>
  <c r="H1303" s="1"/>
  <c r="H1274"/>
  <c r="H1317" s="1"/>
  <c r="H1259"/>
  <c r="H1302" s="1"/>
  <c r="H1256"/>
  <c r="H1299" s="1"/>
  <c r="H1269"/>
  <c r="H1312" s="1"/>
  <c r="H1249"/>
  <c r="H1261"/>
  <c r="H1304" s="1"/>
  <c r="H1257"/>
  <c r="H1300" s="1"/>
  <c r="H1253"/>
  <c r="H1296" s="1"/>
  <c r="H1276"/>
  <c r="H1319" s="1"/>
  <c r="H1250"/>
  <c r="H1255"/>
  <c r="H1298" s="1"/>
  <c r="H1267"/>
  <c r="H1310" s="1"/>
  <c r="H1262"/>
  <c r="H1305" s="1"/>
  <c r="H1271"/>
  <c r="H1314" s="1"/>
  <c r="H1265"/>
  <c r="H1308" s="1"/>
  <c r="H1270"/>
  <c r="H1313" s="1"/>
  <c r="H1252"/>
  <c r="H1295" s="1"/>
  <c r="H1268"/>
  <c r="H1258"/>
  <c r="H1301" s="1"/>
  <c r="H1273"/>
  <c r="H1316" s="1"/>
  <c r="I1715"/>
  <c r="I1773"/>
  <c r="L104" i="6" s="1"/>
  <c r="I136" s="1"/>
  <c r="H289" s="1"/>
  <c r="V289" s="1"/>
  <c r="O89" i="26" s="1"/>
  <c r="V89" s="1"/>
  <c r="AI89" s="1"/>
  <c r="I1714" i="25"/>
  <c r="I1772"/>
  <c r="L103" i="6" s="1"/>
  <c r="I135" s="1"/>
  <c r="H288" s="1"/>
  <c r="I1000" i="25"/>
  <c r="I1035" s="1"/>
  <c r="I1068" s="1"/>
  <c r="J991"/>
  <c r="G991"/>
  <c r="F1000"/>
  <c r="F1035" s="1"/>
  <c r="F1068" s="1"/>
  <c r="L1711"/>
  <c r="L1769"/>
  <c r="U100" i="6" s="1"/>
  <c r="L132" s="1"/>
  <c r="K285" s="1"/>
  <c r="U438" i="25"/>
  <c r="M438" s="1"/>
  <c r="M1537" s="1"/>
  <c r="M1566" s="1"/>
  <c r="M1648" s="1"/>
  <c r="U440"/>
  <c r="M440" s="1"/>
  <c r="M1539" s="1"/>
  <c r="M1568" s="1"/>
  <c r="M1650" s="1"/>
  <c r="U445"/>
  <c r="M445" s="1"/>
  <c r="M1544" s="1"/>
  <c r="M1573" s="1"/>
  <c r="U439"/>
  <c r="M439" s="1"/>
  <c r="M1538" s="1"/>
  <c r="M1567" s="1"/>
  <c r="M1649" s="1"/>
  <c r="U446"/>
  <c r="M446" s="1"/>
  <c r="M1545" s="1"/>
  <c r="M1574" s="1"/>
  <c r="U441"/>
  <c r="M441" s="1"/>
  <c r="M1540" s="1"/>
  <c r="M1569" s="1"/>
  <c r="U435"/>
  <c r="M435" s="1"/>
  <c r="M1534" s="1"/>
  <c r="M1563" s="1"/>
  <c r="M1645" s="1"/>
  <c r="U443"/>
  <c r="M443" s="1"/>
  <c r="M1542" s="1"/>
  <c r="M1571" s="1"/>
  <c r="U444"/>
  <c r="M444" s="1"/>
  <c r="M1543" s="1"/>
  <c r="M1572" s="1"/>
  <c r="U437"/>
  <c r="M437" s="1"/>
  <c r="M1536" s="1"/>
  <c r="M1565" s="1"/>
  <c r="M1647" s="1"/>
  <c r="U442"/>
  <c r="M442" s="1"/>
  <c r="M1541" s="1"/>
  <c r="M1570" s="1"/>
  <c r="U436"/>
  <c r="M436" s="1"/>
  <c r="M1535" s="1"/>
  <c r="M1564" s="1"/>
  <c r="M1646" s="1"/>
  <c r="K1252"/>
  <c r="K1295" s="1"/>
  <c r="K1263"/>
  <c r="K1306" s="1"/>
  <c r="K1266"/>
  <c r="K1309" s="1"/>
  <c r="K1270"/>
  <c r="K1313" s="1"/>
  <c r="K1268"/>
  <c r="K1258"/>
  <c r="K1301" s="1"/>
  <c r="K1253"/>
  <c r="K1296" s="1"/>
  <c r="K1254"/>
  <c r="K1297" s="1"/>
  <c r="K1255"/>
  <c r="K1298" s="1"/>
  <c r="K1269"/>
  <c r="K1312" s="1"/>
  <c r="K1259"/>
  <c r="K1302" s="1"/>
  <c r="K1271"/>
  <c r="K1314" s="1"/>
  <c r="K1272"/>
  <c r="K1315" s="1"/>
  <c r="K1250"/>
  <c r="K1249"/>
  <c r="K1274"/>
  <c r="K1317" s="1"/>
  <c r="K1251"/>
  <c r="K1294" s="1"/>
  <c r="K1273"/>
  <c r="K1316" s="1"/>
  <c r="K1267"/>
  <c r="K1310" s="1"/>
  <c r="L391"/>
  <c r="K1262"/>
  <c r="K1305" s="1"/>
  <c r="K1264"/>
  <c r="K1307" s="1"/>
  <c r="K1261"/>
  <c r="K1304" s="1"/>
  <c r="K1276"/>
  <c r="K1319" s="1"/>
  <c r="K1256"/>
  <c r="K1299" s="1"/>
  <c r="K1257"/>
  <c r="K1300" s="1"/>
  <c r="K1265"/>
  <c r="K1308" s="1"/>
  <c r="K1260"/>
  <c r="K1303" s="1"/>
  <c r="K1275"/>
  <c r="K1318" s="1"/>
  <c r="G1027"/>
  <c r="G1034"/>
  <c r="K1770"/>
  <c r="R101" i="6" s="1"/>
  <c r="K133" s="1"/>
  <c r="J286" s="1"/>
  <c r="K1712" i="25"/>
  <c r="K1713"/>
  <c r="K1771"/>
  <c r="R102" i="6" s="1"/>
  <c r="K134" s="1"/>
  <c r="J287" s="1"/>
  <c r="J1774" i="25"/>
  <c r="O105" i="6" s="1"/>
  <c r="J137" s="1"/>
  <c r="I290" s="1"/>
  <c r="J1716" i="25"/>
  <c r="Y41" i="26"/>
  <c r="AL41" s="1"/>
  <c r="AZ41" s="1"/>
  <c r="K130" s="1"/>
  <c r="K199" s="1"/>
  <c r="K261" s="1"/>
  <c r="AS41"/>
  <c r="H1000" i="25"/>
  <c r="H1035" s="1"/>
  <c r="H1068" s="1"/>
  <c r="I991"/>
  <c r="H999"/>
  <c r="I992"/>
  <c r="I984"/>
  <c r="I985" s="1"/>
  <c r="H993"/>
  <c r="BE254" i="28"/>
  <c r="BE255" s="1"/>
  <c r="L382" i="25"/>
  <c r="W289" i="6"/>
  <c r="P89" i="26" s="1"/>
  <c r="W89" s="1"/>
  <c r="AJ89" s="1"/>
  <c r="BF219" i="28"/>
  <c r="BF220" s="1"/>
  <c r="BE219"/>
  <c r="BE220" s="1"/>
  <c r="M382" i="25"/>
  <c r="K389"/>
  <c r="J1130"/>
  <c r="J1173" s="1"/>
  <c r="J1145"/>
  <c r="J1188" s="1"/>
  <c r="J1137"/>
  <c r="J1180" s="1"/>
  <c r="J1122"/>
  <c r="J1165" s="1"/>
  <c r="J1136"/>
  <c r="J1179" s="1"/>
  <c r="J1143"/>
  <c r="J1186" s="1"/>
  <c r="J1138"/>
  <c r="J1181" s="1"/>
  <c r="J1121"/>
  <c r="J1127"/>
  <c r="J1170" s="1"/>
  <c r="J1142"/>
  <c r="J1185" s="1"/>
  <c r="J1129"/>
  <c r="J1172" s="1"/>
  <c r="J1131"/>
  <c r="J1174" s="1"/>
  <c r="J1147"/>
  <c r="J1190" s="1"/>
  <c r="J1135"/>
  <c r="J1178" s="1"/>
  <c r="J1123"/>
  <c r="J1166" s="1"/>
  <c r="J1134"/>
  <c r="J1177" s="1"/>
  <c r="J1144"/>
  <c r="J1187" s="1"/>
  <c r="J1126"/>
  <c r="J1169" s="1"/>
  <c r="J1132"/>
  <c r="J1175" s="1"/>
  <c r="J1139"/>
  <c r="J1146"/>
  <c r="J1189" s="1"/>
  <c r="J1141"/>
  <c r="J1184" s="1"/>
  <c r="J1125"/>
  <c r="J1168" s="1"/>
  <c r="J1140"/>
  <c r="J1183" s="1"/>
  <c r="J1128"/>
  <c r="J1171" s="1"/>
  <c r="J1120"/>
  <c r="J1124"/>
  <c r="J1167" s="1"/>
  <c r="J1133"/>
  <c r="J1176" s="1"/>
  <c r="J1275"/>
  <c r="J1318" s="1"/>
  <c r="J1263"/>
  <c r="J1306" s="1"/>
  <c r="J1268"/>
  <c r="J1262"/>
  <c r="J1305" s="1"/>
  <c r="J1259"/>
  <c r="J1302" s="1"/>
  <c r="J1271"/>
  <c r="J1314" s="1"/>
  <c r="J1272"/>
  <c r="J1315" s="1"/>
  <c r="J1250"/>
  <c r="J1249"/>
  <c r="J1274"/>
  <c r="J1317" s="1"/>
  <c r="J1256"/>
  <c r="J1299" s="1"/>
  <c r="J1264"/>
  <c r="J1307" s="1"/>
  <c r="J1273"/>
  <c r="J1316" s="1"/>
  <c r="J1267"/>
  <c r="J1310" s="1"/>
  <c r="J1266"/>
  <c r="J1309" s="1"/>
  <c r="J1257"/>
  <c r="J1300" s="1"/>
  <c r="J1265"/>
  <c r="J1308" s="1"/>
  <c r="J1255"/>
  <c r="J1298" s="1"/>
  <c r="J1270"/>
  <c r="J1313" s="1"/>
  <c r="J1253"/>
  <c r="J1296" s="1"/>
  <c r="K391"/>
  <c r="K392" s="1"/>
  <c r="J1251"/>
  <c r="J1294" s="1"/>
  <c r="J1261"/>
  <c r="J1304" s="1"/>
  <c r="J1276"/>
  <c r="J1319" s="1"/>
  <c r="J1252"/>
  <c r="J1295" s="1"/>
  <c r="J1260"/>
  <c r="J1303" s="1"/>
  <c r="J1269"/>
  <c r="J1312" s="1"/>
  <c r="J1258"/>
  <c r="J1301" s="1"/>
  <c r="J1254"/>
  <c r="J1297" s="1"/>
  <c r="J1717"/>
  <c r="J1775"/>
  <c r="O106" i="6" s="1"/>
  <c r="J138" s="1"/>
  <c r="I291" s="1"/>
  <c r="I42" i="26"/>
  <c r="J1623" i="25"/>
  <c r="M290" i="6"/>
  <c r="N290" s="1"/>
  <c r="O290" s="1"/>
  <c r="P290" s="1"/>
  <c r="R431" i="25"/>
  <c r="J431" s="1"/>
  <c r="J1530" s="1"/>
  <c r="J1559" s="1"/>
  <c r="R433"/>
  <c r="J433" s="1"/>
  <c r="J1532" s="1"/>
  <c r="J1561" s="1"/>
  <c r="R400"/>
  <c r="J400" s="1"/>
  <c r="H1343" s="1"/>
  <c r="J1677" s="1"/>
  <c r="L991"/>
  <c r="K1000"/>
  <c r="K1035" s="1"/>
  <c r="K1068" s="1"/>
  <c r="I990"/>
  <c r="I993" s="1"/>
  <c r="H1018"/>
  <c r="H1053" s="1"/>
  <c r="H1067" s="1"/>
  <c r="J1448"/>
  <c r="J1430"/>
  <c r="J1426"/>
  <c r="K984"/>
  <c r="K985" s="1"/>
  <c r="J999"/>
  <c r="K992"/>
  <c r="M375"/>
  <c r="K1140"/>
  <c r="K1183" s="1"/>
  <c r="K1143"/>
  <c r="K1186" s="1"/>
  <c r="K1133"/>
  <c r="K1176" s="1"/>
  <c r="K1136"/>
  <c r="K1179" s="1"/>
  <c r="K1124"/>
  <c r="K1167" s="1"/>
  <c r="L389"/>
  <c r="L390" s="1"/>
  <c r="K1129"/>
  <c r="K1172" s="1"/>
  <c r="K1132"/>
  <c r="K1175" s="1"/>
  <c r="K1131"/>
  <c r="K1174" s="1"/>
  <c r="K1121"/>
  <c r="K1127"/>
  <c r="K1170" s="1"/>
  <c r="K1126"/>
  <c r="K1169" s="1"/>
  <c r="K1142"/>
  <c r="K1185" s="1"/>
  <c r="K1141"/>
  <c r="K1184" s="1"/>
  <c r="K1123"/>
  <c r="K1166" s="1"/>
  <c r="K1125"/>
  <c r="K1168" s="1"/>
  <c r="K1139"/>
  <c r="K1147"/>
  <c r="K1190" s="1"/>
  <c r="K1146"/>
  <c r="K1189" s="1"/>
  <c r="K1135"/>
  <c r="K1178" s="1"/>
  <c r="K1130"/>
  <c r="K1173" s="1"/>
  <c r="K1120"/>
  <c r="K1134"/>
  <c r="K1177" s="1"/>
  <c r="K1122"/>
  <c r="K1165" s="1"/>
  <c r="K1138"/>
  <c r="K1181" s="1"/>
  <c r="K1137"/>
  <c r="K1180" s="1"/>
  <c r="K1144"/>
  <c r="K1187" s="1"/>
  <c r="K1145"/>
  <c r="K1188" s="1"/>
  <c r="K1128"/>
  <c r="K1171" s="1"/>
  <c r="I1145"/>
  <c r="I1188" s="1"/>
  <c r="I1134"/>
  <c r="I1177" s="1"/>
  <c r="I1140"/>
  <c r="I1183" s="1"/>
  <c r="I1128"/>
  <c r="I1171" s="1"/>
  <c r="I1130"/>
  <c r="I1173" s="1"/>
  <c r="I1120"/>
  <c r="I1124"/>
  <c r="I1167" s="1"/>
  <c r="I1133"/>
  <c r="I1176" s="1"/>
  <c r="I1137"/>
  <c r="I1180" s="1"/>
  <c r="I1122"/>
  <c r="I1165" s="1"/>
  <c r="I1136"/>
  <c r="I1179" s="1"/>
  <c r="I1143"/>
  <c r="I1186" s="1"/>
  <c r="I1138"/>
  <c r="I1181" s="1"/>
  <c r="I1127"/>
  <c r="I1170" s="1"/>
  <c r="I1126"/>
  <c r="I1169" s="1"/>
  <c r="I1142"/>
  <c r="I1185" s="1"/>
  <c r="I1129"/>
  <c r="I1172" s="1"/>
  <c r="I1132"/>
  <c r="I1175" s="1"/>
  <c r="I1131"/>
  <c r="I1174" s="1"/>
  <c r="I1139"/>
  <c r="I1147"/>
  <c r="I1190" s="1"/>
  <c r="I1146"/>
  <c r="I1189" s="1"/>
  <c r="I1135"/>
  <c r="I1178" s="1"/>
  <c r="I1141"/>
  <c r="I1184" s="1"/>
  <c r="I1123"/>
  <c r="I1166" s="1"/>
  <c r="I1125"/>
  <c r="I1168" s="1"/>
  <c r="J389"/>
  <c r="I1144"/>
  <c r="I1187" s="1"/>
  <c r="I1121"/>
  <c r="K42" i="26"/>
  <c r="L1623" i="25"/>
  <c r="L1747" s="1"/>
  <c r="K92" i="26" s="1"/>
  <c r="I1713" i="25"/>
  <c r="I1771"/>
  <c r="L102" i="6" s="1"/>
  <c r="I134" s="1"/>
  <c r="H287" s="1"/>
  <c r="F1342" i="25"/>
  <c r="G990"/>
  <c r="F1018"/>
  <c r="F1053" s="1"/>
  <c r="F1067" s="1"/>
  <c r="L1712"/>
  <c r="L1770"/>
  <c r="U101" i="6" s="1"/>
  <c r="L133" s="1"/>
  <c r="K286" s="1"/>
  <c r="L1716" i="25"/>
  <c r="L1774"/>
  <c r="U105" i="6" s="1"/>
  <c r="L137" s="1"/>
  <c r="K290" s="1"/>
  <c r="K1711" i="25"/>
  <c r="K1769"/>
  <c r="R100" i="6" s="1"/>
  <c r="K132" s="1"/>
  <c r="J285" s="1"/>
  <c r="K1716" i="25"/>
  <c r="K1774"/>
  <c r="R105" i="6" s="1"/>
  <c r="K137" s="1"/>
  <c r="J290" s="1"/>
  <c r="F1253" i="25"/>
  <c r="F1296" s="1"/>
  <c r="F1250"/>
  <c r="F1271"/>
  <c r="F1314" s="1"/>
  <c r="F1275"/>
  <c r="F1318" s="1"/>
  <c r="F1254"/>
  <c r="F1297" s="1"/>
  <c r="F1262"/>
  <c r="F1305" s="1"/>
  <c r="F1268"/>
  <c r="F1263"/>
  <c r="F1306" s="1"/>
  <c r="F1258"/>
  <c r="F1301" s="1"/>
  <c r="F1273"/>
  <c r="F1316" s="1"/>
  <c r="F1252"/>
  <c r="F1295" s="1"/>
  <c r="F1272"/>
  <c r="F1315" s="1"/>
  <c r="F1264"/>
  <c r="F1307" s="1"/>
  <c r="G391"/>
  <c r="F1269"/>
  <c r="F1312" s="1"/>
  <c r="F1266"/>
  <c r="F1309" s="1"/>
  <c r="F1260"/>
  <c r="F1303" s="1"/>
  <c r="F1276"/>
  <c r="F1319" s="1"/>
  <c r="F1265"/>
  <c r="F1308" s="1"/>
  <c r="F1261"/>
  <c r="F1304" s="1"/>
  <c r="F1251"/>
  <c r="F1294" s="1"/>
  <c r="F1255"/>
  <c r="F1298" s="1"/>
  <c r="F1267"/>
  <c r="F1310" s="1"/>
  <c r="F1259"/>
  <c r="F1302" s="1"/>
  <c r="F1256"/>
  <c r="F1299" s="1"/>
  <c r="F1249"/>
  <c r="F1274"/>
  <c r="F1317" s="1"/>
  <c r="F1257"/>
  <c r="F1300" s="1"/>
  <c r="F1270"/>
  <c r="F1313" s="1"/>
  <c r="M286" i="6"/>
  <c r="N286" s="1"/>
  <c r="O286" s="1"/>
  <c r="P286" s="1"/>
  <c r="L984" i="25"/>
  <c r="L985" s="1"/>
  <c r="K999"/>
  <c r="L992"/>
  <c r="BG219" i="28"/>
  <c r="BG220" s="1"/>
  <c r="I1424" i="25"/>
  <c r="E1424"/>
  <c r="AZ40" i="26"/>
  <c r="K129" s="1"/>
  <c r="K198" s="1"/>
  <c r="K260" s="1"/>
  <c r="H382" i="25"/>
  <c r="BB254" i="28"/>
  <c r="BB255" s="1"/>
  <c r="BG254"/>
  <c r="BG255" s="1"/>
  <c r="K1424" i="25"/>
  <c r="BF254" i="28"/>
  <c r="BF255" s="1"/>
  <c r="N375" i="25"/>
  <c r="AX40" i="26"/>
  <c r="I129" s="1"/>
  <c r="I198" s="1"/>
  <c r="I260" s="1"/>
  <c r="G1424" i="25"/>
  <c r="H1130"/>
  <c r="H1173" s="1"/>
  <c r="H1132"/>
  <c r="H1175" s="1"/>
  <c r="H1122"/>
  <c r="H1165" s="1"/>
  <c r="H1127"/>
  <c r="H1170" s="1"/>
  <c r="H1126"/>
  <c r="H1169" s="1"/>
  <c r="H1142"/>
  <c r="H1185" s="1"/>
  <c r="H1129"/>
  <c r="H1172" s="1"/>
  <c r="H1123"/>
  <c r="H1166" s="1"/>
  <c r="H1125"/>
  <c r="H1168" s="1"/>
  <c r="H1139"/>
  <c r="H1147"/>
  <c r="H1190" s="1"/>
  <c r="H1146"/>
  <c r="H1189" s="1"/>
  <c r="H1135"/>
  <c r="H1178" s="1"/>
  <c r="H1141"/>
  <c r="H1184" s="1"/>
  <c r="H1120"/>
  <c r="H1134"/>
  <c r="H1177" s="1"/>
  <c r="H1144"/>
  <c r="H1187" s="1"/>
  <c r="H1138"/>
  <c r="H1181" s="1"/>
  <c r="H1133"/>
  <c r="H1176" s="1"/>
  <c r="H1137"/>
  <c r="H1180" s="1"/>
  <c r="H1131"/>
  <c r="H1174" s="1"/>
  <c r="I389"/>
  <c r="H1145"/>
  <c r="H1188" s="1"/>
  <c r="H1140"/>
  <c r="H1183" s="1"/>
  <c r="H1128"/>
  <c r="H1171" s="1"/>
  <c r="H1143"/>
  <c r="H1186" s="1"/>
  <c r="H1124"/>
  <c r="H1167" s="1"/>
  <c r="H1136"/>
  <c r="H1179" s="1"/>
  <c r="H1121"/>
  <c r="J375"/>
  <c r="F990"/>
  <c r="E1018"/>
  <c r="E1053" s="1"/>
  <c r="E1067" s="1"/>
  <c r="I1018"/>
  <c r="I1053" s="1"/>
  <c r="I1067" s="1"/>
  <c r="J990"/>
  <c r="G984"/>
  <c r="G985" s="1"/>
  <c r="F999"/>
  <c r="G992"/>
  <c r="L1715"/>
  <c r="L1773"/>
  <c r="U104" i="6" s="1"/>
  <c r="L136" s="1"/>
  <c r="K289" s="1"/>
  <c r="Y289" s="1"/>
  <c r="R89" i="26" s="1"/>
  <c r="Y89" s="1"/>
  <c r="AL89" s="1"/>
  <c r="AQ41"/>
  <c r="W41"/>
  <c r="AJ41" s="1"/>
  <c r="K1715" i="25"/>
  <c r="K1773"/>
  <c r="R104" i="6" s="1"/>
  <c r="K136" s="1"/>
  <c r="J289" s="1"/>
  <c r="X289" s="1"/>
  <c r="Q89" i="26" s="1"/>
  <c r="X89" s="1"/>
  <c r="AK89" s="1"/>
  <c r="F1424" i="25"/>
  <c r="G1135"/>
  <c r="G1178" s="1"/>
  <c r="G1141"/>
  <c r="G1184" s="1"/>
  <c r="G1120"/>
  <c r="G1134"/>
  <c r="G1177" s="1"/>
  <c r="G1143"/>
  <c r="G1186" s="1"/>
  <c r="G1137"/>
  <c r="G1180" s="1"/>
  <c r="G1122"/>
  <c r="G1165" s="1"/>
  <c r="G1136"/>
  <c r="G1179" s="1"/>
  <c r="G1132"/>
  <c r="G1175" s="1"/>
  <c r="G1131"/>
  <c r="G1174" s="1"/>
  <c r="G1121"/>
  <c r="G1127"/>
  <c r="G1170" s="1"/>
  <c r="G1142"/>
  <c r="G1185" s="1"/>
  <c r="G1129"/>
  <c r="G1172" s="1"/>
  <c r="G1125"/>
  <c r="G1168" s="1"/>
  <c r="G1139"/>
  <c r="G1146"/>
  <c r="G1189" s="1"/>
  <c r="G1128"/>
  <c r="G1171" s="1"/>
  <c r="G1144"/>
  <c r="G1187" s="1"/>
  <c r="G1138"/>
  <c r="G1181" s="1"/>
  <c r="G1133"/>
  <c r="G1176" s="1"/>
  <c r="G1126"/>
  <c r="G1169" s="1"/>
  <c r="G1123"/>
  <c r="G1166" s="1"/>
  <c r="G1147"/>
  <c r="G1190" s="1"/>
  <c r="H389"/>
  <c r="G1145"/>
  <c r="G1188" s="1"/>
  <c r="G1140"/>
  <c r="G1183" s="1"/>
  <c r="G1130"/>
  <c r="G1173" s="1"/>
  <c r="G1124"/>
  <c r="G1167" s="1"/>
  <c r="K991"/>
  <c r="J1000"/>
  <c r="J1035" s="1"/>
  <c r="J1068" s="1"/>
  <c r="F1126"/>
  <c r="F1169" s="1"/>
  <c r="F1125"/>
  <c r="F1168" s="1"/>
  <c r="F1147"/>
  <c r="F1190" s="1"/>
  <c r="F1141"/>
  <c r="F1184" s="1"/>
  <c r="F1139"/>
  <c r="F1135"/>
  <c r="F1178" s="1"/>
  <c r="F1145"/>
  <c r="F1188" s="1"/>
  <c r="F1134"/>
  <c r="F1177" s="1"/>
  <c r="F1140"/>
  <c r="F1183" s="1"/>
  <c r="F1128"/>
  <c r="F1171" s="1"/>
  <c r="F1130"/>
  <c r="F1173" s="1"/>
  <c r="F1144"/>
  <c r="F1187" s="1"/>
  <c r="F1143"/>
  <c r="F1186" s="1"/>
  <c r="F1138"/>
  <c r="F1181" s="1"/>
  <c r="F1124"/>
  <c r="F1167" s="1"/>
  <c r="F1137"/>
  <c r="F1180" s="1"/>
  <c r="F1122"/>
  <c r="F1165" s="1"/>
  <c r="F1132"/>
  <c r="F1175" s="1"/>
  <c r="F1131"/>
  <c r="F1174" s="1"/>
  <c r="F1121"/>
  <c r="F1142"/>
  <c r="F1185" s="1"/>
  <c r="F1123"/>
  <c r="F1166" s="1"/>
  <c r="F1146"/>
  <c r="F1189" s="1"/>
  <c r="G389"/>
  <c r="F1120"/>
  <c r="F1133"/>
  <c r="F1176" s="1"/>
  <c r="F1136"/>
  <c r="F1179" s="1"/>
  <c r="F1127"/>
  <c r="F1170" s="1"/>
  <c r="F1129"/>
  <c r="F1172" s="1"/>
  <c r="H1436"/>
  <c r="H1421"/>
  <c r="J1690" s="1"/>
  <c r="H1420"/>
  <c r="J1436"/>
  <c r="J1420"/>
  <c r="J1421"/>
  <c r="L1690" s="1"/>
  <c r="I1712"/>
  <c r="I1770"/>
  <c r="L101" i="6" s="1"/>
  <c r="I133" s="1"/>
  <c r="H286" s="1"/>
  <c r="V286" s="1"/>
  <c r="O86" i="26" s="1"/>
  <c r="V86" s="1"/>
  <c r="AI86" s="1"/>
  <c r="I999" i="25"/>
  <c r="J992"/>
  <c r="J984"/>
  <c r="J985" s="1"/>
  <c r="L1775"/>
  <c r="U106" i="6" s="1"/>
  <c r="L138" s="1"/>
  <c r="K291" s="1"/>
  <c r="L1717" i="25"/>
  <c r="L1713"/>
  <c r="L1771"/>
  <c r="U102" i="6" s="1"/>
  <c r="L134" s="1"/>
  <c r="K287" s="1"/>
  <c r="L1714" i="25"/>
  <c r="L1772"/>
  <c r="U103" i="6" s="1"/>
  <c r="L135" s="1"/>
  <c r="K288" s="1"/>
  <c r="M285"/>
  <c r="N285" s="1"/>
  <c r="O285" s="1"/>
  <c r="P285" s="1"/>
  <c r="W285" s="1"/>
  <c r="P85" i="26" s="1"/>
  <c r="W85" s="1"/>
  <c r="AJ85" s="1"/>
  <c r="M287" i="6"/>
  <c r="N287" s="1"/>
  <c r="O287" s="1"/>
  <c r="P287" s="1"/>
  <c r="K1772" i="25"/>
  <c r="R103" i="6" s="1"/>
  <c r="K135" s="1"/>
  <c r="J288" s="1"/>
  <c r="K1714" i="25"/>
  <c r="L990"/>
  <c r="K1018"/>
  <c r="K1053" s="1"/>
  <c r="K1067" s="1"/>
  <c r="Q431"/>
  <c r="I431" s="1"/>
  <c r="I1530" s="1"/>
  <c r="I1559" s="1"/>
  <c r="Q433"/>
  <c r="I433" s="1"/>
  <c r="I1532" s="1"/>
  <c r="I1561" s="1"/>
  <c r="Q400"/>
  <c r="I400" s="1"/>
  <c r="G1343" s="1"/>
  <c r="I1677" s="1"/>
  <c r="U289" i="6"/>
  <c r="N89" i="26" s="1"/>
  <c r="U89" s="1"/>
  <c r="AH89" s="1"/>
  <c r="L1652" i="25"/>
  <c r="H1424"/>
  <c r="BD254" i="28"/>
  <c r="BD255" s="1"/>
  <c r="R149"/>
  <c r="R150" s="1"/>
  <c r="BB219"/>
  <c r="BB220" s="1"/>
  <c r="L375" i="25"/>
  <c r="I382"/>
  <c r="BD219" i="28"/>
  <c r="BD220" s="1"/>
  <c r="Q285" i="6"/>
  <c r="AA288"/>
  <c r="M88" i="26"/>
  <c r="T88" s="1"/>
  <c r="AG88" s="1"/>
  <c r="Q286" i="6"/>
  <c r="W286"/>
  <c r="P86" i="26" s="1"/>
  <c r="W86" s="1"/>
  <c r="AJ86" s="1"/>
  <c r="O79" i="28"/>
  <c r="O80" s="1"/>
  <c r="O219"/>
  <c r="O220" s="1"/>
  <c r="Q290" i="6"/>
  <c r="W290"/>
  <c r="P90" i="26" s="1"/>
  <c r="W90" s="1"/>
  <c r="AJ90" s="1"/>
  <c r="N227" i="28"/>
  <c r="N231"/>
  <c r="N235"/>
  <c r="N239"/>
  <c r="N226"/>
  <c r="N230"/>
  <c r="N234"/>
  <c r="N238"/>
  <c r="N248"/>
  <c r="N244"/>
  <c r="N246"/>
  <c r="N251"/>
  <c r="N252"/>
  <c r="N225"/>
  <c r="N228"/>
  <c r="N232"/>
  <c r="N236"/>
  <c r="N243"/>
  <c r="N245"/>
  <c r="N247"/>
  <c r="N249"/>
  <c r="N250"/>
  <c r="N229"/>
  <c r="N233"/>
  <c r="N237"/>
  <c r="N241"/>
  <c r="N242"/>
  <c r="N253"/>
  <c r="N224"/>
  <c r="N240"/>
  <c r="P149"/>
  <c r="P150" s="1"/>
  <c r="Q287" i="6"/>
  <c r="W287"/>
  <c r="P87" i="26" s="1"/>
  <c r="W87" s="1"/>
  <c r="AJ87" s="1"/>
  <c r="P184" i="28"/>
  <c r="P185" s="1"/>
  <c r="P288" i="6"/>
  <c r="V288"/>
  <c r="O88" i="26" s="1"/>
  <c r="V88" s="1"/>
  <c r="AI88" s="1"/>
  <c r="P114" i="28"/>
  <c r="P115" s="1"/>
  <c r="O254" l="1"/>
  <c r="O255" s="1"/>
  <c r="Q114"/>
  <c r="Q115" s="1"/>
  <c r="R114"/>
  <c r="R115" s="1"/>
  <c r="N16"/>
  <c r="N23"/>
  <c r="N31"/>
  <c r="N39"/>
  <c r="N15"/>
  <c r="N22"/>
  <c r="N34"/>
  <c r="N42"/>
  <c r="N14"/>
  <c r="N24"/>
  <c r="N32"/>
  <c r="N40"/>
  <c r="N25"/>
  <c r="N33"/>
  <c r="N41"/>
  <c r="N27"/>
  <c r="N43"/>
  <c r="N18"/>
  <c r="N38"/>
  <c r="N20"/>
  <c r="N28"/>
  <c r="N17"/>
  <c r="N37"/>
  <c r="N19"/>
  <c r="N21"/>
  <c r="N35"/>
  <c r="N26"/>
  <c r="N30"/>
  <c r="N36"/>
  <c r="N29"/>
  <c r="R158"/>
  <c r="R179"/>
  <c r="R178"/>
  <c r="R161"/>
  <c r="R170"/>
  <c r="R173"/>
  <c r="R176"/>
  <c r="R175"/>
  <c r="R177"/>
  <c r="R174"/>
  <c r="R171"/>
  <c r="R183"/>
  <c r="R180"/>
  <c r="R166"/>
  <c r="R154"/>
  <c r="R182"/>
  <c r="R165"/>
  <c r="R159"/>
  <c r="R169"/>
  <c r="R160"/>
  <c r="R156"/>
  <c r="R162"/>
  <c r="R164"/>
  <c r="R168"/>
  <c r="R181"/>
  <c r="R167"/>
  <c r="R155"/>
  <c r="R157"/>
  <c r="R163"/>
  <c r="R172"/>
  <c r="V40" i="26"/>
  <c r="AI40" s="1"/>
  <c r="AP40"/>
  <c r="E1421" i="25"/>
  <c r="G1690" s="1"/>
  <c r="E1436"/>
  <c r="E1420"/>
  <c r="G1623"/>
  <c r="F42" i="26"/>
  <c r="T41"/>
  <c r="AG41" s="1"/>
  <c r="AN41"/>
  <c r="I1622" i="25"/>
  <c r="H41" i="26"/>
  <c r="H1745" i="25"/>
  <c r="G90" i="26" s="1"/>
  <c r="H1650" i="25"/>
  <c r="F1415"/>
  <c r="H1689" s="1"/>
  <c r="F1418"/>
  <c r="F1414"/>
  <c r="K1415"/>
  <c r="M1689" s="1"/>
  <c r="K1418"/>
  <c r="K1414"/>
  <c r="I390"/>
  <c r="L392"/>
  <c r="K993"/>
  <c r="T289" i="6"/>
  <c r="AY219" i="28"/>
  <c r="AY220" s="1"/>
  <c r="N79"/>
  <c r="N80" s="1"/>
  <c r="Q254"/>
  <c r="Q255" s="1"/>
  <c r="N184"/>
  <c r="N185" s="1"/>
  <c r="M254"/>
  <c r="M255" s="1"/>
  <c r="P229"/>
  <c r="P237"/>
  <c r="P228"/>
  <c r="P236"/>
  <c r="P249"/>
  <c r="P245"/>
  <c r="P242"/>
  <c r="P226"/>
  <c r="P234"/>
  <c r="P251"/>
  <c r="P252"/>
  <c r="P231"/>
  <c r="P239"/>
  <c r="P246"/>
  <c r="P240"/>
  <c r="P225"/>
  <c r="P233"/>
  <c r="P241"/>
  <c r="P232"/>
  <c r="P250"/>
  <c r="P243"/>
  <c r="P247"/>
  <c r="P224"/>
  <c r="P230"/>
  <c r="P238"/>
  <c r="P248"/>
  <c r="P227"/>
  <c r="P235"/>
  <c r="P244"/>
  <c r="P253"/>
  <c r="R49"/>
  <c r="R55"/>
  <c r="R57"/>
  <c r="R58"/>
  <c r="R66"/>
  <c r="R53"/>
  <c r="R61"/>
  <c r="R69"/>
  <c r="R77"/>
  <c r="R68"/>
  <c r="R62"/>
  <c r="R56"/>
  <c r="R74"/>
  <c r="R59"/>
  <c r="R76"/>
  <c r="R51"/>
  <c r="R67"/>
  <c r="R78"/>
  <c r="R72"/>
  <c r="R52"/>
  <c r="R54"/>
  <c r="R65"/>
  <c r="R50"/>
  <c r="R64"/>
  <c r="R73"/>
  <c r="R71"/>
  <c r="R70"/>
  <c r="R60"/>
  <c r="R63"/>
  <c r="R75"/>
  <c r="N213"/>
  <c r="N216"/>
  <c r="N194"/>
  <c r="N202"/>
  <c r="N210"/>
  <c r="N190"/>
  <c r="N199"/>
  <c r="N207"/>
  <c r="N196"/>
  <c r="N208"/>
  <c r="N214"/>
  <c r="N189"/>
  <c r="N201"/>
  <c r="N209"/>
  <c r="N204"/>
  <c r="N215"/>
  <c r="N217"/>
  <c r="N191"/>
  <c r="N198"/>
  <c r="N206"/>
  <c r="N192"/>
  <c r="N195"/>
  <c r="N203"/>
  <c r="N211"/>
  <c r="N200"/>
  <c r="N212"/>
  <c r="N218"/>
  <c r="N197"/>
  <c r="N205"/>
  <c r="N193"/>
  <c r="J919" i="25"/>
  <c r="K954" s="1"/>
  <c r="J841"/>
  <c r="J847" s="1"/>
  <c r="J855" s="1"/>
  <c r="J862" s="1"/>
  <c r="J869" s="1"/>
  <c r="J880" s="1"/>
  <c r="J886" s="1"/>
  <c r="J894" s="1"/>
  <c r="J901" s="1"/>
  <c r="J908" s="1"/>
  <c r="I997"/>
  <c r="I1032" s="1"/>
  <c r="J988"/>
  <c r="S18" i="28"/>
  <c r="S19"/>
  <c r="S43"/>
  <c r="S37"/>
  <c r="S36"/>
  <c r="S34"/>
  <c r="S27"/>
  <c r="S16"/>
  <c r="S28"/>
  <c r="S42"/>
  <c r="S35"/>
  <c r="S14"/>
  <c r="S30"/>
  <c r="S31"/>
  <c r="S17"/>
  <c r="S20"/>
  <c r="S15"/>
  <c r="S39"/>
  <c r="S40"/>
  <c r="S33"/>
  <c r="S25"/>
  <c r="S26"/>
  <c r="S24"/>
  <c r="S22"/>
  <c r="S23"/>
  <c r="S29"/>
  <c r="S21"/>
  <c r="S32"/>
  <c r="S41"/>
  <c r="S38"/>
  <c r="AT40" i="26"/>
  <c r="Z40"/>
  <c r="AM40" s="1"/>
  <c r="BA40" s="1"/>
  <c r="L129" s="1"/>
  <c r="L198" s="1"/>
  <c r="L260" s="1"/>
  <c r="G1746" i="25"/>
  <c r="F91" i="26" s="1"/>
  <c r="G1651" i="25"/>
  <c r="G1414"/>
  <c r="G1418"/>
  <c r="G1415"/>
  <c r="I1689" s="1"/>
  <c r="AO40" i="26"/>
  <c r="U40"/>
  <c r="AH40" s="1"/>
  <c r="H1622" i="25"/>
  <c r="G41" i="26"/>
  <c r="K1622" i="25"/>
  <c r="J41" i="26"/>
  <c r="I1418" i="25"/>
  <c r="I1414"/>
  <c r="I1415"/>
  <c r="K1689" s="1"/>
  <c r="X40" i="26"/>
  <c r="AK40" s="1"/>
  <c r="AR40"/>
  <c r="K810" i="25"/>
  <c r="K817" s="1"/>
  <c r="K824" s="1"/>
  <c r="K831" s="1"/>
  <c r="K796"/>
  <c r="M1622"/>
  <c r="M1746" s="1"/>
  <c r="L91" i="26" s="1"/>
  <c r="L41"/>
  <c r="V287" i="6"/>
  <c r="O87" i="26" s="1"/>
  <c r="V87" s="1"/>
  <c r="AI87" s="1"/>
  <c r="O149" i="28"/>
  <c r="O150" s="1"/>
  <c r="O44"/>
  <c r="O45" s="1"/>
  <c r="Q184"/>
  <c r="Q185" s="1"/>
  <c r="O184"/>
  <c r="O185" s="1"/>
  <c r="I1650" i="25"/>
  <c r="R254" i="28"/>
  <c r="R255" s="1"/>
  <c r="AY254"/>
  <c r="AY255" s="1"/>
  <c r="M79"/>
  <c r="M80" s="1"/>
  <c r="R44"/>
  <c r="R45" s="1"/>
  <c r="P219"/>
  <c r="P220" s="1"/>
  <c r="P414" i="25"/>
  <c r="H414" s="1"/>
  <c r="F1427" s="1"/>
  <c r="H1691" s="1"/>
  <c r="P434"/>
  <c r="H434" s="1"/>
  <c r="H1533" s="1"/>
  <c r="H1562" s="1"/>
  <c r="P401"/>
  <c r="H401" s="1"/>
  <c r="P418"/>
  <c r="H418" s="1"/>
  <c r="P447"/>
  <c r="H447" s="1"/>
  <c r="H1546" s="1"/>
  <c r="H1575" s="1"/>
  <c r="P415"/>
  <c r="H415" s="1"/>
  <c r="P432"/>
  <c r="H432" s="1"/>
  <c r="H1531" s="1"/>
  <c r="H1560" s="1"/>
  <c r="K1148"/>
  <c r="K1149" s="1"/>
  <c r="K1163"/>
  <c r="K1156"/>
  <c r="K1155"/>
  <c r="K1164"/>
  <c r="J1197" s="1"/>
  <c r="S414"/>
  <c r="K414" s="1"/>
  <c r="I1427" s="1"/>
  <c r="K1691" s="1"/>
  <c r="S432"/>
  <c r="K432" s="1"/>
  <c r="K1531" s="1"/>
  <c r="K1560" s="1"/>
  <c r="S401"/>
  <c r="K401" s="1"/>
  <c r="S434"/>
  <c r="K434" s="1"/>
  <c r="K1533" s="1"/>
  <c r="K1562" s="1"/>
  <c r="S418"/>
  <c r="K418" s="1"/>
  <c r="S415"/>
  <c r="K415" s="1"/>
  <c r="S447"/>
  <c r="K447" s="1"/>
  <c r="K1546" s="1"/>
  <c r="K1575" s="1"/>
  <c r="H1027"/>
  <c r="H1034"/>
  <c r="M1773"/>
  <c r="X104" i="6" s="1"/>
  <c r="M136" s="1"/>
  <c r="L289" s="1"/>
  <c r="M1715" i="25"/>
  <c r="L1155"/>
  <c r="L1164"/>
  <c r="K1197" s="1"/>
  <c r="L1154"/>
  <c r="L1182"/>
  <c r="K1196" s="1"/>
  <c r="M89" i="26"/>
  <c r="T89" s="1"/>
  <c r="AG89" s="1"/>
  <c r="AA289" i="6"/>
  <c r="L1718" i="25"/>
  <c r="L1776"/>
  <c r="U107" i="6" s="1"/>
  <c r="L139" s="1"/>
  <c r="K292" s="1"/>
  <c r="J1442" i="25"/>
  <c r="J1438"/>
  <c r="J1439"/>
  <c r="L1693" s="1"/>
  <c r="K46" i="26" s="1"/>
  <c r="F1163" i="25"/>
  <c r="F1156"/>
  <c r="F1148"/>
  <c r="F1149" s="1"/>
  <c r="F1154"/>
  <c r="F1182"/>
  <c r="E1196" s="1"/>
  <c r="H1155"/>
  <c r="H1164"/>
  <c r="G1197" s="1"/>
  <c r="S214" i="28"/>
  <c r="S189"/>
  <c r="S204"/>
  <c r="S207"/>
  <c r="S209"/>
  <c r="S193"/>
  <c r="S199"/>
  <c r="S190"/>
  <c r="S208"/>
  <c r="S195"/>
  <c r="S203"/>
  <c r="S212"/>
  <c r="S210"/>
  <c r="S200"/>
  <c r="S198"/>
  <c r="S215"/>
  <c r="S216"/>
  <c r="S206"/>
  <c r="S217"/>
  <c r="S201"/>
  <c r="S191"/>
  <c r="S194"/>
  <c r="S213"/>
  <c r="S192"/>
  <c r="S196"/>
  <c r="S197"/>
  <c r="S211"/>
  <c r="S218"/>
  <c r="S202"/>
  <c r="S205"/>
  <c r="F1283" i="25"/>
  <c r="F1311"/>
  <c r="E1325" s="1"/>
  <c r="I1154"/>
  <c r="I1182"/>
  <c r="H1196" s="1"/>
  <c r="K1182"/>
  <c r="J1196" s="1"/>
  <c r="K1154"/>
  <c r="K1157" s="1"/>
  <c r="J1432"/>
  <c r="AQ42" i="26"/>
  <c r="W42"/>
  <c r="AJ42" s="1"/>
  <c r="G1069" i="25"/>
  <c r="G1062"/>
  <c r="I1675" s="1"/>
  <c r="K1292"/>
  <c r="K1277"/>
  <c r="K1278" s="1"/>
  <c r="K1285"/>
  <c r="M1711"/>
  <c r="M1769"/>
  <c r="X100" i="6" s="1"/>
  <c r="M132" s="1"/>
  <c r="L285" s="1"/>
  <c r="L1277" i="25"/>
  <c r="L1278" s="1"/>
  <c r="L1292"/>
  <c r="L1285"/>
  <c r="I1285"/>
  <c r="I1277"/>
  <c r="I1278" s="1"/>
  <c r="I1292"/>
  <c r="T285" i="6"/>
  <c r="H390" i="25"/>
  <c r="U286" i="6"/>
  <c r="N86" i="26" s="1"/>
  <c r="U86" s="1"/>
  <c r="AH86" s="1"/>
  <c r="T286" i="6"/>
  <c r="G993" i="25"/>
  <c r="M392"/>
  <c r="N392" s="1"/>
  <c r="Z289" i="6"/>
  <c r="S89" i="26" s="1"/>
  <c r="Z89" s="1"/>
  <c r="AM89" s="1"/>
  <c r="J392" i="25"/>
  <c r="P433"/>
  <c r="H433" s="1"/>
  <c r="H1532" s="1"/>
  <c r="H1561" s="1"/>
  <c r="P400"/>
  <c r="H400" s="1"/>
  <c r="F1343" s="1"/>
  <c r="H1677" s="1"/>
  <c r="P431"/>
  <c r="H431" s="1"/>
  <c r="H1530" s="1"/>
  <c r="H1559" s="1"/>
  <c r="H1154"/>
  <c r="H1182"/>
  <c r="G1196" s="1"/>
  <c r="I1164"/>
  <c r="H1197" s="1"/>
  <c r="I1155"/>
  <c r="J1747"/>
  <c r="I92" i="26" s="1"/>
  <c r="J1652" i="25"/>
  <c r="J1283"/>
  <c r="J1311"/>
  <c r="I1325" s="1"/>
  <c r="T214" i="28"/>
  <c r="T194"/>
  <c r="T210"/>
  <c r="T216"/>
  <c r="T193"/>
  <c r="T213"/>
  <c r="T201"/>
  <c r="T207"/>
  <c r="T208"/>
  <c r="T196"/>
  <c r="T215"/>
  <c r="T211"/>
  <c r="T206"/>
  <c r="T200"/>
  <c r="T197"/>
  <c r="T212"/>
  <c r="T205"/>
  <c r="T190"/>
  <c r="T202"/>
  <c r="T198"/>
  <c r="T209"/>
  <c r="T199"/>
  <c r="T217"/>
  <c r="T192"/>
  <c r="T204"/>
  <c r="T195"/>
  <c r="T203"/>
  <c r="T189"/>
  <c r="T191"/>
  <c r="T218"/>
  <c r="I1293" i="25"/>
  <c r="H1326" s="1"/>
  <c r="I1284"/>
  <c r="I1614"/>
  <c r="I1738" s="1"/>
  <c r="H83" i="26" s="1"/>
  <c r="H30"/>
  <c r="K43"/>
  <c r="L1624" i="25"/>
  <c r="I43" i="26"/>
  <c r="J1624" i="25"/>
  <c r="G1155"/>
  <c r="G1164"/>
  <c r="F1197" s="1"/>
  <c r="G1156"/>
  <c r="G1148"/>
  <c r="G1149" s="1"/>
  <c r="G1163"/>
  <c r="H1156"/>
  <c r="H1148"/>
  <c r="H1149" s="1"/>
  <c r="H1163"/>
  <c r="S128" i="28"/>
  <c r="S138"/>
  <c r="S143"/>
  <c r="S119"/>
  <c r="S120"/>
  <c r="S135"/>
  <c r="S139"/>
  <c r="S127"/>
  <c r="S122"/>
  <c r="S124"/>
  <c r="S147"/>
  <c r="S136"/>
  <c r="S125"/>
  <c r="S142"/>
  <c r="S131"/>
  <c r="S133"/>
  <c r="S130"/>
  <c r="S134"/>
  <c r="S141"/>
  <c r="S121"/>
  <c r="S146"/>
  <c r="S145"/>
  <c r="S148"/>
  <c r="S132"/>
  <c r="S140"/>
  <c r="S137"/>
  <c r="S129"/>
  <c r="S126"/>
  <c r="S123"/>
  <c r="S144"/>
  <c r="O431" i="25"/>
  <c r="G431" s="1"/>
  <c r="G1530" s="1"/>
  <c r="G1559" s="1"/>
  <c r="O433"/>
  <c r="G433" s="1"/>
  <c r="G1532" s="1"/>
  <c r="G1561" s="1"/>
  <c r="O400"/>
  <c r="G400" s="1"/>
  <c r="E1343" s="1"/>
  <c r="G1677" s="1"/>
  <c r="I1426"/>
  <c r="I1448"/>
  <c r="I1450" s="1"/>
  <c r="I1430"/>
  <c r="K1027"/>
  <c r="K1034"/>
  <c r="Y42" i="26"/>
  <c r="AL42" s="1"/>
  <c r="AZ42" s="1"/>
  <c r="K131" s="1"/>
  <c r="K200" s="1"/>
  <c r="K262" s="1"/>
  <c r="AS42"/>
  <c r="I1148" i="25"/>
  <c r="I1149" s="1"/>
  <c r="I1156"/>
  <c r="I1163"/>
  <c r="J1614"/>
  <c r="J1738" s="1"/>
  <c r="I83" i="26" s="1"/>
  <c r="I30"/>
  <c r="J1284" i="25"/>
  <c r="J1293"/>
  <c r="I1326" s="1"/>
  <c r="T431"/>
  <c r="L431" s="1"/>
  <c r="L1530" s="1"/>
  <c r="L1559" s="1"/>
  <c r="T433"/>
  <c r="L433" s="1"/>
  <c r="L1532" s="1"/>
  <c r="L1561" s="1"/>
  <c r="T400"/>
  <c r="L400" s="1"/>
  <c r="J1343" s="1"/>
  <c r="L1677" s="1"/>
  <c r="N382"/>
  <c r="S431"/>
  <c r="K431" s="1"/>
  <c r="K1530" s="1"/>
  <c r="K1559" s="1"/>
  <c r="S433"/>
  <c r="K433" s="1"/>
  <c r="K1532" s="1"/>
  <c r="K1561" s="1"/>
  <c r="S400"/>
  <c r="K400" s="1"/>
  <c r="I1343" s="1"/>
  <c r="K1677" s="1"/>
  <c r="K1283"/>
  <c r="K1311"/>
  <c r="J1325" s="1"/>
  <c r="M1772"/>
  <c r="X103" i="6" s="1"/>
  <c r="M135" s="1"/>
  <c r="L288" s="1"/>
  <c r="M1714" i="25"/>
  <c r="H1277"/>
  <c r="H1278" s="1"/>
  <c r="H1292"/>
  <c r="H1285"/>
  <c r="G1283"/>
  <c r="G1311"/>
  <c r="F1325" s="1"/>
  <c r="G1285"/>
  <c r="G1292"/>
  <c r="G1277"/>
  <c r="G1278" s="1"/>
  <c r="L1163"/>
  <c r="L1156"/>
  <c r="L1148"/>
  <c r="L1149" s="1"/>
  <c r="E1027"/>
  <c r="E1034"/>
  <c r="I1283"/>
  <c r="I1286" s="1"/>
  <c r="I1311"/>
  <c r="H1325" s="1"/>
  <c r="J1643"/>
  <c r="U285" i="6"/>
  <c r="N85" i="26" s="1"/>
  <c r="U85" s="1"/>
  <c r="AH85" s="1"/>
  <c r="L993" i="25"/>
  <c r="AX41" i="26"/>
  <c r="I130" s="1"/>
  <c r="I199" s="1"/>
  <c r="I261" s="1"/>
  <c r="F993" i="25"/>
  <c r="H1426"/>
  <c r="H1430"/>
  <c r="H1448"/>
  <c r="H1442"/>
  <c r="H1438"/>
  <c r="H1439"/>
  <c r="J1693" s="1"/>
  <c r="I46" i="26" s="1"/>
  <c r="F1034" i="25"/>
  <c r="F1027"/>
  <c r="J1156"/>
  <c r="J1148"/>
  <c r="J1149" s="1"/>
  <c r="J1163"/>
  <c r="M1712"/>
  <c r="M1770"/>
  <c r="X101" i="6" s="1"/>
  <c r="M133" s="1"/>
  <c r="L286" s="1"/>
  <c r="G1284" i="25"/>
  <c r="G1293"/>
  <c r="F1326" s="1"/>
  <c r="I1027"/>
  <c r="I1034"/>
  <c r="F1155"/>
  <c r="F1164"/>
  <c r="E1197" s="1"/>
  <c r="G1154"/>
  <c r="G1157" s="1"/>
  <c r="G1182"/>
  <c r="F1196" s="1"/>
  <c r="F1448"/>
  <c r="F1426"/>
  <c r="F1430"/>
  <c r="G1426"/>
  <c r="G1430"/>
  <c r="G1432" s="1"/>
  <c r="G1448"/>
  <c r="G1450" s="1"/>
  <c r="K1426"/>
  <c r="K1430"/>
  <c r="K1432" s="1"/>
  <c r="K1448"/>
  <c r="K1450" s="1"/>
  <c r="E1448"/>
  <c r="E1426"/>
  <c r="E1430"/>
  <c r="F1292"/>
  <c r="F1285"/>
  <c r="F1277"/>
  <c r="F1278" s="1"/>
  <c r="F1293"/>
  <c r="E1326" s="1"/>
  <c r="F1284"/>
  <c r="J1027"/>
  <c r="J1034"/>
  <c r="J1450"/>
  <c r="J1277"/>
  <c r="J1278" s="1"/>
  <c r="J1292"/>
  <c r="J1285"/>
  <c r="J1154"/>
  <c r="J1182"/>
  <c r="I1196" s="1"/>
  <c r="J1155"/>
  <c r="J1164"/>
  <c r="I1197" s="1"/>
  <c r="S251" i="28"/>
  <c r="S250"/>
  <c r="S246"/>
  <c r="S243"/>
  <c r="S232"/>
  <c r="S252"/>
  <c r="S249"/>
  <c r="S225"/>
  <c r="S245"/>
  <c r="S234"/>
  <c r="S231"/>
  <c r="S235"/>
  <c r="S227"/>
  <c r="S230"/>
  <c r="S244"/>
  <c r="S240"/>
  <c r="S226"/>
  <c r="S236"/>
  <c r="S228"/>
  <c r="S248"/>
  <c r="S229"/>
  <c r="S238"/>
  <c r="S253"/>
  <c r="S224"/>
  <c r="S242"/>
  <c r="S247"/>
  <c r="S239"/>
  <c r="S237"/>
  <c r="S233"/>
  <c r="S241"/>
  <c r="K1284" i="25"/>
  <c r="K1293"/>
  <c r="J1326" s="1"/>
  <c r="M1771"/>
  <c r="X102" i="6" s="1"/>
  <c r="M134" s="1"/>
  <c r="L287" s="1"/>
  <c r="M1713" i="25"/>
  <c r="M1774"/>
  <c r="X105" i="6" s="1"/>
  <c r="M137" s="1"/>
  <c r="L290" s="1"/>
  <c r="M1716" i="25"/>
  <c r="H1283"/>
  <c r="H1311"/>
  <c r="G1325" s="1"/>
  <c r="H1284"/>
  <c r="H1293"/>
  <c r="G1326" s="1"/>
  <c r="L1284"/>
  <c r="L1293"/>
  <c r="K1326" s="1"/>
  <c r="L1283"/>
  <c r="L1286" s="1"/>
  <c r="L1311"/>
  <c r="K1325" s="1"/>
  <c r="U287" i="6"/>
  <c r="N87" i="26" s="1"/>
  <c r="U87" s="1"/>
  <c r="AH87" s="1"/>
  <c r="T287" i="6"/>
  <c r="J993" i="25"/>
  <c r="J390"/>
  <c r="T290" i="6"/>
  <c r="K390" i="25"/>
  <c r="H392"/>
  <c r="M390"/>
  <c r="V285" i="6"/>
  <c r="O85" i="26" s="1"/>
  <c r="V85" s="1"/>
  <c r="AI85" s="1"/>
  <c r="R286" i="6"/>
  <c r="X286"/>
  <c r="Q86" i="26" s="1"/>
  <c r="X86" s="1"/>
  <c r="AK86" s="1"/>
  <c r="N254" i="28"/>
  <c r="N255" s="1"/>
  <c r="R287" i="6"/>
  <c r="X287"/>
  <c r="Q87" i="26" s="1"/>
  <c r="X87" s="1"/>
  <c r="AK87" s="1"/>
  <c r="R290" i="6"/>
  <c r="X290"/>
  <c r="Q90" i="26" s="1"/>
  <c r="X90" s="1"/>
  <c r="AK90" s="1"/>
  <c r="R285" i="6"/>
  <c r="X285"/>
  <c r="Q85" i="26" s="1"/>
  <c r="X85" s="1"/>
  <c r="AK85" s="1"/>
  <c r="Q288" i="6"/>
  <c r="W288"/>
  <c r="P88" i="26" s="1"/>
  <c r="W88" s="1"/>
  <c r="AJ88" s="1"/>
  <c r="AB288" i="6"/>
  <c r="AN88" i="26"/>
  <c r="AU88" s="1"/>
  <c r="F159" s="1"/>
  <c r="F221" s="1"/>
  <c r="AX42" l="1"/>
  <c r="I131" s="1"/>
  <c r="I200" s="1"/>
  <c r="I262" s="1"/>
  <c r="AW40"/>
  <c r="H129" s="1"/>
  <c r="H198" s="1"/>
  <c r="H260" s="1"/>
  <c r="I1774" i="25"/>
  <c r="L105" i="6" s="1"/>
  <c r="I137" s="1"/>
  <c r="H290" s="1"/>
  <c r="V290" s="1"/>
  <c r="O90" i="26" s="1"/>
  <c r="V90" s="1"/>
  <c r="AI90" s="1"/>
  <c r="I1716" i="25"/>
  <c r="Z41" i="26"/>
  <c r="AM41" s="1"/>
  <c r="AT41"/>
  <c r="J42"/>
  <c r="K1623" i="25"/>
  <c r="I1436"/>
  <c r="I1420"/>
  <c r="I1421"/>
  <c r="K1690" s="1"/>
  <c r="K1746"/>
  <c r="J91" i="26" s="1"/>
  <c r="K1651" i="25"/>
  <c r="H1746"/>
  <c r="G91" i="26" s="1"/>
  <c r="H1651" i="25"/>
  <c r="G1436"/>
  <c r="G1421"/>
  <c r="I1690" s="1"/>
  <c r="G1420"/>
  <c r="G1775"/>
  <c r="F106" i="6" s="1"/>
  <c r="G138" s="1"/>
  <c r="F291" s="1"/>
  <c r="G1717" i="25"/>
  <c r="M1623"/>
  <c r="L42" i="26"/>
  <c r="F1421" i="25"/>
  <c r="H1690" s="1"/>
  <c r="F1420"/>
  <c r="F1436"/>
  <c r="H1716"/>
  <c r="H1774"/>
  <c r="I105" i="6" s="1"/>
  <c r="H137" s="1"/>
  <c r="G290" s="1"/>
  <c r="U290" s="1"/>
  <c r="N90" i="26" s="1"/>
  <c r="U90" s="1"/>
  <c r="AH90" s="1"/>
  <c r="AP41"/>
  <c r="V41"/>
  <c r="AI41" s="1"/>
  <c r="AW41" s="1"/>
  <c r="H130" s="1"/>
  <c r="H199" s="1"/>
  <c r="H261" s="1"/>
  <c r="AN42"/>
  <c r="T42"/>
  <c r="AG42" s="1"/>
  <c r="AU42" s="1"/>
  <c r="F131" s="1"/>
  <c r="F200" s="1"/>
  <c r="F262" s="1"/>
  <c r="G1624" i="25"/>
  <c r="F43" i="26"/>
  <c r="S109" i="28"/>
  <c r="S112"/>
  <c r="S105"/>
  <c r="S91"/>
  <c r="S100"/>
  <c r="S101"/>
  <c r="S93"/>
  <c r="S89"/>
  <c r="S96"/>
  <c r="S102"/>
  <c r="S92"/>
  <c r="S108"/>
  <c r="S86"/>
  <c r="S90"/>
  <c r="S99"/>
  <c r="S111"/>
  <c r="S98"/>
  <c r="S104"/>
  <c r="S113"/>
  <c r="S103"/>
  <c r="S94"/>
  <c r="S87"/>
  <c r="S88"/>
  <c r="S97"/>
  <c r="S95"/>
  <c r="S110"/>
  <c r="S84"/>
  <c r="S106"/>
  <c r="S107"/>
  <c r="S85"/>
  <c r="J1157" i="25"/>
  <c r="S44" i="28"/>
  <c r="S45" s="1"/>
  <c r="N219"/>
  <c r="N220" s="1"/>
  <c r="R184"/>
  <c r="R185" s="1"/>
  <c r="N44"/>
  <c r="N45" s="1"/>
  <c r="K919" i="25"/>
  <c r="L954" s="1"/>
  <c r="K841"/>
  <c r="K847" s="1"/>
  <c r="K855" s="1"/>
  <c r="K862" s="1"/>
  <c r="K869" s="1"/>
  <c r="K880" s="1"/>
  <c r="K886" s="1"/>
  <c r="K894" s="1"/>
  <c r="K901" s="1"/>
  <c r="K908" s="1"/>
  <c r="AR41" i="26"/>
  <c r="X41"/>
  <c r="AK41" s="1"/>
  <c r="AO41"/>
  <c r="U41"/>
  <c r="AH41" s="1"/>
  <c r="I1623" i="25"/>
  <c r="H42" i="26"/>
  <c r="J997" i="25"/>
  <c r="J1032" s="1"/>
  <c r="K988"/>
  <c r="K1436"/>
  <c r="K1421"/>
  <c r="M1690" s="1"/>
  <c r="K1420"/>
  <c r="G42" i="26"/>
  <c r="H1623" i="25"/>
  <c r="I1746"/>
  <c r="H91" i="26" s="1"/>
  <c r="I1651" i="25"/>
  <c r="G1747"/>
  <c r="F92" i="26" s="1"/>
  <c r="G1652" i="25"/>
  <c r="E1438"/>
  <c r="E1442"/>
  <c r="E1439"/>
  <c r="G1693" s="1"/>
  <c r="F46" i="26" s="1"/>
  <c r="K1286" i="25"/>
  <c r="AY40" i="26"/>
  <c r="J129" s="1"/>
  <c r="J198" s="1"/>
  <c r="J260" s="1"/>
  <c r="AV40"/>
  <c r="G129" s="1"/>
  <c r="G198" s="1"/>
  <c r="G260" s="1"/>
  <c r="R79" i="28"/>
  <c r="R80" s="1"/>
  <c r="P254"/>
  <c r="P255" s="1"/>
  <c r="M1651" i="25"/>
  <c r="AU41" i="26"/>
  <c r="F130" s="1"/>
  <c r="F199" s="1"/>
  <c r="F261" s="1"/>
  <c r="T415" i="25"/>
  <c r="L415" s="1"/>
  <c r="J1433" s="1"/>
  <c r="L1692" s="1"/>
  <c r="T432"/>
  <c r="L432" s="1"/>
  <c r="L1531" s="1"/>
  <c r="L1560" s="1"/>
  <c r="T414"/>
  <c r="L414" s="1"/>
  <c r="J1427" s="1"/>
  <c r="L1691" s="1"/>
  <c r="T434"/>
  <c r="L434" s="1"/>
  <c r="L1533" s="1"/>
  <c r="L1562" s="1"/>
  <c r="N390"/>
  <c r="T401"/>
  <c r="L401" s="1"/>
  <c r="T418"/>
  <c r="L418" s="1"/>
  <c r="J1451" s="1"/>
  <c r="L1695" s="1"/>
  <c r="T447"/>
  <c r="L447" s="1"/>
  <c r="L1546" s="1"/>
  <c r="L1575" s="1"/>
  <c r="AA290" i="6"/>
  <c r="M90" i="26"/>
  <c r="T90" s="1"/>
  <c r="AG90" s="1"/>
  <c r="M87"/>
  <c r="T87" s="1"/>
  <c r="AG87" s="1"/>
  <c r="AA287" i="6"/>
  <c r="J1320" i="25"/>
  <c r="I1327"/>
  <c r="I1334" s="1"/>
  <c r="K1697" s="1"/>
  <c r="J50" i="26" s="1"/>
  <c r="J1062" i="25"/>
  <c r="L1675" s="1"/>
  <c r="J1069"/>
  <c r="I1062"/>
  <c r="K1675" s="1"/>
  <c r="I1069"/>
  <c r="H1444"/>
  <c r="H1445"/>
  <c r="J1694" s="1"/>
  <c r="I47" i="26" s="1"/>
  <c r="H1432" i="25"/>
  <c r="G1320"/>
  <c r="F1327"/>
  <c r="U431"/>
  <c r="M431" s="1"/>
  <c r="M1530" s="1"/>
  <c r="M1559" s="1"/>
  <c r="U433"/>
  <c r="M433" s="1"/>
  <c r="M1532" s="1"/>
  <c r="M1561" s="1"/>
  <c r="U400"/>
  <c r="M400" s="1"/>
  <c r="K1343" s="1"/>
  <c r="M1677" s="1"/>
  <c r="AQ30" i="26"/>
  <c r="W30"/>
  <c r="AJ30" s="1"/>
  <c r="I72"/>
  <c r="W72" s="1"/>
  <c r="AJ72" s="1"/>
  <c r="I1432" i="25"/>
  <c r="I1433"/>
  <c r="K1692" s="1"/>
  <c r="H1191"/>
  <c r="G1346" s="1"/>
  <c r="G1198"/>
  <c r="L1748"/>
  <c r="K93" i="26" s="1"/>
  <c r="L1653" i="25"/>
  <c r="H72" i="26"/>
  <c r="V72" s="1"/>
  <c r="AI72" s="1"/>
  <c r="AP72" s="1"/>
  <c r="AW72" s="1"/>
  <c r="V30"/>
  <c r="AI30" s="1"/>
  <c r="AP30"/>
  <c r="I1329" i="25"/>
  <c r="I1328"/>
  <c r="K1696" s="1"/>
  <c r="AA286" i="6"/>
  <c r="M86" i="26"/>
  <c r="T86" s="1"/>
  <c r="AG86" s="1"/>
  <c r="O415" i="25"/>
  <c r="G415" s="1"/>
  <c r="O418"/>
  <c r="G418" s="1"/>
  <c r="O447"/>
  <c r="G447" s="1"/>
  <c r="G1546" s="1"/>
  <c r="G1575" s="1"/>
  <c r="O414"/>
  <c r="G414" s="1"/>
  <c r="E1427" s="1"/>
  <c r="G1691" s="1"/>
  <c r="O432"/>
  <c r="G432" s="1"/>
  <c r="G1531" s="1"/>
  <c r="G1560" s="1"/>
  <c r="O401"/>
  <c r="G401" s="1"/>
  <c r="O434"/>
  <c r="G434" s="1"/>
  <c r="G1533" s="1"/>
  <c r="G1562" s="1"/>
  <c r="H1327"/>
  <c r="H1328" s="1"/>
  <c r="J1696" s="1"/>
  <c r="I1320"/>
  <c r="AS46" i="26"/>
  <c r="Y46"/>
  <c r="AL46" s="1"/>
  <c r="H1286" i="25"/>
  <c r="S149" i="28"/>
  <c r="S150" s="1"/>
  <c r="T219"/>
  <c r="T220" s="1"/>
  <c r="F1286" i="25"/>
  <c r="F1157"/>
  <c r="L1157"/>
  <c r="E1432"/>
  <c r="E1433"/>
  <c r="G1692" s="1"/>
  <c r="F1433"/>
  <c r="H1692" s="1"/>
  <c r="F1432"/>
  <c r="I1198"/>
  <c r="J1191"/>
  <c r="I1346" s="1"/>
  <c r="F1062"/>
  <c r="H1675" s="1"/>
  <c r="F1069"/>
  <c r="H1450"/>
  <c r="J30" i="26"/>
  <c r="K1614" i="25"/>
  <c r="K1738" s="1"/>
  <c r="J83" i="26" s="1"/>
  <c r="G1614" i="25"/>
  <c r="G1738" s="1"/>
  <c r="F83" i="26" s="1"/>
  <c r="F30"/>
  <c r="W43"/>
  <c r="AJ43" s="1"/>
  <c r="AQ43"/>
  <c r="L1320" i="25"/>
  <c r="K1327"/>
  <c r="K1334" s="1"/>
  <c r="M1697" s="1"/>
  <c r="L50" i="26" s="1"/>
  <c r="G1076" i="25"/>
  <c r="I1673" s="1"/>
  <c r="H26" i="26" s="1"/>
  <c r="G1070" i="25"/>
  <c r="G1071"/>
  <c r="U134" i="28"/>
  <c r="U148"/>
  <c r="U122"/>
  <c r="U138"/>
  <c r="U126"/>
  <c r="U124"/>
  <c r="U128"/>
  <c r="U125"/>
  <c r="U147"/>
  <c r="U133"/>
  <c r="U123"/>
  <c r="U145"/>
  <c r="U140"/>
  <c r="U120"/>
  <c r="U136"/>
  <c r="U132"/>
  <c r="U119"/>
  <c r="U129"/>
  <c r="U135"/>
  <c r="U121"/>
  <c r="U142"/>
  <c r="U127"/>
  <c r="U137"/>
  <c r="U144"/>
  <c r="U131"/>
  <c r="U141"/>
  <c r="U143"/>
  <c r="U130"/>
  <c r="U139"/>
  <c r="U146"/>
  <c r="F1191" i="25"/>
  <c r="E1346" s="1"/>
  <c r="E1198"/>
  <c r="E1199" s="1"/>
  <c r="G1676" s="1"/>
  <c r="J44" i="26"/>
  <c r="K1625" i="25"/>
  <c r="J1198"/>
  <c r="J1199" s="1"/>
  <c r="L1676" s="1"/>
  <c r="K1191"/>
  <c r="J1346" s="1"/>
  <c r="S254" i="28"/>
  <c r="S255" s="1"/>
  <c r="G1286" i="25"/>
  <c r="H1157"/>
  <c r="I1643"/>
  <c r="I1451"/>
  <c r="K1695" s="1"/>
  <c r="R415"/>
  <c r="J415" s="1"/>
  <c r="H1433" s="1"/>
  <c r="J1692" s="1"/>
  <c r="R432"/>
  <c r="J432" s="1"/>
  <c r="J1531" s="1"/>
  <c r="J1560" s="1"/>
  <c r="R414"/>
  <c r="J414" s="1"/>
  <c r="H1427" s="1"/>
  <c r="J1691" s="1"/>
  <c r="R434"/>
  <c r="J434" s="1"/>
  <c r="J1533" s="1"/>
  <c r="J1562" s="1"/>
  <c r="R401"/>
  <c r="J401" s="1"/>
  <c r="R418"/>
  <c r="J418" s="1"/>
  <c r="H1451" s="1"/>
  <c r="J1695" s="1"/>
  <c r="R447"/>
  <c r="J447" s="1"/>
  <c r="J1546" s="1"/>
  <c r="J1575" s="1"/>
  <c r="F1320"/>
  <c r="E1327"/>
  <c r="E1334" s="1"/>
  <c r="G1697" s="1"/>
  <c r="F50" i="26" s="1"/>
  <c r="AQ46"/>
  <c r="W46"/>
  <c r="AJ46" s="1"/>
  <c r="E1069" i="25"/>
  <c r="E1062"/>
  <c r="G1675" s="1"/>
  <c r="K1198"/>
  <c r="K1199" s="1"/>
  <c r="M1676" s="1"/>
  <c r="L1191"/>
  <c r="K1346" s="1"/>
  <c r="F1328"/>
  <c r="H1696" s="1"/>
  <c r="F1334"/>
  <c r="H1697" s="1"/>
  <c r="G50" i="26" s="1"/>
  <c r="K1069" i="25"/>
  <c r="K1062"/>
  <c r="M1675" s="1"/>
  <c r="J1748"/>
  <c r="I93" i="26" s="1"/>
  <c r="J1653" i="25"/>
  <c r="J1776"/>
  <c r="O107" i="6" s="1"/>
  <c r="J139" s="1"/>
  <c r="I292" s="1"/>
  <c r="J1718" i="25"/>
  <c r="G1199"/>
  <c r="I1676" s="1"/>
  <c r="G1200"/>
  <c r="G1205"/>
  <c r="I1674" s="1"/>
  <c r="H27" i="26" s="1"/>
  <c r="M85"/>
  <c r="T85" s="1"/>
  <c r="AG85" s="1"/>
  <c r="AA285" i="6"/>
  <c r="I1588" i="25"/>
  <c r="H28" i="26"/>
  <c r="J1444" i="25"/>
  <c r="J1445"/>
  <c r="L1694" s="1"/>
  <c r="K47" i="26" s="1"/>
  <c r="H1625" i="25"/>
  <c r="G44" i="26"/>
  <c r="H1334" i="25"/>
  <c r="J1697" s="1"/>
  <c r="I50" i="26" s="1"/>
  <c r="I1157" i="25"/>
  <c r="Q401"/>
  <c r="I401" s="1"/>
  <c r="Q418"/>
  <c r="I418" s="1"/>
  <c r="G1451" s="1"/>
  <c r="I1695" s="1"/>
  <c r="Q447"/>
  <c r="I447" s="1"/>
  <c r="I1546" s="1"/>
  <c r="I1575" s="1"/>
  <c r="Q415"/>
  <c r="I415" s="1"/>
  <c r="G1433" s="1"/>
  <c r="I1692" s="1"/>
  <c r="Q432"/>
  <c r="I432" s="1"/>
  <c r="I1531" s="1"/>
  <c r="I1560" s="1"/>
  <c r="Q414"/>
  <c r="I414" s="1"/>
  <c r="G1427" s="1"/>
  <c r="I1691" s="1"/>
  <c r="Q434"/>
  <c r="I434" s="1"/>
  <c r="I1533" s="1"/>
  <c r="I1562" s="1"/>
  <c r="K1328"/>
  <c r="M1696" s="1"/>
  <c r="K1329"/>
  <c r="I1200"/>
  <c r="I1205"/>
  <c r="K1674" s="1"/>
  <c r="J27" i="26" s="1"/>
  <c r="I1199" i="25"/>
  <c r="K1676" s="1"/>
  <c r="E1450"/>
  <c r="E1451"/>
  <c r="G1695" s="1"/>
  <c r="F1451"/>
  <c r="H1695" s="1"/>
  <c r="F1450"/>
  <c r="T127" i="28"/>
  <c r="T122"/>
  <c r="T120"/>
  <c r="T141"/>
  <c r="T136"/>
  <c r="T131"/>
  <c r="T132"/>
  <c r="T130"/>
  <c r="T119"/>
  <c r="T134"/>
  <c r="T142"/>
  <c r="T146"/>
  <c r="T140"/>
  <c r="T143"/>
  <c r="T148"/>
  <c r="T145"/>
  <c r="T139"/>
  <c r="T125"/>
  <c r="T144"/>
  <c r="T133"/>
  <c r="T126"/>
  <c r="T123"/>
  <c r="T124"/>
  <c r="T128"/>
  <c r="T137"/>
  <c r="T147"/>
  <c r="T129"/>
  <c r="T135"/>
  <c r="T121"/>
  <c r="T138"/>
  <c r="J1709" i="25"/>
  <c r="J1767"/>
  <c r="O98" i="6" s="1"/>
  <c r="J130" s="1"/>
  <c r="I283" s="1"/>
  <c r="H1320" i="25"/>
  <c r="G1327"/>
  <c r="G1328" s="1"/>
  <c r="I1696" s="1"/>
  <c r="L1614"/>
  <c r="L1738" s="1"/>
  <c r="K83" i="26" s="1"/>
  <c r="K30"/>
  <c r="I1191" i="25"/>
  <c r="H1346" s="1"/>
  <c r="H1198"/>
  <c r="H1205" s="1"/>
  <c r="J1674" s="1"/>
  <c r="I27" i="26" s="1"/>
  <c r="U214" i="28"/>
  <c r="U209"/>
  <c r="U218"/>
  <c r="U208"/>
  <c r="U202"/>
  <c r="U194"/>
  <c r="U217"/>
  <c r="U203"/>
  <c r="U213"/>
  <c r="U191"/>
  <c r="U199"/>
  <c r="U197"/>
  <c r="U201"/>
  <c r="U190"/>
  <c r="U206"/>
  <c r="U192"/>
  <c r="U204"/>
  <c r="U212"/>
  <c r="U196"/>
  <c r="U195"/>
  <c r="U189"/>
  <c r="U210"/>
  <c r="U198"/>
  <c r="U211"/>
  <c r="U207"/>
  <c r="U193"/>
  <c r="U216"/>
  <c r="U205"/>
  <c r="U200"/>
  <c r="U215"/>
  <c r="F1198" i="25"/>
  <c r="G1191"/>
  <c r="F1346" s="1"/>
  <c r="AS43" i="26"/>
  <c r="Y43"/>
  <c r="AL43" s="1"/>
  <c r="G30"/>
  <c r="H1614" i="25"/>
  <c r="H1738" s="1"/>
  <c r="G83" i="26" s="1"/>
  <c r="J1327" i="25"/>
  <c r="J1328" s="1"/>
  <c r="L1696" s="1"/>
  <c r="K1320"/>
  <c r="AN89" i="26"/>
  <c r="AU89" s="1"/>
  <c r="F160" s="1"/>
  <c r="F222" s="1"/>
  <c r="F284" s="1"/>
  <c r="AB289" i="6"/>
  <c r="H1062" i="25"/>
  <c r="J1675" s="1"/>
  <c r="H1069"/>
  <c r="J1286"/>
  <c r="S219" i="28"/>
  <c r="S220" s="1"/>
  <c r="F283" i="26"/>
  <c r="S290" i="6"/>
  <c r="Z290" s="1"/>
  <c r="S90" i="26" s="1"/>
  <c r="Z90" s="1"/>
  <c r="AM90" s="1"/>
  <c r="Y290" i="6"/>
  <c r="R90" i="26" s="1"/>
  <c r="Y90" s="1"/>
  <c r="AL90" s="1"/>
  <c r="R288" i="6"/>
  <c r="X288"/>
  <c r="Q88" i="26" s="1"/>
  <c r="X88" s="1"/>
  <c r="AK88" s="1"/>
  <c r="AC288" i="6"/>
  <c r="AO88" i="26"/>
  <c r="AV88" s="1"/>
  <c r="G159" s="1"/>
  <c r="G221" s="1"/>
  <c r="S287" i="6"/>
  <c r="Z287" s="1"/>
  <c r="S87" i="26" s="1"/>
  <c r="Z87" s="1"/>
  <c r="AM87" s="1"/>
  <c r="Y287" i="6"/>
  <c r="R87" i="26" s="1"/>
  <c r="Y87" s="1"/>
  <c r="AL87" s="1"/>
  <c r="S285" i="6"/>
  <c r="Z285" s="1"/>
  <c r="S85" i="26" s="1"/>
  <c r="Z85" s="1"/>
  <c r="AM85" s="1"/>
  <c r="Y285" i="6"/>
  <c r="R85" i="26" s="1"/>
  <c r="Y85" s="1"/>
  <c r="AL85" s="1"/>
  <c r="S286" i="6"/>
  <c r="Z286" s="1"/>
  <c r="S86" i="26" s="1"/>
  <c r="Z86" s="1"/>
  <c r="AM86" s="1"/>
  <c r="Y286" i="6"/>
  <c r="R86" i="26" s="1"/>
  <c r="Y86" s="1"/>
  <c r="AL86" s="1"/>
  <c r="BA41" l="1"/>
  <c r="L130" s="1"/>
  <c r="L199" s="1"/>
  <c r="L261" s="1"/>
  <c r="H1199" i="25"/>
  <c r="J1676" s="1"/>
  <c r="F1200"/>
  <c r="E1205"/>
  <c r="G1674" s="1"/>
  <c r="F27" i="26" s="1"/>
  <c r="AQ18" i="28"/>
  <c r="AQ26"/>
  <c r="AQ36"/>
  <c r="AQ14"/>
  <c r="AQ20"/>
  <c r="AQ28"/>
  <c r="AQ37"/>
  <c r="AQ17"/>
  <c r="AQ25"/>
  <c r="AQ34"/>
  <c r="AQ42"/>
  <c r="AQ31"/>
  <c r="AQ39"/>
  <c r="AQ15"/>
  <c r="AQ23"/>
  <c r="AQ32"/>
  <c r="AQ16"/>
  <c r="AQ33"/>
  <c r="AQ21"/>
  <c r="AQ38"/>
  <c r="AQ35"/>
  <c r="AQ19"/>
  <c r="AQ22"/>
  <c r="AQ40"/>
  <c r="AQ24"/>
  <c r="AQ41"/>
  <c r="AQ29"/>
  <c r="AQ30"/>
  <c r="AQ43"/>
  <c r="AQ27"/>
  <c r="T30"/>
  <c r="T24"/>
  <c r="T16"/>
  <c r="T22"/>
  <c r="T28"/>
  <c r="T23"/>
  <c r="T15"/>
  <c r="T21"/>
  <c r="T36"/>
  <c r="T41"/>
  <c r="T33"/>
  <c r="T43"/>
  <c r="T25"/>
  <c r="T27"/>
  <c r="T29"/>
  <c r="T32"/>
  <c r="T40"/>
  <c r="T37"/>
  <c r="T14"/>
  <c r="T26"/>
  <c r="T18"/>
  <c r="T39"/>
  <c r="T19"/>
  <c r="T34"/>
  <c r="T38"/>
  <c r="T31"/>
  <c r="T17"/>
  <c r="T20"/>
  <c r="T42"/>
  <c r="T35"/>
  <c r="S78"/>
  <c r="S75"/>
  <c r="S56"/>
  <c r="S58"/>
  <c r="S57"/>
  <c r="S64"/>
  <c r="S54"/>
  <c r="S71"/>
  <c r="S51"/>
  <c r="S52"/>
  <c r="S73"/>
  <c r="S49"/>
  <c r="S70"/>
  <c r="S72"/>
  <c r="S67"/>
  <c r="S55"/>
  <c r="S68"/>
  <c r="S69"/>
  <c r="S53"/>
  <c r="S77"/>
  <c r="S60"/>
  <c r="S66"/>
  <c r="S63"/>
  <c r="S74"/>
  <c r="S50"/>
  <c r="S59"/>
  <c r="S62"/>
  <c r="S61"/>
  <c r="S76"/>
  <c r="S65"/>
  <c r="E1444" i="25"/>
  <c r="E1445"/>
  <c r="G1694" s="1"/>
  <c r="F47" i="26" s="1"/>
  <c r="G1776" i="25"/>
  <c r="F107" i="6" s="1"/>
  <c r="G139" s="1"/>
  <c r="F292" s="1"/>
  <c r="G1718" i="25"/>
  <c r="I1775"/>
  <c r="L106" i="6" s="1"/>
  <c r="I138" s="1"/>
  <c r="H291" s="1"/>
  <c r="I1717" i="25"/>
  <c r="H1747"/>
  <c r="G92" i="26" s="1"/>
  <c r="H1652" i="25"/>
  <c r="K1438"/>
  <c r="K1442"/>
  <c r="K1439"/>
  <c r="M1693" s="1"/>
  <c r="L46" i="26" s="1"/>
  <c r="I1747" i="25"/>
  <c r="H92" i="26" s="1"/>
  <c r="I1652" i="25"/>
  <c r="L988"/>
  <c r="K997"/>
  <c r="K1032" s="1"/>
  <c r="AN43" i="26"/>
  <c r="T43"/>
  <c r="AG43" s="1"/>
  <c r="AU43" s="1"/>
  <c r="F132" s="1"/>
  <c r="F201" s="1"/>
  <c r="F263" s="1"/>
  <c r="U31" i="28"/>
  <c r="U24"/>
  <c r="U19"/>
  <c r="U34"/>
  <c r="U27"/>
  <c r="U17"/>
  <c r="U20"/>
  <c r="U23"/>
  <c r="U15"/>
  <c r="U42"/>
  <c r="U37"/>
  <c r="U38"/>
  <c r="U28"/>
  <c r="U29"/>
  <c r="U21"/>
  <c r="U35"/>
  <c r="U25"/>
  <c r="U18"/>
  <c r="U26"/>
  <c r="U30"/>
  <c r="U14"/>
  <c r="U16"/>
  <c r="U22"/>
  <c r="U39"/>
  <c r="U41"/>
  <c r="U43"/>
  <c r="U32"/>
  <c r="U40"/>
  <c r="U36"/>
  <c r="U33"/>
  <c r="T86"/>
  <c r="T105"/>
  <c r="T102"/>
  <c r="T90"/>
  <c r="T91"/>
  <c r="T98"/>
  <c r="T100"/>
  <c r="T88"/>
  <c r="T112"/>
  <c r="T87"/>
  <c r="T106"/>
  <c r="T93"/>
  <c r="T85"/>
  <c r="T84"/>
  <c r="T101"/>
  <c r="T103"/>
  <c r="T96"/>
  <c r="T95"/>
  <c r="T113"/>
  <c r="T107"/>
  <c r="T111"/>
  <c r="T110"/>
  <c r="T94"/>
  <c r="T92"/>
  <c r="T104"/>
  <c r="T109"/>
  <c r="T108"/>
  <c r="T99"/>
  <c r="T89"/>
  <c r="T97"/>
  <c r="F1438" i="25"/>
  <c r="F1442"/>
  <c r="F1439"/>
  <c r="H1693" s="1"/>
  <c r="G46" i="26" s="1"/>
  <c r="H1624" i="25"/>
  <c r="G43" i="26"/>
  <c r="M1747" i="25"/>
  <c r="L92" i="26" s="1"/>
  <c r="M1652" i="25"/>
  <c r="T291" i="6"/>
  <c r="M291"/>
  <c r="N291" s="1"/>
  <c r="O291" s="1"/>
  <c r="P291" s="1"/>
  <c r="H43" i="26"/>
  <c r="I1624" i="25"/>
  <c r="H1775"/>
  <c r="I106" i="6" s="1"/>
  <c r="H138" s="1"/>
  <c r="G291" s="1"/>
  <c r="U291" s="1"/>
  <c r="N91" i="26" s="1"/>
  <c r="U91" s="1"/>
  <c r="AH91" s="1"/>
  <c r="H1717" i="25"/>
  <c r="K1775"/>
  <c r="R106" i="6" s="1"/>
  <c r="K138" s="1"/>
  <c r="J291" s="1"/>
  <c r="K1717" i="25"/>
  <c r="K1624"/>
  <c r="J43" i="26"/>
  <c r="I1442" i="25"/>
  <c r="I1438"/>
  <c r="I1439"/>
  <c r="K1693" s="1"/>
  <c r="J46" i="26" s="1"/>
  <c r="AR42"/>
  <c r="X42"/>
  <c r="AK42" s="1"/>
  <c r="AY42" s="1"/>
  <c r="J131" s="1"/>
  <c r="J200" s="1"/>
  <c r="J262" s="1"/>
  <c r="M1775" i="25"/>
  <c r="X106" i="6" s="1"/>
  <c r="M138" s="1"/>
  <c r="L291" s="1"/>
  <c r="M1717" i="25"/>
  <c r="S183" i="28"/>
  <c r="S175"/>
  <c r="S159"/>
  <c r="S162"/>
  <c r="S165"/>
  <c r="S178"/>
  <c r="S177"/>
  <c r="S181"/>
  <c r="S167"/>
  <c r="S155"/>
  <c r="S163"/>
  <c r="S160"/>
  <c r="S164"/>
  <c r="S168"/>
  <c r="S158"/>
  <c r="S173"/>
  <c r="S174"/>
  <c r="S176"/>
  <c r="S172"/>
  <c r="S170"/>
  <c r="S179"/>
  <c r="S182"/>
  <c r="S169"/>
  <c r="S171"/>
  <c r="S161"/>
  <c r="S157"/>
  <c r="S156"/>
  <c r="S180"/>
  <c r="S166"/>
  <c r="S154"/>
  <c r="T46" i="26"/>
  <c r="AG46" s="1"/>
  <c r="AN46"/>
  <c r="U42"/>
  <c r="AH42" s="1"/>
  <c r="AO42"/>
  <c r="M1624" i="25"/>
  <c r="L43" i="26"/>
  <c r="AP42"/>
  <c r="V42"/>
  <c r="AI42" s="1"/>
  <c r="G1748" i="25"/>
  <c r="F93" i="26" s="1"/>
  <c r="G1653" i="25"/>
  <c r="Z42" i="26"/>
  <c r="AM42" s="1"/>
  <c r="AT42"/>
  <c r="G1438" i="25"/>
  <c r="G1442"/>
  <c r="G1439"/>
  <c r="I1693" s="1"/>
  <c r="H46" i="26" s="1"/>
  <c r="K1747" i="25"/>
  <c r="J92" i="26" s="1"/>
  <c r="K1652" i="25"/>
  <c r="H1200"/>
  <c r="AX46" i="26"/>
  <c r="I135" s="1"/>
  <c r="I204" s="1"/>
  <c r="I266" s="1"/>
  <c r="H1329" i="25"/>
  <c r="AW30" i="26"/>
  <c r="F1329" i="25"/>
  <c r="AV41" i="26"/>
  <c r="G130" s="1"/>
  <c r="G199" s="1"/>
  <c r="G261" s="1"/>
  <c r="AY41"/>
  <c r="J130" s="1"/>
  <c r="J199" s="1"/>
  <c r="J261" s="1"/>
  <c r="S114" i="28"/>
  <c r="S115" s="1"/>
  <c r="L1590" i="25"/>
  <c r="L1597" s="1"/>
  <c r="K49" i="26"/>
  <c r="K29"/>
  <c r="L1589" i="25"/>
  <c r="AT50" i="26"/>
  <c r="Z50"/>
  <c r="AM50" s="1"/>
  <c r="AN50"/>
  <c r="T50"/>
  <c r="AG50" s="1"/>
  <c r="J1626" i="25"/>
  <c r="I45" i="26"/>
  <c r="L29"/>
  <c r="M1589" i="25"/>
  <c r="H44" i="26"/>
  <c r="I1625" i="25"/>
  <c r="I1627"/>
  <c r="H48" i="26"/>
  <c r="U44"/>
  <c r="AH44" s="1"/>
  <c r="AO44"/>
  <c r="AB285" i="6"/>
  <c r="AN85" i="26"/>
  <c r="AP27"/>
  <c r="V27"/>
  <c r="AI27" s="1"/>
  <c r="G49"/>
  <c r="H1590" i="25"/>
  <c r="H1597" s="1"/>
  <c r="E1070"/>
  <c r="E1076"/>
  <c r="G1673" s="1"/>
  <c r="F26" i="26" s="1"/>
  <c r="E1071" i="25"/>
  <c r="AR44" i="26"/>
  <c r="X44"/>
  <c r="AK44" s="1"/>
  <c r="AR30"/>
  <c r="J72"/>
  <c r="X72" s="1"/>
  <c r="AK72" s="1"/>
  <c r="AR72" s="1"/>
  <c r="AY72" s="1"/>
  <c r="X30"/>
  <c r="AK30" s="1"/>
  <c r="G28"/>
  <c r="H1588" i="25"/>
  <c r="H1626"/>
  <c r="G45" i="26"/>
  <c r="I49"/>
  <c r="J1590" i="25"/>
  <c r="J1597" s="1"/>
  <c r="G1625"/>
  <c r="F44" i="26"/>
  <c r="M1614" i="25"/>
  <c r="M1738" s="1"/>
  <c r="L83" i="26" s="1"/>
  <c r="L30"/>
  <c r="L1588" i="25"/>
  <c r="K28" i="26"/>
  <c r="AN90"/>
  <c r="AB290" i="6"/>
  <c r="U414" i="25"/>
  <c r="M414" s="1"/>
  <c r="K1427" s="1"/>
  <c r="M1691" s="1"/>
  <c r="U432"/>
  <c r="M432" s="1"/>
  <c r="M1531" s="1"/>
  <c r="M1560" s="1"/>
  <c r="U401"/>
  <c r="M401" s="1"/>
  <c r="U434"/>
  <c r="M434" s="1"/>
  <c r="M1533" s="1"/>
  <c r="M1562" s="1"/>
  <c r="U415"/>
  <c r="M415" s="1"/>
  <c r="K1433" s="1"/>
  <c r="M1692" s="1"/>
  <c r="U418"/>
  <c r="M418" s="1"/>
  <c r="K1451" s="1"/>
  <c r="M1695" s="1"/>
  <c r="U447"/>
  <c r="M447" s="1"/>
  <c r="M1546" s="1"/>
  <c r="M1575" s="1"/>
  <c r="L1626"/>
  <c r="K45" i="26"/>
  <c r="AZ43"/>
  <c r="K132" s="1"/>
  <c r="K201" s="1"/>
  <c r="K263" s="1"/>
  <c r="J1329" i="25"/>
  <c r="H1643"/>
  <c r="F1199"/>
  <c r="H1676" s="1"/>
  <c r="E1200"/>
  <c r="E1328"/>
  <c r="G1696" s="1"/>
  <c r="AX43" i="26"/>
  <c r="I132" s="1"/>
  <c r="I201" s="1"/>
  <c r="I263" s="1"/>
  <c r="G1329" i="25"/>
  <c r="AZ46" i="26"/>
  <c r="K135" s="1"/>
  <c r="K204" s="1"/>
  <c r="K266" s="1"/>
  <c r="J1200" i="25"/>
  <c r="AO89" i="26"/>
  <c r="AV89" s="1"/>
  <c r="G160" s="1"/>
  <c r="G222" s="1"/>
  <c r="G284" s="1"/>
  <c r="AC289" i="6"/>
  <c r="AQ27" i="26"/>
  <c r="W27"/>
  <c r="AJ27" s="1"/>
  <c r="H1349" i="25"/>
  <c r="J1678" s="1"/>
  <c r="H1348"/>
  <c r="I1590"/>
  <c r="I1597" s="1"/>
  <c r="H49" i="26"/>
  <c r="G1627" i="25"/>
  <c r="F48" i="26"/>
  <c r="J1719" i="25"/>
  <c r="J1777"/>
  <c r="O108" i="6" s="1"/>
  <c r="J140" s="1"/>
  <c r="I293" s="1"/>
  <c r="U50" i="26"/>
  <c r="AH50" s="1"/>
  <c r="AO50"/>
  <c r="F28"/>
  <c r="G1588" i="25"/>
  <c r="J1625"/>
  <c r="I44" i="26"/>
  <c r="I1767" i="25"/>
  <c r="L98" i="6" s="1"/>
  <c r="I130" s="1"/>
  <c r="H283" s="1"/>
  <c r="I1709" i="25"/>
  <c r="K1749"/>
  <c r="J94" i="26" s="1"/>
  <c r="K1654" i="25"/>
  <c r="AN27" i="26"/>
  <c r="T27"/>
  <c r="AG27" s="1"/>
  <c r="F1071" i="25"/>
  <c r="F1070"/>
  <c r="F1076"/>
  <c r="H1673" s="1"/>
  <c r="G26" i="26" s="1"/>
  <c r="L1719" i="25"/>
  <c r="L1777"/>
  <c r="U108" i="6" s="1"/>
  <c r="L140" s="1"/>
  <c r="K293" s="1"/>
  <c r="K1626" i="25"/>
  <c r="J45" i="26"/>
  <c r="J1070" i="25"/>
  <c r="J1076"/>
  <c r="L1673" s="1"/>
  <c r="K26" i="26" s="1"/>
  <c r="J1071" i="25"/>
  <c r="F1205"/>
  <c r="H1674" s="1"/>
  <c r="G27" i="26" s="1"/>
  <c r="K1205" i="25"/>
  <c r="M1674" s="1"/>
  <c r="L27" i="26" s="1"/>
  <c r="U149" i="28"/>
  <c r="U150" s="1"/>
  <c r="G1334" i="25"/>
  <c r="I1697" s="1"/>
  <c r="H50" i="26" s="1"/>
  <c r="G1643" i="25"/>
  <c r="J1205"/>
  <c r="L1674" s="1"/>
  <c r="K27" i="26" s="1"/>
  <c r="AU90"/>
  <c r="F161" s="1"/>
  <c r="F223" s="1"/>
  <c r="F285" s="1"/>
  <c r="I28"/>
  <c r="J1588" i="25"/>
  <c r="F1349"/>
  <c r="H1678" s="1"/>
  <c r="F1348"/>
  <c r="Y30" i="26"/>
  <c r="AL30" s="1"/>
  <c r="AS30"/>
  <c r="K72"/>
  <c r="Y72" s="1"/>
  <c r="AL72" s="1"/>
  <c r="AS72" s="1"/>
  <c r="AZ72" s="1"/>
  <c r="G48"/>
  <c r="H1627" i="25"/>
  <c r="AR27" i="26"/>
  <c r="X27"/>
  <c r="AK27" s="1"/>
  <c r="L49"/>
  <c r="M1590" i="25"/>
  <c r="M1597" s="1"/>
  <c r="H45" i="26"/>
  <c r="I1626" i="25"/>
  <c r="AQ50" i="26"/>
  <c r="W50"/>
  <c r="AJ50" s="1"/>
  <c r="AS47"/>
  <c r="Y47"/>
  <c r="AL47" s="1"/>
  <c r="V28"/>
  <c r="AI28" s="1"/>
  <c r="AP28"/>
  <c r="H29"/>
  <c r="I1589" i="25"/>
  <c r="I1595" s="1"/>
  <c r="K1070"/>
  <c r="K1076"/>
  <c r="M1673" s="1"/>
  <c r="L26" i="26" s="1"/>
  <c r="K1071" i="25"/>
  <c r="J48" i="26"/>
  <c r="K1627" i="25"/>
  <c r="G1589"/>
  <c r="G1595" s="1"/>
  <c r="F29" i="26"/>
  <c r="V26"/>
  <c r="AP26"/>
  <c r="K1590" i="25"/>
  <c r="K1597" s="1"/>
  <c r="J49" i="26"/>
  <c r="G1348" i="25"/>
  <c r="G1349"/>
  <c r="I1678" s="1"/>
  <c r="K1588"/>
  <c r="J28" i="26"/>
  <c r="L1627" i="25"/>
  <c r="K48" i="26"/>
  <c r="L1625" i="25"/>
  <c r="K44" i="26"/>
  <c r="J1334" i="25"/>
  <c r="L1697" s="1"/>
  <c r="K50" i="26" s="1"/>
  <c r="T149" i="28"/>
  <c r="T150" s="1"/>
  <c r="E1329" i="25"/>
  <c r="K1200"/>
  <c r="H119" i="26"/>
  <c r="H188" s="1"/>
  <c r="H250" s="1"/>
  <c r="AX30"/>
  <c r="H1076" i="25"/>
  <c r="J1673" s="1"/>
  <c r="I26" i="26" s="1"/>
  <c r="H1071" i="25"/>
  <c r="H1070"/>
  <c r="J1589"/>
  <c r="J1595" s="1"/>
  <c r="I29" i="26"/>
  <c r="G72"/>
  <c r="U72" s="1"/>
  <c r="AH72" s="1"/>
  <c r="U30"/>
  <c r="AH30" s="1"/>
  <c r="AO30"/>
  <c r="K1589" i="25"/>
  <c r="K1595" s="1"/>
  <c r="J29" i="26"/>
  <c r="H1749" i="25"/>
  <c r="G94" i="26" s="1"/>
  <c r="H1654" i="25"/>
  <c r="M1588"/>
  <c r="L28" i="26"/>
  <c r="K1349" i="25"/>
  <c r="M1678" s="1"/>
  <c r="K1348"/>
  <c r="Y135" i="28"/>
  <c r="Y130"/>
  <c r="Y147"/>
  <c r="Y127"/>
  <c r="Y120"/>
  <c r="Y124"/>
  <c r="Y143"/>
  <c r="Y137"/>
  <c r="Y119"/>
  <c r="Y129"/>
  <c r="Y134"/>
  <c r="Y126"/>
  <c r="Y138"/>
  <c r="Y142"/>
  <c r="Y136"/>
  <c r="Y125"/>
  <c r="Y141"/>
  <c r="Y121"/>
  <c r="Y139"/>
  <c r="Y122"/>
  <c r="Y145"/>
  <c r="Y128"/>
  <c r="Y131"/>
  <c r="Y148"/>
  <c r="Y133"/>
  <c r="Y123"/>
  <c r="Y146"/>
  <c r="Y132"/>
  <c r="Y140"/>
  <c r="Y144"/>
  <c r="J1349" i="25"/>
  <c r="L1678" s="1"/>
  <c r="J1348"/>
  <c r="E1349"/>
  <c r="G1678" s="1"/>
  <c r="E1348"/>
  <c r="T30" i="26"/>
  <c r="AG30" s="1"/>
  <c r="F72"/>
  <c r="T72" s="1"/>
  <c r="AG72" s="1"/>
  <c r="AN72" s="1"/>
  <c r="AU72" s="1"/>
  <c r="AN30"/>
  <c r="J1627" i="25"/>
  <c r="I48" i="26"/>
  <c r="I1348" i="25"/>
  <c r="I1349"/>
  <c r="K1678" s="1"/>
  <c r="G1626"/>
  <c r="F45" i="26"/>
  <c r="AN86"/>
  <c r="AU86" s="1"/>
  <c r="F157" s="1"/>
  <c r="F219" s="1"/>
  <c r="F281" s="1"/>
  <c r="AB286" i="6"/>
  <c r="AQ72" i="26"/>
  <c r="AX72" s="1"/>
  <c r="W47"/>
  <c r="AJ47" s="1"/>
  <c r="AQ47"/>
  <c r="I1076" i="25"/>
  <c r="K1673" s="1"/>
  <c r="J26" i="26" s="1"/>
  <c r="I1070" i="25"/>
  <c r="I1071" s="1"/>
  <c r="AR50" i="26"/>
  <c r="X50"/>
  <c r="AK50" s="1"/>
  <c r="AB287" i="6"/>
  <c r="AN87" i="26"/>
  <c r="AU87" s="1"/>
  <c r="F158" s="1"/>
  <c r="F220" s="1"/>
  <c r="F282" s="1"/>
  <c r="U219" i="28"/>
  <c r="U220" s="1"/>
  <c r="L1643" i="25"/>
  <c r="AU85" i="26"/>
  <c r="F156" s="1"/>
  <c r="F218" s="1"/>
  <c r="F280" s="1"/>
  <c r="K1643" i="25"/>
  <c r="M1643"/>
  <c r="AD288" i="6"/>
  <c r="AP88" i="26"/>
  <c r="AW88" s="1"/>
  <c r="H159" s="1"/>
  <c r="H221" s="1"/>
  <c r="G283"/>
  <c r="AQ65" i="28"/>
  <c r="AQ52"/>
  <c r="AQ49"/>
  <c r="AQ56"/>
  <c r="AQ60"/>
  <c r="AQ64"/>
  <c r="AQ69"/>
  <c r="AQ73"/>
  <c r="AQ77"/>
  <c r="AQ53"/>
  <c r="AQ57"/>
  <c r="AQ61"/>
  <c r="AQ66"/>
  <c r="AQ70"/>
  <c r="AQ74"/>
  <c r="AQ78"/>
  <c r="AQ50"/>
  <c r="AQ54"/>
  <c r="AQ58"/>
  <c r="AQ62"/>
  <c r="AQ67"/>
  <c r="AQ71"/>
  <c r="AQ75"/>
  <c r="AQ51"/>
  <c r="AQ55"/>
  <c r="AQ59"/>
  <c r="AQ63"/>
  <c r="AQ68"/>
  <c r="AQ72"/>
  <c r="AQ76"/>
  <c r="AP14"/>
  <c r="AP34"/>
  <c r="AP38"/>
  <c r="AP42"/>
  <c r="AP31"/>
  <c r="AP35"/>
  <c r="AP39"/>
  <c r="AP43"/>
  <c r="AP17"/>
  <c r="AP21"/>
  <c r="AP25"/>
  <c r="AP29"/>
  <c r="AP16"/>
  <c r="AP20"/>
  <c r="AP24"/>
  <c r="AP28"/>
  <c r="AP32"/>
  <c r="AP36"/>
  <c r="AP40"/>
  <c r="AP33"/>
  <c r="AP37"/>
  <c r="AP41"/>
  <c r="AP30"/>
  <c r="AP15"/>
  <c r="AP19"/>
  <c r="AP23"/>
  <c r="AP27"/>
  <c r="AP18"/>
  <c r="AP22"/>
  <c r="AP26"/>
  <c r="AQ44"/>
  <c r="AQ45" s="1"/>
  <c r="S288" i="6"/>
  <c r="Z288" s="1"/>
  <c r="S88" i="26" s="1"/>
  <c r="Z88" s="1"/>
  <c r="AM88" s="1"/>
  <c r="Y288" i="6"/>
  <c r="R88" i="26" s="1"/>
  <c r="Y88" s="1"/>
  <c r="AL88" s="1"/>
  <c r="T250" i="28" l="1"/>
  <c r="T228"/>
  <c r="T230"/>
  <c r="T224"/>
  <c r="T249"/>
  <c r="T226"/>
  <c r="T235"/>
  <c r="T240"/>
  <c r="T246"/>
  <c r="T229"/>
  <c r="T237"/>
  <c r="T227"/>
  <c r="T241"/>
  <c r="T234"/>
  <c r="T236"/>
  <c r="T251"/>
  <c r="T247"/>
  <c r="T238"/>
  <c r="T243"/>
  <c r="T244"/>
  <c r="T252"/>
  <c r="T233"/>
  <c r="T245"/>
  <c r="T232"/>
  <c r="T231"/>
  <c r="T242"/>
  <c r="T248"/>
  <c r="T239"/>
  <c r="T225"/>
  <c r="T253"/>
  <c r="AZ47" i="26"/>
  <c r="K136" s="1"/>
  <c r="K205" s="1"/>
  <c r="K267" s="1"/>
  <c r="AY27"/>
  <c r="J116" s="1"/>
  <c r="J185" s="1"/>
  <c r="J247" s="1"/>
  <c r="AW27"/>
  <c r="H116" s="1"/>
  <c r="H185" s="1"/>
  <c r="H247" s="1"/>
  <c r="AU50"/>
  <c r="F139" s="1"/>
  <c r="F208" s="1"/>
  <c r="F270" s="1"/>
  <c r="BA50"/>
  <c r="L139" s="1"/>
  <c r="L208" s="1"/>
  <c r="L270" s="1"/>
  <c r="BA42"/>
  <c r="L131" s="1"/>
  <c r="L200" s="1"/>
  <c r="L262" s="1"/>
  <c r="AV42"/>
  <c r="G131" s="1"/>
  <c r="G200" s="1"/>
  <c r="G262" s="1"/>
  <c r="AU46"/>
  <c r="F135" s="1"/>
  <c r="F204" s="1"/>
  <c r="F266" s="1"/>
  <c r="AV50"/>
  <c r="G139" s="1"/>
  <c r="G208" s="1"/>
  <c r="G270" s="1"/>
  <c r="T71" i="28"/>
  <c r="T70"/>
  <c r="T54"/>
  <c r="T63"/>
  <c r="T62"/>
  <c r="T72"/>
  <c r="T61"/>
  <c r="T78"/>
  <c r="T52"/>
  <c r="T73"/>
  <c r="T65"/>
  <c r="T56"/>
  <c r="T57"/>
  <c r="T75"/>
  <c r="T55"/>
  <c r="T66"/>
  <c r="T59"/>
  <c r="T76"/>
  <c r="T67"/>
  <c r="T74"/>
  <c r="T68"/>
  <c r="T49"/>
  <c r="T77"/>
  <c r="T69"/>
  <c r="T64"/>
  <c r="T58"/>
  <c r="T50"/>
  <c r="T60"/>
  <c r="T51"/>
  <c r="T53"/>
  <c r="K1718" i="25"/>
  <c r="K1776"/>
  <c r="R107" i="6" s="1"/>
  <c r="K139" s="1"/>
  <c r="J292" s="1"/>
  <c r="AP46" i="26"/>
  <c r="V46"/>
  <c r="AI46" s="1"/>
  <c r="U250" i="28"/>
  <c r="U225"/>
  <c r="U235"/>
  <c r="U253"/>
  <c r="U252"/>
  <c r="U224"/>
  <c r="U236"/>
  <c r="U244"/>
  <c r="U228"/>
  <c r="U233"/>
  <c r="U231"/>
  <c r="U249"/>
  <c r="U232"/>
  <c r="U248"/>
  <c r="U227"/>
  <c r="U251"/>
  <c r="U234"/>
  <c r="U243"/>
  <c r="U241"/>
  <c r="U230"/>
  <c r="U245"/>
  <c r="U226"/>
  <c r="U238"/>
  <c r="U242"/>
  <c r="U247"/>
  <c r="U229"/>
  <c r="U239"/>
  <c r="U237"/>
  <c r="U240"/>
  <c r="U246"/>
  <c r="M1748" i="25"/>
  <c r="L93" i="26" s="1"/>
  <c r="M1653" i="25"/>
  <c r="U62" i="28"/>
  <c r="U68"/>
  <c r="U64"/>
  <c r="U75"/>
  <c r="U56"/>
  <c r="U60"/>
  <c r="U69"/>
  <c r="U53"/>
  <c r="U76"/>
  <c r="U63"/>
  <c r="U72"/>
  <c r="U66"/>
  <c r="U52"/>
  <c r="U61"/>
  <c r="U65"/>
  <c r="U73"/>
  <c r="U49"/>
  <c r="U51"/>
  <c r="U74"/>
  <c r="U59"/>
  <c r="U58"/>
  <c r="U67"/>
  <c r="U77"/>
  <c r="U54"/>
  <c r="U50"/>
  <c r="U55"/>
  <c r="U71"/>
  <c r="U78"/>
  <c r="U70"/>
  <c r="U57"/>
  <c r="Y26"/>
  <c r="Y25"/>
  <c r="Y28"/>
  <c r="Y33"/>
  <c r="Y16"/>
  <c r="Y40"/>
  <c r="Y41"/>
  <c r="Y38"/>
  <c r="Y24"/>
  <c r="Y23"/>
  <c r="Y21"/>
  <c r="Y19"/>
  <c r="Y37"/>
  <c r="Y20"/>
  <c r="Y29"/>
  <c r="Y18"/>
  <c r="Y30"/>
  <c r="Y14"/>
  <c r="Y36"/>
  <c r="Y35"/>
  <c r="Y31"/>
  <c r="Y39"/>
  <c r="Y43"/>
  <c r="Y34"/>
  <c r="Y27"/>
  <c r="Y17"/>
  <c r="Y22"/>
  <c r="Y15"/>
  <c r="Y32"/>
  <c r="Y42"/>
  <c r="U181"/>
  <c r="U176"/>
  <c r="U162"/>
  <c r="U182"/>
  <c r="U173"/>
  <c r="U169"/>
  <c r="U171"/>
  <c r="U161"/>
  <c r="U178"/>
  <c r="U158"/>
  <c r="U179"/>
  <c r="U183"/>
  <c r="U177"/>
  <c r="U159"/>
  <c r="U160"/>
  <c r="U164"/>
  <c r="U174"/>
  <c r="U168"/>
  <c r="U170"/>
  <c r="U175"/>
  <c r="U165"/>
  <c r="U167"/>
  <c r="U155"/>
  <c r="U157"/>
  <c r="U163"/>
  <c r="U156"/>
  <c r="U180"/>
  <c r="U172"/>
  <c r="U166"/>
  <c r="U154"/>
  <c r="U184" s="1"/>
  <c r="U185" s="1"/>
  <c r="AR46" i="26"/>
  <c r="X46"/>
  <c r="AK46" s="1"/>
  <c r="AY46" s="1"/>
  <c r="J135" s="1"/>
  <c r="J204" s="1"/>
  <c r="J266" s="1"/>
  <c r="I1444" i="25"/>
  <c r="I1445"/>
  <c r="K1694" s="1"/>
  <c r="J47" i="26" s="1"/>
  <c r="K1748" i="25"/>
  <c r="J93" i="26" s="1"/>
  <c r="K1653" i="25"/>
  <c r="V43" i="26"/>
  <c r="AI43" s="1"/>
  <c r="AP43"/>
  <c r="M91"/>
  <c r="T91" s="1"/>
  <c r="AG91" s="1"/>
  <c r="AA291" i="6"/>
  <c r="H1653" i="25"/>
  <c r="H1748"/>
  <c r="G93" i="26" s="1"/>
  <c r="F1444" i="25"/>
  <c r="F1445"/>
  <c r="H1694" s="1"/>
  <c r="G47" i="26" s="1"/>
  <c r="V30" i="28"/>
  <c r="V24"/>
  <c r="V16"/>
  <c r="V43"/>
  <c r="V31"/>
  <c r="V17"/>
  <c r="V20"/>
  <c r="V41"/>
  <c r="V42"/>
  <c r="V27"/>
  <c r="V39"/>
  <c r="V15"/>
  <c r="V37"/>
  <c r="V32"/>
  <c r="V25"/>
  <c r="V26"/>
  <c r="V18"/>
  <c r="V21"/>
  <c r="V35"/>
  <c r="V23"/>
  <c r="V19"/>
  <c r="V40"/>
  <c r="V33"/>
  <c r="V14"/>
  <c r="V22"/>
  <c r="V34"/>
  <c r="V36"/>
  <c r="V28"/>
  <c r="V29"/>
  <c r="V38"/>
  <c r="I1776" i="25"/>
  <c r="L107" i="6" s="1"/>
  <c r="I139" s="1"/>
  <c r="H292" s="1"/>
  <c r="I1718" i="25"/>
  <c r="Z46" i="26"/>
  <c r="AM46" s="1"/>
  <c r="AT46"/>
  <c r="M292" i="6"/>
  <c r="N292" s="1"/>
  <c r="O292" s="1"/>
  <c r="P292" s="1"/>
  <c r="T292"/>
  <c r="T114" i="28"/>
  <c r="T115" s="1"/>
  <c r="V291" i="6"/>
  <c r="O91" i="26" s="1"/>
  <c r="V91" s="1"/>
  <c r="AI91" s="1"/>
  <c r="T44" i="28"/>
  <c r="T45" s="1"/>
  <c r="T174"/>
  <c r="T178"/>
  <c r="T167"/>
  <c r="T161"/>
  <c r="T157"/>
  <c r="T163"/>
  <c r="T160"/>
  <c r="T156"/>
  <c r="T164"/>
  <c r="T166"/>
  <c r="T168"/>
  <c r="T181"/>
  <c r="T180"/>
  <c r="T172"/>
  <c r="T170"/>
  <c r="T165"/>
  <c r="T169"/>
  <c r="T171"/>
  <c r="T176"/>
  <c r="T182"/>
  <c r="T155"/>
  <c r="T158"/>
  <c r="T173"/>
  <c r="T183"/>
  <c r="T177"/>
  <c r="T175"/>
  <c r="T179"/>
  <c r="T159"/>
  <c r="T162"/>
  <c r="T154"/>
  <c r="G1445" i="25"/>
  <c r="I1694" s="1"/>
  <c r="H47" i="26" s="1"/>
  <c r="G1444" i="25"/>
  <c r="G1777"/>
  <c r="F108" i="6" s="1"/>
  <c r="G140" s="1"/>
  <c r="F293" s="1"/>
  <c r="G1719" i="25"/>
  <c r="AT43" i="26"/>
  <c r="Z43"/>
  <c r="AM43" s="1"/>
  <c r="AR43"/>
  <c r="X43"/>
  <c r="AK43" s="1"/>
  <c r="I1748" i="25"/>
  <c r="H93" i="26" s="1"/>
  <c r="I1653" i="25"/>
  <c r="Q291" i="6"/>
  <c r="R291" s="1"/>
  <c r="W291"/>
  <c r="P91" i="26" s="1"/>
  <c r="W91" s="1"/>
  <c r="AJ91" s="1"/>
  <c r="M1776" i="25"/>
  <c r="X107" i="6" s="1"/>
  <c r="M139" s="1"/>
  <c r="L292" s="1"/>
  <c r="M1718" i="25"/>
  <c r="U43" i="26"/>
  <c r="AH43" s="1"/>
  <c r="AO43"/>
  <c r="AO46"/>
  <c r="U46"/>
  <c r="AH46" s="1"/>
  <c r="K1445" i="25"/>
  <c r="M1694" s="1"/>
  <c r="L47" i="26" s="1"/>
  <c r="K1444" i="25"/>
  <c r="H1776"/>
  <c r="I107" i="6" s="1"/>
  <c r="H139" s="1"/>
  <c r="G292" s="1"/>
  <c r="U292" s="1"/>
  <c r="N92" i="26" s="1"/>
  <c r="U92" s="1"/>
  <c r="AH92" s="1"/>
  <c r="H1718" i="25"/>
  <c r="T47" i="26"/>
  <c r="AG47" s="1"/>
  <c r="AU47" s="1"/>
  <c r="F136" s="1"/>
  <c r="F205" s="1"/>
  <c r="F267" s="1"/>
  <c r="AN47"/>
  <c r="AX47"/>
  <c r="I136" s="1"/>
  <c r="I205" s="1"/>
  <c r="I267" s="1"/>
  <c r="AW28"/>
  <c r="AU27"/>
  <c r="F116" s="1"/>
  <c r="F185" s="1"/>
  <c r="F247" s="1"/>
  <c r="AX27"/>
  <c r="I116" s="1"/>
  <c r="I185" s="1"/>
  <c r="I247" s="1"/>
  <c r="AW42"/>
  <c r="H131" s="1"/>
  <c r="H200" s="1"/>
  <c r="H262" s="1"/>
  <c r="S184" i="28"/>
  <c r="S185" s="1"/>
  <c r="U44"/>
  <c r="U45" s="1"/>
  <c r="S79"/>
  <c r="S80" s="1"/>
  <c r="AO34"/>
  <c r="AO20"/>
  <c r="AO37"/>
  <c r="AO25"/>
  <c r="AO22"/>
  <c r="AO39"/>
  <c r="AO23"/>
  <c r="AO40"/>
  <c r="AO14"/>
  <c r="AO16"/>
  <c r="AO33"/>
  <c r="AO21"/>
  <c r="AO18"/>
  <c r="AO35"/>
  <c r="AO19"/>
  <c r="AO36"/>
  <c r="AO42"/>
  <c r="AO28"/>
  <c r="AO17"/>
  <c r="AO30"/>
  <c r="AO31"/>
  <c r="AO15"/>
  <c r="AO32"/>
  <c r="AO38"/>
  <c r="AO24"/>
  <c r="AO41"/>
  <c r="AO29"/>
  <c r="AO26"/>
  <c r="AO43"/>
  <c r="AO27"/>
  <c r="L1767" i="25"/>
  <c r="U98" i="6" s="1"/>
  <c r="L130" s="1"/>
  <c r="K283" s="1"/>
  <c r="L1709" i="25"/>
  <c r="AO87" i="26"/>
  <c r="AV87" s="1"/>
  <c r="G158" s="1"/>
  <c r="G220" s="1"/>
  <c r="G282" s="1"/>
  <c r="AC287" i="6"/>
  <c r="X26" i="26"/>
  <c r="AR26"/>
  <c r="AN14" i="28"/>
  <c r="AN29"/>
  <c r="AN36"/>
  <c r="AN43"/>
  <c r="AN17"/>
  <c r="AN33"/>
  <c r="AN22"/>
  <c r="AN42"/>
  <c r="AN21"/>
  <c r="AN37"/>
  <c r="AN35"/>
  <c r="AN27"/>
  <c r="AN24"/>
  <c r="AN40"/>
  <c r="AN34"/>
  <c r="AN23"/>
  <c r="AN28"/>
  <c r="AN26"/>
  <c r="AN19"/>
  <c r="AN16"/>
  <c r="AN32"/>
  <c r="AN39"/>
  <c r="AN30"/>
  <c r="AN15"/>
  <c r="AN20"/>
  <c r="AN18"/>
  <c r="AN38"/>
  <c r="AN25"/>
  <c r="AN41"/>
  <c r="AN31"/>
  <c r="AR29" i="26"/>
  <c r="X29"/>
  <c r="AK29" s="1"/>
  <c r="AO72"/>
  <c r="AV72" s="1"/>
  <c r="L1749" i="25"/>
  <c r="K94" i="26" s="1"/>
  <c r="L1654" i="25"/>
  <c r="K1591"/>
  <c r="K1596"/>
  <c r="K1602" s="1"/>
  <c r="AI26" i="26"/>
  <c r="AR48"/>
  <c r="X48"/>
  <c r="AK48" s="1"/>
  <c r="AT26"/>
  <c r="Z26"/>
  <c r="H1656" i="25"/>
  <c r="H1751"/>
  <c r="G96" i="26" s="1"/>
  <c r="AS27"/>
  <c r="Y27"/>
  <c r="AL27" s="1"/>
  <c r="Y26"/>
  <c r="AS26"/>
  <c r="X45"/>
  <c r="AK45" s="1"/>
  <c r="AR45"/>
  <c r="AO26"/>
  <c r="U26"/>
  <c r="T28"/>
  <c r="AG28" s="1"/>
  <c r="AN28"/>
  <c r="T48"/>
  <c r="AG48" s="1"/>
  <c r="AN48"/>
  <c r="AP89"/>
  <c r="AW89" s="1"/>
  <c r="H160" s="1"/>
  <c r="H222" s="1"/>
  <c r="H284" s="1"/>
  <c r="AD289" i="6"/>
  <c r="AQ49" i="26"/>
  <c r="W49"/>
  <c r="AJ49" s="1"/>
  <c r="AO28"/>
  <c r="U28"/>
  <c r="AH28" s="1"/>
  <c r="AP44"/>
  <c r="V44"/>
  <c r="AI44" s="1"/>
  <c r="AT29"/>
  <c r="Z29"/>
  <c r="AM29" s="1"/>
  <c r="I119"/>
  <c r="I188" s="1"/>
  <c r="I250" s="1"/>
  <c r="AX50"/>
  <c r="I139" s="1"/>
  <c r="I208" s="1"/>
  <c r="I270" s="1"/>
  <c r="AZ30"/>
  <c r="K119" s="1"/>
  <c r="K188" s="1"/>
  <c r="K250" s="1"/>
  <c r="AY44"/>
  <c r="J133" s="1"/>
  <c r="J202" s="1"/>
  <c r="J264" s="1"/>
  <c r="AV44"/>
  <c r="G133" s="1"/>
  <c r="G202" s="1"/>
  <c r="G264" s="1"/>
  <c r="M1709" i="25"/>
  <c r="M1767"/>
  <c r="X98" i="6" s="1"/>
  <c r="M130" s="1"/>
  <c r="L283" s="1"/>
  <c r="AM30" i="28"/>
  <c r="AM28"/>
  <c r="AM17"/>
  <c r="AM34"/>
  <c r="AM35"/>
  <c r="AM19"/>
  <c r="AM22"/>
  <c r="AM40"/>
  <c r="AM24"/>
  <c r="AM41"/>
  <c r="AM29"/>
  <c r="AM31"/>
  <c r="AM15"/>
  <c r="AM18"/>
  <c r="AM36"/>
  <c r="AM20"/>
  <c r="AM37"/>
  <c r="AM25"/>
  <c r="AM42"/>
  <c r="AM43"/>
  <c r="AM27"/>
  <c r="AM32"/>
  <c r="AM16"/>
  <c r="AM33"/>
  <c r="AM21"/>
  <c r="AM38"/>
  <c r="AM39"/>
  <c r="AM23"/>
  <c r="AM26"/>
  <c r="AM14"/>
  <c r="AO86" i="26"/>
  <c r="AV86" s="1"/>
  <c r="G157" s="1"/>
  <c r="G219" s="1"/>
  <c r="G281" s="1"/>
  <c r="AC286" i="6"/>
  <c r="K1615" i="25"/>
  <c r="J31" i="26"/>
  <c r="F31"/>
  <c r="G1615" i="25"/>
  <c r="M1591"/>
  <c r="M1596"/>
  <c r="M1594" s="1"/>
  <c r="Y44" i="26"/>
  <c r="AL44" s="1"/>
  <c r="AS44"/>
  <c r="X28"/>
  <c r="AK28" s="1"/>
  <c r="AR28"/>
  <c r="X49"/>
  <c r="AK49" s="1"/>
  <c r="AR49"/>
  <c r="K1656" i="25"/>
  <c r="K1751"/>
  <c r="J96" i="26" s="1"/>
  <c r="AP29"/>
  <c r="V29"/>
  <c r="AI29" s="1"/>
  <c r="V45"/>
  <c r="AI45" s="1"/>
  <c r="AP45"/>
  <c r="AR26" i="28"/>
  <c r="AR29"/>
  <c r="AR41"/>
  <c r="AR14"/>
  <c r="AR22"/>
  <c r="AR25"/>
  <c r="AR36"/>
  <c r="AR18"/>
  <c r="AR21"/>
  <c r="AR33"/>
  <c r="AR38"/>
  <c r="AR23"/>
  <c r="AR17"/>
  <c r="AR37"/>
  <c r="AR27"/>
  <c r="AR43"/>
  <c r="AR24"/>
  <c r="AR40"/>
  <c r="AR15"/>
  <c r="AR39"/>
  <c r="AR28"/>
  <c r="AR42"/>
  <c r="AR19"/>
  <c r="AR35"/>
  <c r="AR16"/>
  <c r="AR32"/>
  <c r="AR30"/>
  <c r="AR31"/>
  <c r="AR20"/>
  <c r="AR34"/>
  <c r="Y214"/>
  <c r="Y216"/>
  <c r="Y208"/>
  <c r="Y191"/>
  <c r="Y212"/>
  <c r="Y194"/>
  <c r="Y202"/>
  <c r="Y205"/>
  <c r="Y217"/>
  <c r="Y192"/>
  <c r="Y195"/>
  <c r="Y210"/>
  <c r="Y206"/>
  <c r="Y213"/>
  <c r="Y190"/>
  <c r="Y204"/>
  <c r="Y215"/>
  <c r="Y203"/>
  <c r="Y218"/>
  <c r="Y199"/>
  <c r="Y209"/>
  <c r="Y197"/>
  <c r="Y201"/>
  <c r="Y198"/>
  <c r="Y211"/>
  <c r="Y196"/>
  <c r="Y207"/>
  <c r="Y200"/>
  <c r="Y193"/>
  <c r="Y189"/>
  <c r="F49" i="26"/>
  <c r="G1590" i="25"/>
  <c r="G1597" s="1"/>
  <c r="G1596" s="1"/>
  <c r="H1709"/>
  <c r="H1767"/>
  <c r="I98" i="6" s="1"/>
  <c r="H130" s="1"/>
  <c r="G283" s="1"/>
  <c r="L1655" i="25"/>
  <c r="L1750"/>
  <c r="K95" i="26" s="1"/>
  <c r="AO90"/>
  <c r="AV90" s="1"/>
  <c r="G161" s="1"/>
  <c r="G223" s="1"/>
  <c r="G285" s="1"/>
  <c r="AC290" i="6"/>
  <c r="L72" i="26"/>
  <c r="Z72" s="1"/>
  <c r="AM72" s="1"/>
  <c r="Z30"/>
  <c r="AM30" s="1"/>
  <c r="AT30"/>
  <c r="AN26"/>
  <c r="T26"/>
  <c r="F98" i="28"/>
  <c r="F97"/>
  <c r="F110"/>
  <c r="F88"/>
  <c r="F104"/>
  <c r="F85"/>
  <c r="F103"/>
  <c r="F89"/>
  <c r="F112"/>
  <c r="F93"/>
  <c r="F109"/>
  <c r="F90"/>
  <c r="F100"/>
  <c r="F84"/>
  <c r="F99"/>
  <c r="F87"/>
  <c r="F102"/>
  <c r="F105"/>
  <c r="F86"/>
  <c r="F96"/>
  <c r="F113"/>
  <c r="F95"/>
  <c r="F111"/>
  <c r="F94"/>
  <c r="F101"/>
  <c r="F106"/>
  <c r="F92"/>
  <c r="F108"/>
  <c r="F91"/>
  <c r="F107"/>
  <c r="I1749" i="25"/>
  <c r="H94" i="26" s="1"/>
  <c r="I1654" i="25"/>
  <c r="AC24" i="28"/>
  <c r="AC35"/>
  <c r="AC16"/>
  <c r="AC36"/>
  <c r="AC20"/>
  <c r="AC31"/>
  <c r="AC18"/>
  <c r="AC33"/>
  <c r="AC17"/>
  <c r="AC32"/>
  <c r="AC19"/>
  <c r="AC34"/>
  <c r="AC27"/>
  <c r="AC43"/>
  <c r="AC14"/>
  <c r="AC29"/>
  <c r="AC21"/>
  <c r="AC28"/>
  <c r="AC30"/>
  <c r="AC26"/>
  <c r="AC15"/>
  <c r="AC39"/>
  <c r="AC25"/>
  <c r="AC41"/>
  <c r="AC40"/>
  <c r="AC22"/>
  <c r="AC42"/>
  <c r="AC37"/>
  <c r="AC23"/>
  <c r="AC38"/>
  <c r="AC237"/>
  <c r="AC228"/>
  <c r="AC224"/>
  <c r="AC251"/>
  <c r="AC227"/>
  <c r="AC252"/>
  <c r="AC253"/>
  <c r="AC229"/>
  <c r="AC250"/>
  <c r="AC247"/>
  <c r="AC242"/>
  <c r="AC236"/>
  <c r="AC239"/>
  <c r="AC248"/>
  <c r="AC225"/>
  <c r="AC241"/>
  <c r="AC245"/>
  <c r="AC238"/>
  <c r="AC232"/>
  <c r="AC235"/>
  <c r="AC246"/>
  <c r="AC226"/>
  <c r="AC243"/>
  <c r="AC234"/>
  <c r="AC231"/>
  <c r="AC244"/>
  <c r="AC240"/>
  <c r="AC233"/>
  <c r="AC230"/>
  <c r="AC249"/>
  <c r="AS49" i="26"/>
  <c r="Y49"/>
  <c r="AL49" s="1"/>
  <c r="Y149" i="28"/>
  <c r="Y150" s="1"/>
  <c r="AV30" i="26"/>
  <c r="M1595" i="25"/>
  <c r="M1602" s="1"/>
  <c r="Z133" i="28"/>
  <c r="Z134"/>
  <c r="Z126"/>
  <c r="Z124"/>
  <c r="Z137"/>
  <c r="Z128"/>
  <c r="Z138"/>
  <c r="Z140"/>
  <c r="Z144"/>
  <c r="Z120"/>
  <c r="Z145"/>
  <c r="Z141"/>
  <c r="Z136"/>
  <c r="Z132"/>
  <c r="Z122"/>
  <c r="Z131"/>
  <c r="Z142"/>
  <c r="Z148"/>
  <c r="Z129"/>
  <c r="Z123"/>
  <c r="Z143"/>
  <c r="Z147"/>
  <c r="Z125"/>
  <c r="Z139"/>
  <c r="Z119"/>
  <c r="Z135"/>
  <c r="Z121"/>
  <c r="Z130"/>
  <c r="Z146"/>
  <c r="Z127"/>
  <c r="G1750" i="25"/>
  <c r="F95" i="26" s="1"/>
  <c r="G1655" i="25"/>
  <c r="J1656"/>
  <c r="J1751"/>
  <c r="I96" i="26" s="1"/>
  <c r="Z28"/>
  <c r="AM28" s="1"/>
  <c r="AT28"/>
  <c r="H1720" i="25"/>
  <c r="H1778"/>
  <c r="I109" i="6" s="1"/>
  <c r="H141" s="1"/>
  <c r="G294" s="1"/>
  <c r="AS50" i="26"/>
  <c r="Y50"/>
  <c r="AL50" s="1"/>
  <c r="L1656" i="25"/>
  <c r="L1751"/>
  <c r="K96" i="26" s="1"/>
  <c r="Z197" i="28"/>
  <c r="Z201"/>
  <c r="Z206"/>
  <c r="Z193"/>
  <c r="Z207"/>
  <c r="Z192"/>
  <c r="Z208"/>
  <c r="Z196"/>
  <c r="Z190"/>
  <c r="Z217"/>
  <c r="Z210"/>
  <c r="Z204"/>
  <c r="Z203"/>
  <c r="Z202"/>
  <c r="Z199"/>
  <c r="Z213"/>
  <c r="Z205"/>
  <c r="Z211"/>
  <c r="Z212"/>
  <c r="Z218"/>
  <c r="Z194"/>
  <c r="Z195"/>
  <c r="Z200"/>
  <c r="Z189"/>
  <c r="Z209"/>
  <c r="Z216"/>
  <c r="Z191"/>
  <c r="Z198"/>
  <c r="Z215"/>
  <c r="Z214"/>
  <c r="I1750" i="25"/>
  <c r="H95" i="26" s="1"/>
  <c r="I1655" i="25"/>
  <c r="F155" i="28"/>
  <c r="F164"/>
  <c r="F180"/>
  <c r="F169"/>
  <c r="F159"/>
  <c r="F175"/>
  <c r="F166"/>
  <c r="F182"/>
  <c r="F183"/>
  <c r="F160"/>
  <c r="F176"/>
  <c r="F165"/>
  <c r="F181"/>
  <c r="F171"/>
  <c r="F162"/>
  <c r="F178"/>
  <c r="F156"/>
  <c r="F172"/>
  <c r="F161"/>
  <c r="F177"/>
  <c r="F167"/>
  <c r="F158"/>
  <c r="F174"/>
  <c r="F154"/>
  <c r="F168"/>
  <c r="F157"/>
  <c r="F173"/>
  <c r="F163"/>
  <c r="F179"/>
  <c r="F170"/>
  <c r="G31" i="26"/>
  <c r="H1615" i="25"/>
  <c r="W28" i="26"/>
  <c r="AJ28" s="1"/>
  <c r="AQ28"/>
  <c r="V50"/>
  <c r="AI50" s="1"/>
  <c r="AP50"/>
  <c r="U27"/>
  <c r="AH27" s="1"/>
  <c r="AO27"/>
  <c r="J1654" i="25"/>
  <c r="J1749"/>
  <c r="I94" i="26" s="1"/>
  <c r="AC71" i="28"/>
  <c r="AC59"/>
  <c r="AC49"/>
  <c r="AC70"/>
  <c r="AC58"/>
  <c r="AC56"/>
  <c r="AC69"/>
  <c r="AC76"/>
  <c r="AC55"/>
  <c r="AC78"/>
  <c r="AC61"/>
  <c r="AC54"/>
  <c r="AC52"/>
  <c r="AC67"/>
  <c r="AC68"/>
  <c r="AC51"/>
  <c r="AC73"/>
  <c r="AC57"/>
  <c r="AC50"/>
  <c r="AC77"/>
  <c r="AC64"/>
  <c r="AC75"/>
  <c r="AC65"/>
  <c r="AC66"/>
  <c r="AC63"/>
  <c r="AC53"/>
  <c r="AC72"/>
  <c r="AC62"/>
  <c r="AC60"/>
  <c r="AC74"/>
  <c r="V49" i="26"/>
  <c r="AI49" s="1"/>
  <c r="AP49"/>
  <c r="F143" i="28"/>
  <c r="F127"/>
  <c r="F138"/>
  <c r="F122"/>
  <c r="F128"/>
  <c r="F145"/>
  <c r="F120"/>
  <c r="F144"/>
  <c r="F147"/>
  <c r="F131"/>
  <c r="F142"/>
  <c r="F126"/>
  <c r="F146"/>
  <c r="F132"/>
  <c r="F141"/>
  <c r="F140"/>
  <c r="F135"/>
  <c r="F119"/>
  <c r="F130"/>
  <c r="F137"/>
  <c r="F121"/>
  <c r="F133"/>
  <c r="F124"/>
  <c r="F139"/>
  <c r="F123"/>
  <c r="F134"/>
  <c r="F129"/>
  <c r="F148"/>
  <c r="F125"/>
  <c r="F136"/>
  <c r="H1589" i="25"/>
  <c r="H1595" s="1"/>
  <c r="G29" i="26"/>
  <c r="AS45"/>
  <c r="Y45"/>
  <c r="AL45" s="1"/>
  <c r="M1626" i="25"/>
  <c r="L45" i="26"/>
  <c r="L44"/>
  <c r="M1625" i="25"/>
  <c r="L1591"/>
  <c r="L1596"/>
  <c r="L1594" s="1"/>
  <c r="G1749"/>
  <c r="F94" i="26" s="1"/>
  <c r="G1654" i="25"/>
  <c r="H1750"/>
  <c r="G95" i="26" s="1"/>
  <c r="H1655" i="25"/>
  <c r="AO49" i="26"/>
  <c r="U49"/>
  <c r="AH49" s="1"/>
  <c r="AO85"/>
  <c r="AV85" s="1"/>
  <c r="G156" s="1"/>
  <c r="G218" s="1"/>
  <c r="G280" s="1"/>
  <c r="AC285" i="6"/>
  <c r="I1751" i="25"/>
  <c r="H96" i="26" s="1"/>
  <c r="I1656" i="25"/>
  <c r="J1655"/>
  <c r="J1750"/>
  <c r="I95" i="26" s="1"/>
  <c r="Y29"/>
  <c r="AL29" s="1"/>
  <c r="AS29"/>
  <c r="I1596" i="25"/>
  <c r="I1594" s="1"/>
  <c r="K1709"/>
  <c r="K1767"/>
  <c r="R98" i="6" s="1"/>
  <c r="K130" s="1"/>
  <c r="J283" s="1"/>
  <c r="T45" i="26"/>
  <c r="AG45" s="1"/>
  <c r="AN45"/>
  <c r="W48"/>
  <c r="AJ48" s="1"/>
  <c r="AQ48"/>
  <c r="L1615" i="25"/>
  <c r="K31" i="26"/>
  <c r="M1615" i="25"/>
  <c r="M1739" s="1"/>
  <c r="L84" i="26" s="1"/>
  <c r="L31"/>
  <c r="AQ29"/>
  <c r="W29"/>
  <c r="AJ29" s="1"/>
  <c r="W26"/>
  <c r="AQ26"/>
  <c r="I96" i="28"/>
  <c r="I104"/>
  <c r="I99"/>
  <c r="I93"/>
  <c r="I109"/>
  <c r="I87"/>
  <c r="I94"/>
  <c r="I110"/>
  <c r="I112"/>
  <c r="I108"/>
  <c r="I95"/>
  <c r="I111"/>
  <c r="I105"/>
  <c r="I89"/>
  <c r="I90"/>
  <c r="I106"/>
  <c r="I85"/>
  <c r="I91"/>
  <c r="I107"/>
  <c r="I101"/>
  <c r="I86"/>
  <c r="I92"/>
  <c r="I102"/>
  <c r="I100"/>
  <c r="I84"/>
  <c r="I103"/>
  <c r="I97"/>
  <c r="I113"/>
  <c r="I88"/>
  <c r="I98"/>
  <c r="AS48" i="26"/>
  <c r="Y48"/>
  <c r="AL48" s="1"/>
  <c r="H31"/>
  <c r="I1615" i="25"/>
  <c r="T29" i="26"/>
  <c r="AG29" s="1"/>
  <c r="AN29"/>
  <c r="AT49"/>
  <c r="Z49"/>
  <c r="AM49" s="1"/>
  <c r="U48"/>
  <c r="AH48" s="1"/>
  <c r="AO48"/>
  <c r="J1591" i="25"/>
  <c r="J1596"/>
  <c r="J1594" s="1"/>
  <c r="G1767"/>
  <c r="F98" i="6" s="1"/>
  <c r="G130" s="1"/>
  <c r="F283" s="1"/>
  <c r="G1709" i="25"/>
  <c r="Z27" i="26"/>
  <c r="AM27" s="1"/>
  <c r="AT27"/>
  <c r="K1655" i="25"/>
  <c r="K1750"/>
  <c r="J95" i="26" s="1"/>
  <c r="K1778" i="25"/>
  <c r="R109" i="6" s="1"/>
  <c r="K141" s="1"/>
  <c r="J294" s="1"/>
  <c r="K1720" i="25"/>
  <c r="AQ44" i="26"/>
  <c r="W44"/>
  <c r="AJ44" s="1"/>
  <c r="G1656" i="25"/>
  <c r="G1751"/>
  <c r="F96" i="26" s="1"/>
  <c r="J1615" i="25"/>
  <c r="I31" i="26"/>
  <c r="V126" i="28"/>
  <c r="V132"/>
  <c r="V137"/>
  <c r="V140"/>
  <c r="V119"/>
  <c r="V129"/>
  <c r="V123"/>
  <c r="V121"/>
  <c r="V128"/>
  <c r="V139"/>
  <c r="V144"/>
  <c r="V120"/>
  <c r="V135"/>
  <c r="V138"/>
  <c r="V127"/>
  <c r="V124"/>
  <c r="V143"/>
  <c r="V136"/>
  <c r="V142"/>
  <c r="V131"/>
  <c r="V130"/>
  <c r="V134"/>
  <c r="V141"/>
  <c r="V147"/>
  <c r="V122"/>
  <c r="V145"/>
  <c r="V146"/>
  <c r="V125"/>
  <c r="V148"/>
  <c r="V133"/>
  <c r="V214"/>
  <c r="V205"/>
  <c r="V198"/>
  <c r="V215"/>
  <c r="V213"/>
  <c r="V193"/>
  <c r="V204"/>
  <c r="V210"/>
  <c r="V191"/>
  <c r="V208"/>
  <c r="V207"/>
  <c r="V217"/>
  <c r="V194"/>
  <c r="V200"/>
  <c r="V197"/>
  <c r="V190"/>
  <c r="V201"/>
  <c r="V202"/>
  <c r="V209"/>
  <c r="V195"/>
  <c r="V211"/>
  <c r="V189"/>
  <c r="V216"/>
  <c r="V206"/>
  <c r="V212"/>
  <c r="V218"/>
  <c r="V196"/>
  <c r="V203"/>
  <c r="V192"/>
  <c r="V199"/>
  <c r="L48" i="26"/>
  <c r="M1627" i="25"/>
  <c r="Y28" i="26"/>
  <c r="AL28" s="1"/>
  <c r="AS28"/>
  <c r="AN44"/>
  <c r="T44"/>
  <c r="AG44" s="1"/>
  <c r="U45"/>
  <c r="AH45" s="1"/>
  <c r="AO45"/>
  <c r="V48"/>
  <c r="AI48" s="1"/>
  <c r="AP48"/>
  <c r="W45"/>
  <c r="AJ45" s="1"/>
  <c r="AX45" s="1"/>
  <c r="I134" s="1"/>
  <c r="I203" s="1"/>
  <c r="I265" s="1"/>
  <c r="AQ45"/>
  <c r="AY50"/>
  <c r="J139" s="1"/>
  <c r="J208" s="1"/>
  <c r="J270" s="1"/>
  <c r="AU30"/>
  <c r="F119" s="1"/>
  <c r="F188" s="1"/>
  <c r="F250" s="1"/>
  <c r="I1591" i="25"/>
  <c r="AY30" i="26"/>
  <c r="J119" s="1"/>
  <c r="J188" s="1"/>
  <c r="J250" s="1"/>
  <c r="L1595" i="25"/>
  <c r="L1602" s="1"/>
  <c r="AQ86" i="28"/>
  <c r="AQ90"/>
  <c r="AQ94"/>
  <c r="AQ110"/>
  <c r="AQ84"/>
  <c r="AQ88"/>
  <c r="AQ98"/>
  <c r="AQ102"/>
  <c r="AQ106"/>
  <c r="AQ85"/>
  <c r="AQ89"/>
  <c r="AQ93"/>
  <c r="AQ97"/>
  <c r="AQ101"/>
  <c r="AQ105"/>
  <c r="AQ111"/>
  <c r="AQ92"/>
  <c r="AQ108"/>
  <c r="AQ112"/>
  <c r="AQ96"/>
  <c r="AQ100"/>
  <c r="AQ104"/>
  <c r="AQ87"/>
  <c r="AQ91"/>
  <c r="AQ95"/>
  <c r="AQ99"/>
  <c r="AQ103"/>
  <c r="AQ107"/>
  <c r="AQ109"/>
  <c r="AQ113"/>
  <c r="AP65"/>
  <c r="AP58"/>
  <c r="AP62"/>
  <c r="AP67"/>
  <c r="AP71"/>
  <c r="AP75"/>
  <c r="AP55"/>
  <c r="AP49"/>
  <c r="AP59"/>
  <c r="AP63"/>
  <c r="AP68"/>
  <c r="AP72"/>
  <c r="AP76"/>
  <c r="AP51"/>
  <c r="AP52"/>
  <c r="AP56"/>
  <c r="AP60"/>
  <c r="AP64"/>
  <c r="AP69"/>
  <c r="AP73"/>
  <c r="AP77"/>
  <c r="AP50"/>
  <c r="AP54"/>
  <c r="AP53"/>
  <c r="AP57"/>
  <c r="AP61"/>
  <c r="AP66"/>
  <c r="AP70"/>
  <c r="AP74"/>
  <c r="AP78"/>
  <c r="AE288" i="6"/>
  <c r="AQ88" i="26"/>
  <c r="AX88" s="1"/>
  <c r="I159" s="1"/>
  <c r="I221" s="1"/>
  <c r="AP44" i="28"/>
  <c r="AP45" s="1"/>
  <c r="H283" i="26"/>
  <c r="AQ79" i="28"/>
  <c r="AQ80" s="1"/>
  <c r="AW48" i="26" l="1"/>
  <c r="H137" s="1"/>
  <c r="H206" s="1"/>
  <c r="H268" s="1"/>
  <c r="AV45"/>
  <c r="G134" s="1"/>
  <c r="G203" s="1"/>
  <c r="G265" s="1"/>
  <c r="AZ28"/>
  <c r="AV49"/>
  <c r="G138" s="1"/>
  <c r="G207" s="1"/>
  <c r="G269" s="1"/>
  <c r="AZ50"/>
  <c r="K139" s="1"/>
  <c r="K208" s="1"/>
  <c r="K270" s="1"/>
  <c r="T254" i="28"/>
  <c r="T255" s="1"/>
  <c r="AV43" i="26"/>
  <c r="G132" s="1"/>
  <c r="G201" s="1"/>
  <c r="G263" s="1"/>
  <c r="AW46"/>
  <c r="H135" s="1"/>
  <c r="H204" s="1"/>
  <c r="H266" s="1"/>
  <c r="AW45"/>
  <c r="H134" s="1"/>
  <c r="H203" s="1"/>
  <c r="H265" s="1"/>
  <c r="AY49"/>
  <c r="J138" s="1"/>
  <c r="J207" s="1"/>
  <c r="J269" s="1"/>
  <c r="AY28"/>
  <c r="AZ44"/>
  <c r="K133" s="1"/>
  <c r="K202" s="1"/>
  <c r="K264" s="1"/>
  <c r="AU48"/>
  <c r="F137" s="1"/>
  <c r="F206" s="1"/>
  <c r="F268" s="1"/>
  <c r="K1594" i="25"/>
  <c r="K1599" s="1"/>
  <c r="U108" i="28"/>
  <c r="U105"/>
  <c r="U89"/>
  <c r="U96"/>
  <c r="U107"/>
  <c r="U112"/>
  <c r="U93"/>
  <c r="U113"/>
  <c r="U101"/>
  <c r="U100"/>
  <c r="U111"/>
  <c r="U95"/>
  <c r="U87"/>
  <c r="U92"/>
  <c r="U103"/>
  <c r="U97"/>
  <c r="U109"/>
  <c r="U106"/>
  <c r="U88"/>
  <c r="U84"/>
  <c r="U90"/>
  <c r="U99"/>
  <c r="U110"/>
  <c r="U98"/>
  <c r="U91"/>
  <c r="U85"/>
  <c r="U104"/>
  <c r="U86"/>
  <c r="U102"/>
  <c r="U94"/>
  <c r="I1719" i="25"/>
  <c r="I1777"/>
  <c r="L108" i="6" s="1"/>
  <c r="I140" s="1"/>
  <c r="H293" s="1"/>
  <c r="Q292"/>
  <c r="R292" s="1"/>
  <c r="W292"/>
  <c r="P92" i="26" s="1"/>
  <c r="W92" s="1"/>
  <c r="AJ92" s="1"/>
  <c r="H1719" i="25"/>
  <c r="H1777"/>
  <c r="I108" i="6" s="1"/>
  <c r="H140" s="1"/>
  <c r="G293" s="1"/>
  <c r="BA27" i="26"/>
  <c r="L116" s="1"/>
  <c r="L185" s="1"/>
  <c r="L247" s="1"/>
  <c r="F230" i="28" s="1"/>
  <c r="AV48" i="26"/>
  <c r="G137" s="1"/>
  <c r="G206" s="1"/>
  <c r="G268" s="1"/>
  <c r="AU29"/>
  <c r="AX48"/>
  <c r="I137" s="1"/>
  <c r="I206" s="1"/>
  <c r="I268" s="1"/>
  <c r="AU45"/>
  <c r="F134" s="1"/>
  <c r="F203" s="1"/>
  <c r="F265" s="1"/>
  <c r="X43" i="28" s="1"/>
  <c r="I1602" i="25"/>
  <c r="AV27" i="26"/>
  <c r="G116" s="1"/>
  <c r="G185" s="1"/>
  <c r="G247" s="1"/>
  <c r="F65" i="28" s="1"/>
  <c r="AX28" i="26"/>
  <c r="AZ49"/>
  <c r="K138" s="1"/>
  <c r="K207" s="1"/>
  <c r="K269" s="1"/>
  <c r="AB191" i="28" s="1"/>
  <c r="H1596" i="25"/>
  <c r="H1594" s="1"/>
  <c r="BA30" i="26"/>
  <c r="Y219" i="28"/>
  <c r="Y220" s="1"/>
  <c r="BA29" i="26"/>
  <c r="AV28"/>
  <c r="AZ27"/>
  <c r="K116" s="1"/>
  <c r="K185" s="1"/>
  <c r="K247" s="1"/>
  <c r="AY48"/>
  <c r="J137" s="1"/>
  <c r="J206" s="1"/>
  <c r="J268" s="1"/>
  <c r="AA167" i="28" s="1"/>
  <c r="AV46" i="26"/>
  <c r="G135" s="1"/>
  <c r="G204" s="1"/>
  <c r="G266" s="1"/>
  <c r="AY43"/>
  <c r="J132" s="1"/>
  <c r="J201" s="1"/>
  <c r="J263" s="1"/>
  <c r="BA43"/>
  <c r="L132" s="1"/>
  <c r="L201" s="1"/>
  <c r="L263" s="1"/>
  <c r="T184" i="28"/>
  <c r="T185" s="1"/>
  <c r="BA46" i="26"/>
  <c r="L135" s="1"/>
  <c r="L204" s="1"/>
  <c r="L266" s="1"/>
  <c r="V292" i="6"/>
  <c r="O92" i="26" s="1"/>
  <c r="V92" s="1"/>
  <c r="AI92" s="1"/>
  <c r="AW43"/>
  <c r="H132" s="1"/>
  <c r="H201" s="1"/>
  <c r="H263" s="1"/>
  <c r="U79" i="28"/>
  <c r="U80" s="1"/>
  <c r="F46"/>
  <c r="F18"/>
  <c r="F26"/>
  <c r="F38"/>
  <c r="F30"/>
  <c r="F20"/>
  <c r="F28"/>
  <c r="F36"/>
  <c r="F17"/>
  <c r="F29"/>
  <c r="F37"/>
  <c r="F43"/>
  <c r="F23"/>
  <c r="F31"/>
  <c r="F39"/>
  <c r="F15"/>
  <c r="F21"/>
  <c r="F14"/>
  <c r="F22"/>
  <c r="F34"/>
  <c r="F42"/>
  <c r="F19"/>
  <c r="F24"/>
  <c r="F32"/>
  <c r="F40"/>
  <c r="F25"/>
  <c r="F33"/>
  <c r="F41"/>
  <c r="F16"/>
  <c r="F27"/>
  <c r="F35"/>
  <c r="Z34"/>
  <c r="Z14"/>
  <c r="Z31"/>
  <c r="Z22"/>
  <c r="Z39"/>
  <c r="Z21"/>
  <c r="Z38"/>
  <c r="Z36"/>
  <c r="Z25"/>
  <c r="Z35"/>
  <c r="Z28"/>
  <c r="Z32"/>
  <c r="Z42"/>
  <c r="Z18"/>
  <c r="Z24"/>
  <c r="Z27"/>
  <c r="Z17"/>
  <c r="Z16"/>
  <c r="Z15"/>
  <c r="Z40"/>
  <c r="Z41"/>
  <c r="Z26"/>
  <c r="Z20"/>
  <c r="Z29"/>
  <c r="Z19"/>
  <c r="Z37"/>
  <c r="Z30"/>
  <c r="Z43"/>
  <c r="Z23"/>
  <c r="Z33"/>
  <c r="AT47" i="26"/>
  <c r="Z47"/>
  <c r="AM47" s="1"/>
  <c r="V77" i="28"/>
  <c r="V64"/>
  <c r="V78"/>
  <c r="V61"/>
  <c r="V57"/>
  <c r="V63"/>
  <c r="V71"/>
  <c r="V62"/>
  <c r="V54"/>
  <c r="V75"/>
  <c r="V73"/>
  <c r="V69"/>
  <c r="V51"/>
  <c r="V68"/>
  <c r="V72"/>
  <c r="V74"/>
  <c r="V76"/>
  <c r="V58"/>
  <c r="V50"/>
  <c r="V65"/>
  <c r="V52"/>
  <c r="V55"/>
  <c r="V60"/>
  <c r="V70"/>
  <c r="V53"/>
  <c r="V66"/>
  <c r="V49"/>
  <c r="V56"/>
  <c r="V59"/>
  <c r="V67"/>
  <c r="S291" i="6"/>
  <c r="Z291" s="1"/>
  <c r="S91" i="26" s="1"/>
  <c r="Z91" s="1"/>
  <c r="AM91" s="1"/>
  <c r="Y291" i="6"/>
  <c r="R91" i="26" s="1"/>
  <c r="Y91" s="1"/>
  <c r="AL91" s="1"/>
  <c r="M293" i="6"/>
  <c r="N293" s="1"/>
  <c r="O293" s="1"/>
  <c r="P293" s="1"/>
  <c r="AP47" i="26"/>
  <c r="V47"/>
  <c r="AI47" s="1"/>
  <c r="AA292" i="6"/>
  <c r="M92" i="26"/>
  <c r="T92" s="1"/>
  <c r="AG92" s="1"/>
  <c r="U47"/>
  <c r="AH47" s="1"/>
  <c r="AO47"/>
  <c r="AN91"/>
  <c r="AU91" s="1"/>
  <c r="F162" s="1"/>
  <c r="F224" s="1"/>
  <c r="F286" s="1"/>
  <c r="AB291" i="6"/>
  <c r="K1777" i="25"/>
  <c r="R108" i="6" s="1"/>
  <c r="K140" s="1"/>
  <c r="J293" s="1"/>
  <c r="K1719" i="25"/>
  <c r="X47" i="26"/>
  <c r="AK47" s="1"/>
  <c r="AR47"/>
  <c r="Y168" i="28"/>
  <c r="Y158"/>
  <c r="Y174"/>
  <c r="Y176"/>
  <c r="Y182"/>
  <c r="Y172"/>
  <c r="Y170"/>
  <c r="Y165"/>
  <c r="Y171"/>
  <c r="Y180"/>
  <c r="Y166"/>
  <c r="Y177"/>
  <c r="Y173"/>
  <c r="Y181"/>
  <c r="Y159"/>
  <c r="Y183"/>
  <c r="Y155"/>
  <c r="Y156"/>
  <c r="Y162"/>
  <c r="Y178"/>
  <c r="Y167"/>
  <c r="Y169"/>
  <c r="Y175"/>
  <c r="Y179"/>
  <c r="Y161"/>
  <c r="Y157"/>
  <c r="Y163"/>
  <c r="Y160"/>
  <c r="Y164"/>
  <c r="Y154"/>
  <c r="M1719" i="25"/>
  <c r="M1777"/>
  <c r="X108" i="6" s="1"/>
  <c r="M140" s="1"/>
  <c r="L293" s="1"/>
  <c r="Y94" i="28"/>
  <c r="Y103"/>
  <c r="Y86"/>
  <c r="Y102"/>
  <c r="Y85"/>
  <c r="Y92"/>
  <c r="Y111"/>
  <c r="Y110"/>
  <c r="Y95"/>
  <c r="Y104"/>
  <c r="Y96"/>
  <c r="Y98"/>
  <c r="Y99"/>
  <c r="Y90"/>
  <c r="Y113"/>
  <c r="Y88"/>
  <c r="Y101"/>
  <c r="Y97"/>
  <c r="Y107"/>
  <c r="Y105"/>
  <c r="Y109"/>
  <c r="Y106"/>
  <c r="Y84"/>
  <c r="Y100"/>
  <c r="Y108"/>
  <c r="Y87"/>
  <c r="Y112"/>
  <c r="Y89"/>
  <c r="Y91"/>
  <c r="Y93"/>
  <c r="H1591" i="25"/>
  <c r="X291" i="6"/>
  <c r="Q91" i="26" s="1"/>
  <c r="X91" s="1"/>
  <c r="AK91" s="1"/>
  <c r="V44" i="28"/>
  <c r="V45" s="1"/>
  <c r="Y44"/>
  <c r="Y45" s="1"/>
  <c r="U254"/>
  <c r="U255" s="1"/>
  <c r="X292" i="6"/>
  <c r="Q92" i="26" s="1"/>
  <c r="X92" s="1"/>
  <c r="AK92" s="1"/>
  <c r="T79" i="28"/>
  <c r="T80" s="1"/>
  <c r="I17"/>
  <c r="I21"/>
  <c r="I38"/>
  <c r="I28"/>
  <c r="I42"/>
  <c r="I31"/>
  <c r="I29"/>
  <c r="I14"/>
  <c r="I18"/>
  <c r="I34"/>
  <c r="I24"/>
  <c r="I40"/>
  <c r="I27"/>
  <c r="I25"/>
  <c r="I41"/>
  <c r="I30"/>
  <c r="I43"/>
  <c r="I26"/>
  <c r="I20"/>
  <c r="I36"/>
  <c r="I23"/>
  <c r="I39"/>
  <c r="I37"/>
  <c r="I46"/>
  <c r="I19"/>
  <c r="I22"/>
  <c r="I16"/>
  <c r="I32"/>
  <c r="I15"/>
  <c r="I35"/>
  <c r="I33"/>
  <c r="G1602" i="25"/>
  <c r="G1594"/>
  <c r="M1656"/>
  <c r="M1751"/>
  <c r="L96" i="26" s="1"/>
  <c r="I73"/>
  <c r="W73" s="1"/>
  <c r="AJ73" s="1"/>
  <c r="AQ73" s="1"/>
  <c r="AX73" s="1"/>
  <c r="W31"/>
  <c r="AJ31" s="1"/>
  <c r="AQ31"/>
  <c r="I1739" i="25"/>
  <c r="H84" i="26" s="1"/>
  <c r="I1644" i="25"/>
  <c r="K73" i="26"/>
  <c r="Y73" s="1"/>
  <c r="AL73" s="1"/>
  <c r="AS73" s="1"/>
  <c r="AZ73" s="1"/>
  <c r="Y31"/>
  <c r="AL31" s="1"/>
  <c r="AS31"/>
  <c r="AM51" i="28"/>
  <c r="AM68"/>
  <c r="AM64"/>
  <c r="AM76"/>
  <c r="AM61"/>
  <c r="AM54"/>
  <c r="AM71"/>
  <c r="AM52"/>
  <c r="AM63"/>
  <c r="AM60"/>
  <c r="AM77"/>
  <c r="AM57"/>
  <c r="AM50"/>
  <c r="AM67"/>
  <c r="AM78"/>
  <c r="AM65"/>
  <c r="AM59"/>
  <c r="AM56"/>
  <c r="AM73"/>
  <c r="AM53"/>
  <c r="AM70"/>
  <c r="AM62"/>
  <c r="AM74"/>
  <c r="AM55"/>
  <c r="AM72"/>
  <c r="AM69"/>
  <c r="AM49"/>
  <c r="AM66"/>
  <c r="AM58"/>
  <c r="AM75"/>
  <c r="M1750" i="25"/>
  <c r="L95" i="26" s="1"/>
  <c r="M1655" i="25"/>
  <c r="J1720"/>
  <c r="J1778"/>
  <c r="O109" i="6" s="1"/>
  <c r="J141" s="1"/>
  <c r="I294" s="1"/>
  <c r="AO31" i="26"/>
  <c r="G73"/>
  <c r="U73" s="1"/>
  <c r="AH73" s="1"/>
  <c r="AO73" s="1"/>
  <c r="AV73" s="1"/>
  <c r="U31"/>
  <c r="AH31" s="1"/>
  <c r="AR64" i="28"/>
  <c r="AR68"/>
  <c r="AR75"/>
  <c r="AR78"/>
  <c r="AR69"/>
  <c r="AR72"/>
  <c r="AR57"/>
  <c r="AR56"/>
  <c r="AR59"/>
  <c r="AR67"/>
  <c r="AR70"/>
  <c r="AR60"/>
  <c r="AR63"/>
  <c r="AR49"/>
  <c r="AR50"/>
  <c r="AR51"/>
  <c r="AR58"/>
  <c r="AR61"/>
  <c r="AR54"/>
  <c r="AR55"/>
  <c r="AR71"/>
  <c r="AR74"/>
  <c r="AR65"/>
  <c r="AR73"/>
  <c r="AR76"/>
  <c r="AR53"/>
  <c r="AR52"/>
  <c r="AR77"/>
  <c r="AR62"/>
  <c r="AR66"/>
  <c r="M1598" i="25"/>
  <c r="M1601"/>
  <c r="AR31" i="26"/>
  <c r="AR56" s="1"/>
  <c r="J73"/>
  <c r="X73" s="1"/>
  <c r="AK73" s="1"/>
  <c r="AR73" s="1"/>
  <c r="AY73" s="1"/>
  <c r="X31"/>
  <c r="AK31" s="1"/>
  <c r="AH26"/>
  <c r="AM26"/>
  <c r="AO66" i="28"/>
  <c r="AO50"/>
  <c r="AO67"/>
  <c r="AO55"/>
  <c r="AO72"/>
  <c r="AO56"/>
  <c r="AO73"/>
  <c r="AO61"/>
  <c r="AO78"/>
  <c r="AO62"/>
  <c r="AO51"/>
  <c r="AO68"/>
  <c r="AO52"/>
  <c r="AO69"/>
  <c r="AO57"/>
  <c r="AO74"/>
  <c r="AO58"/>
  <c r="AO75"/>
  <c r="AO63"/>
  <c r="AO49"/>
  <c r="AO64"/>
  <c r="AO53"/>
  <c r="AO65"/>
  <c r="AO70"/>
  <c r="AO54"/>
  <c r="AO71"/>
  <c r="AO59"/>
  <c r="AO76"/>
  <c r="AO60"/>
  <c r="AO77"/>
  <c r="AU44" i="26"/>
  <c r="F133" s="1"/>
  <c r="F202" s="1"/>
  <c r="F264" s="1"/>
  <c r="AX44"/>
  <c r="I133" s="1"/>
  <c r="I202" s="1"/>
  <c r="I264" s="1"/>
  <c r="AX29"/>
  <c r="AZ29"/>
  <c r="H1602" i="25"/>
  <c r="AW49" i="26"/>
  <c r="H138" s="1"/>
  <c r="H207" s="1"/>
  <c r="H269" s="1"/>
  <c r="AC79" i="28"/>
  <c r="AC80" s="1"/>
  <c r="AW50" i="26"/>
  <c r="H139" s="1"/>
  <c r="H208" s="1"/>
  <c r="H270" s="1"/>
  <c r="BA28"/>
  <c r="J1599" i="25"/>
  <c r="AC44" i="28"/>
  <c r="AC45" s="1"/>
  <c r="AM44"/>
  <c r="AM45" s="1"/>
  <c r="L1599" i="25"/>
  <c r="AW44" i="26"/>
  <c r="H133" s="1"/>
  <c r="H202" s="1"/>
  <c r="H264" s="1"/>
  <c r="AX49"/>
  <c r="I138" s="1"/>
  <c r="I207" s="1"/>
  <c r="I269" s="1"/>
  <c r="AS56"/>
  <c r="AN44" i="28"/>
  <c r="AN45" s="1"/>
  <c r="AO44"/>
  <c r="AO45" s="1"/>
  <c r="L1607" i="25"/>
  <c r="V97" i="6" s="1"/>
  <c r="K71" i="26"/>
  <c r="Y71" s="1"/>
  <c r="AL71" s="1"/>
  <c r="AS71" s="1"/>
  <c r="AZ71" s="1"/>
  <c r="K118" s="1"/>
  <c r="K187" s="1"/>
  <c r="K249" s="1"/>
  <c r="H214" i="28" s="1"/>
  <c r="L1613" i="25"/>
  <c r="L1737" s="1"/>
  <c r="K82" i="26" s="1"/>
  <c r="AC157" i="28"/>
  <c r="AC171"/>
  <c r="AC161"/>
  <c r="AC177"/>
  <c r="AC168"/>
  <c r="AC156"/>
  <c r="AC166"/>
  <c r="AC182"/>
  <c r="AC155"/>
  <c r="AC167"/>
  <c r="AC183"/>
  <c r="AC173"/>
  <c r="AC164"/>
  <c r="AC180"/>
  <c r="AC162"/>
  <c r="AC178"/>
  <c r="AC163"/>
  <c r="AC179"/>
  <c r="AC169"/>
  <c r="AC160"/>
  <c r="AC176"/>
  <c r="AC158"/>
  <c r="AC174"/>
  <c r="AC159"/>
  <c r="AC175"/>
  <c r="AC165"/>
  <c r="AC181"/>
  <c r="AC172"/>
  <c r="AC154"/>
  <c r="AC170"/>
  <c r="X55"/>
  <c r="X76"/>
  <c r="X62"/>
  <c r="X75"/>
  <c r="X77"/>
  <c r="X64"/>
  <c r="X57"/>
  <c r="X51"/>
  <c r="X70"/>
  <c r="X58"/>
  <c r="X49"/>
  <c r="X78"/>
  <c r="X60"/>
  <c r="X53"/>
  <c r="X69"/>
  <c r="X65"/>
  <c r="X63"/>
  <c r="X54"/>
  <c r="X71"/>
  <c r="X74"/>
  <c r="X56"/>
  <c r="X72"/>
  <c r="X73"/>
  <c r="X59"/>
  <c r="X50"/>
  <c r="X68"/>
  <c r="X66"/>
  <c r="X52"/>
  <c r="X67"/>
  <c r="X61"/>
  <c r="G1780" i="25"/>
  <c r="F111" i="6" s="1"/>
  <c r="G143" s="1"/>
  <c r="F296" s="1"/>
  <c r="G1722" i="25"/>
  <c r="F242" i="28"/>
  <c r="F247"/>
  <c r="F227"/>
  <c r="F250"/>
  <c r="F226"/>
  <c r="F237"/>
  <c r="F239"/>
  <c r="F240"/>
  <c r="F245"/>
  <c r="F233"/>
  <c r="F235"/>
  <c r="F224"/>
  <c r="F234"/>
  <c r="F228"/>
  <c r="F246"/>
  <c r="AJ26" i="26"/>
  <c r="AA141" i="28"/>
  <c r="AA125"/>
  <c r="AA136"/>
  <c r="AA120"/>
  <c r="AA123"/>
  <c r="AA146"/>
  <c r="AA135"/>
  <c r="AA148"/>
  <c r="AA145"/>
  <c r="AA129"/>
  <c r="AA140"/>
  <c r="AA124"/>
  <c r="AA138"/>
  <c r="AA134"/>
  <c r="AA127"/>
  <c r="AA142"/>
  <c r="AA133"/>
  <c r="AA144"/>
  <c r="AA128"/>
  <c r="AA122"/>
  <c r="AA139"/>
  <c r="AA147"/>
  <c r="AA126"/>
  <c r="AA137"/>
  <c r="AA121"/>
  <c r="AA132"/>
  <c r="AA119"/>
  <c r="AA131"/>
  <c r="AA130"/>
  <c r="AA143"/>
  <c r="AP85" i="26"/>
  <c r="AW85" s="1"/>
  <c r="H156" s="1"/>
  <c r="H218" s="1"/>
  <c r="H280" s="1"/>
  <c r="AD285" i="6"/>
  <c r="H1779" i="25"/>
  <c r="I110" i="6" s="1"/>
  <c r="H142" s="1"/>
  <c r="G295" s="1"/>
  <c r="H1721" i="25"/>
  <c r="L1598"/>
  <c r="L1601"/>
  <c r="AT45" i="26"/>
  <c r="Z45"/>
  <c r="AM45" s="1"/>
  <c r="AO29"/>
  <c r="AO56" s="1"/>
  <c r="U29"/>
  <c r="AH29" s="1"/>
  <c r="H1739" i="25"/>
  <c r="G84" i="26" s="1"/>
  <c r="H1644" i="25"/>
  <c r="I1721"/>
  <c r="I1779"/>
  <c r="L110" i="6" s="1"/>
  <c r="I142" s="1"/>
  <c r="H295" s="1"/>
  <c r="AC196" i="28"/>
  <c r="AC214"/>
  <c r="AC217"/>
  <c r="AC193"/>
  <c r="AC209"/>
  <c r="AC210"/>
  <c r="AC203"/>
  <c r="AC189"/>
  <c r="AC212"/>
  <c r="AC213"/>
  <c r="AC192"/>
  <c r="AC205"/>
  <c r="AC206"/>
  <c r="AC199"/>
  <c r="AC204"/>
  <c r="AC190"/>
  <c r="AC208"/>
  <c r="AC191"/>
  <c r="AC194"/>
  <c r="AC201"/>
  <c r="AC202"/>
  <c r="AC195"/>
  <c r="AC211"/>
  <c r="AC200"/>
  <c r="AC216"/>
  <c r="AC215"/>
  <c r="AC197"/>
  <c r="AC198"/>
  <c r="AC218"/>
  <c r="AC207"/>
  <c r="G1721" i="25"/>
  <c r="G1779"/>
  <c r="F110" i="6" s="1"/>
  <c r="G142" s="1"/>
  <c r="F295" s="1"/>
  <c r="M1607" i="25"/>
  <c r="Y97" i="6" s="1"/>
  <c r="M1613" i="25"/>
  <c r="M1737" s="1"/>
  <c r="L82" i="26" s="1"/>
  <c r="L71"/>
  <c r="Z71" s="1"/>
  <c r="AM71" s="1"/>
  <c r="I1598" i="25"/>
  <c r="I1601"/>
  <c r="I1720"/>
  <c r="I1778"/>
  <c r="L109" i="6" s="1"/>
  <c r="I141" s="1"/>
  <c r="H294" s="1"/>
  <c r="AG26" i="26"/>
  <c r="AP90"/>
  <c r="AW90" s="1"/>
  <c r="H161" s="1"/>
  <c r="H223" s="1"/>
  <c r="H285" s="1"/>
  <c r="AD290" i="6"/>
  <c r="W193" i="28"/>
  <c r="W209"/>
  <c r="W210"/>
  <c r="W200"/>
  <c r="W195"/>
  <c r="W211"/>
  <c r="W215"/>
  <c r="W194"/>
  <c r="W205"/>
  <c r="W206"/>
  <c r="W196"/>
  <c r="W218"/>
  <c r="W207"/>
  <c r="W217"/>
  <c r="W192"/>
  <c r="W201"/>
  <c r="W202"/>
  <c r="W190"/>
  <c r="W212"/>
  <c r="W203"/>
  <c r="W213"/>
  <c r="W204"/>
  <c r="W189"/>
  <c r="W197"/>
  <c r="W198"/>
  <c r="W216"/>
  <c r="W208"/>
  <c r="W199"/>
  <c r="W214"/>
  <c r="W191"/>
  <c r="F73" i="26"/>
  <c r="T73" s="1"/>
  <c r="AG73" s="1"/>
  <c r="T31"/>
  <c r="AG31" s="1"/>
  <c r="AN31"/>
  <c r="AN53" i="28"/>
  <c r="AN56"/>
  <c r="AN63"/>
  <c r="AN75"/>
  <c r="AN66"/>
  <c r="AN77"/>
  <c r="AN76"/>
  <c r="AN50"/>
  <c r="AN78"/>
  <c r="AN55"/>
  <c r="AN67"/>
  <c r="AN57"/>
  <c r="AN69"/>
  <c r="AN68"/>
  <c r="AN49"/>
  <c r="AN65"/>
  <c r="AN70"/>
  <c r="AN73"/>
  <c r="AN58"/>
  <c r="AN54"/>
  <c r="AN60"/>
  <c r="AN59"/>
  <c r="AN71"/>
  <c r="AN61"/>
  <c r="AN64"/>
  <c r="AN72"/>
  <c r="AN52"/>
  <c r="AN74"/>
  <c r="AN51"/>
  <c r="AN62"/>
  <c r="W161"/>
  <c r="W177"/>
  <c r="W183"/>
  <c r="W164"/>
  <c r="W180"/>
  <c r="W166"/>
  <c r="W182"/>
  <c r="W167"/>
  <c r="W173"/>
  <c r="W179"/>
  <c r="W160"/>
  <c r="W176"/>
  <c r="W162"/>
  <c r="W178"/>
  <c r="W163"/>
  <c r="W169"/>
  <c r="W175"/>
  <c r="W156"/>
  <c r="W172"/>
  <c r="W158"/>
  <c r="W174"/>
  <c r="W159"/>
  <c r="W165"/>
  <c r="W181"/>
  <c r="W154"/>
  <c r="W168"/>
  <c r="W157"/>
  <c r="W170"/>
  <c r="W155"/>
  <c r="W171"/>
  <c r="AC141"/>
  <c r="AC125"/>
  <c r="AC136"/>
  <c r="AC120"/>
  <c r="AC126"/>
  <c r="AC123"/>
  <c r="AC135"/>
  <c r="AC148"/>
  <c r="AC145"/>
  <c r="AC129"/>
  <c r="AC140"/>
  <c r="AC124"/>
  <c r="AC143"/>
  <c r="AC147"/>
  <c r="AC119"/>
  <c r="AC131"/>
  <c r="AC133"/>
  <c r="AC144"/>
  <c r="AC128"/>
  <c r="AC127"/>
  <c r="AC142"/>
  <c r="AC146"/>
  <c r="AC138"/>
  <c r="AC137"/>
  <c r="AC121"/>
  <c r="AC132"/>
  <c r="AC122"/>
  <c r="AC134"/>
  <c r="AC139"/>
  <c r="AC130"/>
  <c r="H1722" i="25"/>
  <c r="H1780"/>
  <c r="I111" i="6" s="1"/>
  <c r="H143" s="1"/>
  <c r="G296" s="1"/>
  <c r="K1607" i="25"/>
  <c r="S97" i="6" s="1"/>
  <c r="K1613" i="25"/>
  <c r="K1737" s="1"/>
  <c r="J82" i="26" s="1"/>
  <c r="J71"/>
  <c r="X71" s="1"/>
  <c r="AK71" s="1"/>
  <c r="AD287" i="6"/>
  <c r="AP87" i="26"/>
  <c r="AW87" s="1"/>
  <c r="H158" s="1"/>
  <c r="H220" s="1"/>
  <c r="H282" s="1"/>
  <c r="V149" i="28"/>
  <c r="V150" s="1"/>
  <c r="F184"/>
  <c r="F185" s="1"/>
  <c r="Z219"/>
  <c r="Z220" s="1"/>
  <c r="G1591" i="25"/>
  <c r="AU28" i="26"/>
  <c r="AY45"/>
  <c r="J134" s="1"/>
  <c r="J203" s="1"/>
  <c r="J265" s="1"/>
  <c r="J1598" i="25"/>
  <c r="J1601"/>
  <c r="AT31" i="26"/>
  <c r="Z31"/>
  <c r="AM31" s="1"/>
  <c r="L73"/>
  <c r="Z73" s="1"/>
  <c r="AM73" s="1"/>
  <c r="J1721" i="25"/>
  <c r="J1779"/>
  <c r="O110" i="6" s="1"/>
  <c r="J142" s="1"/>
  <c r="I295" s="1"/>
  <c r="AT44" i="26"/>
  <c r="Z44"/>
  <c r="AM44" s="1"/>
  <c r="F52" i="28"/>
  <c r="F64"/>
  <c r="F71"/>
  <c r="F59"/>
  <c r="F76"/>
  <c r="F77"/>
  <c r="F57"/>
  <c r="F78"/>
  <c r="F58"/>
  <c r="F66"/>
  <c r="F51"/>
  <c r="F56"/>
  <c r="F69"/>
  <c r="F75"/>
  <c r="F63"/>
  <c r="L1780" i="25"/>
  <c r="U111" i="6" s="1"/>
  <c r="L143" s="1"/>
  <c r="K296" s="1"/>
  <c r="L1722" i="25"/>
  <c r="J1722"/>
  <c r="J1780"/>
  <c r="O111" i="6" s="1"/>
  <c r="J143" s="1"/>
  <c r="I296" s="1"/>
  <c r="AT72" i="26"/>
  <c r="BA72" s="1"/>
  <c r="L119" s="1"/>
  <c r="L188" s="1"/>
  <c r="L250" s="1"/>
  <c r="L1779" i="25"/>
  <c r="U110" i="6" s="1"/>
  <c r="L142" s="1"/>
  <c r="K295" s="1"/>
  <c r="L1721" i="25"/>
  <c r="T49" i="26"/>
  <c r="AG49" s="1"/>
  <c r="AN49"/>
  <c r="G1739" i="25"/>
  <c r="F84" i="26" s="1"/>
  <c r="G1644" i="25"/>
  <c r="AP86" i="26"/>
  <c r="AW86" s="1"/>
  <c r="H157" s="1"/>
  <c r="H219" s="1"/>
  <c r="H281" s="1"/>
  <c r="AD286" i="6"/>
  <c r="W65" i="28"/>
  <c r="W52"/>
  <c r="W72"/>
  <c r="W51"/>
  <c r="W61"/>
  <c r="W78"/>
  <c r="W63"/>
  <c r="W71"/>
  <c r="W74"/>
  <c r="W70"/>
  <c r="W50"/>
  <c r="W57"/>
  <c r="W60"/>
  <c r="W59"/>
  <c r="W53"/>
  <c r="W76"/>
  <c r="W56"/>
  <c r="W66"/>
  <c r="W69"/>
  <c r="W62"/>
  <c r="W55"/>
  <c r="W77"/>
  <c r="W68"/>
  <c r="W75"/>
  <c r="W58"/>
  <c r="W49"/>
  <c r="W64"/>
  <c r="W54"/>
  <c r="W67"/>
  <c r="W73"/>
  <c r="I145"/>
  <c r="I129"/>
  <c r="I136"/>
  <c r="I120"/>
  <c r="I147"/>
  <c r="I119"/>
  <c r="I131"/>
  <c r="I148"/>
  <c r="I133"/>
  <c r="I140"/>
  <c r="I124"/>
  <c r="I142"/>
  <c r="I146"/>
  <c r="I138"/>
  <c r="I143"/>
  <c r="I137"/>
  <c r="I121"/>
  <c r="I128"/>
  <c r="I134"/>
  <c r="I139"/>
  <c r="I130"/>
  <c r="I127"/>
  <c r="I141"/>
  <c r="I125"/>
  <c r="I132"/>
  <c r="I126"/>
  <c r="I123"/>
  <c r="I135"/>
  <c r="I122"/>
  <c r="I144"/>
  <c r="AQ89" i="26"/>
  <c r="AX89" s="1"/>
  <c r="I160" s="1"/>
  <c r="I222" s="1"/>
  <c r="I284" s="1"/>
  <c r="AQ120" i="28" s="1"/>
  <c r="AE289" i="6"/>
  <c r="F195" i="28"/>
  <c r="F211"/>
  <c r="F189"/>
  <c r="F217"/>
  <c r="F201"/>
  <c r="F191"/>
  <c r="F206"/>
  <c r="F204"/>
  <c r="F190"/>
  <c r="F207"/>
  <c r="F208"/>
  <c r="F213"/>
  <c r="F197"/>
  <c r="F218"/>
  <c r="F202"/>
  <c r="F214"/>
  <c r="F203"/>
  <c r="F200"/>
  <c r="F215"/>
  <c r="F193"/>
  <c r="F209"/>
  <c r="F198"/>
  <c r="F212"/>
  <c r="F199"/>
  <c r="F196"/>
  <c r="F216"/>
  <c r="F192"/>
  <c r="F205"/>
  <c r="F194"/>
  <c r="F210"/>
  <c r="AA156"/>
  <c r="AA161"/>
  <c r="AA157"/>
  <c r="AA160"/>
  <c r="AA163"/>
  <c r="AA173"/>
  <c r="AA166"/>
  <c r="AA172"/>
  <c r="AA175"/>
  <c r="AA154"/>
  <c r="AA178"/>
  <c r="AA155"/>
  <c r="AA165"/>
  <c r="AA158"/>
  <c r="AA164"/>
  <c r="K1598" i="25"/>
  <c r="K1601"/>
  <c r="AK26" i="26"/>
  <c r="V219" i="28"/>
  <c r="V220" s="1"/>
  <c r="BA49" i="26"/>
  <c r="L138" s="1"/>
  <c r="L207" s="1"/>
  <c r="L269" s="1"/>
  <c r="AN56"/>
  <c r="AZ48"/>
  <c r="K137" s="1"/>
  <c r="K206" s="1"/>
  <c r="K268" s="1"/>
  <c r="AQ56"/>
  <c r="J1602" i="25"/>
  <c r="Z149" i="28"/>
  <c r="Z150" s="1"/>
  <c r="I1599" i="25"/>
  <c r="AC254" i="28"/>
  <c r="AC255" s="1"/>
  <c r="AR44"/>
  <c r="AR45" s="1"/>
  <c r="AW29" i="26"/>
  <c r="M1599" i="25"/>
  <c r="I171" i="28"/>
  <c r="I165"/>
  <c r="I181"/>
  <c r="I164"/>
  <c r="I180"/>
  <c r="I170"/>
  <c r="I155"/>
  <c r="I167"/>
  <c r="I161"/>
  <c r="I177"/>
  <c r="I160"/>
  <c r="I176"/>
  <c r="I166"/>
  <c r="I154"/>
  <c r="I163"/>
  <c r="I157"/>
  <c r="I173"/>
  <c r="I156"/>
  <c r="I172"/>
  <c r="I162"/>
  <c r="I178"/>
  <c r="I179"/>
  <c r="I159"/>
  <c r="I182"/>
  <c r="I169"/>
  <c r="I183"/>
  <c r="I168"/>
  <c r="I158"/>
  <c r="I174"/>
  <c r="I175"/>
  <c r="X147"/>
  <c r="X131"/>
  <c r="X142"/>
  <c r="X126"/>
  <c r="X121"/>
  <c r="X140"/>
  <c r="X120"/>
  <c r="X145"/>
  <c r="X135"/>
  <c r="X119"/>
  <c r="X130"/>
  <c r="X141"/>
  <c r="X132"/>
  <c r="X129"/>
  <c r="X144"/>
  <c r="X139"/>
  <c r="X123"/>
  <c r="X134"/>
  <c r="X125"/>
  <c r="X124"/>
  <c r="X148"/>
  <c r="X136"/>
  <c r="X143"/>
  <c r="X127"/>
  <c r="X138"/>
  <c r="X122"/>
  <c r="X137"/>
  <c r="X133"/>
  <c r="X128"/>
  <c r="X146"/>
  <c r="AA108"/>
  <c r="AA102"/>
  <c r="AA99"/>
  <c r="AA109"/>
  <c r="AA88"/>
  <c r="AA89"/>
  <c r="AA105"/>
  <c r="AA111"/>
  <c r="AA100"/>
  <c r="AA94"/>
  <c r="AA110"/>
  <c r="AA91"/>
  <c r="AA107"/>
  <c r="AA101"/>
  <c r="AA96"/>
  <c r="AA104"/>
  <c r="AA90"/>
  <c r="AA106"/>
  <c r="AA86"/>
  <c r="AA103"/>
  <c r="AA97"/>
  <c r="AA113"/>
  <c r="AA84"/>
  <c r="AA92"/>
  <c r="AA87"/>
  <c r="AA93"/>
  <c r="AA85"/>
  <c r="AA98"/>
  <c r="AA95"/>
  <c r="AA112"/>
  <c r="AT48" i="26"/>
  <c r="Z48"/>
  <c r="AM48" s="1"/>
  <c r="J1739" i="25"/>
  <c r="I84" i="26" s="1"/>
  <c r="J1644" i="25"/>
  <c r="K1721"/>
  <c r="K1779"/>
  <c r="R110" i="6" s="1"/>
  <c r="K142" s="1"/>
  <c r="J295" s="1"/>
  <c r="M283"/>
  <c r="N283" s="1"/>
  <c r="O283" s="1"/>
  <c r="AA53" i="28"/>
  <c r="AA72"/>
  <c r="AA51"/>
  <c r="AA77"/>
  <c r="AA49"/>
  <c r="AA70"/>
  <c r="AA58"/>
  <c r="AA73"/>
  <c r="AA69"/>
  <c r="AA60"/>
  <c r="AA63"/>
  <c r="AA74"/>
  <c r="AA76"/>
  <c r="AA54"/>
  <c r="AA78"/>
  <c r="AA65"/>
  <c r="AA61"/>
  <c r="AA56"/>
  <c r="AA59"/>
  <c r="AA75"/>
  <c r="AA68"/>
  <c r="AA50"/>
  <c r="AA64"/>
  <c r="AA57"/>
  <c r="AA52"/>
  <c r="AA55"/>
  <c r="AA66"/>
  <c r="AA67"/>
  <c r="AA71"/>
  <c r="AA62"/>
  <c r="H73" i="26"/>
  <c r="V73" s="1"/>
  <c r="AI73" s="1"/>
  <c r="AP73" s="1"/>
  <c r="AW73" s="1"/>
  <c r="V31"/>
  <c r="AI31" s="1"/>
  <c r="AI56" s="1"/>
  <c r="AP31"/>
  <c r="L1739" i="25"/>
  <c r="K84" i="26" s="1"/>
  <c r="L1644" i="25"/>
  <c r="X27" i="28"/>
  <c r="X30"/>
  <c r="X23"/>
  <c r="X17"/>
  <c r="X39"/>
  <c r="X28"/>
  <c r="X22"/>
  <c r="X33"/>
  <c r="X16"/>
  <c r="X40"/>
  <c r="X38"/>
  <c r="X31"/>
  <c r="X20"/>
  <c r="X15"/>
  <c r="X25"/>
  <c r="I1607" i="25"/>
  <c r="M97" i="6" s="1"/>
  <c r="I1613" i="25"/>
  <c r="I1737" s="1"/>
  <c r="H82" i="26" s="1"/>
  <c r="H71"/>
  <c r="V71" s="1"/>
  <c r="AI71" s="1"/>
  <c r="AP71" s="1"/>
  <c r="AW71" s="1"/>
  <c r="I1780" i="25"/>
  <c r="L111" i="6" s="1"/>
  <c r="I143" s="1"/>
  <c r="H296" s="1"/>
  <c r="I1722" i="25"/>
  <c r="AB55" i="28"/>
  <c r="AB66"/>
  <c r="AB50"/>
  <c r="AB53"/>
  <c r="AB76"/>
  <c r="AB75"/>
  <c r="AB64"/>
  <c r="AB49"/>
  <c r="AB77"/>
  <c r="AB68"/>
  <c r="AB62"/>
  <c r="AB69"/>
  <c r="AB70"/>
  <c r="AB60"/>
  <c r="AB72"/>
  <c r="AB65"/>
  <c r="AB63"/>
  <c r="AB78"/>
  <c r="AB58"/>
  <c r="AB61"/>
  <c r="AB67"/>
  <c r="AB56"/>
  <c r="AB51"/>
  <c r="AB59"/>
  <c r="AB74"/>
  <c r="AB54"/>
  <c r="AB57"/>
  <c r="AB71"/>
  <c r="AB52"/>
  <c r="AB73"/>
  <c r="G1720" i="25"/>
  <c r="G1778"/>
  <c r="F109" i="6" s="1"/>
  <c r="G141" s="1"/>
  <c r="F294" s="1"/>
  <c r="M1654" i="25"/>
  <c r="M1749"/>
  <c r="L94" i="26" s="1"/>
  <c r="AB206" i="28"/>
  <c r="AB209"/>
  <c r="AB199"/>
  <c r="AB204"/>
  <c r="AB202"/>
  <c r="AB205"/>
  <c r="AB195"/>
  <c r="AB212"/>
  <c r="AB216"/>
  <c r="AB214"/>
  <c r="AB207"/>
  <c r="AB194"/>
  <c r="AB197"/>
  <c r="AB217"/>
  <c r="AB200"/>
  <c r="X103"/>
  <c r="X92"/>
  <c r="X87"/>
  <c r="X85"/>
  <c r="X104"/>
  <c r="X89"/>
  <c r="X102"/>
  <c r="X95"/>
  <c r="X111"/>
  <c r="X97"/>
  <c r="X113"/>
  <c r="X94"/>
  <c r="X100"/>
  <c r="X110"/>
  <c r="X91"/>
  <c r="X107"/>
  <c r="X93"/>
  <c r="X109"/>
  <c r="X90"/>
  <c r="X96"/>
  <c r="X112"/>
  <c r="X106"/>
  <c r="X84"/>
  <c r="X98"/>
  <c r="X105"/>
  <c r="X86"/>
  <c r="X108"/>
  <c r="X99"/>
  <c r="X101"/>
  <c r="X88"/>
  <c r="K1722" i="25"/>
  <c r="K1780"/>
  <c r="R111" i="6" s="1"/>
  <c r="K143" s="1"/>
  <c r="J296" s="1"/>
  <c r="K1739" i="25"/>
  <c r="J84" i="26" s="1"/>
  <c r="K1644" i="25"/>
  <c r="I203" i="28"/>
  <c r="I192"/>
  <c r="I191"/>
  <c r="I218"/>
  <c r="I215"/>
  <c r="I205"/>
  <c r="I202"/>
  <c r="I199"/>
  <c r="I190"/>
  <c r="I208"/>
  <c r="I189"/>
  <c r="I217"/>
  <c r="I201"/>
  <c r="I198"/>
  <c r="I204"/>
  <c r="I195"/>
  <c r="I211"/>
  <c r="I200"/>
  <c r="I216"/>
  <c r="I213"/>
  <c r="I197"/>
  <c r="I194"/>
  <c r="I210"/>
  <c r="I207"/>
  <c r="I196"/>
  <c r="I214"/>
  <c r="I212"/>
  <c r="I193"/>
  <c r="I209"/>
  <c r="I206"/>
  <c r="AA31"/>
  <c r="AA30"/>
  <c r="AA20"/>
  <c r="AA36"/>
  <c r="AA33"/>
  <c r="AA17"/>
  <c r="AA26"/>
  <c r="AA27"/>
  <c r="AA43"/>
  <c r="AA21"/>
  <c r="AA32"/>
  <c r="AA29"/>
  <c r="AA15"/>
  <c r="AA22"/>
  <c r="AA42"/>
  <c r="AA14"/>
  <c r="AA39"/>
  <c r="AA16"/>
  <c r="AA28"/>
  <c r="AA25"/>
  <c r="AA41"/>
  <c r="AA19"/>
  <c r="AA38"/>
  <c r="AA35"/>
  <c r="AA18"/>
  <c r="AA24"/>
  <c r="AA40"/>
  <c r="AA37"/>
  <c r="AA23"/>
  <c r="AA34"/>
  <c r="AL26" i="26"/>
  <c r="Y56"/>
  <c r="AW26"/>
  <c r="L1720" i="25"/>
  <c r="L1778"/>
  <c r="U109" i="6" s="1"/>
  <c r="L141" s="1"/>
  <c r="K294" s="1"/>
  <c r="I114" i="28"/>
  <c r="I115" s="1"/>
  <c r="AZ45" i="26"/>
  <c r="K134" s="1"/>
  <c r="K203" s="1"/>
  <c r="K265" s="1"/>
  <c r="F149" i="28"/>
  <c r="F150" s="1"/>
  <c r="M1644" i="25"/>
  <c r="G119" i="26"/>
  <c r="G188" s="1"/>
  <c r="G250" s="1"/>
  <c r="F114" i="28"/>
  <c r="F115" s="1"/>
  <c r="G1599" i="25"/>
  <c r="AT56" i="26"/>
  <c r="AY29"/>
  <c r="AP86" i="28"/>
  <c r="AP90"/>
  <c r="AP94"/>
  <c r="AP98"/>
  <c r="AP102"/>
  <c r="AP106"/>
  <c r="AP88"/>
  <c r="AP92"/>
  <c r="AP96"/>
  <c r="AP100"/>
  <c r="AP104"/>
  <c r="AP110"/>
  <c r="AP109"/>
  <c r="AP87"/>
  <c r="AP91"/>
  <c r="AP95"/>
  <c r="AP99"/>
  <c r="AP103"/>
  <c r="AP107"/>
  <c r="AP111"/>
  <c r="AP108"/>
  <c r="AP84"/>
  <c r="AP85"/>
  <c r="AP89"/>
  <c r="AP93"/>
  <c r="AP97"/>
  <c r="AP101"/>
  <c r="AP105"/>
  <c r="AP113"/>
  <c r="AP112"/>
  <c r="AF288" i="6"/>
  <c r="AR88" i="26"/>
  <c r="AY88" s="1"/>
  <c r="J159" s="1"/>
  <c r="J221" s="1"/>
  <c r="I283"/>
  <c r="H189" i="28"/>
  <c r="H190"/>
  <c r="H195"/>
  <c r="H203"/>
  <c r="H211"/>
  <c r="H200"/>
  <c r="H191"/>
  <c r="H198"/>
  <c r="H206"/>
  <c r="H197"/>
  <c r="H205"/>
  <c r="H193"/>
  <c r="H213"/>
  <c r="H192"/>
  <c r="H218"/>
  <c r="AQ114"/>
  <c r="AQ115" s="1"/>
  <c r="AQ124"/>
  <c r="AQ132"/>
  <c r="AQ140"/>
  <c r="AQ148"/>
  <c r="AQ123"/>
  <c r="AQ131"/>
  <c r="AQ139"/>
  <c r="AQ147"/>
  <c r="AQ126"/>
  <c r="AQ134"/>
  <c r="AQ142"/>
  <c r="AQ121"/>
  <c r="AQ129"/>
  <c r="AQ137"/>
  <c r="AQ145"/>
  <c r="AP79"/>
  <c r="AP80" s="1"/>
  <c r="AU49" i="26" l="1"/>
  <c r="F138" s="1"/>
  <c r="F207" s="1"/>
  <c r="F269" s="1"/>
  <c r="AY47"/>
  <c r="J136" s="1"/>
  <c r="J205" s="1"/>
  <c r="J267" s="1"/>
  <c r="Z168" i="28" s="1"/>
  <c r="H1601" i="25"/>
  <c r="H1598"/>
  <c r="AB161" i="28"/>
  <c r="AB169"/>
  <c r="AB177"/>
  <c r="AB163"/>
  <c r="AB171"/>
  <c r="AB179"/>
  <c r="AB181"/>
  <c r="AB156"/>
  <c r="AB164"/>
  <c r="AB172"/>
  <c r="AB180"/>
  <c r="AB162"/>
  <c r="AB170"/>
  <c r="AB178"/>
  <c r="AB157"/>
  <c r="AB183"/>
  <c r="AB165"/>
  <c r="AB173"/>
  <c r="AB159"/>
  <c r="AB167"/>
  <c r="AB175"/>
  <c r="AB154"/>
  <c r="AB155"/>
  <c r="AB160"/>
  <c r="AB168"/>
  <c r="AB176"/>
  <c r="AB158"/>
  <c r="AB166"/>
  <c r="AB174"/>
  <c r="AB182"/>
  <c r="AV47" i="26"/>
  <c r="G136" s="1"/>
  <c r="G205" s="1"/>
  <c r="G267" s="1"/>
  <c r="Z179" i="28"/>
  <c r="Z171"/>
  <c r="Z155"/>
  <c r="Z173"/>
  <c r="Z181"/>
  <c r="Z159"/>
  <c r="Z180"/>
  <c r="Z177"/>
  <c r="Z174"/>
  <c r="Z167"/>
  <c r="Z163"/>
  <c r="Z158"/>
  <c r="Z169"/>
  <c r="Z160"/>
  <c r="Z172"/>
  <c r="AS30"/>
  <c r="AS14"/>
  <c r="AS34"/>
  <c r="AS25"/>
  <c r="AS23"/>
  <c r="AS24"/>
  <c r="AS18"/>
  <c r="AS35"/>
  <c r="AS36"/>
  <c r="AS37"/>
  <c r="AS17"/>
  <c r="AS15"/>
  <c r="AS16"/>
  <c r="AS38"/>
  <c r="AS29"/>
  <c r="AS27"/>
  <c r="AS28"/>
  <c r="AS22"/>
  <c r="AS39"/>
  <c r="AS40"/>
  <c r="AS41"/>
  <c r="AS21"/>
  <c r="AS19"/>
  <c r="AS20"/>
  <c r="AS42"/>
  <c r="AS31"/>
  <c r="AS32"/>
  <c r="AS33"/>
  <c r="AS26"/>
  <c r="AS43"/>
  <c r="AB292" i="6"/>
  <c r="AN92" i="26"/>
  <c r="AU92" s="1"/>
  <c r="F163" s="1"/>
  <c r="F225" s="1"/>
  <c r="F287" s="1"/>
  <c r="Q293" i="6"/>
  <c r="R293" s="1"/>
  <c r="W293"/>
  <c r="P93" i="26" s="1"/>
  <c r="W93" s="1"/>
  <c r="AJ93" s="1"/>
  <c r="V173" i="28"/>
  <c r="V176"/>
  <c r="V177"/>
  <c r="V181"/>
  <c r="V179"/>
  <c r="V159"/>
  <c r="V155"/>
  <c r="V161"/>
  <c r="V160"/>
  <c r="V156"/>
  <c r="V180"/>
  <c r="V164"/>
  <c r="V166"/>
  <c r="V168"/>
  <c r="V174"/>
  <c r="V183"/>
  <c r="V178"/>
  <c r="V175"/>
  <c r="V167"/>
  <c r="V182"/>
  <c r="V157"/>
  <c r="V163"/>
  <c r="V154"/>
  <c r="V170"/>
  <c r="V165"/>
  <c r="V169"/>
  <c r="V172"/>
  <c r="V158"/>
  <c r="V171"/>
  <c r="V162"/>
  <c r="S292" i="6"/>
  <c r="Z292" s="1"/>
  <c r="S92" i="26" s="1"/>
  <c r="Z92" s="1"/>
  <c r="AM92" s="1"/>
  <c r="Y292" i="6"/>
  <c r="R92" i="26" s="1"/>
  <c r="Y92" s="1"/>
  <c r="AL92" s="1"/>
  <c r="AC291" i="6"/>
  <c r="AO91" i="26"/>
  <c r="AV91" s="1"/>
  <c r="G162" s="1"/>
  <c r="G224" s="1"/>
  <c r="G286" s="1"/>
  <c r="V101" i="28"/>
  <c r="V84"/>
  <c r="V109"/>
  <c r="V105"/>
  <c r="V85"/>
  <c r="V106"/>
  <c r="V92"/>
  <c r="V86"/>
  <c r="V96"/>
  <c r="V104"/>
  <c r="V98"/>
  <c r="V110"/>
  <c r="V89"/>
  <c r="V103"/>
  <c r="V93"/>
  <c r="V100"/>
  <c r="V97"/>
  <c r="V112"/>
  <c r="V108"/>
  <c r="V95"/>
  <c r="V88"/>
  <c r="V99"/>
  <c r="V90"/>
  <c r="V113"/>
  <c r="V111"/>
  <c r="V102"/>
  <c r="V91"/>
  <c r="V94"/>
  <c r="V107"/>
  <c r="V87"/>
  <c r="Y251"/>
  <c r="Y241"/>
  <c r="Y253"/>
  <c r="Y245"/>
  <c r="Y236"/>
  <c r="Y228"/>
  <c r="Y239"/>
  <c r="Y224"/>
  <c r="Y229"/>
  <c r="Y238"/>
  <c r="Y237"/>
  <c r="Y233"/>
  <c r="Y227"/>
  <c r="Y240"/>
  <c r="Y225"/>
  <c r="Y250"/>
  <c r="Y242"/>
  <c r="Y243"/>
  <c r="Y235"/>
  <c r="Y226"/>
  <c r="Y247"/>
  <c r="Y249"/>
  <c r="Y231"/>
  <c r="Y232"/>
  <c r="Y230"/>
  <c r="Y246"/>
  <c r="Y248"/>
  <c r="Y252"/>
  <c r="Y244"/>
  <c r="Y234"/>
  <c r="V250"/>
  <c r="V224"/>
  <c r="V247"/>
  <c r="V234"/>
  <c r="V229"/>
  <c r="V252"/>
  <c r="V233"/>
  <c r="V248"/>
  <c r="V237"/>
  <c r="V226"/>
  <c r="V253"/>
  <c r="V227"/>
  <c r="V246"/>
  <c r="V230"/>
  <c r="V242"/>
  <c r="V251"/>
  <c r="V245"/>
  <c r="V240"/>
  <c r="V236"/>
  <c r="V239"/>
  <c r="V231"/>
  <c r="V241"/>
  <c r="V228"/>
  <c r="V243"/>
  <c r="V232"/>
  <c r="V238"/>
  <c r="V225"/>
  <c r="V244"/>
  <c r="V249"/>
  <c r="V235"/>
  <c r="Y53"/>
  <c r="Y57"/>
  <c r="Y65"/>
  <c r="Y51"/>
  <c r="Y49"/>
  <c r="Y66"/>
  <c r="Y71"/>
  <c r="Y67"/>
  <c r="Y77"/>
  <c r="Y60"/>
  <c r="Y64"/>
  <c r="Y63"/>
  <c r="Y73"/>
  <c r="Y58"/>
  <c r="Y52"/>
  <c r="Y50"/>
  <c r="Y61"/>
  <c r="Y59"/>
  <c r="Y78"/>
  <c r="Y55"/>
  <c r="Y68"/>
  <c r="Y74"/>
  <c r="Y75"/>
  <c r="Y72"/>
  <c r="Y56"/>
  <c r="Y54"/>
  <c r="Y62"/>
  <c r="Y76"/>
  <c r="Y70"/>
  <c r="Y69"/>
  <c r="AA149"/>
  <c r="AA150" s="1"/>
  <c r="Y114"/>
  <c r="Y115" s="1"/>
  <c r="X293" i="6"/>
  <c r="Q93" i="26" s="1"/>
  <c r="X93" s="1"/>
  <c r="AK93" s="1"/>
  <c r="V79" i="28"/>
  <c r="V80" s="1"/>
  <c r="F44"/>
  <c r="F45" s="1"/>
  <c r="AQ141"/>
  <c r="AQ133"/>
  <c r="AQ125"/>
  <c r="AQ146"/>
  <c r="AQ138"/>
  <c r="AQ130"/>
  <c r="AQ122"/>
  <c r="AQ143"/>
  <c r="AQ135"/>
  <c r="AQ127"/>
  <c r="AQ119"/>
  <c r="AQ144"/>
  <c r="AQ136"/>
  <c r="AQ128"/>
  <c r="H204"/>
  <c r="H216"/>
  <c r="H217"/>
  <c r="H215"/>
  <c r="H209"/>
  <c r="H201"/>
  <c r="H210"/>
  <c r="H202"/>
  <c r="H194"/>
  <c r="H208"/>
  <c r="H196"/>
  <c r="H207"/>
  <c r="H199"/>
  <c r="H212"/>
  <c r="AB203"/>
  <c r="AB189"/>
  <c r="AB210"/>
  <c r="AB208"/>
  <c r="AB190"/>
  <c r="AB201"/>
  <c r="AB198"/>
  <c r="AB211"/>
  <c r="AB215"/>
  <c r="AB218"/>
  <c r="AB192"/>
  <c r="AB196"/>
  <c r="AB213"/>
  <c r="AB193"/>
  <c r="X41"/>
  <c r="X34"/>
  <c r="X36"/>
  <c r="X21"/>
  <c r="X29"/>
  <c r="X18"/>
  <c r="X24"/>
  <c r="X35"/>
  <c r="X42"/>
  <c r="X14"/>
  <c r="X19"/>
  <c r="X37"/>
  <c r="X26"/>
  <c r="X32"/>
  <c r="AP56" i="26"/>
  <c r="X56"/>
  <c r="AA180" i="28"/>
  <c r="AA174"/>
  <c r="AA181"/>
  <c r="AA171"/>
  <c r="AA168"/>
  <c r="AA162"/>
  <c r="AA169"/>
  <c r="AA159"/>
  <c r="AA182"/>
  <c r="AA183"/>
  <c r="AA179"/>
  <c r="AA176"/>
  <c r="AA170"/>
  <c r="AA177"/>
  <c r="F67"/>
  <c r="F73"/>
  <c r="F54"/>
  <c r="F49"/>
  <c r="F53"/>
  <c r="F72"/>
  <c r="F60"/>
  <c r="F55"/>
  <c r="F74"/>
  <c r="F62"/>
  <c r="F70"/>
  <c r="F61"/>
  <c r="F68"/>
  <c r="F50"/>
  <c r="BA31" i="26"/>
  <c r="AU31"/>
  <c r="W56"/>
  <c r="F252" i="28"/>
  <c r="F231"/>
  <c r="F251"/>
  <c r="F243"/>
  <c r="F253"/>
  <c r="F232"/>
  <c r="F238"/>
  <c r="F225"/>
  <c r="F249"/>
  <c r="F236"/>
  <c r="F248"/>
  <c r="F229"/>
  <c r="F244"/>
  <c r="F241"/>
  <c r="AM79"/>
  <c r="AM80" s="1"/>
  <c r="AZ31" i="26"/>
  <c r="K120" s="1"/>
  <c r="K189" s="1"/>
  <c r="K251" s="1"/>
  <c r="Z66" i="28"/>
  <c r="Z57"/>
  <c r="Z61"/>
  <c r="Z54"/>
  <c r="Z67"/>
  <c r="Z60"/>
  <c r="Z71"/>
  <c r="Z49"/>
  <c r="Z55"/>
  <c r="Z51"/>
  <c r="Z58"/>
  <c r="Z64"/>
  <c r="Z69"/>
  <c r="Z56"/>
  <c r="Y184"/>
  <c r="Y185" s="1"/>
  <c r="AW47" i="26"/>
  <c r="H136" s="1"/>
  <c r="H205" s="1"/>
  <c r="H267" s="1"/>
  <c r="T293" i="6"/>
  <c r="BA47" i="26"/>
  <c r="L136" s="1"/>
  <c r="L205" s="1"/>
  <c r="L267" s="1"/>
  <c r="Z44" i="28"/>
  <c r="Z45" s="1"/>
  <c r="H1599" i="25"/>
  <c r="U293" i="6"/>
  <c r="N93" i="26" s="1"/>
  <c r="U93" s="1"/>
  <c r="AH93" s="1"/>
  <c r="V293" i="6"/>
  <c r="O93" i="26" s="1"/>
  <c r="V93" s="1"/>
  <c r="AI93" s="1"/>
  <c r="U114" i="28"/>
  <c r="U115" s="1"/>
  <c r="I238"/>
  <c r="I245"/>
  <c r="I239"/>
  <c r="I232"/>
  <c r="I242"/>
  <c r="I247"/>
  <c r="I233"/>
  <c r="I234"/>
  <c r="I243"/>
  <c r="I235"/>
  <c r="I228"/>
  <c r="I241"/>
  <c r="I250"/>
  <c r="I229"/>
  <c r="I230"/>
  <c r="I253"/>
  <c r="I231"/>
  <c r="I248"/>
  <c r="I224"/>
  <c r="I246"/>
  <c r="I225"/>
  <c r="I240"/>
  <c r="I226"/>
  <c r="I252"/>
  <c r="I227"/>
  <c r="I249"/>
  <c r="I236"/>
  <c r="I244"/>
  <c r="I251"/>
  <c r="I237"/>
  <c r="M1710" i="25"/>
  <c r="M1768"/>
  <c r="X99" i="6" s="1"/>
  <c r="M131" s="1"/>
  <c r="L284" s="1"/>
  <c r="H115" i="26"/>
  <c r="H184" s="1"/>
  <c r="H246" s="1"/>
  <c r="K1710" i="25"/>
  <c r="K1768"/>
  <c r="R99" i="6" s="1"/>
  <c r="K131" s="1"/>
  <c r="J284" s="1"/>
  <c r="AA190" i="28"/>
  <c r="AA212"/>
  <c r="AA217"/>
  <c r="AA203"/>
  <c r="AA191"/>
  <c r="AA193"/>
  <c r="AA209"/>
  <c r="AA210"/>
  <c r="AA208"/>
  <c r="AA213"/>
  <c r="AA199"/>
  <c r="AA189"/>
  <c r="AA192"/>
  <c r="AA205"/>
  <c r="AA206"/>
  <c r="AA200"/>
  <c r="AA214"/>
  <c r="AA195"/>
  <c r="AA211"/>
  <c r="AA194"/>
  <c r="AA201"/>
  <c r="AA202"/>
  <c r="AA196"/>
  <c r="AA218"/>
  <c r="AA215"/>
  <c r="AA207"/>
  <c r="AA216"/>
  <c r="AA197"/>
  <c r="AA198"/>
  <c r="AA204"/>
  <c r="AR89" i="26"/>
  <c r="AY89" s="1"/>
  <c r="J160" s="1"/>
  <c r="J222" s="1"/>
  <c r="J284" s="1"/>
  <c r="AF289" i="6"/>
  <c r="G1710" i="25"/>
  <c r="G1768"/>
  <c r="F99" i="6" s="1"/>
  <c r="G131" s="1"/>
  <c r="F284" s="1"/>
  <c r="AT73" i="26"/>
  <c r="BA73" s="1"/>
  <c r="L120" s="1"/>
  <c r="L189" s="1"/>
  <c r="L251" s="1"/>
  <c r="AN73"/>
  <c r="AU73" s="1"/>
  <c r="F120" s="1"/>
  <c r="F189" s="1"/>
  <c r="F251" s="1"/>
  <c r="H1710" i="25"/>
  <c r="H1768"/>
  <c r="I99" i="6" s="1"/>
  <c r="H131" s="1"/>
  <c r="G284" s="1"/>
  <c r="AB86" i="28"/>
  <c r="AB92"/>
  <c r="AB108"/>
  <c r="AB97"/>
  <c r="AB113"/>
  <c r="AB95"/>
  <c r="AB111"/>
  <c r="AB110"/>
  <c r="AB88"/>
  <c r="AB104"/>
  <c r="AB93"/>
  <c r="AB109"/>
  <c r="AB91"/>
  <c r="AB107"/>
  <c r="AB102"/>
  <c r="AB94"/>
  <c r="AB100"/>
  <c r="AB84"/>
  <c r="AB105"/>
  <c r="AB87"/>
  <c r="AB103"/>
  <c r="AB85"/>
  <c r="AB106"/>
  <c r="AB90"/>
  <c r="AB96"/>
  <c r="AB112"/>
  <c r="AB101"/>
  <c r="AB89"/>
  <c r="AB99"/>
  <c r="AB98"/>
  <c r="W141"/>
  <c r="W132"/>
  <c r="W135"/>
  <c r="W129"/>
  <c r="W120"/>
  <c r="W142"/>
  <c r="W146"/>
  <c r="W133"/>
  <c r="W139"/>
  <c r="W138"/>
  <c r="W140"/>
  <c r="W137"/>
  <c r="W121"/>
  <c r="W128"/>
  <c r="W131"/>
  <c r="W130"/>
  <c r="W143"/>
  <c r="W122"/>
  <c r="W125"/>
  <c r="W123"/>
  <c r="W134"/>
  <c r="W119"/>
  <c r="W144"/>
  <c r="W145"/>
  <c r="W136"/>
  <c r="W127"/>
  <c r="W148"/>
  <c r="W124"/>
  <c r="W147"/>
  <c r="W126"/>
  <c r="G1598" i="25"/>
  <c r="G1601"/>
  <c r="H118" i="26"/>
  <c r="H187" s="1"/>
  <c r="H249" s="1"/>
  <c r="AW31"/>
  <c r="AW56" s="1"/>
  <c r="BA48"/>
  <c r="L137" s="1"/>
  <c r="L206" s="1"/>
  <c r="L268" s="1"/>
  <c r="X149" i="28"/>
  <c r="X150" s="1"/>
  <c r="W79"/>
  <c r="W80" s="1"/>
  <c r="BA44" i="26"/>
  <c r="L133" s="1"/>
  <c r="L202" s="1"/>
  <c r="L264" s="1"/>
  <c r="U283" i="6"/>
  <c r="N83" i="26" s="1"/>
  <c r="U83" s="1"/>
  <c r="AH83" s="1"/>
  <c r="W219" i="28"/>
  <c r="W220" s="1"/>
  <c r="BA45" i="26"/>
  <c r="L134" s="1"/>
  <c r="L203" s="1"/>
  <c r="L265" s="1"/>
  <c r="U56"/>
  <c r="AY31"/>
  <c r="J120" s="1"/>
  <c r="J189" s="1"/>
  <c r="J251" s="1"/>
  <c r="I64" i="28"/>
  <c r="I56"/>
  <c r="I68"/>
  <c r="I59"/>
  <c r="I50"/>
  <c r="I74"/>
  <c r="I57"/>
  <c r="I49"/>
  <c r="I73"/>
  <c r="I55"/>
  <c r="I75"/>
  <c r="I62"/>
  <c r="I53"/>
  <c r="I65"/>
  <c r="I69"/>
  <c r="I77"/>
  <c r="I51"/>
  <c r="I70"/>
  <c r="I58"/>
  <c r="I71"/>
  <c r="I67"/>
  <c r="I72"/>
  <c r="I60"/>
  <c r="I76"/>
  <c r="I63"/>
  <c r="I54"/>
  <c r="I66"/>
  <c r="I61"/>
  <c r="I52"/>
  <c r="I78"/>
  <c r="X195"/>
  <c r="X211"/>
  <c r="X212"/>
  <c r="X217"/>
  <c r="X198"/>
  <c r="X216"/>
  <c r="X209"/>
  <c r="X190"/>
  <c r="X207"/>
  <c r="X208"/>
  <c r="X213"/>
  <c r="X194"/>
  <c r="X210"/>
  <c r="X205"/>
  <c r="X204"/>
  <c r="X193"/>
  <c r="X203"/>
  <c r="X200"/>
  <c r="X215"/>
  <c r="X191"/>
  <c r="X206"/>
  <c r="X201"/>
  <c r="X189"/>
  <c r="X199"/>
  <c r="X196"/>
  <c r="X214"/>
  <c r="X192"/>
  <c r="X202"/>
  <c r="X197"/>
  <c r="X218"/>
  <c r="AZ26" i="26"/>
  <c r="AL56"/>
  <c r="P283" i="6"/>
  <c r="V283"/>
  <c r="O83" i="26" s="1"/>
  <c r="V83" s="1"/>
  <c r="AI83" s="1"/>
  <c r="AN111" i="28"/>
  <c r="AN99"/>
  <c r="AN98"/>
  <c r="AN96"/>
  <c r="AN87"/>
  <c r="AN94"/>
  <c r="AN101"/>
  <c r="AN108"/>
  <c r="AN91"/>
  <c r="AN90"/>
  <c r="AN88"/>
  <c r="AN93"/>
  <c r="AN86"/>
  <c r="AN97"/>
  <c r="AN100"/>
  <c r="AN109"/>
  <c r="AN113"/>
  <c r="AN85"/>
  <c r="AN89"/>
  <c r="AN103"/>
  <c r="AN112"/>
  <c r="AN92"/>
  <c r="AN105"/>
  <c r="AN107"/>
  <c r="AN106"/>
  <c r="AN104"/>
  <c r="AN95"/>
  <c r="AN102"/>
  <c r="AN110"/>
  <c r="AN84"/>
  <c r="J1603" i="25"/>
  <c r="J1604" s="1"/>
  <c r="J1612"/>
  <c r="I70" i="26"/>
  <c r="W70" s="1"/>
  <c r="AJ70" s="1"/>
  <c r="AR71"/>
  <c r="AY71" s="1"/>
  <c r="J118" s="1"/>
  <c r="J187" s="1"/>
  <c r="J249" s="1"/>
  <c r="H1603" i="25"/>
  <c r="H1604" s="1"/>
  <c r="G70" i="26"/>
  <c r="U70" s="1"/>
  <c r="AH70" s="1"/>
  <c r="AO70" s="1"/>
  <c r="AV70" s="1"/>
  <c r="G117" s="1"/>
  <c r="G186" s="1"/>
  <c r="G248" s="1"/>
  <c r="H1612" i="25"/>
  <c r="AT71" i="26"/>
  <c r="BA71" s="1"/>
  <c r="L118" s="1"/>
  <c r="L187" s="1"/>
  <c r="L249" s="1"/>
  <c r="AM86" i="28"/>
  <c r="AM102"/>
  <c r="AM85"/>
  <c r="AM101"/>
  <c r="AM92"/>
  <c r="AM110"/>
  <c r="AM95"/>
  <c r="AM109"/>
  <c r="AM98"/>
  <c r="AM112"/>
  <c r="AM97"/>
  <c r="AM88"/>
  <c r="AM104"/>
  <c r="AM91"/>
  <c r="AM107"/>
  <c r="AM94"/>
  <c r="AM108"/>
  <c r="AM93"/>
  <c r="AM111"/>
  <c r="AM100"/>
  <c r="AM87"/>
  <c r="AM103"/>
  <c r="AM90"/>
  <c r="AM106"/>
  <c r="AM89"/>
  <c r="AM105"/>
  <c r="AM96"/>
  <c r="AM84"/>
  <c r="AM99"/>
  <c r="AM113"/>
  <c r="AM56" i="26"/>
  <c r="BA26"/>
  <c r="L70"/>
  <c r="Z70" s="1"/>
  <c r="AM70" s="1"/>
  <c r="AT70" s="1"/>
  <c r="BA70" s="1"/>
  <c r="L117" s="1"/>
  <c r="L186" s="1"/>
  <c r="L248" s="1"/>
  <c r="M1603" i="25"/>
  <c r="M1604" s="1"/>
  <c r="M1612"/>
  <c r="I1768"/>
  <c r="L99" i="6" s="1"/>
  <c r="I131" s="1"/>
  <c r="H284" s="1"/>
  <c r="I1710" i="25"/>
  <c r="X114" i="28"/>
  <c r="X115" s="1"/>
  <c r="AA184"/>
  <c r="AA185" s="1"/>
  <c r="AC149"/>
  <c r="AC150" s="1"/>
  <c r="W184"/>
  <c r="W185" s="1"/>
  <c r="AN79"/>
  <c r="AN80" s="1"/>
  <c r="V56" i="26"/>
  <c r="M294" i="6"/>
  <c r="N294" s="1"/>
  <c r="J1710" i="25"/>
  <c r="J1768"/>
  <c r="O99" i="6" s="1"/>
  <c r="J131" s="1"/>
  <c r="I284" s="1"/>
  <c r="AB242" i="28"/>
  <c r="AB230"/>
  <c r="AB231"/>
  <c r="AB228"/>
  <c r="AB225"/>
  <c r="AB248"/>
  <c r="AB226"/>
  <c r="AB227"/>
  <c r="AB253"/>
  <c r="AB250"/>
  <c r="AB237"/>
  <c r="AB251"/>
  <c r="AB246"/>
  <c r="AB238"/>
  <c r="AB239"/>
  <c r="AB236"/>
  <c r="AB247"/>
  <c r="AB233"/>
  <c r="AB224"/>
  <c r="AB244"/>
  <c r="AB234"/>
  <c r="AB235"/>
  <c r="AB232"/>
  <c r="AB245"/>
  <c r="AB229"/>
  <c r="AB240"/>
  <c r="AB252"/>
  <c r="AB243"/>
  <c r="AB241"/>
  <c r="AB249"/>
  <c r="K1612" i="25"/>
  <c r="K1603"/>
  <c r="K1604" s="1"/>
  <c r="J70" i="26"/>
  <c r="X70" s="1"/>
  <c r="AK70" s="1"/>
  <c r="AE286" i="6"/>
  <c r="AQ86" i="26"/>
  <c r="AX86" s="1"/>
  <c r="I157" s="1"/>
  <c r="I219" s="1"/>
  <c r="I281" s="1"/>
  <c r="AQ87"/>
  <c r="AX87" s="1"/>
  <c r="I158" s="1"/>
  <c r="I220" s="1"/>
  <c r="I282" s="1"/>
  <c r="AE287" i="6"/>
  <c r="AR107" i="28"/>
  <c r="AR105"/>
  <c r="AR94"/>
  <c r="AR101"/>
  <c r="AR99"/>
  <c r="AR113"/>
  <c r="AR90"/>
  <c r="AR97"/>
  <c r="AR87"/>
  <c r="AR86"/>
  <c r="AR93"/>
  <c r="AR91"/>
  <c r="AR111"/>
  <c r="AR112"/>
  <c r="AR89"/>
  <c r="AR84"/>
  <c r="AR96"/>
  <c r="AR85"/>
  <c r="AR104"/>
  <c r="AR109"/>
  <c r="AR110"/>
  <c r="AR106"/>
  <c r="AR88"/>
  <c r="AR103"/>
  <c r="AR92"/>
  <c r="AR102"/>
  <c r="AR100"/>
  <c r="AR108"/>
  <c r="AR98"/>
  <c r="AR95"/>
  <c r="AG56" i="26"/>
  <c r="AU26"/>
  <c r="M295" i="6"/>
  <c r="N295" s="1"/>
  <c r="O295" s="1"/>
  <c r="P295" s="1"/>
  <c r="Q295" s="1"/>
  <c r="R295" s="1"/>
  <c r="S295" s="1"/>
  <c r="L1603" i="25"/>
  <c r="L1604" s="1"/>
  <c r="L1612"/>
  <c r="K70" i="26"/>
  <c r="Y70" s="1"/>
  <c r="AL70" s="1"/>
  <c r="AS70" s="1"/>
  <c r="AZ70" s="1"/>
  <c r="K117" s="1"/>
  <c r="K186" s="1"/>
  <c r="K248" s="1"/>
  <c r="AQ85"/>
  <c r="AX85" s="1"/>
  <c r="I156" s="1"/>
  <c r="I218" s="1"/>
  <c r="I280" s="1"/>
  <c r="AE285" i="6"/>
  <c r="W112" i="28"/>
  <c r="W105"/>
  <c r="W88"/>
  <c r="W100"/>
  <c r="W101"/>
  <c r="W84"/>
  <c r="W110"/>
  <c r="W86"/>
  <c r="W87"/>
  <c r="W97"/>
  <c r="W113"/>
  <c r="W99"/>
  <c r="W85"/>
  <c r="W90"/>
  <c r="W106"/>
  <c r="W108"/>
  <c r="W93"/>
  <c r="W109"/>
  <c r="W95"/>
  <c r="W111"/>
  <c r="W92"/>
  <c r="W102"/>
  <c r="W89"/>
  <c r="W91"/>
  <c r="W107"/>
  <c r="W98"/>
  <c r="W96"/>
  <c r="W104"/>
  <c r="W103"/>
  <c r="W94"/>
  <c r="AC104"/>
  <c r="AC97"/>
  <c r="AC113"/>
  <c r="AC91"/>
  <c r="AC107"/>
  <c r="AC88"/>
  <c r="AC98"/>
  <c r="AC108"/>
  <c r="AC93"/>
  <c r="AC109"/>
  <c r="AC96"/>
  <c r="AC103"/>
  <c r="AC84"/>
  <c r="AC94"/>
  <c r="AC110"/>
  <c r="AC100"/>
  <c r="AC105"/>
  <c r="AC86"/>
  <c r="AC99"/>
  <c r="AC85"/>
  <c r="AC90"/>
  <c r="AC106"/>
  <c r="AC112"/>
  <c r="AC101"/>
  <c r="AC89"/>
  <c r="AC95"/>
  <c r="AC111"/>
  <c r="AC92"/>
  <c r="AC102"/>
  <c r="AC87"/>
  <c r="W33"/>
  <c r="W23"/>
  <c r="W22"/>
  <c r="W42"/>
  <c r="W24"/>
  <c r="W40"/>
  <c r="W35"/>
  <c r="W29"/>
  <c r="W18"/>
  <c r="W30"/>
  <c r="W38"/>
  <c r="W20"/>
  <c r="W36"/>
  <c r="W31"/>
  <c r="W25"/>
  <c r="W41"/>
  <c r="W21"/>
  <c r="W34"/>
  <c r="W16"/>
  <c r="W32"/>
  <c r="W27"/>
  <c r="W43"/>
  <c r="W14"/>
  <c r="W37"/>
  <c r="W19"/>
  <c r="W26"/>
  <c r="W17"/>
  <c r="W28"/>
  <c r="W15"/>
  <c r="W39"/>
  <c r="M1779" i="25"/>
  <c r="X110" i="6" s="1"/>
  <c r="M142" s="1"/>
  <c r="L295" s="1"/>
  <c r="Z295" s="1"/>
  <c r="S95" i="26" s="1"/>
  <c r="Z95" s="1"/>
  <c r="AM95" s="1"/>
  <c r="M1721" i="25"/>
  <c r="AA44" i="28"/>
  <c r="AA45" s="1"/>
  <c r="AB79"/>
  <c r="AB80" s="1"/>
  <c r="T283" i="6"/>
  <c r="I184" i="28"/>
  <c r="I185" s="1"/>
  <c r="I149"/>
  <c r="I150" s="1"/>
  <c r="W295" i="6"/>
  <c r="P95" i="26" s="1"/>
  <c r="W95" s="1"/>
  <c r="AJ95" s="1"/>
  <c r="AC219" i="28"/>
  <c r="AC220" s="1"/>
  <c r="V295" i="6"/>
  <c r="O95" i="26" s="1"/>
  <c r="V95" s="1"/>
  <c r="AI95" s="1"/>
  <c r="AV29"/>
  <c r="AO79" i="28"/>
  <c r="AO80" s="1"/>
  <c r="Z56" i="26"/>
  <c r="AX31"/>
  <c r="I120" s="1"/>
  <c r="I189" s="1"/>
  <c r="I251" s="1"/>
  <c r="M1720" i="25"/>
  <c r="M1778"/>
  <c r="X109" i="6" s="1"/>
  <c r="M141" s="1"/>
  <c r="L294" s="1"/>
  <c r="L1710" i="25"/>
  <c r="L1768"/>
  <c r="U99" i="6" s="1"/>
  <c r="L131" s="1"/>
  <c r="K284" s="1"/>
  <c r="J1607" i="25"/>
  <c r="P97" i="6" s="1"/>
  <c r="J1613" i="25"/>
  <c r="J1737" s="1"/>
  <c r="I82" i="26" s="1"/>
  <c r="I71"/>
  <c r="W71" s="1"/>
  <c r="AJ71" s="1"/>
  <c r="AQ71" s="1"/>
  <c r="AX71" s="1"/>
  <c r="I118" s="1"/>
  <c r="I187" s="1"/>
  <c r="I249" s="1"/>
  <c r="AK56"/>
  <c r="AY26"/>
  <c r="AB33" i="28"/>
  <c r="AB16"/>
  <c r="AB26"/>
  <c r="AB27"/>
  <c r="AB21"/>
  <c r="AB20"/>
  <c r="AB36"/>
  <c r="AB29"/>
  <c r="AB30"/>
  <c r="AB22"/>
  <c r="AB42"/>
  <c r="AB39"/>
  <c r="AB15"/>
  <c r="AB32"/>
  <c r="AB25"/>
  <c r="AB41"/>
  <c r="AB19"/>
  <c r="AB38"/>
  <c r="AB35"/>
  <c r="AB23"/>
  <c r="AB28"/>
  <c r="AB43"/>
  <c r="AB14"/>
  <c r="AB37"/>
  <c r="AB18"/>
  <c r="AB34"/>
  <c r="AB31"/>
  <c r="AB17"/>
  <c r="AB24"/>
  <c r="AB40"/>
  <c r="X163"/>
  <c r="X179"/>
  <c r="X155"/>
  <c r="X170"/>
  <c r="X156"/>
  <c r="X172"/>
  <c r="X157"/>
  <c r="X169"/>
  <c r="X159"/>
  <c r="X175"/>
  <c r="X181"/>
  <c r="X166"/>
  <c r="X182"/>
  <c r="X168"/>
  <c r="X183"/>
  <c r="X165"/>
  <c r="X171"/>
  <c r="X177"/>
  <c r="X162"/>
  <c r="X178"/>
  <c r="X164"/>
  <c r="X180"/>
  <c r="X161"/>
  <c r="X167"/>
  <c r="X173"/>
  <c r="X158"/>
  <c r="X174"/>
  <c r="X160"/>
  <c r="X176"/>
  <c r="X154"/>
  <c r="AO97"/>
  <c r="AO110"/>
  <c r="AO95"/>
  <c r="AO88"/>
  <c r="AO104"/>
  <c r="AO94"/>
  <c r="AO109"/>
  <c r="AO93"/>
  <c r="AO108"/>
  <c r="AO91"/>
  <c r="AO84"/>
  <c r="AO100"/>
  <c r="AO90"/>
  <c r="AO106"/>
  <c r="AO89"/>
  <c r="AO105"/>
  <c r="AO87"/>
  <c r="AO103"/>
  <c r="AO96"/>
  <c r="AO86"/>
  <c r="AO102"/>
  <c r="AO113"/>
  <c r="AO85"/>
  <c r="AO101"/>
  <c r="AO112"/>
  <c r="AO99"/>
  <c r="AO92"/>
  <c r="AO107"/>
  <c r="AO98"/>
  <c r="AO111"/>
  <c r="AQ90" i="26"/>
  <c r="AX90" s="1"/>
  <c r="I161" s="1"/>
  <c r="I223" s="1"/>
  <c r="I285" s="1"/>
  <c r="AE290" i="6"/>
  <c r="I1603" i="25"/>
  <c r="I1604" s="1"/>
  <c r="H70" i="26"/>
  <c r="V70" s="1"/>
  <c r="AI70" s="1"/>
  <c r="AP70" s="1"/>
  <c r="AW70" s="1"/>
  <c r="H117" s="1"/>
  <c r="H186" s="1"/>
  <c r="H248" s="1"/>
  <c r="I1612" i="25"/>
  <c r="AX26" i="26"/>
  <c r="AJ56"/>
  <c r="M296" i="6"/>
  <c r="N296" s="1"/>
  <c r="O296" s="1"/>
  <c r="P296" s="1"/>
  <c r="Q296" s="1"/>
  <c r="R296" s="1"/>
  <c r="S296" s="1"/>
  <c r="AB143" i="28"/>
  <c r="AB127"/>
  <c r="AB138"/>
  <c r="AB122"/>
  <c r="AB136"/>
  <c r="AB141"/>
  <c r="AB132"/>
  <c r="AB146"/>
  <c r="AB147"/>
  <c r="AB131"/>
  <c r="AB142"/>
  <c r="AB126"/>
  <c r="AB128"/>
  <c r="AB125"/>
  <c r="AB124"/>
  <c r="AB133"/>
  <c r="AB135"/>
  <c r="AB119"/>
  <c r="AB130"/>
  <c r="AB120"/>
  <c r="AB145"/>
  <c r="AB137"/>
  <c r="AB148"/>
  <c r="AB139"/>
  <c r="AB123"/>
  <c r="AB134"/>
  <c r="AB129"/>
  <c r="AB144"/>
  <c r="AB121"/>
  <c r="AB140"/>
  <c r="H1607" i="25"/>
  <c r="J97" i="6" s="1"/>
  <c r="H1613" i="25"/>
  <c r="H1737" s="1"/>
  <c r="G82" i="26" s="1"/>
  <c r="G71"/>
  <c r="U71" s="1"/>
  <c r="AH71" s="1"/>
  <c r="AH56"/>
  <c r="AV26"/>
  <c r="M1780" i="25"/>
  <c r="X111" i="6" s="1"/>
  <c r="M143" s="1"/>
  <c r="L296" s="1"/>
  <c r="Z296" s="1"/>
  <c r="S96" i="26" s="1"/>
  <c r="Z96" s="1"/>
  <c r="AM96" s="1"/>
  <c r="M1722" i="25"/>
  <c r="G1607"/>
  <c r="G97" i="6" s="1"/>
  <c r="F71" i="26"/>
  <c r="T71" s="1"/>
  <c r="AG71" s="1"/>
  <c r="AN71" s="1"/>
  <c r="AU71" s="1"/>
  <c r="F118" s="1"/>
  <c r="F187" s="1"/>
  <c r="F249" s="1"/>
  <c r="G1613" i="25"/>
  <c r="G1737" s="1"/>
  <c r="F82" i="26" s="1"/>
  <c r="I219" i="28"/>
  <c r="I220" s="1"/>
  <c r="X44"/>
  <c r="X45" s="1"/>
  <c r="H120" i="26"/>
  <c r="H189" s="1"/>
  <c r="H251" s="1"/>
  <c r="AA79" i="28"/>
  <c r="AA80" s="1"/>
  <c r="AA114"/>
  <c r="AA115" s="1"/>
  <c r="F219"/>
  <c r="F220" s="1"/>
  <c r="Y296" i="6"/>
  <c r="R96" i="26" s="1"/>
  <c r="Y96" s="1"/>
  <c r="AL96" s="1"/>
  <c r="F79" i="28"/>
  <c r="F80" s="1"/>
  <c r="T56" i="26"/>
  <c r="U295" i="6"/>
  <c r="N95" i="26" s="1"/>
  <c r="U95" s="1"/>
  <c r="AH95" s="1"/>
  <c r="F254" i="28"/>
  <c r="F255" s="1"/>
  <c r="X79"/>
  <c r="X80" s="1"/>
  <c r="AC184"/>
  <c r="AC185" s="1"/>
  <c r="AR79"/>
  <c r="AR80" s="1"/>
  <c r="AV31" i="26"/>
  <c r="G120" s="1"/>
  <c r="G189" s="1"/>
  <c r="G251" s="1"/>
  <c r="I44" i="28"/>
  <c r="I45" s="1"/>
  <c r="AP119"/>
  <c r="AP123"/>
  <c r="AP127"/>
  <c r="AP131"/>
  <c r="AP135"/>
  <c r="AP139"/>
  <c r="AP143"/>
  <c r="AP147"/>
  <c r="AP122"/>
  <c r="AP126"/>
  <c r="AP130"/>
  <c r="AP134"/>
  <c r="AP138"/>
  <c r="AP142"/>
  <c r="AP146"/>
  <c r="AP121"/>
  <c r="AP125"/>
  <c r="AP129"/>
  <c r="AP133"/>
  <c r="AP137"/>
  <c r="AP141"/>
  <c r="AP145"/>
  <c r="AP120"/>
  <c r="AP124"/>
  <c r="AP128"/>
  <c r="AP132"/>
  <c r="AP136"/>
  <c r="AP140"/>
  <c r="AP144"/>
  <c r="AP148"/>
  <c r="AG288" i="6"/>
  <c r="AT88" i="26" s="1"/>
  <c r="BA88" s="1"/>
  <c r="L159" s="1"/>
  <c r="L221" s="1"/>
  <c r="AS88"/>
  <c r="AZ88" s="1"/>
  <c r="K159" s="1"/>
  <c r="K221" s="1"/>
  <c r="G65" i="28"/>
  <c r="G53"/>
  <c r="G57"/>
  <c r="G61"/>
  <c r="G78"/>
  <c r="G64"/>
  <c r="G72"/>
  <c r="G69"/>
  <c r="G73"/>
  <c r="G52"/>
  <c r="G56"/>
  <c r="G60"/>
  <c r="G49"/>
  <c r="G77"/>
  <c r="G68"/>
  <c r="G76"/>
  <c r="G74"/>
  <c r="G50"/>
  <c r="G54"/>
  <c r="G58"/>
  <c r="G62"/>
  <c r="G67"/>
  <c r="G51"/>
  <c r="G55"/>
  <c r="G59"/>
  <c r="G63"/>
  <c r="G70"/>
  <c r="G75"/>
  <c r="G66"/>
  <c r="G71"/>
  <c r="J283" i="26"/>
  <c r="AQ149" i="28"/>
  <c r="AQ150" s="1"/>
  <c r="H219"/>
  <c r="H220" s="1"/>
  <c r="AP114"/>
  <c r="AP115" s="1"/>
  <c r="AQ157"/>
  <c r="AQ161"/>
  <c r="AQ165"/>
  <c r="AQ169"/>
  <c r="AQ173"/>
  <c r="AQ177"/>
  <c r="AQ181"/>
  <c r="AQ158"/>
  <c r="AQ162"/>
  <c r="AQ166"/>
  <c r="AQ170"/>
  <c r="AQ174"/>
  <c r="AQ178"/>
  <c r="AQ182"/>
  <c r="AQ155"/>
  <c r="AQ159"/>
  <c r="AQ163"/>
  <c r="AQ167"/>
  <c r="AQ171"/>
  <c r="AQ175"/>
  <c r="AQ179"/>
  <c r="AQ183"/>
  <c r="AQ156"/>
  <c r="AQ160"/>
  <c r="AQ164"/>
  <c r="AQ168"/>
  <c r="AQ172"/>
  <c r="AQ176"/>
  <c r="AQ180"/>
  <c r="AQ154"/>
  <c r="Z164" l="1"/>
  <c r="Z162"/>
  <c r="Z161"/>
  <c r="Z183"/>
  <c r="Z176"/>
  <c r="Z157"/>
  <c r="Z178"/>
  <c r="Z170"/>
  <c r="Z154"/>
  <c r="Z156"/>
  <c r="Z165"/>
  <c r="Z175"/>
  <c r="Z166"/>
  <c r="Z182"/>
  <c r="Z74"/>
  <c r="Z76"/>
  <c r="Z72"/>
  <c r="Z50"/>
  <c r="Z52"/>
  <c r="Z62"/>
  <c r="Z53"/>
  <c r="Z68"/>
  <c r="Z78"/>
  <c r="Z73"/>
  <c r="Z59"/>
  <c r="Z75"/>
  <c r="Z77"/>
  <c r="Z63"/>
  <c r="Z70"/>
  <c r="Z65"/>
  <c r="T296" i="6"/>
  <c r="T295"/>
  <c r="T294"/>
  <c r="AB184" i="28"/>
  <c r="AB185" s="1"/>
  <c r="M93" i="26"/>
  <c r="T93" s="1"/>
  <c r="AG93" s="1"/>
  <c r="AA293" i="6"/>
  <c r="AP91" i="26"/>
  <c r="AW91" s="1"/>
  <c r="H162" s="1"/>
  <c r="H224" s="1"/>
  <c r="H286" s="1"/>
  <c r="AD291" i="6"/>
  <c r="S293"/>
  <c r="Z293" s="1"/>
  <c r="S93" i="26" s="1"/>
  <c r="Z93" s="1"/>
  <c r="AM93" s="1"/>
  <c r="Y293" i="6"/>
  <c r="R93" i="26" s="1"/>
  <c r="Y93" s="1"/>
  <c r="AL93" s="1"/>
  <c r="AO92"/>
  <c r="AV92" s="1"/>
  <c r="G163" s="1"/>
  <c r="G225" s="1"/>
  <c r="G287" s="1"/>
  <c r="AC292" i="6"/>
  <c r="X296"/>
  <c r="Q96" i="26" s="1"/>
  <c r="X96" s="1"/>
  <c r="AK96" s="1"/>
  <c r="AB219" i="28"/>
  <c r="AB220" s="1"/>
  <c r="Y79"/>
  <c r="Y80" s="1"/>
  <c r="V184"/>
  <c r="V185" s="1"/>
  <c r="Z250"/>
  <c r="Z244"/>
  <c r="Z233"/>
  <c r="Z231"/>
  <c r="Z249"/>
  <c r="Z246"/>
  <c r="Z230"/>
  <c r="Z240"/>
  <c r="Z236"/>
  <c r="Z253"/>
  <c r="Z232"/>
  <c r="Z224"/>
  <c r="Z238"/>
  <c r="Z225"/>
  <c r="Z252"/>
  <c r="Z251"/>
  <c r="Z235"/>
  <c r="Z239"/>
  <c r="Z245"/>
  <c r="Z226"/>
  <c r="Z234"/>
  <c r="Z243"/>
  <c r="Z227"/>
  <c r="Z228"/>
  <c r="Z247"/>
  <c r="Z242"/>
  <c r="Z248"/>
  <c r="Z241"/>
  <c r="Z229"/>
  <c r="Z237"/>
  <c r="Z102"/>
  <c r="Z103"/>
  <c r="Z109"/>
  <c r="Z90"/>
  <c r="Z86"/>
  <c r="Z89"/>
  <c r="Z99"/>
  <c r="Z84"/>
  <c r="Z94"/>
  <c r="Z104"/>
  <c r="Z98"/>
  <c r="Z110"/>
  <c r="Z95"/>
  <c r="Z106"/>
  <c r="Z88"/>
  <c r="Z108"/>
  <c r="Z113"/>
  <c r="Z107"/>
  <c r="Z93"/>
  <c r="Z92"/>
  <c r="Z85"/>
  <c r="Z97"/>
  <c r="Z100"/>
  <c r="Z91"/>
  <c r="Z112"/>
  <c r="Z96"/>
  <c r="Z105"/>
  <c r="Z101"/>
  <c r="Z87"/>
  <c r="Z111"/>
  <c r="J201"/>
  <c r="J209"/>
  <c r="J213"/>
  <c r="J218"/>
  <c r="J194"/>
  <c r="J202"/>
  <c r="J210"/>
  <c r="J214"/>
  <c r="J192"/>
  <c r="J190"/>
  <c r="J199"/>
  <c r="J207"/>
  <c r="J196"/>
  <c r="J208"/>
  <c r="J204"/>
  <c r="J197"/>
  <c r="J205"/>
  <c r="J215"/>
  <c r="J217"/>
  <c r="J191"/>
  <c r="J198"/>
  <c r="J206"/>
  <c r="J212"/>
  <c r="J189"/>
  <c r="J193"/>
  <c r="J195"/>
  <c r="J203"/>
  <c r="J211"/>
  <c r="J200"/>
  <c r="J216"/>
  <c r="AS58"/>
  <c r="AS63"/>
  <c r="AS64"/>
  <c r="AS74"/>
  <c r="AS71"/>
  <c r="AS76"/>
  <c r="AS77"/>
  <c r="AS50"/>
  <c r="AS55"/>
  <c r="AS56"/>
  <c r="AS66"/>
  <c r="AS62"/>
  <c r="AS68"/>
  <c r="AS69"/>
  <c r="AS78"/>
  <c r="AS65"/>
  <c r="AS75"/>
  <c r="AS53"/>
  <c r="AS57"/>
  <c r="AS54"/>
  <c r="AS59"/>
  <c r="AS60"/>
  <c r="AS70"/>
  <c r="AS67"/>
  <c r="AS72"/>
  <c r="AS73"/>
  <c r="AS49"/>
  <c r="AS51"/>
  <c r="AS52"/>
  <c r="AS61"/>
  <c r="AT40"/>
  <c r="AT27"/>
  <c r="AT42"/>
  <c r="AT31"/>
  <c r="AT24"/>
  <c r="AT41"/>
  <c r="AT26"/>
  <c r="AT43"/>
  <c r="AT20"/>
  <c r="AT37"/>
  <c r="AT22"/>
  <c r="AT39"/>
  <c r="AT15"/>
  <c r="AT30"/>
  <c r="AT21"/>
  <c r="AT28"/>
  <c r="AT14"/>
  <c r="AT17"/>
  <c r="AT36"/>
  <c r="AT23"/>
  <c r="AT38"/>
  <c r="AT29"/>
  <c r="AT32"/>
  <c r="AT19"/>
  <c r="AT34"/>
  <c r="AT25"/>
  <c r="AT16"/>
  <c r="AT33"/>
  <c r="AT18"/>
  <c r="AT35"/>
  <c r="U296" i="6"/>
  <c r="N96" i="26" s="1"/>
  <c r="U96" s="1"/>
  <c r="AH96" s="1"/>
  <c r="W296" i="6"/>
  <c r="P96" i="26" s="1"/>
  <c r="W96" s="1"/>
  <c r="AJ96" s="1"/>
  <c r="V296" i="6"/>
  <c r="O96" i="26" s="1"/>
  <c r="V96" s="1"/>
  <c r="AI96" s="1"/>
  <c r="X295" i="6"/>
  <c r="Q95" i="26" s="1"/>
  <c r="X95" s="1"/>
  <c r="AK95" s="1"/>
  <c r="V254" i="28"/>
  <c r="V255" s="1"/>
  <c r="Y254"/>
  <c r="Y255" s="1"/>
  <c r="V114"/>
  <c r="V115" s="1"/>
  <c r="AS44"/>
  <c r="AS45" s="1"/>
  <c r="Z184"/>
  <c r="Z185" s="1"/>
  <c r="J127"/>
  <c r="J129"/>
  <c r="J146"/>
  <c r="J147"/>
  <c r="J131"/>
  <c r="J142"/>
  <c r="J126"/>
  <c r="J140"/>
  <c r="J121"/>
  <c r="J125"/>
  <c r="J136"/>
  <c r="J135"/>
  <c r="J119"/>
  <c r="J130"/>
  <c r="J124"/>
  <c r="J128"/>
  <c r="J148"/>
  <c r="J120"/>
  <c r="J139"/>
  <c r="J123"/>
  <c r="J134"/>
  <c r="J144"/>
  <c r="J137"/>
  <c r="J145"/>
  <c r="J141"/>
  <c r="J143"/>
  <c r="J138"/>
  <c r="J122"/>
  <c r="J132"/>
  <c r="J133"/>
  <c r="J49"/>
  <c r="J77"/>
  <c r="J50"/>
  <c r="J64"/>
  <c r="J74"/>
  <c r="J73"/>
  <c r="J67"/>
  <c r="J63"/>
  <c r="J65"/>
  <c r="J78"/>
  <c r="J72"/>
  <c r="J62"/>
  <c r="J66"/>
  <c r="J61"/>
  <c r="J60"/>
  <c r="J59"/>
  <c r="J71"/>
  <c r="J68"/>
  <c r="J58"/>
  <c r="J69"/>
  <c r="J57"/>
  <c r="J56"/>
  <c r="J55"/>
  <c r="J75"/>
  <c r="J70"/>
  <c r="J54"/>
  <c r="J76"/>
  <c r="J53"/>
  <c r="J52"/>
  <c r="J51"/>
  <c r="H249"/>
  <c r="H245"/>
  <c r="H253"/>
  <c r="H234"/>
  <c r="H243"/>
  <c r="H246"/>
  <c r="H229"/>
  <c r="H242"/>
  <c r="H239"/>
  <c r="H236"/>
  <c r="H252"/>
  <c r="H235"/>
  <c r="H244"/>
  <c r="H232"/>
  <c r="H231"/>
  <c r="H226"/>
  <c r="H225"/>
  <c r="H241"/>
  <c r="H247"/>
  <c r="H227"/>
  <c r="H228"/>
  <c r="H224"/>
  <c r="H238"/>
  <c r="H237"/>
  <c r="H240"/>
  <c r="H250"/>
  <c r="H233"/>
  <c r="H248"/>
  <c r="H230"/>
  <c r="H251"/>
  <c r="H163"/>
  <c r="H179"/>
  <c r="H154"/>
  <c r="H166"/>
  <c r="H182"/>
  <c r="H164"/>
  <c r="H180"/>
  <c r="H169"/>
  <c r="H159"/>
  <c r="H175"/>
  <c r="H181"/>
  <c r="H162"/>
  <c r="H178"/>
  <c r="H160"/>
  <c r="H176"/>
  <c r="H165"/>
  <c r="H171"/>
  <c r="H177"/>
  <c r="H158"/>
  <c r="H174"/>
  <c r="H156"/>
  <c r="H172"/>
  <c r="H161"/>
  <c r="H167"/>
  <c r="H173"/>
  <c r="H155"/>
  <c r="H170"/>
  <c r="H183"/>
  <c r="H168"/>
  <c r="H157"/>
  <c r="J15"/>
  <c r="J28"/>
  <c r="J34"/>
  <c r="J43"/>
  <c r="J29"/>
  <c r="J23"/>
  <c r="J39"/>
  <c r="J30"/>
  <c r="J24"/>
  <c r="J40"/>
  <c r="J26"/>
  <c r="J14"/>
  <c r="J25"/>
  <c r="J41"/>
  <c r="J35"/>
  <c r="J46"/>
  <c r="J20"/>
  <c r="J36"/>
  <c r="J22"/>
  <c r="J42"/>
  <c r="J17"/>
  <c r="J37"/>
  <c r="J31"/>
  <c r="J19"/>
  <c r="J32"/>
  <c r="J21"/>
  <c r="J38"/>
  <c r="J16"/>
  <c r="J33"/>
  <c r="J27"/>
  <c r="J18"/>
  <c r="J97"/>
  <c r="J113"/>
  <c r="J103"/>
  <c r="J102"/>
  <c r="J89"/>
  <c r="J88"/>
  <c r="J104"/>
  <c r="J93"/>
  <c r="J109"/>
  <c r="J99"/>
  <c r="J85"/>
  <c r="J87"/>
  <c r="J94"/>
  <c r="J100"/>
  <c r="J84"/>
  <c r="J105"/>
  <c r="J95"/>
  <c r="J111"/>
  <c r="J106"/>
  <c r="J90"/>
  <c r="J96"/>
  <c r="J112"/>
  <c r="J98"/>
  <c r="J101"/>
  <c r="J91"/>
  <c r="J107"/>
  <c r="J110"/>
  <c r="J86"/>
  <c r="J92"/>
  <c r="J108"/>
  <c r="H46"/>
  <c r="H31"/>
  <c r="H16"/>
  <c r="H28"/>
  <c r="H21"/>
  <c r="H26"/>
  <c r="H17"/>
  <c r="H33"/>
  <c r="H27"/>
  <c r="H14"/>
  <c r="H24"/>
  <c r="H40"/>
  <c r="H22"/>
  <c r="H42"/>
  <c r="H29"/>
  <c r="H23"/>
  <c r="H39"/>
  <c r="H20"/>
  <c r="H36"/>
  <c r="H18"/>
  <c r="H38"/>
  <c r="H25"/>
  <c r="H41"/>
  <c r="H43"/>
  <c r="H35"/>
  <c r="H30"/>
  <c r="H32"/>
  <c r="H15"/>
  <c r="H34"/>
  <c r="H19"/>
  <c r="H37"/>
  <c r="AV56" i="26"/>
  <c r="G115"/>
  <c r="G184" s="1"/>
  <c r="G246" s="1"/>
  <c r="G100" i="28"/>
  <c r="G85"/>
  <c r="G101"/>
  <c r="G91"/>
  <c r="G107"/>
  <c r="G88"/>
  <c r="G98"/>
  <c r="G86"/>
  <c r="G108"/>
  <c r="G97"/>
  <c r="G113"/>
  <c r="G103"/>
  <c r="G89"/>
  <c r="G94"/>
  <c r="G110"/>
  <c r="G112"/>
  <c r="G93"/>
  <c r="G109"/>
  <c r="G99"/>
  <c r="G87"/>
  <c r="G90"/>
  <c r="G106"/>
  <c r="G104"/>
  <c r="G84"/>
  <c r="G105"/>
  <c r="G95"/>
  <c r="G111"/>
  <c r="G92"/>
  <c r="G102"/>
  <c r="G96"/>
  <c r="H130"/>
  <c r="H136"/>
  <c r="H123"/>
  <c r="H125"/>
  <c r="H128"/>
  <c r="H143"/>
  <c r="H121"/>
  <c r="H146"/>
  <c r="H139"/>
  <c r="H144"/>
  <c r="H127"/>
  <c r="H140"/>
  <c r="H138"/>
  <c r="H147"/>
  <c r="H131"/>
  <c r="H142"/>
  <c r="H126"/>
  <c r="H148"/>
  <c r="H132"/>
  <c r="H129"/>
  <c r="H145"/>
  <c r="H135"/>
  <c r="H119"/>
  <c r="H141"/>
  <c r="H124"/>
  <c r="H133"/>
  <c r="H134"/>
  <c r="H137"/>
  <c r="H122"/>
  <c r="H120"/>
  <c r="M83" i="26"/>
  <c r="T83" s="1"/>
  <c r="AG83" s="1"/>
  <c r="AA283" i="6"/>
  <c r="AM124" i="28"/>
  <c r="AM139"/>
  <c r="AM129"/>
  <c r="AM120"/>
  <c r="AM136"/>
  <c r="AM119"/>
  <c r="AM135"/>
  <c r="AM122"/>
  <c r="AM138"/>
  <c r="AM125"/>
  <c r="AM141"/>
  <c r="AM132"/>
  <c r="AM148"/>
  <c r="AM131"/>
  <c r="AM147"/>
  <c r="AM134"/>
  <c r="AM121"/>
  <c r="AM137"/>
  <c r="AM128"/>
  <c r="AM144"/>
  <c r="AM127"/>
  <c r="AM143"/>
  <c r="AM130"/>
  <c r="AM146"/>
  <c r="AM133"/>
  <c r="AM140"/>
  <c r="AM123"/>
  <c r="AM126"/>
  <c r="AM142"/>
  <c r="AM145"/>
  <c r="AR70" i="26"/>
  <c r="AY70" s="1"/>
  <c r="J117" s="1"/>
  <c r="J186" s="1"/>
  <c r="J248" s="1"/>
  <c r="M1736" i="25"/>
  <c r="L81" i="26" s="1"/>
  <c r="M1641" i="25"/>
  <c r="K115" i="26"/>
  <c r="K184" s="1"/>
  <c r="K246" s="1"/>
  <c r="AZ56"/>
  <c r="X226" i="28"/>
  <c r="X242"/>
  <c r="X237"/>
  <c r="X253"/>
  <c r="X252"/>
  <c r="X245"/>
  <c r="X236"/>
  <c r="X239"/>
  <c r="X238"/>
  <c r="X233"/>
  <c r="X246"/>
  <c r="X248"/>
  <c r="X243"/>
  <c r="X232"/>
  <c r="X235"/>
  <c r="X234"/>
  <c r="X229"/>
  <c r="X244"/>
  <c r="X251"/>
  <c r="X231"/>
  <c r="X228"/>
  <c r="X249"/>
  <c r="X230"/>
  <c r="X225"/>
  <c r="X241"/>
  <c r="X224"/>
  <c r="X227"/>
  <c r="X247"/>
  <c r="X250"/>
  <c r="X240"/>
  <c r="E87"/>
  <c r="E103"/>
  <c r="E88"/>
  <c r="E98"/>
  <c r="E112"/>
  <c r="E97"/>
  <c r="E113"/>
  <c r="E104"/>
  <c r="E99"/>
  <c r="E108"/>
  <c r="E94"/>
  <c r="E110"/>
  <c r="E93"/>
  <c r="E109"/>
  <c r="E96"/>
  <c r="E100"/>
  <c r="E95"/>
  <c r="E111"/>
  <c r="E90"/>
  <c r="E106"/>
  <c r="E85"/>
  <c r="E105"/>
  <c r="E89"/>
  <c r="E91"/>
  <c r="E107"/>
  <c r="E92"/>
  <c r="E102"/>
  <c r="E84"/>
  <c r="E101"/>
  <c r="E86"/>
  <c r="W44"/>
  <c r="W45" s="1"/>
  <c r="AC114"/>
  <c r="AC115" s="1"/>
  <c r="Y295" i="6"/>
  <c r="R95" i="26" s="1"/>
  <c r="Y95" s="1"/>
  <c r="AL95" s="1"/>
  <c r="X219" i="28"/>
  <c r="X220" s="1"/>
  <c r="AA296" i="6"/>
  <c r="M96" i="26"/>
  <c r="T96" s="1"/>
  <c r="AG96" s="1"/>
  <c r="I1641" i="25"/>
  <c r="I1736"/>
  <c r="H81" i="26" s="1"/>
  <c r="AR121" i="28"/>
  <c r="AR137"/>
  <c r="AR124"/>
  <c r="AR140"/>
  <c r="AR123"/>
  <c r="AR139"/>
  <c r="AR126"/>
  <c r="AR142"/>
  <c r="AR133"/>
  <c r="AR120"/>
  <c r="AR136"/>
  <c r="AR119"/>
  <c r="AR135"/>
  <c r="AR122"/>
  <c r="AR138"/>
  <c r="AR129"/>
  <c r="AR145"/>
  <c r="AR132"/>
  <c r="AR148"/>
  <c r="AR131"/>
  <c r="AR147"/>
  <c r="AR134"/>
  <c r="AR125"/>
  <c r="AR141"/>
  <c r="AR128"/>
  <c r="AR144"/>
  <c r="AR127"/>
  <c r="AR143"/>
  <c r="AR130"/>
  <c r="AR146"/>
  <c r="AR85" i="26"/>
  <c r="AY85" s="1"/>
  <c r="J156" s="1"/>
  <c r="J218" s="1"/>
  <c r="J280" s="1"/>
  <c r="AF285" i="6"/>
  <c r="AO122" i="28"/>
  <c r="AO138"/>
  <c r="AO125"/>
  <c r="AO141"/>
  <c r="AO128"/>
  <c r="AO144"/>
  <c r="AO127"/>
  <c r="AO143"/>
  <c r="AO134"/>
  <c r="AO121"/>
  <c r="AO137"/>
  <c r="AO124"/>
  <c r="AO140"/>
  <c r="AO123"/>
  <c r="AO139"/>
  <c r="AO130"/>
  <c r="AO146"/>
  <c r="AO133"/>
  <c r="AO120"/>
  <c r="AO136"/>
  <c r="AO119"/>
  <c r="AO135"/>
  <c r="AO126"/>
  <c r="AO142"/>
  <c r="AO129"/>
  <c r="AO145"/>
  <c r="AO132"/>
  <c r="AO148"/>
  <c r="AO131"/>
  <c r="AO147"/>
  <c r="AR86" i="26"/>
  <c r="AY86" s="1"/>
  <c r="J157" s="1"/>
  <c r="J219" s="1"/>
  <c r="J281" s="1"/>
  <c r="AF286" i="6"/>
  <c r="BA56" i="26"/>
  <c r="L115"/>
  <c r="L184" s="1"/>
  <c r="L246" s="1"/>
  <c r="J1641" i="25"/>
  <c r="J1736"/>
  <c r="I81" i="26" s="1"/>
  <c r="W239" i="28"/>
  <c r="W238"/>
  <c r="W245"/>
  <c r="W249"/>
  <c r="W246"/>
  <c r="W237"/>
  <c r="W232"/>
  <c r="W235"/>
  <c r="W234"/>
  <c r="W243"/>
  <c r="W252"/>
  <c r="W244"/>
  <c r="W233"/>
  <c r="W250"/>
  <c r="W231"/>
  <c r="W230"/>
  <c r="W224"/>
  <c r="W248"/>
  <c r="W228"/>
  <c r="W229"/>
  <c r="W251"/>
  <c r="W240"/>
  <c r="W227"/>
  <c r="W226"/>
  <c r="W242"/>
  <c r="W247"/>
  <c r="W253"/>
  <c r="W225"/>
  <c r="W241"/>
  <c r="W236"/>
  <c r="G1603" i="25"/>
  <c r="G1604" s="1"/>
  <c r="G1612"/>
  <c r="F70" i="26"/>
  <c r="T70" s="1"/>
  <c r="AG70" s="1"/>
  <c r="M284" i="6"/>
  <c r="N284" s="1"/>
  <c r="O284" s="1"/>
  <c r="P284" s="1"/>
  <c r="Q284" s="1"/>
  <c r="R284" s="1"/>
  <c r="S284" s="1"/>
  <c r="Z284" s="1"/>
  <c r="S84" i="26" s="1"/>
  <c r="Z84" s="1"/>
  <c r="AM84" s="1"/>
  <c r="AO114" i="28"/>
  <c r="AO115" s="1"/>
  <c r="AB44"/>
  <c r="AB45" s="1"/>
  <c r="AM114"/>
  <c r="AM115" s="1"/>
  <c r="AN114"/>
  <c r="AN115" s="1"/>
  <c r="AB114"/>
  <c r="AB115" s="1"/>
  <c r="J230"/>
  <c r="J245"/>
  <c r="J227"/>
  <c r="J229"/>
  <c r="J252"/>
  <c r="J226"/>
  <c r="J248"/>
  <c r="J243"/>
  <c r="J228"/>
  <c r="J240"/>
  <c r="J225"/>
  <c r="J241"/>
  <c r="J253"/>
  <c r="J238"/>
  <c r="J250"/>
  <c r="J224"/>
  <c r="J237"/>
  <c r="J246"/>
  <c r="J234"/>
  <c r="J251"/>
  <c r="J239"/>
  <c r="J249"/>
  <c r="J236"/>
  <c r="J233"/>
  <c r="J244"/>
  <c r="J247"/>
  <c r="J235"/>
  <c r="J232"/>
  <c r="J231"/>
  <c r="J242"/>
  <c r="AO71" i="26"/>
  <c r="AV71" s="1"/>
  <c r="G118" s="1"/>
  <c r="G187" s="1"/>
  <c r="G249" s="1"/>
  <c r="AX56"/>
  <c r="I115"/>
  <c r="I184" s="1"/>
  <c r="I246" s="1"/>
  <c r="AF290" i="6"/>
  <c r="AR90" i="26"/>
  <c r="AY90" s="1"/>
  <c r="J161" s="1"/>
  <c r="J223" s="1"/>
  <c r="J285" s="1"/>
  <c r="AY56"/>
  <c r="J115"/>
  <c r="J184" s="1"/>
  <c r="J246" s="1"/>
  <c r="L1641" i="25"/>
  <c r="L1736"/>
  <c r="K81" i="26" s="1"/>
  <c r="F115"/>
  <c r="F184" s="1"/>
  <c r="F246" s="1"/>
  <c r="AU56"/>
  <c r="AF287" i="6"/>
  <c r="AR87" i="26"/>
  <c r="AY87" s="1"/>
  <c r="J158" s="1"/>
  <c r="J220" s="1"/>
  <c r="J282" s="1"/>
  <c r="AN121" i="28"/>
  <c r="AN137"/>
  <c r="AN124"/>
  <c r="AN140"/>
  <c r="AN123"/>
  <c r="AN139"/>
  <c r="AN126"/>
  <c r="AN142"/>
  <c r="AN133"/>
  <c r="AN120"/>
  <c r="AN136"/>
  <c r="AN119"/>
  <c r="AN135"/>
  <c r="AN122"/>
  <c r="AN138"/>
  <c r="AN129"/>
  <c r="AN145"/>
  <c r="AN132"/>
  <c r="AN148"/>
  <c r="AN131"/>
  <c r="AN147"/>
  <c r="AN134"/>
  <c r="AN125"/>
  <c r="AN141"/>
  <c r="AN128"/>
  <c r="AN144"/>
  <c r="AN127"/>
  <c r="AN143"/>
  <c r="AN130"/>
  <c r="AN146"/>
  <c r="K1736" i="25"/>
  <c r="J81" i="26" s="1"/>
  <c r="K1641" i="25"/>
  <c r="O294" i="6"/>
  <c r="U294"/>
  <c r="N94" i="26" s="1"/>
  <c r="U94" s="1"/>
  <c r="AH94" s="1"/>
  <c r="G229" i="28"/>
  <c r="G227"/>
  <c r="G249"/>
  <c r="G241"/>
  <c r="G224"/>
  <c r="G238"/>
  <c r="G234"/>
  <c r="G225"/>
  <c r="G245"/>
  <c r="G237"/>
  <c r="G250"/>
  <c r="G253"/>
  <c r="G235"/>
  <c r="G246"/>
  <c r="G243"/>
  <c r="G233"/>
  <c r="G251"/>
  <c r="G252"/>
  <c r="G231"/>
  <c r="G230"/>
  <c r="G244"/>
  <c r="G240"/>
  <c r="G228"/>
  <c r="G247"/>
  <c r="G236"/>
  <c r="G226"/>
  <c r="G242"/>
  <c r="G232"/>
  <c r="G239"/>
  <c r="G248"/>
  <c r="AQ70" i="26"/>
  <c r="AX70" s="1"/>
  <c r="I117" s="1"/>
  <c r="I186" s="1"/>
  <c r="I248" s="1"/>
  <c r="Q283" i="6"/>
  <c r="W283"/>
  <c r="P83" i="26" s="1"/>
  <c r="W83" s="1"/>
  <c r="AJ83" s="1"/>
  <c r="J169" i="28"/>
  <c r="J156"/>
  <c r="J165"/>
  <c r="J167"/>
  <c r="J158"/>
  <c r="J174"/>
  <c r="J155"/>
  <c r="J168"/>
  <c r="J183"/>
  <c r="J161"/>
  <c r="J163"/>
  <c r="J179"/>
  <c r="J170"/>
  <c r="J154"/>
  <c r="J164"/>
  <c r="J180"/>
  <c r="J181"/>
  <c r="J157"/>
  <c r="J159"/>
  <c r="J175"/>
  <c r="J166"/>
  <c r="J182"/>
  <c r="J160"/>
  <c r="J176"/>
  <c r="J177"/>
  <c r="J171"/>
  <c r="J162"/>
  <c r="J178"/>
  <c r="J172"/>
  <c r="J173"/>
  <c r="AA253"/>
  <c r="AA249"/>
  <c r="AA227"/>
  <c r="AA232"/>
  <c r="AA233"/>
  <c r="AA244"/>
  <c r="AA230"/>
  <c r="AA240"/>
  <c r="AA224"/>
  <c r="AA252"/>
  <c r="AA247"/>
  <c r="AA228"/>
  <c r="AA229"/>
  <c r="AA251"/>
  <c r="AA226"/>
  <c r="AA242"/>
  <c r="AA248"/>
  <c r="AA245"/>
  <c r="AA235"/>
  <c r="AA225"/>
  <c r="AA241"/>
  <c r="AA250"/>
  <c r="AA238"/>
  <c r="AA239"/>
  <c r="AA243"/>
  <c r="AA231"/>
  <c r="AA236"/>
  <c r="AA237"/>
  <c r="AA246"/>
  <c r="AA234"/>
  <c r="X184"/>
  <c r="X185" s="1"/>
  <c r="AR114"/>
  <c r="AR115" s="1"/>
  <c r="AB254"/>
  <c r="AB255" s="1"/>
  <c r="I254"/>
  <c r="I255" s="1"/>
  <c r="G215"/>
  <c r="G205"/>
  <c r="G202"/>
  <c r="G190"/>
  <c r="G208"/>
  <c r="G207"/>
  <c r="G191"/>
  <c r="G217"/>
  <c r="G201"/>
  <c r="G198"/>
  <c r="G214"/>
  <c r="G200"/>
  <c r="G203"/>
  <c r="G216"/>
  <c r="G204"/>
  <c r="G213"/>
  <c r="G197"/>
  <c r="G194"/>
  <c r="G210"/>
  <c r="G196"/>
  <c r="G199"/>
  <c r="G189"/>
  <c r="G212"/>
  <c r="G193"/>
  <c r="G209"/>
  <c r="G206"/>
  <c r="G192"/>
  <c r="G195"/>
  <c r="G211"/>
  <c r="G218"/>
  <c r="AA295" i="6"/>
  <c r="M95" i="26"/>
  <c r="T95" s="1"/>
  <c r="AG95" s="1"/>
  <c r="M94"/>
  <c r="T94" s="1"/>
  <c r="AG94" s="1"/>
  <c r="AA294" i="6"/>
  <c r="H1641" i="25"/>
  <c r="H1736"/>
  <c r="G81" i="26" s="1"/>
  <c r="H91" i="28"/>
  <c r="H107"/>
  <c r="H109"/>
  <c r="H92"/>
  <c r="H85"/>
  <c r="H103"/>
  <c r="H87"/>
  <c r="H105"/>
  <c r="H84"/>
  <c r="H88"/>
  <c r="H104"/>
  <c r="H102"/>
  <c r="H99"/>
  <c r="H106"/>
  <c r="H101"/>
  <c r="H110"/>
  <c r="H94"/>
  <c r="H100"/>
  <c r="H89"/>
  <c r="H98"/>
  <c r="H95"/>
  <c r="H111"/>
  <c r="H97"/>
  <c r="H113"/>
  <c r="H90"/>
  <c r="H96"/>
  <c r="H112"/>
  <c r="H93"/>
  <c r="H86"/>
  <c r="H108"/>
  <c r="AG289" i="6"/>
  <c r="AT89" i="26" s="1"/>
  <c r="BA89" s="1"/>
  <c r="L160" s="1"/>
  <c r="L222" s="1"/>
  <c r="L284" s="1"/>
  <c r="AQ242" i="28" s="1"/>
  <c r="AS89" i="26"/>
  <c r="AZ89" s="1"/>
  <c r="K160" s="1"/>
  <c r="K222" s="1"/>
  <c r="K284" s="1"/>
  <c r="AQ184" i="28"/>
  <c r="AQ185" s="1"/>
  <c r="AB149"/>
  <c r="AB150" s="1"/>
  <c r="W114"/>
  <c r="W115" s="1"/>
  <c r="W284" i="6"/>
  <c r="P84" i="26" s="1"/>
  <c r="W84" s="1"/>
  <c r="AJ84" s="1"/>
  <c r="V284" i="6"/>
  <c r="O84" i="26" s="1"/>
  <c r="V84" s="1"/>
  <c r="AI84" s="1"/>
  <c r="I79" i="28"/>
  <c r="I80" s="1"/>
  <c r="W149"/>
  <c r="W150" s="1"/>
  <c r="U284" i="6"/>
  <c r="N84" i="26" s="1"/>
  <c r="U84" s="1"/>
  <c r="AH84" s="1"/>
  <c r="AA219" i="28"/>
  <c r="AA220" s="1"/>
  <c r="X284" i="6"/>
  <c r="Q84" i="26" s="1"/>
  <c r="X84" s="1"/>
  <c r="AK84" s="1"/>
  <c r="AQ246" i="28"/>
  <c r="AQ251"/>
  <c r="AQ230"/>
  <c r="AQ238"/>
  <c r="AQ227"/>
  <c r="AQ231"/>
  <c r="AQ239"/>
  <c r="AQ224"/>
  <c r="AQ244"/>
  <c r="AQ252"/>
  <c r="AQ241"/>
  <c r="AQ245"/>
  <c r="AQ253"/>
  <c r="AQ228"/>
  <c r="AQ232"/>
  <c r="AQ225"/>
  <c r="AQ229"/>
  <c r="AQ233"/>
  <c r="AQ240"/>
  <c r="L283" i="26"/>
  <c r="K283"/>
  <c r="G79" i="28"/>
  <c r="G80" s="1"/>
  <c r="AP149"/>
  <c r="AP150" s="1"/>
  <c r="AP158"/>
  <c r="AP162"/>
  <c r="AP166"/>
  <c r="AP170"/>
  <c r="AP174"/>
  <c r="AP178"/>
  <c r="AP182"/>
  <c r="AP157"/>
  <c r="AP161"/>
  <c r="AP165"/>
  <c r="AP169"/>
  <c r="AP173"/>
  <c r="AP177"/>
  <c r="AP181"/>
  <c r="AP156"/>
  <c r="AP160"/>
  <c r="AP164"/>
  <c r="AP168"/>
  <c r="AP172"/>
  <c r="AP176"/>
  <c r="AP180"/>
  <c r="AP154"/>
  <c r="AP155"/>
  <c r="AP159"/>
  <c r="AP163"/>
  <c r="AP167"/>
  <c r="AP171"/>
  <c r="AP175"/>
  <c r="AP179"/>
  <c r="AP183"/>
  <c r="AQ192"/>
  <c r="AQ196"/>
  <c r="AQ200"/>
  <c r="AQ205"/>
  <c r="AQ209"/>
  <c r="AQ213"/>
  <c r="AQ217"/>
  <c r="AQ191"/>
  <c r="AQ195"/>
  <c r="AQ199"/>
  <c r="AQ203"/>
  <c r="AQ208"/>
  <c r="AQ212"/>
  <c r="AQ216"/>
  <c r="AQ190"/>
  <c r="AQ194"/>
  <c r="AQ198"/>
  <c r="AQ202"/>
  <c r="AQ207"/>
  <c r="AQ211"/>
  <c r="AQ215"/>
  <c r="AQ189"/>
  <c r="AQ193"/>
  <c r="AQ197"/>
  <c r="AQ201"/>
  <c r="AQ206"/>
  <c r="AQ210"/>
  <c r="AQ214"/>
  <c r="AQ218"/>
  <c r="AQ204"/>
  <c r="AQ226" l="1"/>
  <c r="AQ243"/>
  <c r="AQ250"/>
  <c r="Y284" i="6"/>
  <c r="R84" i="26" s="1"/>
  <c r="Y84" s="1"/>
  <c r="AL84" s="1"/>
  <c r="T284" i="6"/>
  <c r="Z79" i="28"/>
  <c r="Z80" s="1"/>
  <c r="AT57"/>
  <c r="AT51"/>
  <c r="AT63"/>
  <c r="AT52"/>
  <c r="AT70"/>
  <c r="AT73"/>
  <c r="AT76"/>
  <c r="AT65"/>
  <c r="AT66"/>
  <c r="AT69"/>
  <c r="AT72"/>
  <c r="AT60"/>
  <c r="AT78"/>
  <c r="AT58"/>
  <c r="AT67"/>
  <c r="AT56"/>
  <c r="AT74"/>
  <c r="AT77"/>
  <c r="AT49"/>
  <c r="AT53"/>
  <c r="AT54"/>
  <c r="AT59"/>
  <c r="AT75"/>
  <c r="AT64"/>
  <c r="AT50"/>
  <c r="AT62"/>
  <c r="AT71"/>
  <c r="AT61"/>
  <c r="AT55"/>
  <c r="AT68"/>
  <c r="AS102"/>
  <c r="AS99"/>
  <c r="AS104"/>
  <c r="AS105"/>
  <c r="AS98"/>
  <c r="AS95"/>
  <c r="AS100"/>
  <c r="AS101"/>
  <c r="AS112"/>
  <c r="AS107"/>
  <c r="AS110"/>
  <c r="AS90"/>
  <c r="AS87"/>
  <c r="AS92"/>
  <c r="AS93"/>
  <c r="AS86"/>
  <c r="AS84"/>
  <c r="AS88"/>
  <c r="AS89"/>
  <c r="AS109"/>
  <c r="AS111"/>
  <c r="AS108"/>
  <c r="AS85"/>
  <c r="AS94"/>
  <c r="AS91"/>
  <c r="AS96"/>
  <c r="AS97"/>
  <c r="AS106"/>
  <c r="AS103"/>
  <c r="AS113"/>
  <c r="J219"/>
  <c r="J220" s="1"/>
  <c r="Z114"/>
  <c r="Z115" s="1"/>
  <c r="Z254"/>
  <c r="Z255" s="1"/>
  <c r="AD292" i="6"/>
  <c r="AP92" i="26"/>
  <c r="AW92" s="1"/>
  <c r="H163" s="1"/>
  <c r="H225" s="1"/>
  <c r="H287" s="1"/>
  <c r="AQ91"/>
  <c r="AX91" s="1"/>
  <c r="I162" s="1"/>
  <c r="I224" s="1"/>
  <c r="I286" s="1"/>
  <c r="AE291" i="6"/>
  <c r="AB293"/>
  <c r="AN93" i="26"/>
  <c r="AU93" s="1"/>
  <c r="F164" s="1"/>
  <c r="F226" s="1"/>
  <c r="F288" s="1"/>
  <c r="AT44" i="28"/>
  <c r="AT45" s="1"/>
  <c r="AS79"/>
  <c r="AS80" s="1"/>
  <c r="G145"/>
  <c r="G129"/>
  <c r="G136"/>
  <c r="G120"/>
  <c r="G134"/>
  <c r="G135"/>
  <c r="G142"/>
  <c r="G148"/>
  <c r="G133"/>
  <c r="G140"/>
  <c r="G124"/>
  <c r="G139"/>
  <c r="G127"/>
  <c r="G126"/>
  <c r="G138"/>
  <c r="G137"/>
  <c r="G121"/>
  <c r="G128"/>
  <c r="G131"/>
  <c r="G147"/>
  <c r="G146"/>
  <c r="G122"/>
  <c r="G141"/>
  <c r="G125"/>
  <c r="G132"/>
  <c r="G123"/>
  <c r="G130"/>
  <c r="G143"/>
  <c r="G119"/>
  <c r="G144"/>
  <c r="AO81" i="26"/>
  <c r="U81"/>
  <c r="AH81" s="1"/>
  <c r="K1765" i="25"/>
  <c r="K1642"/>
  <c r="K1707"/>
  <c r="AO171" i="28"/>
  <c r="AO161"/>
  <c r="AO177"/>
  <c r="AO164"/>
  <c r="AO180"/>
  <c r="AO167"/>
  <c r="AO183"/>
  <c r="AO170"/>
  <c r="AO154"/>
  <c r="AO157"/>
  <c r="AO173"/>
  <c r="AO160"/>
  <c r="AO176"/>
  <c r="AO163"/>
  <c r="AO179"/>
  <c r="AO166"/>
  <c r="AO182"/>
  <c r="AO169"/>
  <c r="AO156"/>
  <c r="AO172"/>
  <c r="AO159"/>
  <c r="AO175"/>
  <c r="AO162"/>
  <c r="AO178"/>
  <c r="AO165"/>
  <c r="AO181"/>
  <c r="AO168"/>
  <c r="AO155"/>
  <c r="AO158"/>
  <c r="AO174"/>
  <c r="AS81" i="26"/>
  <c r="Y81"/>
  <c r="AL81" s="1"/>
  <c r="E162" i="28"/>
  <c r="E178"/>
  <c r="E163"/>
  <c r="E179"/>
  <c r="E169"/>
  <c r="E156"/>
  <c r="E172"/>
  <c r="E158"/>
  <c r="E174"/>
  <c r="E154"/>
  <c r="E175"/>
  <c r="E165"/>
  <c r="E181"/>
  <c r="E168"/>
  <c r="E182"/>
  <c r="E170"/>
  <c r="E159"/>
  <c r="E171"/>
  <c r="E161"/>
  <c r="E177"/>
  <c r="E164"/>
  <c r="E180"/>
  <c r="E183"/>
  <c r="E166"/>
  <c r="E155"/>
  <c r="E167"/>
  <c r="E157"/>
  <c r="E173"/>
  <c r="E160"/>
  <c r="E176"/>
  <c r="E142"/>
  <c r="E126"/>
  <c r="E133"/>
  <c r="E140"/>
  <c r="E124"/>
  <c r="E131"/>
  <c r="E148"/>
  <c r="E144"/>
  <c r="E146"/>
  <c r="E130"/>
  <c r="E137"/>
  <c r="E121"/>
  <c r="E128"/>
  <c r="E135"/>
  <c r="E143"/>
  <c r="E139"/>
  <c r="E134"/>
  <c r="E141"/>
  <c r="E125"/>
  <c r="E132"/>
  <c r="E119"/>
  <c r="E127"/>
  <c r="E123"/>
  <c r="E138"/>
  <c r="E145"/>
  <c r="E129"/>
  <c r="E136"/>
  <c r="E120"/>
  <c r="E122"/>
  <c r="E147"/>
  <c r="AN70" i="26"/>
  <c r="AU70" s="1"/>
  <c r="F117" s="1"/>
  <c r="F186" s="1"/>
  <c r="F248" s="1"/>
  <c r="AN162" i="28"/>
  <c r="AN155"/>
  <c r="AN168"/>
  <c r="AN177"/>
  <c r="AN183"/>
  <c r="AN156"/>
  <c r="AN154"/>
  <c r="AN181"/>
  <c r="AN179"/>
  <c r="AN182"/>
  <c r="AN160"/>
  <c r="AN169"/>
  <c r="AN175"/>
  <c r="AN178"/>
  <c r="AN180"/>
  <c r="AN173"/>
  <c r="AN171"/>
  <c r="AN174"/>
  <c r="AN161"/>
  <c r="AN167"/>
  <c r="AN170"/>
  <c r="AN172"/>
  <c r="AN165"/>
  <c r="AN163"/>
  <c r="AN166"/>
  <c r="AN176"/>
  <c r="AN159"/>
  <c r="AN164"/>
  <c r="AN157"/>
  <c r="AN158"/>
  <c r="AM163"/>
  <c r="AM164"/>
  <c r="AM165"/>
  <c r="AM159"/>
  <c r="AM175"/>
  <c r="AM160"/>
  <c r="AM176"/>
  <c r="AM161"/>
  <c r="AM177"/>
  <c r="AM166"/>
  <c r="AM182"/>
  <c r="AM155"/>
  <c r="AM171"/>
  <c r="AM156"/>
  <c r="AM172"/>
  <c r="AM157"/>
  <c r="AM173"/>
  <c r="AM162"/>
  <c r="AM178"/>
  <c r="AM167"/>
  <c r="AM183"/>
  <c r="AM168"/>
  <c r="AM154"/>
  <c r="AM169"/>
  <c r="AM158"/>
  <c r="AM174"/>
  <c r="AM179"/>
  <c r="AM180"/>
  <c r="AM181"/>
  <c r="AM170"/>
  <c r="I1765" i="25"/>
  <c r="I1642"/>
  <c r="I1707"/>
  <c r="E197" i="28"/>
  <c r="E194"/>
  <c r="E210"/>
  <c r="E203"/>
  <c r="E213"/>
  <c r="E192"/>
  <c r="E218"/>
  <c r="E204"/>
  <c r="E193"/>
  <c r="E209"/>
  <c r="E206"/>
  <c r="E199"/>
  <c r="E212"/>
  <c r="E190"/>
  <c r="E208"/>
  <c r="E216"/>
  <c r="E205"/>
  <c r="E202"/>
  <c r="E195"/>
  <c r="E211"/>
  <c r="E215"/>
  <c r="E200"/>
  <c r="E214"/>
  <c r="E201"/>
  <c r="E198"/>
  <c r="E189"/>
  <c r="E207"/>
  <c r="E217"/>
  <c r="E196"/>
  <c r="E191"/>
  <c r="AQ237"/>
  <c r="AQ236"/>
  <c r="AQ249"/>
  <c r="AQ248"/>
  <c r="AQ235"/>
  <c r="AQ234"/>
  <c r="AQ247"/>
  <c r="G219"/>
  <c r="G220" s="1"/>
  <c r="AN149"/>
  <c r="AN150" s="1"/>
  <c r="W254"/>
  <c r="W255" s="1"/>
  <c r="H184"/>
  <c r="H185" s="1"/>
  <c r="J149"/>
  <c r="J150" s="1"/>
  <c r="AB295" i="6"/>
  <c r="AN95" i="26"/>
  <c r="P294" i="6"/>
  <c r="V294"/>
  <c r="O94" i="26" s="1"/>
  <c r="V94" s="1"/>
  <c r="AI94" s="1"/>
  <c r="E46" i="28"/>
  <c r="E40"/>
  <c r="E15"/>
  <c r="E37"/>
  <c r="E20"/>
  <c r="E36"/>
  <c r="E21"/>
  <c r="E38"/>
  <c r="E31"/>
  <c r="E19"/>
  <c r="E33"/>
  <c r="E16"/>
  <c r="E32"/>
  <c r="E42"/>
  <c r="E34"/>
  <c r="E27"/>
  <c r="E18"/>
  <c r="E29"/>
  <c r="E17"/>
  <c r="E14"/>
  <c r="E28"/>
  <c r="E30"/>
  <c r="E26"/>
  <c r="E23"/>
  <c r="E39"/>
  <c r="E25"/>
  <c r="E41"/>
  <c r="E24"/>
  <c r="E22"/>
  <c r="E35"/>
  <c r="E43"/>
  <c r="AS90" i="26"/>
  <c r="AZ90" s="1"/>
  <c r="K161" s="1"/>
  <c r="K223" s="1"/>
  <c r="K285" s="1"/>
  <c r="AG290" i="6"/>
  <c r="AT90" i="26" s="1"/>
  <c r="BA90" s="1"/>
  <c r="L161" s="1"/>
  <c r="L223" s="1"/>
  <c r="L285" s="1"/>
  <c r="E235" i="28"/>
  <c r="E228"/>
  <c r="E231"/>
  <c r="E241"/>
  <c r="E251"/>
  <c r="E248"/>
  <c r="E230"/>
  <c r="E227"/>
  <c r="E249"/>
  <c r="E238"/>
  <c r="E237"/>
  <c r="E236"/>
  <c r="E247"/>
  <c r="E240"/>
  <c r="E226"/>
  <c r="E246"/>
  <c r="E239"/>
  <c r="E234"/>
  <c r="E233"/>
  <c r="E232"/>
  <c r="E250"/>
  <c r="E224"/>
  <c r="E244"/>
  <c r="E252"/>
  <c r="E229"/>
  <c r="E245"/>
  <c r="E253"/>
  <c r="E242"/>
  <c r="E225"/>
  <c r="E243"/>
  <c r="AS86" i="26"/>
  <c r="AZ86" s="1"/>
  <c r="K157" s="1"/>
  <c r="K219" s="1"/>
  <c r="K281" s="1"/>
  <c r="AG286" i="6"/>
  <c r="AT86" i="26" s="1"/>
  <c r="BA86" s="1"/>
  <c r="L157" s="1"/>
  <c r="L219" s="1"/>
  <c r="L281" s="1"/>
  <c r="AS85"/>
  <c r="AZ85" s="1"/>
  <c r="K156" s="1"/>
  <c r="K218" s="1"/>
  <c r="K280" s="1"/>
  <c r="AG285" i="6"/>
  <c r="AT85" i="26" s="1"/>
  <c r="BA85" s="1"/>
  <c r="L156" s="1"/>
  <c r="L218" s="1"/>
  <c r="L280" s="1"/>
  <c r="AP81"/>
  <c r="V81"/>
  <c r="AI81" s="1"/>
  <c r="G156" i="28"/>
  <c r="G162"/>
  <c r="G165"/>
  <c r="G181"/>
  <c r="G179"/>
  <c r="G168"/>
  <c r="G158"/>
  <c r="G174"/>
  <c r="G159"/>
  <c r="G161"/>
  <c r="G177"/>
  <c r="G175"/>
  <c r="G164"/>
  <c r="G180"/>
  <c r="G170"/>
  <c r="G154"/>
  <c r="G171"/>
  <c r="G157"/>
  <c r="G173"/>
  <c r="G183"/>
  <c r="G160"/>
  <c r="G176"/>
  <c r="G166"/>
  <c r="G155"/>
  <c r="G167"/>
  <c r="G169"/>
  <c r="G182"/>
  <c r="G172"/>
  <c r="G178"/>
  <c r="G163"/>
  <c r="E72"/>
  <c r="E54"/>
  <c r="E52"/>
  <c r="E68"/>
  <c r="E71"/>
  <c r="E63"/>
  <c r="E61"/>
  <c r="E64"/>
  <c r="E50"/>
  <c r="E73"/>
  <c r="E69"/>
  <c r="E66"/>
  <c r="E59"/>
  <c r="E57"/>
  <c r="E49"/>
  <c r="E78"/>
  <c r="E62"/>
  <c r="E60"/>
  <c r="E67"/>
  <c r="E55"/>
  <c r="E53"/>
  <c r="E75"/>
  <c r="E65"/>
  <c r="E77"/>
  <c r="E58"/>
  <c r="E56"/>
  <c r="E76"/>
  <c r="E51"/>
  <c r="E74"/>
  <c r="E70"/>
  <c r="H114"/>
  <c r="H115" s="1"/>
  <c r="AR149"/>
  <c r="AR150" s="1"/>
  <c r="AM149"/>
  <c r="AM150" s="1"/>
  <c r="G114"/>
  <c r="G115" s="1"/>
  <c r="J114"/>
  <c r="J115" s="1"/>
  <c r="H254"/>
  <c r="H255" s="1"/>
  <c r="AN94" i="26"/>
  <c r="AU94" s="1"/>
  <c r="F165" s="1"/>
  <c r="F227" s="1"/>
  <c r="F289" s="1"/>
  <c r="AB294" i="6"/>
  <c r="AR172" i="28"/>
  <c r="AR176"/>
  <c r="AR163"/>
  <c r="AR164"/>
  <c r="AR162"/>
  <c r="AR165"/>
  <c r="AR167"/>
  <c r="AR168"/>
  <c r="AR177"/>
  <c r="AR155"/>
  <c r="AR156"/>
  <c r="AR154"/>
  <c r="AR157"/>
  <c r="AR159"/>
  <c r="AR160"/>
  <c r="AR166"/>
  <c r="AR169"/>
  <c r="AR179"/>
  <c r="AR180"/>
  <c r="AR178"/>
  <c r="AR181"/>
  <c r="AR183"/>
  <c r="AR158"/>
  <c r="AR161"/>
  <c r="AR171"/>
  <c r="AR170"/>
  <c r="AR173"/>
  <c r="AR175"/>
  <c r="AR182"/>
  <c r="AR174"/>
  <c r="H78"/>
  <c r="H69"/>
  <c r="H57"/>
  <c r="H55"/>
  <c r="H70"/>
  <c r="H67"/>
  <c r="H58"/>
  <c r="H64"/>
  <c r="H52"/>
  <c r="H53"/>
  <c r="H51"/>
  <c r="H75"/>
  <c r="H77"/>
  <c r="H54"/>
  <c r="H73"/>
  <c r="H74"/>
  <c r="H71"/>
  <c r="H49"/>
  <c r="H63"/>
  <c r="H72"/>
  <c r="H50"/>
  <c r="H68"/>
  <c r="H66"/>
  <c r="H60"/>
  <c r="H61"/>
  <c r="H65"/>
  <c r="H59"/>
  <c r="H76"/>
  <c r="H62"/>
  <c r="H56"/>
  <c r="M84" i="26"/>
  <c r="T84" s="1"/>
  <c r="AG84" s="1"/>
  <c r="AA284" i="6"/>
  <c r="J1642" i="25"/>
  <c r="J1707"/>
  <c r="J1765"/>
  <c r="AN96" i="26"/>
  <c r="AU96" s="1"/>
  <c r="F167" s="1"/>
  <c r="F229" s="1"/>
  <c r="F291" s="1"/>
  <c r="AB296" i="6"/>
  <c r="Z81" i="26"/>
  <c r="AM81" s="1"/>
  <c r="AT81"/>
  <c r="AU95"/>
  <c r="F166" s="1"/>
  <c r="F228" s="1"/>
  <c r="F290" s="1"/>
  <c r="J184" i="28"/>
  <c r="J185" s="1"/>
  <c r="J254"/>
  <c r="J255" s="1"/>
  <c r="AO149"/>
  <c r="AO150" s="1"/>
  <c r="H149"/>
  <c r="H150" s="1"/>
  <c r="H44"/>
  <c r="H45" s="1"/>
  <c r="J79"/>
  <c r="J80" s="1"/>
  <c r="H1642" i="25"/>
  <c r="H1765"/>
  <c r="H1707"/>
  <c r="R283" i="6"/>
  <c r="X283"/>
  <c r="Q83" i="26" s="1"/>
  <c r="X83" s="1"/>
  <c r="AK83" s="1"/>
  <c r="AR81"/>
  <c r="X81"/>
  <c r="AK81" s="1"/>
  <c r="AS87"/>
  <c r="AZ87" s="1"/>
  <c r="K158" s="1"/>
  <c r="K220" s="1"/>
  <c r="K282" s="1"/>
  <c r="AG287" i="6"/>
  <c r="AT87" i="26" s="1"/>
  <c r="BA87" s="1"/>
  <c r="L158" s="1"/>
  <c r="L220" s="1"/>
  <c r="L282" s="1"/>
  <c r="L1707" i="25"/>
  <c r="L1642"/>
  <c r="L1765"/>
  <c r="G1641"/>
  <c r="G1736"/>
  <c r="F81" i="26" s="1"/>
  <c r="W81"/>
  <c r="AJ81" s="1"/>
  <c r="AQ81"/>
  <c r="M1642" i="25"/>
  <c r="M1707"/>
  <c r="M1765"/>
  <c r="AB283" i="6"/>
  <c r="AN83" i="26"/>
  <c r="AU83" s="1"/>
  <c r="F154" s="1"/>
  <c r="F216" s="1"/>
  <c r="F278" s="1"/>
  <c r="AA254" i="28"/>
  <c r="AA255" s="1"/>
  <c r="G254"/>
  <c r="G255" s="1"/>
  <c r="E114"/>
  <c r="E115" s="1"/>
  <c r="X254"/>
  <c r="X255" s="1"/>
  <c r="J44"/>
  <c r="J45" s="1"/>
  <c r="AP193"/>
  <c r="AP197"/>
  <c r="AP201"/>
  <c r="AP206"/>
  <c r="AP210"/>
  <c r="AP214"/>
  <c r="AP218"/>
  <c r="AP192"/>
  <c r="AP196"/>
  <c r="AP200"/>
  <c r="AP205"/>
  <c r="AP209"/>
  <c r="AP213"/>
  <c r="AP217"/>
  <c r="AP189"/>
  <c r="AP191"/>
  <c r="AP195"/>
  <c r="AP199"/>
  <c r="AP203"/>
  <c r="AP208"/>
  <c r="AP212"/>
  <c r="AP216"/>
  <c r="AP190"/>
  <c r="AP194"/>
  <c r="AP198"/>
  <c r="AP202"/>
  <c r="AP207"/>
  <c r="AP211"/>
  <c r="AP215"/>
  <c r="AP204"/>
  <c r="AP231"/>
  <c r="AP245"/>
  <c r="AP232"/>
  <c r="AP252"/>
  <c r="AP235"/>
  <c r="AP249"/>
  <c r="AP229"/>
  <c r="AP243"/>
  <c r="AP228"/>
  <c r="AP248"/>
  <c r="AP230"/>
  <c r="AP250"/>
  <c r="AP233"/>
  <c r="AP247"/>
  <c r="AP246"/>
  <c r="AP239"/>
  <c r="AP253"/>
  <c r="AP224"/>
  <c r="AP244"/>
  <c r="AP227"/>
  <c r="AP241"/>
  <c r="AP237"/>
  <c r="AP251"/>
  <c r="AP226"/>
  <c r="AP234"/>
  <c r="AP236"/>
  <c r="AP238"/>
  <c r="AP242"/>
  <c r="AP225"/>
  <c r="AP240"/>
  <c r="AQ219"/>
  <c r="AQ220" s="1"/>
  <c r="AP184"/>
  <c r="AP185" s="1"/>
  <c r="AQ254"/>
  <c r="AQ255" s="1"/>
  <c r="AW81" i="26" l="1"/>
  <c r="H152" s="1"/>
  <c r="H214" s="1"/>
  <c r="H276" s="1"/>
  <c r="AU42" i="28"/>
  <c r="AU27"/>
  <c r="AU33"/>
  <c r="AU21"/>
  <c r="AU26"/>
  <c r="AU40"/>
  <c r="AU31"/>
  <c r="AU34"/>
  <c r="AU19"/>
  <c r="AU24"/>
  <c r="AU43"/>
  <c r="AU29"/>
  <c r="AU15"/>
  <c r="AU20"/>
  <c r="AU39"/>
  <c r="AU25"/>
  <c r="AU30"/>
  <c r="AU16"/>
  <c r="AU35"/>
  <c r="AU38"/>
  <c r="AU23"/>
  <c r="AU28"/>
  <c r="AU17"/>
  <c r="AU22"/>
  <c r="AU36"/>
  <c r="AU41"/>
  <c r="AU14"/>
  <c r="AU18"/>
  <c r="AU32"/>
  <c r="AU37"/>
  <c r="AR91" i="26"/>
  <c r="AY91" s="1"/>
  <c r="J162" s="1"/>
  <c r="J224" s="1"/>
  <c r="J286" s="1"/>
  <c r="AF291" i="6"/>
  <c r="AT91" i="28"/>
  <c r="AT86"/>
  <c r="AT89"/>
  <c r="AT100"/>
  <c r="AT87"/>
  <c r="AT113"/>
  <c r="AT85"/>
  <c r="AT96"/>
  <c r="AT99"/>
  <c r="AT94"/>
  <c r="AT97"/>
  <c r="AT108"/>
  <c r="AT109"/>
  <c r="AT106"/>
  <c r="AT88"/>
  <c r="AT107"/>
  <c r="AT102"/>
  <c r="AT105"/>
  <c r="AT112"/>
  <c r="AT103"/>
  <c r="AT98"/>
  <c r="AT101"/>
  <c r="AT110"/>
  <c r="AT111"/>
  <c r="AT84"/>
  <c r="AT92"/>
  <c r="AT95"/>
  <c r="AT90"/>
  <c r="AT93"/>
  <c r="AT104"/>
  <c r="AS114"/>
  <c r="AS115" s="1"/>
  <c r="AT79"/>
  <c r="AT80" s="1"/>
  <c r="AC293" i="6"/>
  <c r="AO93" i="26"/>
  <c r="AV93" s="1"/>
  <c r="G164" s="1"/>
  <c r="G226" s="1"/>
  <c r="G288" s="1"/>
  <c r="AS138" i="28"/>
  <c r="AS141"/>
  <c r="AS144"/>
  <c r="AS143"/>
  <c r="AS121"/>
  <c r="AS124"/>
  <c r="AS123"/>
  <c r="AS130"/>
  <c r="AS133"/>
  <c r="AS136"/>
  <c r="AS135"/>
  <c r="AS142"/>
  <c r="AS145"/>
  <c r="AS148"/>
  <c r="AS147"/>
  <c r="AS122"/>
  <c r="AS125"/>
  <c r="AS128"/>
  <c r="AS127"/>
  <c r="AS134"/>
  <c r="AS137"/>
  <c r="AS140"/>
  <c r="AS139"/>
  <c r="AS146"/>
  <c r="AS120"/>
  <c r="AS119"/>
  <c r="AS126"/>
  <c r="AS129"/>
  <c r="AS132"/>
  <c r="AS131"/>
  <c r="AQ92" i="26"/>
  <c r="AX92" s="1"/>
  <c r="I163" s="1"/>
  <c r="I225" s="1"/>
  <c r="I287" s="1"/>
  <c r="AE292" i="6"/>
  <c r="AX81" i="26"/>
  <c r="I152" s="1"/>
  <c r="I214" s="1"/>
  <c r="I276" s="1"/>
  <c r="AZ81"/>
  <c r="K152" s="1"/>
  <c r="K214" s="1"/>
  <c r="K276" s="1"/>
  <c r="AX14" i="28"/>
  <c r="AX17"/>
  <c r="AX26"/>
  <c r="AX27"/>
  <c r="AX39"/>
  <c r="AX42"/>
  <c r="AX28"/>
  <c r="AX29"/>
  <c r="AX32"/>
  <c r="AX22"/>
  <c r="AX23"/>
  <c r="AX35"/>
  <c r="AX38"/>
  <c r="AX24"/>
  <c r="AX25"/>
  <c r="AX41"/>
  <c r="AX18"/>
  <c r="AX19"/>
  <c r="AX31"/>
  <c r="AX34"/>
  <c r="AX20"/>
  <c r="AX21"/>
  <c r="AX37"/>
  <c r="AX40"/>
  <c r="AX30"/>
  <c r="AX15"/>
  <c r="AX43"/>
  <c r="AX16"/>
  <c r="AX33"/>
  <c r="AX36"/>
  <c r="G46"/>
  <c r="G37"/>
  <c r="G30"/>
  <c r="G26"/>
  <c r="G16"/>
  <c r="G28"/>
  <c r="G15"/>
  <c r="G33"/>
  <c r="G18"/>
  <c r="G22"/>
  <c r="G17"/>
  <c r="G24"/>
  <c r="G40"/>
  <c r="G27"/>
  <c r="G29"/>
  <c r="G43"/>
  <c r="G42"/>
  <c r="G38"/>
  <c r="G20"/>
  <c r="G36"/>
  <c r="G23"/>
  <c r="G39"/>
  <c r="G25"/>
  <c r="G41"/>
  <c r="G14"/>
  <c r="G34"/>
  <c r="G19"/>
  <c r="G32"/>
  <c r="G21"/>
  <c r="G35"/>
  <c r="G31"/>
  <c r="AV31"/>
  <c r="AV24"/>
  <c r="AV36"/>
  <c r="AV19"/>
  <c r="AV35"/>
  <c r="AV20"/>
  <c r="AV40"/>
  <c r="AV22"/>
  <c r="AV16"/>
  <c r="AV30"/>
  <c r="AV25"/>
  <c r="AV26"/>
  <c r="AV42"/>
  <c r="AV32"/>
  <c r="AV23"/>
  <c r="AV38"/>
  <c r="AV41"/>
  <c r="AV17"/>
  <c r="AV18"/>
  <c r="AV34"/>
  <c r="AV37"/>
  <c r="AV29"/>
  <c r="AV15"/>
  <c r="AV39"/>
  <c r="AV33"/>
  <c r="AV14"/>
  <c r="AV27"/>
  <c r="AV43"/>
  <c r="AV28"/>
  <c r="AV21"/>
  <c r="M1708" i="25"/>
  <c r="M1732" s="1"/>
  <c r="M1766"/>
  <c r="X97" i="6" s="1"/>
  <c r="M129" s="1"/>
  <c r="L282" s="1"/>
  <c r="G1642" i="25"/>
  <c r="G1707"/>
  <c r="G1765"/>
  <c r="AO225" i="28"/>
  <c r="AO224"/>
  <c r="AO238"/>
  <c r="AO244"/>
  <c r="AO231"/>
  <c r="AO232"/>
  <c r="AO249"/>
  <c r="AO250"/>
  <c r="AO237"/>
  <c r="AO234"/>
  <c r="AO251"/>
  <c r="AO227"/>
  <c r="AO228"/>
  <c r="AO245"/>
  <c r="AO246"/>
  <c r="AO233"/>
  <c r="AO230"/>
  <c r="AO247"/>
  <c r="AO252"/>
  <c r="AO239"/>
  <c r="AO241"/>
  <c r="AO242"/>
  <c r="AO229"/>
  <c r="AO226"/>
  <c r="AO243"/>
  <c r="AO248"/>
  <c r="AO235"/>
  <c r="AO236"/>
  <c r="AO253"/>
  <c r="AO240"/>
  <c r="AN201"/>
  <c r="AN200"/>
  <c r="AN199"/>
  <c r="AN202"/>
  <c r="AN214"/>
  <c r="AN213"/>
  <c r="AN190"/>
  <c r="AN204"/>
  <c r="AN193"/>
  <c r="AN192"/>
  <c r="AN191"/>
  <c r="AN194"/>
  <c r="AN206"/>
  <c r="AN205"/>
  <c r="AN212"/>
  <c r="AN215"/>
  <c r="AN218"/>
  <c r="AN217"/>
  <c r="AN216"/>
  <c r="AN197"/>
  <c r="AN196"/>
  <c r="AN203"/>
  <c r="AN207"/>
  <c r="AN210"/>
  <c r="AN209"/>
  <c r="AN208"/>
  <c r="AN211"/>
  <c r="AN189"/>
  <c r="AN195"/>
  <c r="AN198"/>
  <c r="AR206"/>
  <c r="AR205"/>
  <c r="AR200"/>
  <c r="AR201"/>
  <c r="AR212"/>
  <c r="AR198"/>
  <c r="AR196"/>
  <c r="AR203"/>
  <c r="AR211"/>
  <c r="AR192"/>
  <c r="AR191"/>
  <c r="AR190"/>
  <c r="AR193"/>
  <c r="AR204"/>
  <c r="AR189"/>
  <c r="AR195"/>
  <c r="AR202"/>
  <c r="AR214"/>
  <c r="AR217"/>
  <c r="AR216"/>
  <c r="AR215"/>
  <c r="AR218"/>
  <c r="AR213"/>
  <c r="AR194"/>
  <c r="AR209"/>
  <c r="AR208"/>
  <c r="AR207"/>
  <c r="AR210"/>
  <c r="AR197"/>
  <c r="AR199"/>
  <c r="I1708" i="25"/>
  <c r="I1732" s="1"/>
  <c r="I1766"/>
  <c r="L97" i="6" s="1"/>
  <c r="I129" s="1"/>
  <c r="H282" s="1"/>
  <c r="BA81" i="26"/>
  <c r="L152" s="1"/>
  <c r="L214" s="1"/>
  <c r="L276" s="1"/>
  <c r="H79" i="28"/>
  <c r="H80" s="1"/>
  <c r="AR184"/>
  <c r="AR185" s="1"/>
  <c r="E44"/>
  <c r="E45" s="1"/>
  <c r="G149"/>
  <c r="G150" s="1"/>
  <c r="T81" i="26"/>
  <c r="AG81" s="1"/>
  <c r="AN81"/>
  <c r="AN233" i="28"/>
  <c r="AN241"/>
  <c r="AN248"/>
  <c r="AN232"/>
  <c r="AN225"/>
  <c r="AN250"/>
  <c r="AN227"/>
  <c r="AN229"/>
  <c r="AN245"/>
  <c r="AN240"/>
  <c r="AN234"/>
  <c r="AN252"/>
  <c r="AN251"/>
  <c r="AN236"/>
  <c r="AN226"/>
  <c r="AN244"/>
  <c r="AN243"/>
  <c r="AN224"/>
  <c r="AN238"/>
  <c r="AN231"/>
  <c r="AN253"/>
  <c r="AN249"/>
  <c r="AN230"/>
  <c r="AN239"/>
  <c r="AN242"/>
  <c r="AN235"/>
  <c r="AN246"/>
  <c r="AN237"/>
  <c r="AN247"/>
  <c r="AN228"/>
  <c r="AR246"/>
  <c r="AR241"/>
  <c r="AR240"/>
  <c r="AR232"/>
  <c r="AR237"/>
  <c r="AR238"/>
  <c r="AR251"/>
  <c r="AR244"/>
  <c r="AR249"/>
  <c r="AR225"/>
  <c r="AR230"/>
  <c r="AR250"/>
  <c r="AR248"/>
  <c r="AR235"/>
  <c r="AR229"/>
  <c r="AR226"/>
  <c r="AR247"/>
  <c r="AR236"/>
  <c r="AR234"/>
  <c r="AR253"/>
  <c r="AR239"/>
  <c r="AR242"/>
  <c r="AR227"/>
  <c r="AR243"/>
  <c r="AR233"/>
  <c r="AR252"/>
  <c r="AR228"/>
  <c r="AR245"/>
  <c r="AR231"/>
  <c r="AR224"/>
  <c r="G184"/>
  <c r="G185" s="1"/>
  <c r="AN184"/>
  <c r="AN185" s="1"/>
  <c r="AO184"/>
  <c r="AO185" s="1"/>
  <c r="L1766" i="25"/>
  <c r="U97" i="6" s="1"/>
  <c r="L129" s="1"/>
  <c r="K282" s="1"/>
  <c r="L1708" i="25"/>
  <c r="L1732" s="1"/>
  <c r="H1766"/>
  <c r="I97" i="6" s="1"/>
  <c r="H129" s="1"/>
  <c r="G282" s="1"/>
  <c r="H1708" i="25"/>
  <c r="H1732" s="1"/>
  <c r="AW38" i="28"/>
  <c r="AW26"/>
  <c r="AW25"/>
  <c r="AW39"/>
  <c r="AW19"/>
  <c r="AW36"/>
  <c r="AW24"/>
  <c r="AW41"/>
  <c r="AW34"/>
  <c r="AW22"/>
  <c r="AW21"/>
  <c r="AW35"/>
  <c r="AW15"/>
  <c r="AW32"/>
  <c r="AW20"/>
  <c r="AW37"/>
  <c r="AW18"/>
  <c r="AW17"/>
  <c r="AW31"/>
  <c r="AW30"/>
  <c r="AW27"/>
  <c r="AW16"/>
  <c r="AW33"/>
  <c r="AW42"/>
  <c r="AW14"/>
  <c r="AW29"/>
  <c r="AW43"/>
  <c r="AW23"/>
  <c r="AW40"/>
  <c r="AW28"/>
  <c r="AN84" i="26"/>
  <c r="AU84" s="1"/>
  <c r="F155" s="1"/>
  <c r="F217" s="1"/>
  <c r="F279" s="1"/>
  <c r="AB284" i="6"/>
  <c r="AC294"/>
  <c r="AO94" i="26"/>
  <c r="AV94" s="1"/>
  <c r="G165" s="1"/>
  <c r="G227" s="1"/>
  <c r="G289" s="1"/>
  <c r="AM190" i="28"/>
  <c r="AM207"/>
  <c r="AM191"/>
  <c r="AM208"/>
  <c r="AM196"/>
  <c r="AM213"/>
  <c r="AM201"/>
  <c r="AM218"/>
  <c r="AM202"/>
  <c r="AM189"/>
  <c r="AM203"/>
  <c r="AM192"/>
  <c r="AM209"/>
  <c r="AM197"/>
  <c r="AM214"/>
  <c r="AM198"/>
  <c r="AM215"/>
  <c r="AM199"/>
  <c r="AM216"/>
  <c r="AM205"/>
  <c r="AM193"/>
  <c r="AM210"/>
  <c r="AM194"/>
  <c r="AM211"/>
  <c r="AM195"/>
  <c r="AM212"/>
  <c r="AM200"/>
  <c r="AM217"/>
  <c r="AM206"/>
  <c r="AM204"/>
  <c r="E79"/>
  <c r="E80" s="1"/>
  <c r="E184"/>
  <c r="E185" s="1"/>
  <c r="AK30"/>
  <c r="AK14"/>
  <c r="AK43"/>
  <c r="AK34"/>
  <c r="AK37"/>
  <c r="AK26"/>
  <c r="AK39"/>
  <c r="AK23"/>
  <c r="AK40"/>
  <c r="AK16"/>
  <c r="AK33"/>
  <c r="AK21"/>
  <c r="AK22"/>
  <c r="AK35"/>
  <c r="AK19"/>
  <c r="AK36"/>
  <c r="AK42"/>
  <c r="AK28"/>
  <c r="AK17"/>
  <c r="AK18"/>
  <c r="AK31"/>
  <c r="AK15"/>
  <c r="AK32"/>
  <c r="AK38"/>
  <c r="AK24"/>
  <c r="AK41"/>
  <c r="AK29"/>
  <c r="AK27"/>
  <c r="AK20"/>
  <c r="AK25"/>
  <c r="AO83" i="26"/>
  <c r="AV83" s="1"/>
  <c r="G154" s="1"/>
  <c r="G216" s="1"/>
  <c r="G278" s="1"/>
  <c r="AC283" i="6"/>
  <c r="AO210" i="28"/>
  <c r="AO195"/>
  <c r="AO200"/>
  <c r="AO206"/>
  <c r="AO190"/>
  <c r="AO207"/>
  <c r="AO191"/>
  <c r="AO208"/>
  <c r="AO196"/>
  <c r="AO213"/>
  <c r="AO201"/>
  <c r="AO218"/>
  <c r="AO202"/>
  <c r="AO189"/>
  <c r="AO203"/>
  <c r="AO192"/>
  <c r="AO209"/>
  <c r="AO197"/>
  <c r="AO214"/>
  <c r="AO198"/>
  <c r="AO215"/>
  <c r="AO199"/>
  <c r="AO216"/>
  <c r="AO205"/>
  <c r="AO204"/>
  <c r="AO193"/>
  <c r="AO194"/>
  <c r="AO211"/>
  <c r="AO212"/>
  <c r="AO217"/>
  <c r="S283" i="6"/>
  <c r="Z283" s="1"/>
  <c r="S83" i="26" s="1"/>
  <c r="Z83" s="1"/>
  <c r="AM83" s="1"/>
  <c r="Y283" i="6"/>
  <c r="R83" i="26" s="1"/>
  <c r="Y83" s="1"/>
  <c r="AL83" s="1"/>
  <c r="AO96"/>
  <c r="AV96" s="1"/>
  <c r="G167" s="1"/>
  <c r="G229" s="1"/>
  <c r="G291" s="1"/>
  <c r="AC296" i="6"/>
  <c r="J1766" i="25"/>
  <c r="O97" i="6" s="1"/>
  <c r="J129" s="1"/>
  <c r="I282" s="1"/>
  <c r="J1708" i="25"/>
  <c r="J1732" s="1"/>
  <c r="AM243" i="28"/>
  <c r="AM232"/>
  <c r="AM233"/>
  <c r="AM252"/>
  <c r="AM249"/>
  <c r="AM234"/>
  <c r="AM235"/>
  <c r="AM250"/>
  <c r="AM228"/>
  <c r="AM229"/>
  <c r="AM248"/>
  <c r="AM245"/>
  <c r="AM230"/>
  <c r="AM231"/>
  <c r="AM246"/>
  <c r="AM251"/>
  <c r="AM225"/>
  <c r="AM244"/>
  <c r="AM241"/>
  <c r="AM226"/>
  <c r="AM227"/>
  <c r="AM242"/>
  <c r="AM247"/>
  <c r="AM236"/>
  <c r="AM237"/>
  <c r="AM224"/>
  <c r="AM253"/>
  <c r="AM238"/>
  <c r="AM239"/>
  <c r="AM240"/>
  <c r="Q294" i="6"/>
  <c r="W294"/>
  <c r="P94" i="26" s="1"/>
  <c r="W94" s="1"/>
  <c r="AJ94" s="1"/>
  <c r="AO95"/>
  <c r="AV95" s="1"/>
  <c r="G166" s="1"/>
  <c r="G228" s="1"/>
  <c r="G290" s="1"/>
  <c r="AC295" i="6"/>
  <c r="K1708" i="25"/>
  <c r="K1732" s="1"/>
  <c r="K1766"/>
  <c r="R97" i="6" s="1"/>
  <c r="K129" s="1"/>
  <c r="J282" s="1"/>
  <c r="AY81" i="26"/>
  <c r="J152" s="1"/>
  <c r="J214" s="1"/>
  <c r="E254" i="28"/>
  <c r="E255" s="1"/>
  <c r="E219"/>
  <c r="E220" s="1"/>
  <c r="AM184"/>
  <c r="AM185" s="1"/>
  <c r="E149"/>
  <c r="E150" s="1"/>
  <c r="AV81" i="26"/>
  <c r="G152" s="1"/>
  <c r="G214" s="1"/>
  <c r="AI104" i="28"/>
  <c r="AI100"/>
  <c r="AI108"/>
  <c r="AI93"/>
  <c r="AI97"/>
  <c r="AI101"/>
  <c r="AI105"/>
  <c r="AI109"/>
  <c r="AI113"/>
  <c r="AI96"/>
  <c r="AI89"/>
  <c r="AI85"/>
  <c r="AI86"/>
  <c r="AI84"/>
  <c r="AI88"/>
  <c r="AI92"/>
  <c r="AI90"/>
  <c r="AI94"/>
  <c r="AI98"/>
  <c r="AI102"/>
  <c r="AI106"/>
  <c r="AI110"/>
  <c r="AI112"/>
  <c r="AI87"/>
  <c r="AI91"/>
  <c r="AI95"/>
  <c r="AI99"/>
  <c r="AI103"/>
  <c r="AI107"/>
  <c r="AI111"/>
  <c r="G276" i="26"/>
  <c r="AP219" i="28"/>
  <c r="AP220" s="1"/>
  <c r="AI235"/>
  <c r="AI239"/>
  <c r="AI225"/>
  <c r="AI229"/>
  <c r="AI233"/>
  <c r="AI237"/>
  <c r="AI241"/>
  <c r="AI251"/>
  <c r="AI250"/>
  <c r="AI228"/>
  <c r="AI232"/>
  <c r="AI236"/>
  <c r="AI244"/>
  <c r="AI246"/>
  <c r="AI248"/>
  <c r="AI252"/>
  <c r="AI249"/>
  <c r="AI224"/>
  <c r="AI253"/>
  <c r="AI243"/>
  <c r="AI245"/>
  <c r="AI247"/>
  <c r="AI227"/>
  <c r="AI231"/>
  <c r="AI226"/>
  <c r="AI230"/>
  <c r="AI234"/>
  <c r="AI238"/>
  <c r="AI242"/>
  <c r="AI240"/>
  <c r="AI214"/>
  <c r="AI191"/>
  <c r="AI216"/>
  <c r="AI192"/>
  <c r="AI193"/>
  <c r="AI197"/>
  <c r="AI201"/>
  <c r="AI205"/>
  <c r="AI209"/>
  <c r="AI198"/>
  <c r="AI202"/>
  <c r="AI206"/>
  <c r="AI210"/>
  <c r="AI190"/>
  <c r="AI194"/>
  <c r="AI189"/>
  <c r="AI196"/>
  <c r="AI200"/>
  <c r="AI208"/>
  <c r="AI212"/>
  <c r="AI195"/>
  <c r="AI199"/>
  <c r="AI203"/>
  <c r="AI207"/>
  <c r="AI211"/>
  <c r="AI213"/>
  <c r="AI217"/>
  <c r="AI215"/>
  <c r="AI218"/>
  <c r="AI204"/>
  <c r="AP254"/>
  <c r="AP255" s="1"/>
  <c r="J276" i="26"/>
  <c r="AI144" i="28"/>
  <c r="AI140"/>
  <c r="AI136"/>
  <c r="AI132"/>
  <c r="AI128"/>
  <c r="AI124"/>
  <c r="AI120"/>
  <c r="AI134"/>
  <c r="AI131"/>
  <c r="AI133"/>
  <c r="AI122"/>
  <c r="AI138"/>
  <c r="AI127"/>
  <c r="AI129"/>
  <c r="AI143"/>
  <c r="AI126"/>
  <c r="AI142"/>
  <c r="AI123"/>
  <c r="AI125"/>
  <c r="AI139"/>
  <c r="AI141"/>
  <c r="AI146"/>
  <c r="AI145"/>
  <c r="AI130"/>
  <c r="AI119"/>
  <c r="AI121"/>
  <c r="AI135"/>
  <c r="AI137"/>
  <c r="AI147"/>
  <c r="AI148"/>
  <c r="AT130" l="1"/>
  <c r="AT133"/>
  <c r="AT136"/>
  <c r="AT139"/>
  <c r="AT142"/>
  <c r="AT145"/>
  <c r="AT148"/>
  <c r="AT135"/>
  <c r="AT138"/>
  <c r="AT141"/>
  <c r="AT144"/>
  <c r="AT147"/>
  <c r="AT121"/>
  <c r="AT124"/>
  <c r="AT143"/>
  <c r="AT127"/>
  <c r="AT146"/>
  <c r="AT120"/>
  <c r="AT123"/>
  <c r="AT126"/>
  <c r="AT129"/>
  <c r="AT132"/>
  <c r="AT119"/>
  <c r="AT122"/>
  <c r="AT125"/>
  <c r="AT128"/>
  <c r="AT131"/>
  <c r="AT134"/>
  <c r="AT137"/>
  <c r="AT140"/>
  <c r="AP93" i="26"/>
  <c r="AW93" s="1"/>
  <c r="H164" s="1"/>
  <c r="H226" s="1"/>
  <c r="H288" s="1"/>
  <c r="AD293" i="6"/>
  <c r="AS162" i="28"/>
  <c r="AS155"/>
  <c r="AS158"/>
  <c r="AS161"/>
  <c r="AS160"/>
  <c r="AS167"/>
  <c r="AS170"/>
  <c r="AS173"/>
  <c r="AS172"/>
  <c r="AS179"/>
  <c r="AS182"/>
  <c r="AS154"/>
  <c r="AS159"/>
  <c r="AS178"/>
  <c r="AS164"/>
  <c r="AS181"/>
  <c r="AS171"/>
  <c r="AS174"/>
  <c r="AS177"/>
  <c r="AS176"/>
  <c r="AS183"/>
  <c r="AS157"/>
  <c r="AS156"/>
  <c r="AS163"/>
  <c r="AS166"/>
  <c r="AS169"/>
  <c r="AS168"/>
  <c r="AS175"/>
  <c r="AS165"/>
  <c r="AS180"/>
  <c r="AT114"/>
  <c r="AT115" s="1"/>
  <c r="AU44"/>
  <c r="AU45" s="1"/>
  <c r="AF292" i="6"/>
  <c r="AR92" i="26"/>
  <c r="AY92" s="1"/>
  <c r="J163" s="1"/>
  <c r="J225" s="1"/>
  <c r="J287" s="1"/>
  <c r="AU57" i="28"/>
  <c r="AU50"/>
  <c r="AU59"/>
  <c r="AU56"/>
  <c r="AU70"/>
  <c r="AU62"/>
  <c r="AU72"/>
  <c r="AU69"/>
  <c r="AU73"/>
  <c r="AU51"/>
  <c r="AU49"/>
  <c r="AU64"/>
  <c r="AU78"/>
  <c r="AU71"/>
  <c r="AU75"/>
  <c r="AU60"/>
  <c r="AU74"/>
  <c r="AU67"/>
  <c r="AU76"/>
  <c r="AU53"/>
  <c r="AU77"/>
  <c r="AU55"/>
  <c r="AU52"/>
  <c r="AU66"/>
  <c r="AU58"/>
  <c r="AU68"/>
  <c r="AU65"/>
  <c r="AU61"/>
  <c r="AU54"/>
  <c r="AU63"/>
  <c r="AG291" i="6"/>
  <c r="AT91" i="26" s="1"/>
  <c r="BA91" s="1"/>
  <c r="L162" s="1"/>
  <c r="L224" s="1"/>
  <c r="L286" s="1"/>
  <c r="AS91"/>
  <c r="AZ91" s="1"/>
  <c r="K162" s="1"/>
  <c r="K224" s="1"/>
  <c r="K286" s="1"/>
  <c r="AU81"/>
  <c r="F152" s="1"/>
  <c r="F214" s="1"/>
  <c r="AN219" i="28"/>
  <c r="AN220" s="1"/>
  <c r="AS149"/>
  <c r="AS150" s="1"/>
  <c r="AL22"/>
  <c r="AL40"/>
  <c r="AL35"/>
  <c r="AL19"/>
  <c r="AL20"/>
  <c r="AL38"/>
  <c r="AL41"/>
  <c r="AL29"/>
  <c r="AL16"/>
  <c r="AL32"/>
  <c r="AL43"/>
  <c r="AL28"/>
  <c r="AL21"/>
  <c r="AL36"/>
  <c r="AL15"/>
  <c r="AL37"/>
  <c r="AL26"/>
  <c r="AL14"/>
  <c r="AL39"/>
  <c r="AL23"/>
  <c r="AL24"/>
  <c r="AL42"/>
  <c r="AL17"/>
  <c r="AL18"/>
  <c r="AL31"/>
  <c r="AL34"/>
  <c r="AL25"/>
  <c r="AL30"/>
  <c r="AL27"/>
  <c r="AL33"/>
  <c r="AD283" i="6"/>
  <c r="AP83" i="26"/>
  <c r="AW83" s="1"/>
  <c r="H154" s="1"/>
  <c r="H216" s="1"/>
  <c r="H278" s="1"/>
  <c r="AV51" i="28"/>
  <c r="AV73"/>
  <c r="AV74"/>
  <c r="AV54"/>
  <c r="AV76"/>
  <c r="AV61"/>
  <c r="AV64"/>
  <c r="AV55"/>
  <c r="AV67"/>
  <c r="AV66"/>
  <c r="AV77"/>
  <c r="AV65"/>
  <c r="AV68"/>
  <c r="AV53"/>
  <c r="AV56"/>
  <c r="AV52"/>
  <c r="AV58"/>
  <c r="AV57"/>
  <c r="AV69"/>
  <c r="AV59"/>
  <c r="AV71"/>
  <c r="AV78"/>
  <c r="AV50"/>
  <c r="AV72"/>
  <c r="AV49"/>
  <c r="AV60"/>
  <c r="AV62"/>
  <c r="AV70"/>
  <c r="AV63"/>
  <c r="AV75"/>
  <c r="AX44"/>
  <c r="AX45" s="1"/>
  <c r="AW62"/>
  <c r="AW52"/>
  <c r="AW78"/>
  <c r="AW58"/>
  <c r="AW75"/>
  <c r="AW63"/>
  <c r="AW53"/>
  <c r="AW64"/>
  <c r="AW57"/>
  <c r="AW74"/>
  <c r="AW54"/>
  <c r="AW71"/>
  <c r="AW59"/>
  <c r="AW76"/>
  <c r="AW60"/>
  <c r="AW77"/>
  <c r="AW70"/>
  <c r="AW50"/>
  <c r="AW67"/>
  <c r="AW55"/>
  <c r="AW72"/>
  <c r="AW56"/>
  <c r="AW73"/>
  <c r="AW66"/>
  <c r="AW49"/>
  <c r="AW65"/>
  <c r="AW51"/>
  <c r="AW68"/>
  <c r="AW69"/>
  <c r="AW61"/>
  <c r="AX68"/>
  <c r="AX78"/>
  <c r="AX63"/>
  <c r="AX49"/>
  <c r="AX69"/>
  <c r="AX57"/>
  <c r="AX74"/>
  <c r="AX51"/>
  <c r="AX59"/>
  <c r="AX76"/>
  <c r="AX64"/>
  <c r="AX53"/>
  <c r="AX70"/>
  <c r="AX52"/>
  <c r="AX62"/>
  <c r="AX50"/>
  <c r="AX72"/>
  <c r="AX60"/>
  <c r="AX77"/>
  <c r="AX66"/>
  <c r="AX54"/>
  <c r="AX58"/>
  <c r="AX75"/>
  <c r="AX65"/>
  <c r="AX56"/>
  <c r="AX73"/>
  <c r="AX61"/>
  <c r="AX55"/>
  <c r="AX71"/>
  <c r="AX67"/>
  <c r="G1766" i="25"/>
  <c r="F97" i="6" s="1"/>
  <c r="G129" s="1"/>
  <c r="F282" s="1"/>
  <c r="G1708" i="25"/>
  <c r="G1732" s="1"/>
  <c r="AN254" i="28"/>
  <c r="AN255" s="1"/>
  <c r="AO254"/>
  <c r="AO255" s="1"/>
  <c r="AP95" i="26"/>
  <c r="AW95" s="1"/>
  <c r="H166" s="1"/>
  <c r="H228" s="1"/>
  <c r="H290" s="1"/>
  <c r="AD295" i="6"/>
  <c r="AP96" i="26"/>
  <c r="AW96" s="1"/>
  <c r="H167" s="1"/>
  <c r="H229" s="1"/>
  <c r="H291" s="1"/>
  <c r="AD296" i="6"/>
  <c r="AO84" i="26"/>
  <c r="AV84" s="1"/>
  <c r="G155" s="1"/>
  <c r="G217" s="1"/>
  <c r="G279" s="1"/>
  <c r="AC284" i="6"/>
  <c r="AM254" i="28"/>
  <c r="AM255" s="1"/>
  <c r="AO219"/>
  <c r="AO220" s="1"/>
  <c r="AK44"/>
  <c r="AK45" s="1"/>
  <c r="AM219"/>
  <c r="AM220" s="1"/>
  <c r="AR219"/>
  <c r="AR220" s="1"/>
  <c r="AV44"/>
  <c r="AV45" s="1"/>
  <c r="G44"/>
  <c r="G45" s="1"/>
  <c r="R294" i="6"/>
  <c r="X294"/>
  <c r="Q94" i="26" s="1"/>
  <c r="X94" s="1"/>
  <c r="AK94" s="1"/>
  <c r="AK51" i="28"/>
  <c r="AK57"/>
  <c r="AK74"/>
  <c r="AK58"/>
  <c r="AK75"/>
  <c r="AK63"/>
  <c r="AK49"/>
  <c r="AK64"/>
  <c r="AK53"/>
  <c r="AK65"/>
  <c r="AK70"/>
  <c r="AK54"/>
  <c r="AK71"/>
  <c r="AK59"/>
  <c r="AK76"/>
  <c r="AK60"/>
  <c r="AK77"/>
  <c r="AK66"/>
  <c r="AK50"/>
  <c r="AK67"/>
  <c r="AK55"/>
  <c r="AK72"/>
  <c r="AK56"/>
  <c r="AK73"/>
  <c r="AK61"/>
  <c r="AK78"/>
  <c r="AK62"/>
  <c r="AK68"/>
  <c r="AK52"/>
  <c r="AK69"/>
  <c r="AP94" i="26"/>
  <c r="AW94" s="1"/>
  <c r="H165" s="1"/>
  <c r="H227" s="1"/>
  <c r="H289" s="1"/>
  <c r="AD294" i="6"/>
  <c r="AW44" i="28"/>
  <c r="AW45" s="1"/>
  <c r="AR254"/>
  <c r="AR255" s="1"/>
  <c r="AI149"/>
  <c r="AI150" s="1"/>
  <c r="AI156"/>
  <c r="AI154"/>
  <c r="AI158"/>
  <c r="AI162"/>
  <c r="AI166"/>
  <c r="AI170"/>
  <c r="AI174"/>
  <c r="AI178"/>
  <c r="AI182"/>
  <c r="AI160"/>
  <c r="AI164"/>
  <c r="AI168"/>
  <c r="AI172"/>
  <c r="AI176"/>
  <c r="AI180"/>
  <c r="AI155"/>
  <c r="AI159"/>
  <c r="AI163"/>
  <c r="AI167"/>
  <c r="AI171"/>
  <c r="AI175"/>
  <c r="AI179"/>
  <c r="AI161"/>
  <c r="AI165"/>
  <c r="AI169"/>
  <c r="AI173"/>
  <c r="AI177"/>
  <c r="AI181"/>
  <c r="AI157"/>
  <c r="AI183"/>
  <c r="AI219"/>
  <c r="AI220" s="1"/>
  <c r="AI254"/>
  <c r="AI255" s="1"/>
  <c r="AI65"/>
  <c r="AI68"/>
  <c r="AI76"/>
  <c r="AI70"/>
  <c r="AI50"/>
  <c r="AI54"/>
  <c r="AI58"/>
  <c r="AI62"/>
  <c r="AI66"/>
  <c r="AI77"/>
  <c r="AI67"/>
  <c r="AI49"/>
  <c r="AI53"/>
  <c r="AI69"/>
  <c r="AI74"/>
  <c r="AI57"/>
  <c r="AI61"/>
  <c r="AI72"/>
  <c r="AI52"/>
  <c r="AI56"/>
  <c r="AI60"/>
  <c r="AI64"/>
  <c r="AI75"/>
  <c r="AI51"/>
  <c r="AI55"/>
  <c r="AI59"/>
  <c r="AI63"/>
  <c r="AI71"/>
  <c r="AI73"/>
  <c r="AI78"/>
  <c r="F276" i="26"/>
  <c r="AI114" i="28"/>
  <c r="AI115" s="1"/>
  <c r="AS242" l="1"/>
  <c r="AS241"/>
  <c r="AS224"/>
  <c r="AS237"/>
  <c r="AS253"/>
  <c r="AS239"/>
  <c r="AS248"/>
  <c r="AS234"/>
  <c r="AS246"/>
  <c r="AS236"/>
  <c r="AS244"/>
  <c r="AS245"/>
  <c r="AS232"/>
  <c r="AS226"/>
  <c r="AS228"/>
  <c r="AS229"/>
  <c r="AS251"/>
  <c r="AS247"/>
  <c r="AS252"/>
  <c r="AS238"/>
  <c r="AS250"/>
  <c r="AS243"/>
  <c r="AS233"/>
  <c r="AS249"/>
  <c r="AS235"/>
  <c r="AS240"/>
  <c r="AS230"/>
  <c r="AS231"/>
  <c r="AS225"/>
  <c r="AS227"/>
  <c r="AS92" i="26"/>
  <c r="AZ92" s="1"/>
  <c r="K163" s="1"/>
  <c r="K225" s="1"/>
  <c r="K287" s="1"/>
  <c r="AG292" i="6"/>
  <c r="AT92" i="26" s="1"/>
  <c r="BA92" s="1"/>
  <c r="L163" s="1"/>
  <c r="L225" s="1"/>
  <c r="L287" s="1"/>
  <c r="AU87" i="28"/>
  <c r="AU95"/>
  <c r="AU103"/>
  <c r="AU109"/>
  <c r="AU86"/>
  <c r="AU94"/>
  <c r="AU102"/>
  <c r="AU108"/>
  <c r="AU85"/>
  <c r="AU93"/>
  <c r="AU101"/>
  <c r="AU111"/>
  <c r="AU92"/>
  <c r="AU100"/>
  <c r="AU110"/>
  <c r="AU91"/>
  <c r="AU99"/>
  <c r="AU107"/>
  <c r="AU113"/>
  <c r="AU90"/>
  <c r="AU98"/>
  <c r="AU106"/>
  <c r="AU112"/>
  <c r="AU89"/>
  <c r="AU97"/>
  <c r="AU105"/>
  <c r="AU88"/>
  <c r="AU96"/>
  <c r="AU104"/>
  <c r="AU84"/>
  <c r="AU79"/>
  <c r="AU80" s="1"/>
  <c r="AT149"/>
  <c r="AT150" s="1"/>
  <c r="AS205"/>
  <c r="AS194"/>
  <c r="AS200"/>
  <c r="AS203"/>
  <c r="AS207"/>
  <c r="AS214"/>
  <c r="AS213"/>
  <c r="AS216"/>
  <c r="AS193"/>
  <c r="AS192"/>
  <c r="AS195"/>
  <c r="AS198"/>
  <c r="AS206"/>
  <c r="AS189"/>
  <c r="AS211"/>
  <c r="AS191"/>
  <c r="AS201"/>
  <c r="AS217"/>
  <c r="AS190"/>
  <c r="AS197"/>
  <c r="AS196"/>
  <c r="AS199"/>
  <c r="AS202"/>
  <c r="AS210"/>
  <c r="AS209"/>
  <c r="AS212"/>
  <c r="AS215"/>
  <c r="AS204"/>
  <c r="AS208"/>
  <c r="AS218"/>
  <c r="AT177"/>
  <c r="AT180"/>
  <c r="AT183"/>
  <c r="AT157"/>
  <c r="AT160"/>
  <c r="AT163"/>
  <c r="AT166"/>
  <c r="AT154"/>
  <c r="AT156"/>
  <c r="AT159"/>
  <c r="AT162"/>
  <c r="AT165"/>
  <c r="AT168"/>
  <c r="AT171"/>
  <c r="AT174"/>
  <c r="AT161"/>
  <c r="AT164"/>
  <c r="AT167"/>
  <c r="AT170"/>
  <c r="AT173"/>
  <c r="AT176"/>
  <c r="AT179"/>
  <c r="AT182"/>
  <c r="AT169"/>
  <c r="AT172"/>
  <c r="AT175"/>
  <c r="AT178"/>
  <c r="AT181"/>
  <c r="AT155"/>
  <c r="AT158"/>
  <c r="AQ93" i="26"/>
  <c r="AX93" s="1"/>
  <c r="I164" s="1"/>
  <c r="I226" s="1"/>
  <c r="I288" s="1"/>
  <c r="AE293" i="6"/>
  <c r="AS184" i="28"/>
  <c r="AS185" s="1"/>
  <c r="AL52"/>
  <c r="AL69"/>
  <c r="AL54"/>
  <c r="AL53"/>
  <c r="AL58"/>
  <c r="AL75"/>
  <c r="AL70"/>
  <c r="AL63"/>
  <c r="AL64"/>
  <c r="AL50"/>
  <c r="AL76"/>
  <c r="AL66"/>
  <c r="AL71"/>
  <c r="AL55"/>
  <c r="AL59"/>
  <c r="AL60"/>
  <c r="AL77"/>
  <c r="AL72"/>
  <c r="AL61"/>
  <c r="AL67"/>
  <c r="AL51"/>
  <c r="AL78"/>
  <c r="AL65"/>
  <c r="AL56"/>
  <c r="AL73"/>
  <c r="AL68"/>
  <c r="AL57"/>
  <c r="AL62"/>
  <c r="AL49"/>
  <c r="AL74"/>
  <c r="AW98"/>
  <c r="AW92"/>
  <c r="AW85"/>
  <c r="AW101"/>
  <c r="AW110"/>
  <c r="AW95"/>
  <c r="AW109"/>
  <c r="AW94"/>
  <c r="AW88"/>
  <c r="AW104"/>
  <c r="AW97"/>
  <c r="AW108"/>
  <c r="AW91"/>
  <c r="AW107"/>
  <c r="AW90"/>
  <c r="AW106"/>
  <c r="AW100"/>
  <c r="AW93"/>
  <c r="AW84"/>
  <c r="AW87"/>
  <c r="AW103"/>
  <c r="AW113"/>
  <c r="AW86"/>
  <c r="AW102"/>
  <c r="AW96"/>
  <c r="AW89"/>
  <c r="AW105"/>
  <c r="AW112"/>
  <c r="AW99"/>
  <c r="AW111"/>
  <c r="M282" i="6"/>
  <c r="N282" s="1"/>
  <c r="AW79" i="28"/>
  <c r="AW80" s="1"/>
  <c r="AV79"/>
  <c r="AV80" s="1"/>
  <c r="AV89"/>
  <c r="AV96"/>
  <c r="AV87"/>
  <c r="AV102"/>
  <c r="AV93"/>
  <c r="AV92"/>
  <c r="AV90"/>
  <c r="AV94"/>
  <c r="AV107"/>
  <c r="AV108"/>
  <c r="AV109"/>
  <c r="AV99"/>
  <c r="AV103"/>
  <c r="AV88"/>
  <c r="AV110"/>
  <c r="AV97"/>
  <c r="AV104"/>
  <c r="AV91"/>
  <c r="AV95"/>
  <c r="AV101"/>
  <c r="AV100"/>
  <c r="AV98"/>
  <c r="AV112"/>
  <c r="AV84"/>
  <c r="AV85"/>
  <c r="AV113"/>
  <c r="AV105"/>
  <c r="AV86"/>
  <c r="AV111"/>
  <c r="AV106"/>
  <c r="S294" i="6"/>
  <c r="Z294" s="1"/>
  <c r="S94" i="26" s="1"/>
  <c r="Z94" s="1"/>
  <c r="AM94" s="1"/>
  <c r="Y294" i="6"/>
  <c r="R94" i="26" s="1"/>
  <c r="Y94" s="1"/>
  <c r="AL94" s="1"/>
  <c r="AD284" i="6"/>
  <c r="AP84" i="26"/>
  <c r="AW84" s="1"/>
  <c r="H155" s="1"/>
  <c r="H217" s="1"/>
  <c r="H279" s="1"/>
  <c r="AQ95"/>
  <c r="AX95" s="1"/>
  <c r="I166" s="1"/>
  <c r="I228" s="1"/>
  <c r="I290" s="1"/>
  <c r="AE295" i="6"/>
  <c r="AK79" i="28"/>
  <c r="AK80" s="1"/>
  <c r="AX79"/>
  <c r="AX80" s="1"/>
  <c r="AL44"/>
  <c r="AL45" s="1"/>
  <c r="AQ94" i="26"/>
  <c r="AX94" s="1"/>
  <c r="I165" s="1"/>
  <c r="I227" s="1"/>
  <c r="I289" s="1"/>
  <c r="AE294" i="6"/>
  <c r="AX91" i="28"/>
  <c r="AX107"/>
  <c r="AX97"/>
  <c r="AX92"/>
  <c r="AX110"/>
  <c r="AX86"/>
  <c r="AX102"/>
  <c r="AX84"/>
  <c r="AX87"/>
  <c r="AX103"/>
  <c r="AX88"/>
  <c r="AX104"/>
  <c r="AX98"/>
  <c r="AX105"/>
  <c r="AX93"/>
  <c r="AX113"/>
  <c r="AX108"/>
  <c r="AX100"/>
  <c r="AX89"/>
  <c r="AX112"/>
  <c r="AX94"/>
  <c r="AX111"/>
  <c r="AX95"/>
  <c r="AX85"/>
  <c r="AX101"/>
  <c r="AX96"/>
  <c r="AX109"/>
  <c r="AX90"/>
  <c r="AX106"/>
  <c r="AX99"/>
  <c r="AE283" i="6"/>
  <c r="AQ83" i="26"/>
  <c r="AX83" s="1"/>
  <c r="I154" s="1"/>
  <c r="I216" s="1"/>
  <c r="I278" s="1"/>
  <c r="AQ96"/>
  <c r="AX96" s="1"/>
  <c r="I167" s="1"/>
  <c r="I229" s="1"/>
  <c r="I291" s="1"/>
  <c r="AE296" i="6"/>
  <c r="AK109" i="28"/>
  <c r="AK103"/>
  <c r="AK85"/>
  <c r="AK101"/>
  <c r="AK111"/>
  <c r="AK94"/>
  <c r="AK110"/>
  <c r="AK99"/>
  <c r="AK88"/>
  <c r="AK104"/>
  <c r="AK112"/>
  <c r="AK97"/>
  <c r="AK113"/>
  <c r="AK90"/>
  <c r="AK106"/>
  <c r="AK95"/>
  <c r="AK108"/>
  <c r="AK100"/>
  <c r="AK93"/>
  <c r="AK84"/>
  <c r="AK86"/>
  <c r="AK102"/>
  <c r="AK91"/>
  <c r="AK107"/>
  <c r="AK96"/>
  <c r="AK89"/>
  <c r="AK105"/>
  <c r="AK98"/>
  <c r="AK87"/>
  <c r="AK92"/>
  <c r="AI184"/>
  <c r="AI185" s="1"/>
  <c r="AI79"/>
  <c r="AI80" s="1"/>
  <c r="AI15"/>
  <c r="AI19"/>
  <c r="AI17"/>
  <c r="AI21"/>
  <c r="AI22"/>
  <c r="AI26"/>
  <c r="AI34"/>
  <c r="AI38"/>
  <c r="AI42"/>
  <c r="AI27"/>
  <c r="AI31"/>
  <c r="AI35"/>
  <c r="AI39"/>
  <c r="AI43"/>
  <c r="AI30"/>
  <c r="AI14"/>
  <c r="AI18"/>
  <c r="AI23"/>
  <c r="AI16"/>
  <c r="AI20"/>
  <c r="AI24"/>
  <c r="AI28"/>
  <c r="AI32"/>
  <c r="AI36"/>
  <c r="AI40"/>
  <c r="AI25"/>
  <c r="AI29"/>
  <c r="AI33"/>
  <c r="AI37"/>
  <c r="AI41"/>
  <c r="T282" i="6" l="1"/>
  <c r="AU120" i="28"/>
  <c r="AU128"/>
  <c r="AU136"/>
  <c r="AU144"/>
  <c r="AU119"/>
  <c r="AU127"/>
  <c r="AU135"/>
  <c r="AU143"/>
  <c r="AU122"/>
  <c r="AU130"/>
  <c r="AU138"/>
  <c r="AU146"/>
  <c r="AU125"/>
  <c r="AU133"/>
  <c r="AU141"/>
  <c r="AU132"/>
  <c r="AU123"/>
  <c r="AU147"/>
  <c r="AU134"/>
  <c r="AU121"/>
  <c r="AU137"/>
  <c r="AU124"/>
  <c r="AU140"/>
  <c r="AU148"/>
  <c r="AU131"/>
  <c r="AU139"/>
  <c r="AU126"/>
  <c r="AU142"/>
  <c r="AU129"/>
  <c r="AU145"/>
  <c r="AT209"/>
  <c r="AT211"/>
  <c r="AT216"/>
  <c r="AT189"/>
  <c r="AT204"/>
  <c r="AT207"/>
  <c r="AT212"/>
  <c r="AT217"/>
  <c r="AT218"/>
  <c r="AT191"/>
  <c r="AT196"/>
  <c r="AT197"/>
  <c r="AT198"/>
  <c r="AT192"/>
  <c r="AT210"/>
  <c r="AT215"/>
  <c r="AT194"/>
  <c r="AT199"/>
  <c r="AT205"/>
  <c r="AT206"/>
  <c r="AT190"/>
  <c r="AT195"/>
  <c r="AT200"/>
  <c r="AT201"/>
  <c r="AT202"/>
  <c r="AT208"/>
  <c r="AT213"/>
  <c r="AT214"/>
  <c r="AT203"/>
  <c r="AT193"/>
  <c r="AS254"/>
  <c r="AS255" s="1"/>
  <c r="AR93" i="26"/>
  <c r="AY93" s="1"/>
  <c r="J164" s="1"/>
  <c r="J226" s="1"/>
  <c r="J288" s="1"/>
  <c r="AF293" i="6"/>
  <c r="AT225" i="28"/>
  <c r="AT229"/>
  <c r="AT231"/>
  <c r="AT253"/>
  <c r="AT246"/>
  <c r="AT244"/>
  <c r="AT251"/>
  <c r="AT249"/>
  <c r="AT224"/>
  <c r="AT228"/>
  <c r="AT230"/>
  <c r="AT240"/>
  <c r="AT238"/>
  <c r="AT234"/>
  <c r="AT248"/>
  <c r="AT245"/>
  <c r="AT227"/>
  <c r="AT236"/>
  <c r="AT232"/>
  <c r="AT239"/>
  <c r="AT233"/>
  <c r="AT250"/>
  <c r="AT226"/>
  <c r="AT242"/>
  <c r="AT237"/>
  <c r="AT235"/>
  <c r="AT243"/>
  <c r="AT241"/>
  <c r="AT252"/>
  <c r="AT247"/>
  <c r="AT184"/>
  <c r="AT185" s="1"/>
  <c r="AS219"/>
  <c r="AS220" s="1"/>
  <c r="AU114"/>
  <c r="AU115" s="1"/>
  <c r="AK122"/>
  <c r="AK138"/>
  <c r="AK125"/>
  <c r="AK141"/>
  <c r="AK128"/>
  <c r="AK144"/>
  <c r="AK127"/>
  <c r="AK143"/>
  <c r="AK133"/>
  <c r="AK119"/>
  <c r="AK134"/>
  <c r="AK121"/>
  <c r="AK124"/>
  <c r="AK139"/>
  <c r="AK146"/>
  <c r="AK136"/>
  <c r="AK126"/>
  <c r="AK142"/>
  <c r="AK129"/>
  <c r="AK145"/>
  <c r="AK132"/>
  <c r="AK148"/>
  <c r="AK131"/>
  <c r="AK147"/>
  <c r="AK137"/>
  <c r="AK140"/>
  <c r="AK123"/>
  <c r="AK130"/>
  <c r="AK120"/>
  <c r="AK135"/>
  <c r="AF294" i="6"/>
  <c r="AR94" i="26"/>
  <c r="AY94" s="1"/>
  <c r="J165" s="1"/>
  <c r="J227" s="1"/>
  <c r="J289" s="1"/>
  <c r="AQ84"/>
  <c r="AX84" s="1"/>
  <c r="I155" s="1"/>
  <c r="I217" s="1"/>
  <c r="I279" s="1"/>
  <c r="AE284" i="6"/>
  <c r="O282"/>
  <c r="U282"/>
  <c r="N82" i="26" s="1"/>
  <c r="U82" s="1"/>
  <c r="AX114" i="28"/>
  <c r="AX115" s="1"/>
  <c r="AW114"/>
  <c r="AW115" s="1"/>
  <c r="AL79"/>
  <c r="AL80" s="1"/>
  <c r="M82" i="26"/>
  <c r="T82" s="1"/>
  <c r="AA282" i="6"/>
  <c r="AX123" i="28"/>
  <c r="AX139"/>
  <c r="AX126"/>
  <c r="AX142"/>
  <c r="AX129"/>
  <c r="AX145"/>
  <c r="AX132"/>
  <c r="AX148"/>
  <c r="AX119"/>
  <c r="AX135"/>
  <c r="AX122"/>
  <c r="AX138"/>
  <c r="AX125"/>
  <c r="AX141"/>
  <c r="AX128"/>
  <c r="AX144"/>
  <c r="AX131"/>
  <c r="AX147"/>
  <c r="AX134"/>
  <c r="AX121"/>
  <c r="AX137"/>
  <c r="AX124"/>
  <c r="AX140"/>
  <c r="AX127"/>
  <c r="AX143"/>
  <c r="AX130"/>
  <c r="AX146"/>
  <c r="AX133"/>
  <c r="AX120"/>
  <c r="AX136"/>
  <c r="AL111"/>
  <c r="AL98"/>
  <c r="AL89"/>
  <c r="AL105"/>
  <c r="AL112"/>
  <c r="AL100"/>
  <c r="AL95"/>
  <c r="AL109"/>
  <c r="AL84"/>
  <c r="AL94"/>
  <c r="AL85"/>
  <c r="AL101"/>
  <c r="AL110"/>
  <c r="AL96"/>
  <c r="AL91"/>
  <c r="AL107"/>
  <c r="AL90"/>
  <c r="AL106"/>
  <c r="AL97"/>
  <c r="AL108"/>
  <c r="AL92"/>
  <c r="AL87"/>
  <c r="AL103"/>
  <c r="AL86"/>
  <c r="AL102"/>
  <c r="AL93"/>
  <c r="AL113"/>
  <c r="AL88"/>
  <c r="AL104"/>
  <c r="AL99"/>
  <c r="AF296" i="6"/>
  <c r="AR96" i="26"/>
  <c r="AY96" s="1"/>
  <c r="J167" s="1"/>
  <c r="J229" s="1"/>
  <c r="J291" s="1"/>
  <c r="AW126" i="28"/>
  <c r="AW142"/>
  <c r="AW129"/>
  <c r="AW145"/>
  <c r="AW132"/>
  <c r="AW148"/>
  <c r="AW131"/>
  <c r="AW147"/>
  <c r="AW141"/>
  <c r="AW144"/>
  <c r="AW121"/>
  <c r="AW140"/>
  <c r="AW123"/>
  <c r="AW125"/>
  <c r="AW143"/>
  <c r="AW137"/>
  <c r="AW130"/>
  <c r="AW146"/>
  <c r="AW133"/>
  <c r="AW120"/>
  <c r="AW136"/>
  <c r="AW119"/>
  <c r="AW135"/>
  <c r="AW122"/>
  <c r="AW138"/>
  <c r="AW128"/>
  <c r="AW127"/>
  <c r="AW134"/>
  <c r="AW124"/>
  <c r="AW139"/>
  <c r="AK114"/>
  <c r="AK115" s="1"/>
  <c r="AR83" i="26"/>
  <c r="AY83" s="1"/>
  <c r="J154" s="1"/>
  <c r="J216" s="1"/>
  <c r="J278" s="1"/>
  <c r="AF283" i="6"/>
  <c r="AV125" i="28"/>
  <c r="AV141"/>
  <c r="AV128"/>
  <c r="AV144"/>
  <c r="AV127"/>
  <c r="AV143"/>
  <c r="AV130"/>
  <c r="AV146"/>
  <c r="AV121"/>
  <c r="AV137"/>
  <c r="AV124"/>
  <c r="AV140"/>
  <c r="AV123"/>
  <c r="AV139"/>
  <c r="AV126"/>
  <c r="AV142"/>
  <c r="AV133"/>
  <c r="AV120"/>
  <c r="AV136"/>
  <c r="AV119"/>
  <c r="AV135"/>
  <c r="AV122"/>
  <c r="AV138"/>
  <c r="AV129"/>
  <c r="AV145"/>
  <c r="AV132"/>
  <c r="AV148"/>
  <c r="AV131"/>
  <c r="AV147"/>
  <c r="AV134"/>
  <c r="AF295" i="6"/>
  <c r="AR95" i="26"/>
  <c r="AY95" s="1"/>
  <c r="J166" s="1"/>
  <c r="J228" s="1"/>
  <c r="J290" s="1"/>
  <c r="AV114" i="28"/>
  <c r="AV115" s="1"/>
  <c r="AI44"/>
  <c r="AI45" s="1"/>
  <c r="AG293" i="6" l="1"/>
  <c r="AT93" i="26" s="1"/>
  <c r="BA93" s="1"/>
  <c r="L164" s="1"/>
  <c r="L226" s="1"/>
  <c r="L288" s="1"/>
  <c r="AS93"/>
  <c r="AZ93" s="1"/>
  <c r="K164" s="1"/>
  <c r="K226" s="1"/>
  <c r="K288" s="1"/>
  <c r="AU149" i="28"/>
  <c r="AU150" s="1"/>
  <c r="AU160"/>
  <c r="AU168"/>
  <c r="AU176"/>
  <c r="AU154"/>
  <c r="AU161"/>
  <c r="AU169"/>
  <c r="AU177"/>
  <c r="AU158"/>
  <c r="AU166"/>
  <c r="AU174"/>
  <c r="AU182"/>
  <c r="AU159"/>
  <c r="AU167"/>
  <c r="AU175"/>
  <c r="AU183"/>
  <c r="AU156"/>
  <c r="AU164"/>
  <c r="AU172"/>
  <c r="AU180"/>
  <c r="AU157"/>
  <c r="AU165"/>
  <c r="AU173"/>
  <c r="AU181"/>
  <c r="AU162"/>
  <c r="AU170"/>
  <c r="AU178"/>
  <c r="AU155"/>
  <c r="AU163"/>
  <c r="AU171"/>
  <c r="AU179"/>
  <c r="AK149"/>
  <c r="AK150" s="1"/>
  <c r="AT254"/>
  <c r="AT255" s="1"/>
  <c r="AT219"/>
  <c r="AT220" s="1"/>
  <c r="AN82" i="26"/>
  <c r="AN106" s="1"/>
  <c r="AB282" i="6"/>
  <c r="AL123" i="28"/>
  <c r="AL139"/>
  <c r="AL126"/>
  <c r="AL142"/>
  <c r="AL129"/>
  <c r="AL145"/>
  <c r="AL132"/>
  <c r="AL148"/>
  <c r="AL131"/>
  <c r="AL121"/>
  <c r="AL124"/>
  <c r="AL119"/>
  <c r="AL135"/>
  <c r="AL122"/>
  <c r="AL138"/>
  <c r="AL125"/>
  <c r="AL141"/>
  <c r="AL128"/>
  <c r="AL144"/>
  <c r="AL147"/>
  <c r="AL137"/>
  <c r="AL127"/>
  <c r="AL143"/>
  <c r="AL130"/>
  <c r="AL146"/>
  <c r="AL133"/>
  <c r="AL120"/>
  <c r="AL136"/>
  <c r="AL134"/>
  <c r="AL140"/>
  <c r="AW149"/>
  <c r="AW150" s="1"/>
  <c r="AS95" i="26"/>
  <c r="AZ95" s="1"/>
  <c r="K166" s="1"/>
  <c r="K228" s="1"/>
  <c r="K290" s="1"/>
  <c r="AG295" i="6"/>
  <c r="AT95" i="26" s="1"/>
  <c r="BA95" s="1"/>
  <c r="L166" s="1"/>
  <c r="L228" s="1"/>
  <c r="L290" s="1"/>
  <c r="AK166" i="28"/>
  <c r="AK182"/>
  <c r="AK165"/>
  <c r="AK181"/>
  <c r="AK168"/>
  <c r="AK155"/>
  <c r="AK171"/>
  <c r="AK163"/>
  <c r="AK162"/>
  <c r="AK178"/>
  <c r="AK161"/>
  <c r="AK177"/>
  <c r="AK164"/>
  <c r="AK180"/>
  <c r="AK167"/>
  <c r="AK183"/>
  <c r="AK157"/>
  <c r="AK160"/>
  <c r="AK179"/>
  <c r="AK158"/>
  <c r="AK174"/>
  <c r="AK173"/>
  <c r="AK176"/>
  <c r="AK170"/>
  <c r="AK154"/>
  <c r="AK169"/>
  <c r="AK156"/>
  <c r="AK172"/>
  <c r="AK159"/>
  <c r="AK175"/>
  <c r="AX167"/>
  <c r="AX183"/>
  <c r="AX170"/>
  <c r="AX154"/>
  <c r="AX169"/>
  <c r="AX156"/>
  <c r="AX172"/>
  <c r="AX163"/>
  <c r="AX179"/>
  <c r="AX166"/>
  <c r="AX182"/>
  <c r="AX165"/>
  <c r="AX181"/>
  <c r="AX168"/>
  <c r="AX159"/>
  <c r="AX175"/>
  <c r="AX162"/>
  <c r="AX178"/>
  <c r="AX161"/>
  <c r="AX177"/>
  <c r="AX164"/>
  <c r="AX180"/>
  <c r="AX155"/>
  <c r="AX171"/>
  <c r="AX158"/>
  <c r="AX174"/>
  <c r="AX157"/>
  <c r="AX173"/>
  <c r="AX160"/>
  <c r="AX176"/>
  <c r="V282" i="6"/>
  <c r="O82" i="26" s="1"/>
  <c r="V82" s="1"/>
  <c r="P282" i="6"/>
  <c r="AS94" i="26"/>
  <c r="AZ94" s="1"/>
  <c r="K165" s="1"/>
  <c r="K227" s="1"/>
  <c r="K289" s="1"/>
  <c r="AG294" i="6"/>
  <c r="AT94" i="26" s="1"/>
  <c r="BA94" s="1"/>
  <c r="L165" s="1"/>
  <c r="L227" s="1"/>
  <c r="L289" s="1"/>
  <c r="AS96"/>
  <c r="AZ96" s="1"/>
  <c r="K167" s="1"/>
  <c r="K229" s="1"/>
  <c r="K291" s="1"/>
  <c r="AG296" i="6"/>
  <c r="AT96" i="26" s="1"/>
  <c r="BA96" s="1"/>
  <c r="L167" s="1"/>
  <c r="L229" s="1"/>
  <c r="L291" s="1"/>
  <c r="AR84"/>
  <c r="AY84" s="1"/>
  <c r="J155" s="1"/>
  <c r="J217" s="1"/>
  <c r="J279" s="1"/>
  <c r="AF284" i="6"/>
  <c r="AW162" i="28"/>
  <c r="AW178"/>
  <c r="AW165"/>
  <c r="AW181"/>
  <c r="AW168"/>
  <c r="AW155"/>
  <c r="AW171"/>
  <c r="AW154"/>
  <c r="AW160"/>
  <c r="AW158"/>
  <c r="AW174"/>
  <c r="AW161"/>
  <c r="AW177"/>
  <c r="AW164"/>
  <c r="AW180"/>
  <c r="AW167"/>
  <c r="AW183"/>
  <c r="AW179"/>
  <c r="AW170"/>
  <c r="AW157"/>
  <c r="AW173"/>
  <c r="AW176"/>
  <c r="AW166"/>
  <c r="AW182"/>
  <c r="AW169"/>
  <c r="AW156"/>
  <c r="AW172"/>
  <c r="AW159"/>
  <c r="AW175"/>
  <c r="AW163"/>
  <c r="AS83" i="26"/>
  <c r="AZ83" s="1"/>
  <c r="K154" s="1"/>
  <c r="K216" s="1"/>
  <c r="K278" s="1"/>
  <c r="AG283" i="6"/>
  <c r="AT83" i="26" s="1"/>
  <c r="BA83" s="1"/>
  <c r="L154" s="1"/>
  <c r="L216" s="1"/>
  <c r="L278" s="1"/>
  <c r="AG82"/>
  <c r="T106"/>
  <c r="U106"/>
  <c r="AH82"/>
  <c r="AV182" i="28"/>
  <c r="AV183"/>
  <c r="AV181"/>
  <c r="AV162"/>
  <c r="AV163"/>
  <c r="AV161"/>
  <c r="AV164"/>
  <c r="AV174"/>
  <c r="AV175"/>
  <c r="AV173"/>
  <c r="AV176"/>
  <c r="AV155"/>
  <c r="AV154"/>
  <c r="AV156"/>
  <c r="AV166"/>
  <c r="AV167"/>
  <c r="AV165"/>
  <c r="AV168"/>
  <c r="AV178"/>
  <c r="AV179"/>
  <c r="AV177"/>
  <c r="AV180"/>
  <c r="AV158"/>
  <c r="AV159"/>
  <c r="AV157"/>
  <c r="AV160"/>
  <c r="AV170"/>
  <c r="AV171"/>
  <c r="AV169"/>
  <c r="AV172"/>
  <c r="AX149"/>
  <c r="AX150" s="1"/>
  <c r="AV149"/>
  <c r="AV150" s="1"/>
  <c r="AL114"/>
  <c r="AL115" s="1"/>
  <c r="AU231" l="1"/>
  <c r="AU239"/>
  <c r="AU246"/>
  <c r="AU224"/>
  <c r="AU247"/>
  <c r="AU228"/>
  <c r="AU236"/>
  <c r="AU229"/>
  <c r="AU237"/>
  <c r="AU248"/>
  <c r="AU241"/>
  <c r="AU249"/>
  <c r="AU226"/>
  <c r="AU234"/>
  <c r="AU240"/>
  <c r="AU227"/>
  <c r="AU235"/>
  <c r="AU242"/>
  <c r="AU250"/>
  <c r="AU243"/>
  <c r="AU251"/>
  <c r="AU232"/>
  <c r="AU225"/>
  <c r="AU233"/>
  <c r="AU244"/>
  <c r="AU252"/>
  <c r="AU245"/>
  <c r="AU253"/>
  <c r="AU230"/>
  <c r="AU238"/>
  <c r="AU184"/>
  <c r="AU185" s="1"/>
  <c r="AU191"/>
  <c r="AU199"/>
  <c r="AU212"/>
  <c r="AU192"/>
  <c r="AU205"/>
  <c r="AU217"/>
  <c r="AU197"/>
  <c r="AU210"/>
  <c r="AU190"/>
  <c r="AU198"/>
  <c r="AU211"/>
  <c r="AU189"/>
  <c r="AU195"/>
  <c r="AU203"/>
  <c r="AU216"/>
  <c r="AU200"/>
  <c r="AU209"/>
  <c r="AU193"/>
  <c r="AU206"/>
  <c r="AU214"/>
  <c r="AU194"/>
  <c r="AU207"/>
  <c r="AU215"/>
  <c r="AU204"/>
  <c r="AU218"/>
  <c r="AU213"/>
  <c r="AU208"/>
  <c r="AU202"/>
  <c r="AU201"/>
  <c r="AU196"/>
  <c r="AL154"/>
  <c r="AL168"/>
  <c r="AL155"/>
  <c r="AL171"/>
  <c r="AL158"/>
  <c r="AL174"/>
  <c r="AL161"/>
  <c r="AL177"/>
  <c r="AL169"/>
  <c r="AL164"/>
  <c r="AL180"/>
  <c r="AL167"/>
  <c r="AL183"/>
  <c r="AL170"/>
  <c r="AL157"/>
  <c r="AL173"/>
  <c r="AL156"/>
  <c r="AL172"/>
  <c r="AL159"/>
  <c r="AL175"/>
  <c r="AL162"/>
  <c r="AL178"/>
  <c r="AL165"/>
  <c r="AL181"/>
  <c r="AL160"/>
  <c r="AL176"/>
  <c r="AL163"/>
  <c r="AL179"/>
  <c r="AL166"/>
  <c r="AL182"/>
  <c r="AW190"/>
  <c r="AW207"/>
  <c r="AW195"/>
  <c r="AW212"/>
  <c r="AW196"/>
  <c r="AW213"/>
  <c r="AW201"/>
  <c r="AW218"/>
  <c r="AW202"/>
  <c r="AW191"/>
  <c r="AW208"/>
  <c r="AW192"/>
  <c r="AW209"/>
  <c r="AW197"/>
  <c r="AW214"/>
  <c r="AW198"/>
  <c r="AW215"/>
  <c r="AW203"/>
  <c r="AW189"/>
  <c r="AW205"/>
  <c r="AW193"/>
  <c r="AW210"/>
  <c r="AW194"/>
  <c r="AW211"/>
  <c r="AW199"/>
  <c r="AW216"/>
  <c r="AW200"/>
  <c r="AW217"/>
  <c r="AW206"/>
  <c r="AW204"/>
  <c r="AX249"/>
  <c r="AX233"/>
  <c r="AX234"/>
  <c r="AX250"/>
  <c r="AX248"/>
  <c r="AX244"/>
  <c r="AX243"/>
  <c r="AX240"/>
  <c r="AX239"/>
  <c r="AX251"/>
  <c r="AX246"/>
  <c r="AX235"/>
  <c r="AX253"/>
  <c r="AX252"/>
  <c r="AX238"/>
  <c r="AX228"/>
  <c r="AX225"/>
  <c r="AX229"/>
  <c r="AX242"/>
  <c r="AX232"/>
  <c r="AX245"/>
  <c r="AX230"/>
  <c r="AX236"/>
  <c r="AX247"/>
  <c r="AX237"/>
  <c r="AX227"/>
  <c r="AX231"/>
  <c r="AX226"/>
  <c r="AX224"/>
  <c r="AX241"/>
  <c r="Q282" i="6"/>
  <c r="W282"/>
  <c r="P82" i="26" s="1"/>
  <c r="W82" s="1"/>
  <c r="AX184" i="28"/>
  <c r="AX185" s="1"/>
  <c r="AK191"/>
  <c r="AK208"/>
  <c r="AK190"/>
  <c r="AK207"/>
  <c r="AK197"/>
  <c r="AK214"/>
  <c r="AK200"/>
  <c r="AK217"/>
  <c r="AK203"/>
  <c r="AK189"/>
  <c r="AK202"/>
  <c r="AK193"/>
  <c r="AK210"/>
  <c r="AK196"/>
  <c r="AK213"/>
  <c r="AK199"/>
  <c r="AK216"/>
  <c r="AK198"/>
  <c r="AK215"/>
  <c r="AK206"/>
  <c r="AK192"/>
  <c r="AK209"/>
  <c r="AK195"/>
  <c r="AK212"/>
  <c r="AK194"/>
  <c r="AK211"/>
  <c r="AK201"/>
  <c r="AK218"/>
  <c r="AK205"/>
  <c r="AK204"/>
  <c r="AH106" i="26"/>
  <c r="AK230" i="28"/>
  <c r="AK245"/>
  <c r="AK246"/>
  <c r="AK231"/>
  <c r="AK232"/>
  <c r="AK251"/>
  <c r="AK225"/>
  <c r="AK240"/>
  <c r="AK226"/>
  <c r="AK241"/>
  <c r="AK242"/>
  <c r="AK227"/>
  <c r="AK228"/>
  <c r="AK247"/>
  <c r="AK252"/>
  <c r="AK237"/>
  <c r="AK238"/>
  <c r="AK253"/>
  <c r="AK224"/>
  <c r="AK239"/>
  <c r="AK243"/>
  <c r="AK248"/>
  <c r="AK233"/>
  <c r="AK234"/>
  <c r="AK249"/>
  <c r="AK250"/>
  <c r="AK235"/>
  <c r="AK236"/>
  <c r="AK244"/>
  <c r="AK229"/>
  <c r="AS84" i="26"/>
  <c r="AZ84" s="1"/>
  <c r="K155" s="1"/>
  <c r="K217" s="1"/>
  <c r="K279" s="1"/>
  <c r="AG284" i="6"/>
  <c r="AT84" i="26" s="1"/>
  <c r="BA84" s="1"/>
  <c r="L155" s="1"/>
  <c r="L217" s="1"/>
  <c r="L279" s="1"/>
  <c r="AV252" i="28"/>
  <c r="AV236"/>
  <c r="AV241"/>
  <c r="AV225"/>
  <c r="AV248"/>
  <c r="AV247"/>
  <c r="AV246"/>
  <c r="AV240"/>
  <c r="AV243"/>
  <c r="AV242"/>
  <c r="AV233"/>
  <c r="AV238"/>
  <c r="AV226"/>
  <c r="AV237"/>
  <c r="AV244"/>
  <c r="AV234"/>
  <c r="AV227"/>
  <c r="AV232"/>
  <c r="AV245"/>
  <c r="AV251"/>
  <c r="AV235"/>
  <c r="AV239"/>
  <c r="AV250"/>
  <c r="AV253"/>
  <c r="AV231"/>
  <c r="AV228"/>
  <c r="AV229"/>
  <c r="AV224"/>
  <c r="AV230"/>
  <c r="AV249"/>
  <c r="AW247"/>
  <c r="AW252"/>
  <c r="AW239"/>
  <c r="AW224"/>
  <c r="AW253"/>
  <c r="AW225"/>
  <c r="AW226"/>
  <c r="AW240"/>
  <c r="AW243"/>
  <c r="AW248"/>
  <c r="AW235"/>
  <c r="AW236"/>
  <c r="AW249"/>
  <c r="AW250"/>
  <c r="AW237"/>
  <c r="AW238"/>
  <c r="AW244"/>
  <c r="AW231"/>
  <c r="AW232"/>
  <c r="AW245"/>
  <c r="AW246"/>
  <c r="AW233"/>
  <c r="AW234"/>
  <c r="AW251"/>
  <c r="AW227"/>
  <c r="AW228"/>
  <c r="AW241"/>
  <c r="AW242"/>
  <c r="AW229"/>
  <c r="AW230"/>
  <c r="AL149"/>
  <c r="AL150" s="1"/>
  <c r="AW184"/>
  <c r="AW185" s="1"/>
  <c r="AV199"/>
  <c r="AV198"/>
  <c r="AV206"/>
  <c r="AV209"/>
  <c r="AV212"/>
  <c r="AV193"/>
  <c r="AV196"/>
  <c r="AV216"/>
  <c r="AV192"/>
  <c r="AV210"/>
  <c r="AV191"/>
  <c r="AV190"/>
  <c r="AV197"/>
  <c r="AV200"/>
  <c r="AV203"/>
  <c r="AV211"/>
  <c r="AV218"/>
  <c r="AV204"/>
  <c r="AV215"/>
  <c r="AV202"/>
  <c r="AV208"/>
  <c r="AV207"/>
  <c r="AV214"/>
  <c r="AV217"/>
  <c r="AV194"/>
  <c r="AV201"/>
  <c r="AV205"/>
  <c r="AV189"/>
  <c r="AV195"/>
  <c r="AV213"/>
  <c r="AO82" i="26"/>
  <c r="AO106" s="1"/>
  <c r="AC282" i="6"/>
  <c r="AU82" i="26"/>
  <c r="AG106"/>
  <c r="AX198" i="28"/>
  <c r="AX215"/>
  <c r="AX201"/>
  <c r="AX218"/>
  <c r="AX205"/>
  <c r="AX191"/>
  <c r="AX208"/>
  <c r="AX193"/>
  <c r="AX196"/>
  <c r="AX216"/>
  <c r="AX194"/>
  <c r="AX211"/>
  <c r="AX197"/>
  <c r="AX214"/>
  <c r="AX200"/>
  <c r="AX217"/>
  <c r="AX203"/>
  <c r="AX204"/>
  <c r="AX190"/>
  <c r="AX199"/>
  <c r="AX202"/>
  <c r="AX189"/>
  <c r="AX206"/>
  <c r="AX192"/>
  <c r="AX209"/>
  <c r="AX195"/>
  <c r="AX212"/>
  <c r="AX207"/>
  <c r="AX210"/>
  <c r="AX213"/>
  <c r="AI82" i="26"/>
  <c r="V106"/>
  <c r="AV184" i="28"/>
  <c r="AV185" s="1"/>
  <c r="AK184"/>
  <c r="AK185" s="1"/>
  <c r="AV254" l="1"/>
  <c r="AV255" s="1"/>
  <c r="AU219"/>
  <c r="AU220" s="1"/>
  <c r="AX254"/>
  <c r="AX255" s="1"/>
  <c r="AU254"/>
  <c r="AU255" s="1"/>
  <c r="AL238"/>
  <c r="AL249"/>
  <c r="AL253"/>
  <c r="AL243"/>
  <c r="AL247"/>
  <c r="AL226"/>
  <c r="AL231"/>
  <c r="AL244"/>
  <c r="AL251"/>
  <c r="AL235"/>
  <c r="AL239"/>
  <c r="AL229"/>
  <c r="AL233"/>
  <c r="AL241"/>
  <c r="AL248"/>
  <c r="AL240"/>
  <c r="AL237"/>
  <c r="AL236"/>
  <c r="AL250"/>
  <c r="AL228"/>
  <c r="AL242"/>
  <c r="AL234"/>
  <c r="AL232"/>
  <c r="AL230"/>
  <c r="AL224"/>
  <c r="AL246"/>
  <c r="AL245"/>
  <c r="AL225"/>
  <c r="AL252"/>
  <c r="AL227"/>
  <c r="AV82" i="26"/>
  <c r="AW219" i="28"/>
  <c r="AW220" s="1"/>
  <c r="AL184"/>
  <c r="AL185" s="1"/>
  <c r="AD282" i="6"/>
  <c r="AP82" i="26"/>
  <c r="AP106" s="1"/>
  <c r="X282" i="6"/>
  <c r="Q82" i="26" s="1"/>
  <c r="X82" s="1"/>
  <c r="R282" i="6"/>
  <c r="AX219" i="28"/>
  <c r="AX220" s="1"/>
  <c r="AV219"/>
  <c r="AV220" s="1"/>
  <c r="AW254"/>
  <c r="AW255" s="1"/>
  <c r="AK219"/>
  <c r="AK220" s="1"/>
  <c r="AI106" i="26"/>
  <c r="AW82"/>
  <c r="F153"/>
  <c r="F215" s="1"/>
  <c r="AU106"/>
  <c r="AL201" i="28"/>
  <c r="AL218"/>
  <c r="AL202"/>
  <c r="AL189"/>
  <c r="AL203"/>
  <c r="AL192"/>
  <c r="AL209"/>
  <c r="AL197"/>
  <c r="AL214"/>
  <c r="AL198"/>
  <c r="AL215"/>
  <c r="AL199"/>
  <c r="AL216"/>
  <c r="AL205"/>
  <c r="AL204"/>
  <c r="AL194"/>
  <c r="AL212"/>
  <c r="AL217"/>
  <c r="AL195"/>
  <c r="AL206"/>
  <c r="AL190"/>
  <c r="AL207"/>
  <c r="AL191"/>
  <c r="AL208"/>
  <c r="AL196"/>
  <c r="AL213"/>
  <c r="AL193"/>
  <c r="AL210"/>
  <c r="AL211"/>
  <c r="AL200"/>
  <c r="W106" i="26"/>
  <c r="AJ82"/>
  <c r="AK254" i="28"/>
  <c r="AK255" s="1"/>
  <c r="AJ106" i="26" l="1"/>
  <c r="S282" i="6"/>
  <c r="Z282" s="1"/>
  <c r="S82" i="26" s="1"/>
  <c r="Z82" s="1"/>
  <c r="Y282" i="6"/>
  <c r="R82" i="26" s="1"/>
  <c r="Y82" s="1"/>
  <c r="AL219" i="28"/>
  <c r="AL220" s="1"/>
  <c r="AL254"/>
  <c r="AL255" s="1"/>
  <c r="AE282" i="6"/>
  <c r="AQ82" i="26"/>
  <c r="AQ106" s="1"/>
  <c r="AW106"/>
  <c r="H153"/>
  <c r="H215" s="1"/>
  <c r="G153"/>
  <c r="G215" s="1"/>
  <c r="AV106"/>
  <c r="F277"/>
  <c r="F239"/>
  <c r="X106"/>
  <c r="AK82"/>
  <c r="AX82" l="1"/>
  <c r="AK106"/>
  <c r="AJ15" i="28"/>
  <c r="BI15" s="1"/>
  <c r="BK15" s="1"/>
  <c r="G16" i="30" s="1"/>
  <c r="AJ29" i="28"/>
  <c r="BI29" s="1"/>
  <c r="BK29" s="1"/>
  <c r="G30" i="30" s="1"/>
  <c r="AJ20" i="28"/>
  <c r="BI20" s="1"/>
  <c r="BK20" s="1"/>
  <c r="G21" i="30" s="1"/>
  <c r="AJ36" i="28"/>
  <c r="BI36" s="1"/>
  <c r="BK36" s="1"/>
  <c r="G37" i="30" s="1"/>
  <c r="AJ21" i="28"/>
  <c r="BI21" s="1"/>
  <c r="BK21" s="1"/>
  <c r="G22" i="30" s="1"/>
  <c r="AJ18" i="28"/>
  <c r="BI18" s="1"/>
  <c r="BK18" s="1"/>
  <c r="G19" i="30" s="1"/>
  <c r="AJ38" i="28"/>
  <c r="BI38" s="1"/>
  <c r="BK38" s="1"/>
  <c r="G39" i="30" s="1"/>
  <c r="F301" i="26"/>
  <c r="AJ27" i="28"/>
  <c r="BI27" s="1"/>
  <c r="BK27" s="1"/>
  <c r="G28" i="30" s="1"/>
  <c r="AJ39" i="28"/>
  <c r="BI39" s="1"/>
  <c r="BK39" s="1"/>
  <c r="G40" i="30" s="1"/>
  <c r="AJ26" i="28"/>
  <c r="BI26" s="1"/>
  <c r="BK26" s="1"/>
  <c r="G27" i="30" s="1"/>
  <c r="AJ19" i="28"/>
  <c r="BI19" s="1"/>
  <c r="BK19" s="1"/>
  <c r="G20" i="30" s="1"/>
  <c r="AJ24" i="28"/>
  <c r="BI24" s="1"/>
  <c r="BK24" s="1"/>
  <c r="G25" i="30" s="1"/>
  <c r="AJ30" i="28"/>
  <c r="BI30" s="1"/>
  <c r="BK30" s="1"/>
  <c r="G31" i="30" s="1"/>
  <c r="AJ23" i="28"/>
  <c r="BI23" s="1"/>
  <c r="BK23" s="1"/>
  <c r="G24" i="30" s="1"/>
  <c r="AJ25" i="28"/>
  <c r="BI25" s="1"/>
  <c r="BK25" s="1"/>
  <c r="G26" i="30" s="1"/>
  <c r="AJ41" i="28"/>
  <c r="BI41" s="1"/>
  <c r="BK41" s="1"/>
  <c r="G42" i="30" s="1"/>
  <c r="AJ32" i="28"/>
  <c r="BI32" s="1"/>
  <c r="BK32" s="1"/>
  <c r="G33" i="30" s="1"/>
  <c r="AJ43" i="28"/>
  <c r="BI43" s="1"/>
  <c r="BK43" s="1"/>
  <c r="G44" i="30" s="1"/>
  <c r="AJ14" i="28"/>
  <c r="AJ34"/>
  <c r="BI34" s="1"/>
  <c r="BK34" s="1"/>
  <c r="G35" i="30" s="1"/>
  <c r="AJ35" i="28"/>
  <c r="BI35" s="1"/>
  <c r="BK35" s="1"/>
  <c r="G36" i="30" s="1"/>
  <c r="AJ17" i="28"/>
  <c r="BI17" s="1"/>
  <c r="BK17" s="1"/>
  <c r="G18" i="30" s="1"/>
  <c r="AJ28" i="28"/>
  <c r="BI28" s="1"/>
  <c r="BK28" s="1"/>
  <c r="G29" i="30" s="1"/>
  <c r="AJ16" i="28"/>
  <c r="BI16" s="1"/>
  <c r="BK16" s="1"/>
  <c r="G17" i="30" s="1"/>
  <c r="AJ40" i="28"/>
  <c r="BI40" s="1"/>
  <c r="BK40" s="1"/>
  <c r="G41" i="30" s="1"/>
  <c r="AJ42" i="28"/>
  <c r="BI42" s="1"/>
  <c r="BK42" s="1"/>
  <c r="G43" i="30" s="1"/>
  <c r="AJ37" i="28"/>
  <c r="BI37" s="1"/>
  <c r="BK37" s="1"/>
  <c r="G38" i="30" s="1"/>
  <c r="AJ31" i="28"/>
  <c r="BI31" s="1"/>
  <c r="BK31" s="1"/>
  <c r="G32" i="30" s="1"/>
  <c r="AJ22" i="28"/>
  <c r="BI22" s="1"/>
  <c r="BK22" s="1"/>
  <c r="G23" i="30" s="1"/>
  <c r="AJ33" i="28"/>
  <c r="BI33" s="1"/>
  <c r="BK33" s="1"/>
  <c r="G34" i="30" s="1"/>
  <c r="N236" i="26"/>
  <c r="F361" s="1"/>
  <c r="N209"/>
  <c r="F334" s="1"/>
  <c r="N238"/>
  <c r="F363" s="1"/>
  <c r="N201"/>
  <c r="F326" s="1"/>
  <c r="N204"/>
  <c r="F329" s="1"/>
  <c r="N199"/>
  <c r="F324" s="1"/>
  <c r="N195"/>
  <c r="F320" s="1"/>
  <c r="N224"/>
  <c r="F349" s="1"/>
  <c r="N219"/>
  <c r="F344" s="1"/>
  <c r="N225"/>
  <c r="F350" s="1"/>
  <c r="N221"/>
  <c r="F346" s="1"/>
  <c r="N187"/>
  <c r="F312" s="1"/>
  <c r="N229"/>
  <c r="F354" s="1"/>
  <c r="N232"/>
  <c r="F357" s="1"/>
  <c r="N235"/>
  <c r="F360" s="1"/>
  <c r="N234"/>
  <c r="F359" s="1"/>
  <c r="N237"/>
  <c r="F362" s="1"/>
  <c r="N192"/>
  <c r="F317" s="1"/>
  <c r="N191"/>
  <c r="F316" s="1"/>
  <c r="N194"/>
  <c r="F319" s="1"/>
  <c r="N218"/>
  <c r="F343" s="1"/>
  <c r="N226"/>
  <c r="F351" s="1"/>
  <c r="N203"/>
  <c r="F328" s="1"/>
  <c r="N202"/>
  <c r="F327" s="1"/>
  <c r="N228"/>
  <c r="F353" s="1"/>
  <c r="N227"/>
  <c r="F352" s="1"/>
  <c r="N214"/>
  <c r="F339" s="1"/>
  <c r="N211"/>
  <c r="F336" s="1"/>
  <c r="N231"/>
  <c r="F356" s="1"/>
  <c r="N230"/>
  <c r="F355" s="1"/>
  <c r="N233"/>
  <c r="F358" s="1"/>
  <c r="N197"/>
  <c r="F322" s="1"/>
  <c r="N190"/>
  <c r="F315" s="1"/>
  <c r="N198"/>
  <c r="F323" s="1"/>
  <c r="N208"/>
  <c r="F333" s="1"/>
  <c r="N207"/>
  <c r="F332" s="1"/>
  <c r="N223"/>
  <c r="F348" s="1"/>
  <c r="N220"/>
  <c r="F345" s="1"/>
  <c r="N189"/>
  <c r="F314" s="1"/>
  <c r="N216"/>
  <c r="F341" s="1"/>
  <c r="N217"/>
  <c r="F342" s="1"/>
  <c r="N210"/>
  <c r="F335" s="1"/>
  <c r="N213"/>
  <c r="F338" s="1"/>
  <c r="N212"/>
  <c r="F337" s="1"/>
  <c r="N205"/>
  <c r="F330" s="1"/>
  <c r="N196"/>
  <c r="F321" s="1"/>
  <c r="N200"/>
  <c r="F325" s="1"/>
  <c r="N193"/>
  <c r="F318" s="1"/>
  <c r="N206"/>
  <c r="F331" s="1"/>
  <c r="N188"/>
  <c r="F313" s="1"/>
  <c r="N222"/>
  <c r="F347" s="1"/>
  <c r="N185"/>
  <c r="F310" s="1"/>
  <c r="N184"/>
  <c r="N186"/>
  <c r="F311" s="1"/>
  <c r="H277"/>
  <c r="H239"/>
  <c r="I153"/>
  <c r="I215" s="1"/>
  <c r="AX106"/>
  <c r="G277"/>
  <c r="G239"/>
  <c r="AR82"/>
  <c r="AR106" s="1"/>
  <c r="AF282" i="6"/>
  <c r="Z106" i="26"/>
  <c r="AM82"/>
  <c r="N215"/>
  <c r="F340" s="1"/>
  <c r="AL82"/>
  <c r="Y106"/>
  <c r="AJ65" i="28" l="1"/>
  <c r="BI65" s="1"/>
  <c r="BK65" s="1"/>
  <c r="G66" i="30" s="1"/>
  <c r="AJ66" i="28"/>
  <c r="BI66" s="1"/>
  <c r="BK66" s="1"/>
  <c r="G67" i="30" s="1"/>
  <c r="AJ60" i="28"/>
  <c r="BI60" s="1"/>
  <c r="BK60" s="1"/>
  <c r="G61" i="30" s="1"/>
  <c r="AJ76" i="28"/>
  <c r="BI76" s="1"/>
  <c r="BK76" s="1"/>
  <c r="G77" i="30" s="1"/>
  <c r="AJ49" i="28"/>
  <c r="AJ63"/>
  <c r="BI63" s="1"/>
  <c r="BK63" s="1"/>
  <c r="G64" i="30" s="1"/>
  <c r="AJ62" i="28"/>
  <c r="BI62" s="1"/>
  <c r="BK62" s="1"/>
  <c r="G63" i="30" s="1"/>
  <c r="AJ61" i="28"/>
  <c r="BI61" s="1"/>
  <c r="BK61" s="1"/>
  <c r="G62" i="30" s="1"/>
  <c r="AJ72" i="28"/>
  <c r="BI72" s="1"/>
  <c r="BK72" s="1"/>
  <c r="G73" i="30" s="1"/>
  <c r="AJ56" i="28"/>
  <c r="BI56" s="1"/>
  <c r="BK56" s="1"/>
  <c r="G57" i="30" s="1"/>
  <c r="AJ71" i="28"/>
  <c r="BI71" s="1"/>
  <c r="BK71" s="1"/>
  <c r="G72" i="30" s="1"/>
  <c r="AJ54" i="28"/>
  <c r="BI54" s="1"/>
  <c r="BK54" s="1"/>
  <c r="G55" i="30" s="1"/>
  <c r="AJ59" i="28"/>
  <c r="BI59" s="1"/>
  <c r="BK59" s="1"/>
  <c r="G60" i="30" s="1"/>
  <c r="AJ58" i="28"/>
  <c r="BI58" s="1"/>
  <c r="BK58" s="1"/>
  <c r="G59" i="30" s="1"/>
  <c r="AJ57" i="28"/>
  <c r="BI57" s="1"/>
  <c r="BK57" s="1"/>
  <c r="G58" i="30" s="1"/>
  <c r="AJ67" i="28"/>
  <c r="BI67" s="1"/>
  <c r="BK67" s="1"/>
  <c r="G68" i="30" s="1"/>
  <c r="AJ73" i="28"/>
  <c r="BI73" s="1"/>
  <c r="BK73" s="1"/>
  <c r="G74" i="30" s="1"/>
  <c r="AJ69" i="28"/>
  <c r="BI69" s="1"/>
  <c r="BK69" s="1"/>
  <c r="G70" i="30" s="1"/>
  <c r="AJ50" i="28"/>
  <c r="BI50" s="1"/>
  <c r="BK50" s="1"/>
  <c r="G51" i="30" s="1"/>
  <c r="AJ55" i="28"/>
  <c r="BI55" s="1"/>
  <c r="BK55" s="1"/>
  <c r="G56" i="30" s="1"/>
  <c r="AJ78" i="28"/>
  <c r="BI78" s="1"/>
  <c r="BK78" s="1"/>
  <c r="G79" i="30" s="1"/>
  <c r="AJ53" i="28"/>
  <c r="BI53" s="1"/>
  <c r="BK53" s="1"/>
  <c r="G54" i="30" s="1"/>
  <c r="G301" i="26"/>
  <c r="AJ52" i="28"/>
  <c r="BI52" s="1"/>
  <c r="BK52" s="1"/>
  <c r="G53" i="30" s="1"/>
  <c r="AJ74" i="28"/>
  <c r="BI74" s="1"/>
  <c r="BK74" s="1"/>
  <c r="G75" i="30" s="1"/>
  <c r="AJ64" i="28"/>
  <c r="BI64" s="1"/>
  <c r="BK64" s="1"/>
  <c r="G65" i="30" s="1"/>
  <c r="AJ51" i="28"/>
  <c r="BI51" s="1"/>
  <c r="BK51" s="1"/>
  <c r="G52" i="30" s="1"/>
  <c r="AJ77" i="28"/>
  <c r="BI77" s="1"/>
  <c r="BK77" s="1"/>
  <c r="G78" i="30" s="1"/>
  <c r="AJ70" i="28"/>
  <c r="BI70" s="1"/>
  <c r="BK70" s="1"/>
  <c r="G71" i="30" s="1"/>
  <c r="AJ68" i="28"/>
  <c r="BI68" s="1"/>
  <c r="BK68" s="1"/>
  <c r="G69" i="30" s="1"/>
  <c r="AJ75" i="28"/>
  <c r="BI75" s="1"/>
  <c r="BK75" s="1"/>
  <c r="G76" i="30" s="1"/>
  <c r="P213" i="26"/>
  <c r="H338" s="1"/>
  <c r="P212"/>
  <c r="H337" s="1"/>
  <c r="P232"/>
  <c r="H357" s="1"/>
  <c r="P235"/>
  <c r="H360" s="1"/>
  <c r="P201"/>
  <c r="H326" s="1"/>
  <c r="P196"/>
  <c r="H321" s="1"/>
  <c r="P194"/>
  <c r="H319" s="1"/>
  <c r="P188"/>
  <c r="H313" s="1"/>
  <c r="P224"/>
  <c r="H349" s="1"/>
  <c r="P219"/>
  <c r="H344" s="1"/>
  <c r="P225"/>
  <c r="H350" s="1"/>
  <c r="P186"/>
  <c r="H311" s="1"/>
  <c r="P216"/>
  <c r="H341" s="1"/>
  <c r="P217"/>
  <c r="H342" s="1"/>
  <c r="P209"/>
  <c r="H334" s="1"/>
  <c r="P238"/>
  <c r="H363" s="1"/>
  <c r="P211"/>
  <c r="H336" s="1"/>
  <c r="P231"/>
  <c r="H356" s="1"/>
  <c r="P198"/>
  <c r="H323" s="1"/>
  <c r="P190"/>
  <c r="H315" s="1"/>
  <c r="P205"/>
  <c r="H330" s="1"/>
  <c r="P207"/>
  <c r="H332" s="1"/>
  <c r="P218"/>
  <c r="H343" s="1"/>
  <c r="P206"/>
  <c r="H331" s="1"/>
  <c r="P226"/>
  <c r="H351" s="1"/>
  <c r="P223"/>
  <c r="H348" s="1"/>
  <c r="P228"/>
  <c r="H353" s="1"/>
  <c r="P214"/>
  <c r="H339" s="1"/>
  <c r="P234"/>
  <c r="H359" s="1"/>
  <c r="P237"/>
  <c r="H362" s="1"/>
  <c r="P210"/>
  <c r="H335" s="1"/>
  <c r="P197"/>
  <c r="H322" s="1"/>
  <c r="P204"/>
  <c r="H329" s="1"/>
  <c r="P200"/>
  <c r="H325" s="1"/>
  <c r="P195"/>
  <c r="H320" s="1"/>
  <c r="P185"/>
  <c r="H310" s="1"/>
  <c r="P202"/>
  <c r="H327" s="1"/>
  <c r="P220"/>
  <c r="H345" s="1"/>
  <c r="P187"/>
  <c r="H312" s="1"/>
  <c r="P221"/>
  <c r="H346" s="1"/>
  <c r="P229"/>
  <c r="H354" s="1"/>
  <c r="P230"/>
  <c r="H355" s="1"/>
  <c r="P233"/>
  <c r="H358" s="1"/>
  <c r="P236"/>
  <c r="H361" s="1"/>
  <c r="P191"/>
  <c r="H316" s="1"/>
  <c r="P192"/>
  <c r="H317" s="1"/>
  <c r="P199"/>
  <c r="H324" s="1"/>
  <c r="P193"/>
  <c r="H318" s="1"/>
  <c r="P208"/>
  <c r="H333" s="1"/>
  <c r="P203"/>
  <c r="H328" s="1"/>
  <c r="P222"/>
  <c r="H347" s="1"/>
  <c r="P189"/>
  <c r="H314" s="1"/>
  <c r="P184"/>
  <c r="P227"/>
  <c r="H352" s="1"/>
  <c r="F267" i="28"/>
  <c r="F283"/>
  <c r="F276"/>
  <c r="F290"/>
  <c r="F278"/>
  <c r="F262"/>
  <c r="F273"/>
  <c r="F266"/>
  <c r="F279"/>
  <c r="F272"/>
  <c r="F288"/>
  <c r="F274"/>
  <c r="F268"/>
  <c r="F269"/>
  <c r="F289"/>
  <c r="F277"/>
  <c r="F275"/>
  <c r="F264"/>
  <c r="F284"/>
  <c r="F270"/>
  <c r="F286"/>
  <c r="F265"/>
  <c r="F285"/>
  <c r="F271"/>
  <c r="F287"/>
  <c r="F280"/>
  <c r="F263"/>
  <c r="F282"/>
  <c r="F261"/>
  <c r="F281"/>
  <c r="N270"/>
  <c r="N286"/>
  <c r="N269"/>
  <c r="N289"/>
  <c r="N271"/>
  <c r="N287"/>
  <c r="N280"/>
  <c r="N268"/>
  <c r="N282"/>
  <c r="N265"/>
  <c r="N285"/>
  <c r="N267"/>
  <c r="N283"/>
  <c r="N276"/>
  <c r="N266"/>
  <c r="N263"/>
  <c r="N278"/>
  <c r="N262"/>
  <c r="N281"/>
  <c r="N261"/>
  <c r="N279"/>
  <c r="N272"/>
  <c r="N288"/>
  <c r="N274"/>
  <c r="N290"/>
  <c r="N273"/>
  <c r="N277"/>
  <c r="N275"/>
  <c r="N264"/>
  <c r="N284"/>
  <c r="AG266"/>
  <c r="AG282"/>
  <c r="AG276"/>
  <c r="AG275"/>
  <c r="AG273"/>
  <c r="AG263"/>
  <c r="AG283"/>
  <c r="AG262"/>
  <c r="AG278"/>
  <c r="AG272"/>
  <c r="AG288"/>
  <c r="AG269"/>
  <c r="AG289"/>
  <c r="AG279"/>
  <c r="AG287"/>
  <c r="AG265"/>
  <c r="AG274"/>
  <c r="AG290"/>
  <c r="AG284"/>
  <c r="AG264"/>
  <c r="AG285"/>
  <c r="AG271"/>
  <c r="AG270"/>
  <c r="AG268"/>
  <c r="AG286"/>
  <c r="AG280"/>
  <c r="AG277"/>
  <c r="AG281"/>
  <c r="AG267"/>
  <c r="AG261"/>
  <c r="AK278"/>
  <c r="AK262"/>
  <c r="AK279"/>
  <c r="AK265"/>
  <c r="AK267"/>
  <c r="AK284"/>
  <c r="AK272"/>
  <c r="AK285"/>
  <c r="AK290"/>
  <c r="AK274"/>
  <c r="AK277"/>
  <c r="AK263"/>
  <c r="AK280"/>
  <c r="AK268"/>
  <c r="AK281"/>
  <c r="AK286"/>
  <c r="AK270"/>
  <c r="AK287"/>
  <c r="AK273"/>
  <c r="AK275"/>
  <c r="AK264"/>
  <c r="AK261"/>
  <c r="AK282"/>
  <c r="AK266"/>
  <c r="AK283"/>
  <c r="AK269"/>
  <c r="AK271"/>
  <c r="AK288"/>
  <c r="AK276"/>
  <c r="AK289"/>
  <c r="AB277"/>
  <c r="AB269"/>
  <c r="AB289"/>
  <c r="AB264"/>
  <c r="AB271"/>
  <c r="AB287"/>
  <c r="AB280"/>
  <c r="AB286"/>
  <c r="AB266"/>
  <c r="AB285"/>
  <c r="AB268"/>
  <c r="AB267"/>
  <c r="AB283"/>
  <c r="AB276"/>
  <c r="AB274"/>
  <c r="AB265"/>
  <c r="AB281"/>
  <c r="AB282"/>
  <c r="AB262"/>
  <c r="AB279"/>
  <c r="AB272"/>
  <c r="AB288"/>
  <c r="AB263"/>
  <c r="AB273"/>
  <c r="AB278"/>
  <c r="AB270"/>
  <c r="AB275"/>
  <c r="AB261"/>
  <c r="AB284"/>
  <c r="AB290"/>
  <c r="R263"/>
  <c r="R280"/>
  <c r="R274"/>
  <c r="R290"/>
  <c r="R277"/>
  <c r="R267"/>
  <c r="R283"/>
  <c r="R273"/>
  <c r="R276"/>
  <c r="R270"/>
  <c r="R286"/>
  <c r="R289"/>
  <c r="R266"/>
  <c r="R279"/>
  <c r="R269"/>
  <c r="R272"/>
  <c r="R288"/>
  <c r="R282"/>
  <c r="R285"/>
  <c r="R262"/>
  <c r="R275"/>
  <c r="R265"/>
  <c r="R264"/>
  <c r="R284"/>
  <c r="R278"/>
  <c r="R261"/>
  <c r="R268"/>
  <c r="R271"/>
  <c r="R287"/>
  <c r="R281"/>
  <c r="AF262"/>
  <c r="AF273"/>
  <c r="AF264"/>
  <c r="AF284"/>
  <c r="AF282"/>
  <c r="AF266"/>
  <c r="AF271"/>
  <c r="AF287"/>
  <c r="AF269"/>
  <c r="AF289"/>
  <c r="AF280"/>
  <c r="AF278"/>
  <c r="AF263"/>
  <c r="AF267"/>
  <c r="AF283"/>
  <c r="AF265"/>
  <c r="AF285"/>
  <c r="AF276"/>
  <c r="AF274"/>
  <c r="AF290"/>
  <c r="AF277"/>
  <c r="AF279"/>
  <c r="AF261"/>
  <c r="AF281"/>
  <c r="AF270"/>
  <c r="AF288"/>
  <c r="AF286"/>
  <c r="AF268"/>
  <c r="AF275"/>
  <c r="AF272"/>
  <c r="W270"/>
  <c r="W269"/>
  <c r="W289"/>
  <c r="W271"/>
  <c r="W287"/>
  <c r="W282"/>
  <c r="W272"/>
  <c r="W288"/>
  <c r="W265"/>
  <c r="W277"/>
  <c r="W285"/>
  <c r="W267"/>
  <c r="W283"/>
  <c r="W278"/>
  <c r="W261"/>
  <c r="W284"/>
  <c r="W268"/>
  <c r="W281"/>
  <c r="W263"/>
  <c r="W279"/>
  <c r="W274"/>
  <c r="W290"/>
  <c r="W280"/>
  <c r="W266"/>
  <c r="W273"/>
  <c r="W264"/>
  <c r="W275"/>
  <c r="W262"/>
  <c r="W286"/>
  <c r="W276"/>
  <c r="O266"/>
  <c r="O271"/>
  <c r="O287"/>
  <c r="O278"/>
  <c r="O280"/>
  <c r="O277"/>
  <c r="O281"/>
  <c r="O290"/>
  <c r="O261"/>
  <c r="O267"/>
  <c r="O283"/>
  <c r="O274"/>
  <c r="O276"/>
  <c r="O265"/>
  <c r="O273"/>
  <c r="O286"/>
  <c r="O263"/>
  <c r="O279"/>
  <c r="O270"/>
  <c r="O272"/>
  <c r="O288"/>
  <c r="O269"/>
  <c r="O289"/>
  <c r="O264"/>
  <c r="O275"/>
  <c r="O262"/>
  <c r="O282"/>
  <c r="O284"/>
  <c r="O268"/>
  <c r="O285"/>
  <c r="BC278"/>
  <c r="BC262"/>
  <c r="BC277"/>
  <c r="BC275"/>
  <c r="BC264"/>
  <c r="BC281"/>
  <c r="BC269"/>
  <c r="BC287"/>
  <c r="BC261"/>
  <c r="BC290"/>
  <c r="BC274"/>
  <c r="BC271"/>
  <c r="BC288"/>
  <c r="BC276"/>
  <c r="BC265"/>
  <c r="BC283"/>
  <c r="BC286"/>
  <c r="BC270"/>
  <c r="BC267"/>
  <c r="BC284"/>
  <c r="BC272"/>
  <c r="BC289"/>
  <c r="BC279"/>
  <c r="BC282"/>
  <c r="BC266"/>
  <c r="BC263"/>
  <c r="BC280"/>
  <c r="BC268"/>
  <c r="BC285"/>
  <c r="BC273"/>
  <c r="H271"/>
  <c r="H287"/>
  <c r="H269"/>
  <c r="H289"/>
  <c r="H276"/>
  <c r="H290"/>
  <c r="H282"/>
  <c r="H267"/>
  <c r="H283"/>
  <c r="H265"/>
  <c r="H285"/>
  <c r="H272"/>
  <c r="H288"/>
  <c r="H278"/>
  <c r="H277"/>
  <c r="H279"/>
  <c r="H262"/>
  <c r="H281"/>
  <c r="H266"/>
  <c r="H284"/>
  <c r="H274"/>
  <c r="H261"/>
  <c r="H263"/>
  <c r="H275"/>
  <c r="H268"/>
  <c r="H273"/>
  <c r="H264"/>
  <c r="H280"/>
  <c r="H270"/>
  <c r="H286"/>
  <c r="AS274"/>
  <c r="AS261"/>
  <c r="AS275"/>
  <c r="AS277"/>
  <c r="AS276"/>
  <c r="AS290"/>
  <c r="AS265"/>
  <c r="AS270"/>
  <c r="AS287"/>
  <c r="AS271"/>
  <c r="AS288"/>
  <c r="AS272"/>
  <c r="AS286"/>
  <c r="AS289"/>
  <c r="AS266"/>
  <c r="AS283"/>
  <c r="AS267"/>
  <c r="AS284"/>
  <c r="AS268"/>
  <c r="AS282"/>
  <c r="AS285"/>
  <c r="AS273"/>
  <c r="AS262"/>
  <c r="AS279"/>
  <c r="AS263"/>
  <c r="AS280"/>
  <c r="AS264"/>
  <c r="AS278"/>
  <c r="AS281"/>
  <c r="AS269"/>
  <c r="V275"/>
  <c r="V264"/>
  <c r="V280"/>
  <c r="V263"/>
  <c r="V278"/>
  <c r="V262"/>
  <c r="V281"/>
  <c r="V271"/>
  <c r="V287"/>
  <c r="V276"/>
  <c r="V261"/>
  <c r="V274"/>
  <c r="V290"/>
  <c r="V273"/>
  <c r="V267"/>
  <c r="V283"/>
  <c r="V272"/>
  <c r="V288"/>
  <c r="V270"/>
  <c r="V286"/>
  <c r="V269"/>
  <c r="V289"/>
  <c r="V277"/>
  <c r="V279"/>
  <c r="V268"/>
  <c r="V284"/>
  <c r="V266"/>
  <c r="V282"/>
  <c r="V265"/>
  <c r="V285"/>
  <c r="AM106" i="26"/>
  <c r="O215"/>
  <c r="G340" s="1"/>
  <c r="O237"/>
  <c r="G362" s="1"/>
  <c r="O210"/>
  <c r="G335" s="1"/>
  <c r="O213"/>
  <c r="G338" s="1"/>
  <c r="O192"/>
  <c r="G317" s="1"/>
  <c r="O205"/>
  <c r="G330" s="1"/>
  <c r="O197"/>
  <c r="G322" s="1"/>
  <c r="O193"/>
  <c r="G318" s="1"/>
  <c r="O206"/>
  <c r="G331" s="1"/>
  <c r="O208"/>
  <c r="G333" s="1"/>
  <c r="O225"/>
  <c r="G350" s="1"/>
  <c r="O220"/>
  <c r="G345" s="1"/>
  <c r="O186"/>
  <c r="G311" s="1"/>
  <c r="O229"/>
  <c r="G354" s="1"/>
  <c r="O233"/>
  <c r="G358" s="1"/>
  <c r="O236"/>
  <c r="G361" s="1"/>
  <c r="O209"/>
  <c r="G334" s="1"/>
  <c r="O238"/>
  <c r="G363" s="1"/>
  <c r="O196"/>
  <c r="G321" s="1"/>
  <c r="O204"/>
  <c r="G329" s="1"/>
  <c r="O195"/>
  <c r="G320" s="1"/>
  <c r="O188"/>
  <c r="G313" s="1"/>
  <c r="O203"/>
  <c r="G328" s="1"/>
  <c r="O185"/>
  <c r="G310" s="1"/>
  <c r="O207"/>
  <c r="G332" s="1"/>
  <c r="O184"/>
  <c r="O187"/>
  <c r="G312" s="1"/>
  <c r="O214"/>
  <c r="G339" s="1"/>
  <c r="O212"/>
  <c r="G337" s="1"/>
  <c r="O232"/>
  <c r="G357" s="1"/>
  <c r="O235"/>
  <c r="G360" s="1"/>
  <c r="O234"/>
  <c r="G359" s="1"/>
  <c r="O198"/>
  <c r="G323" s="1"/>
  <c r="O201"/>
  <c r="G326" s="1"/>
  <c r="O199"/>
  <c r="G324" s="1"/>
  <c r="O202"/>
  <c r="G327" s="1"/>
  <c r="O224"/>
  <c r="G349" s="1"/>
  <c r="O223"/>
  <c r="G348" s="1"/>
  <c r="O222"/>
  <c r="G347" s="1"/>
  <c r="O221"/>
  <c r="G346" s="1"/>
  <c r="O216"/>
  <c r="G341" s="1"/>
  <c r="O217"/>
  <c r="G342" s="1"/>
  <c r="O211"/>
  <c r="G336" s="1"/>
  <c r="O231"/>
  <c r="G356" s="1"/>
  <c r="O230"/>
  <c r="G355" s="1"/>
  <c r="O190"/>
  <c r="G315" s="1"/>
  <c r="O191"/>
  <c r="G316" s="1"/>
  <c r="O200"/>
  <c r="G325" s="1"/>
  <c r="O194"/>
  <c r="G319" s="1"/>
  <c r="O218"/>
  <c r="G343" s="1"/>
  <c r="O226"/>
  <c r="G351" s="1"/>
  <c r="O219"/>
  <c r="G344" s="1"/>
  <c r="O189"/>
  <c r="G314" s="1"/>
  <c r="O228"/>
  <c r="G353" s="1"/>
  <c r="O227"/>
  <c r="G352" s="1"/>
  <c r="N239"/>
  <c r="F309"/>
  <c r="AA277" i="28"/>
  <c r="AA267"/>
  <c r="AA283"/>
  <c r="AA262"/>
  <c r="AA269"/>
  <c r="AA289"/>
  <c r="AA282"/>
  <c r="AA276"/>
  <c r="AA268"/>
  <c r="AA279"/>
  <c r="AA284"/>
  <c r="AA266"/>
  <c r="AA285"/>
  <c r="AA278"/>
  <c r="AA272"/>
  <c r="AA263"/>
  <c r="AA275"/>
  <c r="AA280"/>
  <c r="AA270"/>
  <c r="AA281"/>
  <c r="AA274"/>
  <c r="AA290"/>
  <c r="AA265"/>
  <c r="AA271"/>
  <c r="AA287"/>
  <c r="AA264"/>
  <c r="AA273"/>
  <c r="AA261"/>
  <c r="AA286"/>
  <c r="AA288"/>
  <c r="Z270"/>
  <c r="Z279"/>
  <c r="Z281"/>
  <c r="Z276"/>
  <c r="Z266"/>
  <c r="Z286"/>
  <c r="Z262"/>
  <c r="Z285"/>
  <c r="Z275"/>
  <c r="Z265"/>
  <c r="Z272"/>
  <c r="Z288"/>
  <c r="Z282"/>
  <c r="Z277"/>
  <c r="Z273"/>
  <c r="Z271"/>
  <c r="Z287"/>
  <c r="Z264"/>
  <c r="Z284"/>
  <c r="Z278"/>
  <c r="Z268"/>
  <c r="Z269"/>
  <c r="Z267"/>
  <c r="Z283"/>
  <c r="Z263"/>
  <c r="Z280"/>
  <c r="Z274"/>
  <c r="Z290"/>
  <c r="Z261"/>
  <c r="Z291" s="1"/>
  <c r="Z292" s="1"/>
  <c r="Z289"/>
  <c r="AL286"/>
  <c r="AL270"/>
  <c r="AL273"/>
  <c r="AL277"/>
  <c r="AL264"/>
  <c r="AL261"/>
  <c r="AL275"/>
  <c r="AL282"/>
  <c r="AL266"/>
  <c r="AL269"/>
  <c r="AL287"/>
  <c r="AL288"/>
  <c r="AL276"/>
  <c r="AL271"/>
  <c r="AL289"/>
  <c r="AL278"/>
  <c r="AL262"/>
  <c r="AL265"/>
  <c r="AL283"/>
  <c r="AL284"/>
  <c r="AL272"/>
  <c r="AL267"/>
  <c r="AL285"/>
  <c r="AL290"/>
  <c r="AL274"/>
  <c r="AL279"/>
  <c r="AL280"/>
  <c r="AL268"/>
  <c r="AL263"/>
  <c r="AL281"/>
  <c r="AR284"/>
  <c r="AR277"/>
  <c r="AR278"/>
  <c r="AR263"/>
  <c r="AR279"/>
  <c r="AR266"/>
  <c r="AR282"/>
  <c r="AR275"/>
  <c r="AR261"/>
  <c r="AR269"/>
  <c r="AR276"/>
  <c r="AR288"/>
  <c r="AR289"/>
  <c r="AR273"/>
  <c r="AR272"/>
  <c r="AR267"/>
  <c r="AR285"/>
  <c r="AR270"/>
  <c r="AR268"/>
  <c r="AR280"/>
  <c r="AR281"/>
  <c r="AR265"/>
  <c r="AR264"/>
  <c r="AR283"/>
  <c r="AR262"/>
  <c r="AR286"/>
  <c r="AR271"/>
  <c r="AR287"/>
  <c r="AR274"/>
  <c r="AR290"/>
  <c r="K263"/>
  <c r="K279"/>
  <c r="K272"/>
  <c r="K268"/>
  <c r="K281"/>
  <c r="K274"/>
  <c r="K290"/>
  <c r="K265"/>
  <c r="K275"/>
  <c r="K266"/>
  <c r="K262"/>
  <c r="K273"/>
  <c r="K270"/>
  <c r="K286"/>
  <c r="K284"/>
  <c r="K277"/>
  <c r="K271"/>
  <c r="K287"/>
  <c r="K261"/>
  <c r="K269"/>
  <c r="K289"/>
  <c r="K282"/>
  <c r="K280"/>
  <c r="K267"/>
  <c r="K283"/>
  <c r="K288"/>
  <c r="K264"/>
  <c r="K285"/>
  <c r="K278"/>
  <c r="K276"/>
  <c r="AZ263"/>
  <c r="AZ266"/>
  <c r="AZ286"/>
  <c r="AZ277"/>
  <c r="AZ275"/>
  <c r="AZ265"/>
  <c r="AZ281"/>
  <c r="AZ272"/>
  <c r="AZ288"/>
  <c r="AZ278"/>
  <c r="AZ261"/>
  <c r="AZ267"/>
  <c r="AZ270"/>
  <c r="AZ290"/>
  <c r="AZ287"/>
  <c r="AZ264"/>
  <c r="AZ280"/>
  <c r="AZ269"/>
  <c r="AZ283"/>
  <c r="AZ276"/>
  <c r="AZ262"/>
  <c r="AZ282"/>
  <c r="AZ279"/>
  <c r="AZ271"/>
  <c r="AZ274"/>
  <c r="AZ285"/>
  <c r="AZ268"/>
  <c r="AZ284"/>
  <c r="AZ273"/>
  <c r="AZ289"/>
  <c r="AW268"/>
  <c r="AW282"/>
  <c r="AW285"/>
  <c r="AW273"/>
  <c r="AW274"/>
  <c r="AW263"/>
  <c r="AW280"/>
  <c r="AW264"/>
  <c r="AW278"/>
  <c r="AW281"/>
  <c r="AW269"/>
  <c r="AW270"/>
  <c r="AW287"/>
  <c r="AW275"/>
  <c r="AW261"/>
  <c r="AW276"/>
  <c r="AW290"/>
  <c r="AW265"/>
  <c r="AW266"/>
  <c r="AW283"/>
  <c r="AW271"/>
  <c r="AW288"/>
  <c r="AW277"/>
  <c r="AW272"/>
  <c r="AW286"/>
  <c r="AW289"/>
  <c r="AW262"/>
  <c r="AW279"/>
  <c r="AW267"/>
  <c r="AW284"/>
  <c r="AM279"/>
  <c r="AM278"/>
  <c r="AM262"/>
  <c r="AM277"/>
  <c r="AM275"/>
  <c r="AM264"/>
  <c r="AM281"/>
  <c r="AM273"/>
  <c r="AM261"/>
  <c r="AM290"/>
  <c r="AM274"/>
  <c r="AM271"/>
  <c r="AM288"/>
  <c r="AM276"/>
  <c r="AM269"/>
  <c r="AM287"/>
  <c r="AM286"/>
  <c r="AM270"/>
  <c r="AM267"/>
  <c r="AM284"/>
  <c r="AM272"/>
  <c r="AM289"/>
  <c r="AM265"/>
  <c r="AM283"/>
  <c r="AM282"/>
  <c r="AM266"/>
  <c r="AM263"/>
  <c r="AM280"/>
  <c r="AM268"/>
  <c r="AM285"/>
  <c r="BF270"/>
  <c r="BF271"/>
  <c r="BF287"/>
  <c r="BF290"/>
  <c r="BF272"/>
  <c r="BF273"/>
  <c r="BF280"/>
  <c r="BF266"/>
  <c r="BF267"/>
  <c r="BF283"/>
  <c r="BF286"/>
  <c r="BF268"/>
  <c r="BF269"/>
  <c r="BF289"/>
  <c r="BF262"/>
  <c r="BF263"/>
  <c r="BF279"/>
  <c r="BF282"/>
  <c r="BF264"/>
  <c r="BF265"/>
  <c r="BF285"/>
  <c r="BF288"/>
  <c r="BF261"/>
  <c r="BF274"/>
  <c r="BF275"/>
  <c r="BF278"/>
  <c r="BF277"/>
  <c r="BF276"/>
  <c r="BF281"/>
  <c r="BF284"/>
  <c r="AX282"/>
  <c r="AX283"/>
  <c r="AX269"/>
  <c r="AX272"/>
  <c r="AX288"/>
  <c r="AX261"/>
  <c r="AX275"/>
  <c r="AX274"/>
  <c r="AX278"/>
  <c r="AX279"/>
  <c r="AX265"/>
  <c r="AX268"/>
  <c r="AX284"/>
  <c r="AX289"/>
  <c r="AX271"/>
  <c r="AX270"/>
  <c r="AX290"/>
  <c r="AX277"/>
  <c r="AX264"/>
  <c r="AX280"/>
  <c r="AX285"/>
  <c r="AX267"/>
  <c r="AX266"/>
  <c r="AX286"/>
  <c r="AX287"/>
  <c r="AX273"/>
  <c r="AX276"/>
  <c r="AX281"/>
  <c r="AX263"/>
  <c r="AX262"/>
  <c r="AN272"/>
  <c r="AN288"/>
  <c r="AN273"/>
  <c r="AN266"/>
  <c r="AN267"/>
  <c r="AN269"/>
  <c r="AN281"/>
  <c r="AN270"/>
  <c r="AN264"/>
  <c r="AN280"/>
  <c r="AN265"/>
  <c r="AN285"/>
  <c r="AN276"/>
  <c r="AN283"/>
  <c r="AN277"/>
  <c r="AN262"/>
  <c r="AN271"/>
  <c r="AN287"/>
  <c r="AN290"/>
  <c r="AN268"/>
  <c r="AN284"/>
  <c r="AN286"/>
  <c r="AN261"/>
  <c r="AN263"/>
  <c r="AN279"/>
  <c r="AN282"/>
  <c r="AN274"/>
  <c r="AN275"/>
  <c r="AN278"/>
  <c r="AN289"/>
  <c r="Y269"/>
  <c r="Y289"/>
  <c r="Y266"/>
  <c r="Y278"/>
  <c r="Y268"/>
  <c r="Y284"/>
  <c r="Y264"/>
  <c r="Y287"/>
  <c r="Y261"/>
  <c r="Y285"/>
  <c r="Y279"/>
  <c r="Y274"/>
  <c r="Y290"/>
  <c r="Y280"/>
  <c r="Y277"/>
  <c r="Y283"/>
  <c r="Y281"/>
  <c r="Y267"/>
  <c r="Y262"/>
  <c r="Y286"/>
  <c r="Y276"/>
  <c r="Y270"/>
  <c r="Y275"/>
  <c r="Y273"/>
  <c r="Y263"/>
  <c r="Y265"/>
  <c r="Y282"/>
  <c r="Y272"/>
  <c r="Y288"/>
  <c r="Y271"/>
  <c r="BE282"/>
  <c r="BE266"/>
  <c r="BE283"/>
  <c r="BE269"/>
  <c r="BE267"/>
  <c r="BE284"/>
  <c r="BE272"/>
  <c r="BE289"/>
  <c r="BE278"/>
  <c r="BE262"/>
  <c r="BE279"/>
  <c r="BE265"/>
  <c r="BE263"/>
  <c r="BE280"/>
  <c r="BE268"/>
  <c r="BE285"/>
  <c r="BE290"/>
  <c r="BE274"/>
  <c r="BE277"/>
  <c r="BE261"/>
  <c r="BE275"/>
  <c r="BE264"/>
  <c r="BE281"/>
  <c r="BE286"/>
  <c r="BE270"/>
  <c r="BE287"/>
  <c r="BE273"/>
  <c r="BE271"/>
  <c r="BE288"/>
  <c r="BE276"/>
  <c r="AJ44"/>
  <c r="AJ45" s="1"/>
  <c r="BI14"/>
  <c r="E267" i="30"/>
  <c r="L267" s="1"/>
  <c r="F302" i="26"/>
  <c r="P215"/>
  <c r="H340" s="1"/>
  <c r="AY82"/>
  <c r="AJ279" i="28"/>
  <c r="AJ270"/>
  <c r="AJ263"/>
  <c r="AJ273"/>
  <c r="AJ272"/>
  <c r="AJ288"/>
  <c r="AJ282"/>
  <c r="AJ275"/>
  <c r="AJ264"/>
  <c r="AJ277"/>
  <c r="AJ269"/>
  <c r="AJ289"/>
  <c r="AJ284"/>
  <c r="AJ278"/>
  <c r="AJ271"/>
  <c r="AJ287"/>
  <c r="AJ266"/>
  <c r="AJ265"/>
  <c r="AJ285"/>
  <c r="AJ280"/>
  <c r="AJ274"/>
  <c r="AJ290"/>
  <c r="AJ267"/>
  <c r="AJ283"/>
  <c r="AJ262"/>
  <c r="AJ261"/>
  <c r="AJ281"/>
  <c r="AJ276"/>
  <c r="AJ268"/>
  <c r="AJ286"/>
  <c r="I277" i="26"/>
  <c r="I239"/>
  <c r="Q215" s="1"/>
  <c r="I340" s="1"/>
  <c r="G277" i="28"/>
  <c r="G273"/>
  <c r="G263"/>
  <c r="G275"/>
  <c r="G262"/>
  <c r="G278"/>
  <c r="G276"/>
  <c r="G265"/>
  <c r="G269"/>
  <c r="G264"/>
  <c r="G271"/>
  <c r="G287"/>
  <c r="G274"/>
  <c r="G272"/>
  <c r="G288"/>
  <c r="G290"/>
  <c r="G289"/>
  <c r="G285"/>
  <c r="G267"/>
  <c r="G283"/>
  <c r="G270"/>
  <c r="G286"/>
  <c r="G284"/>
  <c r="G261"/>
  <c r="G281"/>
  <c r="G266"/>
  <c r="G279"/>
  <c r="G268"/>
  <c r="G282"/>
  <c r="G280"/>
  <c r="I265"/>
  <c r="I281"/>
  <c r="I283"/>
  <c r="I262"/>
  <c r="I282"/>
  <c r="I280"/>
  <c r="I264"/>
  <c r="I290"/>
  <c r="I273"/>
  <c r="I271"/>
  <c r="I261"/>
  <c r="I278"/>
  <c r="I276"/>
  <c r="I277"/>
  <c r="I279"/>
  <c r="I266"/>
  <c r="I269"/>
  <c r="I263"/>
  <c r="I289"/>
  <c r="I274"/>
  <c r="I272"/>
  <c r="I288"/>
  <c r="I275"/>
  <c r="I268"/>
  <c r="I285"/>
  <c r="I287"/>
  <c r="I270"/>
  <c r="I286"/>
  <c r="I284"/>
  <c r="I267"/>
  <c r="Q262"/>
  <c r="Q282"/>
  <c r="Q276"/>
  <c r="Q277"/>
  <c r="Q268"/>
  <c r="Q285"/>
  <c r="Q271"/>
  <c r="Q266"/>
  <c r="Q278"/>
  <c r="Q272"/>
  <c r="Q288"/>
  <c r="Q287"/>
  <c r="Q281"/>
  <c r="Q267"/>
  <c r="Q275"/>
  <c r="Q265"/>
  <c r="Q274"/>
  <c r="Q290"/>
  <c r="Q284"/>
  <c r="Q264"/>
  <c r="Q273"/>
  <c r="Q263"/>
  <c r="Q283"/>
  <c r="Q270"/>
  <c r="Q286"/>
  <c r="Q280"/>
  <c r="Q261"/>
  <c r="Q269"/>
  <c r="Q289"/>
  <c r="Q279"/>
  <c r="AE267"/>
  <c r="AE283"/>
  <c r="AE278"/>
  <c r="AE272"/>
  <c r="AE288"/>
  <c r="AE266"/>
  <c r="AE281"/>
  <c r="AE263"/>
  <c r="AE279"/>
  <c r="AE274"/>
  <c r="AE268"/>
  <c r="AE284"/>
  <c r="AE270"/>
  <c r="AE273"/>
  <c r="AE282"/>
  <c r="AE264"/>
  <c r="AE275"/>
  <c r="AE262"/>
  <c r="AE290"/>
  <c r="AE280"/>
  <c r="AE265"/>
  <c r="AE269"/>
  <c r="AE289"/>
  <c r="AE271"/>
  <c r="AE287"/>
  <c r="AE286"/>
  <c r="AE276"/>
  <c r="AE261"/>
  <c r="AE277"/>
  <c r="AE285"/>
  <c r="AO263"/>
  <c r="AO280"/>
  <c r="AO268"/>
  <c r="AO285"/>
  <c r="AO286"/>
  <c r="AO270"/>
  <c r="AO287"/>
  <c r="AO269"/>
  <c r="AO275"/>
  <c r="AO264"/>
  <c r="AO281"/>
  <c r="AO282"/>
  <c r="AO266"/>
  <c r="AO283"/>
  <c r="AO265"/>
  <c r="AO271"/>
  <c r="AO288"/>
  <c r="AO276"/>
  <c r="AO278"/>
  <c r="AO262"/>
  <c r="AO279"/>
  <c r="AO261"/>
  <c r="AO267"/>
  <c r="AO284"/>
  <c r="AO272"/>
  <c r="AO289"/>
  <c r="AO290"/>
  <c r="AO274"/>
  <c r="AO277"/>
  <c r="AO273"/>
  <c r="S261"/>
  <c r="S273"/>
  <c r="S276"/>
  <c r="S274"/>
  <c r="S290"/>
  <c r="S267"/>
  <c r="S283"/>
  <c r="S284"/>
  <c r="S269"/>
  <c r="S289"/>
  <c r="S270"/>
  <c r="S286"/>
  <c r="S263"/>
  <c r="S279"/>
  <c r="S272"/>
  <c r="S264"/>
  <c r="S285"/>
  <c r="S266"/>
  <c r="S282"/>
  <c r="S265"/>
  <c r="S275"/>
  <c r="S268"/>
  <c r="S262"/>
  <c r="S281"/>
  <c r="S280"/>
  <c r="S278"/>
  <c r="S277"/>
  <c r="S271"/>
  <c r="S287"/>
  <c r="S288"/>
  <c r="AY262"/>
  <c r="AY261"/>
  <c r="AY276"/>
  <c r="AY265"/>
  <c r="AY282"/>
  <c r="AY279"/>
  <c r="AY267"/>
  <c r="AY284"/>
  <c r="AY274"/>
  <c r="AY272"/>
  <c r="AY289"/>
  <c r="AY278"/>
  <c r="AY277"/>
  <c r="AY263"/>
  <c r="AY280"/>
  <c r="AY270"/>
  <c r="AY268"/>
  <c r="AY285"/>
  <c r="AY273"/>
  <c r="AY290"/>
  <c r="AY287"/>
  <c r="AY275"/>
  <c r="AY266"/>
  <c r="AY264"/>
  <c r="AY281"/>
  <c r="AY269"/>
  <c r="AY286"/>
  <c r="AY283"/>
  <c r="AY271"/>
  <c r="AY288"/>
  <c r="AV279"/>
  <c r="AV276"/>
  <c r="AV273"/>
  <c r="AV289"/>
  <c r="AV288"/>
  <c r="AV262"/>
  <c r="AV286"/>
  <c r="AV284"/>
  <c r="AV277"/>
  <c r="AV268"/>
  <c r="AV265"/>
  <c r="AV281"/>
  <c r="AV280"/>
  <c r="AV272"/>
  <c r="AV278"/>
  <c r="AV275"/>
  <c r="AV261"/>
  <c r="AV274"/>
  <c r="AV290"/>
  <c r="AV271"/>
  <c r="AV264"/>
  <c r="AV269"/>
  <c r="AV267"/>
  <c r="AV287"/>
  <c r="AV266"/>
  <c r="AV282"/>
  <c r="AV263"/>
  <c r="AV283"/>
  <c r="AV270"/>
  <c r="AV285"/>
  <c r="AU278"/>
  <c r="AU279"/>
  <c r="AU267"/>
  <c r="AU284"/>
  <c r="AU270"/>
  <c r="AU268"/>
  <c r="AU285"/>
  <c r="AU273"/>
  <c r="AU277"/>
  <c r="AU290"/>
  <c r="AU263"/>
  <c r="AU280"/>
  <c r="AU266"/>
  <c r="AU264"/>
  <c r="AU281"/>
  <c r="AU269"/>
  <c r="AU286"/>
  <c r="AU287"/>
  <c r="AU275"/>
  <c r="AU262"/>
  <c r="AU261"/>
  <c r="AU276"/>
  <c r="AU265"/>
  <c r="AU282"/>
  <c r="AU283"/>
  <c r="AU271"/>
  <c r="AU288"/>
  <c r="AU274"/>
  <c r="AU272"/>
  <c r="AU289"/>
  <c r="M263"/>
  <c r="M280"/>
  <c r="M261"/>
  <c r="M279"/>
  <c r="M269"/>
  <c r="M289"/>
  <c r="M278"/>
  <c r="M268"/>
  <c r="M265"/>
  <c r="M276"/>
  <c r="M264"/>
  <c r="M275"/>
  <c r="M277"/>
  <c r="M285"/>
  <c r="M274"/>
  <c r="M290"/>
  <c r="M272"/>
  <c r="M288"/>
  <c r="M271"/>
  <c r="M287"/>
  <c r="M281"/>
  <c r="M270"/>
  <c r="M286"/>
  <c r="M266"/>
  <c r="M284"/>
  <c r="M267"/>
  <c r="M283"/>
  <c r="M273"/>
  <c r="M262"/>
  <c r="M282"/>
  <c r="BA267"/>
  <c r="BA284"/>
  <c r="BA272"/>
  <c r="BA285"/>
  <c r="BA286"/>
  <c r="BA270"/>
  <c r="BA287"/>
  <c r="BA273"/>
  <c r="BA263"/>
  <c r="BA280"/>
  <c r="BA268"/>
  <c r="BA281"/>
  <c r="BA282"/>
  <c r="BA266"/>
  <c r="BA283"/>
  <c r="BA269"/>
  <c r="BA275"/>
  <c r="BA264"/>
  <c r="BA261"/>
  <c r="BA278"/>
  <c r="BA262"/>
  <c r="BA279"/>
  <c r="BA265"/>
  <c r="BA271"/>
  <c r="BA288"/>
  <c r="BA276"/>
  <c r="BA289"/>
  <c r="BA290"/>
  <c r="BA274"/>
  <c r="BA277"/>
  <c r="AT274"/>
  <c r="AT279"/>
  <c r="AT267"/>
  <c r="AT268"/>
  <c r="AT282"/>
  <c r="AT281"/>
  <c r="AT269"/>
  <c r="AT270"/>
  <c r="AT288"/>
  <c r="AT263"/>
  <c r="AT264"/>
  <c r="AT278"/>
  <c r="AT277"/>
  <c r="AT265"/>
  <c r="AT266"/>
  <c r="AT284"/>
  <c r="AT287"/>
  <c r="AT275"/>
  <c r="AT276"/>
  <c r="AT290"/>
  <c r="AT289"/>
  <c r="AT261"/>
  <c r="AT262"/>
  <c r="AT280"/>
  <c r="AT283"/>
  <c r="AT271"/>
  <c r="AT272"/>
  <c r="AT286"/>
  <c r="AT285"/>
  <c r="AT273"/>
  <c r="T262"/>
  <c r="T279"/>
  <c r="T276"/>
  <c r="T278"/>
  <c r="T265"/>
  <c r="T285"/>
  <c r="T270"/>
  <c r="T261"/>
  <c r="T275"/>
  <c r="T272"/>
  <c r="T288"/>
  <c r="T263"/>
  <c r="T281"/>
  <c r="T286"/>
  <c r="T264"/>
  <c r="T271"/>
  <c r="T287"/>
  <c r="T284"/>
  <c r="T277"/>
  <c r="T273"/>
  <c r="T266"/>
  <c r="T290"/>
  <c r="T268"/>
  <c r="T267"/>
  <c r="T283"/>
  <c r="T280"/>
  <c r="T282"/>
  <c r="T269"/>
  <c r="T289"/>
  <c r="T274"/>
  <c r="AD278"/>
  <c r="AD266"/>
  <c r="AD269"/>
  <c r="AD289"/>
  <c r="AD271"/>
  <c r="AD287"/>
  <c r="AD280"/>
  <c r="AD274"/>
  <c r="AD290"/>
  <c r="AD270"/>
  <c r="AD285"/>
  <c r="AD267"/>
  <c r="AD283"/>
  <c r="AD276"/>
  <c r="AD261"/>
  <c r="AD286"/>
  <c r="AD265"/>
  <c r="AD281"/>
  <c r="AD268"/>
  <c r="AD279"/>
  <c r="AD272"/>
  <c r="AD288"/>
  <c r="AD263"/>
  <c r="AD282"/>
  <c r="AD262"/>
  <c r="AD273"/>
  <c r="AD277"/>
  <c r="AD275"/>
  <c r="AD264"/>
  <c r="AD284"/>
  <c r="AL106" i="26"/>
  <c r="AS82"/>
  <c r="AS106" s="1"/>
  <c r="AG282" i="6"/>
  <c r="AT82" i="26" s="1"/>
  <c r="AT106" s="1"/>
  <c r="AJ102" i="28"/>
  <c r="BI102" s="1"/>
  <c r="BK102" s="1"/>
  <c r="G103" i="30" s="1"/>
  <c r="AJ103" i="28"/>
  <c r="BI103" s="1"/>
  <c r="BK103" s="1"/>
  <c r="G104" i="30" s="1"/>
  <c r="AJ91" i="28"/>
  <c r="BI91" s="1"/>
  <c r="BK91" s="1"/>
  <c r="G92" i="30" s="1"/>
  <c r="AJ94" i="28"/>
  <c r="BI94" s="1"/>
  <c r="BK94" s="1"/>
  <c r="G95" i="30" s="1"/>
  <c r="AJ104" i="28"/>
  <c r="BI104" s="1"/>
  <c r="BK104" s="1"/>
  <c r="G105" i="30" s="1"/>
  <c r="AJ89" i="28"/>
  <c r="BI89" s="1"/>
  <c r="BK89" s="1"/>
  <c r="G90" i="30" s="1"/>
  <c r="AJ97" i="28"/>
  <c r="BI97" s="1"/>
  <c r="BK97" s="1"/>
  <c r="G98" i="30" s="1"/>
  <c r="AJ113" i="28"/>
  <c r="BI113" s="1"/>
  <c r="BK113" s="1"/>
  <c r="G114" i="30" s="1"/>
  <c r="AJ106" i="28"/>
  <c r="BI106" s="1"/>
  <c r="BK106" s="1"/>
  <c r="G107" i="30" s="1"/>
  <c r="AJ99" i="28"/>
  <c r="BI99" s="1"/>
  <c r="BK99" s="1"/>
  <c r="G100" i="30" s="1"/>
  <c r="AJ98" i="28"/>
  <c r="BI98" s="1"/>
  <c r="BK98" s="1"/>
  <c r="G99" i="30" s="1"/>
  <c r="AJ90" i="28"/>
  <c r="BI90" s="1"/>
  <c r="BK90" s="1"/>
  <c r="G91" i="30" s="1"/>
  <c r="AJ100" i="28"/>
  <c r="BI100" s="1"/>
  <c r="BK100" s="1"/>
  <c r="G101" i="30" s="1"/>
  <c r="AJ88" i="28"/>
  <c r="BI88" s="1"/>
  <c r="BK88" s="1"/>
  <c r="G89" i="30" s="1"/>
  <c r="AJ93" i="28"/>
  <c r="BI93" s="1"/>
  <c r="BK93" s="1"/>
  <c r="G94" i="30" s="1"/>
  <c r="AJ109" i="28"/>
  <c r="BI109" s="1"/>
  <c r="BK109" s="1"/>
  <c r="G110" i="30" s="1"/>
  <c r="AJ95" i="28"/>
  <c r="BI95" s="1"/>
  <c r="BK95" s="1"/>
  <c r="G96" i="30" s="1"/>
  <c r="AJ111" i="28"/>
  <c r="BI111" s="1"/>
  <c r="BK111" s="1"/>
  <c r="G112" i="30" s="1"/>
  <c r="AJ86" i="28"/>
  <c r="BI86" s="1"/>
  <c r="BK86" s="1"/>
  <c r="G87" i="30" s="1"/>
  <c r="AJ96" i="28"/>
  <c r="BI96" s="1"/>
  <c r="BK96" s="1"/>
  <c r="G97" i="30" s="1"/>
  <c r="AJ112" i="28"/>
  <c r="BI112" s="1"/>
  <c r="BK112" s="1"/>
  <c r="G113" i="30" s="1"/>
  <c r="AJ84" i="28"/>
  <c r="AJ105"/>
  <c r="BI105" s="1"/>
  <c r="BK105" s="1"/>
  <c r="G106" i="30" s="1"/>
  <c r="AJ110" i="28"/>
  <c r="BI110" s="1"/>
  <c r="BK110" s="1"/>
  <c r="G111" i="30" s="1"/>
  <c r="AJ107" i="28"/>
  <c r="BI107" s="1"/>
  <c r="BK107" s="1"/>
  <c r="G108" i="30" s="1"/>
  <c r="AJ85" i="28"/>
  <c r="BI85" s="1"/>
  <c r="BK85" s="1"/>
  <c r="G86" i="30" s="1"/>
  <c r="AJ92" i="28"/>
  <c r="BI92" s="1"/>
  <c r="BK92" s="1"/>
  <c r="G93" i="30" s="1"/>
  <c r="AJ108" i="28"/>
  <c r="BI108" s="1"/>
  <c r="BK108" s="1"/>
  <c r="G109" i="30" s="1"/>
  <c r="AJ87" i="28"/>
  <c r="BI87" s="1"/>
  <c r="BK87" s="1"/>
  <c r="G88" i="30" s="1"/>
  <c r="AJ101" i="28"/>
  <c r="BI101" s="1"/>
  <c r="BK101" s="1"/>
  <c r="G102" i="30" s="1"/>
  <c r="H301" i="26"/>
  <c r="AQ278" i="28"/>
  <c r="AQ262"/>
  <c r="AQ263"/>
  <c r="AQ280"/>
  <c r="AQ268"/>
  <c r="AQ285"/>
  <c r="AQ269"/>
  <c r="AQ287"/>
  <c r="AQ290"/>
  <c r="AQ274"/>
  <c r="AQ275"/>
  <c r="AQ264"/>
  <c r="AQ281"/>
  <c r="AQ265"/>
  <c r="AQ283"/>
  <c r="AQ286"/>
  <c r="AQ270"/>
  <c r="AQ271"/>
  <c r="AQ288"/>
  <c r="AQ276"/>
  <c r="AQ277"/>
  <c r="AQ279"/>
  <c r="AQ282"/>
  <c r="AQ266"/>
  <c r="AQ267"/>
  <c r="AQ284"/>
  <c r="AQ272"/>
  <c r="AQ289"/>
  <c r="AQ273"/>
  <c r="AQ261"/>
  <c r="U277"/>
  <c r="U273"/>
  <c r="U262"/>
  <c r="U282"/>
  <c r="U268"/>
  <c r="U280"/>
  <c r="U267"/>
  <c r="U283"/>
  <c r="U269"/>
  <c r="U289"/>
  <c r="U278"/>
  <c r="U265"/>
  <c r="U276"/>
  <c r="U264"/>
  <c r="U279"/>
  <c r="U266"/>
  <c r="U285"/>
  <c r="U274"/>
  <c r="U290"/>
  <c r="U272"/>
  <c r="U288"/>
  <c r="U275"/>
  <c r="U261"/>
  <c r="U281"/>
  <c r="U270"/>
  <c r="U286"/>
  <c r="U263"/>
  <c r="U284"/>
  <c r="U271"/>
  <c r="U287"/>
  <c r="AH263"/>
  <c r="AH280"/>
  <c r="AH274"/>
  <c r="AH290"/>
  <c r="AH281"/>
  <c r="AH279"/>
  <c r="AH265"/>
  <c r="AH289"/>
  <c r="AH276"/>
  <c r="AH270"/>
  <c r="AH286"/>
  <c r="AH266"/>
  <c r="AH275"/>
  <c r="AH261"/>
  <c r="AH285"/>
  <c r="AH272"/>
  <c r="AH288"/>
  <c r="AH282"/>
  <c r="AH262"/>
  <c r="AH271"/>
  <c r="AH287"/>
  <c r="AH273"/>
  <c r="AH264"/>
  <c r="AH284"/>
  <c r="AH278"/>
  <c r="AH277"/>
  <c r="AH267"/>
  <c r="AH283"/>
  <c r="AH269"/>
  <c r="AH268"/>
  <c r="J271"/>
  <c r="J287"/>
  <c r="J273"/>
  <c r="J263"/>
  <c r="J280"/>
  <c r="J274"/>
  <c r="J277"/>
  <c r="J267"/>
  <c r="J283"/>
  <c r="J269"/>
  <c r="J290"/>
  <c r="J276"/>
  <c r="J270"/>
  <c r="J286"/>
  <c r="J289"/>
  <c r="J266"/>
  <c r="J279"/>
  <c r="J268"/>
  <c r="J261"/>
  <c r="J272"/>
  <c r="J288"/>
  <c r="J282"/>
  <c r="J281"/>
  <c r="J275"/>
  <c r="J265"/>
  <c r="J285"/>
  <c r="J264"/>
  <c r="J284"/>
  <c r="J278"/>
  <c r="J262"/>
  <c r="AC272"/>
  <c r="AC288"/>
  <c r="AC271"/>
  <c r="AC287"/>
  <c r="AC269"/>
  <c r="AC289"/>
  <c r="AC282"/>
  <c r="AC263"/>
  <c r="AC284"/>
  <c r="AC267"/>
  <c r="AC283"/>
  <c r="AC270"/>
  <c r="AC285"/>
  <c r="AC278"/>
  <c r="AC261"/>
  <c r="AC265"/>
  <c r="AC280"/>
  <c r="AC264"/>
  <c r="AC279"/>
  <c r="AC266"/>
  <c r="AC281"/>
  <c r="AC274"/>
  <c r="AC290"/>
  <c r="AC276"/>
  <c r="AC268"/>
  <c r="AC275"/>
  <c r="AC277"/>
  <c r="AC273"/>
  <c r="AC262"/>
  <c r="AC286"/>
  <c r="BB284"/>
  <c r="BB272"/>
  <c r="BB267"/>
  <c r="BB285"/>
  <c r="BB286"/>
  <c r="BB270"/>
  <c r="BB273"/>
  <c r="BB280"/>
  <c r="BB268"/>
  <c r="BB263"/>
  <c r="BB281"/>
  <c r="BB282"/>
  <c r="BB266"/>
  <c r="BB269"/>
  <c r="BB287"/>
  <c r="BB277"/>
  <c r="BB264"/>
  <c r="BB261"/>
  <c r="BB275"/>
  <c r="BB278"/>
  <c r="BB262"/>
  <c r="BB265"/>
  <c r="BB283"/>
  <c r="BB288"/>
  <c r="BB276"/>
  <c r="BB271"/>
  <c r="BB289"/>
  <c r="BB290"/>
  <c r="BB274"/>
  <c r="BB279"/>
  <c r="AI268"/>
  <c r="AI285"/>
  <c r="AI274"/>
  <c r="AI290"/>
  <c r="AI261"/>
  <c r="AI267"/>
  <c r="AI283"/>
  <c r="AI264"/>
  <c r="AI281"/>
  <c r="AI288"/>
  <c r="AI286"/>
  <c r="AI277"/>
  <c r="AI263"/>
  <c r="AI279"/>
  <c r="AI266"/>
  <c r="AI273"/>
  <c r="AI284"/>
  <c r="AI282"/>
  <c r="AI276"/>
  <c r="AI270"/>
  <c r="AI275"/>
  <c r="AI280"/>
  <c r="AI262"/>
  <c r="AI269"/>
  <c r="AI289"/>
  <c r="AI278"/>
  <c r="AI272"/>
  <c r="AI265"/>
  <c r="AI271"/>
  <c r="AI287"/>
  <c r="X277"/>
  <c r="X279"/>
  <c r="X270"/>
  <c r="X273"/>
  <c r="X264"/>
  <c r="X284"/>
  <c r="X282"/>
  <c r="X266"/>
  <c r="X275"/>
  <c r="X261"/>
  <c r="X269"/>
  <c r="X289"/>
  <c r="X280"/>
  <c r="X278"/>
  <c r="X263"/>
  <c r="X271"/>
  <c r="X287"/>
  <c r="X265"/>
  <c r="X285"/>
  <c r="X276"/>
  <c r="X274"/>
  <c r="X290"/>
  <c r="X268"/>
  <c r="X267"/>
  <c r="X283"/>
  <c r="X262"/>
  <c r="X281"/>
  <c r="X272"/>
  <c r="X288"/>
  <c r="X286"/>
  <c r="L269"/>
  <c r="L289"/>
  <c r="L286"/>
  <c r="L266"/>
  <c r="L275"/>
  <c r="L272"/>
  <c r="L288"/>
  <c r="L265"/>
  <c r="L285"/>
  <c r="L274"/>
  <c r="L264"/>
  <c r="L271"/>
  <c r="L287"/>
  <c r="L284"/>
  <c r="L263"/>
  <c r="L281"/>
  <c r="L270"/>
  <c r="L261"/>
  <c r="L267"/>
  <c r="L283"/>
  <c r="L280"/>
  <c r="L282"/>
  <c r="L277"/>
  <c r="L273"/>
  <c r="L268"/>
  <c r="L290"/>
  <c r="L262"/>
  <c r="L279"/>
  <c r="L276"/>
  <c r="L278"/>
  <c r="BD275"/>
  <c r="BD278"/>
  <c r="BD289"/>
  <c r="BD264"/>
  <c r="BD280"/>
  <c r="BD265"/>
  <c r="BD285"/>
  <c r="BD267"/>
  <c r="BD269"/>
  <c r="BD281"/>
  <c r="BD270"/>
  <c r="BD271"/>
  <c r="BD287"/>
  <c r="BD290"/>
  <c r="BD276"/>
  <c r="BD283"/>
  <c r="BD277"/>
  <c r="BD262"/>
  <c r="BD263"/>
  <c r="BD279"/>
  <c r="BD282"/>
  <c r="BD274"/>
  <c r="BD268"/>
  <c r="BD284"/>
  <c r="BD286"/>
  <c r="BD261"/>
  <c r="BD272"/>
  <c r="BD288"/>
  <c r="BD273"/>
  <c r="BD266"/>
  <c r="AP264"/>
  <c r="AP265"/>
  <c r="AP285"/>
  <c r="AP288"/>
  <c r="AP270"/>
  <c r="AP271"/>
  <c r="AP287"/>
  <c r="AP290"/>
  <c r="AP277"/>
  <c r="AP276"/>
  <c r="AP281"/>
  <c r="AP284"/>
  <c r="AP266"/>
  <c r="AP267"/>
  <c r="AP283"/>
  <c r="AP286"/>
  <c r="AP272"/>
  <c r="AP273"/>
  <c r="AP280"/>
  <c r="AP262"/>
  <c r="AP263"/>
  <c r="AP279"/>
  <c r="AP282"/>
  <c r="AP268"/>
  <c r="AP269"/>
  <c r="AP289"/>
  <c r="AP261"/>
  <c r="AP274"/>
  <c r="AP275"/>
  <c r="AP278"/>
  <c r="P262"/>
  <c r="P281"/>
  <c r="P272"/>
  <c r="P274"/>
  <c r="P290"/>
  <c r="P266"/>
  <c r="P279"/>
  <c r="P288"/>
  <c r="P268"/>
  <c r="P273"/>
  <c r="P264"/>
  <c r="P270"/>
  <c r="P286"/>
  <c r="P277"/>
  <c r="P275"/>
  <c r="P284"/>
  <c r="P269"/>
  <c r="P289"/>
  <c r="P280"/>
  <c r="P282"/>
  <c r="P261"/>
  <c r="P271"/>
  <c r="P287"/>
  <c r="P265"/>
  <c r="P285"/>
  <c r="P276"/>
  <c r="P278"/>
  <c r="P263"/>
  <c r="P267"/>
  <c r="P283"/>
  <c r="BG265"/>
  <c r="BG283"/>
  <c r="BG282"/>
  <c r="BG266"/>
  <c r="BG267"/>
  <c r="BG284"/>
  <c r="BG272"/>
  <c r="BG289"/>
  <c r="BG277"/>
  <c r="BG279"/>
  <c r="BG278"/>
  <c r="BG262"/>
  <c r="BG263"/>
  <c r="BG280"/>
  <c r="BG268"/>
  <c r="BG285"/>
  <c r="BG273"/>
  <c r="BG261"/>
  <c r="BG290"/>
  <c r="BG274"/>
  <c r="BG275"/>
  <c r="BG264"/>
  <c r="BG281"/>
  <c r="BG269"/>
  <c r="BG287"/>
  <c r="BG286"/>
  <c r="BG270"/>
  <c r="BG271"/>
  <c r="BG288"/>
  <c r="BG276"/>
  <c r="AZ82" i="26" l="1"/>
  <c r="AB291" i="28"/>
  <c r="AB292" s="1"/>
  <c r="AP291"/>
  <c r="AP292" s="1"/>
  <c r="AE291"/>
  <c r="AE292" s="1"/>
  <c r="BI84"/>
  <c r="AJ114"/>
  <c r="AJ115" s="1"/>
  <c r="AZ106" i="26"/>
  <c r="K153"/>
  <c r="K215" s="1"/>
  <c r="AJ371" i="28"/>
  <c r="AJ379"/>
  <c r="AJ387"/>
  <c r="AJ366"/>
  <c r="AJ374"/>
  <c r="AJ382"/>
  <c r="AJ390"/>
  <c r="AJ369"/>
  <c r="AJ377"/>
  <c r="AJ385"/>
  <c r="AJ395"/>
  <c r="AJ372"/>
  <c r="AJ380"/>
  <c r="AJ388"/>
  <c r="AJ393"/>
  <c r="AJ367"/>
  <c r="AJ375"/>
  <c r="AJ383"/>
  <c r="AJ391"/>
  <c r="AJ370"/>
  <c r="AJ378"/>
  <c r="AJ386"/>
  <c r="AJ394"/>
  <c r="AJ373"/>
  <c r="AJ381"/>
  <c r="AJ389"/>
  <c r="AJ368"/>
  <c r="AJ376"/>
  <c r="AJ384"/>
  <c r="AJ392"/>
  <c r="AJ357"/>
  <c r="AJ337"/>
  <c r="AJ347"/>
  <c r="AJ335"/>
  <c r="AJ340"/>
  <c r="AJ356"/>
  <c r="AJ350"/>
  <c r="AJ349"/>
  <c r="AJ333"/>
  <c r="AJ343"/>
  <c r="AJ359"/>
  <c r="AJ331"/>
  <c r="AJ352"/>
  <c r="AJ346"/>
  <c r="AJ345"/>
  <c r="AJ353"/>
  <c r="AJ332"/>
  <c r="AJ339"/>
  <c r="AJ355"/>
  <c r="AJ334"/>
  <c r="AJ348"/>
  <c r="AJ342"/>
  <c r="AJ358"/>
  <c r="AJ338"/>
  <c r="AJ341"/>
  <c r="AJ351"/>
  <c r="AJ336"/>
  <c r="AJ344"/>
  <c r="AJ360"/>
  <c r="AJ354"/>
  <c r="AN320"/>
  <c r="AN305"/>
  <c r="AN304"/>
  <c r="AN316"/>
  <c r="AN315"/>
  <c r="AN296"/>
  <c r="AN308"/>
  <c r="AN311"/>
  <c r="AN319"/>
  <c r="AN297"/>
  <c r="AN307"/>
  <c r="AN306"/>
  <c r="AN318"/>
  <c r="AN300"/>
  <c r="AN303"/>
  <c r="AN310"/>
  <c r="AN322"/>
  <c r="AN321"/>
  <c r="AN298"/>
  <c r="AN309"/>
  <c r="AN301"/>
  <c r="AN325"/>
  <c r="AN312"/>
  <c r="AN302"/>
  <c r="AN314"/>
  <c r="AN313"/>
  <c r="AN324"/>
  <c r="AN323"/>
  <c r="AN299"/>
  <c r="AN317"/>
  <c r="U297"/>
  <c r="U314"/>
  <c r="U318"/>
  <c r="U322"/>
  <c r="U320"/>
  <c r="U306"/>
  <c r="U304"/>
  <c r="U323"/>
  <c r="U309"/>
  <c r="U307"/>
  <c r="U317"/>
  <c r="U313"/>
  <c r="U302"/>
  <c r="U300"/>
  <c r="U315"/>
  <c r="U305"/>
  <c r="U303"/>
  <c r="U296"/>
  <c r="U319"/>
  <c r="U298"/>
  <c r="U316"/>
  <c r="U321"/>
  <c r="U312"/>
  <c r="U301"/>
  <c r="U299"/>
  <c r="U325"/>
  <c r="U311"/>
  <c r="U324"/>
  <c r="U310"/>
  <c r="U308"/>
  <c r="AZ313"/>
  <c r="AZ320"/>
  <c r="AZ323"/>
  <c r="AZ322"/>
  <c r="AZ325"/>
  <c r="AZ302"/>
  <c r="AZ299"/>
  <c r="AZ304"/>
  <c r="AZ311"/>
  <c r="AZ315"/>
  <c r="AZ314"/>
  <c r="AZ317"/>
  <c r="AZ324"/>
  <c r="AZ297"/>
  <c r="AZ296"/>
  <c r="AZ303"/>
  <c r="AZ306"/>
  <c r="AZ305"/>
  <c r="AZ308"/>
  <c r="AZ316"/>
  <c r="AZ319"/>
  <c r="AZ318"/>
  <c r="AZ312"/>
  <c r="AZ321"/>
  <c r="AZ298"/>
  <c r="AZ301"/>
  <c r="AZ300"/>
  <c r="AZ307"/>
  <c r="AZ310"/>
  <c r="AZ309"/>
  <c r="AP306"/>
  <c r="AP323"/>
  <c r="AP311"/>
  <c r="AP302"/>
  <c r="AP313"/>
  <c r="AP298"/>
  <c r="AP318"/>
  <c r="AP301"/>
  <c r="AP319"/>
  <c r="AP307"/>
  <c r="AP324"/>
  <c r="AP308"/>
  <c r="AP325"/>
  <c r="AP314"/>
  <c r="AP297"/>
  <c r="AP315"/>
  <c r="AP303"/>
  <c r="AP320"/>
  <c r="AP304"/>
  <c r="AP321"/>
  <c r="AP309"/>
  <c r="AP296"/>
  <c r="AP312"/>
  <c r="AP310"/>
  <c r="AP299"/>
  <c r="AP316"/>
  <c r="AP300"/>
  <c r="AP317"/>
  <c r="AP305"/>
  <c r="AP322"/>
  <c r="W314"/>
  <c r="W307"/>
  <c r="W318"/>
  <c r="W316"/>
  <c r="W309"/>
  <c r="W302"/>
  <c r="W300"/>
  <c r="W323"/>
  <c r="W303"/>
  <c r="W313"/>
  <c r="W319"/>
  <c r="W305"/>
  <c r="W298"/>
  <c r="W324"/>
  <c r="W315"/>
  <c r="W299"/>
  <c r="W322"/>
  <c r="W325"/>
  <c r="W301"/>
  <c r="W317"/>
  <c r="W310"/>
  <c r="W308"/>
  <c r="W312"/>
  <c r="W321"/>
  <c r="W311"/>
  <c r="W296"/>
  <c r="W297"/>
  <c r="W320"/>
  <c r="W306"/>
  <c r="W304"/>
  <c r="BC312"/>
  <c r="BC313"/>
  <c r="BC305"/>
  <c r="BC322"/>
  <c r="BC298"/>
  <c r="BC315"/>
  <c r="BC311"/>
  <c r="BC323"/>
  <c r="BC308"/>
  <c r="BC301"/>
  <c r="BC318"/>
  <c r="BC296"/>
  <c r="BC310"/>
  <c r="BC307"/>
  <c r="BC324"/>
  <c r="BC304"/>
  <c r="BC297"/>
  <c r="BC314"/>
  <c r="BC325"/>
  <c r="BC306"/>
  <c r="BC303"/>
  <c r="BC320"/>
  <c r="BC300"/>
  <c r="BC317"/>
  <c r="BC309"/>
  <c r="BC321"/>
  <c r="BC302"/>
  <c r="BC319"/>
  <c r="BC316"/>
  <c r="BC299"/>
  <c r="AI323"/>
  <c r="AI305"/>
  <c r="AI314"/>
  <c r="AI304"/>
  <c r="AI303"/>
  <c r="AI298"/>
  <c r="AI318"/>
  <c r="AI315"/>
  <c r="AI301"/>
  <c r="AI324"/>
  <c r="AI321"/>
  <c r="AI299"/>
  <c r="AI322"/>
  <c r="AI310"/>
  <c r="AI296"/>
  <c r="AI312"/>
  <c r="AI297"/>
  <c r="AI313"/>
  <c r="AI316"/>
  <c r="AI319"/>
  <c r="AI311"/>
  <c r="AI306"/>
  <c r="AI325"/>
  <c r="AI317"/>
  <c r="AI309"/>
  <c r="AI300"/>
  <c r="AI308"/>
  <c r="AI307"/>
  <c r="AI302"/>
  <c r="AI320"/>
  <c r="F317"/>
  <c r="F323"/>
  <c r="F309"/>
  <c r="F324"/>
  <c r="F321"/>
  <c r="F300"/>
  <c r="F298"/>
  <c r="F325"/>
  <c r="F307"/>
  <c r="F305"/>
  <c r="F319"/>
  <c r="F313"/>
  <c r="F296"/>
  <c r="F314"/>
  <c r="F310"/>
  <c r="F312"/>
  <c r="F303"/>
  <c r="F301"/>
  <c r="F316"/>
  <c r="F320"/>
  <c r="F322"/>
  <c r="F308"/>
  <c r="F306"/>
  <c r="F299"/>
  <c r="F297"/>
  <c r="F311"/>
  <c r="F315"/>
  <c r="F318"/>
  <c r="F304"/>
  <c r="F302"/>
  <c r="Y322"/>
  <c r="Y307"/>
  <c r="Y296"/>
  <c r="Y321"/>
  <c r="Y310"/>
  <c r="Y309"/>
  <c r="Y304"/>
  <c r="Y319"/>
  <c r="Y303"/>
  <c r="Y325"/>
  <c r="Y323"/>
  <c r="Y306"/>
  <c r="Y305"/>
  <c r="Y300"/>
  <c r="Y320"/>
  <c r="Y312"/>
  <c r="Y299"/>
  <c r="Y318"/>
  <c r="Y315"/>
  <c r="Y302"/>
  <c r="Y301"/>
  <c r="Y316"/>
  <c r="Y324"/>
  <c r="Y317"/>
  <c r="Y311"/>
  <c r="Y314"/>
  <c r="Y298"/>
  <c r="Y297"/>
  <c r="Y313"/>
  <c r="Y308"/>
  <c r="BE304"/>
  <c r="BE321"/>
  <c r="BE305"/>
  <c r="BE322"/>
  <c r="BE306"/>
  <c r="BE323"/>
  <c r="BE311"/>
  <c r="BE296"/>
  <c r="BE317"/>
  <c r="BE301"/>
  <c r="BE318"/>
  <c r="BE302"/>
  <c r="BE319"/>
  <c r="BE307"/>
  <c r="BE324"/>
  <c r="BE312"/>
  <c r="BE313"/>
  <c r="BE297"/>
  <c r="BE314"/>
  <c r="BE298"/>
  <c r="BE315"/>
  <c r="BE303"/>
  <c r="BE320"/>
  <c r="BE308"/>
  <c r="BE325"/>
  <c r="BE309"/>
  <c r="BE300"/>
  <c r="BE310"/>
  <c r="BE299"/>
  <c r="BE316"/>
  <c r="AO302"/>
  <c r="AO319"/>
  <c r="AO303"/>
  <c r="AO320"/>
  <c r="AO313"/>
  <c r="AO297"/>
  <c r="AO314"/>
  <c r="AO298"/>
  <c r="AO315"/>
  <c r="AO299"/>
  <c r="AO316"/>
  <c r="AO308"/>
  <c r="AO325"/>
  <c r="AO309"/>
  <c r="AO300"/>
  <c r="AO310"/>
  <c r="AO296"/>
  <c r="AO311"/>
  <c r="AO304"/>
  <c r="AO321"/>
  <c r="AO305"/>
  <c r="AO322"/>
  <c r="AO312"/>
  <c r="AO306"/>
  <c r="AO323"/>
  <c r="AO307"/>
  <c r="AO324"/>
  <c r="AO317"/>
  <c r="AO301"/>
  <c r="AO318"/>
  <c r="N316"/>
  <c r="N318"/>
  <c r="N306"/>
  <c r="N319"/>
  <c r="N299"/>
  <c r="N323"/>
  <c r="N309"/>
  <c r="N317"/>
  <c r="N308"/>
  <c r="N302"/>
  <c r="N296"/>
  <c r="N321"/>
  <c r="N322"/>
  <c r="N305"/>
  <c r="N325"/>
  <c r="N304"/>
  <c r="N298"/>
  <c r="N324"/>
  <c r="N313"/>
  <c r="N307"/>
  <c r="N301"/>
  <c r="N320"/>
  <c r="N312"/>
  <c r="N300"/>
  <c r="N311"/>
  <c r="N310"/>
  <c r="N315"/>
  <c r="N303"/>
  <c r="N297"/>
  <c r="N314"/>
  <c r="AH304"/>
  <c r="AH303"/>
  <c r="AH322"/>
  <c r="AH310"/>
  <c r="AH314"/>
  <c r="AH301"/>
  <c r="AH296"/>
  <c r="AH300"/>
  <c r="AH299"/>
  <c r="AH320"/>
  <c r="AH306"/>
  <c r="AH325"/>
  <c r="AH297"/>
  <c r="AH316"/>
  <c r="AH317"/>
  <c r="AH324"/>
  <c r="AH311"/>
  <c r="AH302"/>
  <c r="AH321"/>
  <c r="AH315"/>
  <c r="AH309"/>
  <c r="AH323"/>
  <c r="AH312"/>
  <c r="AH308"/>
  <c r="AH307"/>
  <c r="AH298"/>
  <c r="AH313"/>
  <c r="AH319"/>
  <c r="AH305"/>
  <c r="AH318"/>
  <c r="AV354"/>
  <c r="AV341"/>
  <c r="AV340"/>
  <c r="AV339"/>
  <c r="AV345"/>
  <c r="AV359"/>
  <c r="AV335"/>
  <c r="AV346"/>
  <c r="AV333"/>
  <c r="AV332"/>
  <c r="AV357"/>
  <c r="AV337"/>
  <c r="AV331"/>
  <c r="AV352"/>
  <c r="AV356"/>
  <c r="AV338"/>
  <c r="AV334"/>
  <c r="AV342"/>
  <c r="AV358"/>
  <c r="AV350"/>
  <c r="AV360"/>
  <c r="AV344"/>
  <c r="AV351"/>
  <c r="AV355"/>
  <c r="AV349"/>
  <c r="AV348"/>
  <c r="AV347"/>
  <c r="AV353"/>
  <c r="AV336"/>
  <c r="AV343"/>
  <c r="X349"/>
  <c r="X350"/>
  <c r="X345"/>
  <c r="X352"/>
  <c r="X333"/>
  <c r="X339"/>
  <c r="X355"/>
  <c r="X357"/>
  <c r="X346"/>
  <c r="X336"/>
  <c r="X348"/>
  <c r="X332"/>
  <c r="X335"/>
  <c r="X351"/>
  <c r="X331"/>
  <c r="X353"/>
  <c r="X342"/>
  <c r="X358"/>
  <c r="X344"/>
  <c r="X360"/>
  <c r="X341"/>
  <c r="X347"/>
  <c r="X334"/>
  <c r="X338"/>
  <c r="X354"/>
  <c r="X340"/>
  <c r="X356"/>
  <c r="X337"/>
  <c r="X343"/>
  <c r="X359"/>
  <c r="M334"/>
  <c r="M346"/>
  <c r="M335"/>
  <c r="M345"/>
  <c r="M333"/>
  <c r="M332"/>
  <c r="M352"/>
  <c r="M355"/>
  <c r="M342"/>
  <c r="M358"/>
  <c r="M341"/>
  <c r="M357"/>
  <c r="M359"/>
  <c r="M348"/>
  <c r="M347"/>
  <c r="M351"/>
  <c r="M338"/>
  <c r="M354"/>
  <c r="M337"/>
  <c r="M353"/>
  <c r="M331"/>
  <c r="M344"/>
  <c r="M360"/>
  <c r="M343"/>
  <c r="M350"/>
  <c r="M339"/>
  <c r="M349"/>
  <c r="M336"/>
  <c r="M340"/>
  <c r="M356"/>
  <c r="AY346"/>
  <c r="AY341"/>
  <c r="AY355"/>
  <c r="AY360"/>
  <c r="AY348"/>
  <c r="AY343"/>
  <c r="AY332"/>
  <c r="AY342"/>
  <c r="AY337"/>
  <c r="AY353"/>
  <c r="AY356"/>
  <c r="AY344"/>
  <c r="AY339"/>
  <c r="AY357"/>
  <c r="AY358"/>
  <c r="AY336"/>
  <c r="AY333"/>
  <c r="AY349"/>
  <c r="AY340"/>
  <c r="AY334"/>
  <c r="AY335"/>
  <c r="AY351"/>
  <c r="AY354"/>
  <c r="AY350"/>
  <c r="AY345"/>
  <c r="AY359"/>
  <c r="AY331"/>
  <c r="AY352"/>
  <c r="AY347"/>
  <c r="AY338"/>
  <c r="AO346"/>
  <c r="AO335"/>
  <c r="AO351"/>
  <c r="AO357"/>
  <c r="AO331"/>
  <c r="AO345"/>
  <c r="AO358"/>
  <c r="AO342"/>
  <c r="AO355"/>
  <c r="AO347"/>
  <c r="AO354"/>
  <c r="AO359"/>
  <c r="AO341"/>
  <c r="AO356"/>
  <c r="AO338"/>
  <c r="AO336"/>
  <c r="AO343"/>
  <c r="AO348"/>
  <c r="AO352"/>
  <c r="AO337"/>
  <c r="AO353"/>
  <c r="AO340"/>
  <c r="AO334"/>
  <c r="AO350"/>
  <c r="AO339"/>
  <c r="AO332"/>
  <c r="AO344"/>
  <c r="AO333"/>
  <c r="AO349"/>
  <c r="AO360"/>
  <c r="U336"/>
  <c r="U344"/>
  <c r="U360"/>
  <c r="U338"/>
  <c r="U354"/>
  <c r="U339"/>
  <c r="U349"/>
  <c r="U351"/>
  <c r="U340"/>
  <c r="U356"/>
  <c r="U332"/>
  <c r="U350"/>
  <c r="U335"/>
  <c r="U345"/>
  <c r="U359"/>
  <c r="U331"/>
  <c r="U352"/>
  <c r="U343"/>
  <c r="U346"/>
  <c r="U347"/>
  <c r="U341"/>
  <c r="U357"/>
  <c r="U355"/>
  <c r="U334"/>
  <c r="U348"/>
  <c r="U333"/>
  <c r="U342"/>
  <c r="U358"/>
  <c r="U337"/>
  <c r="U353"/>
  <c r="BF343"/>
  <c r="BF337"/>
  <c r="BF353"/>
  <c r="BF342"/>
  <c r="BF360"/>
  <c r="BF357"/>
  <c r="BF344"/>
  <c r="BF339"/>
  <c r="BF333"/>
  <c r="BF349"/>
  <c r="BF338"/>
  <c r="BF354"/>
  <c r="BF358"/>
  <c r="BF340"/>
  <c r="BF355"/>
  <c r="BF335"/>
  <c r="BF351"/>
  <c r="BF345"/>
  <c r="BF334"/>
  <c r="BF350"/>
  <c r="BF359"/>
  <c r="BF336"/>
  <c r="BF352"/>
  <c r="BF362"/>
  <c r="BF347"/>
  <c r="BF341"/>
  <c r="BF331"/>
  <c r="BF346"/>
  <c r="BF356"/>
  <c r="BF332"/>
  <c r="BF348"/>
  <c r="AR335"/>
  <c r="AR338"/>
  <c r="AR358"/>
  <c r="AR357"/>
  <c r="AR353"/>
  <c r="AR334"/>
  <c r="AR333"/>
  <c r="AR340"/>
  <c r="AR347"/>
  <c r="AR356"/>
  <c r="AR355"/>
  <c r="AR345"/>
  <c r="AR352"/>
  <c r="AR339"/>
  <c r="AR332"/>
  <c r="AR351"/>
  <c r="AR354"/>
  <c r="AR331"/>
  <c r="AR337"/>
  <c r="AR344"/>
  <c r="AR350"/>
  <c r="AR349"/>
  <c r="AR343"/>
  <c r="AR346"/>
  <c r="AR360"/>
  <c r="AR359"/>
  <c r="AR336"/>
  <c r="AR342"/>
  <c r="AR341"/>
  <c r="AR348"/>
  <c r="AB353"/>
  <c r="AB344"/>
  <c r="AB360"/>
  <c r="AB342"/>
  <c r="AB358"/>
  <c r="AB333"/>
  <c r="AB339"/>
  <c r="AB355"/>
  <c r="AB340"/>
  <c r="AB356"/>
  <c r="AB338"/>
  <c r="AB354"/>
  <c r="AB331"/>
  <c r="AB335"/>
  <c r="AB351"/>
  <c r="AB357"/>
  <c r="AB352"/>
  <c r="AB334"/>
  <c r="AB350"/>
  <c r="AB332"/>
  <c r="AB341"/>
  <c r="AB347"/>
  <c r="AB349"/>
  <c r="AB348"/>
  <c r="AB336"/>
  <c r="AB346"/>
  <c r="AB345"/>
  <c r="AB337"/>
  <c r="AB343"/>
  <c r="AB359"/>
  <c r="AZ333"/>
  <c r="AZ354"/>
  <c r="AZ336"/>
  <c r="AZ357"/>
  <c r="AZ343"/>
  <c r="AZ350"/>
  <c r="AZ348"/>
  <c r="AZ338"/>
  <c r="AZ353"/>
  <c r="AZ360"/>
  <c r="AZ355"/>
  <c r="AZ335"/>
  <c r="AZ342"/>
  <c r="AZ340"/>
  <c r="AZ347"/>
  <c r="AZ349"/>
  <c r="AZ358"/>
  <c r="AZ352"/>
  <c r="AZ331"/>
  <c r="AZ334"/>
  <c r="AZ332"/>
  <c r="AZ339"/>
  <c r="AZ341"/>
  <c r="AZ356"/>
  <c r="AZ344"/>
  <c r="AZ359"/>
  <c r="AZ351"/>
  <c r="AZ337"/>
  <c r="AZ345"/>
  <c r="AZ346"/>
  <c r="AL357"/>
  <c r="AL343"/>
  <c r="AL338"/>
  <c r="AL354"/>
  <c r="AL333"/>
  <c r="AL349"/>
  <c r="AL340"/>
  <c r="AL355"/>
  <c r="AL339"/>
  <c r="AL334"/>
  <c r="AL350"/>
  <c r="AL358"/>
  <c r="AL345"/>
  <c r="AL336"/>
  <c r="AL352"/>
  <c r="AL360"/>
  <c r="AL335"/>
  <c r="AL351"/>
  <c r="AL346"/>
  <c r="AL331"/>
  <c r="AL341"/>
  <c r="AL332"/>
  <c r="AL348"/>
  <c r="AL359"/>
  <c r="AL347"/>
  <c r="AL342"/>
  <c r="AL356"/>
  <c r="AL337"/>
  <c r="AL353"/>
  <c r="AL344"/>
  <c r="AN340"/>
  <c r="AN351"/>
  <c r="AN350"/>
  <c r="AN349"/>
  <c r="AN339"/>
  <c r="AN356"/>
  <c r="AN360"/>
  <c r="AN332"/>
  <c r="AN343"/>
  <c r="AN342"/>
  <c r="AN341"/>
  <c r="AN357"/>
  <c r="AN352"/>
  <c r="AN354"/>
  <c r="AN353"/>
  <c r="AN358"/>
  <c r="AN335"/>
  <c r="AN334"/>
  <c r="AN333"/>
  <c r="AN344"/>
  <c r="AN355"/>
  <c r="AN346"/>
  <c r="AN345"/>
  <c r="AN348"/>
  <c r="AN336"/>
  <c r="AN331"/>
  <c r="AN359"/>
  <c r="AN347"/>
  <c r="AN338"/>
  <c r="AN337"/>
  <c r="Q335"/>
  <c r="Q345"/>
  <c r="Q343"/>
  <c r="Q336"/>
  <c r="Q350"/>
  <c r="Q340"/>
  <c r="Q356"/>
  <c r="Q359"/>
  <c r="Q341"/>
  <c r="Q357"/>
  <c r="Q331"/>
  <c r="Q346"/>
  <c r="Q332"/>
  <c r="Q352"/>
  <c r="Q351"/>
  <c r="Q347"/>
  <c r="Q337"/>
  <c r="Q353"/>
  <c r="Q333"/>
  <c r="Q342"/>
  <c r="Q358"/>
  <c r="Q348"/>
  <c r="Q355"/>
  <c r="Q339"/>
  <c r="Q349"/>
  <c r="Q334"/>
  <c r="Q338"/>
  <c r="Q354"/>
  <c r="Q344"/>
  <c r="Q360"/>
  <c r="AG359"/>
  <c r="AG335"/>
  <c r="AG345"/>
  <c r="AG343"/>
  <c r="AG350"/>
  <c r="AG344"/>
  <c r="AG360"/>
  <c r="AG351"/>
  <c r="AG332"/>
  <c r="AG341"/>
  <c r="AG357"/>
  <c r="AG346"/>
  <c r="AG340"/>
  <c r="AG356"/>
  <c r="AG331"/>
  <c r="AG355"/>
  <c r="AG333"/>
  <c r="AG337"/>
  <c r="AG353"/>
  <c r="AG342"/>
  <c r="AG358"/>
  <c r="AG352"/>
  <c r="AG338"/>
  <c r="AG336"/>
  <c r="AG339"/>
  <c r="AG349"/>
  <c r="AG347"/>
  <c r="AG354"/>
  <c r="AG348"/>
  <c r="AG334"/>
  <c r="BI49"/>
  <c r="AJ79"/>
  <c r="AJ80" s="1"/>
  <c r="P291"/>
  <c r="P292" s="1"/>
  <c r="AC291"/>
  <c r="AC292" s="1"/>
  <c r="AY291"/>
  <c r="AY292" s="1"/>
  <c r="AO291"/>
  <c r="AO292" s="1"/>
  <c r="Y291"/>
  <c r="Y292" s="1"/>
  <c r="AN291"/>
  <c r="AN292" s="1"/>
  <c r="BF291"/>
  <c r="BF292" s="1"/>
  <c r="AM291"/>
  <c r="AM292" s="1"/>
  <c r="AW291"/>
  <c r="AW292" s="1"/>
  <c r="K291"/>
  <c r="K292" s="1"/>
  <c r="AR291"/>
  <c r="AR292" s="1"/>
  <c r="BA82" i="26"/>
  <c r="AS291" i="28"/>
  <c r="AS292" s="1"/>
  <c r="R291"/>
  <c r="R292" s="1"/>
  <c r="AK291"/>
  <c r="AK292" s="1"/>
  <c r="E88" i="23"/>
  <c r="G267" i="30"/>
  <c r="N267" s="1"/>
  <c r="H302" i="26"/>
  <c r="AJ129" i="28"/>
  <c r="BI129" s="1"/>
  <c r="BK129" s="1"/>
  <c r="G130" i="30" s="1"/>
  <c r="AJ145" i="28"/>
  <c r="BI145" s="1"/>
  <c r="BK145" s="1"/>
  <c r="G146" i="30" s="1"/>
  <c r="AJ132" i="28"/>
  <c r="BI132" s="1"/>
  <c r="BK132" s="1"/>
  <c r="G133" i="30" s="1"/>
  <c r="AJ148" i="28"/>
  <c r="BI148" s="1"/>
  <c r="BK148" s="1"/>
  <c r="G149" i="30" s="1"/>
  <c r="AJ131" i="28"/>
  <c r="BI131" s="1"/>
  <c r="BK131" s="1"/>
  <c r="G132" i="30" s="1"/>
  <c r="AJ147" i="28"/>
  <c r="BI147" s="1"/>
  <c r="BK147" s="1"/>
  <c r="G148" i="30" s="1"/>
  <c r="AJ134" i="28"/>
  <c r="BI134" s="1"/>
  <c r="BK134" s="1"/>
  <c r="G135" i="30" s="1"/>
  <c r="I301" i="26"/>
  <c r="AJ125" i="28"/>
  <c r="BI125" s="1"/>
  <c r="BK125" s="1"/>
  <c r="G126" i="30" s="1"/>
  <c r="AJ141" i="28"/>
  <c r="BI141" s="1"/>
  <c r="BK141" s="1"/>
  <c r="G142" i="30" s="1"/>
  <c r="AJ128" i="28"/>
  <c r="BI128" s="1"/>
  <c r="BK128" s="1"/>
  <c r="G129" i="30" s="1"/>
  <c r="AJ144" i="28"/>
  <c r="BI144" s="1"/>
  <c r="BK144" s="1"/>
  <c r="G145" i="30" s="1"/>
  <c r="AJ127" i="28"/>
  <c r="BI127" s="1"/>
  <c r="BK127" s="1"/>
  <c r="G128" i="30" s="1"/>
  <c r="AJ143" i="28"/>
  <c r="BI143" s="1"/>
  <c r="BK143" s="1"/>
  <c r="G144" i="30" s="1"/>
  <c r="AJ130" i="28"/>
  <c r="BI130" s="1"/>
  <c r="BK130" s="1"/>
  <c r="G131" i="30" s="1"/>
  <c r="AJ146" i="28"/>
  <c r="BI146" s="1"/>
  <c r="BK146" s="1"/>
  <c r="G147" i="30" s="1"/>
  <c r="AJ121" i="28"/>
  <c r="BI121" s="1"/>
  <c r="BK121" s="1"/>
  <c r="G122" i="30" s="1"/>
  <c r="AJ137" i="28"/>
  <c r="BI137" s="1"/>
  <c r="BK137" s="1"/>
  <c r="G138" i="30" s="1"/>
  <c r="AJ124" i="28"/>
  <c r="BI124" s="1"/>
  <c r="BK124" s="1"/>
  <c r="G125" i="30" s="1"/>
  <c r="AJ140" i="28"/>
  <c r="BI140" s="1"/>
  <c r="BK140" s="1"/>
  <c r="G141" i="30" s="1"/>
  <c r="AJ123" i="28"/>
  <c r="BI123" s="1"/>
  <c r="BK123" s="1"/>
  <c r="G124" i="30" s="1"/>
  <c r="AJ139" i="28"/>
  <c r="BI139" s="1"/>
  <c r="BK139" s="1"/>
  <c r="G140" i="30" s="1"/>
  <c r="AJ126" i="28"/>
  <c r="BI126" s="1"/>
  <c r="BK126" s="1"/>
  <c r="G127" i="30" s="1"/>
  <c r="AJ142" i="28"/>
  <c r="BI142" s="1"/>
  <c r="BK142" s="1"/>
  <c r="G143" i="30" s="1"/>
  <c r="AJ133" i="28"/>
  <c r="BI133" s="1"/>
  <c r="BK133" s="1"/>
  <c r="G134" i="30" s="1"/>
  <c r="AJ120" i="28"/>
  <c r="BI120" s="1"/>
  <c r="BK120" s="1"/>
  <c r="G121" i="30" s="1"/>
  <c r="AJ136" i="28"/>
  <c r="BI136" s="1"/>
  <c r="BK136" s="1"/>
  <c r="G137" i="30" s="1"/>
  <c r="AJ119" i="28"/>
  <c r="AJ135"/>
  <c r="BI135" s="1"/>
  <c r="BK135" s="1"/>
  <c r="G136" i="30" s="1"/>
  <c r="AJ122" i="28"/>
  <c r="BI122" s="1"/>
  <c r="BK122" s="1"/>
  <c r="G123" i="30" s="1"/>
  <c r="AJ138" i="28"/>
  <c r="BI138" s="1"/>
  <c r="BK138" s="1"/>
  <c r="G139" i="30" s="1"/>
  <c r="AY106" i="26"/>
  <c r="J153"/>
  <c r="J215" s="1"/>
  <c r="BI44" i="28"/>
  <c r="BI45" s="1"/>
  <c r="BK14"/>
  <c r="G15" i="30" s="1"/>
  <c r="E268" i="28"/>
  <c r="BI268" s="1"/>
  <c r="BK268" s="1"/>
  <c r="I22" i="30" s="1"/>
  <c r="E285" i="28"/>
  <c r="BI285" s="1"/>
  <c r="BK285" s="1"/>
  <c r="I39" i="30" s="1"/>
  <c r="E278" i="28"/>
  <c r="BI278" s="1"/>
  <c r="BK278" s="1"/>
  <c r="I32" i="30" s="1"/>
  <c r="E265" i="28"/>
  <c r="BI265" s="1"/>
  <c r="BK265" s="1"/>
  <c r="I19" i="30" s="1"/>
  <c r="E276" i="28"/>
  <c r="BI276" s="1"/>
  <c r="BK276" s="1"/>
  <c r="I30" i="30" s="1"/>
  <c r="E264" i="28"/>
  <c r="BI264" s="1"/>
  <c r="BK264" s="1"/>
  <c r="I18" i="30" s="1"/>
  <c r="E275" i="28"/>
  <c r="BI275" s="1"/>
  <c r="BK275" s="1"/>
  <c r="I29" i="30" s="1"/>
  <c r="E289" i="28"/>
  <c r="BI289" s="1"/>
  <c r="BK289" s="1"/>
  <c r="I43" i="30" s="1"/>
  <c r="E281" i="28"/>
  <c r="BI281" s="1"/>
  <c r="BK281" s="1"/>
  <c r="I35" i="30" s="1"/>
  <c r="E274" i="28"/>
  <c r="BI274" s="1"/>
  <c r="BK274" s="1"/>
  <c r="I28" i="30" s="1"/>
  <c r="E261" i="28"/>
  <c r="E272"/>
  <c r="BI272" s="1"/>
  <c r="BK272" s="1"/>
  <c r="I26" i="30" s="1"/>
  <c r="E288" i="28"/>
  <c r="BI288" s="1"/>
  <c r="BK288" s="1"/>
  <c r="I42" i="30" s="1"/>
  <c r="E271" i="28"/>
  <c r="BI271" s="1"/>
  <c r="BK271" s="1"/>
  <c r="I25" i="30" s="1"/>
  <c r="E287" i="28"/>
  <c r="BI287" s="1"/>
  <c r="BK287" s="1"/>
  <c r="I41" i="30" s="1"/>
  <c r="E277" i="28"/>
  <c r="BI277" s="1"/>
  <c r="BK277" s="1"/>
  <c r="I31" i="30" s="1"/>
  <c r="E273" i="28"/>
  <c r="BI273" s="1"/>
  <c r="BK273" s="1"/>
  <c r="I27" i="30" s="1"/>
  <c r="E270" i="28"/>
  <c r="BI270" s="1"/>
  <c r="BK270" s="1"/>
  <c r="I24" i="30" s="1"/>
  <c r="E286" i="28"/>
  <c r="BI286" s="1"/>
  <c r="BK286" s="1"/>
  <c r="I40" i="30" s="1"/>
  <c r="E290" i="28"/>
  <c r="BI290" s="1"/>
  <c r="BK290" s="1"/>
  <c r="I44" i="30" s="1"/>
  <c r="E284" i="28"/>
  <c r="BI284" s="1"/>
  <c r="BK284" s="1"/>
  <c r="I38" i="30" s="1"/>
  <c r="E267" i="28"/>
  <c r="BI267" s="1"/>
  <c r="BK267" s="1"/>
  <c r="I21" i="30" s="1"/>
  <c r="E283" i="28"/>
  <c r="BI283" s="1"/>
  <c r="BK283" s="1"/>
  <c r="I37" i="30" s="1"/>
  <c r="F364" i="26"/>
  <c r="F365" s="1"/>
  <c r="E269" i="28"/>
  <c r="BI269" s="1"/>
  <c r="BK269" s="1"/>
  <c r="I23" i="30" s="1"/>
  <c r="E262" i="28"/>
  <c r="BI262" s="1"/>
  <c r="BK262" s="1"/>
  <c r="I16" i="30" s="1"/>
  <c r="E282" i="28"/>
  <c r="BI282" s="1"/>
  <c r="BK282" s="1"/>
  <c r="I36" i="30" s="1"/>
  <c r="E266" i="28"/>
  <c r="BI266" s="1"/>
  <c r="BK266" s="1"/>
  <c r="I20" i="30" s="1"/>
  <c r="E280" i="28"/>
  <c r="BI280" s="1"/>
  <c r="BK280" s="1"/>
  <c r="I34" i="30" s="1"/>
  <c r="E263" i="28"/>
  <c r="BI263" s="1"/>
  <c r="BK263" s="1"/>
  <c r="I17" i="30" s="1"/>
  <c r="E279" i="28"/>
  <c r="BI279" s="1"/>
  <c r="BK279" s="1"/>
  <c r="I33" i="30" s="1"/>
  <c r="J325" i="28"/>
  <c r="J319"/>
  <c r="J309"/>
  <c r="J313"/>
  <c r="J304"/>
  <c r="J303"/>
  <c r="J302"/>
  <c r="J318"/>
  <c r="J312"/>
  <c r="J315"/>
  <c r="J305"/>
  <c r="J316"/>
  <c r="J300"/>
  <c r="J299"/>
  <c r="J298"/>
  <c r="J322"/>
  <c r="J317"/>
  <c r="J301"/>
  <c r="J323"/>
  <c r="J296"/>
  <c r="J320"/>
  <c r="J314"/>
  <c r="J310"/>
  <c r="J324"/>
  <c r="J297"/>
  <c r="J311"/>
  <c r="J321"/>
  <c r="J308"/>
  <c r="J307"/>
  <c r="J306"/>
  <c r="O311"/>
  <c r="O301"/>
  <c r="O298"/>
  <c r="O318"/>
  <c r="O315"/>
  <c r="O316"/>
  <c r="O324"/>
  <c r="O313"/>
  <c r="O312"/>
  <c r="O297"/>
  <c r="O321"/>
  <c r="O310"/>
  <c r="O308"/>
  <c r="O314"/>
  <c r="O307"/>
  <c r="O317"/>
  <c r="O320"/>
  <c r="O309"/>
  <c r="O306"/>
  <c r="O304"/>
  <c r="O325"/>
  <c r="O303"/>
  <c r="O322"/>
  <c r="O319"/>
  <c r="O305"/>
  <c r="O302"/>
  <c r="O300"/>
  <c r="O323"/>
  <c r="O299"/>
  <c r="O296"/>
  <c r="AY300"/>
  <c r="AY317"/>
  <c r="AY301"/>
  <c r="AY318"/>
  <c r="AY306"/>
  <c r="AY323"/>
  <c r="AY316"/>
  <c r="AY299"/>
  <c r="AY312"/>
  <c r="AY313"/>
  <c r="AY297"/>
  <c r="AY314"/>
  <c r="AY302"/>
  <c r="AY319"/>
  <c r="AY311"/>
  <c r="AY296"/>
  <c r="AY308"/>
  <c r="AY325"/>
  <c r="AY309"/>
  <c r="AY298"/>
  <c r="AY315"/>
  <c r="AY307"/>
  <c r="AY324"/>
  <c r="AY304"/>
  <c r="AY321"/>
  <c r="AY305"/>
  <c r="AY322"/>
  <c r="AY310"/>
  <c r="AY303"/>
  <c r="AY320"/>
  <c r="AK297"/>
  <c r="AK314"/>
  <c r="AK298"/>
  <c r="AK315"/>
  <c r="AK299"/>
  <c r="AK316"/>
  <c r="AK308"/>
  <c r="AK325"/>
  <c r="AK312"/>
  <c r="AK309"/>
  <c r="AK300"/>
  <c r="AK310"/>
  <c r="AK296"/>
  <c r="AK311"/>
  <c r="AK304"/>
  <c r="AK321"/>
  <c r="AK305"/>
  <c r="AK322"/>
  <c r="AK306"/>
  <c r="AK323"/>
  <c r="AK307"/>
  <c r="AK324"/>
  <c r="AK317"/>
  <c r="AK301"/>
  <c r="AK318"/>
  <c r="AK302"/>
  <c r="AK319"/>
  <c r="AK303"/>
  <c r="AK320"/>
  <c r="AK313"/>
  <c r="AS298"/>
  <c r="AS315"/>
  <c r="AS303"/>
  <c r="AS320"/>
  <c r="AS313"/>
  <c r="AS300"/>
  <c r="AS305"/>
  <c r="AS322"/>
  <c r="AS312"/>
  <c r="AS310"/>
  <c r="AS299"/>
  <c r="AS316"/>
  <c r="AS308"/>
  <c r="AS325"/>
  <c r="AS301"/>
  <c r="AS318"/>
  <c r="AS306"/>
  <c r="AS323"/>
  <c r="AS311"/>
  <c r="AS304"/>
  <c r="AS321"/>
  <c r="AS297"/>
  <c r="AS314"/>
  <c r="AS302"/>
  <c r="AS319"/>
  <c r="AS307"/>
  <c r="AS324"/>
  <c r="AS317"/>
  <c r="AS296"/>
  <c r="AS309"/>
  <c r="S311"/>
  <c r="S297"/>
  <c r="S318"/>
  <c r="S304"/>
  <c r="S299"/>
  <c r="S302"/>
  <c r="S324"/>
  <c r="S321"/>
  <c r="S312"/>
  <c r="S313"/>
  <c r="S309"/>
  <c r="S300"/>
  <c r="S323"/>
  <c r="S298"/>
  <c r="S317"/>
  <c r="S316"/>
  <c r="S322"/>
  <c r="S305"/>
  <c r="S296"/>
  <c r="S315"/>
  <c r="S307"/>
  <c r="S310"/>
  <c r="S325"/>
  <c r="S319"/>
  <c r="S301"/>
  <c r="S320"/>
  <c r="S308"/>
  <c r="S303"/>
  <c r="S306"/>
  <c r="S314"/>
  <c r="AG312"/>
  <c r="AG302"/>
  <c r="AG321"/>
  <c r="AG309"/>
  <c r="AG304"/>
  <c r="AG319"/>
  <c r="AG307"/>
  <c r="AG314"/>
  <c r="AG298"/>
  <c r="AG316"/>
  <c r="AG305"/>
  <c r="AG300"/>
  <c r="AG325"/>
  <c r="AG303"/>
  <c r="AG324"/>
  <c r="AG323"/>
  <c r="AG310"/>
  <c r="AG301"/>
  <c r="AG317"/>
  <c r="AG320"/>
  <c r="AG299"/>
  <c r="AG313"/>
  <c r="AG315"/>
  <c r="AG306"/>
  <c r="AG297"/>
  <c r="AG318"/>
  <c r="AG308"/>
  <c r="AG322"/>
  <c r="AG311"/>
  <c r="AG296"/>
  <c r="AG326" s="1"/>
  <c r="AB312"/>
  <c r="AB315"/>
  <c r="AB309"/>
  <c r="AB316"/>
  <c r="AB317"/>
  <c r="AB303"/>
  <c r="AB298"/>
  <c r="AB310"/>
  <c r="AB325"/>
  <c r="AB305"/>
  <c r="AB308"/>
  <c r="AB314"/>
  <c r="AB299"/>
  <c r="AB320"/>
  <c r="AB306"/>
  <c r="AB321"/>
  <c r="AB301"/>
  <c r="AB304"/>
  <c r="AB318"/>
  <c r="AB322"/>
  <c r="AB311"/>
  <c r="AB302"/>
  <c r="AB313"/>
  <c r="AB297"/>
  <c r="AB300"/>
  <c r="AB323"/>
  <c r="AB296"/>
  <c r="AB307"/>
  <c r="AB319"/>
  <c r="AB324"/>
  <c r="P312"/>
  <c r="P303"/>
  <c r="P300"/>
  <c r="P320"/>
  <c r="P302"/>
  <c r="P311"/>
  <c r="P324"/>
  <c r="P309"/>
  <c r="P299"/>
  <c r="P323"/>
  <c r="P314"/>
  <c r="P298"/>
  <c r="P322"/>
  <c r="P319"/>
  <c r="P305"/>
  <c r="P325"/>
  <c r="P318"/>
  <c r="P308"/>
  <c r="P315"/>
  <c r="P310"/>
  <c r="P321"/>
  <c r="P301"/>
  <c r="P317"/>
  <c r="P307"/>
  <c r="P304"/>
  <c r="P296"/>
  <c r="P306"/>
  <c r="P313"/>
  <c r="P297"/>
  <c r="P316"/>
  <c r="AD312"/>
  <c r="AD300"/>
  <c r="AD319"/>
  <c r="AD310"/>
  <c r="AD299"/>
  <c r="AD316"/>
  <c r="AD309"/>
  <c r="AD296"/>
  <c r="AD322"/>
  <c r="AD314"/>
  <c r="AD306"/>
  <c r="AD317"/>
  <c r="AD311"/>
  <c r="AD305"/>
  <c r="AD324"/>
  <c r="AD321"/>
  <c r="AD308"/>
  <c r="AD302"/>
  <c r="AD325"/>
  <c r="AD307"/>
  <c r="AD301"/>
  <c r="AD323"/>
  <c r="AD313"/>
  <c r="AD304"/>
  <c r="AD298"/>
  <c r="AD320"/>
  <c r="AD303"/>
  <c r="AD297"/>
  <c r="AD318"/>
  <c r="AD315"/>
  <c r="G325"/>
  <c r="G320"/>
  <c r="G324"/>
  <c r="G297"/>
  <c r="G314"/>
  <c r="G310"/>
  <c r="G318"/>
  <c r="G308"/>
  <c r="G312"/>
  <c r="G316"/>
  <c r="G307"/>
  <c r="G321"/>
  <c r="G309"/>
  <c r="G306"/>
  <c r="G313"/>
  <c r="G304"/>
  <c r="G319"/>
  <c r="G303"/>
  <c r="G323"/>
  <c r="G305"/>
  <c r="G302"/>
  <c r="G322"/>
  <c r="G300"/>
  <c r="G311"/>
  <c r="G299"/>
  <c r="G315"/>
  <c r="G301"/>
  <c r="G298"/>
  <c r="G317"/>
  <c r="G296"/>
  <c r="G326" s="1"/>
  <c r="G327" s="1"/>
  <c r="AA319"/>
  <c r="AA298"/>
  <c r="AA324"/>
  <c r="AA321"/>
  <c r="AA317"/>
  <c r="AA305"/>
  <c r="AA320"/>
  <c r="AA316"/>
  <c r="AA312"/>
  <c r="AA307"/>
  <c r="AA310"/>
  <c r="AA296"/>
  <c r="AA323"/>
  <c r="AA301"/>
  <c r="AA325"/>
  <c r="AA308"/>
  <c r="AA303"/>
  <c r="AA306"/>
  <c r="AA322"/>
  <c r="AA315"/>
  <c r="AA297"/>
  <c r="AA311"/>
  <c r="AA304"/>
  <c r="AA299"/>
  <c r="AA302"/>
  <c r="AA313"/>
  <c r="AA314"/>
  <c r="AA318"/>
  <c r="AA309"/>
  <c r="AA300"/>
  <c r="M311"/>
  <c r="M302"/>
  <c r="M316"/>
  <c r="M322"/>
  <c r="M324"/>
  <c r="M309"/>
  <c r="M307"/>
  <c r="M317"/>
  <c r="M312"/>
  <c r="M298"/>
  <c r="M314"/>
  <c r="M308"/>
  <c r="M323"/>
  <c r="M305"/>
  <c r="M303"/>
  <c r="M321"/>
  <c r="M325"/>
  <c r="M310"/>
  <c r="M304"/>
  <c r="M315"/>
  <c r="M301"/>
  <c r="M299"/>
  <c r="M313"/>
  <c r="M319"/>
  <c r="M306"/>
  <c r="M300"/>
  <c r="M296"/>
  <c r="M297"/>
  <c r="M318"/>
  <c r="M320"/>
  <c r="AJ313"/>
  <c r="AJ307"/>
  <c r="AJ323"/>
  <c r="AJ324"/>
  <c r="AJ317"/>
  <c r="AJ315"/>
  <c r="AJ322"/>
  <c r="AJ319"/>
  <c r="AJ312"/>
  <c r="AJ303"/>
  <c r="AJ318"/>
  <c r="AJ299"/>
  <c r="AJ310"/>
  <c r="AJ309"/>
  <c r="AJ308"/>
  <c r="AJ314"/>
  <c r="AJ320"/>
  <c r="AJ316"/>
  <c r="AJ296"/>
  <c r="AJ306"/>
  <c r="AJ305"/>
  <c r="AJ304"/>
  <c r="AJ301"/>
  <c r="AJ321"/>
  <c r="AJ311"/>
  <c r="AJ298"/>
  <c r="AJ302"/>
  <c r="AJ325"/>
  <c r="AJ300"/>
  <c r="AJ297"/>
  <c r="AQ335"/>
  <c r="AQ353"/>
  <c r="AQ344"/>
  <c r="AQ339"/>
  <c r="AQ343"/>
  <c r="AQ334"/>
  <c r="AQ350"/>
  <c r="AQ337"/>
  <c r="AQ349"/>
  <c r="AQ340"/>
  <c r="AQ358"/>
  <c r="AQ333"/>
  <c r="AQ331"/>
  <c r="AQ346"/>
  <c r="AQ360"/>
  <c r="AQ345"/>
  <c r="AQ336"/>
  <c r="AQ352"/>
  <c r="AQ359"/>
  <c r="AQ351"/>
  <c r="AQ342"/>
  <c r="AQ356"/>
  <c r="AQ341"/>
  <c r="AQ332"/>
  <c r="AQ348"/>
  <c r="AQ355"/>
  <c r="AQ347"/>
  <c r="AQ338"/>
  <c r="AQ354"/>
  <c r="AQ357"/>
  <c r="T345"/>
  <c r="T333"/>
  <c r="T339"/>
  <c r="T355"/>
  <c r="T332"/>
  <c r="T352"/>
  <c r="T342"/>
  <c r="T358"/>
  <c r="T334"/>
  <c r="T335"/>
  <c r="T351"/>
  <c r="T349"/>
  <c r="T348"/>
  <c r="T338"/>
  <c r="T354"/>
  <c r="T336"/>
  <c r="T341"/>
  <c r="T347"/>
  <c r="T353"/>
  <c r="T344"/>
  <c r="T360"/>
  <c r="T350"/>
  <c r="T357"/>
  <c r="T337"/>
  <c r="T343"/>
  <c r="T359"/>
  <c r="T340"/>
  <c r="T356"/>
  <c r="T346"/>
  <c r="T331"/>
  <c r="BB333"/>
  <c r="BB349"/>
  <c r="BB340"/>
  <c r="BB355"/>
  <c r="BB335"/>
  <c r="BB351"/>
  <c r="BB360"/>
  <c r="BB346"/>
  <c r="BB345"/>
  <c r="BB336"/>
  <c r="BB352"/>
  <c r="BB331"/>
  <c r="BB347"/>
  <c r="BB358"/>
  <c r="BB342"/>
  <c r="BB341"/>
  <c r="BB332"/>
  <c r="BB348"/>
  <c r="BB359"/>
  <c r="BB343"/>
  <c r="BB356"/>
  <c r="BB338"/>
  <c r="BB337"/>
  <c r="BB353"/>
  <c r="BB344"/>
  <c r="BB357"/>
  <c r="BB339"/>
  <c r="BB354"/>
  <c r="BB334"/>
  <c r="BB350"/>
  <c r="H349"/>
  <c r="H350"/>
  <c r="H353"/>
  <c r="H348"/>
  <c r="H357"/>
  <c r="H335"/>
  <c r="H351"/>
  <c r="H332"/>
  <c r="H345"/>
  <c r="H346"/>
  <c r="H331"/>
  <c r="H344"/>
  <c r="H360"/>
  <c r="H341"/>
  <c r="H347"/>
  <c r="H336"/>
  <c r="H342"/>
  <c r="H358"/>
  <c r="H340"/>
  <c r="H356"/>
  <c r="H337"/>
  <c r="H343"/>
  <c r="H359"/>
  <c r="H338"/>
  <c r="H354"/>
  <c r="H334"/>
  <c r="H352"/>
  <c r="H333"/>
  <c r="H339"/>
  <c r="H355"/>
  <c r="P349"/>
  <c r="P341"/>
  <c r="P347"/>
  <c r="P334"/>
  <c r="P345"/>
  <c r="P350"/>
  <c r="P344"/>
  <c r="P360"/>
  <c r="P353"/>
  <c r="P337"/>
  <c r="P343"/>
  <c r="P359"/>
  <c r="P336"/>
  <c r="P346"/>
  <c r="P340"/>
  <c r="P356"/>
  <c r="P333"/>
  <c r="P339"/>
  <c r="P355"/>
  <c r="P357"/>
  <c r="P342"/>
  <c r="P358"/>
  <c r="P352"/>
  <c r="P332"/>
  <c r="P335"/>
  <c r="P351"/>
  <c r="P331"/>
  <c r="P338"/>
  <c r="P354"/>
  <c r="P348"/>
  <c r="AE355"/>
  <c r="AE339"/>
  <c r="AE349"/>
  <c r="AE351"/>
  <c r="AE348"/>
  <c r="AE347"/>
  <c r="AE350"/>
  <c r="AE336"/>
  <c r="AE359"/>
  <c r="AE335"/>
  <c r="AE345"/>
  <c r="AE343"/>
  <c r="AE344"/>
  <c r="AE360"/>
  <c r="AE346"/>
  <c r="AE331"/>
  <c r="AE333"/>
  <c r="AE341"/>
  <c r="AE357"/>
  <c r="AE340"/>
  <c r="AE356"/>
  <c r="AE342"/>
  <c r="AE358"/>
  <c r="AE334"/>
  <c r="AE337"/>
  <c r="AE353"/>
  <c r="AE332"/>
  <c r="AE352"/>
  <c r="AE338"/>
  <c r="AE354"/>
  <c r="AW343"/>
  <c r="AW336"/>
  <c r="AW352"/>
  <c r="AW355"/>
  <c r="AW338"/>
  <c r="AW354"/>
  <c r="AW333"/>
  <c r="AW339"/>
  <c r="AW332"/>
  <c r="AW348"/>
  <c r="AW337"/>
  <c r="AW334"/>
  <c r="AW350"/>
  <c r="AW360"/>
  <c r="AW353"/>
  <c r="AW335"/>
  <c r="AW345"/>
  <c r="AW344"/>
  <c r="AW341"/>
  <c r="AW359"/>
  <c r="AW346"/>
  <c r="AW358"/>
  <c r="AW351"/>
  <c r="AW347"/>
  <c r="AW340"/>
  <c r="AW331"/>
  <c r="AW357"/>
  <c r="AW342"/>
  <c r="AW356"/>
  <c r="AW349"/>
  <c r="AM335"/>
  <c r="AM351"/>
  <c r="AM342"/>
  <c r="AM356"/>
  <c r="AM341"/>
  <c r="AM355"/>
  <c r="AM340"/>
  <c r="AM358"/>
  <c r="AM347"/>
  <c r="AM338"/>
  <c r="AM354"/>
  <c r="AM337"/>
  <c r="AM353"/>
  <c r="AM336"/>
  <c r="AM352"/>
  <c r="AM331"/>
  <c r="AM343"/>
  <c r="AM334"/>
  <c r="AM350"/>
  <c r="AM333"/>
  <c r="AM349"/>
  <c r="AM332"/>
  <c r="AM348"/>
  <c r="AM339"/>
  <c r="AM357"/>
  <c r="AM346"/>
  <c r="AM360"/>
  <c r="AM345"/>
  <c r="AM359"/>
  <c r="AM344"/>
  <c r="S334"/>
  <c r="S341"/>
  <c r="S357"/>
  <c r="S332"/>
  <c r="S350"/>
  <c r="S344"/>
  <c r="S360"/>
  <c r="S355"/>
  <c r="S337"/>
  <c r="S353"/>
  <c r="S331"/>
  <c r="S346"/>
  <c r="S340"/>
  <c r="S356"/>
  <c r="S343"/>
  <c r="S359"/>
  <c r="S339"/>
  <c r="S349"/>
  <c r="S336"/>
  <c r="S342"/>
  <c r="S358"/>
  <c r="S352"/>
  <c r="S347"/>
  <c r="S335"/>
  <c r="S345"/>
  <c r="S333"/>
  <c r="S338"/>
  <c r="S354"/>
  <c r="S348"/>
  <c r="S351"/>
  <c r="AD345"/>
  <c r="AD336"/>
  <c r="AD352"/>
  <c r="AD337"/>
  <c r="AD347"/>
  <c r="AD331"/>
  <c r="AD346"/>
  <c r="AD357"/>
  <c r="AD349"/>
  <c r="AD332"/>
  <c r="AD348"/>
  <c r="AD333"/>
  <c r="AD343"/>
  <c r="AD359"/>
  <c r="AD342"/>
  <c r="AD358"/>
  <c r="AD334"/>
  <c r="AD344"/>
  <c r="AD360"/>
  <c r="AD339"/>
  <c r="AD355"/>
  <c r="AD338"/>
  <c r="AD354"/>
  <c r="AD353"/>
  <c r="AD340"/>
  <c r="AD356"/>
  <c r="AD341"/>
  <c r="AD351"/>
  <c r="AD335"/>
  <c r="AD350"/>
  <c r="AT332"/>
  <c r="AT348"/>
  <c r="AT343"/>
  <c r="AT357"/>
  <c r="AT342"/>
  <c r="AT356"/>
  <c r="AT333"/>
  <c r="AT349"/>
  <c r="AT344"/>
  <c r="AT339"/>
  <c r="AT355"/>
  <c r="AT338"/>
  <c r="AT354"/>
  <c r="AT331"/>
  <c r="AT345"/>
  <c r="AT340"/>
  <c r="AT335"/>
  <c r="AT351"/>
  <c r="AT334"/>
  <c r="AT350"/>
  <c r="AT360"/>
  <c r="AT341"/>
  <c r="AT336"/>
  <c r="AT352"/>
  <c r="AT347"/>
  <c r="AT359"/>
  <c r="AT346"/>
  <c r="AT358"/>
  <c r="AT337"/>
  <c r="AT353"/>
  <c r="O347"/>
  <c r="O339"/>
  <c r="O349"/>
  <c r="O331"/>
  <c r="O344"/>
  <c r="O360"/>
  <c r="O338"/>
  <c r="O354"/>
  <c r="O335"/>
  <c r="O345"/>
  <c r="O343"/>
  <c r="O340"/>
  <c r="O356"/>
  <c r="O355"/>
  <c r="O350"/>
  <c r="O332"/>
  <c r="O341"/>
  <c r="O357"/>
  <c r="O334"/>
  <c r="O352"/>
  <c r="O359"/>
  <c r="O346"/>
  <c r="O351"/>
  <c r="O337"/>
  <c r="O353"/>
  <c r="O336"/>
  <c r="O348"/>
  <c r="O333"/>
  <c r="O342"/>
  <c r="O358"/>
  <c r="BA360"/>
  <c r="BA347"/>
  <c r="BA336"/>
  <c r="BA352"/>
  <c r="BA333"/>
  <c r="BA349"/>
  <c r="BA338"/>
  <c r="BA357"/>
  <c r="BA343"/>
  <c r="BA332"/>
  <c r="BA348"/>
  <c r="BA358"/>
  <c r="BA345"/>
  <c r="BA334"/>
  <c r="BA350"/>
  <c r="BA339"/>
  <c r="BA331"/>
  <c r="BA344"/>
  <c r="BA355"/>
  <c r="BA341"/>
  <c r="BA359"/>
  <c r="BA346"/>
  <c r="BA335"/>
  <c r="BA351"/>
  <c r="BA340"/>
  <c r="BA356"/>
  <c r="BA337"/>
  <c r="BA353"/>
  <c r="BA342"/>
  <c r="BA354"/>
  <c r="BD291"/>
  <c r="BD292" s="1"/>
  <c r="X291"/>
  <c r="X292" s="1"/>
  <c r="BB291"/>
  <c r="BB292" s="1"/>
  <c r="BA291"/>
  <c r="BA292" s="1"/>
  <c r="AV291"/>
  <c r="AV292" s="1"/>
  <c r="S291"/>
  <c r="S292" s="1"/>
  <c r="Q291"/>
  <c r="Q292" s="1"/>
  <c r="BE291"/>
  <c r="BE292" s="1"/>
  <c r="AX291"/>
  <c r="AX292" s="1"/>
  <c r="AA291"/>
  <c r="AA292" s="1"/>
  <c r="O291"/>
  <c r="O292" s="1"/>
  <c r="W291"/>
  <c r="W292" s="1"/>
  <c r="F291"/>
  <c r="F292" s="1"/>
  <c r="Q235" i="26"/>
  <c r="I360" s="1"/>
  <c r="Q234"/>
  <c r="I359" s="1"/>
  <c r="Q237"/>
  <c r="I362" s="1"/>
  <c r="Q191"/>
  <c r="I316" s="1"/>
  <c r="Q201"/>
  <c r="I326" s="1"/>
  <c r="Q198"/>
  <c r="I323" s="1"/>
  <c r="Q194"/>
  <c r="I319" s="1"/>
  <c r="Q185"/>
  <c r="I310" s="1"/>
  <c r="Q208"/>
  <c r="I333" s="1"/>
  <c r="Q187"/>
  <c r="I312" s="1"/>
  <c r="Q184"/>
  <c r="Q226"/>
  <c r="I351" s="1"/>
  <c r="Q214"/>
  <c r="I339" s="1"/>
  <c r="Q231"/>
  <c r="I356" s="1"/>
  <c r="Q230"/>
  <c r="I355" s="1"/>
  <c r="Q233"/>
  <c r="I358" s="1"/>
  <c r="Q236"/>
  <c r="I361" s="1"/>
  <c r="Q196"/>
  <c r="I321" s="1"/>
  <c r="Q204"/>
  <c r="I329" s="1"/>
  <c r="Q193"/>
  <c r="I318" s="1"/>
  <c r="Q206"/>
  <c r="I331" s="1"/>
  <c r="Q207"/>
  <c r="I332" s="1"/>
  <c r="Q218"/>
  <c r="I343" s="1"/>
  <c r="Q186"/>
  <c r="I311" s="1"/>
  <c r="Q225"/>
  <c r="I350" s="1"/>
  <c r="Q228"/>
  <c r="I353" s="1"/>
  <c r="Q217"/>
  <c r="I342" s="1"/>
  <c r="Q210"/>
  <c r="I335" s="1"/>
  <c r="Q213"/>
  <c r="I338" s="1"/>
  <c r="Q212"/>
  <c r="I337" s="1"/>
  <c r="Q232"/>
  <c r="I357" s="1"/>
  <c r="Q192"/>
  <c r="I317" s="1"/>
  <c r="Q190"/>
  <c r="I315" s="1"/>
  <c r="Q200"/>
  <c r="I325" s="1"/>
  <c r="Q202"/>
  <c r="I327" s="1"/>
  <c r="Q203"/>
  <c r="I328" s="1"/>
  <c r="Q224"/>
  <c r="I349" s="1"/>
  <c r="Q222"/>
  <c r="I347" s="1"/>
  <c r="Q219"/>
  <c r="I344" s="1"/>
  <c r="Q216"/>
  <c r="I341" s="1"/>
  <c r="Q229"/>
  <c r="I354" s="1"/>
  <c r="Q209"/>
  <c r="I334" s="1"/>
  <c r="Q238"/>
  <c r="I363" s="1"/>
  <c r="Q211"/>
  <c r="I336" s="1"/>
  <c r="Q199"/>
  <c r="I324" s="1"/>
  <c r="Q197"/>
  <c r="I322" s="1"/>
  <c r="Q205"/>
  <c r="I330" s="1"/>
  <c r="Q195"/>
  <c r="I320" s="1"/>
  <c r="Q188"/>
  <c r="I313" s="1"/>
  <c r="Q189"/>
  <c r="I314" s="1"/>
  <c r="Q220"/>
  <c r="I345" s="1"/>
  <c r="Q223"/>
  <c r="I348" s="1"/>
  <c r="Q221"/>
  <c r="I346" s="1"/>
  <c r="Q227"/>
  <c r="I352" s="1"/>
  <c r="AW307" i="28"/>
  <c r="AW324"/>
  <c r="AW317"/>
  <c r="AW296"/>
  <c r="AW309"/>
  <c r="AW298"/>
  <c r="AW315"/>
  <c r="AW303"/>
  <c r="AW320"/>
  <c r="AW313"/>
  <c r="AW300"/>
  <c r="AW305"/>
  <c r="AW322"/>
  <c r="AW310"/>
  <c r="AW299"/>
  <c r="AW316"/>
  <c r="AW308"/>
  <c r="AW325"/>
  <c r="AW301"/>
  <c r="AW318"/>
  <c r="AW306"/>
  <c r="AW323"/>
  <c r="AW312"/>
  <c r="AW311"/>
  <c r="AW304"/>
  <c r="AW321"/>
  <c r="AW297"/>
  <c r="AW314"/>
  <c r="AW302"/>
  <c r="AW319"/>
  <c r="AM306"/>
  <c r="AM303"/>
  <c r="AM320"/>
  <c r="AM299"/>
  <c r="AM313"/>
  <c r="AM305"/>
  <c r="AM322"/>
  <c r="AM302"/>
  <c r="AM319"/>
  <c r="AM316"/>
  <c r="AM296"/>
  <c r="AM308"/>
  <c r="AM301"/>
  <c r="AM318"/>
  <c r="AM298"/>
  <c r="AM315"/>
  <c r="AM311"/>
  <c r="AM323"/>
  <c r="AM304"/>
  <c r="AM297"/>
  <c r="AM314"/>
  <c r="AM325"/>
  <c r="AM312"/>
  <c r="AM310"/>
  <c r="AM307"/>
  <c r="AM324"/>
  <c r="AM300"/>
  <c r="AM317"/>
  <c r="AM309"/>
  <c r="AM321"/>
  <c r="K299"/>
  <c r="K302"/>
  <c r="K320"/>
  <c r="K313"/>
  <c r="K301"/>
  <c r="K296"/>
  <c r="K300"/>
  <c r="K319"/>
  <c r="K298"/>
  <c r="K318"/>
  <c r="K323"/>
  <c r="K297"/>
  <c r="K322"/>
  <c r="K314"/>
  <c r="K311"/>
  <c r="K307"/>
  <c r="K310"/>
  <c r="K315"/>
  <c r="K317"/>
  <c r="K309"/>
  <c r="K321"/>
  <c r="K308"/>
  <c r="K312"/>
  <c r="K303"/>
  <c r="K306"/>
  <c r="K316"/>
  <c r="K324"/>
  <c r="K305"/>
  <c r="K325"/>
  <c r="K304"/>
  <c r="AL302"/>
  <c r="AL296"/>
  <c r="AL313"/>
  <c r="AL318"/>
  <c r="AL317"/>
  <c r="AL310"/>
  <c r="AL311"/>
  <c r="AL298"/>
  <c r="AL323"/>
  <c r="AL308"/>
  <c r="AL314"/>
  <c r="AL301"/>
  <c r="AL306"/>
  <c r="AL307"/>
  <c r="AL324"/>
  <c r="AL312"/>
  <c r="AL319"/>
  <c r="AL304"/>
  <c r="AL309"/>
  <c r="AL297"/>
  <c r="AL325"/>
  <c r="AL303"/>
  <c r="AL320"/>
  <c r="AL315"/>
  <c r="AL300"/>
  <c r="AL305"/>
  <c r="AL322"/>
  <c r="AL321"/>
  <c r="AL299"/>
  <c r="AL316"/>
  <c r="AR312"/>
  <c r="AR323"/>
  <c r="AR300"/>
  <c r="AR297"/>
  <c r="AR302"/>
  <c r="AR318"/>
  <c r="AR321"/>
  <c r="AR311"/>
  <c r="AR315"/>
  <c r="AR322"/>
  <c r="AR325"/>
  <c r="AR324"/>
  <c r="AR309"/>
  <c r="AR313"/>
  <c r="AR303"/>
  <c r="AR306"/>
  <c r="AR314"/>
  <c r="AR317"/>
  <c r="AR316"/>
  <c r="AR319"/>
  <c r="AR304"/>
  <c r="AR301"/>
  <c r="AR298"/>
  <c r="AR305"/>
  <c r="AR308"/>
  <c r="AR307"/>
  <c r="AR310"/>
  <c r="AR296"/>
  <c r="AR299"/>
  <c r="AR320"/>
  <c r="V321"/>
  <c r="V311"/>
  <c r="V305"/>
  <c r="V314"/>
  <c r="V316"/>
  <c r="V323"/>
  <c r="V306"/>
  <c r="V313"/>
  <c r="V307"/>
  <c r="V301"/>
  <c r="V296"/>
  <c r="V317"/>
  <c r="V308"/>
  <c r="V302"/>
  <c r="V320"/>
  <c r="V312"/>
  <c r="V303"/>
  <c r="V297"/>
  <c r="V322"/>
  <c r="V325"/>
  <c r="V304"/>
  <c r="V298"/>
  <c r="V315"/>
  <c r="V299"/>
  <c r="V318"/>
  <c r="V309"/>
  <c r="V319"/>
  <c r="V300"/>
  <c r="V324"/>
  <c r="V310"/>
  <c r="BA307"/>
  <c r="BA324"/>
  <c r="BA313"/>
  <c r="BA297"/>
  <c r="BA314"/>
  <c r="BA298"/>
  <c r="BA315"/>
  <c r="BA303"/>
  <c r="BA320"/>
  <c r="BA308"/>
  <c r="BA325"/>
  <c r="BA309"/>
  <c r="BA300"/>
  <c r="BA310"/>
  <c r="BA299"/>
  <c r="BA316"/>
  <c r="BA304"/>
  <c r="BA321"/>
  <c r="BA305"/>
  <c r="BA322"/>
  <c r="BA306"/>
  <c r="BA323"/>
  <c r="BA312"/>
  <c r="BA311"/>
  <c r="BA296"/>
  <c r="BA317"/>
  <c r="BA301"/>
  <c r="BA318"/>
  <c r="BA302"/>
  <c r="BA319"/>
  <c r="G309" i="26"/>
  <c r="O239"/>
  <c r="I319" i="28"/>
  <c r="I307"/>
  <c r="I323"/>
  <c r="I310"/>
  <c r="I301"/>
  <c r="I313"/>
  <c r="I304"/>
  <c r="I311"/>
  <c r="I303"/>
  <c r="I315"/>
  <c r="I306"/>
  <c r="I297"/>
  <c r="I321"/>
  <c r="I300"/>
  <c r="I325"/>
  <c r="I312"/>
  <c r="I299"/>
  <c r="I320"/>
  <c r="I302"/>
  <c r="I322"/>
  <c r="I309"/>
  <c r="I296"/>
  <c r="I314"/>
  <c r="I316"/>
  <c r="I324"/>
  <c r="I298"/>
  <c r="I317"/>
  <c r="I305"/>
  <c r="I318"/>
  <c r="I308"/>
  <c r="BG301"/>
  <c r="BG318"/>
  <c r="BG306"/>
  <c r="BG323"/>
  <c r="BG316"/>
  <c r="BG300"/>
  <c r="BG317"/>
  <c r="BG297"/>
  <c r="BG314"/>
  <c r="BG302"/>
  <c r="BG319"/>
  <c r="BG311"/>
  <c r="BG296"/>
  <c r="BG313"/>
  <c r="BG299"/>
  <c r="BG312"/>
  <c r="BG309"/>
  <c r="BG298"/>
  <c r="BG315"/>
  <c r="BG307"/>
  <c r="BG324"/>
  <c r="BG308"/>
  <c r="BG325"/>
  <c r="BG305"/>
  <c r="BG322"/>
  <c r="BG310"/>
  <c r="BG303"/>
  <c r="BG320"/>
  <c r="BG304"/>
  <c r="BG321"/>
  <c r="AX303"/>
  <c r="AX320"/>
  <c r="AX304"/>
  <c r="AX321"/>
  <c r="AX309"/>
  <c r="AX296"/>
  <c r="AX319"/>
  <c r="AX302"/>
  <c r="AX316"/>
  <c r="AX300"/>
  <c r="AX317"/>
  <c r="AX305"/>
  <c r="AX322"/>
  <c r="AX315"/>
  <c r="AX298"/>
  <c r="AX311"/>
  <c r="AX297"/>
  <c r="AX313"/>
  <c r="AX299"/>
  <c r="AX318"/>
  <c r="AX310"/>
  <c r="AX301"/>
  <c r="AX312"/>
  <c r="AX307"/>
  <c r="AX324"/>
  <c r="AX308"/>
  <c r="AX325"/>
  <c r="AX314"/>
  <c r="AX306"/>
  <c r="AX323"/>
  <c r="AC318"/>
  <c r="AC306"/>
  <c r="AC300"/>
  <c r="AC319"/>
  <c r="AC309"/>
  <c r="AC307"/>
  <c r="AC321"/>
  <c r="AC323"/>
  <c r="AC302"/>
  <c r="AC325"/>
  <c r="AC317"/>
  <c r="AC305"/>
  <c r="AC303"/>
  <c r="AC316"/>
  <c r="AC315"/>
  <c r="AC298"/>
  <c r="AC320"/>
  <c r="AC308"/>
  <c r="AC301"/>
  <c r="AC299"/>
  <c r="AC314"/>
  <c r="AC296"/>
  <c r="AC312"/>
  <c r="AC313"/>
  <c r="AC310"/>
  <c r="AC304"/>
  <c r="AC297"/>
  <c r="AC324"/>
  <c r="AC311"/>
  <c r="AC322"/>
  <c r="Z319"/>
  <c r="Z297"/>
  <c r="Z322"/>
  <c r="Z300"/>
  <c r="Z303"/>
  <c r="Z324"/>
  <c r="Z306"/>
  <c r="Z325"/>
  <c r="Z314"/>
  <c r="Z309"/>
  <c r="Z321"/>
  <c r="Z299"/>
  <c r="Z315"/>
  <c r="Z302"/>
  <c r="Z317"/>
  <c r="Z320"/>
  <c r="Z305"/>
  <c r="Z313"/>
  <c r="Z308"/>
  <c r="Z311"/>
  <c r="Z298"/>
  <c r="Z316"/>
  <c r="Z312"/>
  <c r="Z296"/>
  <c r="Z301"/>
  <c r="Z318"/>
  <c r="Z304"/>
  <c r="Z307"/>
  <c r="Z323"/>
  <c r="Z310"/>
  <c r="BF308"/>
  <c r="BF325"/>
  <c r="BF314"/>
  <c r="BF301"/>
  <c r="BF319"/>
  <c r="BF307"/>
  <c r="BF324"/>
  <c r="BF304"/>
  <c r="BF321"/>
  <c r="BF309"/>
  <c r="BF297"/>
  <c r="BF315"/>
  <c r="BF303"/>
  <c r="BF320"/>
  <c r="BF300"/>
  <c r="BF317"/>
  <c r="BF305"/>
  <c r="BF322"/>
  <c r="BF310"/>
  <c r="BF299"/>
  <c r="BF316"/>
  <c r="BF302"/>
  <c r="BF312"/>
  <c r="BF313"/>
  <c r="BF298"/>
  <c r="BF318"/>
  <c r="BF306"/>
  <c r="BF323"/>
  <c r="BF311"/>
  <c r="BF296"/>
  <c r="J344"/>
  <c r="J360"/>
  <c r="J350"/>
  <c r="J349"/>
  <c r="J336"/>
  <c r="J335"/>
  <c r="J351"/>
  <c r="J340"/>
  <c r="J356"/>
  <c r="J346"/>
  <c r="J332"/>
  <c r="J334"/>
  <c r="J341"/>
  <c r="J347"/>
  <c r="J331"/>
  <c r="J345"/>
  <c r="J352"/>
  <c r="J342"/>
  <c r="J358"/>
  <c r="J353"/>
  <c r="J337"/>
  <c r="J343"/>
  <c r="J359"/>
  <c r="J348"/>
  <c r="J338"/>
  <c r="J354"/>
  <c r="J357"/>
  <c r="J333"/>
  <c r="J339"/>
  <c r="J355"/>
  <c r="N340"/>
  <c r="N356"/>
  <c r="N341"/>
  <c r="N347"/>
  <c r="N349"/>
  <c r="N336"/>
  <c r="N350"/>
  <c r="N353"/>
  <c r="N352"/>
  <c r="N337"/>
  <c r="N343"/>
  <c r="N359"/>
  <c r="N332"/>
  <c r="N346"/>
  <c r="N331"/>
  <c r="N357"/>
  <c r="N348"/>
  <c r="N333"/>
  <c r="N339"/>
  <c r="N355"/>
  <c r="N334"/>
  <c r="N342"/>
  <c r="N358"/>
  <c r="N344"/>
  <c r="N360"/>
  <c r="N335"/>
  <c r="N351"/>
  <c r="N345"/>
  <c r="N338"/>
  <c r="N354"/>
  <c r="BE340"/>
  <c r="BE352"/>
  <c r="BE345"/>
  <c r="BE350"/>
  <c r="BE331"/>
  <c r="BE343"/>
  <c r="BE354"/>
  <c r="BE336"/>
  <c r="BE338"/>
  <c r="BE341"/>
  <c r="BE334"/>
  <c r="BE359"/>
  <c r="BE339"/>
  <c r="BE342"/>
  <c r="BE360"/>
  <c r="BE332"/>
  <c r="BE348"/>
  <c r="BE337"/>
  <c r="BE353"/>
  <c r="BE357"/>
  <c r="BE335"/>
  <c r="BE351"/>
  <c r="BE358"/>
  <c r="BE344"/>
  <c r="BE333"/>
  <c r="BE349"/>
  <c r="BE355"/>
  <c r="BE346"/>
  <c r="BE347"/>
  <c r="BE356"/>
  <c r="AP345"/>
  <c r="AP335"/>
  <c r="AP351"/>
  <c r="AP332"/>
  <c r="AP348"/>
  <c r="AP334"/>
  <c r="AP350"/>
  <c r="AP341"/>
  <c r="AP356"/>
  <c r="AP347"/>
  <c r="AP355"/>
  <c r="AP344"/>
  <c r="AP359"/>
  <c r="AP346"/>
  <c r="AP337"/>
  <c r="AP353"/>
  <c r="AP343"/>
  <c r="AP331"/>
  <c r="AP340"/>
  <c r="AP360"/>
  <c r="AP342"/>
  <c r="AP358"/>
  <c r="AP333"/>
  <c r="AP349"/>
  <c r="AP339"/>
  <c r="AP357"/>
  <c r="AP336"/>
  <c r="AP352"/>
  <c r="AP338"/>
  <c r="AP354"/>
  <c r="F349"/>
  <c r="F346"/>
  <c r="F334"/>
  <c r="F348"/>
  <c r="F353"/>
  <c r="F339"/>
  <c r="F355"/>
  <c r="F341"/>
  <c r="F342"/>
  <c r="F358"/>
  <c r="F344"/>
  <c r="F357"/>
  <c r="F335"/>
  <c r="F351"/>
  <c r="F345"/>
  <c r="F338"/>
  <c r="F354"/>
  <c r="F340"/>
  <c r="F356"/>
  <c r="F337"/>
  <c r="F347"/>
  <c r="F331"/>
  <c r="F359"/>
  <c r="F332"/>
  <c r="F350"/>
  <c r="F336"/>
  <c r="F352"/>
  <c r="F333"/>
  <c r="F343"/>
  <c r="F360"/>
  <c r="R333"/>
  <c r="R339"/>
  <c r="R355"/>
  <c r="R336"/>
  <c r="R348"/>
  <c r="R338"/>
  <c r="R354"/>
  <c r="R334"/>
  <c r="R335"/>
  <c r="R351"/>
  <c r="R353"/>
  <c r="R344"/>
  <c r="R360"/>
  <c r="R350"/>
  <c r="R345"/>
  <c r="R341"/>
  <c r="R347"/>
  <c r="R357"/>
  <c r="R340"/>
  <c r="R356"/>
  <c r="R346"/>
  <c r="R331"/>
  <c r="R349"/>
  <c r="R337"/>
  <c r="R343"/>
  <c r="R359"/>
  <c r="R332"/>
  <c r="R352"/>
  <c r="R342"/>
  <c r="R358"/>
  <c r="AI351"/>
  <c r="AI331"/>
  <c r="AI339"/>
  <c r="AI349"/>
  <c r="AI334"/>
  <c r="AI350"/>
  <c r="AI344"/>
  <c r="AI360"/>
  <c r="AI336"/>
  <c r="AI335"/>
  <c r="AI345"/>
  <c r="AI359"/>
  <c r="AI346"/>
  <c r="AI340"/>
  <c r="AI356"/>
  <c r="AI355"/>
  <c r="AI333"/>
  <c r="AI341"/>
  <c r="AI357"/>
  <c r="AI342"/>
  <c r="AI358"/>
  <c r="AI352"/>
  <c r="AI347"/>
  <c r="AI332"/>
  <c r="AI337"/>
  <c r="AI353"/>
  <c r="AI338"/>
  <c r="AI354"/>
  <c r="AI348"/>
  <c r="AI343"/>
  <c r="AA355"/>
  <c r="AA338"/>
  <c r="AA354"/>
  <c r="AA344"/>
  <c r="AA360"/>
  <c r="AA335"/>
  <c r="AA345"/>
  <c r="AA336"/>
  <c r="AA333"/>
  <c r="AA350"/>
  <c r="AA340"/>
  <c r="AA356"/>
  <c r="AA332"/>
  <c r="AA341"/>
  <c r="AA357"/>
  <c r="AA347"/>
  <c r="AA346"/>
  <c r="AA331"/>
  <c r="AA352"/>
  <c r="AA359"/>
  <c r="AA337"/>
  <c r="AA353"/>
  <c r="AA351"/>
  <c r="AA342"/>
  <c r="AA358"/>
  <c r="AA348"/>
  <c r="AA343"/>
  <c r="AA339"/>
  <c r="AA349"/>
  <c r="AA334"/>
  <c r="K355"/>
  <c r="K346"/>
  <c r="K340"/>
  <c r="K356"/>
  <c r="K334"/>
  <c r="K339"/>
  <c r="K349"/>
  <c r="K347"/>
  <c r="K342"/>
  <c r="K358"/>
  <c r="K352"/>
  <c r="K336"/>
  <c r="K335"/>
  <c r="K345"/>
  <c r="K351"/>
  <c r="K338"/>
  <c r="K354"/>
  <c r="K348"/>
  <c r="K343"/>
  <c r="K331"/>
  <c r="K341"/>
  <c r="K357"/>
  <c r="K359"/>
  <c r="K350"/>
  <c r="K344"/>
  <c r="K360"/>
  <c r="K333"/>
  <c r="K337"/>
  <c r="K353"/>
  <c r="K332"/>
  <c r="BG362"/>
  <c r="BG351"/>
  <c r="BG346"/>
  <c r="BG337"/>
  <c r="BG345"/>
  <c r="BG336"/>
  <c r="BG352"/>
  <c r="BG355"/>
  <c r="BG347"/>
  <c r="BG342"/>
  <c r="BG360"/>
  <c r="BG341"/>
  <c r="BG332"/>
  <c r="BG348"/>
  <c r="BG339"/>
  <c r="BG343"/>
  <c r="BG338"/>
  <c r="BG356"/>
  <c r="BG335"/>
  <c r="BG353"/>
  <c r="BG344"/>
  <c r="BG358"/>
  <c r="BG331"/>
  <c r="BG333"/>
  <c r="BG334"/>
  <c r="BG350"/>
  <c r="BG357"/>
  <c r="BG349"/>
  <c r="BG340"/>
  <c r="BG354"/>
  <c r="BG359"/>
  <c r="G344"/>
  <c r="G360"/>
  <c r="G350"/>
  <c r="G336"/>
  <c r="G337"/>
  <c r="G353"/>
  <c r="G351"/>
  <c r="G340"/>
  <c r="G356"/>
  <c r="G346"/>
  <c r="G334"/>
  <c r="G339"/>
  <c r="G349"/>
  <c r="G343"/>
  <c r="G332"/>
  <c r="G347"/>
  <c r="G352"/>
  <c r="G342"/>
  <c r="G358"/>
  <c r="G335"/>
  <c r="G345"/>
  <c r="G333"/>
  <c r="G355"/>
  <c r="G348"/>
  <c r="G338"/>
  <c r="G354"/>
  <c r="G331"/>
  <c r="G341"/>
  <c r="G357"/>
  <c r="G359"/>
  <c r="I342"/>
  <c r="I358"/>
  <c r="I352"/>
  <c r="I336"/>
  <c r="I339"/>
  <c r="I349"/>
  <c r="I347"/>
  <c r="I338"/>
  <c r="I354"/>
  <c r="I348"/>
  <c r="I333"/>
  <c r="I335"/>
  <c r="I345"/>
  <c r="I343"/>
  <c r="I351"/>
  <c r="I359"/>
  <c r="I350"/>
  <c r="I344"/>
  <c r="I360"/>
  <c r="I331"/>
  <c r="I341"/>
  <c r="I357"/>
  <c r="I355"/>
  <c r="I346"/>
  <c r="I340"/>
  <c r="I356"/>
  <c r="I334"/>
  <c r="I337"/>
  <c r="I353"/>
  <c r="I332"/>
  <c r="BD352"/>
  <c r="BD331"/>
  <c r="BD348"/>
  <c r="BD346"/>
  <c r="BD335"/>
  <c r="BD334"/>
  <c r="BD354"/>
  <c r="BD344"/>
  <c r="BD340"/>
  <c r="BD357"/>
  <c r="BD338"/>
  <c r="BD353"/>
  <c r="BD332"/>
  <c r="BD355"/>
  <c r="BD349"/>
  <c r="BD336"/>
  <c r="BD360"/>
  <c r="BD347"/>
  <c r="BD356"/>
  <c r="BD345"/>
  <c r="BD351"/>
  <c r="BD350"/>
  <c r="BD341"/>
  <c r="BD359"/>
  <c r="BD339"/>
  <c r="BD358"/>
  <c r="BD337"/>
  <c r="BD343"/>
  <c r="BD342"/>
  <c r="BD333"/>
  <c r="F267" i="30"/>
  <c r="M267" s="1"/>
  <c r="G302" i="26"/>
  <c r="D88" i="23"/>
  <c r="AI291" i="28"/>
  <c r="AI292" s="1"/>
  <c r="J291"/>
  <c r="J292" s="1"/>
  <c r="U291"/>
  <c r="U292" s="1"/>
  <c r="T291"/>
  <c r="T292" s="1"/>
  <c r="AT291"/>
  <c r="AT292" s="1"/>
  <c r="G291"/>
  <c r="G292" s="1"/>
  <c r="AZ291"/>
  <c r="AZ292" s="1"/>
  <c r="H291"/>
  <c r="H292" s="1"/>
  <c r="AG291"/>
  <c r="AG292" s="1"/>
  <c r="N291"/>
  <c r="N292" s="1"/>
  <c r="AV309"/>
  <c r="AV317"/>
  <c r="AV320"/>
  <c r="AV319"/>
  <c r="AV296"/>
  <c r="AV307"/>
  <c r="AV299"/>
  <c r="AV323"/>
  <c r="AV312"/>
  <c r="AV308"/>
  <c r="AV311"/>
  <c r="AV310"/>
  <c r="AV322"/>
  <c r="AV321"/>
  <c r="AV297"/>
  <c r="AV315"/>
  <c r="AV300"/>
  <c r="AV303"/>
  <c r="AV302"/>
  <c r="AV314"/>
  <c r="AV313"/>
  <c r="AV324"/>
  <c r="AV306"/>
  <c r="AV318"/>
  <c r="AV325"/>
  <c r="AV301"/>
  <c r="AV305"/>
  <c r="AV304"/>
  <c r="AV316"/>
  <c r="AV298"/>
  <c r="AU303"/>
  <c r="AU300"/>
  <c r="AU317"/>
  <c r="AU324"/>
  <c r="AU301"/>
  <c r="AU318"/>
  <c r="AU310"/>
  <c r="AU322"/>
  <c r="AU312"/>
  <c r="AU316"/>
  <c r="AU313"/>
  <c r="AU320"/>
  <c r="AU297"/>
  <c r="AU314"/>
  <c r="AU306"/>
  <c r="AU323"/>
  <c r="AU311"/>
  <c r="AU308"/>
  <c r="AU325"/>
  <c r="AU296"/>
  <c r="AU309"/>
  <c r="AU302"/>
  <c r="AU319"/>
  <c r="AU307"/>
  <c r="AU304"/>
  <c r="AU321"/>
  <c r="AU299"/>
  <c r="AU305"/>
  <c r="AU298"/>
  <c r="AU315"/>
  <c r="L325"/>
  <c r="L301"/>
  <c r="L300"/>
  <c r="L315"/>
  <c r="L324"/>
  <c r="L299"/>
  <c r="L318"/>
  <c r="L314"/>
  <c r="L312"/>
  <c r="L297"/>
  <c r="L296"/>
  <c r="L322"/>
  <c r="L319"/>
  <c r="L316"/>
  <c r="L298"/>
  <c r="L310"/>
  <c r="L311"/>
  <c r="L309"/>
  <c r="L308"/>
  <c r="L323"/>
  <c r="L321"/>
  <c r="L307"/>
  <c r="L306"/>
  <c r="L317"/>
  <c r="L305"/>
  <c r="L304"/>
  <c r="L320"/>
  <c r="L313"/>
  <c r="L303"/>
  <c r="L302"/>
  <c r="AF313"/>
  <c r="AF307"/>
  <c r="AF304"/>
  <c r="AF298"/>
  <c r="AF325"/>
  <c r="AF297"/>
  <c r="AF314"/>
  <c r="AF322"/>
  <c r="AF312"/>
  <c r="AF303"/>
  <c r="AF300"/>
  <c r="AF316"/>
  <c r="AF310"/>
  <c r="AF323"/>
  <c r="AF309"/>
  <c r="AF296"/>
  <c r="AF299"/>
  <c r="AF324"/>
  <c r="AF315"/>
  <c r="AF306"/>
  <c r="AF318"/>
  <c r="AF305"/>
  <c r="AF320"/>
  <c r="AF321"/>
  <c r="AF311"/>
  <c r="AF308"/>
  <c r="AF302"/>
  <c r="AF317"/>
  <c r="AF301"/>
  <c r="AF319"/>
  <c r="AQ303"/>
  <c r="AQ320"/>
  <c r="AQ308"/>
  <c r="AQ325"/>
  <c r="AQ305"/>
  <c r="AQ322"/>
  <c r="AQ310"/>
  <c r="AQ296"/>
  <c r="AQ312"/>
  <c r="AQ316"/>
  <c r="AQ304"/>
  <c r="AQ321"/>
  <c r="AQ301"/>
  <c r="AQ318"/>
  <c r="AQ306"/>
  <c r="AQ323"/>
  <c r="AQ311"/>
  <c r="AQ300"/>
  <c r="AQ317"/>
  <c r="AQ297"/>
  <c r="AQ314"/>
  <c r="AQ302"/>
  <c r="AQ319"/>
  <c r="AQ307"/>
  <c r="AQ324"/>
  <c r="AQ313"/>
  <c r="AQ299"/>
  <c r="AQ309"/>
  <c r="AQ298"/>
  <c r="AQ315"/>
  <c r="T321"/>
  <c r="T315"/>
  <c r="T314"/>
  <c r="T319"/>
  <c r="T305"/>
  <c r="T304"/>
  <c r="T318"/>
  <c r="T313"/>
  <c r="T307"/>
  <c r="T323"/>
  <c r="T310"/>
  <c r="T301"/>
  <c r="T300"/>
  <c r="T316"/>
  <c r="T325"/>
  <c r="T303"/>
  <c r="T298"/>
  <c r="T306"/>
  <c r="T297"/>
  <c r="T320"/>
  <c r="T311"/>
  <c r="T324"/>
  <c r="T312"/>
  <c r="T299"/>
  <c r="T322"/>
  <c r="T302"/>
  <c r="T317"/>
  <c r="T309"/>
  <c r="T308"/>
  <c r="T296"/>
  <c r="BD316"/>
  <c r="BD315"/>
  <c r="BD299"/>
  <c r="BD317"/>
  <c r="BD320"/>
  <c r="BD305"/>
  <c r="BD296"/>
  <c r="BD307"/>
  <c r="BD306"/>
  <c r="BD318"/>
  <c r="BD308"/>
  <c r="BD311"/>
  <c r="BD319"/>
  <c r="BD297"/>
  <c r="BD321"/>
  <c r="BD312"/>
  <c r="BD298"/>
  <c r="BD309"/>
  <c r="BD300"/>
  <c r="BD303"/>
  <c r="BD310"/>
  <c r="BD322"/>
  <c r="BD313"/>
  <c r="BD324"/>
  <c r="BD323"/>
  <c r="BD301"/>
  <c r="BD325"/>
  <c r="BD302"/>
  <c r="BD314"/>
  <c r="BD304"/>
  <c r="H312"/>
  <c r="H324"/>
  <c r="H301"/>
  <c r="H320"/>
  <c r="H321"/>
  <c r="H318"/>
  <c r="H308"/>
  <c r="H310"/>
  <c r="H319"/>
  <c r="H297"/>
  <c r="H315"/>
  <c r="H313"/>
  <c r="H307"/>
  <c r="H304"/>
  <c r="H306"/>
  <c r="H325"/>
  <c r="H323"/>
  <c r="H309"/>
  <c r="H316"/>
  <c r="H303"/>
  <c r="H300"/>
  <c r="H302"/>
  <c r="H317"/>
  <c r="H314"/>
  <c r="H305"/>
  <c r="H311"/>
  <c r="H299"/>
  <c r="H296"/>
  <c r="H298"/>
  <c r="H322"/>
  <c r="X312"/>
  <c r="X301"/>
  <c r="X318"/>
  <c r="X321"/>
  <c r="X303"/>
  <c r="X319"/>
  <c r="X320"/>
  <c r="X306"/>
  <c r="X297"/>
  <c r="X315"/>
  <c r="X313"/>
  <c r="X299"/>
  <c r="X314"/>
  <c r="X308"/>
  <c r="X302"/>
  <c r="X323"/>
  <c r="X309"/>
  <c r="X322"/>
  <c r="X324"/>
  <c r="X311"/>
  <c r="X304"/>
  <c r="X298"/>
  <c r="X317"/>
  <c r="X305"/>
  <c r="X296"/>
  <c r="X325"/>
  <c r="X307"/>
  <c r="X300"/>
  <c r="X316"/>
  <c r="X310"/>
  <c r="Q312"/>
  <c r="Q302"/>
  <c r="Q297"/>
  <c r="Q322"/>
  <c r="Q304"/>
  <c r="Q323"/>
  <c r="Q303"/>
  <c r="Q320"/>
  <c r="Q298"/>
  <c r="Q317"/>
  <c r="Q309"/>
  <c r="Q300"/>
  <c r="Q315"/>
  <c r="Q299"/>
  <c r="Q313"/>
  <c r="Q319"/>
  <c r="Q310"/>
  <c r="Q305"/>
  <c r="Q314"/>
  <c r="Q296"/>
  <c r="Q321"/>
  <c r="Q318"/>
  <c r="Q311"/>
  <c r="Q306"/>
  <c r="Q301"/>
  <c r="Q324"/>
  <c r="Q308"/>
  <c r="Q316"/>
  <c r="Q307"/>
  <c r="Q325"/>
  <c r="BB312"/>
  <c r="BB321"/>
  <c r="BB299"/>
  <c r="BB316"/>
  <c r="BB302"/>
  <c r="BB296"/>
  <c r="BB313"/>
  <c r="BB318"/>
  <c r="BB317"/>
  <c r="BB310"/>
  <c r="BB311"/>
  <c r="BB298"/>
  <c r="BB323"/>
  <c r="BB308"/>
  <c r="BB314"/>
  <c r="BB301"/>
  <c r="BB306"/>
  <c r="BB307"/>
  <c r="BB324"/>
  <c r="BB319"/>
  <c r="BB304"/>
  <c r="BB309"/>
  <c r="BB297"/>
  <c r="BB325"/>
  <c r="BB303"/>
  <c r="BB320"/>
  <c r="BB315"/>
  <c r="BB300"/>
  <c r="BB305"/>
  <c r="BB322"/>
  <c r="AT316"/>
  <c r="AT309"/>
  <c r="AT315"/>
  <c r="AT301"/>
  <c r="AT318"/>
  <c r="AT307"/>
  <c r="AT308"/>
  <c r="AT325"/>
  <c r="AT312"/>
  <c r="AT305"/>
  <c r="AT310"/>
  <c r="AT297"/>
  <c r="AT314"/>
  <c r="AT303"/>
  <c r="AT304"/>
  <c r="AT321"/>
  <c r="AT324"/>
  <c r="AT306"/>
  <c r="AT323"/>
  <c r="AT302"/>
  <c r="AT299"/>
  <c r="AT300"/>
  <c r="AT317"/>
  <c r="AT320"/>
  <c r="AT296"/>
  <c r="AT319"/>
  <c r="AT298"/>
  <c r="AT322"/>
  <c r="AT311"/>
  <c r="AT313"/>
  <c r="R317"/>
  <c r="R308"/>
  <c r="R303"/>
  <c r="R298"/>
  <c r="R296"/>
  <c r="R313"/>
  <c r="R297"/>
  <c r="R322"/>
  <c r="R312"/>
  <c r="R304"/>
  <c r="R299"/>
  <c r="R316"/>
  <c r="R310"/>
  <c r="R324"/>
  <c r="R320"/>
  <c r="R309"/>
  <c r="R300"/>
  <c r="R311"/>
  <c r="R319"/>
  <c r="R306"/>
  <c r="R323"/>
  <c r="R315"/>
  <c r="R305"/>
  <c r="R325"/>
  <c r="R314"/>
  <c r="R307"/>
  <c r="R302"/>
  <c r="R318"/>
  <c r="R321"/>
  <c r="R301"/>
  <c r="AE315"/>
  <c r="AE301"/>
  <c r="AE298"/>
  <c r="AE321"/>
  <c r="AE300"/>
  <c r="AE319"/>
  <c r="AE303"/>
  <c r="AE318"/>
  <c r="AE312"/>
  <c r="AE297"/>
  <c r="AE316"/>
  <c r="AE310"/>
  <c r="AE322"/>
  <c r="AE313"/>
  <c r="AE299"/>
  <c r="AE317"/>
  <c r="AE314"/>
  <c r="AE309"/>
  <c r="AE306"/>
  <c r="AE296"/>
  <c r="AE308"/>
  <c r="AE320"/>
  <c r="AE311"/>
  <c r="AE323"/>
  <c r="AE305"/>
  <c r="AE302"/>
  <c r="AE324"/>
  <c r="AE304"/>
  <c r="AE325"/>
  <c r="AE307"/>
  <c r="P239" i="26"/>
  <c r="H309"/>
  <c r="AC351" i="28"/>
  <c r="AC331"/>
  <c r="AC346"/>
  <c r="AC332"/>
  <c r="AC341"/>
  <c r="AC357"/>
  <c r="AC344"/>
  <c r="AC360"/>
  <c r="AC333"/>
  <c r="AC342"/>
  <c r="AC358"/>
  <c r="AC337"/>
  <c r="AC353"/>
  <c r="AC340"/>
  <c r="AC356"/>
  <c r="AC347"/>
  <c r="AC338"/>
  <c r="AC354"/>
  <c r="AC339"/>
  <c r="AC349"/>
  <c r="AC334"/>
  <c r="AC352"/>
  <c r="AC359"/>
  <c r="AC343"/>
  <c r="AC350"/>
  <c r="AC335"/>
  <c r="AC345"/>
  <c r="AC355"/>
  <c r="AC348"/>
  <c r="AC336"/>
  <c r="L357"/>
  <c r="L352"/>
  <c r="L338"/>
  <c r="L354"/>
  <c r="L349"/>
  <c r="L337"/>
  <c r="L343"/>
  <c r="L359"/>
  <c r="L348"/>
  <c r="L331"/>
  <c r="L350"/>
  <c r="L353"/>
  <c r="L333"/>
  <c r="L339"/>
  <c r="L355"/>
  <c r="L344"/>
  <c r="L360"/>
  <c r="L346"/>
  <c r="L345"/>
  <c r="L334"/>
  <c r="L335"/>
  <c r="L351"/>
  <c r="L340"/>
  <c r="L356"/>
  <c r="L342"/>
  <c r="L358"/>
  <c r="L336"/>
  <c r="L341"/>
  <c r="L347"/>
  <c r="L332"/>
  <c r="AX338"/>
  <c r="AX354"/>
  <c r="AX344"/>
  <c r="AX360"/>
  <c r="AX345"/>
  <c r="AX331"/>
  <c r="AX343"/>
  <c r="AX356"/>
  <c r="AX334"/>
  <c r="AX350"/>
  <c r="AX340"/>
  <c r="AX359"/>
  <c r="AX341"/>
  <c r="AX358"/>
  <c r="AX339"/>
  <c r="AX357"/>
  <c r="AX346"/>
  <c r="AX336"/>
  <c r="AX352"/>
  <c r="AX337"/>
  <c r="AX353"/>
  <c r="AX335"/>
  <c r="AX351"/>
  <c r="AX342"/>
  <c r="AX332"/>
  <c r="AX348"/>
  <c r="AX333"/>
  <c r="AX349"/>
  <c r="AX355"/>
  <c r="AX347"/>
  <c r="W355"/>
  <c r="W340"/>
  <c r="W356"/>
  <c r="W342"/>
  <c r="W358"/>
  <c r="W337"/>
  <c r="W353"/>
  <c r="W351"/>
  <c r="W359"/>
  <c r="W331"/>
  <c r="W352"/>
  <c r="W338"/>
  <c r="W354"/>
  <c r="W339"/>
  <c r="W349"/>
  <c r="W334"/>
  <c r="W336"/>
  <c r="W348"/>
  <c r="W333"/>
  <c r="W350"/>
  <c r="W335"/>
  <c r="W345"/>
  <c r="W343"/>
  <c r="W347"/>
  <c r="W344"/>
  <c r="W360"/>
  <c r="W346"/>
  <c r="W332"/>
  <c r="W341"/>
  <c r="W357"/>
  <c r="Y355"/>
  <c r="Y346"/>
  <c r="Y334"/>
  <c r="Y348"/>
  <c r="Y332"/>
  <c r="Y337"/>
  <c r="Y353"/>
  <c r="Y347"/>
  <c r="Y359"/>
  <c r="Y342"/>
  <c r="Y358"/>
  <c r="Y344"/>
  <c r="Y360"/>
  <c r="Y339"/>
  <c r="Y349"/>
  <c r="Y336"/>
  <c r="Y338"/>
  <c r="Y354"/>
  <c r="Y340"/>
  <c r="Y356"/>
  <c r="Y335"/>
  <c r="Y345"/>
  <c r="Y343"/>
  <c r="Y351"/>
  <c r="Y350"/>
  <c r="Y331"/>
  <c r="Y352"/>
  <c r="Y333"/>
  <c r="Y341"/>
  <c r="Y357"/>
  <c r="BC356"/>
  <c r="BC341"/>
  <c r="BC355"/>
  <c r="BC340"/>
  <c r="BC354"/>
  <c r="BC339"/>
  <c r="BC357"/>
  <c r="BC346"/>
  <c r="BC337"/>
  <c r="BC353"/>
  <c r="BC336"/>
  <c r="BC352"/>
  <c r="BC335"/>
  <c r="BC351"/>
  <c r="BC342"/>
  <c r="BC333"/>
  <c r="BC349"/>
  <c r="BC332"/>
  <c r="BC348"/>
  <c r="BC331"/>
  <c r="BC347"/>
  <c r="BC338"/>
  <c r="BC360"/>
  <c r="BC345"/>
  <c r="BC359"/>
  <c r="BC344"/>
  <c r="BC358"/>
  <c r="BC343"/>
  <c r="BC334"/>
  <c r="BC350"/>
  <c r="AU332"/>
  <c r="AU348"/>
  <c r="AU339"/>
  <c r="AU331"/>
  <c r="AU342"/>
  <c r="AU356"/>
  <c r="AU341"/>
  <c r="AU359"/>
  <c r="AU344"/>
  <c r="AU335"/>
  <c r="AU351"/>
  <c r="AU338"/>
  <c r="AU354"/>
  <c r="AU337"/>
  <c r="AU353"/>
  <c r="AU355"/>
  <c r="AU340"/>
  <c r="AU358"/>
  <c r="AU347"/>
  <c r="AU334"/>
  <c r="AU350"/>
  <c r="AU333"/>
  <c r="AU349"/>
  <c r="AU336"/>
  <c r="AU352"/>
  <c r="AU343"/>
  <c r="AU357"/>
  <c r="AU346"/>
  <c r="AU360"/>
  <c r="AU345"/>
  <c r="Z331"/>
  <c r="Z352"/>
  <c r="Z338"/>
  <c r="Z354"/>
  <c r="Z333"/>
  <c r="Z339"/>
  <c r="Z355"/>
  <c r="Z353"/>
  <c r="Z348"/>
  <c r="Z336"/>
  <c r="Z350"/>
  <c r="Z349"/>
  <c r="Z335"/>
  <c r="Z351"/>
  <c r="Z334"/>
  <c r="Z357"/>
  <c r="Z344"/>
  <c r="Z360"/>
  <c r="Z346"/>
  <c r="Z345"/>
  <c r="Z341"/>
  <c r="Z347"/>
  <c r="Z332"/>
  <c r="Z340"/>
  <c r="Z356"/>
  <c r="Z342"/>
  <c r="Z358"/>
  <c r="Z337"/>
  <c r="Z343"/>
  <c r="Z359"/>
  <c r="AF349"/>
  <c r="AF339"/>
  <c r="AF355"/>
  <c r="AF331"/>
  <c r="AF354"/>
  <c r="AF340"/>
  <c r="AF356"/>
  <c r="AF345"/>
  <c r="AF341"/>
  <c r="AF351"/>
  <c r="AF335"/>
  <c r="AF350"/>
  <c r="AF336"/>
  <c r="AF352"/>
  <c r="AF338"/>
  <c r="AF357"/>
  <c r="AF337"/>
  <c r="AF347"/>
  <c r="AF332"/>
  <c r="AF346"/>
  <c r="AF334"/>
  <c r="AF348"/>
  <c r="AF353"/>
  <c r="AF333"/>
  <c r="AF343"/>
  <c r="AF359"/>
  <c r="AF342"/>
  <c r="AF358"/>
  <c r="AF344"/>
  <c r="AF360"/>
  <c r="AK358"/>
  <c r="AK337"/>
  <c r="AK353"/>
  <c r="AK342"/>
  <c r="AK355"/>
  <c r="AK343"/>
  <c r="AK336"/>
  <c r="AK352"/>
  <c r="AK333"/>
  <c r="AK349"/>
  <c r="AK338"/>
  <c r="AK354"/>
  <c r="AK339"/>
  <c r="AK332"/>
  <c r="AK348"/>
  <c r="AK356"/>
  <c r="AK345"/>
  <c r="AK334"/>
  <c r="AK350"/>
  <c r="AK335"/>
  <c r="AK351"/>
  <c r="AK344"/>
  <c r="AK359"/>
  <c r="AK341"/>
  <c r="AK357"/>
  <c r="AK346"/>
  <c r="AK331"/>
  <c r="AK347"/>
  <c r="AK340"/>
  <c r="AK360"/>
  <c r="AS356"/>
  <c r="AS346"/>
  <c r="AS335"/>
  <c r="AS351"/>
  <c r="AS336"/>
  <c r="AS352"/>
  <c r="AS345"/>
  <c r="AS359"/>
  <c r="AS342"/>
  <c r="AS355"/>
  <c r="AS347"/>
  <c r="AS332"/>
  <c r="AS348"/>
  <c r="AS341"/>
  <c r="AS331"/>
  <c r="AS338"/>
  <c r="AS354"/>
  <c r="AS343"/>
  <c r="AS357"/>
  <c r="AS344"/>
  <c r="AS337"/>
  <c r="AS353"/>
  <c r="AS334"/>
  <c r="AS350"/>
  <c r="AS339"/>
  <c r="AS360"/>
  <c r="AS340"/>
  <c r="AS333"/>
  <c r="AS349"/>
  <c r="AS358"/>
  <c r="V357"/>
  <c r="V349"/>
  <c r="V346"/>
  <c r="V332"/>
  <c r="V352"/>
  <c r="V337"/>
  <c r="V343"/>
  <c r="V359"/>
  <c r="V336"/>
  <c r="V342"/>
  <c r="V358"/>
  <c r="V348"/>
  <c r="V333"/>
  <c r="V339"/>
  <c r="V355"/>
  <c r="V331"/>
  <c r="V338"/>
  <c r="V354"/>
  <c r="V344"/>
  <c r="V360"/>
  <c r="V335"/>
  <c r="V351"/>
  <c r="V353"/>
  <c r="V345"/>
  <c r="V350"/>
  <c r="V340"/>
  <c r="V356"/>
  <c r="V341"/>
  <c r="V347"/>
  <c r="V334"/>
  <c r="AH357"/>
  <c r="AH333"/>
  <c r="AH343"/>
  <c r="AH359"/>
  <c r="AH340"/>
  <c r="AH356"/>
  <c r="AH346"/>
  <c r="AH336"/>
  <c r="AH332"/>
  <c r="AH339"/>
  <c r="AH355"/>
  <c r="AH331"/>
  <c r="AH352"/>
  <c r="AH342"/>
  <c r="AH358"/>
  <c r="AH338"/>
  <c r="AH341"/>
  <c r="AH351"/>
  <c r="AH334"/>
  <c r="AH348"/>
  <c r="AH335"/>
  <c r="AH354"/>
  <c r="AH353"/>
  <c r="AH337"/>
  <c r="AH347"/>
  <c r="AH345"/>
  <c r="AH344"/>
  <c r="AH360"/>
  <c r="AH350"/>
  <c r="AH349"/>
  <c r="BG291"/>
  <c r="BG292" s="1"/>
  <c r="L291"/>
  <c r="L292" s="1"/>
  <c r="AH291"/>
  <c r="AH292" s="1"/>
  <c r="AQ291"/>
  <c r="AQ292" s="1"/>
  <c r="AD291"/>
  <c r="AD292" s="1"/>
  <c r="M291"/>
  <c r="M292" s="1"/>
  <c r="AU291"/>
  <c r="AU292" s="1"/>
  <c r="I291"/>
  <c r="I292" s="1"/>
  <c r="AJ291"/>
  <c r="AJ292" s="1"/>
  <c r="AL291"/>
  <c r="AL292" s="1"/>
  <c r="V291"/>
  <c r="V292" s="1"/>
  <c r="BC291"/>
  <c r="BC292" s="1"/>
  <c r="AF291"/>
  <c r="AF292" s="1"/>
  <c r="E319" l="1"/>
  <c r="BI319" s="1"/>
  <c r="BK319" s="1"/>
  <c r="I73" i="30" s="1"/>
  <c r="E301" i="28"/>
  <c r="BI301" s="1"/>
  <c r="BK301" s="1"/>
  <c r="I55" i="30" s="1"/>
  <c r="E299" i="28"/>
  <c r="BI299" s="1"/>
  <c r="BK299" s="1"/>
  <c r="I53" i="30" s="1"/>
  <c r="E315" i="28"/>
  <c r="BI315" s="1"/>
  <c r="BK315" s="1"/>
  <c r="I69" i="30" s="1"/>
  <c r="E318" i="28"/>
  <c r="BI318" s="1"/>
  <c r="BK318" s="1"/>
  <c r="I72" i="30" s="1"/>
  <c r="E310" i="28"/>
  <c r="BI310" s="1"/>
  <c r="BK310" s="1"/>
  <c r="I64" i="30" s="1"/>
  <c r="E304" i="28"/>
  <c r="BI304" s="1"/>
  <c r="BK304" s="1"/>
  <c r="I58" i="30" s="1"/>
  <c r="E311" i="28"/>
  <c r="BI311" s="1"/>
  <c r="BK311" s="1"/>
  <c r="I65" i="30" s="1"/>
  <c r="E297" i="28"/>
  <c r="BI297" s="1"/>
  <c r="BK297" s="1"/>
  <c r="I51" i="30" s="1"/>
  <c r="E320" i="28"/>
  <c r="BI320" s="1"/>
  <c r="BK320" s="1"/>
  <c r="I74" i="30" s="1"/>
  <c r="E316" i="28"/>
  <c r="BI316" s="1"/>
  <c r="BK316" s="1"/>
  <c r="I70" i="30" s="1"/>
  <c r="E313" i="28"/>
  <c r="BI313" s="1"/>
  <c r="BK313" s="1"/>
  <c r="I67" i="30" s="1"/>
  <c r="E306" i="28"/>
  <c r="BI306" s="1"/>
  <c r="BK306" s="1"/>
  <c r="I60" i="30" s="1"/>
  <c r="E300" i="28"/>
  <c r="BI300" s="1"/>
  <c r="BK300" s="1"/>
  <c r="I54" i="30" s="1"/>
  <c r="E322" i="28"/>
  <c r="BI322" s="1"/>
  <c r="BK322" s="1"/>
  <c r="I76" i="30" s="1"/>
  <c r="E312" i="28"/>
  <c r="BI312" s="1"/>
  <c r="BK312" s="1"/>
  <c r="I66" i="30" s="1"/>
  <c r="E325" i="28"/>
  <c r="BI325" s="1"/>
  <c r="BK325" s="1"/>
  <c r="I79" i="30" s="1"/>
  <c r="E309" i="28"/>
  <c r="BI309" s="1"/>
  <c r="BK309" s="1"/>
  <c r="I63" i="30" s="1"/>
  <c r="E307" i="28"/>
  <c r="BI307" s="1"/>
  <c r="BK307" s="1"/>
  <c r="I61" i="30" s="1"/>
  <c r="E314" i="28"/>
  <c r="BI314" s="1"/>
  <c r="BK314" s="1"/>
  <c r="I68" i="30" s="1"/>
  <c r="E302" i="28"/>
  <c r="BI302" s="1"/>
  <c r="BK302" s="1"/>
  <c r="I56" i="30" s="1"/>
  <c r="E296" i="28"/>
  <c r="E317"/>
  <c r="BI317" s="1"/>
  <c r="BK317" s="1"/>
  <c r="I71" i="30" s="1"/>
  <c r="G364" i="26"/>
  <c r="G365" s="1"/>
  <c r="E324" i="28"/>
  <c r="BI324" s="1"/>
  <c r="BK324" s="1"/>
  <c r="I78" i="30" s="1"/>
  <c r="E305" i="28"/>
  <c r="BI305" s="1"/>
  <c r="BK305" s="1"/>
  <c r="I59" i="30" s="1"/>
  <c r="E303" i="28"/>
  <c r="BI303" s="1"/>
  <c r="BK303" s="1"/>
  <c r="I57" i="30" s="1"/>
  <c r="E323" i="28"/>
  <c r="BI323" s="1"/>
  <c r="BK323" s="1"/>
  <c r="I77" i="30" s="1"/>
  <c r="E298" i="28"/>
  <c r="BI298" s="1"/>
  <c r="BK298" s="1"/>
  <c r="I52" i="30" s="1"/>
  <c r="E321" i="28"/>
  <c r="BI321" s="1"/>
  <c r="BK321" s="1"/>
  <c r="I75" i="30" s="1"/>
  <c r="E308" i="28"/>
  <c r="BI308" s="1"/>
  <c r="BK308" s="1"/>
  <c r="I62" i="30" s="1"/>
  <c r="AP374" i="28"/>
  <c r="AP382"/>
  <c r="AP390"/>
  <c r="AP369"/>
  <c r="AP377"/>
  <c r="AP385"/>
  <c r="AP393"/>
  <c r="AP372"/>
  <c r="AP380"/>
  <c r="AP388"/>
  <c r="AP367"/>
  <c r="AP375"/>
  <c r="AP383"/>
  <c r="AP391"/>
  <c r="AP370"/>
  <c r="AP378"/>
  <c r="AP386"/>
  <c r="AP394"/>
  <c r="AP373"/>
  <c r="AP381"/>
  <c r="AP389"/>
  <c r="AP366"/>
  <c r="AP368"/>
  <c r="AP376"/>
  <c r="AP384"/>
  <c r="AP392"/>
  <c r="AP371"/>
  <c r="AP379"/>
  <c r="AP387"/>
  <c r="AP395"/>
  <c r="I373"/>
  <c r="I381"/>
  <c r="I389"/>
  <c r="I372"/>
  <c r="I380"/>
  <c r="I388"/>
  <c r="I366"/>
  <c r="I371"/>
  <c r="I379"/>
  <c r="I387"/>
  <c r="I370"/>
  <c r="I378"/>
  <c r="I386"/>
  <c r="I394"/>
  <c r="I369"/>
  <c r="I377"/>
  <c r="I385"/>
  <c r="I368"/>
  <c r="I376"/>
  <c r="I384"/>
  <c r="I392"/>
  <c r="I395"/>
  <c r="I367"/>
  <c r="I375"/>
  <c r="I383"/>
  <c r="I393"/>
  <c r="I374"/>
  <c r="I382"/>
  <c r="I390"/>
  <c r="I391"/>
  <c r="T373"/>
  <c r="T381"/>
  <c r="T389"/>
  <c r="T368"/>
  <c r="T376"/>
  <c r="T384"/>
  <c r="T392"/>
  <c r="T371"/>
  <c r="T379"/>
  <c r="T387"/>
  <c r="T366"/>
  <c r="T374"/>
  <c r="T382"/>
  <c r="T390"/>
  <c r="T369"/>
  <c r="T377"/>
  <c r="T385"/>
  <c r="T395"/>
  <c r="T372"/>
  <c r="T380"/>
  <c r="T388"/>
  <c r="T393"/>
  <c r="T367"/>
  <c r="T375"/>
  <c r="T383"/>
  <c r="T391"/>
  <c r="T370"/>
  <c r="T378"/>
  <c r="T386"/>
  <c r="T394"/>
  <c r="AX368"/>
  <c r="AX376"/>
  <c r="AX384"/>
  <c r="AX392"/>
  <c r="AX371"/>
  <c r="AX379"/>
  <c r="AX387"/>
  <c r="AX395"/>
  <c r="AX374"/>
  <c r="AX382"/>
  <c r="AX390"/>
  <c r="AX369"/>
  <c r="AX377"/>
  <c r="AX385"/>
  <c r="AX393"/>
  <c r="AX372"/>
  <c r="AX380"/>
  <c r="AX388"/>
  <c r="AX367"/>
  <c r="AX375"/>
  <c r="AX383"/>
  <c r="AX391"/>
  <c r="AX370"/>
  <c r="AX378"/>
  <c r="AX386"/>
  <c r="AX394"/>
  <c r="AX373"/>
  <c r="AX381"/>
  <c r="AX389"/>
  <c r="AX366"/>
  <c r="AS367"/>
  <c r="AS375"/>
  <c r="AS383"/>
  <c r="AS391"/>
  <c r="AS370"/>
  <c r="AS378"/>
  <c r="AS386"/>
  <c r="AS394"/>
  <c r="AS373"/>
  <c r="AS381"/>
  <c r="AS389"/>
  <c r="AS368"/>
  <c r="AS376"/>
  <c r="AS384"/>
  <c r="AS392"/>
  <c r="AS371"/>
  <c r="AS379"/>
  <c r="AS387"/>
  <c r="AS395"/>
  <c r="AS374"/>
  <c r="AS382"/>
  <c r="AS390"/>
  <c r="AS369"/>
  <c r="AS377"/>
  <c r="AS385"/>
  <c r="AS393"/>
  <c r="AS372"/>
  <c r="AS380"/>
  <c r="AS388"/>
  <c r="AS366"/>
  <c r="AS396" s="1"/>
  <c r="AS397" s="1"/>
  <c r="K368"/>
  <c r="K376"/>
  <c r="K384"/>
  <c r="K392"/>
  <c r="K369"/>
  <c r="K377"/>
  <c r="K385"/>
  <c r="K395"/>
  <c r="K374"/>
  <c r="K382"/>
  <c r="K390"/>
  <c r="K367"/>
  <c r="K375"/>
  <c r="K383"/>
  <c r="K393"/>
  <c r="K372"/>
  <c r="K380"/>
  <c r="K388"/>
  <c r="K366"/>
  <c r="K373"/>
  <c r="K381"/>
  <c r="K389"/>
  <c r="K370"/>
  <c r="K378"/>
  <c r="K386"/>
  <c r="K394"/>
  <c r="K371"/>
  <c r="K379"/>
  <c r="K387"/>
  <c r="K391"/>
  <c r="AH368"/>
  <c r="AH376"/>
  <c r="AH384"/>
  <c r="AH392"/>
  <c r="AH371"/>
  <c r="AH379"/>
  <c r="AH387"/>
  <c r="AH366"/>
  <c r="AH374"/>
  <c r="AH382"/>
  <c r="AH390"/>
  <c r="AH369"/>
  <c r="AH377"/>
  <c r="AH385"/>
  <c r="AH395"/>
  <c r="AH372"/>
  <c r="AH380"/>
  <c r="AH388"/>
  <c r="AH367"/>
  <c r="AH375"/>
  <c r="AH383"/>
  <c r="AH391"/>
  <c r="AH370"/>
  <c r="AH378"/>
  <c r="AH386"/>
  <c r="AH394"/>
  <c r="AH373"/>
  <c r="AH381"/>
  <c r="AH389"/>
  <c r="AH393"/>
  <c r="AT372"/>
  <c r="AT380"/>
  <c r="AT388"/>
  <c r="AT367"/>
  <c r="AT375"/>
  <c r="AT383"/>
  <c r="AT391"/>
  <c r="AT370"/>
  <c r="AT378"/>
  <c r="AT386"/>
  <c r="AT394"/>
  <c r="AT373"/>
  <c r="AT381"/>
  <c r="AT389"/>
  <c r="AT366"/>
  <c r="AT368"/>
  <c r="AT376"/>
  <c r="AT384"/>
  <c r="AT392"/>
  <c r="AT371"/>
  <c r="AT379"/>
  <c r="AT387"/>
  <c r="AT395"/>
  <c r="AT374"/>
  <c r="AT382"/>
  <c r="AT390"/>
  <c r="AT369"/>
  <c r="AT377"/>
  <c r="AT385"/>
  <c r="AT393"/>
  <c r="AA372"/>
  <c r="AA380"/>
  <c r="AA388"/>
  <c r="AA366"/>
  <c r="AA373"/>
  <c r="AA381"/>
  <c r="AA389"/>
  <c r="AA370"/>
  <c r="AA378"/>
  <c r="AA386"/>
  <c r="AA394"/>
  <c r="AA371"/>
  <c r="AA379"/>
  <c r="AA387"/>
  <c r="AA395"/>
  <c r="AA368"/>
  <c r="AA376"/>
  <c r="AA384"/>
  <c r="AA392"/>
  <c r="AA369"/>
  <c r="AA377"/>
  <c r="AA385"/>
  <c r="AA393"/>
  <c r="AA374"/>
  <c r="AA382"/>
  <c r="AA390"/>
  <c r="AA367"/>
  <c r="AA375"/>
  <c r="AA383"/>
  <c r="AA391"/>
  <c r="BE371"/>
  <c r="BE379"/>
  <c r="BE387"/>
  <c r="BE395"/>
  <c r="BE374"/>
  <c r="BE382"/>
  <c r="BE390"/>
  <c r="BE369"/>
  <c r="BE377"/>
  <c r="BE385"/>
  <c r="BE393"/>
  <c r="BE372"/>
  <c r="BE380"/>
  <c r="BE388"/>
  <c r="BE366"/>
  <c r="BE367"/>
  <c r="BE375"/>
  <c r="BE383"/>
  <c r="BE391"/>
  <c r="BE370"/>
  <c r="BE378"/>
  <c r="BE386"/>
  <c r="BE394"/>
  <c r="BE373"/>
  <c r="BE381"/>
  <c r="BE389"/>
  <c r="BE368"/>
  <c r="BE376"/>
  <c r="BE384"/>
  <c r="BE392"/>
  <c r="AI372"/>
  <c r="AI380"/>
  <c r="AI388"/>
  <c r="AI366"/>
  <c r="AI373"/>
  <c r="AI381"/>
  <c r="AI389"/>
  <c r="AI370"/>
  <c r="AI378"/>
  <c r="AI386"/>
  <c r="AI394"/>
  <c r="AI371"/>
  <c r="AI379"/>
  <c r="AI387"/>
  <c r="AI395"/>
  <c r="AI368"/>
  <c r="AI376"/>
  <c r="AI384"/>
  <c r="AI392"/>
  <c r="AI369"/>
  <c r="AI377"/>
  <c r="AI385"/>
  <c r="AI393"/>
  <c r="AI374"/>
  <c r="AI382"/>
  <c r="AI390"/>
  <c r="AI367"/>
  <c r="AI375"/>
  <c r="AI383"/>
  <c r="AI391"/>
  <c r="AC371"/>
  <c r="AC379"/>
  <c r="AC387"/>
  <c r="AC368"/>
  <c r="AC376"/>
  <c r="AC384"/>
  <c r="AC392"/>
  <c r="AC369"/>
  <c r="AC377"/>
  <c r="AC385"/>
  <c r="AC393"/>
  <c r="AC374"/>
  <c r="AC382"/>
  <c r="AC390"/>
  <c r="AC395"/>
  <c r="AC367"/>
  <c r="AC375"/>
  <c r="AC383"/>
  <c r="AC391"/>
  <c r="AC372"/>
  <c r="AC380"/>
  <c r="AC388"/>
  <c r="AC366"/>
  <c r="AC373"/>
  <c r="AC381"/>
  <c r="AC389"/>
  <c r="AC370"/>
  <c r="AC378"/>
  <c r="AC386"/>
  <c r="AC394"/>
  <c r="V372"/>
  <c r="V380"/>
  <c r="V388"/>
  <c r="V367"/>
  <c r="V375"/>
  <c r="V383"/>
  <c r="V391"/>
  <c r="V370"/>
  <c r="V378"/>
  <c r="V386"/>
  <c r="V394"/>
  <c r="V373"/>
  <c r="V381"/>
  <c r="V389"/>
  <c r="V393"/>
  <c r="V368"/>
  <c r="V376"/>
  <c r="V384"/>
  <c r="V392"/>
  <c r="V371"/>
  <c r="V379"/>
  <c r="V387"/>
  <c r="V366"/>
  <c r="V374"/>
  <c r="V382"/>
  <c r="V390"/>
  <c r="V369"/>
  <c r="V377"/>
  <c r="V385"/>
  <c r="V395"/>
  <c r="BD371"/>
  <c r="BD379"/>
  <c r="BD387"/>
  <c r="BD395"/>
  <c r="BD372"/>
  <c r="BD380"/>
  <c r="BD388"/>
  <c r="BD369"/>
  <c r="BD377"/>
  <c r="BD385"/>
  <c r="BD393"/>
  <c r="BD370"/>
  <c r="BD378"/>
  <c r="BD386"/>
  <c r="BD394"/>
  <c r="BD367"/>
  <c r="BD375"/>
  <c r="BD383"/>
  <c r="BD391"/>
  <c r="BD368"/>
  <c r="BD376"/>
  <c r="BD384"/>
  <c r="BD392"/>
  <c r="BD373"/>
  <c r="BD381"/>
  <c r="BD389"/>
  <c r="BD366"/>
  <c r="BD374"/>
  <c r="BD382"/>
  <c r="BD390"/>
  <c r="N33" i="30"/>
  <c r="J33"/>
  <c r="K33"/>
  <c r="P33" s="1"/>
  <c r="N36"/>
  <c r="P36"/>
  <c r="O36"/>
  <c r="K36"/>
  <c r="J36"/>
  <c r="Q36"/>
  <c r="L36"/>
  <c r="K37"/>
  <c r="N37"/>
  <c r="O37"/>
  <c r="J37"/>
  <c r="Q37"/>
  <c r="P37"/>
  <c r="L37"/>
  <c r="N40"/>
  <c r="P40"/>
  <c r="O40"/>
  <c r="K40"/>
  <c r="J40"/>
  <c r="Q40"/>
  <c r="L40"/>
  <c r="K41"/>
  <c r="N41"/>
  <c r="O41"/>
  <c r="J41"/>
  <c r="Q41"/>
  <c r="P41"/>
  <c r="L41"/>
  <c r="BI261" i="28"/>
  <c r="E291"/>
  <c r="E292" s="1"/>
  <c r="N29" i="30"/>
  <c r="J29"/>
  <c r="O29" s="1"/>
  <c r="K29"/>
  <c r="P29" s="1"/>
  <c r="L29"/>
  <c r="Q29" s="1"/>
  <c r="J32"/>
  <c r="P32"/>
  <c r="K32"/>
  <c r="N32"/>
  <c r="O32"/>
  <c r="E107" i="23"/>
  <c r="E115"/>
  <c r="E110"/>
  <c r="E118"/>
  <c r="E105"/>
  <c r="E113"/>
  <c r="E108"/>
  <c r="E116"/>
  <c r="E111"/>
  <c r="E106"/>
  <c r="E114"/>
  <c r="E109"/>
  <c r="E117"/>
  <c r="E112"/>
  <c r="BA106" i="26"/>
  <c r="L153"/>
  <c r="L215" s="1"/>
  <c r="BI114" i="28"/>
  <c r="BI115" s="1"/>
  <c r="BK84"/>
  <c r="G85" i="30" s="1"/>
  <c r="AK361" i="28"/>
  <c r="AK362" s="1"/>
  <c r="AT326"/>
  <c r="AT327" s="1"/>
  <c r="BD326"/>
  <c r="BD327" s="1"/>
  <c r="L326"/>
  <c r="L327" s="1"/>
  <c r="BD361"/>
  <c r="BD362" s="1"/>
  <c r="I361"/>
  <c r="I362" s="1"/>
  <c r="J361"/>
  <c r="J362" s="1"/>
  <c r="BG326"/>
  <c r="AD361"/>
  <c r="AD362" s="1"/>
  <c r="BB361"/>
  <c r="BB362" s="1"/>
  <c r="T361"/>
  <c r="T362" s="1"/>
  <c r="AY326"/>
  <c r="AY327" s="1"/>
  <c r="O326"/>
  <c r="O327" s="1"/>
  <c r="J326"/>
  <c r="J327" s="1"/>
  <c r="BF361"/>
  <c r="N326"/>
  <c r="N327" s="1"/>
  <c r="AO326"/>
  <c r="AO327" s="1"/>
  <c r="AV369"/>
  <c r="AV377"/>
  <c r="AV385"/>
  <c r="AV393"/>
  <c r="AV370"/>
  <c r="AV378"/>
  <c r="AV386"/>
  <c r="AV394"/>
  <c r="AV367"/>
  <c r="AV375"/>
  <c r="AV383"/>
  <c r="AV391"/>
  <c r="AV368"/>
  <c r="AV376"/>
  <c r="AV384"/>
  <c r="AV392"/>
  <c r="AV373"/>
  <c r="AV381"/>
  <c r="AV389"/>
  <c r="AV366"/>
  <c r="AV374"/>
  <c r="AV382"/>
  <c r="AV390"/>
  <c r="AV371"/>
  <c r="AV379"/>
  <c r="AV387"/>
  <c r="AV395"/>
  <c r="AV372"/>
  <c r="AV380"/>
  <c r="AV388"/>
  <c r="J370"/>
  <c r="J378"/>
  <c r="J386"/>
  <c r="J394"/>
  <c r="J373"/>
  <c r="J381"/>
  <c r="J389"/>
  <c r="J393"/>
  <c r="J368"/>
  <c r="J376"/>
  <c r="J384"/>
  <c r="J392"/>
  <c r="J371"/>
  <c r="J379"/>
  <c r="J387"/>
  <c r="J366"/>
  <c r="J374"/>
  <c r="J382"/>
  <c r="J390"/>
  <c r="J369"/>
  <c r="J377"/>
  <c r="J385"/>
  <c r="J395"/>
  <c r="J372"/>
  <c r="J380"/>
  <c r="J388"/>
  <c r="J367"/>
  <c r="J375"/>
  <c r="J383"/>
  <c r="J391"/>
  <c r="R370"/>
  <c r="R378"/>
  <c r="R386"/>
  <c r="R394"/>
  <c r="R373"/>
  <c r="R381"/>
  <c r="R389"/>
  <c r="R393"/>
  <c r="R368"/>
  <c r="R376"/>
  <c r="R384"/>
  <c r="R392"/>
  <c r="R371"/>
  <c r="R379"/>
  <c r="R387"/>
  <c r="R366"/>
  <c r="R374"/>
  <c r="R382"/>
  <c r="R390"/>
  <c r="R369"/>
  <c r="R377"/>
  <c r="R385"/>
  <c r="R395"/>
  <c r="R372"/>
  <c r="R380"/>
  <c r="R388"/>
  <c r="R367"/>
  <c r="R375"/>
  <c r="R383"/>
  <c r="R391"/>
  <c r="AD370"/>
  <c r="AD378"/>
  <c r="AD386"/>
  <c r="AD394"/>
  <c r="AD373"/>
  <c r="AD381"/>
  <c r="AD389"/>
  <c r="AD393"/>
  <c r="AD368"/>
  <c r="AD376"/>
  <c r="AD384"/>
  <c r="AD392"/>
  <c r="AD371"/>
  <c r="AD379"/>
  <c r="AD387"/>
  <c r="AD366"/>
  <c r="AD374"/>
  <c r="AD382"/>
  <c r="AD390"/>
  <c r="AD369"/>
  <c r="AD377"/>
  <c r="AD385"/>
  <c r="AD395"/>
  <c r="AD372"/>
  <c r="AD380"/>
  <c r="AD388"/>
  <c r="AD367"/>
  <c r="AD375"/>
  <c r="AD383"/>
  <c r="AD391"/>
  <c r="AQ372"/>
  <c r="AQ380"/>
  <c r="AQ388"/>
  <c r="AQ366"/>
  <c r="AQ373"/>
  <c r="AQ381"/>
  <c r="AQ389"/>
  <c r="AQ370"/>
  <c r="AQ378"/>
  <c r="AQ386"/>
  <c r="AQ394"/>
  <c r="AQ371"/>
  <c r="AQ379"/>
  <c r="AQ387"/>
  <c r="AQ395"/>
  <c r="AQ368"/>
  <c r="AQ376"/>
  <c r="AQ384"/>
  <c r="AQ392"/>
  <c r="AQ369"/>
  <c r="AQ377"/>
  <c r="AQ385"/>
  <c r="AQ393"/>
  <c r="AQ374"/>
  <c r="AQ382"/>
  <c r="AQ390"/>
  <c r="AQ367"/>
  <c r="AQ375"/>
  <c r="AQ383"/>
  <c r="AQ391"/>
  <c r="U371"/>
  <c r="U379"/>
  <c r="U387"/>
  <c r="U370"/>
  <c r="U378"/>
  <c r="U386"/>
  <c r="U394"/>
  <c r="U369"/>
  <c r="U377"/>
  <c r="U385"/>
  <c r="U368"/>
  <c r="U376"/>
  <c r="U384"/>
  <c r="U392"/>
  <c r="U395"/>
  <c r="U367"/>
  <c r="U375"/>
  <c r="U383"/>
  <c r="U393"/>
  <c r="U374"/>
  <c r="U382"/>
  <c r="U390"/>
  <c r="U391"/>
  <c r="U373"/>
  <c r="U381"/>
  <c r="U389"/>
  <c r="U372"/>
  <c r="U380"/>
  <c r="U388"/>
  <c r="U366"/>
  <c r="U396" s="1"/>
  <c r="U397" s="1"/>
  <c r="AG371"/>
  <c r="AG379"/>
  <c r="AG387"/>
  <c r="AG368"/>
  <c r="AG376"/>
  <c r="AG384"/>
  <c r="AG392"/>
  <c r="AG369"/>
  <c r="AG377"/>
  <c r="AG385"/>
  <c r="AG393"/>
  <c r="AG374"/>
  <c r="AG382"/>
  <c r="AG390"/>
  <c r="AG395"/>
  <c r="AG367"/>
  <c r="AG375"/>
  <c r="AG383"/>
  <c r="AG391"/>
  <c r="AG372"/>
  <c r="AG380"/>
  <c r="AG388"/>
  <c r="AG366"/>
  <c r="AG373"/>
  <c r="AG381"/>
  <c r="AG389"/>
  <c r="AG370"/>
  <c r="AG378"/>
  <c r="AG386"/>
  <c r="AG394"/>
  <c r="AW367"/>
  <c r="AW375"/>
  <c r="AW383"/>
  <c r="AW391"/>
  <c r="AW370"/>
  <c r="AW378"/>
  <c r="AW386"/>
  <c r="AW394"/>
  <c r="AW373"/>
  <c r="AW381"/>
  <c r="AW389"/>
  <c r="AW368"/>
  <c r="AW376"/>
  <c r="AW384"/>
  <c r="AW392"/>
  <c r="AW371"/>
  <c r="AW379"/>
  <c r="AW387"/>
  <c r="AW395"/>
  <c r="AW374"/>
  <c r="AW382"/>
  <c r="AW390"/>
  <c r="AW369"/>
  <c r="AW377"/>
  <c r="AW385"/>
  <c r="AW393"/>
  <c r="AW372"/>
  <c r="AW380"/>
  <c r="AW388"/>
  <c r="AW366"/>
  <c r="AW396" s="1"/>
  <c r="AW397" s="1"/>
  <c r="AB367"/>
  <c r="AB375"/>
  <c r="AB383"/>
  <c r="AB391"/>
  <c r="AB370"/>
  <c r="AB378"/>
  <c r="AB386"/>
  <c r="AB394"/>
  <c r="AB373"/>
  <c r="AB381"/>
  <c r="AB389"/>
  <c r="AB368"/>
  <c r="AB376"/>
  <c r="AB384"/>
  <c r="AB392"/>
  <c r="AB371"/>
  <c r="AB379"/>
  <c r="AB387"/>
  <c r="AB366"/>
  <c r="AB374"/>
  <c r="AB382"/>
  <c r="AB390"/>
  <c r="AB369"/>
  <c r="AB377"/>
  <c r="AB385"/>
  <c r="AB395"/>
  <c r="AB372"/>
  <c r="AB380"/>
  <c r="AB388"/>
  <c r="AB393"/>
  <c r="Q367"/>
  <c r="Q375"/>
  <c r="Q383"/>
  <c r="Q393"/>
  <c r="Q374"/>
  <c r="Q382"/>
  <c r="Q390"/>
  <c r="Q395"/>
  <c r="Q373"/>
  <c r="Q381"/>
  <c r="Q389"/>
  <c r="Q372"/>
  <c r="Q380"/>
  <c r="Q388"/>
  <c r="Q366"/>
  <c r="Q371"/>
  <c r="Q379"/>
  <c r="Q387"/>
  <c r="Q370"/>
  <c r="Q378"/>
  <c r="Q386"/>
  <c r="Q394"/>
  <c r="Q369"/>
  <c r="Q377"/>
  <c r="Q385"/>
  <c r="Q368"/>
  <c r="Q376"/>
  <c r="Q384"/>
  <c r="Q392"/>
  <c r="Q391"/>
  <c r="AZ367"/>
  <c r="AZ375"/>
  <c r="AZ383"/>
  <c r="AZ391"/>
  <c r="AZ368"/>
  <c r="AZ376"/>
  <c r="AZ384"/>
  <c r="AZ392"/>
  <c r="AZ373"/>
  <c r="AZ381"/>
  <c r="AZ389"/>
  <c r="AZ366"/>
  <c r="AZ374"/>
  <c r="AZ382"/>
  <c r="AZ390"/>
  <c r="AZ371"/>
  <c r="AZ379"/>
  <c r="AZ387"/>
  <c r="AZ395"/>
  <c r="AZ372"/>
  <c r="AZ380"/>
  <c r="AZ388"/>
  <c r="AZ369"/>
  <c r="AZ377"/>
  <c r="AZ385"/>
  <c r="AZ393"/>
  <c r="AZ370"/>
  <c r="AZ378"/>
  <c r="AZ386"/>
  <c r="AZ394"/>
  <c r="H367"/>
  <c r="H375"/>
  <c r="H383"/>
  <c r="H391"/>
  <c r="H370"/>
  <c r="H378"/>
  <c r="H386"/>
  <c r="H394"/>
  <c r="H373"/>
  <c r="H381"/>
  <c r="H389"/>
  <c r="H368"/>
  <c r="H376"/>
  <c r="H384"/>
  <c r="H392"/>
  <c r="H371"/>
  <c r="H379"/>
  <c r="H387"/>
  <c r="H366"/>
  <c r="H374"/>
  <c r="H382"/>
  <c r="H390"/>
  <c r="H369"/>
  <c r="H377"/>
  <c r="H385"/>
  <c r="H395"/>
  <c r="H372"/>
  <c r="H380"/>
  <c r="H388"/>
  <c r="H393"/>
  <c r="S368"/>
  <c r="S376"/>
  <c r="S384"/>
  <c r="S392"/>
  <c r="S369"/>
  <c r="S377"/>
  <c r="S385"/>
  <c r="S391"/>
  <c r="S374"/>
  <c r="S382"/>
  <c r="S390"/>
  <c r="S367"/>
  <c r="S375"/>
  <c r="S383"/>
  <c r="S393"/>
  <c r="S372"/>
  <c r="S380"/>
  <c r="S388"/>
  <c r="S366"/>
  <c r="S373"/>
  <c r="S381"/>
  <c r="S389"/>
  <c r="S370"/>
  <c r="S378"/>
  <c r="S386"/>
  <c r="S394"/>
  <c r="S371"/>
  <c r="S379"/>
  <c r="S387"/>
  <c r="S395"/>
  <c r="BC368"/>
  <c r="BC376"/>
  <c r="BC384"/>
  <c r="BC392"/>
  <c r="BC369"/>
  <c r="BC377"/>
  <c r="BC385"/>
  <c r="BC393"/>
  <c r="BC374"/>
  <c r="BC382"/>
  <c r="BC390"/>
  <c r="BC367"/>
  <c r="BC375"/>
  <c r="BC383"/>
  <c r="BC391"/>
  <c r="BC372"/>
  <c r="BC380"/>
  <c r="BC388"/>
  <c r="BC366"/>
  <c r="BC373"/>
  <c r="BC381"/>
  <c r="BC389"/>
  <c r="BC370"/>
  <c r="BC378"/>
  <c r="BC386"/>
  <c r="BC394"/>
  <c r="BC371"/>
  <c r="BC379"/>
  <c r="BC387"/>
  <c r="BC395"/>
  <c r="N20" i="30"/>
  <c r="J20"/>
  <c r="O20" s="1"/>
  <c r="K20"/>
  <c r="P20" s="1"/>
  <c r="O44"/>
  <c r="K44"/>
  <c r="J44"/>
  <c r="Q44"/>
  <c r="L44"/>
  <c r="N44"/>
  <c r="P44"/>
  <c r="J31"/>
  <c r="P31"/>
  <c r="K31"/>
  <c r="N31"/>
  <c r="O31"/>
  <c r="O26"/>
  <c r="J26"/>
  <c r="K26"/>
  <c r="P26" s="1"/>
  <c r="N26"/>
  <c r="L43"/>
  <c r="J43"/>
  <c r="N43"/>
  <c r="P43"/>
  <c r="K43"/>
  <c r="Q43"/>
  <c r="O43"/>
  <c r="J19"/>
  <c r="O19" s="1"/>
  <c r="K19"/>
  <c r="P19" s="1"/>
  <c r="N19"/>
  <c r="L19"/>
  <c r="Q19" s="1"/>
  <c r="V361" i="28"/>
  <c r="V362" s="1"/>
  <c r="BC361"/>
  <c r="BC362" s="1"/>
  <c r="Y361"/>
  <c r="Y362" s="1"/>
  <c r="AX361"/>
  <c r="AX362" s="1"/>
  <c r="AC361"/>
  <c r="AC362" s="1"/>
  <c r="T326"/>
  <c r="T327" s="1"/>
  <c r="AQ326"/>
  <c r="AQ327" s="1"/>
  <c r="G361"/>
  <c r="G362" s="1"/>
  <c r="K361"/>
  <c r="K362" s="1"/>
  <c r="AA361"/>
  <c r="AA362" s="1"/>
  <c r="R361"/>
  <c r="R362" s="1"/>
  <c r="AP361"/>
  <c r="AP362" s="1"/>
  <c r="BF326"/>
  <c r="Z326"/>
  <c r="Z327" s="1"/>
  <c r="AC326"/>
  <c r="AC327" s="1"/>
  <c r="AR326"/>
  <c r="AR327" s="1"/>
  <c r="AL326"/>
  <c r="AL327" s="1"/>
  <c r="AW326"/>
  <c r="AW327" s="1"/>
  <c r="BA361"/>
  <c r="BA362" s="1"/>
  <c r="H361"/>
  <c r="H362" s="1"/>
  <c r="AQ361"/>
  <c r="AQ362" s="1"/>
  <c r="AJ326"/>
  <c r="AJ327" s="1"/>
  <c r="AB326"/>
  <c r="AB327" s="1"/>
  <c r="S326"/>
  <c r="S327" s="1"/>
  <c r="AS326"/>
  <c r="AS327" s="1"/>
  <c r="Q361"/>
  <c r="Q362" s="1"/>
  <c r="BE326"/>
  <c r="BE327" s="1"/>
  <c r="BC326"/>
  <c r="BC327" s="1"/>
  <c r="W326"/>
  <c r="W327" s="1"/>
  <c r="AN326"/>
  <c r="AN327" s="1"/>
  <c r="AJ361"/>
  <c r="AJ362" s="1"/>
  <c r="AO373"/>
  <c r="AO381"/>
  <c r="AO389"/>
  <c r="AO368"/>
  <c r="AO376"/>
  <c r="AO384"/>
  <c r="AO392"/>
  <c r="AO371"/>
  <c r="AO379"/>
  <c r="AO387"/>
  <c r="AO395"/>
  <c r="AO374"/>
  <c r="AO382"/>
  <c r="AO390"/>
  <c r="AO369"/>
  <c r="AO377"/>
  <c r="AO385"/>
  <c r="AO393"/>
  <c r="AO372"/>
  <c r="AO380"/>
  <c r="AO388"/>
  <c r="AO366"/>
  <c r="AO367"/>
  <c r="AO375"/>
  <c r="AO383"/>
  <c r="AO391"/>
  <c r="AO370"/>
  <c r="AO378"/>
  <c r="AO386"/>
  <c r="AO394"/>
  <c r="Z374"/>
  <c r="Z382"/>
  <c r="Z390"/>
  <c r="Z369"/>
  <c r="Z377"/>
  <c r="Z385"/>
  <c r="Z395"/>
  <c r="Z372"/>
  <c r="Z380"/>
  <c r="Z388"/>
  <c r="Z367"/>
  <c r="Z375"/>
  <c r="Z383"/>
  <c r="Z391"/>
  <c r="Z370"/>
  <c r="Z378"/>
  <c r="Z386"/>
  <c r="Z394"/>
  <c r="Z373"/>
  <c r="Z381"/>
  <c r="Z389"/>
  <c r="Z393"/>
  <c r="Z368"/>
  <c r="Z376"/>
  <c r="Z384"/>
  <c r="Z392"/>
  <c r="Z371"/>
  <c r="Z379"/>
  <c r="Z387"/>
  <c r="Z366"/>
  <c r="BG374"/>
  <c r="BG382"/>
  <c r="BG390"/>
  <c r="BG367"/>
  <c r="BG375"/>
  <c r="BG383"/>
  <c r="BG391"/>
  <c r="BG372"/>
  <c r="BG380"/>
  <c r="BG388"/>
  <c r="BG366"/>
  <c r="BG373"/>
  <c r="BG381"/>
  <c r="BG389"/>
  <c r="BG370"/>
  <c r="BG378"/>
  <c r="BG386"/>
  <c r="BG394"/>
  <c r="BG371"/>
  <c r="BG379"/>
  <c r="BG387"/>
  <c r="BG395"/>
  <c r="BG368"/>
  <c r="BG376"/>
  <c r="BG384"/>
  <c r="BG392"/>
  <c r="BG369"/>
  <c r="BG377"/>
  <c r="BG385"/>
  <c r="BG393"/>
  <c r="AN367"/>
  <c r="AN375"/>
  <c r="AN383"/>
  <c r="AN391"/>
  <c r="AN368"/>
  <c r="AN376"/>
  <c r="AN384"/>
  <c r="AN392"/>
  <c r="AN373"/>
  <c r="AN381"/>
  <c r="AN389"/>
  <c r="AN366"/>
  <c r="AN374"/>
  <c r="AN382"/>
  <c r="AN390"/>
  <c r="AN371"/>
  <c r="AN379"/>
  <c r="AN387"/>
  <c r="AN395"/>
  <c r="AN372"/>
  <c r="AN380"/>
  <c r="AN388"/>
  <c r="AN369"/>
  <c r="AN377"/>
  <c r="AN385"/>
  <c r="AN393"/>
  <c r="AN370"/>
  <c r="AN378"/>
  <c r="AN386"/>
  <c r="AN394"/>
  <c r="W368"/>
  <c r="W376"/>
  <c r="W384"/>
  <c r="W392"/>
  <c r="W369"/>
  <c r="W377"/>
  <c r="W385"/>
  <c r="W391"/>
  <c r="W374"/>
  <c r="W382"/>
  <c r="W390"/>
  <c r="W367"/>
  <c r="W375"/>
  <c r="W383"/>
  <c r="W393"/>
  <c r="W372"/>
  <c r="W380"/>
  <c r="W388"/>
  <c r="W366"/>
  <c r="W373"/>
  <c r="W381"/>
  <c r="W389"/>
  <c r="W370"/>
  <c r="W378"/>
  <c r="W386"/>
  <c r="W394"/>
  <c r="W371"/>
  <c r="W379"/>
  <c r="W387"/>
  <c r="W395"/>
  <c r="BA367"/>
  <c r="BA375"/>
  <c r="BA383"/>
  <c r="BA391"/>
  <c r="BA370"/>
  <c r="BA378"/>
  <c r="BA386"/>
  <c r="BA394"/>
  <c r="BA373"/>
  <c r="BA381"/>
  <c r="BA389"/>
  <c r="BA368"/>
  <c r="BA376"/>
  <c r="BA384"/>
  <c r="BA392"/>
  <c r="BA371"/>
  <c r="BA379"/>
  <c r="BA387"/>
  <c r="BA395"/>
  <c r="BA374"/>
  <c r="BA382"/>
  <c r="BA390"/>
  <c r="BA369"/>
  <c r="BA377"/>
  <c r="BA385"/>
  <c r="BA393"/>
  <c r="BA372"/>
  <c r="BA380"/>
  <c r="BA388"/>
  <c r="BA366"/>
  <c r="AL372"/>
  <c r="AL380"/>
  <c r="AL388"/>
  <c r="AL367"/>
  <c r="AL375"/>
  <c r="AL383"/>
  <c r="AL391"/>
  <c r="AL370"/>
  <c r="AL378"/>
  <c r="AL386"/>
  <c r="AL394"/>
  <c r="AL373"/>
  <c r="AL381"/>
  <c r="AL389"/>
  <c r="AL366"/>
  <c r="AL368"/>
  <c r="AL376"/>
  <c r="AL384"/>
  <c r="AL392"/>
  <c r="AL371"/>
  <c r="AL379"/>
  <c r="AL387"/>
  <c r="AL395"/>
  <c r="AL374"/>
  <c r="AL382"/>
  <c r="AL390"/>
  <c r="AL369"/>
  <c r="AL377"/>
  <c r="AL385"/>
  <c r="AL393"/>
  <c r="AM372"/>
  <c r="AM380"/>
  <c r="AM388"/>
  <c r="AM366"/>
  <c r="AM373"/>
  <c r="AM381"/>
  <c r="AM389"/>
  <c r="AM370"/>
  <c r="AM378"/>
  <c r="AM386"/>
  <c r="AM394"/>
  <c r="AM371"/>
  <c r="AM379"/>
  <c r="AM387"/>
  <c r="AM395"/>
  <c r="AM368"/>
  <c r="AM376"/>
  <c r="AM384"/>
  <c r="AM392"/>
  <c r="AM369"/>
  <c r="AM377"/>
  <c r="AM385"/>
  <c r="AM393"/>
  <c r="AM374"/>
  <c r="AM382"/>
  <c r="AM390"/>
  <c r="AM367"/>
  <c r="AM375"/>
  <c r="AM383"/>
  <c r="AM391"/>
  <c r="Y371"/>
  <c r="Y379"/>
  <c r="Y387"/>
  <c r="Y368"/>
  <c r="Y376"/>
  <c r="Y384"/>
  <c r="Y392"/>
  <c r="Y369"/>
  <c r="Y377"/>
  <c r="Y385"/>
  <c r="Y393"/>
  <c r="Y374"/>
  <c r="Y382"/>
  <c r="Y390"/>
  <c r="Y395"/>
  <c r="Y367"/>
  <c r="Y375"/>
  <c r="Y383"/>
  <c r="Y391"/>
  <c r="Y372"/>
  <c r="Y380"/>
  <c r="Y388"/>
  <c r="Y366"/>
  <c r="Y373"/>
  <c r="Y381"/>
  <c r="Y389"/>
  <c r="Y370"/>
  <c r="Y378"/>
  <c r="Y386"/>
  <c r="Y394"/>
  <c r="AY372"/>
  <c r="AY380"/>
  <c r="AY388"/>
  <c r="AY366"/>
  <c r="AY373"/>
  <c r="AY381"/>
  <c r="AY389"/>
  <c r="AY370"/>
  <c r="AY378"/>
  <c r="AY386"/>
  <c r="AY394"/>
  <c r="AY371"/>
  <c r="AY379"/>
  <c r="AY387"/>
  <c r="AY395"/>
  <c r="AY368"/>
  <c r="AY376"/>
  <c r="AY384"/>
  <c r="AY392"/>
  <c r="AY369"/>
  <c r="AY377"/>
  <c r="AY385"/>
  <c r="AY393"/>
  <c r="AY374"/>
  <c r="AY382"/>
  <c r="AY390"/>
  <c r="AY367"/>
  <c r="AY375"/>
  <c r="AY383"/>
  <c r="AY391"/>
  <c r="I309" i="26"/>
  <c r="Q239"/>
  <c r="O372" i="28"/>
  <c r="O380"/>
  <c r="O388"/>
  <c r="O366"/>
  <c r="O373"/>
  <c r="O381"/>
  <c r="O389"/>
  <c r="O370"/>
  <c r="O378"/>
  <c r="O386"/>
  <c r="O394"/>
  <c r="O371"/>
  <c r="O379"/>
  <c r="O387"/>
  <c r="O391"/>
  <c r="O368"/>
  <c r="O376"/>
  <c r="O384"/>
  <c r="O392"/>
  <c r="O369"/>
  <c r="O377"/>
  <c r="O385"/>
  <c r="O395"/>
  <c r="O374"/>
  <c r="O382"/>
  <c r="O390"/>
  <c r="O367"/>
  <c r="O375"/>
  <c r="O383"/>
  <c r="O393"/>
  <c r="BF372"/>
  <c r="BF380"/>
  <c r="BF388"/>
  <c r="BF367"/>
  <c r="BF375"/>
  <c r="BF383"/>
  <c r="BF391"/>
  <c r="BF370"/>
  <c r="BF378"/>
  <c r="BF386"/>
  <c r="BF394"/>
  <c r="BF373"/>
  <c r="BF381"/>
  <c r="BF389"/>
  <c r="BF366"/>
  <c r="BF368"/>
  <c r="BF376"/>
  <c r="BF384"/>
  <c r="BF392"/>
  <c r="BF371"/>
  <c r="BF379"/>
  <c r="BF387"/>
  <c r="BF395"/>
  <c r="BF374"/>
  <c r="BF382"/>
  <c r="BF390"/>
  <c r="BF369"/>
  <c r="BF377"/>
  <c r="BF385"/>
  <c r="BF393"/>
  <c r="AG327"/>
  <c r="AF327"/>
  <c r="K34" i="30"/>
  <c r="N34"/>
  <c r="Q34"/>
  <c r="O34"/>
  <c r="L34"/>
  <c r="J34"/>
  <c r="P34"/>
  <c r="J23"/>
  <c r="P23"/>
  <c r="K23"/>
  <c r="N23"/>
  <c r="O23"/>
  <c r="L38"/>
  <c r="J38"/>
  <c r="P38"/>
  <c r="K38"/>
  <c r="N38"/>
  <c r="Q38"/>
  <c r="O38"/>
  <c r="J27"/>
  <c r="K27"/>
  <c r="P27" s="1"/>
  <c r="N27"/>
  <c r="Q42"/>
  <c r="O42"/>
  <c r="L42"/>
  <c r="J42"/>
  <c r="P42"/>
  <c r="K42"/>
  <c r="N42"/>
  <c r="N35"/>
  <c r="P35"/>
  <c r="K35"/>
  <c r="Q35"/>
  <c r="O35"/>
  <c r="L35"/>
  <c r="J35"/>
  <c r="N30"/>
  <c r="J30"/>
  <c r="O30" s="1"/>
  <c r="K30"/>
  <c r="P30" s="1"/>
  <c r="J22"/>
  <c r="O22" s="1"/>
  <c r="K22"/>
  <c r="P22" s="1"/>
  <c r="N22"/>
  <c r="BI119" i="28"/>
  <c r="AJ149"/>
  <c r="AJ150" s="1"/>
  <c r="I302" i="26"/>
  <c r="H267" i="30"/>
  <c r="O267" s="1"/>
  <c r="F88" i="23"/>
  <c r="AS361" i="28"/>
  <c r="AS362" s="1"/>
  <c r="Z361"/>
  <c r="Z362" s="1"/>
  <c r="R326"/>
  <c r="R327" s="1"/>
  <c r="X326"/>
  <c r="X327" s="1"/>
  <c r="AV326"/>
  <c r="AV327" s="1"/>
  <c r="BG361"/>
  <c r="BE361"/>
  <c r="BE362" s="1"/>
  <c r="N361"/>
  <c r="N362" s="1"/>
  <c r="BA326"/>
  <c r="BA327" s="1"/>
  <c r="V326"/>
  <c r="V327" s="1"/>
  <c r="AM326"/>
  <c r="AM327" s="1"/>
  <c r="O361"/>
  <c r="O362" s="1"/>
  <c r="AT361"/>
  <c r="AT362" s="1"/>
  <c r="AM361"/>
  <c r="AM362" s="1"/>
  <c r="AW361"/>
  <c r="AW362" s="1"/>
  <c r="AE361"/>
  <c r="AE362" s="1"/>
  <c r="AA326"/>
  <c r="AA327" s="1"/>
  <c r="AD326"/>
  <c r="AD327" s="1"/>
  <c r="P326"/>
  <c r="P327" s="1"/>
  <c r="AN361"/>
  <c r="AN362" s="1"/>
  <c r="AL361"/>
  <c r="AL362" s="1"/>
  <c r="AR361"/>
  <c r="AR362" s="1"/>
  <c r="AO361"/>
  <c r="AO362" s="1"/>
  <c r="AY361"/>
  <c r="AY362" s="1"/>
  <c r="M361"/>
  <c r="M362" s="1"/>
  <c r="X361"/>
  <c r="X362" s="1"/>
  <c r="AV361"/>
  <c r="AV362" s="1"/>
  <c r="AH326"/>
  <c r="AH327" s="1"/>
  <c r="Y326"/>
  <c r="Y327" s="1"/>
  <c r="F326"/>
  <c r="F327" s="1"/>
  <c r="AI326"/>
  <c r="AI327" s="1"/>
  <c r="AZ326"/>
  <c r="AZ327" s="1"/>
  <c r="E347"/>
  <c r="BI347" s="1"/>
  <c r="BK347" s="1"/>
  <c r="I101" i="30" s="1"/>
  <c r="E344" i="28"/>
  <c r="BI344" s="1"/>
  <c r="BK344" s="1"/>
  <c r="I98" i="30" s="1"/>
  <c r="E360" i="28"/>
  <c r="BI360" s="1"/>
  <c r="BK360" s="1"/>
  <c r="I114" i="30" s="1"/>
  <c r="E334" i="28"/>
  <c r="BI334" s="1"/>
  <c r="BK334" s="1"/>
  <c r="I88" i="30" s="1"/>
  <c r="E350" i="28"/>
  <c r="BI350" s="1"/>
  <c r="BK350" s="1"/>
  <c r="I104" i="30" s="1"/>
  <c r="E331" i="28"/>
  <c r="E341"/>
  <c r="BI341" s="1"/>
  <c r="BK341" s="1"/>
  <c r="I95" i="30" s="1"/>
  <c r="E357" i="28"/>
  <c r="BI357" s="1"/>
  <c r="BK357" s="1"/>
  <c r="I111" i="30" s="1"/>
  <c r="H364" i="26"/>
  <c r="H365" s="1"/>
  <c r="E340" i="28"/>
  <c r="BI340" s="1"/>
  <c r="BK340" s="1"/>
  <c r="I94" i="30" s="1"/>
  <c r="E356" i="28"/>
  <c r="BI356" s="1"/>
  <c r="BK356" s="1"/>
  <c r="I110" i="30" s="1"/>
  <c r="E343" i="28"/>
  <c r="BI343" s="1"/>
  <c r="BK343" s="1"/>
  <c r="I97" i="30" s="1"/>
  <c r="E346" i="28"/>
  <c r="BI346" s="1"/>
  <c r="BK346" s="1"/>
  <c r="I100" i="30" s="1"/>
  <c r="E355" i="28"/>
  <c r="BI355" s="1"/>
  <c r="BK355" s="1"/>
  <c r="I109" i="30" s="1"/>
  <c r="E337" i="28"/>
  <c r="BI337" s="1"/>
  <c r="BK337" s="1"/>
  <c r="I91" i="30" s="1"/>
  <c r="E353" i="28"/>
  <c r="BI353" s="1"/>
  <c r="BK353" s="1"/>
  <c r="I107" i="30" s="1"/>
  <c r="E332" i="28"/>
  <c r="BI332" s="1"/>
  <c r="BK332" s="1"/>
  <c r="I86" i="30" s="1"/>
  <c r="E352" i="28"/>
  <c r="BI352" s="1"/>
  <c r="BK352" s="1"/>
  <c r="I106" i="30" s="1"/>
  <c r="E336" i="28"/>
  <c r="BI336" s="1"/>
  <c r="BK336" s="1"/>
  <c r="I90" i="30" s="1"/>
  <c r="E342" i="28"/>
  <c r="BI342" s="1"/>
  <c r="BK342" s="1"/>
  <c r="I96" i="30" s="1"/>
  <c r="E358" i="28"/>
  <c r="BI358" s="1"/>
  <c r="BK358" s="1"/>
  <c r="I112" i="30" s="1"/>
  <c r="E339" i="28"/>
  <c r="BI339" s="1"/>
  <c r="BK339" s="1"/>
  <c r="I93" i="30" s="1"/>
  <c r="E349" i="28"/>
  <c r="BI349" s="1"/>
  <c r="BK349" s="1"/>
  <c r="I103" i="30" s="1"/>
  <c r="E351" i="28"/>
  <c r="BI351" s="1"/>
  <c r="BK351" s="1"/>
  <c r="I105" i="30" s="1"/>
  <c r="E348" i="28"/>
  <c r="BI348" s="1"/>
  <c r="BK348" s="1"/>
  <c r="I102" i="30" s="1"/>
  <c r="E333" i="28"/>
  <c r="BI333" s="1"/>
  <c r="BK333" s="1"/>
  <c r="I87" i="30" s="1"/>
  <c r="E338" i="28"/>
  <c r="BI338" s="1"/>
  <c r="BK338" s="1"/>
  <c r="I92" i="30" s="1"/>
  <c r="E354" i="28"/>
  <c r="BI354" s="1"/>
  <c r="BK354" s="1"/>
  <c r="I108" i="30" s="1"/>
  <c r="E335" i="28"/>
  <c r="BI335" s="1"/>
  <c r="BK335" s="1"/>
  <c r="I89" i="30" s="1"/>
  <c r="E345" i="28"/>
  <c r="BI345" s="1"/>
  <c r="BK345" s="1"/>
  <c r="I99" i="30" s="1"/>
  <c r="E359" i="28"/>
  <c r="BI359" s="1"/>
  <c r="BK359" s="1"/>
  <c r="I113" i="30" s="1"/>
  <c r="D108" i="23"/>
  <c r="D116"/>
  <c r="D109"/>
  <c r="D117"/>
  <c r="D114"/>
  <c r="D107"/>
  <c r="D115"/>
  <c r="D112"/>
  <c r="D106"/>
  <c r="D113"/>
  <c r="D110"/>
  <c r="D118"/>
  <c r="D111"/>
  <c r="D105"/>
  <c r="AR369" i="28"/>
  <c r="AR377"/>
  <c r="AR385"/>
  <c r="AR393"/>
  <c r="AR370"/>
  <c r="AR378"/>
  <c r="AR386"/>
  <c r="AR394"/>
  <c r="AR367"/>
  <c r="AR375"/>
  <c r="AR383"/>
  <c r="AR391"/>
  <c r="AR368"/>
  <c r="AR376"/>
  <c r="AR384"/>
  <c r="AR392"/>
  <c r="AR373"/>
  <c r="AR381"/>
  <c r="AR389"/>
  <c r="AR366"/>
  <c r="AR374"/>
  <c r="AR382"/>
  <c r="AR390"/>
  <c r="AR371"/>
  <c r="AR379"/>
  <c r="AR387"/>
  <c r="AR395"/>
  <c r="AR372"/>
  <c r="AR380"/>
  <c r="AR388"/>
  <c r="P369"/>
  <c r="P377"/>
  <c r="P385"/>
  <c r="P395"/>
  <c r="P372"/>
  <c r="P380"/>
  <c r="P388"/>
  <c r="P393"/>
  <c r="P367"/>
  <c r="P375"/>
  <c r="P383"/>
  <c r="P391"/>
  <c r="P370"/>
  <c r="P378"/>
  <c r="P386"/>
  <c r="P394"/>
  <c r="P373"/>
  <c r="P381"/>
  <c r="P389"/>
  <c r="P368"/>
  <c r="P376"/>
  <c r="P384"/>
  <c r="P392"/>
  <c r="P371"/>
  <c r="P379"/>
  <c r="P387"/>
  <c r="P366"/>
  <c r="P374"/>
  <c r="P382"/>
  <c r="P390"/>
  <c r="AF369"/>
  <c r="AF377"/>
  <c r="AF385"/>
  <c r="AF395"/>
  <c r="AF372"/>
  <c r="AF380"/>
  <c r="AF388"/>
  <c r="AF393"/>
  <c r="AF367"/>
  <c r="AF375"/>
  <c r="AF383"/>
  <c r="AF391"/>
  <c r="AF370"/>
  <c r="AF378"/>
  <c r="AF386"/>
  <c r="AF394"/>
  <c r="AF373"/>
  <c r="AF381"/>
  <c r="AF389"/>
  <c r="AF368"/>
  <c r="AF376"/>
  <c r="AF384"/>
  <c r="AF392"/>
  <c r="AF371"/>
  <c r="AF379"/>
  <c r="AF387"/>
  <c r="AF366"/>
  <c r="AF374"/>
  <c r="AF382"/>
  <c r="AF390"/>
  <c r="AK371"/>
  <c r="AK379"/>
  <c r="AK387"/>
  <c r="AK395"/>
  <c r="AK374"/>
  <c r="AK382"/>
  <c r="AK390"/>
  <c r="AK369"/>
  <c r="AK377"/>
  <c r="AK385"/>
  <c r="AK393"/>
  <c r="AK372"/>
  <c r="AK380"/>
  <c r="AK388"/>
  <c r="AK366"/>
  <c r="AK367"/>
  <c r="AK375"/>
  <c r="AK383"/>
  <c r="AK391"/>
  <c r="AK370"/>
  <c r="AK378"/>
  <c r="AK386"/>
  <c r="AK394"/>
  <c r="AK373"/>
  <c r="AK381"/>
  <c r="AK389"/>
  <c r="AK368"/>
  <c r="AK376"/>
  <c r="AK384"/>
  <c r="AK392"/>
  <c r="X371"/>
  <c r="X379"/>
  <c r="X387"/>
  <c r="X366"/>
  <c r="X374"/>
  <c r="X382"/>
  <c r="X390"/>
  <c r="X369"/>
  <c r="X377"/>
  <c r="X385"/>
  <c r="X395"/>
  <c r="X372"/>
  <c r="X380"/>
  <c r="X388"/>
  <c r="X393"/>
  <c r="X367"/>
  <c r="X375"/>
  <c r="X383"/>
  <c r="X391"/>
  <c r="X370"/>
  <c r="X378"/>
  <c r="X386"/>
  <c r="X394"/>
  <c r="X373"/>
  <c r="X381"/>
  <c r="X389"/>
  <c r="X368"/>
  <c r="X376"/>
  <c r="X384"/>
  <c r="X392"/>
  <c r="M371"/>
  <c r="M379"/>
  <c r="M387"/>
  <c r="M370"/>
  <c r="M378"/>
  <c r="M386"/>
  <c r="M394"/>
  <c r="M369"/>
  <c r="M377"/>
  <c r="M385"/>
  <c r="M368"/>
  <c r="M376"/>
  <c r="M384"/>
  <c r="M392"/>
  <c r="M391"/>
  <c r="M367"/>
  <c r="M375"/>
  <c r="M383"/>
  <c r="M393"/>
  <c r="M374"/>
  <c r="M382"/>
  <c r="M390"/>
  <c r="M395"/>
  <c r="M373"/>
  <c r="M381"/>
  <c r="M389"/>
  <c r="M372"/>
  <c r="M380"/>
  <c r="M388"/>
  <c r="M366"/>
  <c r="AE372"/>
  <c r="AE380"/>
  <c r="AE388"/>
  <c r="AE366"/>
  <c r="AE373"/>
  <c r="AE381"/>
  <c r="AE389"/>
  <c r="AE370"/>
  <c r="AE378"/>
  <c r="AE386"/>
  <c r="AE394"/>
  <c r="AE371"/>
  <c r="AE379"/>
  <c r="AE387"/>
  <c r="AE395"/>
  <c r="AE368"/>
  <c r="AE376"/>
  <c r="AE384"/>
  <c r="AE392"/>
  <c r="AE369"/>
  <c r="AE377"/>
  <c r="AE385"/>
  <c r="AE393"/>
  <c r="AE374"/>
  <c r="AE382"/>
  <c r="AE390"/>
  <c r="AE367"/>
  <c r="AE375"/>
  <c r="AE383"/>
  <c r="AE391"/>
  <c r="G368"/>
  <c r="G376"/>
  <c r="G384"/>
  <c r="G392"/>
  <c r="G369"/>
  <c r="G377"/>
  <c r="G385"/>
  <c r="G395"/>
  <c r="G374"/>
  <c r="G382"/>
  <c r="G390"/>
  <c r="G367"/>
  <c r="G375"/>
  <c r="G383"/>
  <c r="G393"/>
  <c r="G372"/>
  <c r="G380"/>
  <c r="G388"/>
  <c r="G366"/>
  <c r="G373"/>
  <c r="G381"/>
  <c r="G389"/>
  <c r="G370"/>
  <c r="G378"/>
  <c r="G386"/>
  <c r="G394"/>
  <c r="G371"/>
  <c r="G379"/>
  <c r="G387"/>
  <c r="G391"/>
  <c r="N368"/>
  <c r="N376"/>
  <c r="N384"/>
  <c r="N392"/>
  <c r="N371"/>
  <c r="N379"/>
  <c r="N387"/>
  <c r="N366"/>
  <c r="N374"/>
  <c r="N382"/>
  <c r="N390"/>
  <c r="N369"/>
  <c r="N377"/>
  <c r="N385"/>
  <c r="N395"/>
  <c r="N372"/>
  <c r="N380"/>
  <c r="N388"/>
  <c r="N367"/>
  <c r="N375"/>
  <c r="N383"/>
  <c r="N391"/>
  <c r="N370"/>
  <c r="N378"/>
  <c r="N386"/>
  <c r="N394"/>
  <c r="N373"/>
  <c r="N381"/>
  <c r="N389"/>
  <c r="N393"/>
  <c r="BB368"/>
  <c r="BB376"/>
  <c r="BB384"/>
  <c r="BB392"/>
  <c r="BB371"/>
  <c r="BB379"/>
  <c r="BB387"/>
  <c r="BB395"/>
  <c r="BB374"/>
  <c r="BB382"/>
  <c r="BB390"/>
  <c r="BB369"/>
  <c r="BB377"/>
  <c r="BB385"/>
  <c r="BB393"/>
  <c r="BB372"/>
  <c r="BB380"/>
  <c r="BB388"/>
  <c r="BB367"/>
  <c r="BB375"/>
  <c r="BB383"/>
  <c r="BB391"/>
  <c r="BB370"/>
  <c r="BB378"/>
  <c r="BB386"/>
  <c r="BB394"/>
  <c r="BB373"/>
  <c r="BB381"/>
  <c r="BB389"/>
  <c r="BB366"/>
  <c r="AU368"/>
  <c r="AU376"/>
  <c r="AU384"/>
  <c r="AU392"/>
  <c r="AU369"/>
  <c r="AU377"/>
  <c r="AU385"/>
  <c r="AU393"/>
  <c r="AU374"/>
  <c r="AU382"/>
  <c r="AU390"/>
  <c r="AU367"/>
  <c r="AU375"/>
  <c r="AU383"/>
  <c r="AU391"/>
  <c r="AU372"/>
  <c r="AU380"/>
  <c r="AU388"/>
  <c r="AU366"/>
  <c r="AU373"/>
  <c r="AU381"/>
  <c r="AU389"/>
  <c r="AU370"/>
  <c r="AU378"/>
  <c r="AU386"/>
  <c r="AU394"/>
  <c r="AU371"/>
  <c r="AU379"/>
  <c r="AU387"/>
  <c r="AU395"/>
  <c r="F368"/>
  <c r="F376"/>
  <c r="F384"/>
  <c r="F392"/>
  <c r="F371"/>
  <c r="F379"/>
  <c r="F387"/>
  <c r="F395"/>
  <c r="F374"/>
  <c r="F382"/>
  <c r="F390"/>
  <c r="F369"/>
  <c r="F377"/>
  <c r="F385"/>
  <c r="F393"/>
  <c r="F372"/>
  <c r="F380"/>
  <c r="F388"/>
  <c r="F367"/>
  <c r="F375"/>
  <c r="F383"/>
  <c r="F391"/>
  <c r="F370"/>
  <c r="F378"/>
  <c r="F386"/>
  <c r="F394"/>
  <c r="F373"/>
  <c r="F381"/>
  <c r="F389"/>
  <c r="F366"/>
  <c r="L367"/>
  <c r="L375"/>
  <c r="L383"/>
  <c r="L391"/>
  <c r="L370"/>
  <c r="L378"/>
  <c r="L386"/>
  <c r="L394"/>
  <c r="L373"/>
  <c r="L381"/>
  <c r="L389"/>
  <c r="L368"/>
  <c r="L376"/>
  <c r="L384"/>
  <c r="L392"/>
  <c r="L371"/>
  <c r="L379"/>
  <c r="L387"/>
  <c r="L366"/>
  <c r="L374"/>
  <c r="L382"/>
  <c r="L390"/>
  <c r="L369"/>
  <c r="L377"/>
  <c r="L385"/>
  <c r="L395"/>
  <c r="L372"/>
  <c r="L380"/>
  <c r="L388"/>
  <c r="L393"/>
  <c r="N17" i="30"/>
  <c r="J17"/>
  <c r="O17" s="1"/>
  <c r="K17"/>
  <c r="P17" s="1"/>
  <c r="K16"/>
  <c r="P16" s="1"/>
  <c r="N16"/>
  <c r="J16"/>
  <c r="O16" s="1"/>
  <c r="K21"/>
  <c r="P21" s="1"/>
  <c r="N21"/>
  <c r="J21"/>
  <c r="O21" s="1"/>
  <c r="K24"/>
  <c r="P24" s="1"/>
  <c r="N24"/>
  <c r="J24"/>
  <c r="O24" s="1"/>
  <c r="J25"/>
  <c r="K25"/>
  <c r="P25" s="1"/>
  <c r="N25"/>
  <c r="J28"/>
  <c r="K28"/>
  <c r="P28" s="1"/>
  <c r="N28"/>
  <c r="J18"/>
  <c r="O18" s="1"/>
  <c r="K18"/>
  <c r="P18" s="1"/>
  <c r="N18"/>
  <c r="N39"/>
  <c r="P39"/>
  <c r="K39"/>
  <c r="Q39"/>
  <c r="O39"/>
  <c r="L39"/>
  <c r="J39"/>
  <c r="J277" i="26"/>
  <c r="J239"/>
  <c r="R215" s="1"/>
  <c r="J340" s="1"/>
  <c r="BK49" i="28"/>
  <c r="G50" i="30" s="1"/>
  <c r="BI79" i="28"/>
  <c r="BI80" s="1"/>
  <c r="K239" i="26"/>
  <c r="K277"/>
  <c r="AH361" i="28"/>
  <c r="AF361"/>
  <c r="AU361"/>
  <c r="AU362" s="1"/>
  <c r="W361"/>
  <c r="W362" s="1"/>
  <c r="L361"/>
  <c r="L362" s="1"/>
  <c r="AE326"/>
  <c r="AE327" s="1"/>
  <c r="BB326"/>
  <c r="BB327" s="1"/>
  <c r="Q326"/>
  <c r="Q327" s="1"/>
  <c r="H326"/>
  <c r="H327" s="1"/>
  <c r="AF326"/>
  <c r="AU326"/>
  <c r="AU327" s="1"/>
  <c r="AI361"/>
  <c r="AI362" s="1"/>
  <c r="F361"/>
  <c r="F362" s="1"/>
  <c r="AX326"/>
  <c r="AX327" s="1"/>
  <c r="I326"/>
  <c r="I327" s="1"/>
  <c r="K326"/>
  <c r="K327" s="1"/>
  <c r="S361"/>
  <c r="S362" s="1"/>
  <c r="P361"/>
  <c r="P362" s="1"/>
  <c r="M326"/>
  <c r="M327" s="1"/>
  <c r="AK326"/>
  <c r="AK327" s="1"/>
  <c r="AG361"/>
  <c r="AZ361"/>
  <c r="AZ362" s="1"/>
  <c r="AB361"/>
  <c r="AB362" s="1"/>
  <c r="U361"/>
  <c r="U362" s="1"/>
  <c r="AP326"/>
  <c r="AP327" s="1"/>
  <c r="U326"/>
  <c r="U327" s="1"/>
  <c r="AJ396"/>
  <c r="AJ397" s="1"/>
  <c r="L28" i="30" l="1"/>
  <c r="Q28" s="1"/>
  <c r="L33"/>
  <c r="Q33" s="1"/>
  <c r="L25"/>
  <c r="Q25" s="1"/>
  <c r="L16"/>
  <c r="Q16" s="1"/>
  <c r="O33"/>
  <c r="L18"/>
  <c r="Q18" s="1"/>
  <c r="L22"/>
  <c r="Q22" s="1"/>
  <c r="L30"/>
  <c r="Q30" s="1"/>
  <c r="L27"/>
  <c r="Q27" s="1"/>
  <c r="L31"/>
  <c r="Q31" s="1"/>
  <c r="L32"/>
  <c r="Q32" s="1"/>
  <c r="AF362" i="28"/>
  <c r="AG362"/>
  <c r="AH362"/>
  <c r="AJ156"/>
  <c r="BI156" s="1"/>
  <c r="BK156" s="1"/>
  <c r="G157" i="30" s="1"/>
  <c r="AJ172" i="28"/>
  <c r="BI172" s="1"/>
  <c r="BK172" s="1"/>
  <c r="G173" i="30" s="1"/>
  <c r="AJ162" i="28"/>
  <c r="BI162" s="1"/>
  <c r="BK162" s="1"/>
  <c r="G163" i="30" s="1"/>
  <c r="AJ178" i="28"/>
  <c r="BI178" s="1"/>
  <c r="BK178" s="1"/>
  <c r="G179" i="30" s="1"/>
  <c r="AJ169" i="28"/>
  <c r="BI169" s="1"/>
  <c r="BK169" s="1"/>
  <c r="G170" i="30" s="1"/>
  <c r="AJ163" i="28"/>
  <c r="BI163" s="1"/>
  <c r="BK163" s="1"/>
  <c r="G164" i="30" s="1"/>
  <c r="AJ179" i="28"/>
  <c r="BI179" s="1"/>
  <c r="BK179" s="1"/>
  <c r="G180" i="30" s="1"/>
  <c r="J301" i="26"/>
  <c r="AJ157" i="28"/>
  <c r="BI157" s="1"/>
  <c r="BK157" s="1"/>
  <c r="G158" i="30" s="1"/>
  <c r="AJ168" i="28"/>
  <c r="BI168" s="1"/>
  <c r="BK168" s="1"/>
  <c r="G169" i="30" s="1"/>
  <c r="AJ158" i="28"/>
  <c r="BI158" s="1"/>
  <c r="BK158" s="1"/>
  <c r="G159" i="30" s="1"/>
  <c r="AJ174" i="28"/>
  <c r="BI174" s="1"/>
  <c r="BK174" s="1"/>
  <c r="G175" i="30" s="1"/>
  <c r="AJ165" i="28"/>
  <c r="BI165" s="1"/>
  <c r="BK165" s="1"/>
  <c r="G166" i="30" s="1"/>
  <c r="AJ159" i="28"/>
  <c r="BI159" s="1"/>
  <c r="BK159" s="1"/>
  <c r="G160" i="30" s="1"/>
  <c r="AJ175" i="28"/>
  <c r="BI175" s="1"/>
  <c r="BK175" s="1"/>
  <c r="G176" i="30" s="1"/>
  <c r="AJ181" i="28"/>
  <c r="BI181" s="1"/>
  <c r="BK181" s="1"/>
  <c r="G182" i="30" s="1"/>
  <c r="AJ155" i="28"/>
  <c r="BI155" s="1"/>
  <c r="BK155" s="1"/>
  <c r="G156" i="30" s="1"/>
  <c r="AJ164" i="28"/>
  <c r="BI164" s="1"/>
  <c r="BK164" s="1"/>
  <c r="G165" i="30" s="1"/>
  <c r="AJ180" i="28"/>
  <c r="BI180" s="1"/>
  <c r="BK180" s="1"/>
  <c r="G181" i="30" s="1"/>
  <c r="AJ170" i="28"/>
  <c r="BI170" s="1"/>
  <c r="BK170" s="1"/>
  <c r="G171" i="30" s="1"/>
  <c r="AJ161" i="28"/>
  <c r="BI161" s="1"/>
  <c r="BK161" s="1"/>
  <c r="G162" i="30" s="1"/>
  <c r="AJ177" i="28"/>
  <c r="BI177" s="1"/>
  <c r="BK177" s="1"/>
  <c r="G178" i="30" s="1"/>
  <c r="AJ171" i="28"/>
  <c r="BI171" s="1"/>
  <c r="BK171" s="1"/>
  <c r="G172" i="30" s="1"/>
  <c r="AJ154" i="28"/>
  <c r="AJ160"/>
  <c r="BI160" s="1"/>
  <c r="BK160" s="1"/>
  <c r="G161" i="30" s="1"/>
  <c r="AJ176" i="28"/>
  <c r="BI176" s="1"/>
  <c r="BK176" s="1"/>
  <c r="G177" i="30" s="1"/>
  <c r="AJ166" i="28"/>
  <c r="BI166" s="1"/>
  <c r="BK166" s="1"/>
  <c r="G167" i="30" s="1"/>
  <c r="AJ182" i="28"/>
  <c r="BI182" s="1"/>
  <c r="BK182" s="1"/>
  <c r="G183" i="30" s="1"/>
  <c r="AJ173" i="28"/>
  <c r="BI173" s="1"/>
  <c r="BK173" s="1"/>
  <c r="G174" i="30" s="1"/>
  <c r="AJ167" i="28"/>
  <c r="BI167" s="1"/>
  <c r="BK167" s="1"/>
  <c r="G168" i="30" s="1"/>
  <c r="AJ183" i="28"/>
  <c r="BI183" s="1"/>
  <c r="BK183" s="1"/>
  <c r="G184" i="30" s="1"/>
  <c r="L113"/>
  <c r="J113"/>
  <c r="N113"/>
  <c r="P113"/>
  <c r="K113"/>
  <c r="Q113"/>
  <c r="O113"/>
  <c r="J92"/>
  <c r="O92" s="1"/>
  <c r="K92"/>
  <c r="P92" s="1"/>
  <c r="N92"/>
  <c r="J103"/>
  <c r="O103" s="1"/>
  <c r="K103"/>
  <c r="P103" s="1"/>
  <c r="N103"/>
  <c r="K90"/>
  <c r="P90" s="1"/>
  <c r="N90"/>
  <c r="J90"/>
  <c r="L90" s="1"/>
  <c r="Q90" s="1"/>
  <c r="N91"/>
  <c r="J91"/>
  <c r="O91" s="1"/>
  <c r="K91"/>
  <c r="P91" s="1"/>
  <c r="L110"/>
  <c r="N110"/>
  <c r="P110"/>
  <c r="O110"/>
  <c r="K110"/>
  <c r="J110"/>
  <c r="Q110"/>
  <c r="K95"/>
  <c r="N95"/>
  <c r="J95"/>
  <c r="O95" s="1"/>
  <c r="P95"/>
  <c r="L95"/>
  <c r="Q95" s="1"/>
  <c r="J114"/>
  <c r="Q114"/>
  <c r="L114"/>
  <c r="N114"/>
  <c r="P114"/>
  <c r="O114"/>
  <c r="K114"/>
  <c r="I364" i="26"/>
  <c r="I365" s="1"/>
  <c r="E381" i="28"/>
  <c r="BI381" s="1"/>
  <c r="BK381" s="1"/>
  <c r="I135" i="30" s="1"/>
  <c r="E368" i="28"/>
  <c r="BI368" s="1"/>
  <c r="BK368" s="1"/>
  <c r="I122" i="30" s="1"/>
  <c r="E384" i="28"/>
  <c r="BI384" s="1"/>
  <c r="BK384" s="1"/>
  <c r="I138" i="30" s="1"/>
  <c r="E371" i="28"/>
  <c r="BI371" s="1"/>
  <c r="BK371" s="1"/>
  <c r="I125" i="30" s="1"/>
  <c r="E387" i="28"/>
  <c r="BI387" s="1"/>
  <c r="BK387" s="1"/>
  <c r="I141" i="30" s="1"/>
  <c r="E374" i="28"/>
  <c r="BI374" s="1"/>
  <c r="BK374" s="1"/>
  <c r="I128" i="30" s="1"/>
  <c r="E390" i="28"/>
  <c r="BI390" s="1"/>
  <c r="BK390" s="1"/>
  <c r="I144" i="30" s="1"/>
  <c r="E377" i="28"/>
  <c r="BI377" s="1"/>
  <c r="BK377" s="1"/>
  <c r="I131" i="30" s="1"/>
  <c r="E393" i="28"/>
  <c r="BI393" s="1"/>
  <c r="BK393" s="1"/>
  <c r="I147" i="30" s="1"/>
  <c r="E380" i="28"/>
  <c r="BI380" s="1"/>
  <c r="BK380" s="1"/>
  <c r="I134" i="30" s="1"/>
  <c r="E367" i="28"/>
  <c r="BI367" s="1"/>
  <c r="BK367" s="1"/>
  <c r="I121" i="30" s="1"/>
  <c r="E383" i="28"/>
  <c r="BI383" s="1"/>
  <c r="BK383" s="1"/>
  <c r="I137" i="30" s="1"/>
  <c r="E370" i="28"/>
  <c r="BI370" s="1"/>
  <c r="BK370" s="1"/>
  <c r="I124" i="30" s="1"/>
  <c r="E386" i="28"/>
  <c r="BI386" s="1"/>
  <c r="BK386" s="1"/>
  <c r="I140" i="30" s="1"/>
  <c r="E373" i="28"/>
  <c r="BI373" s="1"/>
  <c r="BK373" s="1"/>
  <c r="I127" i="30" s="1"/>
  <c r="E389" i="28"/>
  <c r="BI389" s="1"/>
  <c r="BK389" s="1"/>
  <c r="I143" i="30" s="1"/>
  <c r="E376" i="28"/>
  <c r="BI376" s="1"/>
  <c r="BK376" s="1"/>
  <c r="I130" i="30" s="1"/>
  <c r="E392" i="28"/>
  <c r="BI392" s="1"/>
  <c r="BK392" s="1"/>
  <c r="I146" i="30" s="1"/>
  <c r="E379" i="28"/>
  <c r="BI379" s="1"/>
  <c r="BK379" s="1"/>
  <c r="I133" i="30" s="1"/>
  <c r="E366" i="28"/>
  <c r="E382"/>
  <c r="BI382" s="1"/>
  <c r="BK382" s="1"/>
  <c r="I136" i="30" s="1"/>
  <c r="E391" i="28"/>
  <c r="BI391" s="1"/>
  <c r="BK391" s="1"/>
  <c r="I145" i="30" s="1"/>
  <c r="E369" i="28"/>
  <c r="BI369" s="1"/>
  <c r="BK369" s="1"/>
  <c r="I123" i="30" s="1"/>
  <c r="E385" i="28"/>
  <c r="BI385" s="1"/>
  <c r="BK385" s="1"/>
  <c r="I139" i="30" s="1"/>
  <c r="E372" i="28"/>
  <c r="BI372" s="1"/>
  <c r="BK372" s="1"/>
  <c r="I126" i="30" s="1"/>
  <c r="E388" i="28"/>
  <c r="BI388" s="1"/>
  <c r="BK388" s="1"/>
  <c r="I142" i="30" s="1"/>
  <c r="E375" i="28"/>
  <c r="BI375" s="1"/>
  <c r="BK375" s="1"/>
  <c r="I129" i="30" s="1"/>
  <c r="E395" i="28"/>
  <c r="BI395" s="1"/>
  <c r="BK395" s="1"/>
  <c r="I149" i="30" s="1"/>
  <c r="E378" i="28"/>
  <c r="BI378" s="1"/>
  <c r="BK378" s="1"/>
  <c r="I132" i="30" s="1"/>
  <c r="E394" i="28"/>
  <c r="BI394" s="1"/>
  <c r="BK394" s="1"/>
  <c r="I148" i="30" s="1"/>
  <c r="N52"/>
  <c r="O52"/>
  <c r="J52"/>
  <c r="K52"/>
  <c r="P52" s="1"/>
  <c r="P78"/>
  <c r="L78"/>
  <c r="K78"/>
  <c r="N78"/>
  <c r="O78"/>
  <c r="J78"/>
  <c r="Q78"/>
  <c r="J56"/>
  <c r="O56" s="1"/>
  <c r="K56"/>
  <c r="P56" s="1"/>
  <c r="N56"/>
  <c r="K79"/>
  <c r="N79"/>
  <c r="Q79"/>
  <c r="O79"/>
  <c r="L79"/>
  <c r="J79"/>
  <c r="P79"/>
  <c r="J60"/>
  <c r="O60" s="1"/>
  <c r="K60"/>
  <c r="P60" s="1"/>
  <c r="N60"/>
  <c r="J51"/>
  <c r="K51"/>
  <c r="P51" s="1"/>
  <c r="N51"/>
  <c r="O51"/>
  <c r="N72"/>
  <c r="P72"/>
  <c r="K72"/>
  <c r="Q72"/>
  <c r="O72"/>
  <c r="L72"/>
  <c r="J72"/>
  <c r="L73"/>
  <c r="N73"/>
  <c r="P73"/>
  <c r="O73"/>
  <c r="K73"/>
  <c r="J73"/>
  <c r="Q73"/>
  <c r="AZ396" i="28"/>
  <c r="AZ397" s="1"/>
  <c r="AQ396"/>
  <c r="AQ397" s="1"/>
  <c r="R396"/>
  <c r="R397" s="1"/>
  <c r="AV396"/>
  <c r="AV397" s="1"/>
  <c r="AP396"/>
  <c r="AP397" s="1"/>
  <c r="S233" i="26"/>
  <c r="K358" s="1"/>
  <c r="S236"/>
  <c r="K361" s="1"/>
  <c r="S209"/>
  <c r="K334" s="1"/>
  <c r="S238"/>
  <c r="K363" s="1"/>
  <c r="S192"/>
  <c r="K317" s="1"/>
  <c r="S201"/>
  <c r="K326" s="1"/>
  <c r="S195"/>
  <c r="K320" s="1"/>
  <c r="S206"/>
  <c r="K331" s="1"/>
  <c r="S188"/>
  <c r="K313" s="1"/>
  <c r="S184"/>
  <c r="S226"/>
  <c r="K351" s="1"/>
  <c r="S220"/>
  <c r="K345" s="1"/>
  <c r="S228"/>
  <c r="K353" s="1"/>
  <c r="S217"/>
  <c r="K342" s="1"/>
  <c r="S212"/>
  <c r="K337" s="1"/>
  <c r="S232"/>
  <c r="K357" s="1"/>
  <c r="S235"/>
  <c r="K360" s="1"/>
  <c r="S234"/>
  <c r="K359" s="1"/>
  <c r="S197"/>
  <c r="K322" s="1"/>
  <c r="S190"/>
  <c r="K315" s="1"/>
  <c r="S200"/>
  <c r="K325" s="1"/>
  <c r="S185"/>
  <c r="K310" s="1"/>
  <c r="S207"/>
  <c r="K332" s="1"/>
  <c r="S189"/>
  <c r="K314" s="1"/>
  <c r="S224"/>
  <c r="K349" s="1"/>
  <c r="S219"/>
  <c r="K344" s="1"/>
  <c r="S214"/>
  <c r="K339" s="1"/>
  <c r="S227"/>
  <c r="K352" s="1"/>
  <c r="S211"/>
  <c r="K336" s="1"/>
  <c r="S231"/>
  <c r="K356" s="1"/>
  <c r="S230"/>
  <c r="K355" s="1"/>
  <c r="S199"/>
  <c r="K324" s="1"/>
  <c r="S196"/>
  <c r="K321" s="1"/>
  <c r="S198"/>
  <c r="K323" s="1"/>
  <c r="S194"/>
  <c r="K319" s="1"/>
  <c r="S202"/>
  <c r="K327" s="1"/>
  <c r="S187"/>
  <c r="K312" s="1"/>
  <c r="S218"/>
  <c r="K343" s="1"/>
  <c r="S223"/>
  <c r="K348" s="1"/>
  <c r="S221"/>
  <c r="K346" s="1"/>
  <c r="S229"/>
  <c r="K354" s="1"/>
  <c r="S237"/>
  <c r="K362" s="1"/>
  <c r="S210"/>
  <c r="K335" s="1"/>
  <c r="S213"/>
  <c r="K338" s="1"/>
  <c r="S205"/>
  <c r="K330" s="1"/>
  <c r="S191"/>
  <c r="K316" s="1"/>
  <c r="S204"/>
  <c r="K329" s="1"/>
  <c r="S193"/>
  <c r="K318" s="1"/>
  <c r="S208"/>
  <c r="K333" s="1"/>
  <c r="S203"/>
  <c r="K328" s="1"/>
  <c r="S186"/>
  <c r="K311" s="1"/>
  <c r="S222"/>
  <c r="K347" s="1"/>
  <c r="S225"/>
  <c r="K350" s="1"/>
  <c r="S216"/>
  <c r="K341" s="1"/>
  <c r="R236"/>
  <c r="J361" s="1"/>
  <c r="R209"/>
  <c r="J334" s="1"/>
  <c r="R238"/>
  <c r="J363" s="1"/>
  <c r="R201"/>
  <c r="J326" s="1"/>
  <c r="R205"/>
  <c r="J330" s="1"/>
  <c r="R199"/>
  <c r="J324" s="1"/>
  <c r="R193"/>
  <c r="J318" s="1"/>
  <c r="R206"/>
  <c r="J331" s="1"/>
  <c r="R207"/>
  <c r="J332" s="1"/>
  <c r="R189"/>
  <c r="J314" s="1"/>
  <c r="R220"/>
  <c r="J345" s="1"/>
  <c r="R223"/>
  <c r="J348" s="1"/>
  <c r="R227"/>
  <c r="J352" s="1"/>
  <c r="R232"/>
  <c r="J357" s="1"/>
  <c r="R235"/>
  <c r="J360" s="1"/>
  <c r="R234"/>
  <c r="J359" s="1"/>
  <c r="R237"/>
  <c r="J362" s="1"/>
  <c r="R192"/>
  <c r="J317" s="1"/>
  <c r="R197"/>
  <c r="J322" s="1"/>
  <c r="R194"/>
  <c r="J319" s="1"/>
  <c r="R185"/>
  <c r="J310" s="1"/>
  <c r="R202"/>
  <c r="J327" s="1"/>
  <c r="R184"/>
  <c r="R186"/>
  <c r="J311" s="1"/>
  <c r="R222"/>
  <c r="J347" s="1"/>
  <c r="R216"/>
  <c r="J341" s="1"/>
  <c r="R217"/>
  <c r="J342" s="1"/>
  <c r="R211"/>
  <c r="J336" s="1"/>
  <c r="R231"/>
  <c r="J356" s="1"/>
  <c r="R230"/>
  <c r="J355" s="1"/>
  <c r="R233"/>
  <c r="J358" s="1"/>
  <c r="R200"/>
  <c r="J325" s="1"/>
  <c r="R196"/>
  <c r="J321" s="1"/>
  <c r="R190"/>
  <c r="J315" s="1"/>
  <c r="R208"/>
  <c r="J333" s="1"/>
  <c r="R203"/>
  <c r="J328" s="1"/>
  <c r="R218"/>
  <c r="J343" s="1"/>
  <c r="R225"/>
  <c r="J350" s="1"/>
  <c r="R219"/>
  <c r="J344" s="1"/>
  <c r="R228"/>
  <c r="J353" s="1"/>
  <c r="R229"/>
  <c r="J354" s="1"/>
  <c r="R210"/>
  <c r="J335" s="1"/>
  <c r="R213"/>
  <c r="J338" s="1"/>
  <c r="R212"/>
  <c r="J337" s="1"/>
  <c r="R198"/>
  <c r="J323" s="1"/>
  <c r="R204"/>
  <c r="J329" s="1"/>
  <c r="R191"/>
  <c r="J316" s="1"/>
  <c r="R195"/>
  <c r="J320" s="1"/>
  <c r="R188"/>
  <c r="J313" s="1"/>
  <c r="R187"/>
  <c r="J312" s="1"/>
  <c r="R224"/>
  <c r="J349" s="1"/>
  <c r="R226"/>
  <c r="J351" s="1"/>
  <c r="R221"/>
  <c r="J346" s="1"/>
  <c r="R214"/>
  <c r="J339" s="1"/>
  <c r="K108" i="30"/>
  <c r="N108"/>
  <c r="Q108"/>
  <c r="O108"/>
  <c r="L108"/>
  <c r="J108"/>
  <c r="P108"/>
  <c r="N105"/>
  <c r="P105"/>
  <c r="K105"/>
  <c r="Q105"/>
  <c r="O105"/>
  <c r="L105"/>
  <c r="J105"/>
  <c r="J96"/>
  <c r="K96"/>
  <c r="P96" s="1"/>
  <c r="N96"/>
  <c r="J107"/>
  <c r="Q107"/>
  <c r="P107"/>
  <c r="L107"/>
  <c r="K107"/>
  <c r="N107"/>
  <c r="O107"/>
  <c r="J97"/>
  <c r="O97" s="1"/>
  <c r="K97"/>
  <c r="L97" s="1"/>
  <c r="Q97" s="1"/>
  <c r="N97"/>
  <c r="O111"/>
  <c r="J111"/>
  <c r="Q111"/>
  <c r="P111"/>
  <c r="L111"/>
  <c r="K111"/>
  <c r="N111"/>
  <c r="K88"/>
  <c r="P88" s="1"/>
  <c r="N88"/>
  <c r="J88"/>
  <c r="O88" s="1"/>
  <c r="F109" i="23"/>
  <c r="F117"/>
  <c r="F112"/>
  <c r="F105"/>
  <c r="F107"/>
  <c r="F115"/>
  <c r="F110"/>
  <c r="F118"/>
  <c r="F113"/>
  <c r="F108"/>
  <c r="F116"/>
  <c r="F111"/>
  <c r="F106"/>
  <c r="F114"/>
  <c r="BK119" i="28"/>
  <c r="G120" i="30" s="1"/>
  <c r="BI149" i="28"/>
  <c r="BI150" s="1"/>
  <c r="L239" i="26"/>
  <c r="L277"/>
  <c r="P75" i="30"/>
  <c r="K75"/>
  <c r="N75"/>
  <c r="Q75"/>
  <c r="O75"/>
  <c r="L75"/>
  <c r="J75"/>
  <c r="J59"/>
  <c r="K59"/>
  <c r="P59" s="1"/>
  <c r="N59"/>
  <c r="O59"/>
  <c r="BI296" i="28"/>
  <c r="E326"/>
  <c r="E327" s="1"/>
  <c r="J63" i="30"/>
  <c r="O63" s="1"/>
  <c r="K63"/>
  <c r="P63" s="1"/>
  <c r="N63"/>
  <c r="K54"/>
  <c r="P54" s="1"/>
  <c r="N54"/>
  <c r="J54"/>
  <c r="O54" s="1"/>
  <c r="K74"/>
  <c r="N74"/>
  <c r="O74"/>
  <c r="J74"/>
  <c r="Q74"/>
  <c r="P74"/>
  <c r="L74"/>
  <c r="K64"/>
  <c r="P64" s="1"/>
  <c r="N64"/>
  <c r="J64"/>
  <c r="L64" s="1"/>
  <c r="Q64" s="1"/>
  <c r="N55"/>
  <c r="J55"/>
  <c r="O55" s="1"/>
  <c r="K55"/>
  <c r="P55" s="1"/>
  <c r="L21"/>
  <c r="Q21" s="1"/>
  <c r="L17"/>
  <c r="Q17" s="1"/>
  <c r="L396" i="28"/>
  <c r="L397" s="1"/>
  <c r="AU396"/>
  <c r="AU397" s="1"/>
  <c r="AF396"/>
  <c r="AF397" s="1"/>
  <c r="O396"/>
  <c r="O397" s="1"/>
  <c r="AY396"/>
  <c r="AY397" s="1"/>
  <c r="AM396"/>
  <c r="AM397" s="1"/>
  <c r="AN396"/>
  <c r="AN397" s="1"/>
  <c r="AO396"/>
  <c r="AO397" s="1"/>
  <c r="L20" i="30"/>
  <c r="Q20" s="1"/>
  <c r="BC396" i="28"/>
  <c r="BC397" s="1"/>
  <c r="H396"/>
  <c r="H397" s="1"/>
  <c r="Q396"/>
  <c r="Q397" s="1"/>
  <c r="V396"/>
  <c r="V397" s="1"/>
  <c r="T396"/>
  <c r="T397" s="1"/>
  <c r="AJ215"/>
  <c r="BI215" s="1"/>
  <c r="BK215" s="1"/>
  <c r="G217" i="30" s="1"/>
  <c r="AJ195" i="28"/>
  <c r="BI195" s="1"/>
  <c r="BK195" s="1"/>
  <c r="G197" i="30" s="1"/>
  <c r="AJ211" i="28"/>
  <c r="BI211" s="1"/>
  <c r="BK211" s="1"/>
  <c r="G213" i="30" s="1"/>
  <c r="AJ212" i="28"/>
  <c r="BI212" s="1"/>
  <c r="BK212" s="1"/>
  <c r="G214" i="30" s="1"/>
  <c r="AJ198" i="28"/>
  <c r="BI198" s="1"/>
  <c r="BK198" s="1"/>
  <c r="G200" i="30" s="1"/>
  <c r="AJ197" i="28"/>
  <c r="BI197" s="1"/>
  <c r="BK197" s="1"/>
  <c r="G199" i="30" s="1"/>
  <c r="AJ216" i="28"/>
  <c r="BI216" s="1"/>
  <c r="BK216" s="1"/>
  <c r="G218" i="30" s="1"/>
  <c r="AJ204" i="28"/>
  <c r="BI204" s="1"/>
  <c r="BK204" s="1"/>
  <c r="G206" i="30" s="1"/>
  <c r="AJ189" i="28"/>
  <c r="AJ190"/>
  <c r="BI190" s="1"/>
  <c r="BK190" s="1"/>
  <c r="G192" i="30" s="1"/>
  <c r="AJ207" i="28"/>
  <c r="BI207" s="1"/>
  <c r="BK207" s="1"/>
  <c r="G209" i="30" s="1"/>
  <c r="AJ208" i="28"/>
  <c r="BI208" s="1"/>
  <c r="BK208" s="1"/>
  <c r="G210" i="30" s="1"/>
  <c r="AJ194" i="28"/>
  <c r="BI194" s="1"/>
  <c r="BK194" s="1"/>
  <c r="G196" i="30" s="1"/>
  <c r="AJ210" i="28"/>
  <c r="BI210" s="1"/>
  <c r="BK210" s="1"/>
  <c r="G212" i="30" s="1"/>
  <c r="AJ209" i="28"/>
  <c r="BI209" s="1"/>
  <c r="BK209" s="1"/>
  <c r="G211" i="30" s="1"/>
  <c r="AJ214" i="28"/>
  <c r="BI214" s="1"/>
  <c r="BK214" s="1"/>
  <c r="G216" i="30" s="1"/>
  <c r="AJ217" i="28"/>
  <c r="BI217" s="1"/>
  <c r="BK217" s="1"/>
  <c r="G219" i="30" s="1"/>
  <c r="AJ203" i="28"/>
  <c r="BI203" s="1"/>
  <c r="BK203" s="1"/>
  <c r="G205" i="30" s="1"/>
  <c r="AJ200" i="28"/>
  <c r="BI200" s="1"/>
  <c r="BK200" s="1"/>
  <c r="G202" i="30" s="1"/>
  <c r="AJ191" i="28"/>
  <c r="BI191" s="1"/>
  <c r="BK191" s="1"/>
  <c r="G193" i="30" s="1"/>
  <c r="AJ206" i="28"/>
  <c r="BI206" s="1"/>
  <c r="BK206" s="1"/>
  <c r="G208" i="30" s="1"/>
  <c r="AJ205" i="28"/>
  <c r="BI205" s="1"/>
  <c r="BK205" s="1"/>
  <c r="G207" i="30" s="1"/>
  <c r="AJ193" i="28"/>
  <c r="BI193" s="1"/>
  <c r="BK193" s="1"/>
  <c r="G195" i="30" s="1"/>
  <c r="AJ213" i="28"/>
  <c r="BI213" s="1"/>
  <c r="BK213" s="1"/>
  <c r="G215" i="30" s="1"/>
  <c r="AJ199" i="28"/>
  <c r="BI199" s="1"/>
  <c r="BK199" s="1"/>
  <c r="G201" i="30" s="1"/>
  <c r="AJ196" i="28"/>
  <c r="BI196" s="1"/>
  <c r="BK196" s="1"/>
  <c r="G198" i="30" s="1"/>
  <c r="AJ192" i="28"/>
  <c r="BI192" s="1"/>
  <c r="BK192" s="1"/>
  <c r="G194" i="30" s="1"/>
  <c r="AJ202" i="28"/>
  <c r="BI202" s="1"/>
  <c r="BK202" s="1"/>
  <c r="G204" i="30" s="1"/>
  <c r="AJ201" i="28"/>
  <c r="BI201" s="1"/>
  <c r="BK201" s="1"/>
  <c r="G203" i="30" s="1"/>
  <c r="AJ218" i="28"/>
  <c r="BI218" s="1"/>
  <c r="BK218" s="1"/>
  <c r="G220" i="30" s="1"/>
  <c r="K301" i="26"/>
  <c r="AJ420" i="28"/>
  <c r="AJ414"/>
  <c r="AJ430"/>
  <c r="AJ404"/>
  <c r="AJ415"/>
  <c r="AJ405"/>
  <c r="AJ421"/>
  <c r="AJ416"/>
  <c r="AJ410"/>
  <c r="AJ426"/>
  <c r="AJ402"/>
  <c r="AJ411"/>
  <c r="AJ427"/>
  <c r="AJ417"/>
  <c r="AJ412"/>
  <c r="AJ406"/>
  <c r="AJ422"/>
  <c r="AJ428"/>
  <c r="AJ407"/>
  <c r="AJ423"/>
  <c r="AJ413"/>
  <c r="AJ429"/>
  <c r="AJ408"/>
  <c r="AJ424"/>
  <c r="AJ418"/>
  <c r="AJ401"/>
  <c r="AJ403"/>
  <c r="AJ419"/>
  <c r="AJ409"/>
  <c r="AJ425"/>
  <c r="J89" i="30"/>
  <c r="O89" s="1"/>
  <c r="K89"/>
  <c r="P89" s="1"/>
  <c r="N89"/>
  <c r="N102"/>
  <c r="J102"/>
  <c r="O102" s="1"/>
  <c r="K102"/>
  <c r="P102" s="1"/>
  <c r="K112"/>
  <c r="N112"/>
  <c r="Q112"/>
  <c r="O112"/>
  <c r="L112"/>
  <c r="J112"/>
  <c r="P112"/>
  <c r="K86"/>
  <c r="N86"/>
  <c r="J86"/>
  <c r="O86" s="1"/>
  <c r="P86"/>
  <c r="N100"/>
  <c r="J100"/>
  <c r="O100" s="1"/>
  <c r="K100"/>
  <c r="P100" s="1"/>
  <c r="L104"/>
  <c r="J104"/>
  <c r="P104"/>
  <c r="K104"/>
  <c r="N104"/>
  <c r="Q104"/>
  <c r="O104"/>
  <c r="N101"/>
  <c r="J101"/>
  <c r="O101" s="1"/>
  <c r="K101"/>
  <c r="P101" s="1"/>
  <c r="K62"/>
  <c r="P62" s="1"/>
  <c r="N62"/>
  <c r="O62"/>
  <c r="J62"/>
  <c r="L62" s="1"/>
  <c r="Q62" s="1"/>
  <c r="J57"/>
  <c r="K57"/>
  <c r="P57" s="1"/>
  <c r="N57"/>
  <c r="L71"/>
  <c r="J71"/>
  <c r="P71"/>
  <c r="K71"/>
  <c r="N71"/>
  <c r="Q71"/>
  <c r="O71"/>
  <c r="K61"/>
  <c r="P61" s="1"/>
  <c r="N61"/>
  <c r="J61"/>
  <c r="O61" s="1"/>
  <c r="K76"/>
  <c r="Q76"/>
  <c r="O76"/>
  <c r="L76"/>
  <c r="J76"/>
  <c r="N76"/>
  <c r="P76"/>
  <c r="O70"/>
  <c r="J70"/>
  <c r="Q70"/>
  <c r="P70"/>
  <c r="L70"/>
  <c r="K70"/>
  <c r="N70"/>
  <c r="J58"/>
  <c r="O58" s="1"/>
  <c r="K58"/>
  <c r="L58" s="1"/>
  <c r="Q58" s="1"/>
  <c r="N58"/>
  <c r="N53"/>
  <c r="J53"/>
  <c r="O53" s="1"/>
  <c r="K53"/>
  <c r="P53" s="1"/>
  <c r="F396" i="28"/>
  <c r="F397" s="1"/>
  <c r="BB396"/>
  <c r="BB397" s="1"/>
  <c r="N396"/>
  <c r="N397" s="1"/>
  <c r="AE396"/>
  <c r="AE397" s="1"/>
  <c r="M396"/>
  <c r="M397" s="1"/>
  <c r="X396"/>
  <c r="X397" s="1"/>
  <c r="AR396"/>
  <c r="AR397" s="1"/>
  <c r="D120" i="23"/>
  <c r="BF396" i="28"/>
  <c r="Y396"/>
  <c r="Y397" s="1"/>
  <c r="AL396"/>
  <c r="AL397" s="1"/>
  <c r="W396"/>
  <c r="W397" s="1"/>
  <c r="BG396"/>
  <c r="AD396"/>
  <c r="AD397" s="1"/>
  <c r="J396"/>
  <c r="J397" s="1"/>
  <c r="E120" i="23"/>
  <c r="AI396" i="28"/>
  <c r="AI397" s="1"/>
  <c r="AA396"/>
  <c r="AA397" s="1"/>
  <c r="AH396"/>
  <c r="AH397" s="1"/>
  <c r="AX396"/>
  <c r="AX397" s="1"/>
  <c r="J99" i="30"/>
  <c r="O99" s="1"/>
  <c r="K99"/>
  <c r="P99" s="1"/>
  <c r="N99"/>
  <c r="J87"/>
  <c r="K87"/>
  <c r="P87" s="1"/>
  <c r="N87"/>
  <c r="O87"/>
  <c r="K93"/>
  <c r="P93" s="1"/>
  <c r="N93"/>
  <c r="J93"/>
  <c r="O93" s="1"/>
  <c r="N106"/>
  <c r="P106"/>
  <c r="O106"/>
  <c r="K106"/>
  <c r="J106"/>
  <c r="Q106"/>
  <c r="L106"/>
  <c r="Q109"/>
  <c r="O109"/>
  <c r="L109"/>
  <c r="J109"/>
  <c r="N109"/>
  <c r="P109"/>
  <c r="K109"/>
  <c r="J94"/>
  <c r="O94" s="1"/>
  <c r="K94"/>
  <c r="P94" s="1"/>
  <c r="N94"/>
  <c r="BI331" i="28"/>
  <c r="E361"/>
  <c r="E362" s="1"/>
  <c r="J98" i="30"/>
  <c r="O98" s="1"/>
  <c r="K98"/>
  <c r="P98" s="1"/>
  <c r="N98"/>
  <c r="BF327" i="28"/>
  <c r="BG327"/>
  <c r="BK261"/>
  <c r="I15" i="30" s="1"/>
  <c r="BI291" i="28"/>
  <c r="BI292" s="1"/>
  <c r="J77" i="30"/>
  <c r="Q77"/>
  <c r="L77"/>
  <c r="N77"/>
  <c r="P77"/>
  <c r="O77"/>
  <c r="K77"/>
  <c r="J68"/>
  <c r="K68"/>
  <c r="P68" s="1"/>
  <c r="N68"/>
  <c r="J66"/>
  <c r="O66" s="1"/>
  <c r="K66"/>
  <c r="P66" s="1"/>
  <c r="N66"/>
  <c r="N67"/>
  <c r="J67"/>
  <c r="K67"/>
  <c r="P67" s="1"/>
  <c r="N65"/>
  <c r="J65"/>
  <c r="O65" s="1"/>
  <c r="K65"/>
  <c r="P65" s="1"/>
  <c r="O69"/>
  <c r="K69"/>
  <c r="J69"/>
  <c r="Q69"/>
  <c r="L69"/>
  <c r="N69"/>
  <c r="P69"/>
  <c r="S215" i="26"/>
  <c r="K340" s="1"/>
  <c r="O28" i="30"/>
  <c r="O25"/>
  <c r="L24"/>
  <c r="Q24" s="1"/>
  <c r="G396" i="28"/>
  <c r="G397" s="1"/>
  <c r="AK396"/>
  <c r="AK397" s="1"/>
  <c r="P396"/>
  <c r="P397" s="1"/>
  <c r="O27" i="30"/>
  <c r="L23"/>
  <c r="Q23" s="1"/>
  <c r="BA396" i="28"/>
  <c r="BA397" s="1"/>
  <c r="Z396"/>
  <c r="Z397" s="1"/>
  <c r="L26" i="30"/>
  <c r="Q26" s="1"/>
  <c r="S396" i="28"/>
  <c r="S397" s="1"/>
  <c r="AB396"/>
  <c r="AB397" s="1"/>
  <c r="AG396"/>
  <c r="AG397" s="1"/>
  <c r="BD396"/>
  <c r="BD397" s="1"/>
  <c r="AC396"/>
  <c r="AC397" s="1"/>
  <c r="BE396"/>
  <c r="BE397" s="1"/>
  <c r="AT396"/>
  <c r="AT397" s="1"/>
  <c r="K396"/>
  <c r="K397" s="1"/>
  <c r="I396"/>
  <c r="I397" s="1"/>
  <c r="L68" i="30" l="1"/>
  <c r="Q68" s="1"/>
  <c r="L57"/>
  <c r="Q57" s="1"/>
  <c r="L59"/>
  <c r="Q59" s="1"/>
  <c r="L66"/>
  <c r="Q66" s="1"/>
  <c r="L102"/>
  <c r="Q102" s="1"/>
  <c r="L65"/>
  <c r="Q65" s="1"/>
  <c r="O68"/>
  <c r="L98"/>
  <c r="Q98" s="1"/>
  <c r="P58"/>
  <c r="O57"/>
  <c r="P97"/>
  <c r="L96"/>
  <c r="Q96" s="1"/>
  <c r="L67"/>
  <c r="Q67" s="1"/>
  <c r="L99"/>
  <c r="Q99" s="1"/>
  <c r="L51"/>
  <c r="Q51" s="1"/>
  <c r="L52"/>
  <c r="Q52" s="1"/>
  <c r="AJ462" i="28"/>
  <c r="AJ442"/>
  <c r="AJ458"/>
  <c r="AJ459"/>
  <c r="AJ445"/>
  <c r="AJ444"/>
  <c r="AJ463"/>
  <c r="AJ436"/>
  <c r="AJ437"/>
  <c r="AJ454"/>
  <c r="AJ455"/>
  <c r="AJ441"/>
  <c r="AJ457"/>
  <c r="AJ456"/>
  <c r="AJ461"/>
  <c r="AJ464"/>
  <c r="AJ450"/>
  <c r="AJ447"/>
  <c r="AJ438"/>
  <c r="AJ453"/>
  <c r="AJ452"/>
  <c r="AJ440"/>
  <c r="AJ460"/>
  <c r="AJ446"/>
  <c r="AJ443"/>
  <c r="AJ439"/>
  <c r="AJ449"/>
  <c r="AJ448"/>
  <c r="AJ465"/>
  <c r="AJ451"/>
  <c r="N15" i="30"/>
  <c r="J15"/>
  <c r="O15" s="1"/>
  <c r="K15"/>
  <c r="P15" s="1"/>
  <c r="L15"/>
  <c r="Q15" s="1"/>
  <c r="H88" i="23"/>
  <c r="J267" i="30"/>
  <c r="Q267" s="1"/>
  <c r="K302" i="26"/>
  <c r="T209"/>
  <c r="L334" s="1"/>
  <c r="T238"/>
  <c r="L363" s="1"/>
  <c r="T211"/>
  <c r="L336" s="1"/>
  <c r="T231"/>
  <c r="L356" s="1"/>
  <c r="T196"/>
  <c r="L321" s="1"/>
  <c r="T191"/>
  <c r="L316" s="1"/>
  <c r="T198"/>
  <c r="L323" s="1"/>
  <c r="T208"/>
  <c r="L333" s="1"/>
  <c r="T202"/>
  <c r="L327" s="1"/>
  <c r="T189"/>
  <c r="L314" s="1"/>
  <c r="T224"/>
  <c r="L349" s="1"/>
  <c r="T226"/>
  <c r="L351" s="1"/>
  <c r="T214"/>
  <c r="L339" s="1"/>
  <c r="T229"/>
  <c r="L354" s="1"/>
  <c r="T234"/>
  <c r="L359" s="1"/>
  <c r="T237"/>
  <c r="L362" s="1"/>
  <c r="T210"/>
  <c r="L335" s="1"/>
  <c r="T200"/>
  <c r="L325" s="1"/>
  <c r="T199"/>
  <c r="L324" s="1"/>
  <c r="T201"/>
  <c r="L326" s="1"/>
  <c r="T193"/>
  <c r="L318" s="1"/>
  <c r="T206"/>
  <c r="L331" s="1"/>
  <c r="T187"/>
  <c r="L312" s="1"/>
  <c r="T218"/>
  <c r="L343" s="1"/>
  <c r="T222"/>
  <c r="L347" s="1"/>
  <c r="T221"/>
  <c r="L346" s="1"/>
  <c r="T227"/>
  <c r="L352" s="1"/>
  <c r="T230"/>
  <c r="L355" s="1"/>
  <c r="T233"/>
  <c r="L358" s="1"/>
  <c r="T236"/>
  <c r="L361" s="1"/>
  <c r="T197"/>
  <c r="L322" s="1"/>
  <c r="T190"/>
  <c r="L315" s="1"/>
  <c r="T204"/>
  <c r="L329" s="1"/>
  <c r="T195"/>
  <c r="L320" s="1"/>
  <c r="T203"/>
  <c r="L328" s="1"/>
  <c r="T188"/>
  <c r="L313" s="1"/>
  <c r="T184"/>
  <c r="T223"/>
  <c r="L348" s="1"/>
  <c r="T225"/>
  <c r="L350" s="1"/>
  <c r="T216"/>
  <c r="L341" s="1"/>
  <c r="T213"/>
  <c r="L338" s="1"/>
  <c r="T212"/>
  <c r="L337" s="1"/>
  <c r="T232"/>
  <c r="L357" s="1"/>
  <c r="T235"/>
  <c r="L360" s="1"/>
  <c r="T205"/>
  <c r="L330" s="1"/>
  <c r="T192"/>
  <c r="L317" s="1"/>
  <c r="T194"/>
  <c r="L319" s="1"/>
  <c r="T185"/>
  <c r="L310" s="1"/>
  <c r="T207"/>
  <c r="L332" s="1"/>
  <c r="T186"/>
  <c r="L311" s="1"/>
  <c r="T220"/>
  <c r="L345" s="1"/>
  <c r="T219"/>
  <c r="L344" s="1"/>
  <c r="T228"/>
  <c r="L353" s="1"/>
  <c r="T217"/>
  <c r="L342" s="1"/>
  <c r="AI414" i="28"/>
  <c r="AI408"/>
  <c r="AI424"/>
  <c r="AI430"/>
  <c r="AI413"/>
  <c r="AI429"/>
  <c r="AI419"/>
  <c r="AI410"/>
  <c r="AI426"/>
  <c r="AI420"/>
  <c r="AI404"/>
  <c r="AI409"/>
  <c r="AI425"/>
  <c r="AI415"/>
  <c r="AI406"/>
  <c r="AI422"/>
  <c r="AI416"/>
  <c r="AI401"/>
  <c r="AI405"/>
  <c r="AI421"/>
  <c r="AI411"/>
  <c r="AI427"/>
  <c r="AI402"/>
  <c r="AI418"/>
  <c r="AI412"/>
  <c r="AI428"/>
  <c r="AI403"/>
  <c r="AI417"/>
  <c r="AI407"/>
  <c r="AI423"/>
  <c r="H413"/>
  <c r="H429"/>
  <c r="H411"/>
  <c r="H427"/>
  <c r="H416"/>
  <c r="H418"/>
  <c r="H420"/>
  <c r="H409"/>
  <c r="H425"/>
  <c r="H407"/>
  <c r="H423"/>
  <c r="H412"/>
  <c r="H414"/>
  <c r="H401"/>
  <c r="H405"/>
  <c r="H421"/>
  <c r="H403"/>
  <c r="H419"/>
  <c r="H408"/>
  <c r="H410"/>
  <c r="H426"/>
  <c r="H428"/>
  <c r="H402"/>
  <c r="H417"/>
  <c r="H430"/>
  <c r="H415"/>
  <c r="H404"/>
  <c r="H406"/>
  <c r="H422"/>
  <c r="H424"/>
  <c r="Y417"/>
  <c r="Y402"/>
  <c r="Y406"/>
  <c r="Y401"/>
  <c r="Y416"/>
  <c r="Y403"/>
  <c r="Y419"/>
  <c r="Y413"/>
  <c r="Y429"/>
  <c r="Y430"/>
  <c r="Y418"/>
  <c r="Y412"/>
  <c r="Y428"/>
  <c r="Y415"/>
  <c r="Y409"/>
  <c r="Y425"/>
  <c r="Y426"/>
  <c r="Y414"/>
  <c r="Y408"/>
  <c r="Y424"/>
  <c r="Y411"/>
  <c r="Y427"/>
  <c r="Y405"/>
  <c r="Y421"/>
  <c r="Y422"/>
  <c r="Y410"/>
  <c r="Y404"/>
  <c r="Y420"/>
  <c r="Y407"/>
  <c r="Y423"/>
  <c r="AE418"/>
  <c r="AE416"/>
  <c r="AE404"/>
  <c r="AE401"/>
  <c r="AE419"/>
  <c r="AE409"/>
  <c r="AE425"/>
  <c r="AE414"/>
  <c r="AE412"/>
  <c r="AE428"/>
  <c r="AE430"/>
  <c r="AE415"/>
  <c r="AE405"/>
  <c r="AE421"/>
  <c r="AE410"/>
  <c r="AE408"/>
  <c r="AE424"/>
  <c r="AE426"/>
  <c r="AE411"/>
  <c r="AE427"/>
  <c r="AE417"/>
  <c r="AE402"/>
  <c r="AE406"/>
  <c r="AE403"/>
  <c r="AE420"/>
  <c r="AE422"/>
  <c r="AE407"/>
  <c r="AE423"/>
  <c r="AE413"/>
  <c r="AE429"/>
  <c r="AT403"/>
  <c r="AT419"/>
  <c r="AT406"/>
  <c r="AT422"/>
  <c r="AT409"/>
  <c r="AT425"/>
  <c r="AT408"/>
  <c r="AT424"/>
  <c r="AT415"/>
  <c r="AT402"/>
  <c r="AT418"/>
  <c r="AT405"/>
  <c r="AT421"/>
  <c r="AT404"/>
  <c r="AT420"/>
  <c r="AT411"/>
  <c r="AT427"/>
  <c r="AT414"/>
  <c r="AT430"/>
  <c r="AT417"/>
  <c r="AT401"/>
  <c r="AT416"/>
  <c r="AT407"/>
  <c r="AT423"/>
  <c r="AT410"/>
  <c r="AT426"/>
  <c r="AT413"/>
  <c r="AT429"/>
  <c r="AT412"/>
  <c r="AT428"/>
  <c r="K430"/>
  <c r="K413"/>
  <c r="K429"/>
  <c r="K415"/>
  <c r="K402"/>
  <c r="K418"/>
  <c r="K408"/>
  <c r="K424"/>
  <c r="K409"/>
  <c r="K425"/>
  <c r="K411"/>
  <c r="K427"/>
  <c r="K414"/>
  <c r="K404"/>
  <c r="K420"/>
  <c r="K405"/>
  <c r="K421"/>
  <c r="K407"/>
  <c r="K423"/>
  <c r="K410"/>
  <c r="K426"/>
  <c r="K416"/>
  <c r="K401"/>
  <c r="K417"/>
  <c r="K403"/>
  <c r="K419"/>
  <c r="K406"/>
  <c r="K422"/>
  <c r="K412"/>
  <c r="K428"/>
  <c r="AY403"/>
  <c r="AY419"/>
  <c r="AY408"/>
  <c r="AY424"/>
  <c r="AY413"/>
  <c r="AY429"/>
  <c r="AY414"/>
  <c r="AY430"/>
  <c r="AY415"/>
  <c r="AY404"/>
  <c r="AY420"/>
  <c r="AY409"/>
  <c r="AY425"/>
  <c r="AY410"/>
  <c r="AY426"/>
  <c r="AY411"/>
  <c r="AY427"/>
  <c r="AY416"/>
  <c r="AY405"/>
  <c r="AY421"/>
  <c r="AY406"/>
  <c r="AY422"/>
  <c r="AY407"/>
  <c r="AY423"/>
  <c r="AY412"/>
  <c r="AY428"/>
  <c r="AY417"/>
  <c r="AY402"/>
  <c r="AY418"/>
  <c r="AY401"/>
  <c r="AY431" s="1"/>
  <c r="AY432" s="1"/>
  <c r="AK408"/>
  <c r="AK424"/>
  <c r="AK411"/>
  <c r="AK427"/>
  <c r="AK414"/>
  <c r="AK430"/>
  <c r="AK413"/>
  <c r="AK429"/>
  <c r="AK404"/>
  <c r="AK420"/>
  <c r="AK407"/>
  <c r="AK423"/>
  <c r="AK410"/>
  <c r="AK426"/>
  <c r="AK409"/>
  <c r="AK425"/>
  <c r="AK416"/>
  <c r="AK403"/>
  <c r="AK419"/>
  <c r="AK406"/>
  <c r="AK422"/>
  <c r="AK405"/>
  <c r="AK421"/>
  <c r="AK412"/>
  <c r="AK428"/>
  <c r="AK415"/>
  <c r="AK402"/>
  <c r="AK418"/>
  <c r="AK401"/>
  <c r="AK417"/>
  <c r="W407"/>
  <c r="W423"/>
  <c r="W409"/>
  <c r="W425"/>
  <c r="W410"/>
  <c r="W408"/>
  <c r="W424"/>
  <c r="W430"/>
  <c r="W403"/>
  <c r="W419"/>
  <c r="W405"/>
  <c r="W421"/>
  <c r="W406"/>
  <c r="W401"/>
  <c r="W420"/>
  <c r="W426"/>
  <c r="W415"/>
  <c r="W404"/>
  <c r="W417"/>
  <c r="W402"/>
  <c r="W418"/>
  <c r="W416"/>
  <c r="W422"/>
  <c r="W411"/>
  <c r="W427"/>
  <c r="W413"/>
  <c r="W429"/>
  <c r="W414"/>
  <c r="W412"/>
  <c r="W428"/>
  <c r="M408"/>
  <c r="M424"/>
  <c r="M411"/>
  <c r="M427"/>
  <c r="M413"/>
  <c r="M429"/>
  <c r="M410"/>
  <c r="M426"/>
  <c r="M404"/>
  <c r="M420"/>
  <c r="M407"/>
  <c r="M423"/>
  <c r="M409"/>
  <c r="M425"/>
  <c r="M401"/>
  <c r="M422"/>
  <c r="M416"/>
  <c r="M403"/>
  <c r="M419"/>
  <c r="M405"/>
  <c r="M421"/>
  <c r="M406"/>
  <c r="M418"/>
  <c r="M412"/>
  <c r="M428"/>
  <c r="M415"/>
  <c r="M430"/>
  <c r="M417"/>
  <c r="M402"/>
  <c r="M414"/>
  <c r="BA402"/>
  <c r="BA418"/>
  <c r="BA405"/>
  <c r="BA421"/>
  <c r="BA408"/>
  <c r="BA424"/>
  <c r="BA411"/>
  <c r="BA427"/>
  <c r="BA414"/>
  <c r="BA430"/>
  <c r="BA417"/>
  <c r="BA404"/>
  <c r="BA420"/>
  <c r="BA407"/>
  <c r="BA423"/>
  <c r="BA410"/>
  <c r="BA426"/>
  <c r="BA413"/>
  <c r="BA429"/>
  <c r="BA416"/>
  <c r="BA403"/>
  <c r="BA419"/>
  <c r="BA406"/>
  <c r="BA422"/>
  <c r="BA409"/>
  <c r="BA425"/>
  <c r="BA412"/>
  <c r="BA428"/>
  <c r="BA415"/>
  <c r="BA401"/>
  <c r="BA431" s="1"/>
  <c r="BA432" s="1"/>
  <c r="J402"/>
  <c r="J415"/>
  <c r="J430"/>
  <c r="J404"/>
  <c r="J406"/>
  <c r="J422"/>
  <c r="J409"/>
  <c r="J425"/>
  <c r="J411"/>
  <c r="J427"/>
  <c r="J428"/>
  <c r="J416"/>
  <c r="J418"/>
  <c r="J405"/>
  <c r="J421"/>
  <c r="J407"/>
  <c r="J423"/>
  <c r="J424"/>
  <c r="J412"/>
  <c r="J414"/>
  <c r="J401"/>
  <c r="J417"/>
  <c r="J403"/>
  <c r="J419"/>
  <c r="J420"/>
  <c r="J408"/>
  <c r="J410"/>
  <c r="J426"/>
  <c r="J413"/>
  <c r="J429"/>
  <c r="T430"/>
  <c r="T416"/>
  <c r="T410"/>
  <c r="T426"/>
  <c r="T407"/>
  <c r="T423"/>
  <c r="T409"/>
  <c r="T425"/>
  <c r="T412"/>
  <c r="T406"/>
  <c r="T422"/>
  <c r="T403"/>
  <c r="T419"/>
  <c r="T405"/>
  <c r="T421"/>
  <c r="T408"/>
  <c r="T424"/>
  <c r="T418"/>
  <c r="T402"/>
  <c r="T415"/>
  <c r="T401"/>
  <c r="T417"/>
  <c r="T404"/>
  <c r="T420"/>
  <c r="T414"/>
  <c r="T428"/>
  <c r="T411"/>
  <c r="T427"/>
  <c r="T413"/>
  <c r="T429"/>
  <c r="AD414"/>
  <c r="AD430"/>
  <c r="AD417"/>
  <c r="AD404"/>
  <c r="AD411"/>
  <c r="AD427"/>
  <c r="AD420"/>
  <c r="AD410"/>
  <c r="AD426"/>
  <c r="AD413"/>
  <c r="AD429"/>
  <c r="AD407"/>
  <c r="AD423"/>
  <c r="AD416"/>
  <c r="AD406"/>
  <c r="AD422"/>
  <c r="AD409"/>
  <c r="AD425"/>
  <c r="AD403"/>
  <c r="AD419"/>
  <c r="AD412"/>
  <c r="AD428"/>
  <c r="AD401"/>
  <c r="AD418"/>
  <c r="AD405"/>
  <c r="AD421"/>
  <c r="AD402"/>
  <c r="AD415"/>
  <c r="AD408"/>
  <c r="AD424"/>
  <c r="AQ446"/>
  <c r="AQ463"/>
  <c r="AQ449"/>
  <c r="AQ440"/>
  <c r="AQ457"/>
  <c r="AQ443"/>
  <c r="AQ460"/>
  <c r="AQ442"/>
  <c r="AQ459"/>
  <c r="AQ445"/>
  <c r="AQ462"/>
  <c r="AQ453"/>
  <c r="AQ439"/>
  <c r="AQ456"/>
  <c r="AQ438"/>
  <c r="AQ455"/>
  <c r="AQ441"/>
  <c r="AQ458"/>
  <c r="AQ448"/>
  <c r="AQ465"/>
  <c r="AQ452"/>
  <c r="AQ451"/>
  <c r="AQ436"/>
  <c r="AQ450"/>
  <c r="AQ437"/>
  <c r="AQ454"/>
  <c r="AQ444"/>
  <c r="AQ461"/>
  <c r="AQ447"/>
  <c r="AQ464"/>
  <c r="N463"/>
  <c r="N449"/>
  <c r="N437"/>
  <c r="N454"/>
  <c r="N455"/>
  <c r="N465"/>
  <c r="N456"/>
  <c r="N464"/>
  <c r="N445"/>
  <c r="N439"/>
  <c r="N450"/>
  <c r="N447"/>
  <c r="N461"/>
  <c r="N452"/>
  <c r="N460"/>
  <c r="N441"/>
  <c r="N457"/>
  <c r="N446"/>
  <c r="N443"/>
  <c r="N459"/>
  <c r="N448"/>
  <c r="N451"/>
  <c r="N462"/>
  <c r="N438"/>
  <c r="N453"/>
  <c r="N442"/>
  <c r="N458"/>
  <c r="N436"/>
  <c r="N444"/>
  <c r="N440"/>
  <c r="AH437"/>
  <c r="AH454"/>
  <c r="AH455"/>
  <c r="AH448"/>
  <c r="AH436"/>
  <c r="AH441"/>
  <c r="AH457"/>
  <c r="AH464"/>
  <c r="AH450"/>
  <c r="AH447"/>
  <c r="AH444"/>
  <c r="AH463"/>
  <c r="AH438"/>
  <c r="AH453"/>
  <c r="AH460"/>
  <c r="AH446"/>
  <c r="AH443"/>
  <c r="AH465"/>
  <c r="AH456"/>
  <c r="AH439"/>
  <c r="AH449"/>
  <c r="AH451"/>
  <c r="AH462"/>
  <c r="AH442"/>
  <c r="AH458"/>
  <c r="AH459"/>
  <c r="AH452"/>
  <c r="AH461"/>
  <c r="AH445"/>
  <c r="AH440"/>
  <c r="AP452"/>
  <c r="AP438"/>
  <c r="AP455"/>
  <c r="AP441"/>
  <c r="AP458"/>
  <c r="AP444"/>
  <c r="AP461"/>
  <c r="AP447"/>
  <c r="AP464"/>
  <c r="AP450"/>
  <c r="AP437"/>
  <c r="AP454"/>
  <c r="AP440"/>
  <c r="AP457"/>
  <c r="AP443"/>
  <c r="AP460"/>
  <c r="AP446"/>
  <c r="AP463"/>
  <c r="AP449"/>
  <c r="AP436"/>
  <c r="AP453"/>
  <c r="AP451"/>
  <c r="AP439"/>
  <c r="AP456"/>
  <c r="AP442"/>
  <c r="AP459"/>
  <c r="AP445"/>
  <c r="AP462"/>
  <c r="AP448"/>
  <c r="AP465"/>
  <c r="W444"/>
  <c r="W445"/>
  <c r="W463"/>
  <c r="W455"/>
  <c r="W446"/>
  <c r="W461"/>
  <c r="W436"/>
  <c r="W440"/>
  <c r="W456"/>
  <c r="W457"/>
  <c r="W447"/>
  <c r="W442"/>
  <c r="W458"/>
  <c r="W462"/>
  <c r="W441"/>
  <c r="W452"/>
  <c r="W453"/>
  <c r="W443"/>
  <c r="W465"/>
  <c r="W454"/>
  <c r="W464"/>
  <c r="W451"/>
  <c r="W439"/>
  <c r="W448"/>
  <c r="W449"/>
  <c r="W437"/>
  <c r="W459"/>
  <c r="W450"/>
  <c r="W460"/>
  <c r="W438"/>
  <c r="T440"/>
  <c r="T454"/>
  <c r="T455"/>
  <c r="T441"/>
  <c r="T457"/>
  <c r="T464"/>
  <c r="T456"/>
  <c r="T437"/>
  <c r="T450"/>
  <c r="T447"/>
  <c r="T438"/>
  <c r="T453"/>
  <c r="T460"/>
  <c r="T452"/>
  <c r="T465"/>
  <c r="T446"/>
  <c r="T443"/>
  <c r="T439"/>
  <c r="T449"/>
  <c r="T462"/>
  <c r="T448"/>
  <c r="T451"/>
  <c r="T463"/>
  <c r="T442"/>
  <c r="T458"/>
  <c r="T459"/>
  <c r="T445"/>
  <c r="T436"/>
  <c r="T444"/>
  <c r="T461"/>
  <c r="AV446"/>
  <c r="AV445"/>
  <c r="AV453"/>
  <c r="AV456"/>
  <c r="AV459"/>
  <c r="AV440"/>
  <c r="AV436"/>
  <c r="AV451"/>
  <c r="AV438"/>
  <c r="AV437"/>
  <c r="AV444"/>
  <c r="AV447"/>
  <c r="AV450"/>
  <c r="AV458"/>
  <c r="AV465"/>
  <c r="AV460"/>
  <c r="AV463"/>
  <c r="AV462"/>
  <c r="AV439"/>
  <c r="AV442"/>
  <c r="AV449"/>
  <c r="AV457"/>
  <c r="AV452"/>
  <c r="AV455"/>
  <c r="AV454"/>
  <c r="AV461"/>
  <c r="AV464"/>
  <c r="AV441"/>
  <c r="AV448"/>
  <c r="AV443"/>
  <c r="J460"/>
  <c r="J441"/>
  <c r="J457"/>
  <c r="J439"/>
  <c r="J446"/>
  <c r="J443"/>
  <c r="J444"/>
  <c r="J451"/>
  <c r="J462"/>
  <c r="J438"/>
  <c r="J453"/>
  <c r="J461"/>
  <c r="J442"/>
  <c r="J458"/>
  <c r="J463"/>
  <c r="J456"/>
  <c r="J465"/>
  <c r="J449"/>
  <c r="J459"/>
  <c r="J437"/>
  <c r="J454"/>
  <c r="J455"/>
  <c r="J452"/>
  <c r="J464"/>
  <c r="J445"/>
  <c r="J436"/>
  <c r="J440"/>
  <c r="J450"/>
  <c r="J447"/>
  <c r="J448"/>
  <c r="K442"/>
  <c r="K458"/>
  <c r="K462"/>
  <c r="K463"/>
  <c r="K452"/>
  <c r="K453"/>
  <c r="K439"/>
  <c r="K451"/>
  <c r="K461"/>
  <c r="K454"/>
  <c r="K464"/>
  <c r="K438"/>
  <c r="K448"/>
  <c r="K449"/>
  <c r="K436"/>
  <c r="K455"/>
  <c r="K450"/>
  <c r="K460"/>
  <c r="K459"/>
  <c r="K444"/>
  <c r="K445"/>
  <c r="K437"/>
  <c r="K447"/>
  <c r="K446"/>
  <c r="K441"/>
  <c r="K465"/>
  <c r="K440"/>
  <c r="K456"/>
  <c r="K457"/>
  <c r="K443"/>
  <c r="BA440"/>
  <c r="BA457"/>
  <c r="BA443"/>
  <c r="BA460"/>
  <c r="BA446"/>
  <c r="BA463"/>
  <c r="BA449"/>
  <c r="BA451"/>
  <c r="BA436"/>
  <c r="BA453"/>
  <c r="BA439"/>
  <c r="BA456"/>
  <c r="BA442"/>
  <c r="BA459"/>
  <c r="BA445"/>
  <c r="BA462"/>
  <c r="BA448"/>
  <c r="BA465"/>
  <c r="BA452"/>
  <c r="BA438"/>
  <c r="BA455"/>
  <c r="BA441"/>
  <c r="BA458"/>
  <c r="BA444"/>
  <c r="BA461"/>
  <c r="BA447"/>
  <c r="BA464"/>
  <c r="BA450"/>
  <c r="BA437"/>
  <c r="BA454"/>
  <c r="AO453"/>
  <c r="AO437"/>
  <c r="AO454"/>
  <c r="AO438"/>
  <c r="AO455"/>
  <c r="AO443"/>
  <c r="AO460"/>
  <c r="AO448"/>
  <c r="AO465"/>
  <c r="AO449"/>
  <c r="AO436"/>
  <c r="AO450"/>
  <c r="AO439"/>
  <c r="AO456"/>
  <c r="AO444"/>
  <c r="AO461"/>
  <c r="AO445"/>
  <c r="AO462"/>
  <c r="AO446"/>
  <c r="AO463"/>
  <c r="AO452"/>
  <c r="AO451"/>
  <c r="AO440"/>
  <c r="AO457"/>
  <c r="AO441"/>
  <c r="AO458"/>
  <c r="AO442"/>
  <c r="AO459"/>
  <c r="AO447"/>
  <c r="AO464"/>
  <c r="AA462"/>
  <c r="AA454"/>
  <c r="AA463"/>
  <c r="AA444"/>
  <c r="AA445"/>
  <c r="AA437"/>
  <c r="AA459"/>
  <c r="AA464"/>
  <c r="AA450"/>
  <c r="AA438"/>
  <c r="AA440"/>
  <c r="AA456"/>
  <c r="AA457"/>
  <c r="AA455"/>
  <c r="AA460"/>
  <c r="AA446"/>
  <c r="AA436"/>
  <c r="AA439"/>
  <c r="AA452"/>
  <c r="AA453"/>
  <c r="AA447"/>
  <c r="AA451"/>
  <c r="AA461"/>
  <c r="AA442"/>
  <c r="AA458"/>
  <c r="AA441"/>
  <c r="AA448"/>
  <c r="AA449"/>
  <c r="AA443"/>
  <c r="AA465"/>
  <c r="BG448"/>
  <c r="BG465"/>
  <c r="BG452"/>
  <c r="BG438"/>
  <c r="BG455"/>
  <c r="BG441"/>
  <c r="BG458"/>
  <c r="BG444"/>
  <c r="BG461"/>
  <c r="BG447"/>
  <c r="BG464"/>
  <c r="BG450"/>
  <c r="BG437"/>
  <c r="BG454"/>
  <c r="BG451"/>
  <c r="BG440"/>
  <c r="BG457"/>
  <c r="BG443"/>
  <c r="BG460"/>
  <c r="BG446"/>
  <c r="BG463"/>
  <c r="BG449"/>
  <c r="BG436"/>
  <c r="BG467"/>
  <c r="BG453"/>
  <c r="BG439"/>
  <c r="BG456"/>
  <c r="BG442"/>
  <c r="BG459"/>
  <c r="BG445"/>
  <c r="BG462"/>
  <c r="L149" i="30"/>
  <c r="J149"/>
  <c r="P149"/>
  <c r="K149"/>
  <c r="N149"/>
  <c r="Q149"/>
  <c r="O149"/>
  <c r="L139"/>
  <c r="N139"/>
  <c r="P139"/>
  <c r="O139"/>
  <c r="K139"/>
  <c r="J139"/>
  <c r="Q139"/>
  <c r="E396" i="28"/>
  <c r="E397" s="1"/>
  <c r="BI366"/>
  <c r="L143" i="30"/>
  <c r="N143"/>
  <c r="P143"/>
  <c r="O143"/>
  <c r="K143"/>
  <c r="J143"/>
  <c r="Q143"/>
  <c r="N137"/>
  <c r="O137"/>
  <c r="J137"/>
  <c r="K137"/>
  <c r="P137" s="1"/>
  <c r="J131"/>
  <c r="K131"/>
  <c r="L131" s="1"/>
  <c r="Q131" s="1"/>
  <c r="N131"/>
  <c r="O131"/>
  <c r="J125"/>
  <c r="K125"/>
  <c r="P125" s="1"/>
  <c r="N125"/>
  <c r="BF397" i="28"/>
  <c r="BG397"/>
  <c r="AJ238"/>
  <c r="BI238" s="1"/>
  <c r="BK238" s="1"/>
  <c r="G241" i="30" s="1"/>
  <c r="AJ236" i="28"/>
  <c r="BI236" s="1"/>
  <c r="BK236" s="1"/>
  <c r="G239" i="30" s="1"/>
  <c r="AJ227" i="28"/>
  <c r="BI227" s="1"/>
  <c r="BK227" s="1"/>
  <c r="G230" i="30" s="1"/>
  <c r="AJ243" i="28"/>
  <c r="BI243" s="1"/>
  <c r="BK243" s="1"/>
  <c r="G246" i="30" s="1"/>
  <c r="AJ251" i="28"/>
  <c r="BI251" s="1"/>
  <c r="BK251" s="1"/>
  <c r="G254" i="30" s="1"/>
  <c r="AJ246" i="28"/>
  <c r="BI246" s="1"/>
  <c r="BK246" s="1"/>
  <c r="G249" i="30" s="1"/>
  <c r="AJ229" i="28"/>
  <c r="BI229" s="1"/>
  <c r="BK229" s="1"/>
  <c r="G232" i="30" s="1"/>
  <c r="AJ240" i="28"/>
  <c r="BI240" s="1"/>
  <c r="BK240" s="1"/>
  <c r="G243" i="30" s="1"/>
  <c r="AJ234" i="28"/>
  <c r="BI234" s="1"/>
  <c r="BK234" s="1"/>
  <c r="G237" i="30" s="1"/>
  <c r="AJ232" i="28"/>
  <c r="BI232" s="1"/>
  <c r="BK232" s="1"/>
  <c r="G235" i="30" s="1"/>
  <c r="AJ253" i="28"/>
  <c r="BI253" s="1"/>
  <c r="BK253" s="1"/>
  <c r="G256" i="30" s="1"/>
  <c r="AJ239" i="28"/>
  <c r="BI239" s="1"/>
  <c r="BK239" s="1"/>
  <c r="G242" i="30" s="1"/>
  <c r="AJ224" i="28"/>
  <c r="AJ244"/>
  <c r="BI244" s="1"/>
  <c r="BK244" s="1"/>
  <c r="G247" i="30" s="1"/>
  <c r="AJ225" i="28"/>
  <c r="BI225" s="1"/>
  <c r="BK225" s="1"/>
  <c r="G228" i="30" s="1"/>
  <c r="AJ241" i="28"/>
  <c r="BI241" s="1"/>
  <c r="BK241" s="1"/>
  <c r="G244" i="30" s="1"/>
  <c r="AJ228" i="28"/>
  <c r="BI228" s="1"/>
  <c r="BK228" s="1"/>
  <c r="G231" i="30" s="1"/>
  <c r="AJ249" i="28"/>
  <c r="BI249" s="1"/>
  <c r="BK249" s="1"/>
  <c r="G252" i="30" s="1"/>
  <c r="AJ235" i="28"/>
  <c r="BI235" s="1"/>
  <c r="BK235" s="1"/>
  <c r="G238" i="30" s="1"/>
  <c r="AJ247" i="28"/>
  <c r="BI247" s="1"/>
  <c r="BK247" s="1"/>
  <c r="G250" i="30" s="1"/>
  <c r="AJ252" i="28"/>
  <c r="BI252" s="1"/>
  <c r="BK252" s="1"/>
  <c r="G255" i="30" s="1"/>
  <c r="AJ230" i="28"/>
  <c r="BI230" s="1"/>
  <c r="BK230" s="1"/>
  <c r="G233" i="30" s="1"/>
  <c r="AJ237" i="28"/>
  <c r="BI237" s="1"/>
  <c r="BK237" s="1"/>
  <c r="G240" i="30" s="1"/>
  <c r="AJ242" i="28"/>
  <c r="BI242" s="1"/>
  <c r="BK242" s="1"/>
  <c r="G245" i="30" s="1"/>
  <c r="AJ250" i="28"/>
  <c r="BI250" s="1"/>
  <c r="BK250" s="1"/>
  <c r="G253" i="30" s="1"/>
  <c r="AJ231" i="28"/>
  <c r="BI231" s="1"/>
  <c r="BK231" s="1"/>
  <c r="G234" i="30" s="1"/>
  <c r="AJ245" i="28"/>
  <c r="BI245" s="1"/>
  <c r="BK245" s="1"/>
  <c r="G248" i="30" s="1"/>
  <c r="AJ248" i="28"/>
  <c r="BI248" s="1"/>
  <c r="BK248" s="1"/>
  <c r="G251" i="30" s="1"/>
  <c r="AJ226" i="28"/>
  <c r="BI226" s="1"/>
  <c r="BK226" s="1"/>
  <c r="G229" i="30" s="1"/>
  <c r="AJ233" i="28"/>
  <c r="BI233" s="1"/>
  <c r="BK233" s="1"/>
  <c r="G236" i="30" s="1"/>
  <c r="L301" i="26"/>
  <c r="AS405" i="28"/>
  <c r="AS421"/>
  <c r="AS408"/>
  <c r="AS424"/>
  <c r="AS411"/>
  <c r="AS427"/>
  <c r="AS414"/>
  <c r="AS430"/>
  <c r="AS401"/>
  <c r="AS417"/>
  <c r="AS404"/>
  <c r="AS420"/>
  <c r="AS407"/>
  <c r="AS423"/>
  <c r="AS410"/>
  <c r="AS426"/>
  <c r="AS413"/>
  <c r="AS429"/>
  <c r="AS416"/>
  <c r="AS403"/>
  <c r="AS419"/>
  <c r="AS406"/>
  <c r="AS422"/>
  <c r="AS409"/>
  <c r="AS425"/>
  <c r="AS412"/>
  <c r="AS428"/>
  <c r="AS415"/>
  <c r="AS402"/>
  <c r="AS418"/>
  <c r="L428"/>
  <c r="L407"/>
  <c r="L423"/>
  <c r="L413"/>
  <c r="L429"/>
  <c r="L416"/>
  <c r="L410"/>
  <c r="L426"/>
  <c r="L401"/>
  <c r="L403"/>
  <c r="L419"/>
  <c r="L409"/>
  <c r="L425"/>
  <c r="L412"/>
  <c r="L406"/>
  <c r="L422"/>
  <c r="L430"/>
  <c r="L415"/>
  <c r="L405"/>
  <c r="L421"/>
  <c r="L408"/>
  <c r="L424"/>
  <c r="L418"/>
  <c r="L402"/>
  <c r="L411"/>
  <c r="L427"/>
  <c r="L417"/>
  <c r="L404"/>
  <c r="L420"/>
  <c r="L414"/>
  <c r="AH420"/>
  <c r="AH412"/>
  <c r="AH414"/>
  <c r="AH430"/>
  <c r="AH413"/>
  <c r="AH429"/>
  <c r="AH411"/>
  <c r="AH427"/>
  <c r="AH401"/>
  <c r="AH408"/>
  <c r="AH410"/>
  <c r="AH426"/>
  <c r="AH409"/>
  <c r="AH425"/>
  <c r="AH407"/>
  <c r="AH423"/>
  <c r="AH428"/>
  <c r="AH406"/>
  <c r="AH422"/>
  <c r="AH405"/>
  <c r="AH421"/>
  <c r="AH403"/>
  <c r="AH419"/>
  <c r="AH424"/>
  <c r="AH416"/>
  <c r="AH418"/>
  <c r="AH404"/>
  <c r="AH417"/>
  <c r="AH402"/>
  <c r="AH415"/>
  <c r="AN422"/>
  <c r="AN417"/>
  <c r="AN419"/>
  <c r="AN420"/>
  <c r="AN418"/>
  <c r="AN421"/>
  <c r="AN423"/>
  <c r="AN414"/>
  <c r="AN409"/>
  <c r="AN411"/>
  <c r="AN412"/>
  <c r="AN410"/>
  <c r="AN413"/>
  <c r="AN415"/>
  <c r="AN424"/>
  <c r="AN406"/>
  <c r="AN401"/>
  <c r="AN403"/>
  <c r="AN404"/>
  <c r="AN402"/>
  <c r="AN405"/>
  <c r="AN407"/>
  <c r="AN416"/>
  <c r="AN430"/>
  <c r="AN425"/>
  <c r="AN427"/>
  <c r="AN428"/>
  <c r="AN426"/>
  <c r="AN429"/>
  <c r="AN408"/>
  <c r="AC416"/>
  <c r="AC407"/>
  <c r="AC423"/>
  <c r="AC405"/>
  <c r="AC421"/>
  <c r="AC404"/>
  <c r="AC418"/>
  <c r="AC412"/>
  <c r="AC428"/>
  <c r="AC419"/>
  <c r="AC403"/>
  <c r="AC417"/>
  <c r="AC402"/>
  <c r="AC414"/>
  <c r="AC430"/>
  <c r="AC408"/>
  <c r="AC424"/>
  <c r="AC415"/>
  <c r="AC401"/>
  <c r="AC413"/>
  <c r="AC429"/>
  <c r="AC410"/>
  <c r="AC426"/>
  <c r="AC420"/>
  <c r="AC411"/>
  <c r="AC427"/>
  <c r="AC409"/>
  <c r="AC425"/>
  <c r="AC406"/>
  <c r="AC422"/>
  <c r="BB412"/>
  <c r="BB428"/>
  <c r="BB415"/>
  <c r="BB402"/>
  <c r="BB418"/>
  <c r="BB405"/>
  <c r="BB421"/>
  <c r="BB408"/>
  <c r="BB424"/>
  <c r="BB411"/>
  <c r="BB427"/>
  <c r="BB414"/>
  <c r="BB430"/>
  <c r="BB417"/>
  <c r="BB401"/>
  <c r="BB404"/>
  <c r="BB420"/>
  <c r="BB407"/>
  <c r="BB423"/>
  <c r="BB410"/>
  <c r="BB426"/>
  <c r="BB413"/>
  <c r="BB429"/>
  <c r="BB416"/>
  <c r="BB403"/>
  <c r="BB419"/>
  <c r="BB406"/>
  <c r="BB422"/>
  <c r="BB409"/>
  <c r="BB425"/>
  <c r="AL414"/>
  <c r="AL430"/>
  <c r="AL417"/>
  <c r="AL401"/>
  <c r="AL416"/>
  <c r="AL403"/>
  <c r="AL419"/>
  <c r="AL410"/>
  <c r="AL426"/>
  <c r="AL413"/>
  <c r="AL429"/>
  <c r="AL412"/>
  <c r="AL428"/>
  <c r="AL415"/>
  <c r="AL406"/>
  <c r="AL422"/>
  <c r="AL409"/>
  <c r="AL425"/>
  <c r="AL408"/>
  <c r="AL424"/>
  <c r="AL411"/>
  <c r="AL427"/>
  <c r="AL402"/>
  <c r="AL418"/>
  <c r="AL405"/>
  <c r="AL421"/>
  <c r="AL404"/>
  <c r="AL420"/>
  <c r="AL407"/>
  <c r="AL423"/>
  <c r="J309" i="26"/>
  <c r="R239"/>
  <c r="R428" i="28"/>
  <c r="R406"/>
  <c r="R422"/>
  <c r="R409"/>
  <c r="R425"/>
  <c r="R403"/>
  <c r="R419"/>
  <c r="R424"/>
  <c r="R416"/>
  <c r="R418"/>
  <c r="R405"/>
  <c r="R421"/>
  <c r="R402"/>
  <c r="R415"/>
  <c r="R420"/>
  <c r="R412"/>
  <c r="R414"/>
  <c r="R430"/>
  <c r="R417"/>
  <c r="R401"/>
  <c r="R411"/>
  <c r="R427"/>
  <c r="R404"/>
  <c r="R408"/>
  <c r="R410"/>
  <c r="R426"/>
  <c r="R413"/>
  <c r="R429"/>
  <c r="R407"/>
  <c r="R423"/>
  <c r="BD418"/>
  <c r="BD421"/>
  <c r="BD423"/>
  <c r="BD406"/>
  <c r="BD409"/>
  <c r="BD411"/>
  <c r="BD404"/>
  <c r="BD410"/>
  <c r="BD413"/>
  <c r="BD415"/>
  <c r="BD424"/>
  <c r="BD430"/>
  <c r="BD403"/>
  <c r="BD401"/>
  <c r="BD428"/>
  <c r="BD402"/>
  <c r="BD405"/>
  <c r="BD407"/>
  <c r="BD416"/>
  <c r="BD422"/>
  <c r="BD425"/>
  <c r="BD427"/>
  <c r="BD420"/>
  <c r="BD426"/>
  <c r="BD429"/>
  <c r="BD408"/>
  <c r="BD414"/>
  <c r="BD417"/>
  <c r="BD419"/>
  <c r="BD412"/>
  <c r="AO410"/>
  <c r="AO426"/>
  <c r="AO409"/>
  <c r="AO425"/>
  <c r="AO412"/>
  <c r="AO428"/>
  <c r="AO415"/>
  <c r="AO406"/>
  <c r="AO422"/>
  <c r="AO405"/>
  <c r="AO421"/>
  <c r="AO408"/>
  <c r="AO424"/>
  <c r="AO411"/>
  <c r="AO427"/>
  <c r="AO402"/>
  <c r="AO418"/>
  <c r="AO401"/>
  <c r="AO417"/>
  <c r="AO404"/>
  <c r="AO420"/>
  <c r="AO407"/>
  <c r="AO423"/>
  <c r="AO414"/>
  <c r="AO430"/>
  <c r="AO413"/>
  <c r="AO429"/>
  <c r="AO416"/>
  <c r="AO403"/>
  <c r="AO419"/>
  <c r="N414"/>
  <c r="N405"/>
  <c r="N421"/>
  <c r="N401"/>
  <c r="N411"/>
  <c r="N427"/>
  <c r="N416"/>
  <c r="N410"/>
  <c r="N426"/>
  <c r="N417"/>
  <c r="N402"/>
  <c r="N407"/>
  <c r="N423"/>
  <c r="N412"/>
  <c r="N428"/>
  <c r="N406"/>
  <c r="N422"/>
  <c r="N413"/>
  <c r="N429"/>
  <c r="N403"/>
  <c r="N419"/>
  <c r="N430"/>
  <c r="N424"/>
  <c r="N418"/>
  <c r="N409"/>
  <c r="N425"/>
  <c r="N404"/>
  <c r="N415"/>
  <c r="N408"/>
  <c r="N420"/>
  <c r="BG408"/>
  <c r="BG424"/>
  <c r="BG413"/>
  <c r="BG429"/>
  <c r="BG410"/>
  <c r="BG426"/>
  <c r="BG411"/>
  <c r="BG427"/>
  <c r="BG404"/>
  <c r="BG420"/>
  <c r="BG409"/>
  <c r="BG425"/>
  <c r="BG406"/>
  <c r="BG422"/>
  <c r="BG407"/>
  <c r="BG423"/>
  <c r="BG432"/>
  <c r="BG416"/>
  <c r="BG405"/>
  <c r="BG421"/>
  <c r="BG402"/>
  <c r="BG418"/>
  <c r="BG403"/>
  <c r="BG419"/>
  <c r="BG412"/>
  <c r="BG428"/>
  <c r="BG417"/>
  <c r="BG401"/>
  <c r="BG414"/>
  <c r="BG430"/>
  <c r="BG415"/>
  <c r="AT442"/>
  <c r="AT459"/>
  <c r="AT443"/>
  <c r="AT460"/>
  <c r="AT448"/>
  <c r="AT465"/>
  <c r="AT449"/>
  <c r="AT451"/>
  <c r="AT438"/>
  <c r="AT455"/>
  <c r="AT439"/>
  <c r="AT456"/>
  <c r="AT444"/>
  <c r="AT461"/>
  <c r="AT445"/>
  <c r="AT462"/>
  <c r="AT450"/>
  <c r="AT436"/>
  <c r="AT452"/>
  <c r="AT440"/>
  <c r="AT457"/>
  <c r="AT441"/>
  <c r="AT458"/>
  <c r="AT446"/>
  <c r="AT463"/>
  <c r="AT447"/>
  <c r="AT464"/>
  <c r="AT453"/>
  <c r="AT437"/>
  <c r="AT454"/>
  <c r="AC443"/>
  <c r="AC461"/>
  <c r="AC464"/>
  <c r="AC440"/>
  <c r="AC456"/>
  <c r="AC457"/>
  <c r="AC450"/>
  <c r="AC451"/>
  <c r="AC437"/>
  <c r="AC459"/>
  <c r="AC460"/>
  <c r="AC439"/>
  <c r="AC452"/>
  <c r="AC453"/>
  <c r="AC446"/>
  <c r="AC436"/>
  <c r="AC455"/>
  <c r="AC438"/>
  <c r="AC441"/>
  <c r="AC448"/>
  <c r="AC449"/>
  <c r="AC442"/>
  <c r="AC458"/>
  <c r="AC447"/>
  <c r="AC463"/>
  <c r="AC462"/>
  <c r="AC444"/>
  <c r="AC445"/>
  <c r="AC465"/>
  <c r="AC454"/>
  <c r="Z460"/>
  <c r="Z439"/>
  <c r="Z449"/>
  <c r="Z437"/>
  <c r="Z454"/>
  <c r="Z455"/>
  <c r="Z448"/>
  <c r="Z451"/>
  <c r="Z462"/>
  <c r="Z440"/>
  <c r="Z445"/>
  <c r="Z463"/>
  <c r="Z450"/>
  <c r="Z447"/>
  <c r="Z444"/>
  <c r="Z461"/>
  <c r="Z465"/>
  <c r="Z441"/>
  <c r="Z457"/>
  <c r="Z446"/>
  <c r="Z443"/>
  <c r="Z436"/>
  <c r="Z456"/>
  <c r="Z464"/>
  <c r="Z438"/>
  <c r="Z453"/>
  <c r="Z442"/>
  <c r="Z458"/>
  <c r="Z459"/>
  <c r="Z452"/>
  <c r="AX444"/>
  <c r="AX461"/>
  <c r="AX447"/>
  <c r="AX464"/>
  <c r="AX450"/>
  <c r="AX436"/>
  <c r="AX449"/>
  <c r="AX451"/>
  <c r="AX440"/>
  <c r="AX457"/>
  <c r="AX443"/>
  <c r="AX460"/>
  <c r="AX446"/>
  <c r="AX463"/>
  <c r="AX445"/>
  <c r="AX462"/>
  <c r="AX453"/>
  <c r="AX439"/>
  <c r="AX456"/>
  <c r="AX442"/>
  <c r="AX459"/>
  <c r="AX441"/>
  <c r="AX458"/>
  <c r="AX448"/>
  <c r="AX465"/>
  <c r="AX452"/>
  <c r="AX438"/>
  <c r="AX455"/>
  <c r="AX437"/>
  <c r="AX454"/>
  <c r="H437"/>
  <c r="H450"/>
  <c r="H447"/>
  <c r="H445"/>
  <c r="H444"/>
  <c r="H440"/>
  <c r="H439"/>
  <c r="H451"/>
  <c r="H461"/>
  <c r="H446"/>
  <c r="H443"/>
  <c r="H441"/>
  <c r="H457"/>
  <c r="H456"/>
  <c r="H464"/>
  <c r="H465"/>
  <c r="H442"/>
  <c r="H458"/>
  <c r="H438"/>
  <c r="H453"/>
  <c r="H452"/>
  <c r="H460"/>
  <c r="H463"/>
  <c r="H459"/>
  <c r="H454"/>
  <c r="H455"/>
  <c r="H449"/>
  <c r="H448"/>
  <c r="H462"/>
  <c r="H436"/>
  <c r="H466" s="1"/>
  <c r="H467" s="1"/>
  <c r="Q444"/>
  <c r="Q445"/>
  <c r="Q461"/>
  <c r="Q441"/>
  <c r="Q454"/>
  <c r="Q462"/>
  <c r="Q447"/>
  <c r="Q451"/>
  <c r="Q440"/>
  <c r="Q456"/>
  <c r="Q457"/>
  <c r="Q459"/>
  <c r="Q450"/>
  <c r="Q464"/>
  <c r="Q443"/>
  <c r="Q436"/>
  <c r="Q452"/>
  <c r="Q453"/>
  <c r="Q465"/>
  <c r="Q446"/>
  <c r="Q460"/>
  <c r="Q439"/>
  <c r="Q438"/>
  <c r="Q448"/>
  <c r="Q449"/>
  <c r="Q463"/>
  <c r="Q442"/>
  <c r="Q458"/>
  <c r="Q437"/>
  <c r="Q455"/>
  <c r="AF463"/>
  <c r="AF464"/>
  <c r="AF450"/>
  <c r="AF447"/>
  <c r="AF438"/>
  <c r="AF449"/>
  <c r="AF448"/>
  <c r="AF451"/>
  <c r="AF461"/>
  <c r="AF460"/>
  <c r="AF446"/>
  <c r="AF443"/>
  <c r="AF439"/>
  <c r="AF445"/>
  <c r="AF444"/>
  <c r="AF436"/>
  <c r="AF462"/>
  <c r="AF442"/>
  <c r="AF458"/>
  <c r="AF459"/>
  <c r="AF441"/>
  <c r="AF457"/>
  <c r="AF456"/>
  <c r="AF465"/>
  <c r="AF437"/>
  <c r="AF454"/>
  <c r="AF455"/>
  <c r="AF440"/>
  <c r="AF453"/>
  <c r="AF452"/>
  <c r="AS452"/>
  <c r="AS438"/>
  <c r="AS455"/>
  <c r="AS441"/>
  <c r="AS458"/>
  <c r="AS448"/>
  <c r="AS465"/>
  <c r="AS447"/>
  <c r="AS464"/>
  <c r="AS450"/>
  <c r="AS437"/>
  <c r="AS454"/>
  <c r="AS444"/>
  <c r="AS461"/>
  <c r="AS443"/>
  <c r="AS460"/>
  <c r="AS446"/>
  <c r="AS463"/>
  <c r="AS449"/>
  <c r="AS440"/>
  <c r="AS457"/>
  <c r="AS451"/>
  <c r="AS439"/>
  <c r="AS456"/>
  <c r="AS442"/>
  <c r="AS459"/>
  <c r="AS445"/>
  <c r="AS462"/>
  <c r="AS453"/>
  <c r="AS436"/>
  <c r="U464"/>
  <c r="U450"/>
  <c r="U463"/>
  <c r="U447"/>
  <c r="U439"/>
  <c r="U452"/>
  <c r="U453"/>
  <c r="U460"/>
  <c r="U446"/>
  <c r="U461"/>
  <c r="U443"/>
  <c r="U438"/>
  <c r="U448"/>
  <c r="U449"/>
  <c r="U436"/>
  <c r="U442"/>
  <c r="U458"/>
  <c r="U441"/>
  <c r="U459"/>
  <c r="U444"/>
  <c r="U445"/>
  <c r="U451"/>
  <c r="U465"/>
  <c r="U462"/>
  <c r="U454"/>
  <c r="U437"/>
  <c r="U455"/>
  <c r="U440"/>
  <c r="U456"/>
  <c r="U457"/>
  <c r="BD443"/>
  <c r="BD450"/>
  <c r="BD454"/>
  <c r="BD457"/>
  <c r="BD456"/>
  <c r="BD446"/>
  <c r="BD449"/>
  <c r="BD461"/>
  <c r="BD442"/>
  <c r="BD445"/>
  <c r="BD448"/>
  <c r="BD447"/>
  <c r="BD438"/>
  <c r="BD441"/>
  <c r="BD453"/>
  <c r="BD460"/>
  <c r="BD437"/>
  <c r="BD440"/>
  <c r="BD439"/>
  <c r="BD436"/>
  <c r="BD463"/>
  <c r="BD451"/>
  <c r="BD444"/>
  <c r="BD452"/>
  <c r="BD459"/>
  <c r="BD462"/>
  <c r="BD465"/>
  <c r="BD464"/>
  <c r="BD455"/>
  <c r="BD458"/>
  <c r="AW441"/>
  <c r="AW458"/>
  <c r="AW446"/>
  <c r="AW463"/>
  <c r="AW447"/>
  <c r="AW464"/>
  <c r="AW453"/>
  <c r="AW451"/>
  <c r="AW437"/>
  <c r="AW454"/>
  <c r="AW442"/>
  <c r="AW459"/>
  <c r="AW443"/>
  <c r="AW460"/>
  <c r="AW448"/>
  <c r="AW465"/>
  <c r="AW449"/>
  <c r="AW438"/>
  <c r="AW455"/>
  <c r="AW439"/>
  <c r="AW456"/>
  <c r="AW444"/>
  <c r="AW461"/>
  <c r="AW445"/>
  <c r="AW462"/>
  <c r="AW450"/>
  <c r="AW436"/>
  <c r="AW452"/>
  <c r="AW440"/>
  <c r="AW457"/>
  <c r="I436"/>
  <c r="I455"/>
  <c r="I465"/>
  <c r="I462"/>
  <c r="I452"/>
  <c r="I449"/>
  <c r="I446"/>
  <c r="I451"/>
  <c r="I437"/>
  <c r="I447"/>
  <c r="I463"/>
  <c r="I464"/>
  <c r="I448"/>
  <c r="I445"/>
  <c r="I442"/>
  <c r="I458"/>
  <c r="I443"/>
  <c r="I461"/>
  <c r="I460"/>
  <c r="I444"/>
  <c r="I441"/>
  <c r="I457"/>
  <c r="I454"/>
  <c r="I439"/>
  <c r="I438"/>
  <c r="I459"/>
  <c r="I440"/>
  <c r="I456"/>
  <c r="I453"/>
  <c r="I450"/>
  <c r="M439"/>
  <c r="M438"/>
  <c r="M448"/>
  <c r="M449"/>
  <c r="M460"/>
  <c r="M463"/>
  <c r="M454"/>
  <c r="M451"/>
  <c r="M437"/>
  <c r="M455"/>
  <c r="M444"/>
  <c r="M445"/>
  <c r="M436"/>
  <c r="M461"/>
  <c r="M450"/>
  <c r="M441"/>
  <c r="M447"/>
  <c r="M440"/>
  <c r="M456"/>
  <c r="M457"/>
  <c r="M462"/>
  <c r="M446"/>
  <c r="M465"/>
  <c r="M443"/>
  <c r="M459"/>
  <c r="M452"/>
  <c r="M453"/>
  <c r="M464"/>
  <c r="M442"/>
  <c r="M458"/>
  <c r="BB439"/>
  <c r="BB456"/>
  <c r="BB440"/>
  <c r="BB457"/>
  <c r="BB441"/>
  <c r="BB458"/>
  <c r="BB446"/>
  <c r="BB463"/>
  <c r="BB452"/>
  <c r="BB436"/>
  <c r="BB453"/>
  <c r="BB437"/>
  <c r="BB454"/>
  <c r="BB442"/>
  <c r="BB459"/>
  <c r="BB447"/>
  <c r="BB464"/>
  <c r="BB448"/>
  <c r="BB465"/>
  <c r="BB449"/>
  <c r="BB438"/>
  <c r="BB455"/>
  <c r="BB443"/>
  <c r="BB460"/>
  <c r="BB444"/>
  <c r="BB461"/>
  <c r="BB445"/>
  <c r="BB462"/>
  <c r="BB450"/>
  <c r="BB451"/>
  <c r="K132" i="30"/>
  <c r="P132" s="1"/>
  <c r="N132"/>
  <c r="J132"/>
  <c r="O132" s="1"/>
  <c r="J126"/>
  <c r="K126"/>
  <c r="P126" s="1"/>
  <c r="N126"/>
  <c r="N136"/>
  <c r="J136"/>
  <c r="K136"/>
  <c r="P136" s="1"/>
  <c r="J130"/>
  <c r="K130"/>
  <c r="P130" s="1"/>
  <c r="N130"/>
  <c r="K124"/>
  <c r="N124"/>
  <c r="J124"/>
  <c r="O124" s="1"/>
  <c r="P124"/>
  <c r="L147"/>
  <c r="N147"/>
  <c r="P147"/>
  <c r="O147"/>
  <c r="K147"/>
  <c r="J147"/>
  <c r="Q147"/>
  <c r="Q141"/>
  <c r="O141"/>
  <c r="L141"/>
  <c r="J141"/>
  <c r="P141"/>
  <c r="K141"/>
  <c r="N141"/>
  <c r="N135"/>
  <c r="J135"/>
  <c r="O135" s="1"/>
  <c r="K135"/>
  <c r="P135" s="1"/>
  <c r="L94"/>
  <c r="Q94" s="1"/>
  <c r="L100"/>
  <c r="Q100" s="1"/>
  <c r="L55"/>
  <c r="Q55" s="1"/>
  <c r="L63"/>
  <c r="Q63" s="1"/>
  <c r="BI189" i="28"/>
  <c r="AJ219"/>
  <c r="AJ220" s="1"/>
  <c r="BK296"/>
  <c r="I50" i="30" s="1"/>
  <c r="BI326" i="28"/>
  <c r="BI327" s="1"/>
  <c r="AU417"/>
  <c r="AU402"/>
  <c r="AU418"/>
  <c r="AU401"/>
  <c r="AU415"/>
  <c r="AU404"/>
  <c r="AU420"/>
  <c r="AU413"/>
  <c r="AU429"/>
  <c r="AU414"/>
  <c r="AU430"/>
  <c r="AU411"/>
  <c r="AU427"/>
  <c r="AU416"/>
  <c r="AU409"/>
  <c r="AU425"/>
  <c r="AU410"/>
  <c r="AU426"/>
  <c r="AU407"/>
  <c r="AU423"/>
  <c r="AU412"/>
  <c r="AU428"/>
  <c r="AU405"/>
  <c r="AU421"/>
  <c r="AU406"/>
  <c r="AU422"/>
  <c r="AU403"/>
  <c r="AU419"/>
  <c r="AU408"/>
  <c r="AU424"/>
  <c r="P406"/>
  <c r="P422"/>
  <c r="P424"/>
  <c r="P405"/>
  <c r="P421"/>
  <c r="P407"/>
  <c r="P423"/>
  <c r="P416"/>
  <c r="P418"/>
  <c r="P420"/>
  <c r="P402"/>
  <c r="P417"/>
  <c r="P403"/>
  <c r="P419"/>
  <c r="P412"/>
  <c r="P414"/>
  <c r="P430"/>
  <c r="P401"/>
  <c r="P413"/>
  <c r="P429"/>
  <c r="P415"/>
  <c r="P404"/>
  <c r="P408"/>
  <c r="P410"/>
  <c r="P426"/>
  <c r="P428"/>
  <c r="P409"/>
  <c r="P425"/>
  <c r="P411"/>
  <c r="P427"/>
  <c r="AG426"/>
  <c r="AG414"/>
  <c r="AG416"/>
  <c r="AG407"/>
  <c r="AG423"/>
  <c r="AG409"/>
  <c r="AG425"/>
  <c r="AG422"/>
  <c r="AG410"/>
  <c r="AG412"/>
  <c r="AG428"/>
  <c r="AG419"/>
  <c r="AG405"/>
  <c r="AG421"/>
  <c r="AG404"/>
  <c r="AG406"/>
  <c r="AG408"/>
  <c r="AG424"/>
  <c r="AG415"/>
  <c r="AG401"/>
  <c r="AG417"/>
  <c r="AG403"/>
  <c r="AG402"/>
  <c r="AG430"/>
  <c r="AG418"/>
  <c r="AG420"/>
  <c r="AG411"/>
  <c r="AG427"/>
  <c r="AG413"/>
  <c r="AG429"/>
  <c r="AW401"/>
  <c r="AW415"/>
  <c r="AW402"/>
  <c r="AW418"/>
  <c r="AW405"/>
  <c r="AW421"/>
  <c r="AW408"/>
  <c r="AW424"/>
  <c r="AW411"/>
  <c r="AW427"/>
  <c r="AW414"/>
  <c r="AW430"/>
  <c r="AW417"/>
  <c r="AW404"/>
  <c r="AW420"/>
  <c r="AW407"/>
  <c r="AW423"/>
  <c r="AW410"/>
  <c r="AW426"/>
  <c r="AW413"/>
  <c r="AW429"/>
  <c r="AW416"/>
  <c r="AW403"/>
  <c r="AW419"/>
  <c r="AW406"/>
  <c r="AW422"/>
  <c r="AW409"/>
  <c r="AW425"/>
  <c r="AW412"/>
  <c r="AW428"/>
  <c r="X402"/>
  <c r="X417"/>
  <c r="X403"/>
  <c r="X419"/>
  <c r="X430"/>
  <c r="X416"/>
  <c r="X418"/>
  <c r="X424"/>
  <c r="X413"/>
  <c r="X429"/>
  <c r="X415"/>
  <c r="X401"/>
  <c r="X412"/>
  <c r="X414"/>
  <c r="X420"/>
  <c r="X409"/>
  <c r="X425"/>
  <c r="X411"/>
  <c r="X427"/>
  <c r="X408"/>
  <c r="X410"/>
  <c r="X426"/>
  <c r="X405"/>
  <c r="X421"/>
  <c r="X407"/>
  <c r="X423"/>
  <c r="X404"/>
  <c r="X406"/>
  <c r="X422"/>
  <c r="X428"/>
  <c r="U405"/>
  <c r="U421"/>
  <c r="U406"/>
  <c r="U422"/>
  <c r="U408"/>
  <c r="U424"/>
  <c r="U411"/>
  <c r="U427"/>
  <c r="U417"/>
  <c r="U402"/>
  <c r="U418"/>
  <c r="U401"/>
  <c r="U420"/>
  <c r="U407"/>
  <c r="U423"/>
  <c r="U413"/>
  <c r="U429"/>
  <c r="U414"/>
  <c r="U430"/>
  <c r="U416"/>
  <c r="U403"/>
  <c r="U419"/>
  <c r="U409"/>
  <c r="U425"/>
  <c r="U410"/>
  <c r="U426"/>
  <c r="U412"/>
  <c r="U428"/>
  <c r="U415"/>
  <c r="U404"/>
  <c r="AF401"/>
  <c r="AF406"/>
  <c r="AF422"/>
  <c r="AF424"/>
  <c r="AF409"/>
  <c r="AF425"/>
  <c r="AF407"/>
  <c r="AF423"/>
  <c r="AF416"/>
  <c r="AF418"/>
  <c r="AF420"/>
  <c r="AF405"/>
  <c r="AF421"/>
  <c r="AF403"/>
  <c r="AF419"/>
  <c r="AF412"/>
  <c r="AF414"/>
  <c r="AF430"/>
  <c r="AF402"/>
  <c r="AF417"/>
  <c r="AF404"/>
  <c r="AF415"/>
  <c r="AF408"/>
  <c r="AF410"/>
  <c r="AF426"/>
  <c r="AF428"/>
  <c r="AF413"/>
  <c r="AF429"/>
  <c r="AF411"/>
  <c r="AF427"/>
  <c r="G407"/>
  <c r="G423"/>
  <c r="G409"/>
  <c r="G425"/>
  <c r="G414"/>
  <c r="G412"/>
  <c r="G428"/>
  <c r="G426"/>
  <c r="G403"/>
  <c r="G419"/>
  <c r="G405"/>
  <c r="G421"/>
  <c r="G410"/>
  <c r="G408"/>
  <c r="G424"/>
  <c r="G422"/>
  <c r="G415"/>
  <c r="G401"/>
  <c r="G417"/>
  <c r="G406"/>
  <c r="G404"/>
  <c r="G420"/>
  <c r="G430"/>
  <c r="G411"/>
  <c r="G427"/>
  <c r="G413"/>
  <c r="G402"/>
  <c r="G418"/>
  <c r="G416"/>
  <c r="G429"/>
  <c r="O406"/>
  <c r="O404"/>
  <c r="O420"/>
  <c r="O426"/>
  <c r="O411"/>
  <c r="O427"/>
  <c r="O417"/>
  <c r="O402"/>
  <c r="O401"/>
  <c r="O418"/>
  <c r="O416"/>
  <c r="O422"/>
  <c r="O407"/>
  <c r="O423"/>
  <c r="O413"/>
  <c r="O429"/>
  <c r="O414"/>
  <c r="O412"/>
  <c r="O428"/>
  <c r="O403"/>
  <c r="O419"/>
  <c r="O409"/>
  <c r="O425"/>
  <c r="O410"/>
  <c r="O408"/>
  <c r="O424"/>
  <c r="O430"/>
  <c r="O415"/>
  <c r="O405"/>
  <c r="O421"/>
  <c r="BC402"/>
  <c r="BC418"/>
  <c r="BC401"/>
  <c r="BC415"/>
  <c r="BC404"/>
  <c r="BC420"/>
  <c r="BC409"/>
  <c r="BC425"/>
  <c r="BC414"/>
  <c r="BC430"/>
  <c r="BC411"/>
  <c r="BC427"/>
  <c r="BC416"/>
  <c r="BC405"/>
  <c r="BC421"/>
  <c r="BC410"/>
  <c r="BC426"/>
  <c r="BC407"/>
  <c r="BC423"/>
  <c r="BC412"/>
  <c r="BC428"/>
  <c r="BC417"/>
  <c r="BC406"/>
  <c r="BC422"/>
  <c r="BC403"/>
  <c r="BC419"/>
  <c r="BC408"/>
  <c r="BC424"/>
  <c r="BC413"/>
  <c r="BC429"/>
  <c r="AR409"/>
  <c r="AR412"/>
  <c r="AR414"/>
  <c r="AR415"/>
  <c r="AR421"/>
  <c r="AR424"/>
  <c r="AR426"/>
  <c r="AR419"/>
  <c r="AR404"/>
  <c r="AR406"/>
  <c r="AR407"/>
  <c r="AR413"/>
  <c r="AR416"/>
  <c r="AR418"/>
  <c r="AR411"/>
  <c r="AR425"/>
  <c r="AR428"/>
  <c r="AR430"/>
  <c r="AR405"/>
  <c r="AR408"/>
  <c r="AR410"/>
  <c r="AR403"/>
  <c r="AR417"/>
  <c r="AR420"/>
  <c r="AR422"/>
  <c r="AR423"/>
  <c r="AR429"/>
  <c r="AR402"/>
  <c r="AR401"/>
  <c r="AR427"/>
  <c r="AA430"/>
  <c r="AA413"/>
  <c r="AA429"/>
  <c r="AA419"/>
  <c r="AA402"/>
  <c r="AA418"/>
  <c r="AA408"/>
  <c r="AA424"/>
  <c r="AA409"/>
  <c r="AA425"/>
  <c r="AA415"/>
  <c r="AA403"/>
  <c r="AA414"/>
  <c r="AA401"/>
  <c r="AA420"/>
  <c r="AA405"/>
  <c r="AA421"/>
  <c r="AA411"/>
  <c r="AA427"/>
  <c r="AA410"/>
  <c r="AA426"/>
  <c r="AA416"/>
  <c r="AA404"/>
  <c r="AA417"/>
  <c r="AA407"/>
  <c r="AA423"/>
  <c r="AA406"/>
  <c r="AA422"/>
  <c r="AA412"/>
  <c r="AA428"/>
  <c r="V404"/>
  <c r="V415"/>
  <c r="V401"/>
  <c r="V420"/>
  <c r="V410"/>
  <c r="V426"/>
  <c r="V417"/>
  <c r="V430"/>
  <c r="V411"/>
  <c r="V427"/>
  <c r="V416"/>
  <c r="V406"/>
  <c r="V422"/>
  <c r="V413"/>
  <c r="V429"/>
  <c r="V407"/>
  <c r="V423"/>
  <c r="V412"/>
  <c r="V428"/>
  <c r="V418"/>
  <c r="V409"/>
  <c r="V425"/>
  <c r="V403"/>
  <c r="V419"/>
  <c r="V408"/>
  <c r="V424"/>
  <c r="V414"/>
  <c r="V405"/>
  <c r="V421"/>
  <c r="V402"/>
  <c r="AK450"/>
  <c r="AK437"/>
  <c r="AK454"/>
  <c r="AK444"/>
  <c r="AK461"/>
  <c r="AK447"/>
  <c r="AK464"/>
  <c r="AK446"/>
  <c r="AK463"/>
  <c r="AK449"/>
  <c r="AK440"/>
  <c r="AK457"/>
  <c r="AK443"/>
  <c r="AK460"/>
  <c r="AK442"/>
  <c r="AK459"/>
  <c r="AK445"/>
  <c r="AK462"/>
  <c r="AK453"/>
  <c r="AK439"/>
  <c r="AK456"/>
  <c r="AK451"/>
  <c r="AK438"/>
  <c r="AK455"/>
  <c r="AK441"/>
  <c r="AK458"/>
  <c r="AK448"/>
  <c r="AK465"/>
  <c r="AK452"/>
  <c r="AK436"/>
  <c r="X450"/>
  <c r="X447"/>
  <c r="X462"/>
  <c r="X438"/>
  <c r="X453"/>
  <c r="X444"/>
  <c r="X465"/>
  <c r="X446"/>
  <c r="X443"/>
  <c r="X461"/>
  <c r="X439"/>
  <c r="X449"/>
  <c r="X463"/>
  <c r="X456"/>
  <c r="X442"/>
  <c r="X458"/>
  <c r="X459"/>
  <c r="X464"/>
  <c r="X445"/>
  <c r="X436"/>
  <c r="X452"/>
  <c r="X451"/>
  <c r="X437"/>
  <c r="X454"/>
  <c r="X455"/>
  <c r="X460"/>
  <c r="X441"/>
  <c r="X457"/>
  <c r="X448"/>
  <c r="X440"/>
  <c r="L456"/>
  <c r="L461"/>
  <c r="L462"/>
  <c r="L442"/>
  <c r="L458"/>
  <c r="L438"/>
  <c r="L453"/>
  <c r="L452"/>
  <c r="L465"/>
  <c r="L459"/>
  <c r="L437"/>
  <c r="L454"/>
  <c r="L455"/>
  <c r="L449"/>
  <c r="L448"/>
  <c r="L463"/>
  <c r="L440"/>
  <c r="L464"/>
  <c r="L450"/>
  <c r="L447"/>
  <c r="L445"/>
  <c r="L451"/>
  <c r="L444"/>
  <c r="L439"/>
  <c r="L436"/>
  <c r="L460"/>
  <c r="L446"/>
  <c r="L443"/>
  <c r="L441"/>
  <c r="L457"/>
  <c r="BF445"/>
  <c r="BF462"/>
  <c r="BF453"/>
  <c r="BF439"/>
  <c r="BF456"/>
  <c r="BF442"/>
  <c r="BF459"/>
  <c r="BF441"/>
  <c r="BF458"/>
  <c r="BF448"/>
  <c r="BF465"/>
  <c r="BF452"/>
  <c r="BF438"/>
  <c r="BF455"/>
  <c r="BF451"/>
  <c r="BF437"/>
  <c r="BF454"/>
  <c r="BF444"/>
  <c r="BF461"/>
  <c r="BF447"/>
  <c r="BF464"/>
  <c r="BF450"/>
  <c r="BF436"/>
  <c r="BF467"/>
  <c r="BF449"/>
  <c r="BF440"/>
  <c r="BF457"/>
  <c r="BF443"/>
  <c r="BF460"/>
  <c r="BF446"/>
  <c r="BF463"/>
  <c r="AM450"/>
  <c r="AM439"/>
  <c r="AM456"/>
  <c r="AM440"/>
  <c r="AM457"/>
  <c r="AM441"/>
  <c r="AM458"/>
  <c r="AM446"/>
  <c r="AM463"/>
  <c r="AM452"/>
  <c r="AM436"/>
  <c r="AM453"/>
  <c r="AM437"/>
  <c r="AM454"/>
  <c r="AM442"/>
  <c r="AM459"/>
  <c r="AM447"/>
  <c r="AM464"/>
  <c r="AM448"/>
  <c r="AM465"/>
  <c r="AM449"/>
  <c r="AM451"/>
  <c r="AM438"/>
  <c r="AM455"/>
  <c r="AM443"/>
  <c r="AM460"/>
  <c r="AM444"/>
  <c r="AM461"/>
  <c r="AM445"/>
  <c r="AM462"/>
  <c r="S462"/>
  <c r="S440"/>
  <c r="S456"/>
  <c r="S457"/>
  <c r="S455"/>
  <c r="S446"/>
  <c r="S461"/>
  <c r="S464"/>
  <c r="S439"/>
  <c r="S452"/>
  <c r="S453"/>
  <c r="S447"/>
  <c r="S442"/>
  <c r="S458"/>
  <c r="S460"/>
  <c r="S465"/>
  <c r="S448"/>
  <c r="S449"/>
  <c r="S443"/>
  <c r="S436"/>
  <c r="S454"/>
  <c r="S451"/>
  <c r="S463"/>
  <c r="S438"/>
  <c r="S444"/>
  <c r="S445"/>
  <c r="S437"/>
  <c r="S459"/>
  <c r="S450"/>
  <c r="S441"/>
  <c r="AZ440"/>
  <c r="AZ439"/>
  <c r="AZ436"/>
  <c r="AZ437"/>
  <c r="AZ444"/>
  <c r="AZ452"/>
  <c r="AZ455"/>
  <c r="AZ458"/>
  <c r="AZ465"/>
  <c r="AZ464"/>
  <c r="AZ459"/>
  <c r="AZ462"/>
  <c r="AZ443"/>
  <c r="AZ446"/>
  <c r="AZ449"/>
  <c r="AZ457"/>
  <c r="AZ456"/>
  <c r="AZ450"/>
  <c r="AZ454"/>
  <c r="AZ461"/>
  <c r="AZ438"/>
  <c r="AZ451"/>
  <c r="AZ441"/>
  <c r="AZ448"/>
  <c r="AZ447"/>
  <c r="AZ442"/>
  <c r="AZ445"/>
  <c r="AZ453"/>
  <c r="AZ460"/>
  <c r="AZ463"/>
  <c r="AN448"/>
  <c r="AN447"/>
  <c r="AN446"/>
  <c r="AN449"/>
  <c r="AN453"/>
  <c r="AN460"/>
  <c r="AN437"/>
  <c r="AN451"/>
  <c r="AN440"/>
  <c r="AN439"/>
  <c r="AN438"/>
  <c r="AN441"/>
  <c r="AN444"/>
  <c r="AN452"/>
  <c r="AN459"/>
  <c r="AN462"/>
  <c r="AN465"/>
  <c r="AN464"/>
  <c r="AN463"/>
  <c r="AN436"/>
  <c r="AN443"/>
  <c r="AN450"/>
  <c r="AN454"/>
  <c r="AN457"/>
  <c r="AN456"/>
  <c r="AN455"/>
  <c r="AN458"/>
  <c r="AN461"/>
  <c r="AN442"/>
  <c r="AN445"/>
  <c r="F462"/>
  <c r="F440"/>
  <c r="F456"/>
  <c r="F445"/>
  <c r="F436"/>
  <c r="F442"/>
  <c r="F458"/>
  <c r="F451"/>
  <c r="F463"/>
  <c r="F439"/>
  <c r="F452"/>
  <c r="F441"/>
  <c r="F457"/>
  <c r="F437"/>
  <c r="F454"/>
  <c r="F455"/>
  <c r="F464"/>
  <c r="F448"/>
  <c r="F438"/>
  <c r="F453"/>
  <c r="F461"/>
  <c r="F450"/>
  <c r="F447"/>
  <c r="F460"/>
  <c r="F444"/>
  <c r="F465"/>
  <c r="F449"/>
  <c r="F459"/>
  <c r="F446"/>
  <c r="F443"/>
  <c r="BC440"/>
  <c r="BC457"/>
  <c r="BC441"/>
  <c r="BC458"/>
  <c r="BC446"/>
  <c r="BC463"/>
  <c r="BC452"/>
  <c r="BC451"/>
  <c r="BC436"/>
  <c r="BC453"/>
  <c r="BC437"/>
  <c r="BC454"/>
  <c r="BC442"/>
  <c r="BC459"/>
  <c r="BC447"/>
  <c r="BC464"/>
  <c r="BC448"/>
  <c r="BC465"/>
  <c r="BC449"/>
  <c r="BC438"/>
  <c r="BC455"/>
  <c r="BC443"/>
  <c r="BC460"/>
  <c r="BC444"/>
  <c r="BC461"/>
  <c r="BC445"/>
  <c r="BC462"/>
  <c r="BC450"/>
  <c r="BC439"/>
  <c r="BC456"/>
  <c r="AL449"/>
  <c r="AL438"/>
  <c r="AL455"/>
  <c r="AL443"/>
  <c r="AL460"/>
  <c r="AL444"/>
  <c r="AL461"/>
  <c r="AL445"/>
  <c r="AL462"/>
  <c r="AL450"/>
  <c r="AL439"/>
  <c r="AL456"/>
  <c r="AL440"/>
  <c r="AL457"/>
  <c r="AL441"/>
  <c r="AL458"/>
  <c r="AL446"/>
  <c r="AL463"/>
  <c r="AL452"/>
  <c r="AL436"/>
  <c r="AL453"/>
  <c r="AL451"/>
  <c r="AL437"/>
  <c r="AL454"/>
  <c r="AL442"/>
  <c r="AL459"/>
  <c r="AL447"/>
  <c r="AL464"/>
  <c r="AL448"/>
  <c r="AL465"/>
  <c r="K309" i="26"/>
  <c r="S239"/>
  <c r="V452" i="28"/>
  <c r="V465"/>
  <c r="V441"/>
  <c r="V457"/>
  <c r="V437"/>
  <c r="V454"/>
  <c r="V455"/>
  <c r="V448"/>
  <c r="V461"/>
  <c r="V438"/>
  <c r="V453"/>
  <c r="V464"/>
  <c r="V450"/>
  <c r="V447"/>
  <c r="V444"/>
  <c r="V463"/>
  <c r="V440"/>
  <c r="V449"/>
  <c r="V460"/>
  <c r="V446"/>
  <c r="V443"/>
  <c r="V451"/>
  <c r="V436"/>
  <c r="V456"/>
  <c r="V439"/>
  <c r="V445"/>
  <c r="V462"/>
  <c r="V442"/>
  <c r="V458"/>
  <c r="V459"/>
  <c r="BE446"/>
  <c r="BE463"/>
  <c r="BE452"/>
  <c r="BE436"/>
  <c r="BE453"/>
  <c r="BE437"/>
  <c r="BE454"/>
  <c r="BE442"/>
  <c r="BE459"/>
  <c r="BE447"/>
  <c r="BE464"/>
  <c r="BE448"/>
  <c r="BE465"/>
  <c r="BE449"/>
  <c r="BE451"/>
  <c r="BE438"/>
  <c r="BE455"/>
  <c r="BE443"/>
  <c r="BE460"/>
  <c r="BE444"/>
  <c r="BE461"/>
  <c r="BE445"/>
  <c r="BE462"/>
  <c r="BE450"/>
  <c r="BE439"/>
  <c r="BE456"/>
  <c r="BE440"/>
  <c r="BE457"/>
  <c r="BE441"/>
  <c r="BE458"/>
  <c r="K148" i="30"/>
  <c r="N148"/>
  <c r="O148"/>
  <c r="J148"/>
  <c r="Q148"/>
  <c r="P148"/>
  <c r="L148"/>
  <c r="L142"/>
  <c r="J142"/>
  <c r="N142"/>
  <c r="P142"/>
  <c r="K142"/>
  <c r="Q142"/>
  <c r="O142"/>
  <c r="K145"/>
  <c r="N145"/>
  <c r="Q145"/>
  <c r="O145"/>
  <c r="L145"/>
  <c r="J145"/>
  <c r="P145"/>
  <c r="Q146"/>
  <c r="O146"/>
  <c r="L146"/>
  <c r="J146"/>
  <c r="N146"/>
  <c r="P146"/>
  <c r="K146"/>
  <c r="O140"/>
  <c r="J140"/>
  <c r="Q140"/>
  <c r="P140"/>
  <c r="L140"/>
  <c r="K140"/>
  <c r="N140"/>
  <c r="J134"/>
  <c r="K134"/>
  <c r="P134" s="1"/>
  <c r="N134"/>
  <c r="K128"/>
  <c r="P128" s="1"/>
  <c r="N128"/>
  <c r="J128"/>
  <c r="J122"/>
  <c r="O122" s="1"/>
  <c r="K122"/>
  <c r="P122" s="1"/>
  <c r="N122"/>
  <c r="AJ184" i="28"/>
  <c r="AJ185" s="1"/>
  <c r="BI154"/>
  <c r="G88" i="23"/>
  <c r="I267" i="30"/>
  <c r="P267" s="1"/>
  <c r="J302" i="26"/>
  <c r="L87" i="30"/>
  <c r="Q87" s="1"/>
  <c r="AJ431" i="28"/>
  <c r="AJ432" s="1"/>
  <c r="L54" i="30"/>
  <c r="Q54" s="1"/>
  <c r="T215" i="26"/>
  <c r="L340" s="1"/>
  <c r="L56" i="30"/>
  <c r="Q56" s="1"/>
  <c r="O90"/>
  <c r="L92"/>
  <c r="Q92" s="1"/>
  <c r="BK331" i="28"/>
  <c r="I85" i="30" s="1"/>
  <c r="BI361" i="28"/>
  <c r="BI362" s="1"/>
  <c r="AP408"/>
  <c r="AP424"/>
  <c r="AP407"/>
  <c r="AP423"/>
  <c r="AP410"/>
  <c r="AP426"/>
  <c r="AP413"/>
  <c r="AP429"/>
  <c r="AP404"/>
  <c r="AP420"/>
  <c r="AP403"/>
  <c r="AP419"/>
  <c r="AP406"/>
  <c r="AP422"/>
  <c r="AP409"/>
  <c r="AP425"/>
  <c r="AP416"/>
  <c r="AP401"/>
  <c r="AP415"/>
  <c r="AP402"/>
  <c r="AP418"/>
  <c r="AP405"/>
  <c r="AP421"/>
  <c r="AP412"/>
  <c r="AP428"/>
  <c r="AP411"/>
  <c r="AP427"/>
  <c r="AP414"/>
  <c r="AP430"/>
  <c r="AP417"/>
  <c r="I405"/>
  <c r="I421"/>
  <c r="I426"/>
  <c r="I418"/>
  <c r="I412"/>
  <c r="I428"/>
  <c r="I411"/>
  <c r="I427"/>
  <c r="I401"/>
  <c r="I417"/>
  <c r="I422"/>
  <c r="I414"/>
  <c r="I408"/>
  <c r="I424"/>
  <c r="I407"/>
  <c r="I423"/>
  <c r="I413"/>
  <c r="I402"/>
  <c r="I410"/>
  <c r="I404"/>
  <c r="I420"/>
  <c r="I403"/>
  <c r="I419"/>
  <c r="I409"/>
  <c r="I425"/>
  <c r="I406"/>
  <c r="I429"/>
  <c r="I416"/>
  <c r="I430"/>
  <c r="I415"/>
  <c r="S402"/>
  <c r="S418"/>
  <c r="S408"/>
  <c r="S424"/>
  <c r="S409"/>
  <c r="S425"/>
  <c r="S411"/>
  <c r="S427"/>
  <c r="S401"/>
  <c r="S414"/>
  <c r="S404"/>
  <c r="S420"/>
  <c r="S405"/>
  <c r="S421"/>
  <c r="S407"/>
  <c r="S423"/>
  <c r="S410"/>
  <c r="S426"/>
  <c r="S416"/>
  <c r="S430"/>
  <c r="S417"/>
  <c r="S403"/>
  <c r="S419"/>
  <c r="S406"/>
  <c r="S422"/>
  <c r="S412"/>
  <c r="S428"/>
  <c r="S413"/>
  <c r="S429"/>
  <c r="S415"/>
  <c r="AX409"/>
  <c r="AX425"/>
  <c r="AX412"/>
  <c r="AX428"/>
  <c r="AX415"/>
  <c r="AX402"/>
  <c r="AX418"/>
  <c r="AX405"/>
  <c r="AX421"/>
  <c r="AX408"/>
  <c r="AX424"/>
  <c r="AX411"/>
  <c r="AX427"/>
  <c r="AX414"/>
  <c r="AX430"/>
  <c r="AX401"/>
  <c r="AX417"/>
  <c r="AX404"/>
  <c r="AX420"/>
  <c r="AX407"/>
  <c r="AX423"/>
  <c r="AX410"/>
  <c r="AX426"/>
  <c r="AX413"/>
  <c r="AX429"/>
  <c r="AX416"/>
  <c r="AX403"/>
  <c r="AX419"/>
  <c r="AX406"/>
  <c r="AX422"/>
  <c r="AM412"/>
  <c r="AM428"/>
  <c r="AM417"/>
  <c r="AM401"/>
  <c r="AM414"/>
  <c r="AM430"/>
  <c r="AM415"/>
  <c r="AM408"/>
  <c r="AM424"/>
  <c r="AM413"/>
  <c r="AM429"/>
  <c r="AM410"/>
  <c r="AM426"/>
  <c r="AM411"/>
  <c r="AM427"/>
  <c r="AM404"/>
  <c r="AM420"/>
  <c r="AM409"/>
  <c r="AM425"/>
  <c r="AM406"/>
  <c r="AM422"/>
  <c r="AM407"/>
  <c r="AM423"/>
  <c r="AM416"/>
  <c r="AM405"/>
  <c r="AM421"/>
  <c r="AM402"/>
  <c r="AM418"/>
  <c r="AM403"/>
  <c r="AM419"/>
  <c r="Q422"/>
  <c r="Q406"/>
  <c r="Q404"/>
  <c r="Q420"/>
  <c r="Q407"/>
  <c r="Q423"/>
  <c r="Q413"/>
  <c r="Q402"/>
  <c r="Q429"/>
  <c r="Q418"/>
  <c r="Q416"/>
  <c r="Q403"/>
  <c r="Q419"/>
  <c r="Q409"/>
  <c r="Q425"/>
  <c r="Q401"/>
  <c r="Q430"/>
  <c r="Q414"/>
  <c r="Q412"/>
  <c r="Q428"/>
  <c r="Q415"/>
  <c r="Q405"/>
  <c r="Q421"/>
  <c r="Q426"/>
  <c r="Q410"/>
  <c r="Q408"/>
  <c r="Q424"/>
  <c r="Q411"/>
  <c r="Q427"/>
  <c r="Q417"/>
  <c r="AZ423"/>
  <c r="AZ426"/>
  <c r="AZ428"/>
  <c r="AZ429"/>
  <c r="AZ427"/>
  <c r="AZ430"/>
  <c r="AZ401"/>
  <c r="AZ415"/>
  <c r="AZ418"/>
  <c r="AZ420"/>
  <c r="AZ421"/>
  <c r="AZ419"/>
  <c r="AZ422"/>
  <c r="AZ424"/>
  <c r="AZ425"/>
  <c r="AZ407"/>
  <c r="AZ410"/>
  <c r="AZ412"/>
  <c r="AZ413"/>
  <c r="AZ411"/>
  <c r="AZ414"/>
  <c r="AZ416"/>
  <c r="AZ417"/>
  <c r="AZ402"/>
  <c r="AZ404"/>
  <c r="AZ405"/>
  <c r="AZ403"/>
  <c r="AZ406"/>
  <c r="AZ408"/>
  <c r="AZ409"/>
  <c r="AQ410"/>
  <c r="AQ426"/>
  <c r="AQ411"/>
  <c r="AQ427"/>
  <c r="AQ416"/>
  <c r="AQ405"/>
  <c r="AQ421"/>
  <c r="AQ406"/>
  <c r="AQ422"/>
  <c r="AQ407"/>
  <c r="AQ423"/>
  <c r="AQ412"/>
  <c r="AQ428"/>
  <c r="AQ417"/>
  <c r="AQ402"/>
  <c r="AQ418"/>
  <c r="AQ403"/>
  <c r="AQ419"/>
  <c r="AQ408"/>
  <c r="AQ424"/>
  <c r="AQ413"/>
  <c r="AQ429"/>
  <c r="AQ401"/>
  <c r="AQ414"/>
  <c r="AQ430"/>
  <c r="AQ415"/>
  <c r="AQ404"/>
  <c r="AQ420"/>
  <c r="AQ409"/>
  <c r="AQ425"/>
  <c r="F415"/>
  <c r="F404"/>
  <c r="F420"/>
  <c r="F410"/>
  <c r="F426"/>
  <c r="F417"/>
  <c r="F401"/>
  <c r="F411"/>
  <c r="F427"/>
  <c r="F416"/>
  <c r="F406"/>
  <c r="F422"/>
  <c r="F413"/>
  <c r="F429"/>
  <c r="F407"/>
  <c r="F423"/>
  <c r="F412"/>
  <c r="F428"/>
  <c r="F418"/>
  <c r="F409"/>
  <c r="F425"/>
  <c r="F402"/>
  <c r="F403"/>
  <c r="F419"/>
  <c r="F408"/>
  <c r="F424"/>
  <c r="F414"/>
  <c r="F405"/>
  <c r="F421"/>
  <c r="F430"/>
  <c r="BF410"/>
  <c r="BF426"/>
  <c r="BF409"/>
  <c r="BF425"/>
  <c r="BF412"/>
  <c r="BF428"/>
  <c r="BF415"/>
  <c r="BF406"/>
  <c r="BF422"/>
  <c r="BF405"/>
  <c r="BF421"/>
  <c r="BF408"/>
  <c r="BF424"/>
  <c r="BF411"/>
  <c r="BF427"/>
  <c r="BF402"/>
  <c r="BF418"/>
  <c r="BF401"/>
  <c r="BF417"/>
  <c r="BF404"/>
  <c r="BF420"/>
  <c r="BF407"/>
  <c r="BF423"/>
  <c r="BF432"/>
  <c r="BF414"/>
  <c r="BF430"/>
  <c r="BF413"/>
  <c r="BF429"/>
  <c r="BF416"/>
  <c r="BF403"/>
  <c r="BF419"/>
  <c r="AV420"/>
  <c r="AV423"/>
  <c r="AV425"/>
  <c r="AV426"/>
  <c r="AV403"/>
  <c r="AV405"/>
  <c r="AV406"/>
  <c r="AV412"/>
  <c r="AV415"/>
  <c r="AV417"/>
  <c r="AV418"/>
  <c r="AV424"/>
  <c r="AV427"/>
  <c r="AV429"/>
  <c r="AV430"/>
  <c r="AV404"/>
  <c r="AV407"/>
  <c r="AV409"/>
  <c r="AV410"/>
  <c r="AV416"/>
  <c r="AV419"/>
  <c r="AV421"/>
  <c r="AV422"/>
  <c r="AV428"/>
  <c r="AV401"/>
  <c r="AV402"/>
  <c r="AV408"/>
  <c r="AV411"/>
  <c r="AV413"/>
  <c r="AV414"/>
  <c r="AB403"/>
  <c r="AB419"/>
  <c r="AB409"/>
  <c r="AB425"/>
  <c r="AB430"/>
  <c r="AB420"/>
  <c r="AB414"/>
  <c r="AB402"/>
  <c r="AB415"/>
  <c r="AB405"/>
  <c r="AB421"/>
  <c r="AB404"/>
  <c r="AB416"/>
  <c r="AB410"/>
  <c r="AB426"/>
  <c r="AB428"/>
  <c r="AB411"/>
  <c r="AB427"/>
  <c r="AB417"/>
  <c r="AB401"/>
  <c r="AB412"/>
  <c r="AB406"/>
  <c r="AB422"/>
  <c r="AB407"/>
  <c r="AB423"/>
  <c r="AB413"/>
  <c r="AB429"/>
  <c r="AB408"/>
  <c r="AB424"/>
  <c r="AB418"/>
  <c r="Z430"/>
  <c r="Z415"/>
  <c r="Z401"/>
  <c r="Z408"/>
  <c r="Z410"/>
  <c r="Z426"/>
  <c r="Z417"/>
  <c r="Z402"/>
  <c r="Z411"/>
  <c r="Z427"/>
  <c r="Z428"/>
  <c r="Z406"/>
  <c r="Z422"/>
  <c r="Z413"/>
  <c r="Z429"/>
  <c r="Z404"/>
  <c r="Z407"/>
  <c r="Z423"/>
  <c r="Z424"/>
  <c r="Z416"/>
  <c r="Z418"/>
  <c r="Z409"/>
  <c r="Z425"/>
  <c r="Z403"/>
  <c r="Z419"/>
  <c r="Z420"/>
  <c r="Z412"/>
  <c r="Z414"/>
  <c r="Z405"/>
  <c r="Z421"/>
  <c r="BE408"/>
  <c r="BE424"/>
  <c r="BE411"/>
  <c r="BE427"/>
  <c r="BE410"/>
  <c r="BE426"/>
  <c r="BE413"/>
  <c r="BE429"/>
  <c r="BE404"/>
  <c r="BE420"/>
  <c r="BE407"/>
  <c r="BE423"/>
  <c r="BE406"/>
  <c r="BE422"/>
  <c r="BE409"/>
  <c r="BE425"/>
  <c r="BE416"/>
  <c r="BE403"/>
  <c r="BE419"/>
  <c r="BE402"/>
  <c r="BE418"/>
  <c r="BE405"/>
  <c r="BE421"/>
  <c r="BE412"/>
  <c r="BE428"/>
  <c r="BE415"/>
  <c r="BE401"/>
  <c r="BE414"/>
  <c r="BE430"/>
  <c r="BE417"/>
  <c r="G464"/>
  <c r="G448"/>
  <c r="G445"/>
  <c r="G461"/>
  <c r="G443"/>
  <c r="G446"/>
  <c r="G463"/>
  <c r="G451"/>
  <c r="G460"/>
  <c r="G444"/>
  <c r="G441"/>
  <c r="G457"/>
  <c r="G439"/>
  <c r="G442"/>
  <c r="G458"/>
  <c r="G459"/>
  <c r="G440"/>
  <c r="G456"/>
  <c r="G453"/>
  <c r="G436"/>
  <c r="G455"/>
  <c r="G454"/>
  <c r="G465"/>
  <c r="G462"/>
  <c r="G452"/>
  <c r="G449"/>
  <c r="G437"/>
  <c r="G447"/>
  <c r="G450"/>
  <c r="G438"/>
  <c r="Y437"/>
  <c r="Y459"/>
  <c r="Y462"/>
  <c r="Y444"/>
  <c r="Y445"/>
  <c r="Y436"/>
  <c r="Y450"/>
  <c r="Y451"/>
  <c r="Y441"/>
  <c r="Y455"/>
  <c r="Y464"/>
  <c r="Y440"/>
  <c r="Y456"/>
  <c r="Y457"/>
  <c r="Y446"/>
  <c r="Y463"/>
  <c r="Y447"/>
  <c r="Y460"/>
  <c r="Y439"/>
  <c r="Y452"/>
  <c r="Y453"/>
  <c r="Y442"/>
  <c r="Y458"/>
  <c r="Y443"/>
  <c r="Y438"/>
  <c r="Y465"/>
  <c r="Y448"/>
  <c r="Y449"/>
  <c r="Y461"/>
  <c r="Y454"/>
  <c r="AE461"/>
  <c r="AE439"/>
  <c r="AE452"/>
  <c r="AE453"/>
  <c r="AE443"/>
  <c r="AE460"/>
  <c r="AE446"/>
  <c r="AE451"/>
  <c r="AE465"/>
  <c r="AE463"/>
  <c r="AE448"/>
  <c r="AE449"/>
  <c r="AE442"/>
  <c r="AE459"/>
  <c r="AE441"/>
  <c r="AE458"/>
  <c r="AE436"/>
  <c r="AE444"/>
  <c r="AE445"/>
  <c r="AE437"/>
  <c r="AE455"/>
  <c r="AE462"/>
  <c r="AE454"/>
  <c r="AE438"/>
  <c r="AE440"/>
  <c r="AE456"/>
  <c r="AE457"/>
  <c r="AE447"/>
  <c r="AE464"/>
  <c r="AE450"/>
  <c r="AR452"/>
  <c r="AR459"/>
  <c r="AR444"/>
  <c r="AR447"/>
  <c r="AR446"/>
  <c r="AR445"/>
  <c r="AR448"/>
  <c r="AR451"/>
  <c r="AR443"/>
  <c r="AR450"/>
  <c r="AR458"/>
  <c r="AR439"/>
  <c r="AR438"/>
  <c r="AR437"/>
  <c r="AR440"/>
  <c r="AR436"/>
  <c r="AR442"/>
  <c r="AR449"/>
  <c r="AR461"/>
  <c r="AR464"/>
  <c r="AR463"/>
  <c r="AR462"/>
  <c r="AR465"/>
  <c r="AR460"/>
  <c r="AR441"/>
  <c r="AR453"/>
  <c r="AR456"/>
  <c r="AR455"/>
  <c r="AR454"/>
  <c r="AR457"/>
  <c r="O464"/>
  <c r="O441"/>
  <c r="O448"/>
  <c r="O449"/>
  <c r="O459"/>
  <c r="O447"/>
  <c r="O450"/>
  <c r="O451"/>
  <c r="O460"/>
  <c r="O438"/>
  <c r="O444"/>
  <c r="O445"/>
  <c r="O465"/>
  <c r="O443"/>
  <c r="O446"/>
  <c r="O436"/>
  <c r="O461"/>
  <c r="O440"/>
  <c r="O456"/>
  <c r="O457"/>
  <c r="O439"/>
  <c r="O442"/>
  <c r="O458"/>
  <c r="O462"/>
  <c r="O463"/>
  <c r="O452"/>
  <c r="O453"/>
  <c r="O437"/>
  <c r="O455"/>
  <c r="O454"/>
  <c r="AY443"/>
  <c r="AY460"/>
  <c r="AY442"/>
  <c r="AY459"/>
  <c r="AY445"/>
  <c r="AY462"/>
  <c r="AY453"/>
  <c r="AY451"/>
  <c r="AY439"/>
  <c r="AY456"/>
  <c r="AY438"/>
  <c r="AY455"/>
  <c r="AY441"/>
  <c r="AY458"/>
  <c r="AY448"/>
  <c r="AY465"/>
  <c r="AY452"/>
  <c r="AY436"/>
  <c r="AY450"/>
  <c r="AY437"/>
  <c r="AY454"/>
  <c r="AY444"/>
  <c r="AY461"/>
  <c r="AY447"/>
  <c r="AY464"/>
  <c r="AY446"/>
  <c r="AY463"/>
  <c r="AY449"/>
  <c r="AY440"/>
  <c r="AY457"/>
  <c r="AI439"/>
  <c r="AI452"/>
  <c r="AI453"/>
  <c r="AI443"/>
  <c r="AI442"/>
  <c r="AI458"/>
  <c r="AI465"/>
  <c r="AI463"/>
  <c r="AI448"/>
  <c r="AI449"/>
  <c r="AI441"/>
  <c r="AI459"/>
  <c r="AI454"/>
  <c r="AI462"/>
  <c r="AI438"/>
  <c r="AI444"/>
  <c r="AI445"/>
  <c r="AI437"/>
  <c r="AI455"/>
  <c r="AI450"/>
  <c r="AI464"/>
  <c r="AI451"/>
  <c r="AI436"/>
  <c r="AI440"/>
  <c r="AI456"/>
  <c r="AI457"/>
  <c r="AI447"/>
  <c r="AI446"/>
  <c r="AI460"/>
  <c r="AI461"/>
  <c r="AB448"/>
  <c r="AB462"/>
  <c r="AB442"/>
  <c r="AB458"/>
  <c r="AB459"/>
  <c r="AB445"/>
  <c r="AB463"/>
  <c r="AB444"/>
  <c r="AB461"/>
  <c r="AB437"/>
  <c r="AB454"/>
  <c r="AB455"/>
  <c r="AB441"/>
  <c r="AB457"/>
  <c r="AB440"/>
  <c r="AB456"/>
  <c r="AB464"/>
  <c r="AB450"/>
  <c r="AB447"/>
  <c r="AB438"/>
  <c r="AB453"/>
  <c r="AB451"/>
  <c r="AB436"/>
  <c r="AB452"/>
  <c r="AB460"/>
  <c r="AB446"/>
  <c r="AB443"/>
  <c r="AB439"/>
  <c r="AB449"/>
  <c r="AB465"/>
  <c r="R442"/>
  <c r="R458"/>
  <c r="R459"/>
  <c r="R464"/>
  <c r="R452"/>
  <c r="R438"/>
  <c r="R453"/>
  <c r="R437"/>
  <c r="R454"/>
  <c r="R455"/>
  <c r="R460"/>
  <c r="R448"/>
  <c r="R439"/>
  <c r="R449"/>
  <c r="R436"/>
  <c r="R450"/>
  <c r="R447"/>
  <c r="R462"/>
  <c r="R444"/>
  <c r="R463"/>
  <c r="R445"/>
  <c r="R451"/>
  <c r="R465"/>
  <c r="R446"/>
  <c r="R443"/>
  <c r="R461"/>
  <c r="R440"/>
  <c r="R456"/>
  <c r="R441"/>
  <c r="R457"/>
  <c r="AG444"/>
  <c r="AG445"/>
  <c r="AG446"/>
  <c r="AG436"/>
  <c r="AG461"/>
  <c r="AG447"/>
  <c r="AG438"/>
  <c r="AG440"/>
  <c r="AG456"/>
  <c r="AG457"/>
  <c r="AG458"/>
  <c r="AG462"/>
  <c r="AG443"/>
  <c r="AG441"/>
  <c r="AG439"/>
  <c r="AG452"/>
  <c r="AG453"/>
  <c r="AG454"/>
  <c r="AG464"/>
  <c r="AG437"/>
  <c r="AG459"/>
  <c r="AG451"/>
  <c r="AG465"/>
  <c r="AG448"/>
  <c r="AG449"/>
  <c r="AG450"/>
  <c r="AG460"/>
  <c r="AG463"/>
  <c r="AG455"/>
  <c r="AG442"/>
  <c r="AU443"/>
  <c r="AU460"/>
  <c r="AU448"/>
  <c r="AU465"/>
  <c r="AU445"/>
  <c r="AU462"/>
  <c r="AU450"/>
  <c r="AU451"/>
  <c r="AU439"/>
  <c r="AU456"/>
  <c r="AU444"/>
  <c r="AU461"/>
  <c r="AU441"/>
  <c r="AU458"/>
  <c r="AU446"/>
  <c r="AU463"/>
  <c r="AU452"/>
  <c r="AU440"/>
  <c r="AU457"/>
  <c r="AU437"/>
  <c r="AU454"/>
  <c r="AU442"/>
  <c r="AU459"/>
  <c r="AU447"/>
  <c r="AU464"/>
  <c r="AU453"/>
  <c r="AU436"/>
  <c r="AU449"/>
  <c r="AU438"/>
  <c r="AU455"/>
  <c r="P439"/>
  <c r="P460"/>
  <c r="P446"/>
  <c r="P443"/>
  <c r="P465"/>
  <c r="P449"/>
  <c r="P444"/>
  <c r="P451"/>
  <c r="P461"/>
  <c r="P462"/>
  <c r="P442"/>
  <c r="P458"/>
  <c r="P463"/>
  <c r="P445"/>
  <c r="P459"/>
  <c r="P456"/>
  <c r="P436"/>
  <c r="P437"/>
  <c r="P454"/>
  <c r="P455"/>
  <c r="P441"/>
  <c r="P457"/>
  <c r="P452"/>
  <c r="P440"/>
  <c r="P464"/>
  <c r="P450"/>
  <c r="P447"/>
  <c r="P438"/>
  <c r="P453"/>
  <c r="P448"/>
  <c r="AD463"/>
  <c r="AD441"/>
  <c r="AD457"/>
  <c r="AD442"/>
  <c r="AD458"/>
  <c r="AD459"/>
  <c r="AD456"/>
  <c r="AD436"/>
  <c r="AD438"/>
  <c r="AD453"/>
  <c r="AD437"/>
  <c r="AD454"/>
  <c r="AD455"/>
  <c r="AD452"/>
  <c r="AD464"/>
  <c r="AD439"/>
  <c r="AD449"/>
  <c r="AD440"/>
  <c r="AD450"/>
  <c r="AD447"/>
  <c r="AD448"/>
  <c r="AD460"/>
  <c r="AD465"/>
  <c r="AD445"/>
  <c r="AD461"/>
  <c r="AD446"/>
  <c r="AD443"/>
  <c r="AD444"/>
  <c r="AD462"/>
  <c r="AD451"/>
  <c r="K129" i="30"/>
  <c r="P129" s="1"/>
  <c r="N129"/>
  <c r="J129"/>
  <c r="J123"/>
  <c r="O123" s="1"/>
  <c r="K123"/>
  <c r="P123" s="1"/>
  <c r="N123"/>
  <c r="J133"/>
  <c r="K133"/>
  <c r="P133" s="1"/>
  <c r="N133"/>
  <c r="J127"/>
  <c r="O127" s="1"/>
  <c r="K127"/>
  <c r="N127"/>
  <c r="N121"/>
  <c r="J121"/>
  <c r="K121"/>
  <c r="P121" s="1"/>
  <c r="O144"/>
  <c r="J144"/>
  <c r="Q144"/>
  <c r="P144"/>
  <c r="L144"/>
  <c r="K144"/>
  <c r="N144"/>
  <c r="K138"/>
  <c r="P138" s="1"/>
  <c r="N138"/>
  <c r="J138"/>
  <c r="O67"/>
  <c r="L93"/>
  <c r="Q93" s="1"/>
  <c r="L53"/>
  <c r="Q53" s="1"/>
  <c r="L61"/>
  <c r="Q61" s="1"/>
  <c r="L101"/>
  <c r="Q101" s="1"/>
  <c r="L86"/>
  <c r="Q86" s="1"/>
  <c r="L89"/>
  <c r="Q89" s="1"/>
  <c r="O64"/>
  <c r="F120" i="23"/>
  <c r="L88" i="30"/>
  <c r="Q88" s="1"/>
  <c r="O96"/>
  <c r="L60"/>
  <c r="Q60" s="1"/>
  <c r="L91"/>
  <c r="Q91" s="1"/>
  <c r="L103"/>
  <c r="Q103" s="1"/>
  <c r="L127" l="1"/>
  <c r="Q127" s="1"/>
  <c r="P127"/>
  <c r="L133"/>
  <c r="Q133" s="1"/>
  <c r="L123"/>
  <c r="Q123" s="1"/>
  <c r="T466" i="28"/>
  <c r="T467" s="1"/>
  <c r="N466"/>
  <c r="N467" s="1"/>
  <c r="L124" i="30"/>
  <c r="Q124" s="1"/>
  <c r="P131"/>
  <c r="O121"/>
  <c r="L121"/>
  <c r="Q121" s="1"/>
  <c r="O129"/>
  <c r="L129"/>
  <c r="Q129" s="1"/>
  <c r="J85"/>
  <c r="O85" s="1"/>
  <c r="K85"/>
  <c r="P85" s="1"/>
  <c r="N85"/>
  <c r="AJ499" i="28"/>
  <c r="AJ477"/>
  <c r="AJ484"/>
  <c r="AJ489"/>
  <c r="AJ497"/>
  <c r="AJ478"/>
  <c r="AJ492"/>
  <c r="AJ495"/>
  <c r="AJ473"/>
  <c r="AJ480"/>
  <c r="AJ485"/>
  <c r="AJ483"/>
  <c r="AJ474"/>
  <c r="AJ490"/>
  <c r="AJ498"/>
  <c r="AJ493"/>
  <c r="AJ476"/>
  <c r="AJ481"/>
  <c r="AJ479"/>
  <c r="AJ500"/>
  <c r="AJ486"/>
  <c r="AJ487"/>
  <c r="AJ471"/>
  <c r="AJ491"/>
  <c r="AJ472"/>
  <c r="AJ488"/>
  <c r="AJ475"/>
  <c r="AJ496"/>
  <c r="AJ482"/>
  <c r="AJ494"/>
  <c r="E446"/>
  <c r="BI446" s="1"/>
  <c r="BK446" s="1"/>
  <c r="I201" i="30" s="1"/>
  <c r="E459" i="28"/>
  <c r="BI459" s="1"/>
  <c r="BK459" s="1"/>
  <c r="I214" i="30" s="1"/>
  <c r="E437" i="28"/>
  <c r="BI437" s="1"/>
  <c r="BK437" s="1"/>
  <c r="I192" i="30" s="1"/>
  <c r="E447" i="28"/>
  <c r="BI447" s="1"/>
  <c r="BK447" s="1"/>
  <c r="I202" i="30" s="1"/>
  <c r="E461" i="28"/>
  <c r="BI461" s="1"/>
  <c r="BK461" s="1"/>
  <c r="I216" i="30" s="1"/>
  <c r="E448" i="28"/>
  <c r="BI448" s="1"/>
  <c r="BK448" s="1"/>
  <c r="I203" i="30" s="1"/>
  <c r="E445" i="28"/>
  <c r="BI445" s="1"/>
  <c r="BK445" s="1"/>
  <c r="I200" i="30" s="1"/>
  <c r="E451" i="28"/>
  <c r="BI451" s="1"/>
  <c r="BK451" s="1"/>
  <c r="I206" i="30" s="1"/>
  <c r="E442" i="28"/>
  <c r="BI442" s="1"/>
  <c r="BK442" s="1"/>
  <c r="I197" i="30" s="1"/>
  <c r="E458" i="28"/>
  <c r="BI458" s="1"/>
  <c r="BK458" s="1"/>
  <c r="I213" i="30" s="1"/>
  <c r="E462" i="28"/>
  <c r="BI462" s="1"/>
  <c r="BK462" s="1"/>
  <c r="I217" i="30" s="1"/>
  <c r="E443" i="28"/>
  <c r="BI443" s="1"/>
  <c r="BK443" s="1"/>
  <c r="I198" i="30" s="1"/>
  <c r="E438" i="28"/>
  <c r="BI438" s="1"/>
  <c r="BK438" s="1"/>
  <c r="I193" i="30" s="1"/>
  <c r="E444" i="28"/>
  <c r="BI444" s="1"/>
  <c r="BK444" s="1"/>
  <c r="I199" i="30" s="1"/>
  <c r="E441" i="28"/>
  <c r="BI441" s="1"/>
  <c r="BK441" s="1"/>
  <c r="I196" i="30" s="1"/>
  <c r="E457" i="28"/>
  <c r="BI457" s="1"/>
  <c r="BK457" s="1"/>
  <c r="I212" i="30" s="1"/>
  <c r="K364" i="26"/>
  <c r="K365" s="1"/>
  <c r="E454" i="28"/>
  <c r="BI454" s="1"/>
  <c r="BK454" s="1"/>
  <c r="I209" i="30" s="1"/>
  <c r="E464" i="28"/>
  <c r="BI464" s="1"/>
  <c r="BK464" s="1"/>
  <c r="I219" i="30" s="1"/>
  <c r="E439" i="28"/>
  <c r="BI439" s="1"/>
  <c r="BK439" s="1"/>
  <c r="I194" i="30" s="1"/>
  <c r="E465" i="28"/>
  <c r="BI465" s="1"/>
  <c r="BK465" s="1"/>
  <c r="I220" i="30" s="1"/>
  <c r="E440" i="28"/>
  <c r="BI440" s="1"/>
  <c r="BK440" s="1"/>
  <c r="I195" i="30" s="1"/>
  <c r="E456" i="28"/>
  <c r="BI456" s="1"/>
  <c r="BK456" s="1"/>
  <c r="I211" i="30" s="1"/>
  <c r="E453" i="28"/>
  <c r="BI453" s="1"/>
  <c r="BK453" s="1"/>
  <c r="I208" i="30" s="1"/>
  <c r="E450" i="28"/>
  <c r="BI450" s="1"/>
  <c r="BK450" s="1"/>
  <c r="I205" i="30" s="1"/>
  <c r="E460" i="28"/>
  <c r="BI460" s="1"/>
  <c r="BK460" s="1"/>
  <c r="I215" i="30" s="1"/>
  <c r="E436" i="28"/>
  <c r="E455"/>
  <c r="BI455" s="1"/>
  <c r="BK455" s="1"/>
  <c r="I210" i="30" s="1"/>
  <c r="E463" i="28"/>
  <c r="BI463" s="1"/>
  <c r="BK463" s="1"/>
  <c r="I218" i="30" s="1"/>
  <c r="E452" i="28"/>
  <c r="BI452" s="1"/>
  <c r="BK452" s="1"/>
  <c r="I207" i="30" s="1"/>
  <c r="E449" i="28"/>
  <c r="BI449" s="1"/>
  <c r="BK449" s="1"/>
  <c r="I204" i="30" s="1"/>
  <c r="I88" i="23"/>
  <c r="K267" i="30"/>
  <c r="R267" s="1"/>
  <c r="L302" i="26"/>
  <c r="O125" i="30"/>
  <c r="L125"/>
  <c r="Q125" s="1"/>
  <c r="AO485" i="28"/>
  <c r="AO491"/>
  <c r="AO478"/>
  <c r="AO479"/>
  <c r="AO496"/>
  <c r="AO497"/>
  <c r="AO480"/>
  <c r="AO481"/>
  <c r="AO498"/>
  <c r="AO474"/>
  <c r="AO475"/>
  <c r="AO492"/>
  <c r="AO493"/>
  <c r="AO476"/>
  <c r="AO477"/>
  <c r="AO494"/>
  <c r="AO499"/>
  <c r="AO486"/>
  <c r="AO488"/>
  <c r="AO489"/>
  <c r="AO472"/>
  <c r="AO487"/>
  <c r="AO473"/>
  <c r="AO490"/>
  <c r="AO495"/>
  <c r="AO482"/>
  <c r="AO483"/>
  <c r="AO500"/>
  <c r="AO471"/>
  <c r="AO484"/>
  <c r="O482"/>
  <c r="O496"/>
  <c r="O490"/>
  <c r="O477"/>
  <c r="O476"/>
  <c r="O498"/>
  <c r="O491"/>
  <c r="O478"/>
  <c r="O499"/>
  <c r="O483"/>
  <c r="O473"/>
  <c r="O472"/>
  <c r="O488"/>
  <c r="O489"/>
  <c r="O474"/>
  <c r="O495"/>
  <c r="O479"/>
  <c r="O494"/>
  <c r="O485"/>
  <c r="O484"/>
  <c r="O500"/>
  <c r="O487"/>
  <c r="O471"/>
  <c r="O486"/>
  <c r="O475"/>
  <c r="O492"/>
  <c r="O481"/>
  <c r="O480"/>
  <c r="O497"/>
  <c r="O493"/>
  <c r="BA484"/>
  <c r="BA481"/>
  <c r="BA496"/>
  <c r="BA497"/>
  <c r="BA486"/>
  <c r="BA490"/>
  <c r="BA495"/>
  <c r="BA480"/>
  <c r="BA477"/>
  <c r="BA492"/>
  <c r="BA493"/>
  <c r="BA482"/>
  <c r="BA483"/>
  <c r="BA491"/>
  <c r="BA476"/>
  <c r="BA473"/>
  <c r="BA488"/>
  <c r="BA489"/>
  <c r="BA478"/>
  <c r="BA479"/>
  <c r="BA498"/>
  <c r="BA487"/>
  <c r="BA472"/>
  <c r="BA471"/>
  <c r="BA485"/>
  <c r="BA500"/>
  <c r="BA474"/>
  <c r="BA475"/>
  <c r="BA494"/>
  <c r="BA499"/>
  <c r="AT485"/>
  <c r="AT488"/>
  <c r="AT481"/>
  <c r="AT492"/>
  <c r="AT499"/>
  <c r="AT495"/>
  <c r="AT493"/>
  <c r="AT500"/>
  <c r="AT474"/>
  <c r="AT494"/>
  <c r="AT478"/>
  <c r="AT479"/>
  <c r="AT483"/>
  <c r="AT473"/>
  <c r="AT486"/>
  <c r="AT491"/>
  <c r="AT480"/>
  <c r="AT498"/>
  <c r="AT497"/>
  <c r="AT496"/>
  <c r="AT472"/>
  <c r="AT490"/>
  <c r="AT489"/>
  <c r="AT475"/>
  <c r="AT484"/>
  <c r="AT477"/>
  <c r="AT482"/>
  <c r="AT471"/>
  <c r="AT476"/>
  <c r="AT487"/>
  <c r="X474"/>
  <c r="X494"/>
  <c r="X497"/>
  <c r="X471"/>
  <c r="X485"/>
  <c r="X480"/>
  <c r="X493"/>
  <c r="X499"/>
  <c r="X492"/>
  <c r="X483"/>
  <c r="X486"/>
  <c r="X481"/>
  <c r="X476"/>
  <c r="X491"/>
  <c r="X495"/>
  <c r="X490"/>
  <c r="X479"/>
  <c r="X482"/>
  <c r="X477"/>
  <c r="X472"/>
  <c r="X488"/>
  <c r="X498"/>
  <c r="X478"/>
  <c r="X475"/>
  <c r="X496"/>
  <c r="X473"/>
  <c r="X489"/>
  <c r="X484"/>
  <c r="X500"/>
  <c r="X487"/>
  <c r="R471"/>
  <c r="R478"/>
  <c r="R489"/>
  <c r="R481"/>
  <c r="R498"/>
  <c r="R484"/>
  <c r="R496"/>
  <c r="R494"/>
  <c r="R474"/>
  <c r="R483"/>
  <c r="R477"/>
  <c r="R499"/>
  <c r="R480"/>
  <c r="R493"/>
  <c r="R492"/>
  <c r="R479"/>
  <c r="R486"/>
  <c r="R473"/>
  <c r="R495"/>
  <c r="R476"/>
  <c r="R491"/>
  <c r="R490"/>
  <c r="R475"/>
  <c r="R482"/>
  <c r="R500"/>
  <c r="R485"/>
  <c r="R472"/>
  <c r="R488"/>
  <c r="R497"/>
  <c r="R487"/>
  <c r="AV484"/>
  <c r="AV491"/>
  <c r="AV471"/>
  <c r="AV489"/>
  <c r="AV496"/>
  <c r="AV492"/>
  <c r="AV490"/>
  <c r="AV487"/>
  <c r="AV482"/>
  <c r="AV477"/>
  <c r="AV498"/>
  <c r="AV475"/>
  <c r="AV476"/>
  <c r="AV480"/>
  <c r="AV486"/>
  <c r="AV497"/>
  <c r="AV500"/>
  <c r="AV478"/>
  <c r="AV495"/>
  <c r="AV494"/>
  <c r="AV493"/>
  <c r="AV499"/>
  <c r="AV483"/>
  <c r="AV488"/>
  <c r="AV472"/>
  <c r="AV481"/>
  <c r="AV474"/>
  <c r="AV479"/>
  <c r="AV485"/>
  <c r="AV473"/>
  <c r="H477"/>
  <c r="H476"/>
  <c r="H499"/>
  <c r="H498"/>
  <c r="H491"/>
  <c r="H475"/>
  <c r="H496"/>
  <c r="H487"/>
  <c r="H473"/>
  <c r="H472"/>
  <c r="H488"/>
  <c r="H494"/>
  <c r="H474"/>
  <c r="H471"/>
  <c r="H497"/>
  <c r="H486"/>
  <c r="H485"/>
  <c r="H484"/>
  <c r="H492"/>
  <c r="H489"/>
  <c r="H500"/>
  <c r="H483"/>
  <c r="H482"/>
  <c r="H481"/>
  <c r="H480"/>
  <c r="H490"/>
  <c r="H495"/>
  <c r="H493"/>
  <c r="H479"/>
  <c r="H478"/>
  <c r="T477"/>
  <c r="T484"/>
  <c r="T471"/>
  <c r="T497"/>
  <c r="T482"/>
  <c r="T493"/>
  <c r="T499"/>
  <c r="T487"/>
  <c r="T473"/>
  <c r="T480"/>
  <c r="T485"/>
  <c r="T483"/>
  <c r="T478"/>
  <c r="T491"/>
  <c r="T495"/>
  <c r="T494"/>
  <c r="T476"/>
  <c r="T481"/>
  <c r="T479"/>
  <c r="T474"/>
  <c r="T489"/>
  <c r="T498"/>
  <c r="T492"/>
  <c r="T472"/>
  <c r="T488"/>
  <c r="T475"/>
  <c r="T496"/>
  <c r="T486"/>
  <c r="T500"/>
  <c r="T490"/>
  <c r="BC489"/>
  <c r="BC494"/>
  <c r="BC483"/>
  <c r="BC484"/>
  <c r="BC488"/>
  <c r="BC473"/>
  <c r="BC474"/>
  <c r="BC471"/>
  <c r="BC490"/>
  <c r="BC479"/>
  <c r="BC480"/>
  <c r="BC499"/>
  <c r="BC500"/>
  <c r="BC485"/>
  <c r="BC486"/>
  <c r="BC497"/>
  <c r="BC475"/>
  <c r="BC476"/>
  <c r="BC495"/>
  <c r="BC496"/>
  <c r="BC481"/>
  <c r="BC482"/>
  <c r="BC493"/>
  <c r="BC498"/>
  <c r="BC472"/>
  <c r="BC491"/>
  <c r="BC492"/>
  <c r="BC477"/>
  <c r="BC478"/>
  <c r="BC487"/>
  <c r="AS492"/>
  <c r="AS493"/>
  <c r="AS482"/>
  <c r="AS483"/>
  <c r="AS471"/>
  <c r="AS472"/>
  <c r="AS473"/>
  <c r="AS487"/>
  <c r="AS488"/>
  <c r="AS489"/>
  <c r="AS478"/>
  <c r="AS479"/>
  <c r="AS498"/>
  <c r="AS499"/>
  <c r="AS484"/>
  <c r="AS485"/>
  <c r="AS500"/>
  <c r="AS474"/>
  <c r="AS475"/>
  <c r="AS494"/>
  <c r="AS495"/>
  <c r="AS480"/>
  <c r="AS481"/>
  <c r="AS496"/>
  <c r="AS497"/>
  <c r="AS486"/>
  <c r="AS490"/>
  <c r="AS491"/>
  <c r="AS476"/>
  <c r="AS477"/>
  <c r="S478"/>
  <c r="S485"/>
  <c r="S476"/>
  <c r="S498"/>
  <c r="S479"/>
  <c r="S492"/>
  <c r="S496"/>
  <c r="S487"/>
  <c r="S474"/>
  <c r="S481"/>
  <c r="S472"/>
  <c r="S488"/>
  <c r="S475"/>
  <c r="S490"/>
  <c r="S499"/>
  <c r="S493"/>
  <c r="S477"/>
  <c r="S486"/>
  <c r="S484"/>
  <c r="S471"/>
  <c r="S500"/>
  <c r="S495"/>
  <c r="S491"/>
  <c r="S473"/>
  <c r="S482"/>
  <c r="S480"/>
  <c r="S497"/>
  <c r="S483"/>
  <c r="S494"/>
  <c r="S489"/>
  <c r="AF476"/>
  <c r="AF475"/>
  <c r="AF496"/>
  <c r="AF471"/>
  <c r="AF481"/>
  <c r="AF495"/>
  <c r="AF486"/>
  <c r="AF487"/>
  <c r="AF472"/>
  <c r="AF488"/>
  <c r="AF497"/>
  <c r="AF500"/>
  <c r="AF477"/>
  <c r="AF498"/>
  <c r="AF482"/>
  <c r="AF494"/>
  <c r="AF484"/>
  <c r="AF483"/>
  <c r="AF493"/>
  <c r="AF473"/>
  <c r="AF489"/>
  <c r="AF478"/>
  <c r="AF492"/>
  <c r="AF480"/>
  <c r="AF479"/>
  <c r="AF491"/>
  <c r="AF474"/>
  <c r="AF485"/>
  <c r="AF499"/>
  <c r="AF490"/>
  <c r="AG466"/>
  <c r="AG467" s="1"/>
  <c r="AR466"/>
  <c r="AR467" s="1"/>
  <c r="AB431"/>
  <c r="AB432" s="1"/>
  <c r="F431"/>
  <c r="F432" s="1"/>
  <c r="AZ431"/>
  <c r="AZ432" s="1"/>
  <c r="I431"/>
  <c r="I432" s="1"/>
  <c r="L122" i="30"/>
  <c r="Q122" s="1"/>
  <c r="V466" i="28"/>
  <c r="V467" s="1"/>
  <c r="BC466"/>
  <c r="BC467" s="1"/>
  <c r="AZ466"/>
  <c r="AZ467" s="1"/>
  <c r="AM466"/>
  <c r="AM467" s="1"/>
  <c r="U431"/>
  <c r="U432" s="1"/>
  <c r="M466"/>
  <c r="M467" s="1"/>
  <c r="BG431"/>
  <c r="BD431"/>
  <c r="BD432" s="1"/>
  <c r="R431"/>
  <c r="R432" s="1"/>
  <c r="AL431"/>
  <c r="AL432" s="1"/>
  <c r="L137" i="30"/>
  <c r="Q137" s="1"/>
  <c r="AH466" i="28"/>
  <c r="AH467" s="1"/>
  <c r="AD431"/>
  <c r="AD432" s="1"/>
  <c r="T431"/>
  <c r="T432" s="1"/>
  <c r="M431"/>
  <c r="M432" s="1"/>
  <c r="K431"/>
  <c r="K432" s="1"/>
  <c r="AT431"/>
  <c r="AT432" s="1"/>
  <c r="BK154"/>
  <c r="G155" i="30" s="1"/>
  <c r="BI184" i="28"/>
  <c r="BI185" s="1"/>
  <c r="O134" i="30"/>
  <c r="L134"/>
  <c r="Q134" s="1"/>
  <c r="N50"/>
  <c r="J50"/>
  <c r="O50" s="1"/>
  <c r="K50"/>
  <c r="P50" s="1"/>
  <c r="L50"/>
  <c r="Q50" s="1"/>
  <c r="L136"/>
  <c r="Q136" s="1"/>
  <c r="O136"/>
  <c r="O126"/>
  <c r="L126"/>
  <c r="Q126" s="1"/>
  <c r="AN498" i="28"/>
  <c r="AN483"/>
  <c r="AN473"/>
  <c r="AN491"/>
  <c r="AN486"/>
  <c r="AN489"/>
  <c r="AN485"/>
  <c r="AN487"/>
  <c r="AN478"/>
  <c r="AN500"/>
  <c r="AN496"/>
  <c r="AN477"/>
  <c r="AN488"/>
  <c r="AN475"/>
  <c r="AN482"/>
  <c r="AN493"/>
  <c r="AN480"/>
  <c r="AN484"/>
  <c r="AN494"/>
  <c r="AN476"/>
  <c r="AN492"/>
  <c r="AN495"/>
  <c r="AN479"/>
  <c r="AN472"/>
  <c r="AN497"/>
  <c r="AN474"/>
  <c r="AN471"/>
  <c r="AN490"/>
  <c r="AN481"/>
  <c r="AN499"/>
  <c r="F475"/>
  <c r="F478"/>
  <c r="F493"/>
  <c r="F499"/>
  <c r="F490"/>
  <c r="F481"/>
  <c r="F498"/>
  <c r="F487"/>
  <c r="F471"/>
  <c r="F474"/>
  <c r="F491"/>
  <c r="F497"/>
  <c r="F489"/>
  <c r="F477"/>
  <c r="F494"/>
  <c r="F488"/>
  <c r="F483"/>
  <c r="F486"/>
  <c r="F496"/>
  <c r="F476"/>
  <c r="F473"/>
  <c r="F495"/>
  <c r="F484"/>
  <c r="F479"/>
  <c r="F482"/>
  <c r="F500"/>
  <c r="F472"/>
  <c r="F492"/>
  <c r="F485"/>
  <c r="F480"/>
  <c r="BD486"/>
  <c r="BD489"/>
  <c r="BD495"/>
  <c r="BD479"/>
  <c r="BD480"/>
  <c r="BD484"/>
  <c r="BD474"/>
  <c r="BD487"/>
  <c r="BD476"/>
  <c r="BD475"/>
  <c r="BD481"/>
  <c r="BD499"/>
  <c r="BD498"/>
  <c r="BD497"/>
  <c r="BD472"/>
  <c r="BD491"/>
  <c r="BD492"/>
  <c r="BD488"/>
  <c r="BD485"/>
  <c r="BD478"/>
  <c r="BD483"/>
  <c r="BD473"/>
  <c r="BD477"/>
  <c r="BD490"/>
  <c r="BD471"/>
  <c r="BD482"/>
  <c r="BD493"/>
  <c r="BD500"/>
  <c r="BD496"/>
  <c r="BD494"/>
  <c r="AK482"/>
  <c r="AK483"/>
  <c r="AK491"/>
  <c r="AK476"/>
  <c r="AK473"/>
  <c r="AK488"/>
  <c r="AK489"/>
  <c r="AK478"/>
  <c r="AK479"/>
  <c r="AK498"/>
  <c r="AK472"/>
  <c r="AK471"/>
  <c r="AK485"/>
  <c r="AK500"/>
  <c r="AK487"/>
  <c r="AK474"/>
  <c r="AK475"/>
  <c r="AK494"/>
  <c r="AK499"/>
  <c r="AK484"/>
  <c r="AK481"/>
  <c r="AK496"/>
  <c r="AK497"/>
  <c r="AK486"/>
  <c r="AK490"/>
  <c r="AK495"/>
  <c r="AK480"/>
  <c r="AK477"/>
  <c r="AK492"/>
  <c r="AK493"/>
  <c r="I479"/>
  <c r="I491"/>
  <c r="I498"/>
  <c r="I484"/>
  <c r="I485"/>
  <c r="I492"/>
  <c r="I486"/>
  <c r="I475"/>
  <c r="I489"/>
  <c r="I494"/>
  <c r="I480"/>
  <c r="I481"/>
  <c r="I490"/>
  <c r="I482"/>
  <c r="I487"/>
  <c r="I471"/>
  <c r="I488"/>
  <c r="I497"/>
  <c r="I476"/>
  <c r="I477"/>
  <c r="I500"/>
  <c r="I478"/>
  <c r="I495"/>
  <c r="I483"/>
  <c r="I493"/>
  <c r="I472"/>
  <c r="I473"/>
  <c r="I499"/>
  <c r="I474"/>
  <c r="I496"/>
  <c r="K481"/>
  <c r="K486"/>
  <c r="K495"/>
  <c r="K482"/>
  <c r="K483"/>
  <c r="K484"/>
  <c r="K490"/>
  <c r="K477"/>
  <c r="K500"/>
  <c r="K493"/>
  <c r="K478"/>
  <c r="K479"/>
  <c r="K480"/>
  <c r="K498"/>
  <c r="K487"/>
  <c r="K473"/>
  <c r="K499"/>
  <c r="K491"/>
  <c r="K474"/>
  <c r="K475"/>
  <c r="K476"/>
  <c r="K494"/>
  <c r="K497"/>
  <c r="K485"/>
  <c r="K489"/>
  <c r="K496"/>
  <c r="K471"/>
  <c r="K472"/>
  <c r="K488"/>
  <c r="K492"/>
  <c r="AY482"/>
  <c r="AY499"/>
  <c r="AY500"/>
  <c r="AY472"/>
  <c r="AY471"/>
  <c r="AY490"/>
  <c r="AY477"/>
  <c r="AY478"/>
  <c r="AY495"/>
  <c r="AY496"/>
  <c r="AY483"/>
  <c r="AY484"/>
  <c r="AY497"/>
  <c r="AY473"/>
  <c r="AY487"/>
  <c r="AY474"/>
  <c r="AY491"/>
  <c r="AY492"/>
  <c r="AY479"/>
  <c r="AY480"/>
  <c r="AY493"/>
  <c r="AY498"/>
  <c r="AY485"/>
  <c r="AY486"/>
  <c r="AY488"/>
  <c r="AY475"/>
  <c r="AY476"/>
  <c r="AY489"/>
  <c r="AY494"/>
  <c r="AY481"/>
  <c r="AM488"/>
  <c r="AM473"/>
  <c r="AM474"/>
  <c r="AM489"/>
  <c r="AM494"/>
  <c r="AM479"/>
  <c r="AM480"/>
  <c r="AM499"/>
  <c r="AM500"/>
  <c r="AM485"/>
  <c r="AM486"/>
  <c r="AM490"/>
  <c r="AM475"/>
  <c r="AM476"/>
  <c r="AM495"/>
  <c r="AM496"/>
  <c r="AM481"/>
  <c r="AM482"/>
  <c r="AM497"/>
  <c r="AM471"/>
  <c r="AM472"/>
  <c r="AM487"/>
  <c r="AM491"/>
  <c r="AM492"/>
  <c r="AM477"/>
  <c r="AM478"/>
  <c r="AM493"/>
  <c r="AM498"/>
  <c r="AM483"/>
  <c r="AM484"/>
  <c r="V491"/>
  <c r="V477"/>
  <c r="V495"/>
  <c r="V484"/>
  <c r="V483"/>
  <c r="V486"/>
  <c r="V496"/>
  <c r="V476"/>
  <c r="V473"/>
  <c r="V489"/>
  <c r="V480"/>
  <c r="V479"/>
  <c r="V482"/>
  <c r="V494"/>
  <c r="V472"/>
  <c r="V500"/>
  <c r="V485"/>
  <c r="V498"/>
  <c r="V475"/>
  <c r="V478"/>
  <c r="V492"/>
  <c r="V487"/>
  <c r="V471"/>
  <c r="V493"/>
  <c r="V481"/>
  <c r="V499"/>
  <c r="V488"/>
  <c r="V474"/>
  <c r="V490"/>
  <c r="V497"/>
  <c r="BF489"/>
  <c r="BF492"/>
  <c r="BF482"/>
  <c r="BF475"/>
  <c r="BF480"/>
  <c r="BF486"/>
  <c r="BF488"/>
  <c r="BF485"/>
  <c r="BF478"/>
  <c r="BF499"/>
  <c r="BF490"/>
  <c r="BF497"/>
  <c r="BF493"/>
  <c r="BF474"/>
  <c r="BF487"/>
  <c r="BF483"/>
  <c r="BF481"/>
  <c r="BF479"/>
  <c r="BF476"/>
  <c r="BF477"/>
  <c r="BF473"/>
  <c r="BF491"/>
  <c r="BF498"/>
  <c r="BF502"/>
  <c r="BF472"/>
  <c r="BF471"/>
  <c r="BF496"/>
  <c r="BF495"/>
  <c r="BF494"/>
  <c r="BF500"/>
  <c r="BF484"/>
  <c r="AU472"/>
  <c r="AU491"/>
  <c r="AU492"/>
  <c r="AU477"/>
  <c r="AU474"/>
  <c r="AU489"/>
  <c r="AU494"/>
  <c r="AU483"/>
  <c r="AU484"/>
  <c r="AU488"/>
  <c r="AU473"/>
  <c r="AU471"/>
  <c r="AU486"/>
  <c r="AU490"/>
  <c r="AU479"/>
  <c r="AU480"/>
  <c r="AU499"/>
  <c r="AU500"/>
  <c r="AU485"/>
  <c r="AU482"/>
  <c r="AU497"/>
  <c r="AU487"/>
  <c r="AU475"/>
  <c r="AU476"/>
  <c r="AU495"/>
  <c r="AU496"/>
  <c r="AU481"/>
  <c r="AU478"/>
  <c r="AU493"/>
  <c r="AU498"/>
  <c r="AC474"/>
  <c r="AC496"/>
  <c r="AC499"/>
  <c r="AC476"/>
  <c r="AC497"/>
  <c r="AC494"/>
  <c r="AC489"/>
  <c r="AC483"/>
  <c r="AC486"/>
  <c r="AC495"/>
  <c r="AC472"/>
  <c r="AC488"/>
  <c r="AC492"/>
  <c r="AC485"/>
  <c r="AC479"/>
  <c r="AC482"/>
  <c r="AC493"/>
  <c r="AC473"/>
  <c r="AC484"/>
  <c r="AC490"/>
  <c r="AC481"/>
  <c r="AC487"/>
  <c r="AC475"/>
  <c r="AC478"/>
  <c r="AC491"/>
  <c r="AC471"/>
  <c r="AC480"/>
  <c r="AC498"/>
  <c r="AC477"/>
  <c r="AC500"/>
  <c r="AZ496"/>
  <c r="AZ495"/>
  <c r="AZ475"/>
  <c r="AZ499"/>
  <c r="AZ490"/>
  <c r="AZ480"/>
  <c r="AZ477"/>
  <c r="AZ476"/>
  <c r="AZ481"/>
  <c r="AZ492"/>
  <c r="AZ485"/>
  <c r="AZ486"/>
  <c r="AZ493"/>
  <c r="AZ497"/>
  <c r="AZ482"/>
  <c r="AZ498"/>
  <c r="AZ472"/>
  <c r="AZ471"/>
  <c r="AZ488"/>
  <c r="AZ479"/>
  <c r="AZ483"/>
  <c r="AZ487"/>
  <c r="AZ474"/>
  <c r="AZ478"/>
  <c r="AZ494"/>
  <c r="AZ489"/>
  <c r="AZ484"/>
  <c r="AZ473"/>
  <c r="AZ500"/>
  <c r="AZ491"/>
  <c r="P466"/>
  <c r="P467" s="1"/>
  <c r="AU466"/>
  <c r="AU467" s="1"/>
  <c r="AM431"/>
  <c r="AM432" s="1"/>
  <c r="AL466"/>
  <c r="AL467" s="1"/>
  <c r="BF466"/>
  <c r="L466"/>
  <c r="L467" s="1"/>
  <c r="V431"/>
  <c r="V432" s="1"/>
  <c r="AW431"/>
  <c r="AW432" s="1"/>
  <c r="BD466"/>
  <c r="BD467" s="1"/>
  <c r="Q466"/>
  <c r="Q467" s="1"/>
  <c r="Z466"/>
  <c r="Z467" s="1"/>
  <c r="AC466"/>
  <c r="AC467" s="1"/>
  <c r="AT466"/>
  <c r="AT467" s="1"/>
  <c r="BB431"/>
  <c r="BB432" s="1"/>
  <c r="AH431"/>
  <c r="AH432" s="1"/>
  <c r="AS431"/>
  <c r="AS432" s="1"/>
  <c r="AP466"/>
  <c r="AP467" s="1"/>
  <c r="W431"/>
  <c r="W432" s="1"/>
  <c r="AE431"/>
  <c r="AE432" s="1"/>
  <c r="AI431"/>
  <c r="AI432" s="1"/>
  <c r="O138" i="30"/>
  <c r="L138"/>
  <c r="Q138" s="1"/>
  <c r="G108" i="23"/>
  <c r="G116"/>
  <c r="G109"/>
  <c r="G117"/>
  <c r="G105"/>
  <c r="G114"/>
  <c r="G107"/>
  <c r="G115"/>
  <c r="G112"/>
  <c r="G106"/>
  <c r="G113"/>
  <c r="G110"/>
  <c r="G118"/>
  <c r="G111"/>
  <c r="BI224" i="28"/>
  <c r="AJ254"/>
  <c r="AJ255" s="1"/>
  <c r="BK366"/>
  <c r="I120" i="30" s="1"/>
  <c r="BI396" i="28"/>
  <c r="BI397" s="1"/>
  <c r="AW471"/>
  <c r="AW486"/>
  <c r="AW488"/>
  <c r="AW489"/>
  <c r="AW476"/>
  <c r="AW477"/>
  <c r="AW494"/>
  <c r="AW499"/>
  <c r="AW482"/>
  <c r="AW483"/>
  <c r="AW500"/>
  <c r="AW472"/>
  <c r="AW473"/>
  <c r="AW490"/>
  <c r="AW495"/>
  <c r="AW478"/>
  <c r="AW479"/>
  <c r="AW496"/>
  <c r="AW497"/>
  <c r="AW484"/>
  <c r="AW485"/>
  <c r="AW487"/>
  <c r="AW491"/>
  <c r="AW474"/>
  <c r="AW475"/>
  <c r="AW492"/>
  <c r="AW493"/>
  <c r="AW480"/>
  <c r="AW481"/>
  <c r="AW498"/>
  <c r="AB485"/>
  <c r="AB486"/>
  <c r="AB483"/>
  <c r="AB494"/>
  <c r="AB480"/>
  <c r="AB489"/>
  <c r="AB491"/>
  <c r="AB481"/>
  <c r="AB482"/>
  <c r="AB479"/>
  <c r="AB492"/>
  <c r="AB476"/>
  <c r="AB471"/>
  <c r="AB499"/>
  <c r="AB477"/>
  <c r="AB478"/>
  <c r="AB475"/>
  <c r="AB490"/>
  <c r="AB472"/>
  <c r="AB488"/>
  <c r="AB495"/>
  <c r="AB487"/>
  <c r="AB473"/>
  <c r="AB474"/>
  <c r="AB500"/>
  <c r="AB497"/>
  <c r="AB496"/>
  <c r="AB484"/>
  <c r="AB498"/>
  <c r="AB493"/>
  <c r="Z471"/>
  <c r="Z484"/>
  <c r="Z494"/>
  <c r="Z485"/>
  <c r="Z498"/>
  <c r="Z486"/>
  <c r="Z496"/>
  <c r="Z483"/>
  <c r="Z480"/>
  <c r="Z492"/>
  <c r="Z481"/>
  <c r="Z499"/>
  <c r="Z482"/>
  <c r="Z500"/>
  <c r="Z479"/>
  <c r="Z476"/>
  <c r="Z490"/>
  <c r="Z477"/>
  <c r="Z495"/>
  <c r="Z478"/>
  <c r="Z493"/>
  <c r="Z487"/>
  <c r="Z475"/>
  <c r="Z472"/>
  <c r="Z488"/>
  <c r="Z473"/>
  <c r="Z489"/>
  <c r="Z474"/>
  <c r="Z491"/>
  <c r="Z497"/>
  <c r="AH491"/>
  <c r="AH474"/>
  <c r="AH471"/>
  <c r="AH481"/>
  <c r="AH499"/>
  <c r="AH480"/>
  <c r="AH492"/>
  <c r="AH497"/>
  <c r="AH479"/>
  <c r="AH486"/>
  <c r="AH477"/>
  <c r="AH495"/>
  <c r="AH476"/>
  <c r="AH490"/>
  <c r="AH496"/>
  <c r="AH475"/>
  <c r="AH482"/>
  <c r="AH473"/>
  <c r="AH489"/>
  <c r="AH472"/>
  <c r="AH488"/>
  <c r="AH487"/>
  <c r="AH500"/>
  <c r="AH493"/>
  <c r="AH478"/>
  <c r="AH483"/>
  <c r="AH485"/>
  <c r="AH498"/>
  <c r="AH484"/>
  <c r="AH494"/>
  <c r="T239" i="26"/>
  <c r="L309"/>
  <c r="Y472" i="28"/>
  <c r="Y473"/>
  <c r="Y489"/>
  <c r="Y478"/>
  <c r="Y495"/>
  <c r="Y483"/>
  <c r="Y492"/>
  <c r="Y500"/>
  <c r="Y484"/>
  <c r="Y485"/>
  <c r="Y474"/>
  <c r="Y496"/>
  <c r="Y479"/>
  <c r="Y490"/>
  <c r="Y498"/>
  <c r="Y480"/>
  <c r="Y481"/>
  <c r="Y493"/>
  <c r="Y486"/>
  <c r="Y475"/>
  <c r="Y488"/>
  <c r="Y497"/>
  <c r="Y476"/>
  <c r="Y477"/>
  <c r="Y491"/>
  <c r="Y482"/>
  <c r="Y499"/>
  <c r="Y471"/>
  <c r="Y494"/>
  <c r="Y487"/>
  <c r="BB479"/>
  <c r="BB475"/>
  <c r="BB491"/>
  <c r="BB489"/>
  <c r="BB481"/>
  <c r="BB499"/>
  <c r="BB497"/>
  <c r="BB488"/>
  <c r="BB471"/>
  <c r="BB492"/>
  <c r="BB485"/>
  <c r="BB496"/>
  <c r="BB500"/>
  <c r="BB477"/>
  <c r="BB474"/>
  <c r="BB493"/>
  <c r="BB478"/>
  <c r="BB498"/>
  <c r="BB482"/>
  <c r="BB486"/>
  <c r="BB490"/>
  <c r="BB494"/>
  <c r="BB473"/>
  <c r="BB495"/>
  <c r="BB484"/>
  <c r="BB472"/>
  <c r="BB483"/>
  <c r="BB476"/>
  <c r="BB480"/>
  <c r="BB487"/>
  <c r="AQ494"/>
  <c r="AQ481"/>
  <c r="AQ478"/>
  <c r="AQ495"/>
  <c r="AQ496"/>
  <c r="AQ483"/>
  <c r="AQ484"/>
  <c r="AQ487"/>
  <c r="AQ490"/>
  <c r="AQ477"/>
  <c r="AQ474"/>
  <c r="AQ491"/>
  <c r="AQ492"/>
  <c r="AQ479"/>
  <c r="AQ480"/>
  <c r="AQ497"/>
  <c r="AQ473"/>
  <c r="AQ471"/>
  <c r="AQ486"/>
  <c r="AQ488"/>
  <c r="AQ475"/>
  <c r="AQ476"/>
  <c r="AQ493"/>
  <c r="AQ498"/>
  <c r="AQ485"/>
  <c r="AQ482"/>
  <c r="AQ499"/>
  <c r="AQ500"/>
  <c r="AQ472"/>
  <c r="AQ489"/>
  <c r="N471"/>
  <c r="N490"/>
  <c r="N497"/>
  <c r="N488"/>
  <c r="N478"/>
  <c r="N477"/>
  <c r="N491"/>
  <c r="N487"/>
  <c r="N472"/>
  <c r="N483"/>
  <c r="N496"/>
  <c r="N484"/>
  <c r="N474"/>
  <c r="N473"/>
  <c r="N495"/>
  <c r="N499"/>
  <c r="N479"/>
  <c r="N494"/>
  <c r="N480"/>
  <c r="N500"/>
  <c r="N486"/>
  <c r="N485"/>
  <c r="N498"/>
  <c r="N475"/>
  <c r="N492"/>
  <c r="N476"/>
  <c r="N489"/>
  <c r="N482"/>
  <c r="N481"/>
  <c r="N493"/>
  <c r="AE473"/>
  <c r="AE489"/>
  <c r="AE484"/>
  <c r="AE490"/>
  <c r="AE478"/>
  <c r="AE499"/>
  <c r="AE479"/>
  <c r="AE487"/>
  <c r="AE471"/>
  <c r="AE485"/>
  <c r="AE480"/>
  <c r="AE497"/>
  <c r="AE474"/>
  <c r="AE495"/>
  <c r="AE475"/>
  <c r="AE493"/>
  <c r="AE481"/>
  <c r="AE476"/>
  <c r="AE498"/>
  <c r="AE494"/>
  <c r="AE486"/>
  <c r="AE500"/>
  <c r="AE491"/>
  <c r="AE477"/>
  <c r="AE472"/>
  <c r="AE488"/>
  <c r="AE492"/>
  <c r="AE482"/>
  <c r="AE496"/>
  <c r="AE483"/>
  <c r="AI495"/>
  <c r="AI490"/>
  <c r="AI478"/>
  <c r="AI485"/>
  <c r="AI472"/>
  <c r="AI488"/>
  <c r="AI479"/>
  <c r="AI487"/>
  <c r="AI471"/>
  <c r="AI500"/>
  <c r="AI474"/>
  <c r="AI481"/>
  <c r="AI486"/>
  <c r="AI484"/>
  <c r="AI475"/>
  <c r="AI493"/>
  <c r="AI496"/>
  <c r="AI494"/>
  <c r="AI477"/>
  <c r="AI482"/>
  <c r="AI480"/>
  <c r="AI497"/>
  <c r="AI491"/>
  <c r="AI499"/>
  <c r="AI492"/>
  <c r="AI473"/>
  <c r="AI489"/>
  <c r="AI476"/>
  <c r="AI498"/>
  <c r="AI483"/>
  <c r="W491"/>
  <c r="W480"/>
  <c r="W497"/>
  <c r="W474"/>
  <c r="W473"/>
  <c r="W489"/>
  <c r="W495"/>
  <c r="W487"/>
  <c r="W475"/>
  <c r="W476"/>
  <c r="W498"/>
  <c r="W471"/>
  <c r="W486"/>
  <c r="W485"/>
  <c r="W494"/>
  <c r="W500"/>
  <c r="W472"/>
  <c r="W488"/>
  <c r="W483"/>
  <c r="W482"/>
  <c r="W481"/>
  <c r="W492"/>
  <c r="W496"/>
  <c r="W493"/>
  <c r="W484"/>
  <c r="W479"/>
  <c r="W478"/>
  <c r="W477"/>
  <c r="W490"/>
  <c r="W499"/>
  <c r="Q476"/>
  <c r="Q479"/>
  <c r="Q474"/>
  <c r="Q496"/>
  <c r="Q473"/>
  <c r="Q490"/>
  <c r="Q498"/>
  <c r="Q487"/>
  <c r="Q472"/>
  <c r="Q475"/>
  <c r="Q488"/>
  <c r="Q486"/>
  <c r="Q500"/>
  <c r="Q485"/>
  <c r="Q497"/>
  <c r="Q493"/>
  <c r="Q471"/>
  <c r="Q484"/>
  <c r="Q482"/>
  <c r="Q499"/>
  <c r="Q481"/>
  <c r="Q494"/>
  <c r="Q491"/>
  <c r="Q480"/>
  <c r="Q483"/>
  <c r="Q478"/>
  <c r="Q495"/>
  <c r="Q477"/>
  <c r="Q492"/>
  <c r="Q489"/>
  <c r="AD471"/>
  <c r="AD486"/>
  <c r="AD485"/>
  <c r="AD490"/>
  <c r="AD500"/>
  <c r="AD483"/>
  <c r="AD493"/>
  <c r="AD488"/>
  <c r="AD482"/>
  <c r="AD481"/>
  <c r="AD499"/>
  <c r="AD498"/>
  <c r="AD479"/>
  <c r="AD491"/>
  <c r="AD484"/>
  <c r="AD478"/>
  <c r="AD477"/>
  <c r="AD495"/>
  <c r="AD494"/>
  <c r="AD475"/>
  <c r="AD497"/>
  <c r="AD480"/>
  <c r="AD474"/>
  <c r="AD473"/>
  <c r="AD489"/>
  <c r="AD492"/>
  <c r="AD472"/>
  <c r="AD496"/>
  <c r="AD476"/>
  <c r="AD487"/>
  <c r="R466"/>
  <c r="R467" s="1"/>
  <c r="AI466"/>
  <c r="AI467" s="1"/>
  <c r="Z431"/>
  <c r="Z432" s="1"/>
  <c r="BF431"/>
  <c r="O133" i="30"/>
  <c r="AD466" i="28"/>
  <c r="AD467" s="1"/>
  <c r="AY466"/>
  <c r="AY467" s="1"/>
  <c r="O466"/>
  <c r="O467" s="1"/>
  <c r="Y466"/>
  <c r="Y467" s="1"/>
  <c r="G466"/>
  <c r="G467" s="1"/>
  <c r="AQ431"/>
  <c r="AQ432" s="1"/>
  <c r="S431"/>
  <c r="S432" s="1"/>
  <c r="F466"/>
  <c r="F467" s="1"/>
  <c r="X466"/>
  <c r="X467" s="1"/>
  <c r="AK466"/>
  <c r="AK467" s="1"/>
  <c r="AA431"/>
  <c r="AA432" s="1"/>
  <c r="G431"/>
  <c r="G432" s="1"/>
  <c r="X431"/>
  <c r="X432" s="1"/>
  <c r="AG431"/>
  <c r="AG432" s="1"/>
  <c r="P431"/>
  <c r="P432" s="1"/>
  <c r="AU431"/>
  <c r="AU432" s="1"/>
  <c r="L135" i="30"/>
  <c r="Q135" s="1"/>
  <c r="L132"/>
  <c r="Q132" s="1"/>
  <c r="I466" i="28"/>
  <c r="I467" s="1"/>
  <c r="AW466"/>
  <c r="AW467" s="1"/>
  <c r="U466"/>
  <c r="U467" s="1"/>
  <c r="N431"/>
  <c r="N432" s="1"/>
  <c r="AO431"/>
  <c r="AO432" s="1"/>
  <c r="BG466"/>
  <c r="AA466"/>
  <c r="AA467" s="1"/>
  <c r="AO466"/>
  <c r="AO467" s="1"/>
  <c r="BA466"/>
  <c r="BA467" s="1"/>
  <c r="K466"/>
  <c r="K467" s="1"/>
  <c r="AV466"/>
  <c r="AV467" s="1"/>
  <c r="W466"/>
  <c r="W467" s="1"/>
  <c r="AQ466"/>
  <c r="AQ467" s="1"/>
  <c r="J431"/>
  <c r="J432" s="1"/>
  <c r="AK431"/>
  <c r="AK432" s="1"/>
  <c r="L128" i="30"/>
  <c r="Q128" s="1"/>
  <c r="O128"/>
  <c r="BK189" i="28"/>
  <c r="G191" i="30" s="1"/>
  <c r="BI219" i="28"/>
  <c r="BI220" s="1"/>
  <c r="O130" i="30"/>
  <c r="L130"/>
  <c r="Q130" s="1"/>
  <c r="J364" i="26"/>
  <c r="J365" s="1"/>
  <c r="E413" i="28"/>
  <c r="BI413" s="1"/>
  <c r="BK413" s="1"/>
  <c r="I167" i="30" s="1"/>
  <c r="E402" i="28"/>
  <c r="BI402" s="1"/>
  <c r="BK402" s="1"/>
  <c r="I156" i="30" s="1"/>
  <c r="E418" i="28"/>
  <c r="BI418" s="1"/>
  <c r="BK418" s="1"/>
  <c r="I172" i="30" s="1"/>
  <c r="E408" i="28"/>
  <c r="BI408" s="1"/>
  <c r="BK408" s="1"/>
  <c r="I162" i="30" s="1"/>
  <c r="E424" i="28"/>
  <c r="BI424" s="1"/>
  <c r="BK424" s="1"/>
  <c r="I178" i="30" s="1"/>
  <c r="E411" i="28"/>
  <c r="BI411" s="1"/>
  <c r="BK411" s="1"/>
  <c r="I165" i="30" s="1"/>
  <c r="E427" i="28"/>
  <c r="BI427" s="1"/>
  <c r="BK427" s="1"/>
  <c r="I181" i="30" s="1"/>
  <c r="E409" i="28"/>
  <c r="BI409" s="1"/>
  <c r="BK409" s="1"/>
  <c r="I163" i="30" s="1"/>
  <c r="E425" i="28"/>
  <c r="BI425" s="1"/>
  <c r="BK425" s="1"/>
  <c r="I179" i="30" s="1"/>
  <c r="E414" i="28"/>
  <c r="BI414" s="1"/>
  <c r="BK414" s="1"/>
  <c r="I168" i="30" s="1"/>
  <c r="E404" i="28"/>
  <c r="BI404" s="1"/>
  <c r="BK404" s="1"/>
  <c r="I158" i="30" s="1"/>
  <c r="E420" i="28"/>
  <c r="BI420" s="1"/>
  <c r="BK420" s="1"/>
  <c r="I174" i="30" s="1"/>
  <c r="E407" i="28"/>
  <c r="BI407" s="1"/>
  <c r="BK407" s="1"/>
  <c r="I161" i="30" s="1"/>
  <c r="E423" i="28"/>
  <c r="BI423" s="1"/>
  <c r="BK423" s="1"/>
  <c r="I177" i="30" s="1"/>
  <c r="E405" i="28"/>
  <c r="BI405" s="1"/>
  <c r="BK405" s="1"/>
  <c r="I159" i="30" s="1"/>
  <c r="E421" i="28"/>
  <c r="BI421" s="1"/>
  <c r="BK421" s="1"/>
  <c r="I175" i="30" s="1"/>
  <c r="E410" i="28"/>
  <c r="BI410" s="1"/>
  <c r="BK410" s="1"/>
  <c r="I164" i="30" s="1"/>
  <c r="E426" i="28"/>
  <c r="BI426" s="1"/>
  <c r="BK426" s="1"/>
  <c r="I180" i="30" s="1"/>
  <c r="E416" i="28"/>
  <c r="BI416" s="1"/>
  <c r="BK416" s="1"/>
  <c r="I170" i="30" s="1"/>
  <c r="E403" i="28"/>
  <c r="BI403" s="1"/>
  <c r="BK403" s="1"/>
  <c r="I157" i="30" s="1"/>
  <c r="E419" i="28"/>
  <c r="BI419" s="1"/>
  <c r="BK419" s="1"/>
  <c r="I173" i="30" s="1"/>
  <c r="E429" i="28"/>
  <c r="BI429" s="1"/>
  <c r="BK429" s="1"/>
  <c r="I183" i="30" s="1"/>
  <c r="E401" i="28"/>
  <c r="E417"/>
  <c r="BI417" s="1"/>
  <c r="BK417" s="1"/>
  <c r="I171" i="30" s="1"/>
  <c r="E406" i="28"/>
  <c r="BI406" s="1"/>
  <c r="BK406" s="1"/>
  <c r="I160" i="30" s="1"/>
  <c r="E422" i="28"/>
  <c r="BI422" s="1"/>
  <c r="BK422" s="1"/>
  <c r="I176" i="30" s="1"/>
  <c r="E412" i="28"/>
  <c r="BI412" s="1"/>
  <c r="BK412" s="1"/>
  <c r="I166" i="30" s="1"/>
  <c r="E428" i="28"/>
  <c r="BI428" s="1"/>
  <c r="BK428" s="1"/>
  <c r="I182" i="30" s="1"/>
  <c r="E415" i="28"/>
  <c r="BI415" s="1"/>
  <c r="BK415" s="1"/>
  <c r="I169" i="30" s="1"/>
  <c r="E430" i="28"/>
  <c r="BI430" s="1"/>
  <c r="BK430" s="1"/>
  <c r="I184" i="30" s="1"/>
  <c r="AL483" i="28"/>
  <c r="AL479"/>
  <c r="AL477"/>
  <c r="AL474"/>
  <c r="AL475"/>
  <c r="AL491"/>
  <c r="AL489"/>
  <c r="AL487"/>
  <c r="AL481"/>
  <c r="AL471"/>
  <c r="AL490"/>
  <c r="AL494"/>
  <c r="AL493"/>
  <c r="AL492"/>
  <c r="AL485"/>
  <c r="AL496"/>
  <c r="AL500"/>
  <c r="AL476"/>
  <c r="AL480"/>
  <c r="AL473"/>
  <c r="AL478"/>
  <c r="AL498"/>
  <c r="AL482"/>
  <c r="AL486"/>
  <c r="AL499"/>
  <c r="AL497"/>
  <c r="AL488"/>
  <c r="AL495"/>
  <c r="AL484"/>
  <c r="AL472"/>
  <c r="G478"/>
  <c r="G477"/>
  <c r="G491"/>
  <c r="G471"/>
  <c r="G472"/>
  <c r="G488"/>
  <c r="G479"/>
  <c r="G487"/>
  <c r="G474"/>
  <c r="G473"/>
  <c r="G489"/>
  <c r="G496"/>
  <c r="G492"/>
  <c r="G484"/>
  <c r="G497"/>
  <c r="G500"/>
  <c r="G486"/>
  <c r="G485"/>
  <c r="G495"/>
  <c r="G490"/>
  <c r="G480"/>
  <c r="G498"/>
  <c r="G499"/>
  <c r="G482"/>
  <c r="G481"/>
  <c r="G493"/>
  <c r="G475"/>
  <c r="G476"/>
  <c r="G494"/>
  <c r="G483"/>
  <c r="M472"/>
  <c r="M488"/>
  <c r="M497"/>
  <c r="M485"/>
  <c r="M479"/>
  <c r="M482"/>
  <c r="M492"/>
  <c r="M487"/>
  <c r="M473"/>
  <c r="M484"/>
  <c r="M493"/>
  <c r="M481"/>
  <c r="M475"/>
  <c r="M478"/>
  <c r="M490"/>
  <c r="M500"/>
  <c r="M480"/>
  <c r="M491"/>
  <c r="M477"/>
  <c r="M471"/>
  <c r="M474"/>
  <c r="M496"/>
  <c r="M495"/>
  <c r="M476"/>
  <c r="M489"/>
  <c r="M498"/>
  <c r="M499"/>
  <c r="M483"/>
  <c r="M486"/>
  <c r="M494"/>
  <c r="AG498"/>
  <c r="AG494"/>
  <c r="AG475"/>
  <c r="AG484"/>
  <c r="AG482"/>
  <c r="AG499"/>
  <c r="AG485"/>
  <c r="AG487"/>
  <c r="AG497"/>
  <c r="AG492"/>
  <c r="AG480"/>
  <c r="AG471"/>
  <c r="AG478"/>
  <c r="AG495"/>
  <c r="AG481"/>
  <c r="AG493"/>
  <c r="AG490"/>
  <c r="AG476"/>
  <c r="AG483"/>
  <c r="AG474"/>
  <c r="AG496"/>
  <c r="AG477"/>
  <c r="AG491"/>
  <c r="AG500"/>
  <c r="AG472"/>
  <c r="AG479"/>
  <c r="AG488"/>
  <c r="AG486"/>
  <c r="AG473"/>
  <c r="AG489"/>
  <c r="AR474"/>
  <c r="AR490"/>
  <c r="AR488"/>
  <c r="AR478"/>
  <c r="AR485"/>
  <c r="AR475"/>
  <c r="AR479"/>
  <c r="AR492"/>
  <c r="AR491"/>
  <c r="AR484"/>
  <c r="AR471"/>
  <c r="AR482"/>
  <c r="AR498"/>
  <c r="AR496"/>
  <c r="AR487"/>
  <c r="AR472"/>
  <c r="AR477"/>
  <c r="AR497"/>
  <c r="AR495"/>
  <c r="AR500"/>
  <c r="AR486"/>
  <c r="AR476"/>
  <c r="AR473"/>
  <c r="AR494"/>
  <c r="AR483"/>
  <c r="AR481"/>
  <c r="AR480"/>
  <c r="AR499"/>
  <c r="AR489"/>
  <c r="AR493"/>
  <c r="P477"/>
  <c r="P495"/>
  <c r="P482"/>
  <c r="P500"/>
  <c r="P484"/>
  <c r="P479"/>
  <c r="P490"/>
  <c r="P473"/>
  <c r="P498"/>
  <c r="P478"/>
  <c r="P493"/>
  <c r="P480"/>
  <c r="P475"/>
  <c r="P496"/>
  <c r="P487"/>
  <c r="P489"/>
  <c r="P485"/>
  <c r="P474"/>
  <c r="P491"/>
  <c r="P476"/>
  <c r="P471"/>
  <c r="P497"/>
  <c r="P494"/>
  <c r="P481"/>
  <c r="P499"/>
  <c r="P486"/>
  <c r="P472"/>
  <c r="P488"/>
  <c r="P483"/>
  <c r="P492"/>
  <c r="BE483"/>
  <c r="BE500"/>
  <c r="BE472"/>
  <c r="BE473"/>
  <c r="BE490"/>
  <c r="BE495"/>
  <c r="BE478"/>
  <c r="BE479"/>
  <c r="BE496"/>
  <c r="BE497"/>
  <c r="BE484"/>
  <c r="BE485"/>
  <c r="BE491"/>
  <c r="BE474"/>
  <c r="BE487"/>
  <c r="BE475"/>
  <c r="BE492"/>
  <c r="BE493"/>
  <c r="BE480"/>
  <c r="BE481"/>
  <c r="BE498"/>
  <c r="BE471"/>
  <c r="BE486"/>
  <c r="BE488"/>
  <c r="BE489"/>
  <c r="BE476"/>
  <c r="BE477"/>
  <c r="BE494"/>
  <c r="BE499"/>
  <c r="BE482"/>
  <c r="AP477"/>
  <c r="AP493"/>
  <c r="AP474"/>
  <c r="AP473"/>
  <c r="AP489"/>
  <c r="AP479"/>
  <c r="AP476"/>
  <c r="AP471"/>
  <c r="AP494"/>
  <c r="AP491"/>
  <c r="AP498"/>
  <c r="AP485"/>
  <c r="AP492"/>
  <c r="AP496"/>
  <c r="AP495"/>
  <c r="AP480"/>
  <c r="AP500"/>
  <c r="AP484"/>
  <c r="AP483"/>
  <c r="AP478"/>
  <c r="AP482"/>
  <c r="AP487"/>
  <c r="AP475"/>
  <c r="AP497"/>
  <c r="AP486"/>
  <c r="AP488"/>
  <c r="AP481"/>
  <c r="AP472"/>
  <c r="AP499"/>
  <c r="AP490"/>
  <c r="AA475"/>
  <c r="AA476"/>
  <c r="AA498"/>
  <c r="AA473"/>
  <c r="AA489"/>
  <c r="AA495"/>
  <c r="AA492"/>
  <c r="AA482"/>
  <c r="AA472"/>
  <c r="AA488"/>
  <c r="AA497"/>
  <c r="AA485"/>
  <c r="AA486"/>
  <c r="AA490"/>
  <c r="AA478"/>
  <c r="AA483"/>
  <c r="AA484"/>
  <c r="AA493"/>
  <c r="AA481"/>
  <c r="AA500"/>
  <c r="AA496"/>
  <c r="AA487"/>
  <c r="AA474"/>
  <c r="AA479"/>
  <c r="AA480"/>
  <c r="AA491"/>
  <c r="AA477"/>
  <c r="AA471"/>
  <c r="AA499"/>
  <c r="AA494"/>
  <c r="U490"/>
  <c r="U478"/>
  <c r="U495"/>
  <c r="U472"/>
  <c r="U488"/>
  <c r="U489"/>
  <c r="U497"/>
  <c r="U477"/>
  <c r="U474"/>
  <c r="U496"/>
  <c r="U485"/>
  <c r="U484"/>
  <c r="U483"/>
  <c r="U500"/>
  <c r="U473"/>
  <c r="U494"/>
  <c r="U486"/>
  <c r="U481"/>
  <c r="U480"/>
  <c r="U479"/>
  <c r="U493"/>
  <c r="U487"/>
  <c r="U471"/>
  <c r="U492"/>
  <c r="U482"/>
  <c r="U499"/>
  <c r="U476"/>
  <c r="U475"/>
  <c r="U491"/>
  <c r="U498"/>
  <c r="AX484"/>
  <c r="AX474"/>
  <c r="AX495"/>
  <c r="AX491"/>
  <c r="AX490"/>
  <c r="AX496"/>
  <c r="AX480"/>
  <c r="AX481"/>
  <c r="AX497"/>
  <c r="AX475"/>
  <c r="AX472"/>
  <c r="AX476"/>
  <c r="AX482"/>
  <c r="AX500"/>
  <c r="AX499"/>
  <c r="AX485"/>
  <c r="AX471"/>
  <c r="AX492"/>
  <c r="AX493"/>
  <c r="AX489"/>
  <c r="AX486"/>
  <c r="AX487"/>
  <c r="AX479"/>
  <c r="AX498"/>
  <c r="AX488"/>
  <c r="AX478"/>
  <c r="AX473"/>
  <c r="AX477"/>
  <c r="AX483"/>
  <c r="AX494"/>
  <c r="J486"/>
  <c r="J496"/>
  <c r="J479"/>
  <c r="J480"/>
  <c r="J491"/>
  <c r="J477"/>
  <c r="J494"/>
  <c r="J482"/>
  <c r="J492"/>
  <c r="J475"/>
  <c r="J476"/>
  <c r="J499"/>
  <c r="J473"/>
  <c r="J495"/>
  <c r="J478"/>
  <c r="J490"/>
  <c r="J471"/>
  <c r="J472"/>
  <c r="J488"/>
  <c r="J500"/>
  <c r="J485"/>
  <c r="J487"/>
  <c r="J474"/>
  <c r="J489"/>
  <c r="J497"/>
  <c r="J483"/>
  <c r="J484"/>
  <c r="J493"/>
  <c r="J481"/>
  <c r="J498"/>
  <c r="L484"/>
  <c r="L490"/>
  <c r="L495"/>
  <c r="L474"/>
  <c r="L500"/>
  <c r="L479"/>
  <c r="L493"/>
  <c r="L480"/>
  <c r="L489"/>
  <c r="L498"/>
  <c r="L481"/>
  <c r="L486"/>
  <c r="L475"/>
  <c r="L491"/>
  <c r="L476"/>
  <c r="L485"/>
  <c r="L494"/>
  <c r="L477"/>
  <c r="L482"/>
  <c r="L471"/>
  <c r="L497"/>
  <c r="L487"/>
  <c r="L472"/>
  <c r="L488"/>
  <c r="L492"/>
  <c r="L473"/>
  <c r="L478"/>
  <c r="L499"/>
  <c r="L483"/>
  <c r="L496"/>
  <c r="BG496"/>
  <c r="BG483"/>
  <c r="BG484"/>
  <c r="BG497"/>
  <c r="BG473"/>
  <c r="BG474"/>
  <c r="BG491"/>
  <c r="BG492"/>
  <c r="BG479"/>
  <c r="BG480"/>
  <c r="BG493"/>
  <c r="BG498"/>
  <c r="BG485"/>
  <c r="BG486"/>
  <c r="BG487"/>
  <c r="BG488"/>
  <c r="BG475"/>
  <c r="BG476"/>
  <c r="BG489"/>
  <c r="BG494"/>
  <c r="BG481"/>
  <c r="BG482"/>
  <c r="BG499"/>
  <c r="BG502"/>
  <c r="BG500"/>
  <c r="BG472"/>
  <c r="BG471"/>
  <c r="BG490"/>
  <c r="BG477"/>
  <c r="BG478"/>
  <c r="BG495"/>
  <c r="H110" i="23"/>
  <c r="H118"/>
  <c r="H111"/>
  <c r="H105"/>
  <c r="H108"/>
  <c r="H116"/>
  <c r="H109"/>
  <c r="H117"/>
  <c r="H114"/>
  <c r="H107"/>
  <c r="H115"/>
  <c r="H112"/>
  <c r="H106"/>
  <c r="H113"/>
  <c r="AB466" i="28"/>
  <c r="AB467" s="1"/>
  <c r="AE466"/>
  <c r="AE467" s="1"/>
  <c r="BE431"/>
  <c r="BE432" s="1"/>
  <c r="AV431"/>
  <c r="AV432" s="1"/>
  <c r="Q431"/>
  <c r="Q432" s="1"/>
  <c r="AX431"/>
  <c r="AX432" s="1"/>
  <c r="AP431"/>
  <c r="AP432" s="1"/>
  <c r="BE466"/>
  <c r="BE467" s="1"/>
  <c r="AN466"/>
  <c r="AN467" s="1"/>
  <c r="S466"/>
  <c r="S467" s="1"/>
  <c r="AR431"/>
  <c r="AR432" s="1"/>
  <c r="BC431"/>
  <c r="BC432" s="1"/>
  <c r="O431"/>
  <c r="O432" s="1"/>
  <c r="AF431"/>
  <c r="AF432" s="1"/>
  <c r="BB466"/>
  <c r="BB467" s="1"/>
  <c r="AS466"/>
  <c r="AS467" s="1"/>
  <c r="AF466"/>
  <c r="AF467" s="1"/>
  <c r="AX466"/>
  <c r="AX467" s="1"/>
  <c r="AC431"/>
  <c r="AC432" s="1"/>
  <c r="AN431"/>
  <c r="AN432" s="1"/>
  <c r="L431"/>
  <c r="L432" s="1"/>
  <c r="J466"/>
  <c r="J467" s="1"/>
  <c r="Y431"/>
  <c r="Y432" s="1"/>
  <c r="H431"/>
  <c r="H432" s="1"/>
  <c r="AJ466"/>
  <c r="AJ467" s="1"/>
  <c r="Y501" l="1"/>
  <c r="Y502" s="1"/>
  <c r="K501"/>
  <c r="K502" s="1"/>
  <c r="K169" i="30"/>
  <c r="P169" s="1"/>
  <c r="N169"/>
  <c r="J169"/>
  <c r="O169" s="1"/>
  <c r="N160"/>
  <c r="J160"/>
  <c r="O160" s="1"/>
  <c r="K160"/>
  <c r="P160" s="1"/>
  <c r="J173"/>
  <c r="K173"/>
  <c r="P173" s="1"/>
  <c r="N173"/>
  <c r="O173"/>
  <c r="N164"/>
  <c r="J164"/>
  <c r="O164" s="1"/>
  <c r="K164"/>
  <c r="K161"/>
  <c r="P161" s="1"/>
  <c r="N161"/>
  <c r="J161"/>
  <c r="L161" s="1"/>
  <c r="Q161" s="1"/>
  <c r="N179"/>
  <c r="P179"/>
  <c r="K179"/>
  <c r="Q179"/>
  <c r="O179"/>
  <c r="L179"/>
  <c r="J179"/>
  <c r="Q178"/>
  <c r="O178"/>
  <c r="L178"/>
  <c r="J178"/>
  <c r="P178"/>
  <c r="K178"/>
  <c r="N178"/>
  <c r="N167"/>
  <c r="J167"/>
  <c r="O167" s="1"/>
  <c r="K167"/>
  <c r="P167" s="1"/>
  <c r="E480" i="28"/>
  <c r="BI480" s="1"/>
  <c r="BK480" s="1"/>
  <c r="I236" i="30" s="1"/>
  <c r="E475" i="28"/>
  <c r="BI475" s="1"/>
  <c r="BK475" s="1"/>
  <c r="I231" i="30" s="1"/>
  <c r="E492" i="28"/>
  <c r="BI492" s="1"/>
  <c r="BK492" s="1"/>
  <c r="I247" i="30" s="1"/>
  <c r="E500" i="28"/>
  <c r="BI500" s="1"/>
  <c r="BK500" s="1"/>
  <c r="I255" i="30" s="1"/>
  <c r="E491" i="28"/>
  <c r="BI491" s="1"/>
  <c r="BK491" s="1"/>
  <c r="I246" i="30" s="1"/>
  <c r="E482" i="28"/>
  <c r="BI482" s="1"/>
  <c r="BK482" s="1"/>
  <c r="I238" i="30" s="1"/>
  <c r="E499" i="28"/>
  <c r="BI499" s="1"/>
  <c r="BK499" s="1"/>
  <c r="I254" i="30" s="1"/>
  <c r="E476" i="28"/>
  <c r="BI476" s="1"/>
  <c r="BK476" s="1"/>
  <c r="I232" i="30" s="1"/>
  <c r="E471" i="28"/>
  <c r="E490"/>
  <c r="BI490" s="1"/>
  <c r="BK490" s="1"/>
  <c r="E498"/>
  <c r="BI498" s="1"/>
  <c r="BK498" s="1"/>
  <c r="I253" i="30" s="1"/>
  <c r="E489" i="28"/>
  <c r="BI489" s="1"/>
  <c r="BK489" s="1"/>
  <c r="I245" i="30" s="1"/>
  <c r="E478" i="28"/>
  <c r="BI478" s="1"/>
  <c r="BK478" s="1"/>
  <c r="I234" i="30" s="1"/>
  <c r="E495" i="28"/>
  <c r="BI495" s="1"/>
  <c r="BK495" s="1"/>
  <c r="I250" i="30" s="1"/>
  <c r="E487" i="28"/>
  <c r="BI487" s="1"/>
  <c r="BK487" s="1"/>
  <c r="I243" i="30" s="1"/>
  <c r="E472" i="28"/>
  <c r="BI472" s="1"/>
  <c r="BK472" s="1"/>
  <c r="I228" i="30" s="1"/>
  <c r="E488" i="28"/>
  <c r="BI488" s="1"/>
  <c r="BK488" s="1"/>
  <c r="I244" i="30" s="1"/>
  <c r="E483" i="28"/>
  <c r="BI483" s="1"/>
  <c r="BK483" s="1"/>
  <c r="I239" i="30" s="1"/>
  <c r="E494" i="28"/>
  <c r="BI494" s="1"/>
  <c r="BK494" s="1"/>
  <c r="I249" i="30" s="1"/>
  <c r="E477" i="28"/>
  <c r="BI477" s="1"/>
  <c r="BK477" s="1"/>
  <c r="I233" i="30" s="1"/>
  <c r="E474" i="28"/>
  <c r="BI474" s="1"/>
  <c r="BK474" s="1"/>
  <c r="I230" i="30" s="1"/>
  <c r="E496" i="28"/>
  <c r="BI496" s="1"/>
  <c r="BK496" s="1"/>
  <c r="I251" i="30" s="1"/>
  <c r="E485" i="28"/>
  <c r="BI485" s="1"/>
  <c r="BK485" s="1"/>
  <c r="I241" i="30" s="1"/>
  <c r="L364" i="26"/>
  <c r="L365" s="1"/>
  <c r="E484" i="28"/>
  <c r="BI484" s="1"/>
  <c r="BK484" s="1"/>
  <c r="I240" i="30" s="1"/>
  <c r="E479" i="28"/>
  <c r="BI479" s="1"/>
  <c r="BK479" s="1"/>
  <c r="I235" i="30" s="1"/>
  <c r="E497" i="28"/>
  <c r="BI497" s="1"/>
  <c r="BK497" s="1"/>
  <c r="I252" i="30" s="1"/>
  <c r="E473" i="28"/>
  <c r="BI473" s="1"/>
  <c r="BK473" s="1"/>
  <c r="I229" i="30" s="1"/>
  <c r="E493" i="28"/>
  <c r="BI493" s="1"/>
  <c r="BK493" s="1"/>
  <c r="I248" i="30" s="1"/>
  <c r="E486" i="28"/>
  <c r="BI486" s="1"/>
  <c r="BK486" s="1"/>
  <c r="I242" i="30" s="1"/>
  <c r="E481" i="28"/>
  <c r="BI481" s="1"/>
  <c r="BK481" s="1"/>
  <c r="I237" i="30" s="1"/>
  <c r="N204"/>
  <c r="J204"/>
  <c r="O204" s="1"/>
  <c r="K204"/>
  <c r="P204" s="1"/>
  <c r="BI436" i="28"/>
  <c r="E466"/>
  <c r="E467" s="1"/>
  <c r="J211" i="30"/>
  <c r="Q211"/>
  <c r="P211"/>
  <c r="L211"/>
  <c r="K211"/>
  <c r="N211"/>
  <c r="O211"/>
  <c r="J219"/>
  <c r="Q219"/>
  <c r="P219"/>
  <c r="L219"/>
  <c r="K219"/>
  <c r="N219"/>
  <c r="O219"/>
  <c r="N196"/>
  <c r="J196"/>
  <c r="L196" s="1"/>
  <c r="Q196" s="1"/>
  <c r="K196"/>
  <c r="P196" s="1"/>
  <c r="O196"/>
  <c r="N217"/>
  <c r="P217"/>
  <c r="K217"/>
  <c r="Q217"/>
  <c r="O217"/>
  <c r="L217"/>
  <c r="J217"/>
  <c r="K200"/>
  <c r="P200" s="1"/>
  <c r="N200"/>
  <c r="J200"/>
  <c r="L200" s="1"/>
  <c r="Q200" s="1"/>
  <c r="K192"/>
  <c r="N192"/>
  <c r="J192"/>
  <c r="L192" s="1"/>
  <c r="Q192" s="1"/>
  <c r="P192"/>
  <c r="J501" i="28"/>
  <c r="J502" s="1"/>
  <c r="P501"/>
  <c r="P502" s="1"/>
  <c r="AR501"/>
  <c r="AR502" s="1"/>
  <c r="W501"/>
  <c r="W502" s="1"/>
  <c r="AC501"/>
  <c r="AC502" s="1"/>
  <c r="AU501"/>
  <c r="AU502" s="1"/>
  <c r="AY501"/>
  <c r="AY502" s="1"/>
  <c r="BD501"/>
  <c r="BD502" s="1"/>
  <c r="T501"/>
  <c r="T502" s="1"/>
  <c r="AV501"/>
  <c r="AV502" s="1"/>
  <c r="R501"/>
  <c r="R502" s="1"/>
  <c r="J184" i="30"/>
  <c r="Q184"/>
  <c r="L184"/>
  <c r="N184"/>
  <c r="P184"/>
  <c r="O184"/>
  <c r="K184"/>
  <c r="O176"/>
  <c r="K176"/>
  <c r="J176"/>
  <c r="Q176"/>
  <c r="L176"/>
  <c r="N176"/>
  <c r="P176"/>
  <c r="N183"/>
  <c r="P183"/>
  <c r="K183"/>
  <c r="Q183"/>
  <c r="O183"/>
  <c r="L183"/>
  <c r="J183"/>
  <c r="O180"/>
  <c r="K180"/>
  <c r="J180"/>
  <c r="Q180"/>
  <c r="L180"/>
  <c r="N180"/>
  <c r="P180"/>
  <c r="O177"/>
  <c r="J177"/>
  <c r="Q177"/>
  <c r="P177"/>
  <c r="L177"/>
  <c r="K177"/>
  <c r="N177"/>
  <c r="N168"/>
  <c r="J168"/>
  <c r="O168" s="1"/>
  <c r="K168"/>
  <c r="P168" s="1"/>
  <c r="J165"/>
  <c r="O165" s="1"/>
  <c r="K165"/>
  <c r="P165" s="1"/>
  <c r="N165"/>
  <c r="J156"/>
  <c r="O156" s="1"/>
  <c r="K156"/>
  <c r="P156" s="1"/>
  <c r="N156"/>
  <c r="N120"/>
  <c r="K120"/>
  <c r="P120" s="1"/>
  <c r="J120"/>
  <c r="O120" s="1"/>
  <c r="I107" i="23"/>
  <c r="I115"/>
  <c r="I110"/>
  <c r="I118"/>
  <c r="I105"/>
  <c r="I113"/>
  <c r="I108"/>
  <c r="I116"/>
  <c r="I111"/>
  <c r="I106"/>
  <c r="I114"/>
  <c r="I109"/>
  <c r="I117"/>
  <c r="I112"/>
  <c r="J210" i="30"/>
  <c r="Q210"/>
  <c r="L210"/>
  <c r="N210"/>
  <c r="P210"/>
  <c r="O210"/>
  <c r="K210"/>
  <c r="J208"/>
  <c r="O208" s="1"/>
  <c r="K208"/>
  <c r="P208" s="1"/>
  <c r="N208"/>
  <c r="N194"/>
  <c r="J194"/>
  <c r="O194" s="1"/>
  <c r="K194"/>
  <c r="P194" s="1"/>
  <c r="K212"/>
  <c r="N212"/>
  <c r="Q212"/>
  <c r="O212"/>
  <c r="L212"/>
  <c r="J212"/>
  <c r="P212"/>
  <c r="J198"/>
  <c r="O198" s="1"/>
  <c r="K198"/>
  <c r="P198" s="1"/>
  <c r="L198"/>
  <c r="Q198" s="1"/>
  <c r="N198"/>
  <c r="N206"/>
  <c r="J206"/>
  <c r="O206" s="1"/>
  <c r="K206"/>
  <c r="P206" s="1"/>
  <c r="J202"/>
  <c r="K202"/>
  <c r="P202" s="1"/>
  <c r="N202"/>
  <c r="L501" i="28"/>
  <c r="L502" s="1"/>
  <c r="AA501"/>
  <c r="AA502" s="1"/>
  <c r="M501"/>
  <c r="M502" s="1"/>
  <c r="AD501"/>
  <c r="AD502" s="1"/>
  <c r="AE501"/>
  <c r="AE502" s="1"/>
  <c r="AB501"/>
  <c r="AB502" s="1"/>
  <c r="G120" i="23"/>
  <c r="AM501" i="28"/>
  <c r="AM502" s="1"/>
  <c r="AK501"/>
  <c r="AK502" s="1"/>
  <c r="AF501"/>
  <c r="AF502" s="1"/>
  <c r="H501"/>
  <c r="H502" s="1"/>
  <c r="X501"/>
  <c r="X502" s="1"/>
  <c r="BA501"/>
  <c r="BA502" s="1"/>
  <c r="K166" i="30"/>
  <c r="P166" s="1"/>
  <c r="N166"/>
  <c r="J166"/>
  <c r="O166" s="1"/>
  <c r="BI401" i="28"/>
  <c r="E431"/>
  <c r="E432" s="1"/>
  <c r="K170" i="30"/>
  <c r="P170" s="1"/>
  <c r="N170"/>
  <c r="J170"/>
  <c r="O170" s="1"/>
  <c r="P159"/>
  <c r="K159"/>
  <c r="N159"/>
  <c r="J159"/>
  <c r="O159" s="1"/>
  <c r="L159"/>
  <c r="Q159" s="1"/>
  <c r="J158"/>
  <c r="K158"/>
  <c r="P158" s="1"/>
  <c r="N158"/>
  <c r="O158"/>
  <c r="J181"/>
  <c r="Q181"/>
  <c r="P181"/>
  <c r="L181"/>
  <c r="K181"/>
  <c r="N181"/>
  <c r="O181"/>
  <c r="N172"/>
  <c r="J172"/>
  <c r="O172" s="1"/>
  <c r="K172"/>
  <c r="P172" s="1"/>
  <c r="L218"/>
  <c r="N218"/>
  <c r="P218"/>
  <c r="O218"/>
  <c r="K218"/>
  <c r="J218"/>
  <c r="Q218"/>
  <c r="N205"/>
  <c r="J205"/>
  <c r="K205"/>
  <c r="P205" s="1"/>
  <c r="O205"/>
  <c r="L220"/>
  <c r="J220"/>
  <c r="P220"/>
  <c r="K220"/>
  <c r="N220"/>
  <c r="Q220"/>
  <c r="O220"/>
  <c r="K193"/>
  <c r="P193" s="1"/>
  <c r="N193"/>
  <c r="J193"/>
  <c r="L193" s="1"/>
  <c r="Q193" s="1"/>
  <c r="K197"/>
  <c r="P197" s="1"/>
  <c r="N197"/>
  <c r="J197"/>
  <c r="L197" s="1"/>
  <c r="Q197" s="1"/>
  <c r="L216"/>
  <c r="J216"/>
  <c r="P216"/>
  <c r="K216"/>
  <c r="N216"/>
  <c r="Q216"/>
  <c r="O216"/>
  <c r="N201"/>
  <c r="J201"/>
  <c r="K201"/>
  <c r="P201" s="1"/>
  <c r="O201"/>
  <c r="H120" i="23"/>
  <c r="BG501" i="28"/>
  <c r="AX501"/>
  <c r="AX502" s="1"/>
  <c r="U501"/>
  <c r="U502" s="1"/>
  <c r="AQ501"/>
  <c r="AQ502" s="1"/>
  <c r="AZ501"/>
  <c r="AZ502" s="1"/>
  <c r="V501"/>
  <c r="V502" s="1"/>
  <c r="F501"/>
  <c r="F502" s="1"/>
  <c r="AN501"/>
  <c r="AN502" s="1"/>
  <c r="AS501"/>
  <c r="AS502" s="1"/>
  <c r="O501"/>
  <c r="O502" s="1"/>
  <c r="AO501"/>
  <c r="AO502" s="1"/>
  <c r="AJ501"/>
  <c r="AJ502" s="1"/>
  <c r="L182" i="30"/>
  <c r="J182"/>
  <c r="P182"/>
  <c r="K182"/>
  <c r="N182"/>
  <c r="Q182"/>
  <c r="O182"/>
  <c r="J171"/>
  <c r="O171" s="1"/>
  <c r="K171"/>
  <c r="P171" s="1"/>
  <c r="N171"/>
  <c r="J157"/>
  <c r="K157"/>
  <c r="P157" s="1"/>
  <c r="N157"/>
  <c r="O157"/>
  <c r="L175"/>
  <c r="J175"/>
  <c r="N175"/>
  <c r="P175"/>
  <c r="K175"/>
  <c r="Q175"/>
  <c r="O175"/>
  <c r="L174"/>
  <c r="J174"/>
  <c r="P174"/>
  <c r="K174"/>
  <c r="N174"/>
  <c r="Q174"/>
  <c r="O174"/>
  <c r="K163"/>
  <c r="N163"/>
  <c r="J163"/>
  <c r="O163" s="1"/>
  <c r="P163"/>
  <c r="J162"/>
  <c r="P162"/>
  <c r="K162"/>
  <c r="N162"/>
  <c r="O162"/>
  <c r="BI254" i="28"/>
  <c r="BI255" s="1"/>
  <c r="BK224"/>
  <c r="G227" i="30" s="1"/>
  <c r="N207"/>
  <c r="J207"/>
  <c r="O207" s="1"/>
  <c r="P207"/>
  <c r="K207"/>
  <c r="O215"/>
  <c r="J215"/>
  <c r="Q215"/>
  <c r="P215"/>
  <c r="L215"/>
  <c r="K215"/>
  <c r="N215"/>
  <c r="N195"/>
  <c r="J195"/>
  <c r="O195" s="1"/>
  <c r="K195"/>
  <c r="P195" s="1"/>
  <c r="J209"/>
  <c r="O209" s="1"/>
  <c r="K209"/>
  <c r="P209" s="1"/>
  <c r="N209"/>
  <c r="K199"/>
  <c r="N199"/>
  <c r="J199"/>
  <c r="L199" s="1"/>
  <c r="Q199" s="1"/>
  <c r="P199"/>
  <c r="L213"/>
  <c r="J213"/>
  <c r="N213"/>
  <c r="P213"/>
  <c r="K213"/>
  <c r="Q213"/>
  <c r="O213"/>
  <c r="K203"/>
  <c r="P203" s="1"/>
  <c r="N203"/>
  <c r="J203"/>
  <c r="O203" s="1"/>
  <c r="L214"/>
  <c r="N214"/>
  <c r="P214"/>
  <c r="O214"/>
  <c r="K214"/>
  <c r="J214"/>
  <c r="Q214"/>
  <c r="AP501" i="28"/>
  <c r="AP502" s="1"/>
  <c r="BE501"/>
  <c r="BE502" s="1"/>
  <c r="AG501"/>
  <c r="AG502" s="1"/>
  <c r="G501"/>
  <c r="G502" s="1"/>
  <c r="AL501"/>
  <c r="AL502" s="1"/>
  <c r="Q501"/>
  <c r="Q502" s="1"/>
  <c r="AI501"/>
  <c r="AI502" s="1"/>
  <c r="N501"/>
  <c r="N502" s="1"/>
  <c r="BB501"/>
  <c r="BB502" s="1"/>
  <c r="AH501"/>
  <c r="AH502" s="1"/>
  <c r="Z501"/>
  <c r="Z502" s="1"/>
  <c r="AW501"/>
  <c r="AW502" s="1"/>
  <c r="BF501"/>
  <c r="I501"/>
  <c r="I502" s="1"/>
  <c r="S501"/>
  <c r="S502" s="1"/>
  <c r="BC501"/>
  <c r="BC502" s="1"/>
  <c r="AT501"/>
  <c r="AT502" s="1"/>
  <c r="L85" i="30"/>
  <c r="Q85" s="1"/>
  <c r="L164" l="1"/>
  <c r="Q164" s="1"/>
  <c r="L173"/>
  <c r="Q173" s="1"/>
  <c r="L206"/>
  <c r="Q206" s="1"/>
  <c r="L120"/>
  <c r="Q120" s="1"/>
  <c r="L168"/>
  <c r="Q168" s="1"/>
  <c r="L157"/>
  <c r="Q157" s="1"/>
  <c r="O199"/>
  <c r="O197"/>
  <c r="L172"/>
  <c r="Q172" s="1"/>
  <c r="L165"/>
  <c r="Q165" s="1"/>
  <c r="L202"/>
  <c r="Q202" s="1"/>
  <c r="K237"/>
  <c r="P237" s="1"/>
  <c r="N237"/>
  <c r="J237"/>
  <c r="O237" s="1"/>
  <c r="O252"/>
  <c r="K252"/>
  <c r="J252"/>
  <c r="Q252"/>
  <c r="L252"/>
  <c r="N252"/>
  <c r="P252"/>
  <c r="J241"/>
  <c r="O241" s="1"/>
  <c r="K241"/>
  <c r="P241" s="1"/>
  <c r="N241"/>
  <c r="K249"/>
  <c r="N249"/>
  <c r="O249"/>
  <c r="J249"/>
  <c r="Q249"/>
  <c r="P249"/>
  <c r="L249"/>
  <c r="K243"/>
  <c r="P243" s="1"/>
  <c r="N243"/>
  <c r="J243"/>
  <c r="O243" s="1"/>
  <c r="O253"/>
  <c r="J253"/>
  <c r="Q253"/>
  <c r="P253"/>
  <c r="L253"/>
  <c r="K253"/>
  <c r="N253"/>
  <c r="Q254"/>
  <c r="O254"/>
  <c r="L254"/>
  <c r="J254"/>
  <c r="P254"/>
  <c r="K254"/>
  <c r="N254"/>
  <c r="L247"/>
  <c r="J247"/>
  <c r="N247"/>
  <c r="P247"/>
  <c r="K247"/>
  <c r="Q247"/>
  <c r="O247"/>
  <c r="L195"/>
  <c r="Q195" s="1"/>
  <c r="O161"/>
  <c r="P164"/>
  <c r="BK436" i="28"/>
  <c r="I191" i="30" s="1"/>
  <c r="BI466" i="28"/>
  <c r="BI467" s="1"/>
  <c r="J229" i="30"/>
  <c r="O229" s="1"/>
  <c r="K229"/>
  <c r="P229" s="1"/>
  <c r="N229"/>
  <c r="K233"/>
  <c r="P233" s="1"/>
  <c r="N233"/>
  <c r="J233"/>
  <c r="O233" s="1"/>
  <c r="N228"/>
  <c r="J228"/>
  <c r="O228" s="1"/>
  <c r="K228"/>
  <c r="P228" s="1"/>
  <c r="N245"/>
  <c r="J245"/>
  <c r="K245"/>
  <c r="P245" s="1"/>
  <c r="K232"/>
  <c r="P232" s="1"/>
  <c r="N232"/>
  <c r="J232"/>
  <c r="O232" s="1"/>
  <c r="L232"/>
  <c r="Q232" s="1"/>
  <c r="N255"/>
  <c r="P255"/>
  <c r="K255"/>
  <c r="Q255"/>
  <c r="O255"/>
  <c r="L255"/>
  <c r="J255"/>
  <c r="L203"/>
  <c r="Q203" s="1"/>
  <c r="L207"/>
  <c r="Q207" s="1"/>
  <c r="L163"/>
  <c r="Q163" s="1"/>
  <c r="L171"/>
  <c r="Q171" s="1"/>
  <c r="L201"/>
  <c r="Q201" s="1"/>
  <c r="L205"/>
  <c r="Q205" s="1"/>
  <c r="L158"/>
  <c r="Q158" s="1"/>
  <c r="L166"/>
  <c r="Q166" s="1"/>
  <c r="L194"/>
  <c r="Q194" s="1"/>
  <c r="L208"/>
  <c r="Q208" s="1"/>
  <c r="I120" i="23"/>
  <c r="BK401" i="28"/>
  <c r="I155" i="30" s="1"/>
  <c r="BI431" i="28"/>
  <c r="BI432" s="1"/>
  <c r="O248" i="30"/>
  <c r="K248"/>
  <c r="J248"/>
  <c r="Q248"/>
  <c r="L248"/>
  <c r="N248"/>
  <c r="P248"/>
  <c r="K240"/>
  <c r="P240" s="1"/>
  <c r="N240"/>
  <c r="J240"/>
  <c r="O240" s="1"/>
  <c r="N230"/>
  <c r="J230"/>
  <c r="K230"/>
  <c r="P230" s="1"/>
  <c r="N244"/>
  <c r="J244"/>
  <c r="O244" s="1"/>
  <c r="K244"/>
  <c r="P244" s="1"/>
  <c r="J234"/>
  <c r="O234" s="1"/>
  <c r="K234"/>
  <c r="P234" s="1"/>
  <c r="N234"/>
  <c r="E501" i="28"/>
  <c r="E502" s="1"/>
  <c r="BI471"/>
  <c r="P246" i="30"/>
  <c r="K246"/>
  <c r="N246"/>
  <c r="Q246"/>
  <c r="O246"/>
  <c r="L246"/>
  <c r="J246"/>
  <c r="J236"/>
  <c r="O236" s="1"/>
  <c r="K236"/>
  <c r="L236" s="1"/>
  <c r="Q236" s="1"/>
  <c r="N236"/>
  <c r="L209"/>
  <c r="Q209" s="1"/>
  <c r="L162"/>
  <c r="Q162" s="1"/>
  <c r="O193"/>
  <c r="L156"/>
  <c r="Q156" s="1"/>
  <c r="L169"/>
  <c r="Q169" s="1"/>
  <c r="K242"/>
  <c r="P242" s="1"/>
  <c r="N242"/>
  <c r="J242"/>
  <c r="O242" s="1"/>
  <c r="J235"/>
  <c r="L235" s="1"/>
  <c r="Q235" s="1"/>
  <c r="K235"/>
  <c r="P235" s="1"/>
  <c r="N235"/>
  <c r="Q251"/>
  <c r="O251"/>
  <c r="L251"/>
  <c r="J251"/>
  <c r="N251"/>
  <c r="P251"/>
  <c r="K251"/>
  <c r="K239"/>
  <c r="P239" s="1"/>
  <c r="N239"/>
  <c r="J239"/>
  <c r="O239" s="1"/>
  <c r="K250"/>
  <c r="N250"/>
  <c r="Q250"/>
  <c r="O250"/>
  <c r="L250"/>
  <c r="J250"/>
  <c r="P250"/>
  <c r="N238"/>
  <c r="J238"/>
  <c r="K238"/>
  <c r="P238" s="1"/>
  <c r="K231"/>
  <c r="P231" s="1"/>
  <c r="N231"/>
  <c r="J231"/>
  <c r="L170"/>
  <c r="Q170" s="1"/>
  <c r="O202"/>
  <c r="O192"/>
  <c r="O200"/>
  <c r="L204"/>
  <c r="Q204" s="1"/>
  <c r="L167"/>
  <c r="Q167" s="1"/>
  <c r="L160"/>
  <c r="Q160" s="1"/>
  <c r="L237" l="1"/>
  <c r="Q237" s="1"/>
  <c r="L233"/>
  <c r="Q233" s="1"/>
  <c r="L229"/>
  <c r="Q229" s="1"/>
  <c r="L238"/>
  <c r="Q238" s="1"/>
  <c r="O235"/>
  <c r="L230"/>
  <c r="Q230" s="1"/>
  <c r="L245"/>
  <c r="Q245" s="1"/>
  <c r="L241"/>
  <c r="Q241" s="1"/>
  <c r="K191"/>
  <c r="P191" s="1"/>
  <c r="N191"/>
  <c r="J191"/>
  <c r="O191" s="1"/>
  <c r="L231"/>
  <c r="Q231" s="1"/>
  <c r="L239"/>
  <c r="Q239" s="1"/>
  <c r="L242"/>
  <c r="Q242" s="1"/>
  <c r="L244"/>
  <c r="Q244" s="1"/>
  <c r="L234"/>
  <c r="Q234" s="1"/>
  <c r="BI501" i="28"/>
  <c r="BI502" s="1"/>
  <c r="BK471"/>
  <c r="I227" i="30" s="1"/>
  <c r="J155"/>
  <c r="O155" s="1"/>
  <c r="K155"/>
  <c r="P155" s="1"/>
  <c r="N155"/>
  <c r="O231"/>
  <c r="O238"/>
  <c r="P236"/>
  <c r="O230"/>
  <c r="L240"/>
  <c r="Q240" s="1"/>
  <c r="O245"/>
  <c r="L228"/>
  <c r="Q228" s="1"/>
  <c r="L243"/>
  <c r="Q243" s="1"/>
  <c r="L191" l="1"/>
  <c r="Q191" s="1"/>
  <c r="L155"/>
  <c r="Q155" s="1"/>
  <c r="N227"/>
  <c r="J227"/>
  <c r="O227" s="1"/>
  <c r="K227"/>
  <c r="P227" s="1"/>
  <c r="L227" l="1"/>
  <c r="Q227" s="1"/>
</calcChain>
</file>

<file path=xl/sharedStrings.xml><?xml version="1.0" encoding="utf-8"?>
<sst xmlns="http://schemas.openxmlformats.org/spreadsheetml/2006/main" count="4193" uniqueCount="1107">
  <si>
    <t>Code</t>
  </si>
  <si>
    <t>HLR</t>
  </si>
  <si>
    <t>Total</t>
  </si>
  <si>
    <t>Network Element</t>
  </si>
  <si>
    <t>BTS</t>
  </si>
  <si>
    <t>BSC</t>
  </si>
  <si>
    <t>MSC</t>
  </si>
  <si>
    <t>BTS-BSC</t>
  </si>
  <si>
    <t>BSC-MSC</t>
  </si>
  <si>
    <t>MSC-MSC</t>
  </si>
  <si>
    <t>%</t>
  </si>
  <si>
    <t>SMS to erlang</t>
  </si>
  <si>
    <t>TRX</t>
  </si>
  <si>
    <t xml:space="preserve">Network Element </t>
  </si>
  <si>
    <t>Unit</t>
  </si>
  <si>
    <t>Manufacturer's Design Capacity</t>
  </si>
  <si>
    <t>MMS to erlang</t>
  </si>
  <si>
    <t>Busy day traffic as a % of years traffic</t>
  </si>
  <si>
    <t>Minutes per hour</t>
  </si>
  <si>
    <t>IP protocol overhead</t>
  </si>
  <si>
    <t>Busy days per year</t>
  </si>
  <si>
    <t>Proportion of busy day traffic in the busy hour</t>
  </si>
  <si>
    <t>minutes</t>
  </si>
  <si>
    <t>Annual voice minutes to BH Erlang conversion factor</t>
  </si>
  <si>
    <t>Average size of an SMS header</t>
  </si>
  <si>
    <t>Bytes</t>
  </si>
  <si>
    <t>Average size of SMS data traffic</t>
  </si>
  <si>
    <t>Channel size</t>
  </si>
  <si>
    <t>Busy hour SMS to Busy hour Erlangs</t>
  </si>
  <si>
    <t>Forecast</t>
  </si>
  <si>
    <t>Actual</t>
  </si>
  <si>
    <t>Call Services</t>
  </si>
  <si>
    <t>CAPEX</t>
  </si>
  <si>
    <t>Economic lifetime (Years)</t>
  </si>
  <si>
    <t>sq km</t>
  </si>
  <si>
    <t>As at 1 January</t>
  </si>
  <si>
    <t xml:space="preserve">subs </t>
  </si>
  <si>
    <t xml:space="preserve">Actuals </t>
  </si>
  <si>
    <t>Estimated</t>
  </si>
  <si>
    <t xml:space="preserve">Estimated </t>
  </si>
  <si>
    <t>Transmission Links</t>
  </si>
  <si>
    <t>Forward provisioning (months)</t>
  </si>
  <si>
    <t>Links</t>
  </si>
  <si>
    <t>Description</t>
  </si>
  <si>
    <t>GPRS</t>
  </si>
  <si>
    <t xml:space="preserve">Fibre </t>
  </si>
  <si>
    <t>Microwave</t>
  </si>
  <si>
    <t xml:space="preserve">Total </t>
  </si>
  <si>
    <t>MSC-HLR</t>
  </si>
  <si>
    <t>NMS</t>
  </si>
  <si>
    <t>INT</t>
  </si>
  <si>
    <t>IGW</t>
  </si>
  <si>
    <t>Number of subscribers</t>
  </si>
  <si>
    <t>Network elements</t>
  </si>
  <si>
    <t>Services</t>
  </si>
  <si>
    <t>Service code</t>
  </si>
  <si>
    <t>S01</t>
  </si>
  <si>
    <t>S02</t>
  </si>
  <si>
    <t>S03</t>
  </si>
  <si>
    <t>S04</t>
  </si>
  <si>
    <t>S05</t>
  </si>
  <si>
    <t>S06</t>
  </si>
  <si>
    <t>S07</t>
  </si>
  <si>
    <t>S08</t>
  </si>
  <si>
    <t>S09</t>
  </si>
  <si>
    <t>S10</t>
  </si>
  <si>
    <t>S11</t>
  </si>
  <si>
    <t>S12</t>
  </si>
  <si>
    <t>S13</t>
  </si>
  <si>
    <t>S14</t>
  </si>
  <si>
    <t>S15</t>
  </si>
  <si>
    <t>S16</t>
  </si>
  <si>
    <t>S17</t>
  </si>
  <si>
    <t>S18</t>
  </si>
  <si>
    <t>S19</t>
  </si>
  <si>
    <t>S20</t>
  </si>
  <si>
    <t>S21</t>
  </si>
  <si>
    <t>S22</t>
  </si>
  <si>
    <t>S23</t>
  </si>
  <si>
    <t>Transmission links</t>
  </si>
  <si>
    <t>T01</t>
  </si>
  <si>
    <t>T02</t>
  </si>
  <si>
    <t>T03</t>
  </si>
  <si>
    <t>T04</t>
  </si>
  <si>
    <t>T05</t>
  </si>
  <si>
    <t>T06</t>
  </si>
  <si>
    <t>T07</t>
  </si>
  <si>
    <t>T08</t>
  </si>
  <si>
    <t>T09</t>
  </si>
  <si>
    <t>T10</t>
  </si>
  <si>
    <t>T11</t>
  </si>
  <si>
    <t>T12</t>
  </si>
  <si>
    <t>T13</t>
  </si>
  <si>
    <t>T14</t>
  </si>
  <si>
    <t>T15</t>
  </si>
  <si>
    <t>N01</t>
  </si>
  <si>
    <t>N02</t>
  </si>
  <si>
    <t>N03</t>
  </si>
  <si>
    <t>N04</t>
  </si>
  <si>
    <t>N05</t>
  </si>
  <si>
    <t>N06</t>
  </si>
  <si>
    <t>N07</t>
  </si>
  <si>
    <t>N08</t>
  </si>
  <si>
    <t>N09</t>
  </si>
  <si>
    <t>N10</t>
  </si>
  <si>
    <t>N11</t>
  </si>
  <si>
    <t>N12</t>
  </si>
  <si>
    <t>N13</t>
  </si>
  <si>
    <t>N14</t>
  </si>
  <si>
    <t>N15</t>
  </si>
  <si>
    <t>N16</t>
  </si>
  <si>
    <t>Advertisement and publicity</t>
  </si>
  <si>
    <t>Bad debt provisions</t>
  </si>
  <si>
    <t>Billing &amp; CRM</t>
  </si>
  <si>
    <t>Communications</t>
  </si>
  <si>
    <t>Consultancy</t>
  </si>
  <si>
    <t>Cost of Equipment Sold</t>
  </si>
  <si>
    <t>Interconnect charges</t>
  </si>
  <si>
    <t>Management Accounting</t>
  </si>
  <si>
    <t>Management fee for managed services</t>
  </si>
  <si>
    <t>Office expenses, entertainment and donations</t>
  </si>
  <si>
    <t>Printing and stationery</t>
  </si>
  <si>
    <t>Provision for stores &amp; spares</t>
  </si>
  <si>
    <t>Leased line charges</t>
  </si>
  <si>
    <t>License fee: software &amp; GSM</t>
  </si>
  <si>
    <t>N17</t>
  </si>
  <si>
    <t>N18</t>
  </si>
  <si>
    <t>N19</t>
  </si>
  <si>
    <t>N20</t>
  </si>
  <si>
    <t>N21</t>
  </si>
  <si>
    <t>N22</t>
  </si>
  <si>
    <t>N23</t>
  </si>
  <si>
    <t>N24</t>
  </si>
  <si>
    <t>T16</t>
  </si>
  <si>
    <t>T19</t>
  </si>
  <si>
    <t>BIL</t>
  </si>
  <si>
    <t>MSC-SMS</t>
  </si>
  <si>
    <t>MSC-MMS</t>
  </si>
  <si>
    <t>SMSG</t>
  </si>
  <si>
    <t>SMSC</t>
  </si>
  <si>
    <t>MMSC</t>
  </si>
  <si>
    <t>OSS</t>
  </si>
  <si>
    <t>D01</t>
  </si>
  <si>
    <t>D02</t>
  </si>
  <si>
    <t>D03</t>
  </si>
  <si>
    <t>D04</t>
  </si>
  <si>
    <t>D05</t>
  </si>
  <si>
    <t>D06</t>
  </si>
  <si>
    <t>D07</t>
  </si>
  <si>
    <t>D08</t>
  </si>
  <si>
    <t>D09</t>
  </si>
  <si>
    <t>D10</t>
  </si>
  <si>
    <t>D11</t>
  </si>
  <si>
    <t>D12</t>
  </si>
  <si>
    <t>D13</t>
  </si>
  <si>
    <t>D14</t>
  </si>
  <si>
    <t>D15</t>
  </si>
  <si>
    <t>D16</t>
  </si>
  <si>
    <t>D17</t>
  </si>
  <si>
    <t>D18</t>
  </si>
  <si>
    <t>D19</t>
  </si>
  <si>
    <t>D20</t>
  </si>
  <si>
    <t>D21</t>
  </si>
  <si>
    <t>D22</t>
  </si>
  <si>
    <t>D23</t>
  </si>
  <si>
    <t>D24</t>
  </si>
  <si>
    <t>D25</t>
  </si>
  <si>
    <t>D26</t>
  </si>
  <si>
    <t>D27</t>
  </si>
  <si>
    <t>D28</t>
  </si>
  <si>
    <t>MSC-PPP</t>
  </si>
  <si>
    <t>MSC-IGW</t>
  </si>
  <si>
    <t>MSC-INT</t>
  </si>
  <si>
    <t>MSC-OSS</t>
  </si>
  <si>
    <t>MSC-GPRS</t>
  </si>
  <si>
    <t>MSC-BIL</t>
  </si>
  <si>
    <t>MSC-IBIL</t>
  </si>
  <si>
    <t>OTHER: complete as required</t>
  </si>
  <si>
    <t>TOTAL</t>
  </si>
  <si>
    <t>Mbytes</t>
  </si>
  <si>
    <t>PPP</t>
  </si>
  <si>
    <t>VMS</t>
  </si>
  <si>
    <t>IBIL</t>
  </si>
  <si>
    <t>General repairs</t>
  </si>
  <si>
    <t>Insurance</t>
  </si>
  <si>
    <t>Office security</t>
  </si>
  <si>
    <t>Rent, rates and taxes</t>
  </si>
  <si>
    <t xml:space="preserve">Salaries, wages and benefits </t>
  </si>
  <si>
    <t xml:space="preserve">Seminars, conferences and training </t>
  </si>
  <si>
    <t xml:space="preserve">Travelling and subsistance </t>
  </si>
  <si>
    <t>Utilities</t>
  </si>
  <si>
    <t xml:space="preserve">Vehicles </t>
  </si>
  <si>
    <t>DIRECT OPEX</t>
  </si>
  <si>
    <t>E1</t>
  </si>
  <si>
    <t>STM-1</t>
  </si>
  <si>
    <t>STM-4</t>
  </si>
  <si>
    <t>STM-16</t>
  </si>
  <si>
    <t>Fibre build cost - Per Km</t>
  </si>
  <si>
    <t>Other: please specify</t>
  </si>
  <si>
    <t>Bulgaria Bottom-Up Mobile LRIC Model</t>
  </si>
  <si>
    <t>Provinces (Oblasts)</t>
  </si>
  <si>
    <t>Node B</t>
  </si>
  <si>
    <t>RNC</t>
  </si>
  <si>
    <t>N25</t>
  </si>
  <si>
    <t>N26</t>
  </si>
  <si>
    <t>RNC-MSC</t>
  </si>
  <si>
    <t>T17</t>
  </si>
  <si>
    <t>T18</t>
  </si>
  <si>
    <t>Node B-RNC</t>
  </si>
  <si>
    <t>Land mass by province</t>
  </si>
  <si>
    <t>Province name</t>
  </si>
  <si>
    <t>Retail Billing system</t>
  </si>
  <si>
    <t>OTHER</t>
  </si>
  <si>
    <t>Accommodation and building costs</t>
  </si>
  <si>
    <r>
      <t>3G  Network coverage (km</t>
    </r>
    <r>
      <rPr>
        <b/>
        <vertAlign val="superscript"/>
        <sz val="10"/>
        <rFont val="Arial"/>
        <family val="2"/>
      </rPr>
      <t>2</t>
    </r>
    <r>
      <rPr>
        <b/>
        <sz val="10"/>
        <rFont val="Arial"/>
        <family val="2"/>
      </rPr>
      <t>)</t>
    </r>
  </si>
  <si>
    <t>MMS</t>
  </si>
  <si>
    <t>SMS</t>
  </si>
  <si>
    <t>Total successful conversation minutes, messages and MB of data for each calendar year</t>
  </si>
  <si>
    <t>Erlang/ Min</t>
  </si>
  <si>
    <t>Busy hour erlangs per total annual SMS</t>
  </si>
  <si>
    <t>Average size of MMS data traffic</t>
  </si>
  <si>
    <t>Busy hour MMS to Busy hour Erlangs</t>
  </si>
  <si>
    <t>Busy hour erlangs per total annual MMS</t>
  </si>
  <si>
    <t>Video to erlang</t>
  </si>
  <si>
    <t>Typical ratio of video to voice channel capacity</t>
  </si>
  <si>
    <t>Busy hour erlangs per total annual video minutes</t>
  </si>
  <si>
    <t>Data to erlang</t>
  </si>
  <si>
    <t>Busy hour erlangs per total annual Mbytes</t>
  </si>
  <si>
    <t>Proportion of collocated BTS/Node B</t>
  </si>
  <si>
    <t>Model Conventions</t>
  </si>
  <si>
    <t>None</t>
  </si>
  <si>
    <t>N27</t>
  </si>
  <si>
    <t>N28</t>
  </si>
  <si>
    <t>N29</t>
  </si>
  <si>
    <t>N30</t>
  </si>
  <si>
    <t>T20</t>
  </si>
  <si>
    <t>T21</t>
  </si>
  <si>
    <t>T22</t>
  </si>
  <si>
    <t>T23</t>
  </si>
  <si>
    <t>T24</t>
  </si>
  <si>
    <t>T25</t>
  </si>
  <si>
    <t>S24</t>
  </si>
  <si>
    <t>S25</t>
  </si>
  <si>
    <t>S26</t>
  </si>
  <si>
    <t>S27</t>
  </si>
  <si>
    <t>S28</t>
  </si>
  <si>
    <t>S29</t>
  </si>
  <si>
    <t>S30</t>
  </si>
  <si>
    <t>Years</t>
  </si>
  <si>
    <t>Year 1</t>
  </si>
  <si>
    <t>Year 2</t>
  </si>
  <si>
    <t>Year 3</t>
  </si>
  <si>
    <t>Year 4</t>
  </si>
  <si>
    <t>Year 5</t>
  </si>
  <si>
    <t>Currency</t>
  </si>
  <si>
    <t>Name</t>
  </si>
  <si>
    <t>Exchange rate</t>
  </si>
  <si>
    <t>Primary</t>
  </si>
  <si>
    <t>Euro</t>
  </si>
  <si>
    <t>Local</t>
  </si>
  <si>
    <t>Year 6</t>
  </si>
  <si>
    <t>Active subscriber based</t>
  </si>
  <si>
    <t>TOTAL subscribers</t>
  </si>
  <si>
    <t xml:space="preserve">Subscribers in current sensitivity case </t>
  </si>
  <si>
    <t>Market share in current sensitivity scenario</t>
  </si>
  <si>
    <t>Total subscribers - used to determine costs</t>
  </si>
  <si>
    <t># of subs</t>
  </si>
  <si>
    <t>% change in subscribers</t>
  </si>
  <si>
    <t>Market Shares</t>
  </si>
  <si>
    <t>B1</t>
  </si>
  <si>
    <t>Sensitivity cases</t>
  </si>
  <si>
    <t>Sensitivity case number:</t>
  </si>
  <si>
    <t>Category</t>
  </si>
  <si>
    <t>Key assumptions</t>
  </si>
  <si>
    <t>MEO</t>
  </si>
  <si>
    <t>Market</t>
  </si>
  <si>
    <t>Market share of efficient operator - 2015</t>
  </si>
  <si>
    <t>Market share of efficient operator - 2014</t>
  </si>
  <si>
    <t>Subscribers /traffic distribution by province</t>
  </si>
  <si>
    <t>Subscriber/traffic distribution as used in the current sensitivity case</t>
  </si>
  <si>
    <t>End of List</t>
  </si>
  <si>
    <t>End</t>
  </si>
  <si>
    <t>Billed traffic as used in the current sensitivity case</t>
  </si>
  <si>
    <t>Non-billed traffic factors</t>
  </si>
  <si>
    <t>Based on average data provided by operators</t>
  </si>
  <si>
    <t>Service</t>
  </si>
  <si>
    <t>Total network volumes (in current sensitivity case)</t>
  </si>
  <si>
    <t>Millions</t>
  </si>
  <si>
    <t>Total call attempts</t>
  </si>
  <si>
    <t>Voice Minutes</t>
  </si>
  <si>
    <t>Successful call rate</t>
  </si>
  <si>
    <t>If "Voice Minutes" or "Video Minutes": non-traffic billing factors are taken into account</t>
  </si>
  <si>
    <t>Radio network parameters</t>
  </si>
  <si>
    <t>BHE voice</t>
  </si>
  <si>
    <t>BHE SMS</t>
  </si>
  <si>
    <t>BHE MMS</t>
  </si>
  <si>
    <t>BHE Video</t>
  </si>
  <si>
    <t>BHE data</t>
  </si>
  <si>
    <t>Quality of service at the radio interface</t>
  </si>
  <si>
    <t>Channels per GSM TRX</t>
  </si>
  <si>
    <t>#</t>
  </si>
  <si>
    <t>TRX channels reserved for signalling</t>
  </si>
  <si>
    <t>Voice channels per GSM TRX</t>
  </si>
  <si>
    <t>Technology</t>
  </si>
  <si>
    <t>All years</t>
  </si>
  <si>
    <t>Km</t>
  </si>
  <si>
    <t>Sector</t>
  </si>
  <si>
    <t># of TRX</t>
  </si>
  <si>
    <t>No. of equipment deployed at 1 January (adjusted for equipment capacities)</t>
  </si>
  <si>
    <t>Acronym</t>
  </si>
  <si>
    <t>End of list</t>
  </si>
  <si>
    <t>Network design parameters as used in the current sensitivity case</t>
  </si>
  <si>
    <t xml:space="preserve">Design Capacity Unit </t>
  </si>
  <si>
    <t>Equipment utilisation for operational planning</t>
  </si>
  <si>
    <t>Number of links installed</t>
  </si>
  <si>
    <t>Inventory of transmission network as used in the current sensitivity case</t>
  </si>
  <si>
    <t xml:space="preserve">Number of links </t>
  </si>
  <si>
    <t>Transmission technologies</t>
  </si>
  <si>
    <t>Technical</t>
  </si>
  <si>
    <t>Busy day traffic in the busy hour - SMS</t>
  </si>
  <si>
    <t>Busy day traffic in the busy hour - MMS</t>
  </si>
  <si>
    <t>Blocking rate</t>
  </si>
  <si>
    <t>Busy day traffic in the busy hour - Video</t>
  </si>
  <si>
    <t>Busy day traffic in the busy hour - Data</t>
  </si>
  <si>
    <t>Busy day traffic in the busy hour - Voice</t>
  </si>
  <si>
    <t>B2</t>
  </si>
  <si>
    <t>Sensitivity analysis</t>
  </si>
  <si>
    <t>Value in sensitivity case</t>
  </si>
  <si>
    <t>Financial</t>
  </si>
  <si>
    <t>Scenario</t>
  </si>
  <si>
    <t>Subscribers</t>
  </si>
  <si>
    <t>Split between transmission technologies as used in current sensitivity case</t>
  </si>
  <si>
    <t>Transmission utilisation</t>
  </si>
  <si>
    <t>Average length of hop or link (km)</t>
  </si>
  <si>
    <t>Routing factors used in current sensitivity case (switching)</t>
  </si>
  <si>
    <t>Routing factors used in current sensitivity case (transmission)</t>
  </si>
  <si>
    <t>Erlang table  (DO NOT CHANGE)</t>
  </si>
  <si>
    <t>Erlangs for a given blocking probability and number of channels</t>
  </si>
  <si>
    <t>Channels</t>
  </si>
  <si>
    <t xml:space="preserve"> Operational expenditure by category </t>
  </si>
  <si>
    <t>Network Opex (Euro)</t>
  </si>
  <si>
    <t>Indirect network opex</t>
  </si>
  <si>
    <t>Retail opex</t>
  </si>
  <si>
    <t>Common opex</t>
  </si>
  <si>
    <t>BGN</t>
  </si>
  <si>
    <t>Network Opex (BGN)</t>
  </si>
  <si>
    <t>Network capex and direct opex</t>
  </si>
  <si>
    <t>% mark ups</t>
  </si>
  <si>
    <t>Mark up on:</t>
  </si>
  <si>
    <t>Network equipment capex and opex</t>
  </si>
  <si>
    <t>Purchase price per unit of equipment: Year 1</t>
  </si>
  <si>
    <t>Pre-tax WACC</t>
  </si>
  <si>
    <t>Economic asset life - transmission</t>
  </si>
  <si>
    <t>Scrap value at end of asset life</t>
  </si>
  <si>
    <t>Annual asset price trend - h/w related</t>
  </si>
  <si>
    <t>Annual asset price trend - s/w related</t>
  </si>
  <si>
    <t xml:space="preserve">Annual asset price trend - transmission </t>
  </si>
  <si>
    <t>Annual installation cost trend</t>
  </si>
  <si>
    <t>Annual opex cost trend</t>
  </si>
  <si>
    <t>Capitalised installation costs - transmission</t>
  </si>
  <si>
    <t>Operating and maintenance costs - transmission</t>
  </si>
  <si>
    <t>years</t>
  </si>
  <si>
    <t>% pa</t>
  </si>
  <si>
    <t xml:space="preserve">Economic lifetime </t>
  </si>
  <si>
    <t xml:space="preserve">Cost basis </t>
  </si>
  <si>
    <t xml:space="preserve">Equipment </t>
  </si>
  <si>
    <t xml:space="preserve">Elements in the unit cost of transmission links </t>
  </si>
  <si>
    <t>Equipment (fibre)</t>
  </si>
  <si>
    <t>Fibre and duct</t>
  </si>
  <si>
    <t>per link</t>
  </si>
  <si>
    <t xml:space="preserve">Cost model inputs </t>
  </si>
  <si>
    <t>Capitalised costs of installation as a % of purchase price: Year 1</t>
  </si>
  <si>
    <t>Unit operating &amp; maintenance costs, Year 1</t>
  </si>
  <si>
    <t xml:space="preserve">Licence and spectrum fees </t>
  </si>
  <si>
    <t>Duration (years)</t>
  </si>
  <si>
    <t xml:space="preserve">Annual costs </t>
  </si>
  <si>
    <t>Costs</t>
  </si>
  <si>
    <t>TOTAL licence fees</t>
  </si>
  <si>
    <t>Hardware</t>
  </si>
  <si>
    <t>Software</t>
  </si>
  <si>
    <t>Annual licence fees in current sensitivity case</t>
  </si>
  <si>
    <t>Used in this sensitivity analysis</t>
  </si>
  <si>
    <t>Total network minutes (taking into account holding time and unsuccessful call attempts)</t>
  </si>
  <si>
    <t xml:space="preserve">Total voice minutes </t>
  </si>
  <si>
    <t>Total SMS messages</t>
  </si>
  <si>
    <t xml:space="preserve">Total MMS messages </t>
  </si>
  <si>
    <t xml:space="preserve">Total video minutes </t>
  </si>
  <si>
    <t>Total Mbyte</t>
  </si>
  <si>
    <t>BHE factor</t>
  </si>
  <si>
    <t>Total erlangs</t>
  </si>
  <si>
    <t>Total busy hour erlangs</t>
  </si>
  <si>
    <t>Annual growth rate - BHE</t>
  </si>
  <si>
    <t>Total subscribers</t>
  </si>
  <si>
    <t>Annual growth rate - subs</t>
  </si>
  <si>
    <t>Annual growth rate - SMS</t>
  </si>
  <si>
    <t>Annual growth rate - MMS</t>
  </si>
  <si>
    <t>Utilisation</t>
  </si>
  <si>
    <t>Combined utilisation</t>
  </si>
  <si>
    <t>% Growth for a given planning period</t>
  </si>
  <si>
    <t>Driver for growth</t>
  </si>
  <si>
    <t xml:space="preserve">Transmission Element </t>
  </si>
  <si>
    <r>
      <t>Km</t>
    </r>
    <r>
      <rPr>
        <vertAlign val="superscript"/>
        <sz val="10"/>
        <rFont val="Arial"/>
        <family val="2"/>
      </rPr>
      <t>2</t>
    </r>
  </si>
  <si>
    <t>Cost Driver</t>
  </si>
  <si>
    <t>Cost driver</t>
  </si>
  <si>
    <t>BHE</t>
  </si>
  <si>
    <t>Province</t>
  </si>
  <si>
    <t>Coverage area per BTS = 1.5 x SQRT(3) x (BTS radius)^2</t>
  </si>
  <si>
    <t>Minimum number of cells to provide for Coverage</t>
  </si>
  <si>
    <t>3G</t>
  </si>
  <si>
    <t>Coverage - minimum numbers of cells used in this sensitivity</t>
  </si>
  <si>
    <t>Summary cost evolution</t>
  </si>
  <si>
    <t>Network elements (switching)</t>
  </si>
  <si>
    <t>Installation cost</t>
  </si>
  <si>
    <t>Capex + Installation</t>
  </si>
  <si>
    <t>Unit operating cost</t>
  </si>
  <si>
    <t xml:space="preserve">Unit equipment cost  </t>
  </si>
  <si>
    <t xml:space="preserve">Unit installation cost </t>
  </si>
  <si>
    <t>Unit equip + install cost</t>
  </si>
  <si>
    <t>Network elements (built transmission)</t>
  </si>
  <si>
    <t>Equipment costs (investment, installation, annual capital and operating and total annual costs) for all years</t>
  </si>
  <si>
    <t>volumes</t>
  </si>
  <si>
    <t>unit capex</t>
  </si>
  <si>
    <t>total network investment</t>
  </si>
  <si>
    <t>annualisation parameters (various)</t>
  </si>
  <si>
    <t>annual capital cost</t>
  </si>
  <si>
    <t>annual operating cost</t>
  </si>
  <si>
    <t>total annual cost</t>
  </si>
  <si>
    <t>(#)</t>
  </si>
  <si>
    <t>Unit Inv + Install</t>
  </si>
  <si>
    <t>Capital inv</t>
  </si>
  <si>
    <t xml:space="preserve">WACC </t>
  </si>
  <si>
    <t>Price Trend          (+ or - %)</t>
  </si>
  <si>
    <t>Asset life</t>
  </si>
  <si>
    <t>Scrap value (as % of capital)</t>
  </si>
  <si>
    <t>Depreciation</t>
  </si>
  <si>
    <t>Deprecn + WACC</t>
  </si>
  <si>
    <t>Annual capital cost</t>
  </si>
  <si>
    <t>Annual operating cost</t>
  </si>
  <si>
    <t>Total Annual Cost</t>
  </si>
  <si>
    <t>Units</t>
  </si>
  <si>
    <t>Transmission elements</t>
  </si>
  <si>
    <t>All elements</t>
  </si>
  <si>
    <t xml:space="preserve">All network elements </t>
  </si>
  <si>
    <t>1-sector</t>
  </si>
  <si>
    <t>2-sector</t>
  </si>
  <si>
    <t>3-sector</t>
  </si>
  <si>
    <t># of channels</t>
  </si>
  <si>
    <t>Provisioned network - BTSs</t>
  </si>
  <si>
    <t>Other network elements</t>
  </si>
  <si>
    <t>Capacity</t>
  </si>
  <si>
    <t>Number required</t>
  </si>
  <si>
    <t>Number provisioned</t>
  </si>
  <si>
    <t>Number of</t>
  </si>
  <si>
    <t xml:space="preserve">Transmission network </t>
  </si>
  <si>
    <t>Required capacity</t>
  </si>
  <si>
    <t>Provisioned capacity (channels)</t>
  </si>
  <si>
    <t>Provisioned capacity</t>
  </si>
  <si>
    <t>Provisioned capacity (E1s)</t>
  </si>
  <si>
    <t>E1s</t>
  </si>
  <si>
    <t>Provisioned links</t>
  </si>
  <si>
    <t># of links</t>
  </si>
  <si>
    <t>Provisioned equipment volumes</t>
  </si>
  <si>
    <t>Provisioned capacity (# of units)</t>
  </si>
  <si>
    <t>Eq. Volumes</t>
  </si>
  <si>
    <t>Network elements (capacity)</t>
  </si>
  <si>
    <t>Network elements (coverage)</t>
  </si>
  <si>
    <t>Network elements (transmission)</t>
  </si>
  <si>
    <t>Network elements (site preparation for capacity)</t>
  </si>
  <si>
    <t>Network elements (site preparation for coverage)</t>
  </si>
  <si>
    <t>Routing Factors</t>
  </si>
  <si>
    <t>Network element usage</t>
  </si>
  <si>
    <t>BHEs</t>
  </si>
  <si>
    <t>Network LRIC and mark-ups by service</t>
  </si>
  <si>
    <t>Network opex &amp; common cost mark-ups</t>
  </si>
  <si>
    <t>Growth factors</t>
  </si>
  <si>
    <t>Subscriber numbers</t>
  </si>
  <si>
    <t>Subscriber growth rate</t>
  </si>
  <si>
    <t xml:space="preserve">Mark-ups to recover indirect network opex and common costs </t>
  </si>
  <si>
    <t>Indirect Network opex as a % of annual network costs</t>
  </si>
  <si>
    <t xml:space="preserve">Common cost as a % of Total Network costs </t>
  </si>
  <si>
    <t>Summary of mark-ups (applied sequentially)</t>
  </si>
  <si>
    <t>Common costs</t>
  </si>
  <si>
    <t xml:space="preserve">Overall mark-up </t>
  </si>
  <si>
    <t>LRIC+</t>
  </si>
  <si>
    <t>Service description</t>
  </si>
  <si>
    <t>Mark-ups for an efficient operator</t>
  </si>
  <si>
    <t>Common</t>
  </si>
  <si>
    <t>Summary of economic costs (annual capital costs and opex) including site preparation and coverage</t>
  </si>
  <si>
    <t>total volumes</t>
  </si>
  <si>
    <t xml:space="preserve">unit cost </t>
  </si>
  <si>
    <t xml:space="preserve">Total (pure LRIC) cost split by service (i.e. services costs excluding coverage and licensing) </t>
  </si>
  <si>
    <t xml:space="preserve">Total (LRIC+) cost split by service (i.e. services costs including coverage and licensing) </t>
  </si>
  <si>
    <t>EURO</t>
  </si>
  <si>
    <t>Pure LRIC</t>
  </si>
  <si>
    <t>Operators</t>
  </si>
  <si>
    <t>Operator 1</t>
  </si>
  <si>
    <t>Operator 2</t>
  </si>
  <si>
    <t>Operator 3</t>
  </si>
  <si>
    <t>Operator 4</t>
  </si>
  <si>
    <t>Number of links:</t>
  </si>
  <si>
    <t>Routing Table - Network Elements (Switching):</t>
  </si>
  <si>
    <t>Routing Table: Transmission:</t>
  </si>
  <si>
    <t>Includes site preparation costs, make sure the Nes do not shift when updating</t>
  </si>
  <si>
    <t>Coverage costs removed, make sure the NEs do not shift when updating</t>
  </si>
  <si>
    <t>Coverage costs removed and site preparation costs for coverage removed, make sure the NEs do not shift when updating</t>
  </si>
  <si>
    <t>Population by province ('000s)</t>
  </si>
  <si>
    <t>Network coverage by province</t>
  </si>
  <si>
    <t>Network costs for pure LRIC</t>
  </si>
  <si>
    <t>Network costs for LRIC+</t>
  </si>
  <si>
    <t>Service:</t>
  </si>
  <si>
    <t>Благоевград (Blagoevgrad)</t>
  </si>
  <si>
    <t>Бургас (Burgas)</t>
  </si>
  <si>
    <t>Добрич (Dobrich)</t>
  </si>
  <si>
    <t>Габрово (Gabrovo)</t>
  </si>
  <si>
    <t>Хасково (Haskovo)</t>
  </si>
  <si>
    <t>Кърджали (Kardzhali)</t>
  </si>
  <si>
    <t>Кюстендил (Kyustendil)</t>
  </si>
  <si>
    <t>Ловеч (Lovech)</t>
  </si>
  <si>
    <t>Монтана (Montana)</t>
  </si>
  <si>
    <t>Пазарджик (Pazardzhik)</t>
  </si>
  <si>
    <t>Перник (Pernik)</t>
  </si>
  <si>
    <t>Плевен (Pleven)</t>
  </si>
  <si>
    <t>Пловдив (Plovdiv)</t>
  </si>
  <si>
    <t>Разград (Razgrad)</t>
  </si>
  <si>
    <t>Русе (Ruse)</t>
  </si>
  <si>
    <t>Шумен (Shumen)</t>
  </si>
  <si>
    <t>Силистра (Silistra)</t>
  </si>
  <si>
    <t>Сливен (Sliven)</t>
  </si>
  <si>
    <t>Смолян (Smolyan)</t>
  </si>
  <si>
    <t>София-град (Sofia-Capital)</t>
  </si>
  <si>
    <t>София-област (Sofia (province))</t>
  </si>
  <si>
    <t>Стара Загора (Stara Zagora)</t>
  </si>
  <si>
    <t>Търговище (Targovishte)</t>
  </si>
  <si>
    <t>Варна (Varna)</t>
  </si>
  <si>
    <t>Велико Търново (Veliko Tarnovo)</t>
  </si>
  <si>
    <t>Видин (Vidin)</t>
  </si>
  <si>
    <t>Враца (Vratsa)</t>
  </si>
  <si>
    <t>Ямбол (Yambol)</t>
  </si>
  <si>
    <t>Приемо-предавателно устройство (Transceiver)</t>
  </si>
  <si>
    <t>Контролер на GSM базова станция (Base station controller)</t>
  </si>
  <si>
    <t>Контролер на UMTS базова станция (Radio Network Controler)</t>
  </si>
  <si>
    <t>Мобилна централа (Mobile Switching Centre)</t>
  </si>
  <si>
    <t>Регистър на "домашните" потребители (Home location register)</t>
  </si>
  <si>
    <t>Предплатена платформа (Pre-paid platform)</t>
  </si>
  <si>
    <t>SMS шлюз (SMS Gateway)</t>
  </si>
  <si>
    <t>Централа за кратки съобщения SMS (SMS Control Centre)</t>
  </si>
  <si>
    <t>Централа за мултимедийни съобщения MMS (MMS Control Centre)</t>
  </si>
  <si>
    <t>Система за гласова поща (Voice mail system)</t>
  </si>
  <si>
    <t>Система за управление на мрежата (Network management system)</t>
  </si>
  <si>
    <t>Система/и за оперативна поддръжка на мрежата (Operational Support System)</t>
  </si>
  <si>
    <t>Облужващ GPRS възел (Serving GPRS Support Node)</t>
  </si>
  <si>
    <t>Шлюз за взаимниосвързване (Interconnect Gateway)</t>
  </si>
  <si>
    <t>Международен шлюз за взаимниосвързване  (International Gateway)</t>
  </si>
  <si>
    <t>Система за таксуване (Interconnection Billing System)</t>
  </si>
  <si>
    <t>GPRS System</t>
  </si>
  <si>
    <t>Шлюз на мрежата за пакетна комутация (Gateway GPRS Support Node )</t>
  </si>
  <si>
    <t>Повиквания в мрежата (On Net calls)</t>
  </si>
  <si>
    <t>минути (Minutes)</t>
  </si>
  <si>
    <t>Изходящи повиквания към фиксирана линия (Outgoing Calls to Fixed Line)</t>
  </si>
  <si>
    <t>Изходящи повиквания към други мобилни мрежи (Outgoing Calls to Other Mobile)</t>
  </si>
  <si>
    <t>Изходящи международни повиквания (Outgoing Calls to International)</t>
  </si>
  <si>
    <t>Входящи повиквания от фиксирана линия (Incoming calls from fixed)</t>
  </si>
  <si>
    <t>Входящи повиквания от други мобилни мрежи (Incoming calls from other mobile)</t>
  </si>
  <si>
    <t>Входящи международни повиквания (Incoming calls from international)</t>
  </si>
  <si>
    <t>Гласова поща (Voice mail)</t>
  </si>
  <si>
    <t>Повиквания към центъра за обслужване на клиенти (Help desk call)</t>
  </si>
  <si>
    <t>Видеоразговори (Video call)</t>
  </si>
  <si>
    <t>MMS в мрежата (MMS on net)</t>
  </si>
  <si>
    <t>брой съобщения (Number of messages)</t>
  </si>
  <si>
    <t>Изходящи MMS към други мрежи (MMS outgoing to other network)</t>
  </si>
  <si>
    <t>Входящи MMS от други мрежи (MMS incoming from other network)</t>
  </si>
  <si>
    <t>SMS в мрежата (SMS on net)</t>
  </si>
  <si>
    <t>Изходящи SMS към други мрежи (SMS outgoing to other network)</t>
  </si>
  <si>
    <t>Входящи SMS от други мрежи (SMS incoming from other network)</t>
  </si>
  <si>
    <t>MB (MB)</t>
  </si>
  <si>
    <t>Договор (Contract)</t>
  </si>
  <si>
    <t>ОБЩО (TOTAL)</t>
  </si>
  <si>
    <t>Видове услуги (Call Services)</t>
  </si>
  <si>
    <t>Код (Code)</t>
  </si>
  <si>
    <t>Ед.мярка (Unit)</t>
  </si>
  <si>
    <t>Реална (Actual)</t>
  </si>
  <si>
    <t>Прогноза (Forecast</t>
  </si>
  <si>
    <t>Обем на трафика - общо успешни повиквания в минути (Traffic Volumes - total successful conversation minutes)</t>
  </si>
  <si>
    <t>Общо успешни минути повиквания, съобщения и МВ данни за всяка календарна година (Total successful conversation minutes, messages and MB of data for each calendar year)</t>
  </si>
  <si>
    <t>% успешни повиквания (% Successul call rate)</t>
  </si>
  <si>
    <t>Средна продължителност на едно повикване (в секунди) (Average call duration (in seconds))</t>
  </si>
  <si>
    <t>Време на задържане без разговор (в секунди) (Non conversation holding time (in seconds))</t>
  </si>
  <si>
    <t>Настояща реална стойност (Current actual)</t>
  </si>
  <si>
    <t>Реална (Actuals)</t>
  </si>
  <si>
    <t xml:space="preserve">Оценка (Estimated) </t>
  </si>
  <si>
    <t>1-секторна BTS (1-sector BTS)</t>
  </si>
  <si>
    <t>2-секторна BTS (2-sector BTS)</t>
  </si>
  <si>
    <t>3-секторна BTS (3-sector BTS)</t>
  </si>
  <si>
    <t>Дял на съвместени BTS/Node B (Proportion of collocated BTS/Node B)</t>
  </si>
  <si>
    <t>Радиус на клетки 3G (km) (Cell radius for 3G cells (km))</t>
  </si>
  <si>
    <t>Характеристики, мерни единици, хоризонтално планиране и типична използваемост (Design capacities, units of measurement, planning horizon and typical utilisation)</t>
  </si>
  <si>
    <t>SGSN</t>
  </si>
  <si>
    <t>GGSN</t>
  </si>
  <si>
    <t>Връзки/линии (Links)</t>
  </si>
  <si>
    <t>Разходи за обект (Site costs)</t>
  </si>
  <si>
    <t>Годиши такса за спектър (Annual spectrum fee)</t>
  </si>
  <si>
    <t>Други годишни оперативни такси (Other annual operating fees)</t>
  </si>
  <si>
    <t>Сума (Amount)</t>
  </si>
  <si>
    <t>Еднократна адм. такса за издаване на разрешение (Първоначална лицензионна такса) (Initial licence fee)</t>
  </si>
  <si>
    <t>Валута (Currency unit)</t>
  </si>
  <si>
    <t>Категория разходи (Cost category)</t>
  </si>
  <si>
    <t>Разходи - общо (Total cost)</t>
  </si>
  <si>
    <t>Мрежови разходи (%) (Network costs (%))</t>
  </si>
  <si>
    <t>Разходи за предоствяне на услуги на пазарите на дребно (%) (Retail costs (%))</t>
  </si>
  <si>
    <t>Общи разходи (%) (Common costs (%))</t>
  </si>
  <si>
    <t>Година, за която са посочени данни (Year for which data is provided)</t>
  </si>
  <si>
    <t>Парична единица (Currency unit)</t>
  </si>
  <si>
    <t>Voice minutes to erlang/Mbps</t>
  </si>
  <si>
    <t>BHE to Mbps conversion factor</t>
  </si>
  <si>
    <t>Annual voice minutes to Mbps in BH conversion factor</t>
  </si>
  <si>
    <t>Annual SMS to Mbps in BH conversion factor</t>
  </si>
  <si>
    <t>Annual MMS to Mbps in BH conversion factor</t>
  </si>
  <si>
    <t>Radio</t>
  </si>
  <si>
    <t>Cell radii</t>
  </si>
  <si>
    <t>Min</t>
  </si>
  <si>
    <t>Max</t>
  </si>
  <si>
    <t>Average</t>
  </si>
  <si>
    <t># of Radios</t>
  </si>
  <si>
    <t>Среден брой 3G TRXs на един Node B (Average number of 3G Radios per Node B)</t>
  </si>
  <si>
    <t>IN/NGN</t>
  </si>
  <si>
    <t>IN Platform</t>
  </si>
  <si>
    <t>MSC-IN/NGIN</t>
  </si>
  <si>
    <t>Bit/sec</t>
  </si>
  <si>
    <t>Erlang/SMS</t>
  </si>
  <si>
    <t>Erlang/MMS</t>
  </si>
  <si>
    <t>Erlang/video min</t>
  </si>
  <si>
    <t>BHE/Mbyte</t>
  </si>
  <si>
    <t>EUR</t>
  </si>
  <si>
    <t>Network Opex (EUR)</t>
  </si>
  <si>
    <t>Other expenses</t>
  </si>
  <si>
    <t>2G</t>
  </si>
  <si>
    <t>EUR (mln)</t>
  </si>
  <si>
    <t>EUR 000s</t>
  </si>
  <si>
    <t>Annualised licence fees</t>
  </si>
  <si>
    <t>Annual spectrum fee</t>
  </si>
  <si>
    <t>Other annual fees</t>
  </si>
  <si>
    <t>Annualised licence fee (depreciation and ROCE)</t>
  </si>
  <si>
    <t>Technology used</t>
  </si>
  <si>
    <t>Video minutes</t>
  </si>
  <si>
    <t>In this column fill in "Call minutes", "Video minutes", "SMS", "MMS" or "Mbytes" only</t>
  </si>
  <si>
    <t>Total 2G traffic load</t>
  </si>
  <si>
    <t>In BHE</t>
  </si>
  <si>
    <t>Total 3G traffic load</t>
  </si>
  <si>
    <t>In Mbps</t>
  </si>
  <si>
    <t>2G Traffic network - BTSs required for Traffic [i.e. calculation of BTSs for traffic demand and not coverage considerations]</t>
  </si>
  <si>
    <t>Provisioned number of TRXs in current sensitivity case</t>
  </si>
  <si>
    <t>Radio network - available capacity</t>
  </si>
  <si>
    <t>Total Mbps</t>
  </si>
  <si>
    <t>3G Traffic network - Node Bs and Radios</t>
  </si>
  <si>
    <t>Maximum Capacity per Radio (Mbps)</t>
  </si>
  <si>
    <t>Nr of Radios required</t>
  </si>
  <si>
    <t>Nr of radios required</t>
  </si>
  <si>
    <t>Typical utilisation</t>
  </si>
  <si>
    <t>Note: Assumed 1 TRX per BTS, 1-sector cells</t>
  </si>
  <si>
    <t>Subscriber</t>
  </si>
  <si>
    <t>2G planning</t>
  </si>
  <si>
    <t>Mbps</t>
  </si>
  <si>
    <t>Total busy hour erlangs - 2G Radio</t>
  </si>
  <si>
    <t>Annual growth rate - BHE 2G Radio</t>
  </si>
  <si>
    <t>Annual growth rate - Mbps</t>
  </si>
  <si>
    <t>BHE 2G radio</t>
  </si>
  <si>
    <t>Used in the current sensitivity case</t>
  </si>
  <si>
    <t>BTS/Node B collocation</t>
  </si>
  <si>
    <t>Current scenario:</t>
  </si>
  <si>
    <t>Routing Table: Network Elements (Switching)</t>
  </si>
  <si>
    <t>Routing Table: Transmission</t>
  </si>
  <si>
    <t>PR</t>
  </si>
  <si>
    <t>IN</t>
  </si>
  <si>
    <t>PU</t>
  </si>
  <si>
    <t>G1</t>
  </si>
  <si>
    <t>G2</t>
  </si>
  <si>
    <t>G3</t>
  </si>
  <si>
    <t>Predominatly rural (PR)</t>
  </si>
  <si>
    <t>Predominatly urban (PU)</t>
  </si>
  <si>
    <t>Intermediate (IN)</t>
  </si>
  <si>
    <t>Geotypes</t>
  </si>
  <si>
    <t>Geotype</t>
  </si>
  <si>
    <t>Demand by geotype</t>
  </si>
  <si>
    <t>Demand in BHE by Geotype</t>
  </si>
  <si>
    <t>Demand in Mbps by Geotype</t>
  </si>
  <si>
    <t>Busy Hour Erlang (total network)</t>
  </si>
  <si>
    <t>Busy Hour Erlang (2G)</t>
  </si>
  <si>
    <t>Busy Hour Mbps (total network)</t>
  </si>
  <si>
    <t>Total Mbps - 3G</t>
  </si>
  <si>
    <t>1-Sector</t>
  </si>
  <si>
    <t>2-Sector</t>
  </si>
  <si>
    <t>Split of BTS types by Geotype</t>
  </si>
  <si>
    <t>Channels per BTS - PU</t>
  </si>
  <si>
    <t>Channels per BTS - IN</t>
  </si>
  <si>
    <t>Channels per BTS - PR</t>
  </si>
  <si>
    <t>Erlangs per BTS - by geotype</t>
  </si>
  <si>
    <t>BTS by geotype</t>
  </si>
  <si>
    <t>TRXs</t>
  </si>
  <si>
    <t>For the 2G radio network</t>
  </si>
  <si>
    <t>For the 3G radio network</t>
  </si>
  <si>
    <t>2G - Split 3-sector/2 sector: PU</t>
  </si>
  <si>
    <t>2G - Split 3-sector/2 sector: IN</t>
  </si>
  <si>
    <t>2G - Split 2-sector/1 sector: PR</t>
  </si>
  <si>
    <t>3G - Split 3-sector/2 sector: PU</t>
  </si>
  <si>
    <t>3G - Split 3-sector/2 sector: IN</t>
  </si>
  <si>
    <t># of Mbps per Node B</t>
  </si>
  <si>
    <t># of Radios per Node B</t>
  </si>
  <si>
    <t># of Radio</t>
  </si>
  <si>
    <t># of Mbps</t>
  </si>
  <si>
    <t>Provisioned number of NodeBs</t>
  </si>
  <si>
    <t>Node B by geotype</t>
  </si>
  <si>
    <t>Transmission planning</t>
  </si>
  <si>
    <t>MSC-platform signalling compression</t>
  </si>
  <si>
    <t>% of traffic routed between MSCs</t>
  </si>
  <si>
    <t>Област (Province name)</t>
  </si>
  <si>
    <t>Demand in BHE by Province</t>
  </si>
  <si>
    <t>Required number of BTS for traffic by Province</t>
  </si>
  <si>
    <t>Demand in Mbps by Province</t>
  </si>
  <si>
    <t>In EUR</t>
  </si>
  <si>
    <t>PURE LRIC Results</t>
  </si>
  <si>
    <t>In BGN</t>
  </si>
  <si>
    <t>Please fill in here only: "BHE", "BHE 2G radio", "Mbps"</t>
  </si>
  <si>
    <t>Busy Hour Erlang (total network) - RF adjusted</t>
  </si>
  <si>
    <t>Total network coverage required - 2G</t>
  </si>
  <si>
    <t>Total network coverage required - 3G</t>
  </si>
  <si>
    <r>
      <t>3G Network coverage (km</t>
    </r>
    <r>
      <rPr>
        <b/>
        <vertAlign val="superscript"/>
        <sz val="10"/>
        <rFont val="Arial"/>
        <family val="2"/>
      </rPr>
      <t>2</t>
    </r>
    <r>
      <rPr>
        <b/>
        <sz val="10"/>
        <rFont val="Arial"/>
        <family val="2"/>
      </rPr>
      <t>)</t>
    </r>
  </si>
  <si>
    <t>Cell coverage area (3G)</t>
  </si>
  <si>
    <t>Indirect</t>
  </si>
  <si>
    <t>3G planning</t>
  </si>
  <si>
    <t>% of 2G services carried over 3G network</t>
  </si>
  <si>
    <t>Mark-ups used under current sensitivity scenario</t>
  </si>
  <si>
    <t>Euro cents per minute</t>
  </si>
  <si>
    <t>Traffic volumes (millions of minutes)</t>
  </si>
  <si>
    <t>Total minutes</t>
  </si>
  <si>
    <t>Mobile terminaton rates - Pure LRIC</t>
  </si>
  <si>
    <t>Предплатена услуга (Pre-paid)</t>
  </si>
  <si>
    <t>Routing tables - switching</t>
  </si>
  <si>
    <t>Routing Tables: Transmission:</t>
  </si>
  <si>
    <t>Разходи за пренос - разходи за изграждане на собствени преносни трасета (Transmission costs - Cost of building own transmission links)</t>
  </si>
  <si>
    <t>On 2G network</t>
  </si>
  <si>
    <t>On 3G Network</t>
  </si>
  <si>
    <t>Busy Hour Erlang (by technology) - for transmission</t>
  </si>
  <si>
    <t>Comparison of operator scenarios</t>
  </si>
  <si>
    <t>Demand in BHE by District</t>
  </si>
  <si>
    <t>Mobile termination Pure LRIC (Euro cents per minute)</t>
  </si>
  <si>
    <t>Channels per Node B - PU</t>
  </si>
  <si>
    <t>Channels per Node B - IN</t>
  </si>
  <si>
    <t>Channels per Node B - PR</t>
  </si>
  <si>
    <t>Capacity of Radios per Node B</t>
  </si>
  <si>
    <t>Number of Radios per Node B</t>
  </si>
  <si>
    <t>RF - 2G</t>
  </si>
  <si>
    <t>RF - 3G</t>
  </si>
  <si>
    <t>Distribution of BTS types</t>
  </si>
  <si>
    <t>Source: The Cellular Radio Handbook: A Reference for Cellular System Operation, 4th Edition, Neil J. Boucher, February 2001</t>
  </si>
  <si>
    <t>Annual MMS to Mbps (in BH) conversion factor</t>
  </si>
  <si>
    <t>Purchase price per link in Year 1 (Euro) - weighted by volume</t>
  </si>
  <si>
    <t>Network costs without selected service volumes</t>
  </si>
  <si>
    <t>LRIC costs for each service</t>
  </si>
  <si>
    <t>Service Volumes</t>
  </si>
  <si>
    <t>[in Euro]</t>
  </si>
  <si>
    <t>LRIC excl. coverage</t>
  </si>
  <si>
    <t>LRIC incl. coverage</t>
  </si>
  <si>
    <t>Please do not touch this cell, used for data table</t>
  </si>
  <si>
    <t>Telenor</t>
  </si>
  <si>
    <t>Mtel</t>
  </si>
  <si>
    <t>Year 7</t>
  </si>
  <si>
    <r>
      <t>4G Network coverage (km</t>
    </r>
    <r>
      <rPr>
        <b/>
        <vertAlign val="superscript"/>
        <sz val="10"/>
        <rFont val="Arial"/>
        <family val="2"/>
      </rPr>
      <t>2</t>
    </r>
    <r>
      <rPr>
        <b/>
        <sz val="10"/>
        <rFont val="Arial"/>
        <family val="2"/>
      </rPr>
      <t>)</t>
    </r>
  </si>
  <si>
    <t>Market share of efficient operator - 2016</t>
  </si>
  <si>
    <t>Market share of efficient operator - 2017</t>
  </si>
  <si>
    <t>Market share of efficient operator - 2018</t>
  </si>
  <si>
    <t>Market share of efficient operator - 2019</t>
  </si>
  <si>
    <t>Market share of efficient operator - 2020</t>
  </si>
  <si>
    <t>Material expenses</t>
  </si>
  <si>
    <t>Employee costs, including benefits and taxes</t>
  </si>
  <si>
    <t>Interconnection costs</t>
  </si>
  <si>
    <t>Roaming</t>
  </si>
  <si>
    <t>Leased Lines</t>
  </si>
  <si>
    <t>Repair and Maintenance</t>
  </si>
  <si>
    <t>Marketing and Sales costs</t>
  </si>
  <si>
    <t>Consulting costs</t>
  </si>
  <si>
    <t>Bad debts</t>
  </si>
  <si>
    <t>Regulatory &amp; Other Fees</t>
  </si>
  <si>
    <t>Energy</t>
  </si>
  <si>
    <t>Rents</t>
  </si>
  <si>
    <t>Travels</t>
  </si>
  <si>
    <t>Training</t>
  </si>
  <si>
    <t>Other Taxes</t>
  </si>
  <si>
    <t>Vehicles</t>
  </si>
  <si>
    <t>Consumables</t>
  </si>
  <si>
    <t>Transportation and Postage</t>
  </si>
  <si>
    <t>Настаняване и сгради (Accommodation and building costs)</t>
  </si>
  <si>
    <t>Реклама и PR (Advertisement and publicity)</t>
  </si>
  <si>
    <t>Провизии за трудносъбираеми задължения (Bad debt provisions)</t>
  </si>
  <si>
    <t>Фактуриране и връзки с клиенти (Billing &amp; CRM)</t>
  </si>
  <si>
    <t>Разходи за комуникации (Communications)</t>
  </si>
  <si>
    <t>Разходи за консултантски услуги (Consultancy)</t>
  </si>
  <si>
    <t>Разходи за продажба на оборудване (Cost of Equipment Sold)</t>
  </si>
  <si>
    <t>Общи ремонти (General repairs)</t>
  </si>
  <si>
    <t>Застраховки (Insurance)</t>
  </si>
  <si>
    <t>Разходи за взаимно свързване (Interconnect charges)</t>
  </si>
  <si>
    <t>Разходи за външни услуги (Management fee for managed services)</t>
  </si>
  <si>
    <t>Офис разходи, представяне и дарения (Office expenses, entertainment and donations)</t>
  </si>
  <si>
    <t>Охрана на офиси (Office security)</t>
  </si>
  <si>
    <t>Офис консумативи (Printing and stationery)</t>
  </si>
  <si>
    <t>Наеми, лихви и данъци (Rent, rates and taxes)</t>
  </si>
  <si>
    <t>Заплати, бонуси и социални придобивки за персонала
(Salaries, wages and benefits )</t>
  </si>
  <si>
    <t>Семинари, конференции и обучения (Seminars, conferences and training )</t>
  </si>
  <si>
    <t>Разходи за командировки (Travelling and subsistance )</t>
  </si>
  <si>
    <t>Разходи за комунални услуги (Utilities)</t>
  </si>
  <si>
    <t>Превозни средства (Vehicles )</t>
  </si>
  <si>
    <t>Лицензионни такси: софтуер и GSM (License fee: software &amp; GSM)</t>
  </si>
  <si>
    <t>Други разходи (Other expenses)</t>
  </si>
  <si>
    <t xml:space="preserve">Other IT cost (Други разходи за ИТ) </t>
  </si>
  <si>
    <t>Roaming cost (Разходи за роуминг)</t>
  </si>
  <si>
    <t>VAS cost (Разходи за услуги с добавена стойност)</t>
  </si>
  <si>
    <t>Distribution cost (разходи за дистрибуция)</t>
  </si>
  <si>
    <t>Наем на магазини (Shop Rental)</t>
  </si>
  <si>
    <t>Purchase price per unit of equipment: Year 1 (2014)</t>
  </si>
  <si>
    <t>Capitalised costs of installation as a % of purchase price: Year 1 (2014)</t>
  </si>
  <si>
    <t>Unit operating &amp; maintenance costs as a % of purchase price: Year 1 (2014)</t>
  </si>
  <si>
    <t>Set-up costs per site in Year 1 (2014)</t>
  </si>
  <si>
    <t>Unit operating &amp; maintenance costs as a % of set-up costs: Year 1 (2014)</t>
  </si>
  <si>
    <t>% Annual change in operating &amp; maintenance costs: Years 2-6 (2015-2020)</t>
  </si>
  <si>
    <t>% Annual change in site set-up costs:  Years 2-6 (2015-2020)</t>
  </si>
  <si>
    <t>% Annual change in purchase price: Years 2-6 (2015-20)</t>
  </si>
  <si>
    <t>% Annual change in installation costs: Years 2-6 (2015-20)</t>
  </si>
  <si>
    <t>% Annual change in operating &amp; maintenance costs: Years 2-6 (2015-20)</t>
  </si>
  <si>
    <t>% Annual change in purchase price: Years 2-6</t>
  </si>
  <si>
    <t>% Annual change in installation costs: Years 2-6</t>
  </si>
  <si>
    <t>% Annual change in operating &amp; maintenance costs: Years 2-6</t>
  </si>
  <si>
    <t>eNodeB</t>
  </si>
  <si>
    <t>GSM базова станция (2G Base Station)</t>
  </si>
  <si>
    <t>UMTS базова станция (3G Base Station)</t>
  </si>
  <si>
    <t>3G Приемо-предавателно устройство (3G Transceiver)</t>
  </si>
  <si>
    <t>eNodeB-MSC</t>
  </si>
  <si>
    <t>4G planning</t>
  </si>
  <si>
    <t>% of 2G services carried over 4G network</t>
  </si>
  <si>
    <t>Радиус на клетки 4G (km) (Cell radius for 4G cells (km))</t>
  </si>
  <si>
    <t>Радиус на клетки 2G (km) (Cell radius for 2G cells (km))</t>
  </si>
  <si>
    <t>% of 2G BTS collocated with 3G Node B</t>
  </si>
  <si>
    <t>% of 4G eNode B collocated with 3G Node B</t>
  </si>
  <si>
    <t>% of 4G eNode B collocated with 2G BTS</t>
  </si>
  <si>
    <t>3-sector (or more)</t>
  </si>
  <si>
    <t>Среден брой 4G TRXs на един eNode B (Average number of 4G Radios per eNode B)</t>
  </si>
  <si>
    <t>Average number of 3G Node Bs</t>
  </si>
  <si>
    <t>On 4G Network</t>
  </si>
  <si>
    <t>3G/4G planning</t>
  </si>
  <si>
    <t>% of data services carried on 4G network</t>
  </si>
  <si>
    <t>RF - 4G</t>
  </si>
  <si>
    <t>Busy Hour Mbps (3G+4G)</t>
  </si>
  <si>
    <t>Required 3G capacity</t>
  </si>
  <si>
    <t>Required 4G capacity</t>
  </si>
  <si>
    <t>Total 4G traffic load</t>
  </si>
  <si>
    <t>Total Mbps - 4G</t>
  </si>
  <si>
    <t>Total network coverage required - 4G</t>
  </si>
  <si>
    <t>Cell coverage area (4G)</t>
  </si>
  <si>
    <t>4G</t>
  </si>
  <si>
    <t>Coverage area per eNodeB = 1.5 x SQRT(3) x (radius)^2</t>
  </si>
  <si>
    <t>Coverage area per Node B = 1.5 x SQRT(3) x (radius)^2</t>
  </si>
  <si>
    <t>Number of TRX per BTS</t>
  </si>
  <si>
    <t>Capacity per BTS - (channels)</t>
  </si>
  <si>
    <t>For the 4G radio network</t>
  </si>
  <si>
    <t>Number of Radios per eNode B</t>
  </si>
  <si>
    <t>4G - Split 3-sector/2 sector: PU</t>
  </si>
  <si>
    <t>4G - Split 3-sector/2 sector: IN</t>
  </si>
  <si>
    <t>4G - Split 2-sector/1 sector: PR</t>
  </si>
  <si>
    <t>3G - Split 2-sector/1 sector: PR</t>
  </si>
  <si>
    <t>Capacity of Radios per eNode B</t>
  </si>
  <si>
    <t>Channels per eNode B - PU</t>
  </si>
  <si>
    <t>Channels per eNode B - IN</t>
  </si>
  <si>
    <t>Channels per eNode B - PR</t>
  </si>
  <si>
    <t>4G Traffic network - eNode Bs and Radios</t>
  </si>
  <si>
    <t>Provisioned number of eNodeBs</t>
  </si>
  <si>
    <t>eNode B by geotype</t>
  </si>
  <si>
    <t>eNodeB Radio</t>
  </si>
  <si>
    <t>4G базова станция (4G Base Station)</t>
  </si>
  <si>
    <t>4G Приемо-предавателно устройство (4G Transceiver)</t>
  </si>
  <si>
    <t>Calculated in network dimensioning</t>
  </si>
  <si>
    <t>Erlang</t>
  </si>
  <si>
    <t>IP</t>
  </si>
  <si>
    <t>Изходящи повиквания от чужди абонати в роуминг в мрежата на предприятието (Roaming Calls Outbound)</t>
  </si>
  <si>
    <t>Входящи повиквания от чужди абонати в роуминг в мрежата на предприятието (Roaming Calls Inbound)</t>
  </si>
  <si>
    <t>Пренос на данни (Data services)</t>
  </si>
  <si>
    <t>Max Telecom</t>
  </si>
  <si>
    <t>Current rate (EUR cts)</t>
  </si>
  <si>
    <t>Used in current scenario</t>
  </si>
  <si>
    <t>Transmission links per node (actuals) - includes redundancy</t>
  </si>
  <si>
    <t>Capacity/Link (E1s)</t>
  </si>
  <si>
    <t>Fibre radio network</t>
  </si>
  <si>
    <t>Total stations</t>
  </si>
  <si>
    <t>Stations provisioned</t>
  </si>
  <si>
    <t>BTS only</t>
  </si>
  <si>
    <t>BTS + 3G NodeB</t>
  </si>
  <si>
    <t>BTS + NodeB + eNodeB</t>
  </si>
  <si>
    <t>Sites (#)</t>
  </si>
  <si>
    <t>Fibre</t>
  </si>
  <si>
    <t>Node B only</t>
  </si>
  <si>
    <t>km2</t>
  </si>
  <si>
    <t>3G coverage area</t>
  </si>
  <si>
    <t>km</t>
  </si>
  <si>
    <t>Average segment length</t>
  </si>
  <si>
    <t>Sites (#) - fibre segment lenghts - √A / ((√N)-1)</t>
  </si>
  <si>
    <t>Included in Node B - RNC</t>
  </si>
  <si>
    <t>Calculated in the model</t>
  </si>
  <si>
    <t>Purchase price per unit of equipment: Year 2</t>
  </si>
  <si>
    <t>Purchase price per unit of equipment: Year 3</t>
  </si>
  <si>
    <t>Purchase price per unit of equipment: Year 4</t>
  </si>
  <si>
    <t>Purchase price per unit of equipment: Year 5</t>
  </si>
  <si>
    <t>Purchase price per unit of equipment: Year 6</t>
  </si>
  <si>
    <t>Purchase price per unit of equipment: Year 7</t>
  </si>
  <si>
    <t>Purchase price per link in Year 2 (Euro) - weighted by volume</t>
  </si>
  <si>
    <t>n.a</t>
  </si>
  <si>
    <t>Planned utilisation</t>
  </si>
  <si>
    <t>Microwave cost</t>
  </si>
  <si>
    <t>E1 capacity</t>
  </si>
  <si>
    <t>Includes eNodeB capacity</t>
  </si>
  <si>
    <t>Capacity for microwave (BTS only)</t>
  </si>
  <si>
    <t># of units</t>
  </si>
  <si>
    <t>Extra fibre allowance per link</t>
  </si>
  <si>
    <t>Purchase price per link in Year 3 (Euro) - weighted by volume</t>
  </si>
  <si>
    <t>Purchase price per link in Year 4 (Euro) - weighted by volume</t>
  </si>
  <si>
    <t>Purchase price per link in Year 5 (Euro) - weighted by volume</t>
  </si>
  <si>
    <t>Purchase price per link in Year 6 (Euro) - weighted by volume</t>
  </si>
  <si>
    <t>Purchase price per link in Year 7 (Euro) - weighted by volume</t>
  </si>
  <si>
    <t>Value paste from F364 in Sheet 7 under Scenario 1, "Mtel"</t>
  </si>
  <si>
    <t>Value paste from F364 in Sheet 7 under Scenario 2, "Telenor"</t>
  </si>
  <si>
    <t>Provisioned capacity per link (Mbps)</t>
  </si>
  <si>
    <t>Mbps per E1</t>
  </si>
  <si>
    <t>Fibre cost - Per 2.5G</t>
  </si>
  <si>
    <t>Busy hour Mbytes per total annual data Mbytes</t>
  </si>
  <si>
    <t>BHM / Mbyte</t>
  </si>
  <si>
    <t>Annual Mbytes to Mbps in BH conversion factor</t>
  </si>
  <si>
    <t>Mbps to BHE conversion factor</t>
  </si>
  <si>
    <t>Seconds to the hour</t>
  </si>
  <si>
    <t>Converting Mbytes to Mbit (Mbit per Mbyte)</t>
  </si>
  <si>
    <t>IP Equipment</t>
  </si>
  <si>
    <t>Fibre+duct+trench</t>
  </si>
  <si>
    <t>Fibre cost - Per 2 MB</t>
  </si>
  <si>
    <t>Fibre cost - Per 155 MB</t>
  </si>
  <si>
    <t>Fibre cost - Per 622 MB</t>
  </si>
  <si>
    <r>
      <t>2G  Network coverage (km</t>
    </r>
    <r>
      <rPr>
        <b/>
        <vertAlign val="superscript"/>
        <sz val="10"/>
        <rFont val="Arial"/>
        <family val="2"/>
      </rPr>
      <t>2</t>
    </r>
    <r>
      <rPr>
        <b/>
        <sz val="10"/>
        <rFont val="Arial"/>
        <family val="2"/>
      </rPr>
      <t>)</t>
    </r>
  </si>
  <si>
    <t>2014 (Euro)</t>
  </si>
  <si>
    <t>% mark ups - 2014</t>
  </si>
  <si>
    <t>Note: Only voice services attract non-billed traffic factors</t>
  </si>
  <si>
    <t>Среден брой 2G TRXs на една BTS (Average number of GSM TRXs per BTS )</t>
  </si>
  <si>
    <t>Average number of 2G BTS</t>
  </si>
  <si>
    <t>Среден брой 2G TRXs на една BTS (Average number of 2G TRXs per BTS )</t>
  </si>
  <si>
    <t>Cell coverage area (2G)</t>
  </si>
  <si>
    <t>Split of Node B types by Geotype</t>
  </si>
  <si>
    <t>Split of eNode B types by Geotype</t>
  </si>
  <si>
    <t>BTC</t>
  </si>
  <si>
    <t>(1=Mtel, 2=Telenor, 3=BTC, 4=MEO)</t>
  </si>
  <si>
    <t>Value paste from F364 in Sheet 7 under Scenario 3, "BTC"</t>
  </si>
  <si>
    <t>Sensitivity to changes in assumption</t>
  </si>
  <si>
    <t>Percentage change in key inputs:</t>
  </si>
  <si>
    <t>Change in assumptions</t>
  </si>
  <si>
    <t>Reference</t>
  </si>
  <si>
    <t xml:space="preserve">Asset price trends </t>
  </si>
  <si>
    <t>Annual direct opex and maintenance</t>
  </si>
  <si>
    <t>Scrap value at the end of asset life</t>
  </si>
  <si>
    <t>Cumulative variation</t>
  </si>
  <si>
    <t>Market share</t>
  </si>
  <si>
    <t>Busy days per annum</t>
  </si>
  <si>
    <t>% of traffic in busy hour - SMS</t>
  </si>
  <si>
    <t>% of traffic in busy hour - MMS</t>
  </si>
  <si>
    <t>% of traffic in busy hour - Data</t>
  </si>
  <si>
    <t>Capitalised installation costs (% of purchase price)</t>
  </si>
  <si>
    <t>% of traffic in busy hour - Voice</t>
  </si>
  <si>
    <t>Extra fibre allowance</t>
  </si>
  <si>
    <t># of Mbps per eNode B</t>
  </si>
  <si>
    <t># of Radios per eNode B</t>
  </si>
  <si>
    <t>Dummy data</t>
  </si>
  <si>
    <t>Note "3G" is split into 3G and 4G later on in the model</t>
  </si>
  <si>
    <t>Data deleted to preserve confidentiality</t>
  </si>
  <si>
    <t>Copy from row 45 under scenario 1</t>
  </si>
  <si>
    <t>Copy from row 45 under scenario 2</t>
  </si>
  <si>
    <t>Copy from row 45 under scenario 3</t>
  </si>
  <si>
    <t>Copy from row 45 under scenario 4</t>
  </si>
  <si>
    <t xml:space="preserve">Note:  All outcomes are fictitious as this public version of the model contains dummy data. </t>
  </si>
  <si>
    <t>Efficient Operator (MEO)</t>
  </si>
  <si>
    <t>Average number of 4G eNode Bs</t>
  </si>
  <si>
    <t>№</t>
  </si>
  <si>
    <t>2/3 G add. Spectrum</t>
  </si>
  <si>
    <t>Suscribers</t>
  </si>
  <si>
    <t># of BHE`s</t>
  </si>
  <si>
    <t>Total number of BTSs</t>
  </si>
  <si>
    <t xml:space="preserve">Total Mbps </t>
  </si>
  <si>
    <t>Total eNodeBs</t>
  </si>
  <si>
    <t>Total NodeBs</t>
  </si>
  <si>
    <t>Pure LRIC in Euro per unit</t>
  </si>
  <si>
    <t>D1</t>
  </si>
  <si>
    <t>D2</t>
  </si>
  <si>
    <t>D3</t>
  </si>
  <si>
    <t>BTS/Node B/eNodeB parameters</t>
  </si>
  <si>
    <t xml:space="preserve">Комисия </t>
  </si>
  <si>
    <t xml:space="preserve">за регулиране </t>
  </si>
  <si>
    <t>на съобщенията</t>
  </si>
  <si>
    <t>Приложение № 2 към адаптирания BULRIC модел на мобилна мрежа в България - примерни данни</t>
  </si>
  <si>
    <t>A. Model Design (Структура на модела)</t>
  </si>
  <si>
    <t>Summary Sheets (Сборни листове)</t>
  </si>
  <si>
    <t>Input Sheets (Листове за входни данни)</t>
  </si>
  <si>
    <t>Calculation sheets (Изчислителни листове)</t>
  </si>
  <si>
    <t>Direct input into the model - industry sources (Входни данни в модела – с източник от операторите)</t>
  </si>
  <si>
    <t>Direct input into the model - derived as noted (Входни данни в модела – с източник, както е посочено)</t>
  </si>
  <si>
    <t>Inputs copied from other worksheets (Входни данни пренесени от други листове)</t>
  </si>
  <si>
    <t>Calculation cells (Клетки за изчисление)</t>
  </si>
  <si>
    <t>Output cells copied to other worksheets (Клетки с изчисления, които се пренасят към друг лист)</t>
  </si>
  <si>
    <t>Function (Функция):</t>
  </si>
  <si>
    <t>Present key results and key input assumptions on one sheet to facilitate sensitivity analysis (Представя основните резултати и допускания за входните данни в един лист за целите на анализа на чувствителността)</t>
  </si>
  <si>
    <t>Inputs (Входни данни):</t>
  </si>
  <si>
    <t>Data/assumptions as used in the model (Данни/допускания, които са използвани в модела)</t>
  </si>
  <si>
    <t>Transfers (Трансфери):</t>
  </si>
  <si>
    <r>
      <t xml:space="preserve">Results of current sensitivity analysis taken from </t>
    </r>
    <r>
      <rPr>
        <b/>
        <i/>
        <sz val="10"/>
        <rFont val="Arial"/>
        <family val="2"/>
      </rPr>
      <t>11. Service unit costing (</t>
    </r>
    <r>
      <rPr>
        <sz val="10"/>
        <rFont val="Arial"/>
        <family val="2"/>
      </rPr>
      <t>Резултати от текущия анализ на чувствителността взети от лист</t>
    </r>
    <r>
      <rPr>
        <b/>
        <i/>
        <sz val="10"/>
        <rFont val="Arial"/>
        <family val="2"/>
      </rPr>
      <t xml:space="preserve"> 11. Разходи на единица услуга)</t>
    </r>
  </si>
  <si>
    <t>Calculations (Изчисления):</t>
  </si>
  <si>
    <t>Variation between base case and sensitivity (Вариация между базисния случай и чувствителността)</t>
  </si>
  <si>
    <t>Outputs (Резултати):</t>
  </si>
  <si>
    <t>None (other than those transferred in) (Няма (различни от тези, пренесените вътре))</t>
  </si>
  <si>
    <t>Establish key parameters to be used throughout the model (Установяване на ключови параметри за използване в модела)</t>
  </si>
  <si>
    <t>Provinces, Services, Network Elements, Transmission Links all directly input to this worksheet (Областите, Услугите, Мрежовите елементи, Връзките за пренос – всичко се въвежда директно на този лист)</t>
  </si>
  <si>
    <t>None (Няма)</t>
  </si>
  <si>
    <t>Inputs to this sheet are also the key parameters to be used in all other worksheets. (Входните данни от този лист са ключови параметри използвани във всички други листове)</t>
  </si>
  <si>
    <t>Presents key outputs of the model (Представя ключови резултати от модела)</t>
  </si>
  <si>
    <t>Current MTR`s (Настоящи MTR)</t>
  </si>
  <si>
    <t>Outputs of 11. Service unit costing (Резултати от лист 11. Разходи за единица услуга)</t>
  </si>
  <si>
    <t>Subscriber market share (Пазарен дял на абонатите)</t>
  </si>
  <si>
    <t>Forecasts and estimations of coverage/subscriber data using interpolation and extrapolation techniques. (Прогнози и пресмятания на данни за покритие/абонати, използвайки техники за интерполация и екстраполация)</t>
  </si>
  <si>
    <r>
      <t xml:space="preserve">Subscriber numbers used to forecast traffic (if data not directy available) in </t>
    </r>
    <r>
      <rPr>
        <b/>
        <i/>
        <sz val="10"/>
        <rFont val="Arial"/>
        <family val="2"/>
      </rPr>
      <t>2. Traffic (</t>
    </r>
    <r>
      <rPr>
        <sz val="10"/>
        <rFont val="Arial"/>
        <family val="2"/>
      </rPr>
      <t xml:space="preserve">Брой абонати използван при прогнозирането на трафика (ако данните не са пряко налични) в лист </t>
    </r>
    <r>
      <rPr>
        <b/>
        <i/>
        <sz val="10"/>
        <rFont val="Arial"/>
        <family val="2"/>
      </rPr>
      <t>2. Трафик)</t>
    </r>
  </si>
  <si>
    <r>
      <t xml:space="preserve">Coverage used to derive equipment volumes (in conjunction with </t>
    </r>
    <r>
      <rPr>
        <b/>
        <i/>
        <sz val="10"/>
        <rFont val="Arial"/>
        <family val="2"/>
      </rPr>
      <t>3. Network Design Parameters</t>
    </r>
    <r>
      <rPr>
        <sz val="10"/>
        <rFont val="Arial"/>
      </rPr>
      <t xml:space="preserve">) in </t>
    </r>
    <r>
      <rPr>
        <b/>
        <i/>
        <sz val="10"/>
        <rFont val="Arial"/>
        <family val="2"/>
      </rPr>
      <t xml:space="preserve">6. Network Design </t>
    </r>
    <r>
      <rPr>
        <sz val="10"/>
        <rFont val="Arial"/>
        <family val="2"/>
      </rPr>
      <t>(Покритие, използвано за получаване на обема оборудване (във връзка с лист 3. Параметри за изграждане на мрежата)  в лист 6. Мрежови дизайн)</t>
    </r>
  </si>
  <si>
    <t>Identify traffic volumes by service (Идентифицира обемите трафик по услуги)</t>
  </si>
  <si>
    <t>Data transferred in from another worksheet (Данни пренесени от друг лист)</t>
  </si>
  <si>
    <t>None (other than the outputs) (Няма (други освен изходни резултати))</t>
  </si>
  <si>
    <r>
      <t xml:space="preserve">Traffic volumes combine with </t>
    </r>
    <r>
      <rPr>
        <b/>
        <i/>
        <sz val="11"/>
        <rFont val="Arial"/>
        <family val="2"/>
      </rPr>
      <t>3. Network Design Parameters</t>
    </r>
    <r>
      <rPr>
        <sz val="11"/>
        <rFont val="Arial"/>
        <family val="2"/>
      </rPr>
      <t xml:space="preserve"> to produce </t>
    </r>
    <r>
      <rPr>
        <b/>
        <i/>
        <sz val="11"/>
        <rFont val="Arial"/>
        <family val="2"/>
      </rPr>
      <t xml:space="preserve">6. Network Design </t>
    </r>
    <r>
      <rPr>
        <sz val="11"/>
        <rFont val="Arial"/>
        <family val="2"/>
      </rPr>
      <t xml:space="preserve">(Обемите трафик, комбинирани с лист </t>
    </r>
    <r>
      <rPr>
        <b/>
        <i/>
        <sz val="11"/>
        <rFont val="Arial"/>
        <family val="2"/>
      </rPr>
      <t>3. Параметри за изграждане</t>
    </r>
    <r>
      <rPr>
        <sz val="11"/>
        <rFont val="Arial"/>
        <family val="2"/>
      </rPr>
      <t xml:space="preserve"> </t>
    </r>
    <r>
      <rPr>
        <b/>
        <i/>
        <sz val="11"/>
        <rFont val="Arial"/>
        <family val="2"/>
      </rPr>
      <t>на мрежата,</t>
    </r>
    <r>
      <rPr>
        <sz val="11"/>
        <rFont val="Arial"/>
        <family val="2"/>
      </rPr>
      <t xml:space="preserve"> за да се получи лист </t>
    </r>
    <r>
      <rPr>
        <b/>
        <i/>
        <sz val="11"/>
        <rFont val="Arial"/>
        <family val="2"/>
      </rPr>
      <t>6. Мрежови дизайн</t>
    </r>
    <r>
      <rPr>
        <sz val="11"/>
        <rFont val="Arial"/>
        <family val="2"/>
      </rPr>
      <t>)</t>
    </r>
  </si>
  <si>
    <t>Provide the design rules for estimating the scale and scope of the mobile network (Осигурява правилата за изграждане, за да се изчисли мащаба и обхвата на мобилната мрежа)</t>
  </si>
  <si>
    <t>Data/assumptions as used in the model (Данни/допускания, които са били използвани в модела)</t>
  </si>
  <si>
    <r>
      <t xml:space="preserve">Key technical parameters from </t>
    </r>
    <r>
      <rPr>
        <b/>
        <i/>
        <sz val="10"/>
        <rFont val="Arial"/>
        <family val="2"/>
      </rPr>
      <t>B. Dashboard (</t>
    </r>
    <r>
      <rPr>
        <sz val="10"/>
        <rFont val="Arial"/>
        <family val="2"/>
      </rPr>
      <t xml:space="preserve">Ключови технически параметри от лист </t>
    </r>
    <r>
      <rPr>
        <b/>
        <i/>
        <sz val="10"/>
        <rFont val="Arial"/>
        <family val="2"/>
      </rPr>
      <t>В. Обзорен панел)</t>
    </r>
  </si>
  <si>
    <t>Busy hour traffic in call attempts and erlangs; transmission network utilisation rates (Трафик в часа на най-голямо натоварване в опити за повиквания и ерланги; степен на използване на преносната мрежа)</t>
  </si>
  <si>
    <r>
      <t xml:space="preserve">Capacity requirements for each network element are used in </t>
    </r>
    <r>
      <rPr>
        <b/>
        <i/>
        <sz val="10"/>
        <rFont val="Arial"/>
        <family val="2"/>
      </rPr>
      <t>6. Network Design</t>
    </r>
    <r>
      <rPr>
        <sz val="10"/>
        <rFont val="Arial"/>
        <family val="2"/>
      </rPr>
      <t xml:space="preserve"> to establish equipment numbers, site sharing % to site preparation cost calculations in </t>
    </r>
    <r>
      <rPr>
        <b/>
        <sz val="10"/>
        <rFont val="Arial"/>
        <family val="2"/>
      </rPr>
      <t>7. Network Costs</t>
    </r>
    <r>
      <rPr>
        <sz val="10"/>
        <rFont val="Arial"/>
        <family val="2"/>
      </rPr>
      <t xml:space="preserve"> (Изискванията за капацитет за всеки мрежов елемент се използват в лист </t>
    </r>
    <r>
      <rPr>
        <b/>
        <i/>
        <sz val="10"/>
        <rFont val="Arial"/>
        <family val="2"/>
      </rPr>
      <t>6. Мрежови дизайн,</t>
    </r>
    <r>
      <rPr>
        <sz val="10"/>
        <rFont val="Arial"/>
        <family val="2"/>
      </rPr>
      <t xml:space="preserve"> за да сe установи броя на съоръженията, процента на съвместно използване на инфраструктурата към инсталационните разходи в лист </t>
    </r>
    <r>
      <rPr>
        <b/>
        <i/>
        <sz val="10"/>
        <rFont val="Arial"/>
        <family val="2"/>
      </rPr>
      <t>7. Остойностяване на мрежата</t>
    </r>
    <r>
      <rPr>
        <sz val="10"/>
        <rFont val="Arial"/>
        <family val="2"/>
      </rPr>
      <t>)</t>
    </r>
  </si>
  <si>
    <t>Produce ratios to be used in the allocation of opex and common costs (Създават се съотношения, които да бъдат използвани при разпределянето на оперативни и общи разходи)</t>
  </si>
  <si>
    <r>
      <t xml:space="preserve">Total network costs from </t>
    </r>
    <r>
      <rPr>
        <b/>
        <sz val="10"/>
        <rFont val="Arial"/>
        <family val="2"/>
      </rPr>
      <t xml:space="preserve">9. Service Unit Costing </t>
    </r>
    <r>
      <rPr>
        <sz val="10"/>
        <rFont val="Arial"/>
        <family val="2"/>
      </rPr>
      <t>(Общо разходи за мрежата от лист 9. Остойностяване на услугите)</t>
    </r>
  </si>
  <si>
    <t>Split costs into network, retail and common (Разделя разходите на мрежови разходи, разходи за предоставяне на услуги на дребно и общи разходи)</t>
  </si>
  <si>
    <r>
      <t xml:space="preserve">Opex cost splits used in </t>
    </r>
    <r>
      <rPr>
        <b/>
        <i/>
        <sz val="10"/>
        <rFont val="Arial"/>
        <family val="2"/>
      </rPr>
      <t xml:space="preserve">10. Mark-ups </t>
    </r>
    <r>
      <rPr>
        <sz val="10"/>
        <rFont val="Arial"/>
        <family val="2"/>
      </rPr>
      <t xml:space="preserve">(Разделението на оперативните разходи се използва в лист </t>
    </r>
    <r>
      <rPr>
        <b/>
        <i/>
        <sz val="10"/>
        <rFont val="Arial"/>
        <family val="2"/>
      </rPr>
      <t>10. Надбавки</t>
    </r>
    <r>
      <rPr>
        <sz val="10"/>
        <rFont val="Arial"/>
        <family val="2"/>
      </rPr>
      <t>)</t>
    </r>
  </si>
  <si>
    <t>Identify unit costs for each year and each network asset, including capital, installation and direct operating expenditure (Идентифицира разходите за единица за всяка година и всеки актив на мрежата, включително капиталови, инсталационни и преки оперативни разходи)</t>
  </si>
  <si>
    <r>
      <t xml:space="preserve">Key finance parameters from </t>
    </r>
    <r>
      <rPr>
        <b/>
        <i/>
        <sz val="10"/>
        <rFont val="Arial"/>
        <family val="2"/>
      </rPr>
      <t>B. Dashboard</t>
    </r>
    <r>
      <rPr>
        <i/>
        <sz val="10"/>
        <rFont val="Arial"/>
        <family val="2"/>
      </rPr>
      <t xml:space="preserve">, Manufacturer's Design Capacity from </t>
    </r>
    <r>
      <rPr>
        <b/>
        <i/>
        <sz val="10"/>
        <rFont val="Arial"/>
        <family val="2"/>
      </rPr>
      <t xml:space="preserve">3. Network Design Parameters </t>
    </r>
    <r>
      <rPr>
        <sz val="10"/>
        <rFont val="Arial"/>
        <family val="2"/>
      </rPr>
      <t>(Ключови финансови параметри от лист В. Обзорен панел, характеристиките от производителя за капацитета са от лист 3. Параметри за изграждане на мрежата)</t>
    </r>
  </si>
  <si>
    <t>Annual licence fees in EUR, WACC calculation (Годишни лицензионни такси в EUR, изчисляване на WACC)</t>
  </si>
  <si>
    <r>
      <t xml:space="preserve">Unit costs used along with equipment volumes from </t>
    </r>
    <r>
      <rPr>
        <b/>
        <i/>
        <sz val="10"/>
        <rFont val="Arial"/>
        <family val="2"/>
      </rPr>
      <t>6. Network Design</t>
    </r>
    <r>
      <rPr>
        <sz val="10"/>
        <rFont val="Arial"/>
      </rPr>
      <t xml:space="preserve"> to derive total costs in </t>
    </r>
    <r>
      <rPr>
        <b/>
        <sz val="10"/>
        <rFont val="Arial"/>
        <family val="2"/>
      </rPr>
      <t>7.</t>
    </r>
    <r>
      <rPr>
        <b/>
        <i/>
        <sz val="10"/>
        <rFont val="Arial"/>
        <family val="2"/>
      </rPr>
      <t xml:space="preserve"> Network Costs </t>
    </r>
    <r>
      <rPr>
        <sz val="10"/>
        <rFont val="Arial"/>
        <family val="2"/>
      </rPr>
      <t xml:space="preserve">(Разходите на единица са използвани заедно с броя на съоръженията от лист </t>
    </r>
    <r>
      <rPr>
        <b/>
        <i/>
        <sz val="10"/>
        <rFont val="Arial"/>
        <family val="2"/>
      </rPr>
      <t>6. Мрежови дизайн</t>
    </r>
    <r>
      <rPr>
        <sz val="10"/>
        <rFont val="Arial"/>
        <family val="2"/>
      </rPr>
      <t xml:space="preserve"> за получаване на общо разходите в лист </t>
    </r>
    <r>
      <rPr>
        <b/>
        <i/>
        <sz val="10"/>
        <rFont val="Arial"/>
        <family val="2"/>
      </rPr>
      <t>7. Остойностяване на мрежата</t>
    </r>
    <r>
      <rPr>
        <sz val="10"/>
        <rFont val="Arial"/>
        <family val="2"/>
      </rPr>
      <t>)</t>
    </r>
  </si>
  <si>
    <t>Determine the number of each asset category required for each year of the model (Определя се броя на всяка категория активи, необходими за всяка година в модела)</t>
  </si>
  <si>
    <t>Transfers</t>
  </si>
  <si>
    <r>
      <t>Volume requirements taken from 2</t>
    </r>
    <r>
      <rPr>
        <b/>
        <i/>
        <sz val="10"/>
        <rFont val="Arial"/>
        <family val="2"/>
      </rPr>
      <t>. Traffic</t>
    </r>
    <r>
      <rPr>
        <sz val="10"/>
        <rFont val="Arial"/>
      </rPr>
      <t xml:space="preserve"> sheet (Изисквания за обема, взети от лист </t>
    </r>
    <r>
      <rPr>
        <b/>
        <i/>
        <sz val="10"/>
        <rFont val="Arial"/>
        <family val="2"/>
      </rPr>
      <t>2. Трафик</t>
    </r>
    <r>
      <rPr>
        <sz val="10"/>
        <rFont val="Arial"/>
      </rPr>
      <t>)</t>
    </r>
  </si>
  <si>
    <t>(Трансфери):</t>
  </si>
  <si>
    <r>
      <t xml:space="preserve">Unit capacity of each network element taken from </t>
    </r>
    <r>
      <rPr>
        <b/>
        <i/>
        <sz val="10"/>
        <rFont val="Arial"/>
        <family val="2"/>
      </rPr>
      <t xml:space="preserve">3. Network Design Parameters </t>
    </r>
    <r>
      <rPr>
        <sz val="10"/>
        <rFont val="Arial"/>
        <family val="2"/>
      </rPr>
      <t xml:space="preserve">(Капацитет на единица за всеки мрежов елемент, взет от лист </t>
    </r>
    <r>
      <rPr>
        <b/>
        <i/>
        <sz val="10"/>
        <rFont val="Arial"/>
        <family val="2"/>
      </rPr>
      <t>3. Параметри за изграждане на мрежата</t>
    </r>
    <r>
      <rPr>
        <sz val="10"/>
        <rFont val="Arial"/>
        <family val="2"/>
      </rPr>
      <t>)</t>
    </r>
  </si>
  <si>
    <r>
      <t xml:space="preserve">Coverage requirements taken from </t>
    </r>
    <r>
      <rPr>
        <b/>
        <i/>
        <sz val="10"/>
        <rFont val="Arial"/>
        <family val="2"/>
      </rPr>
      <t xml:space="preserve">1. Coverage&amp;Subs </t>
    </r>
    <r>
      <rPr>
        <sz val="10"/>
        <rFont val="Arial"/>
        <family val="2"/>
      </rPr>
      <t xml:space="preserve">(Изисквания към покритието, взети от лист </t>
    </r>
    <r>
      <rPr>
        <b/>
        <i/>
        <sz val="10"/>
        <rFont val="Arial"/>
        <family val="2"/>
      </rPr>
      <t>1. Покритие и абонати</t>
    </r>
    <r>
      <rPr>
        <sz val="10"/>
        <rFont val="Arial"/>
        <family val="2"/>
      </rPr>
      <t>)</t>
    </r>
  </si>
  <si>
    <t>Calculations</t>
  </si>
  <si>
    <t>Compute the number of each asset type on basis of last year's asset inventory, coverage requirements and traffic requirements (Изчислява броя на всеки вид актив на базата на последната годишна инвентаризация на активите, изискванията за покритие и трафик)</t>
  </si>
  <si>
    <t>(Изчисления):</t>
  </si>
  <si>
    <t>Compute capacity and utilisation requirements of all assets. (Изчислява капацитета и изискванията за използване (натоварване) на всички активи)</t>
  </si>
  <si>
    <r>
      <t xml:space="preserve">Numbers of each asset used in </t>
    </r>
    <r>
      <rPr>
        <b/>
        <i/>
        <sz val="10"/>
        <rFont val="Arial"/>
        <family val="2"/>
      </rPr>
      <t xml:space="preserve">7. Network Costs </t>
    </r>
    <r>
      <rPr>
        <sz val="10"/>
        <rFont val="Arial"/>
        <family val="2"/>
      </rPr>
      <t xml:space="preserve">(Броят на всички активи, използвани в лист </t>
    </r>
    <r>
      <rPr>
        <b/>
        <i/>
        <sz val="10"/>
        <rFont val="Arial"/>
        <family val="2"/>
      </rPr>
      <t>7. Остойностяване на мрежата</t>
    </r>
    <r>
      <rPr>
        <sz val="10"/>
        <rFont val="Arial"/>
        <family val="2"/>
      </rPr>
      <t>)</t>
    </r>
  </si>
  <si>
    <t>Equipment costs (capital, installation, operating and total) for all asset categories and all years (Разходи за съоръжения (капиталови, инсталационни, оперативни и общо) за всички категории активи и за всички години)</t>
  </si>
  <si>
    <t xml:space="preserve">Transfers </t>
  </si>
  <si>
    <r>
      <t xml:space="preserve">Cost and cost trend data derived from </t>
    </r>
    <r>
      <rPr>
        <b/>
        <i/>
        <sz val="11"/>
        <rFont val="Arial"/>
        <family val="2"/>
        <charset val="204"/>
      </rPr>
      <t>5. Unit Investment &amp; direct Opex</t>
    </r>
    <r>
      <rPr>
        <sz val="11"/>
        <rFont val="Arial"/>
        <family val="2"/>
        <charset val="204"/>
      </rPr>
      <t xml:space="preserve">. (Данни за разходи и разходни тенденции от лист </t>
    </r>
    <r>
      <rPr>
        <b/>
        <i/>
        <sz val="11"/>
        <rFont val="Arial"/>
        <family val="2"/>
        <charset val="204"/>
      </rPr>
      <t>5. Единични инвестиционни и преки</t>
    </r>
    <r>
      <rPr>
        <sz val="11"/>
        <rFont val="Arial"/>
        <family val="2"/>
        <charset val="204"/>
      </rPr>
      <t xml:space="preserve"> </t>
    </r>
    <r>
      <rPr>
        <b/>
        <i/>
        <sz val="11"/>
        <rFont val="Arial"/>
        <family val="2"/>
        <charset val="204"/>
      </rPr>
      <t>текущи оперативни разходи</t>
    </r>
    <r>
      <rPr>
        <sz val="11"/>
        <rFont val="Arial"/>
        <family val="2"/>
        <charset val="204"/>
      </rPr>
      <t>)</t>
    </r>
  </si>
  <si>
    <r>
      <t xml:space="preserve">Numbers of assets required taken from </t>
    </r>
    <r>
      <rPr>
        <b/>
        <i/>
        <sz val="11"/>
        <rFont val="Arial"/>
        <family val="2"/>
        <charset val="204"/>
      </rPr>
      <t xml:space="preserve">6. Network Design </t>
    </r>
    <r>
      <rPr>
        <sz val="11"/>
        <rFont val="Arial"/>
        <family val="2"/>
        <charset val="204"/>
      </rPr>
      <t xml:space="preserve">(Броят на необходимите активи е взет от лист </t>
    </r>
    <r>
      <rPr>
        <b/>
        <i/>
        <sz val="11"/>
        <rFont val="Arial"/>
        <family val="2"/>
        <charset val="204"/>
      </rPr>
      <t>6. Мрежови дизайн</t>
    </r>
    <r>
      <rPr>
        <sz val="11"/>
        <rFont val="Arial"/>
        <family val="2"/>
        <charset val="204"/>
      </rPr>
      <t>)</t>
    </r>
  </si>
  <si>
    <r>
      <t xml:space="preserve">Key inputs transferred from </t>
    </r>
    <r>
      <rPr>
        <b/>
        <sz val="11"/>
        <rFont val="Arial"/>
        <family val="2"/>
        <charset val="204"/>
      </rPr>
      <t xml:space="preserve">Sheet: B. Dashboard </t>
    </r>
    <r>
      <rPr>
        <sz val="11"/>
        <rFont val="Arial"/>
        <family val="2"/>
        <charset val="204"/>
      </rPr>
      <t xml:space="preserve">(Ключови входни данни, пренесени от лист </t>
    </r>
    <r>
      <rPr>
        <b/>
        <i/>
        <sz val="11"/>
        <rFont val="Arial"/>
        <family val="2"/>
        <charset val="204"/>
      </rPr>
      <t>В. Обзорен панел</t>
    </r>
    <r>
      <rPr>
        <sz val="11"/>
        <rFont val="Arial"/>
        <family val="2"/>
        <charset val="204"/>
      </rPr>
      <t>)</t>
    </r>
  </si>
  <si>
    <t>Annualisation of capex using depreciation formula.  (Капиталовите разходи на годишна основа, използвайки формулата за амортизация)</t>
  </si>
  <si>
    <t>Summation of cost types to derive total annual costs per asset category. (Събиране на видове разходи, за да се получат годишни разходи общо по категория на актива)</t>
  </si>
  <si>
    <r>
      <t xml:space="preserve">Annual costs per asset category transferred to </t>
    </r>
    <r>
      <rPr>
        <b/>
        <i/>
        <sz val="11"/>
        <rFont val="Arial"/>
        <family val="2"/>
        <charset val="204"/>
      </rPr>
      <t xml:space="preserve">9. Service costing </t>
    </r>
    <r>
      <rPr>
        <sz val="11"/>
        <rFont val="Arial"/>
        <family val="2"/>
        <charset val="204"/>
      </rPr>
      <t xml:space="preserve">(Годишните разходи по категория на актива са пренесени към лист </t>
    </r>
    <r>
      <rPr>
        <b/>
        <i/>
        <sz val="11"/>
        <rFont val="Arial"/>
        <family val="2"/>
        <charset val="204"/>
      </rPr>
      <t>9. Остойностяване на</t>
    </r>
    <r>
      <rPr>
        <sz val="11"/>
        <rFont val="Arial"/>
        <family val="2"/>
        <charset val="204"/>
      </rPr>
      <t xml:space="preserve"> </t>
    </r>
    <r>
      <rPr>
        <b/>
        <i/>
        <sz val="11"/>
        <rFont val="Arial"/>
        <family val="2"/>
        <charset val="204"/>
      </rPr>
      <t>услугите</t>
    </r>
    <r>
      <rPr>
        <sz val="11"/>
        <rFont val="Arial"/>
        <family val="2"/>
        <charset val="204"/>
      </rPr>
      <t>)</t>
    </r>
  </si>
  <si>
    <t>Provide the matrix to convert costs per network element into costs per service (Осигуряване на матрица за превръщане на разходите за мрежов елемент в разходи за услуга)</t>
  </si>
  <si>
    <r>
      <t xml:space="preserve">Relative usage of each network element by each service taken from </t>
    </r>
    <r>
      <rPr>
        <b/>
        <i/>
        <sz val="10"/>
        <rFont val="Arial"/>
        <family val="2"/>
      </rPr>
      <t>3. Network Design Parameters</t>
    </r>
    <r>
      <rPr>
        <sz val="10"/>
        <rFont val="Arial"/>
      </rPr>
      <t xml:space="preserve">. (Относителното използване на всеки мрежов елемент от всяка услуга, взето от лист </t>
    </r>
    <r>
      <rPr>
        <b/>
        <i/>
        <sz val="10"/>
        <rFont val="Arial"/>
        <family val="2"/>
      </rPr>
      <t>3. Параметри за изграждане на мрежата</t>
    </r>
    <r>
      <rPr>
        <sz val="10"/>
        <rFont val="Arial"/>
      </rPr>
      <t>)</t>
    </r>
  </si>
  <si>
    <r>
      <t xml:space="preserve">BHE taken from </t>
    </r>
    <r>
      <rPr>
        <b/>
        <i/>
        <sz val="10"/>
        <rFont val="Arial"/>
        <family val="2"/>
      </rPr>
      <t>6. Network Design (</t>
    </r>
    <r>
      <rPr>
        <sz val="10"/>
        <rFont val="Arial"/>
        <family val="2"/>
      </rPr>
      <t xml:space="preserve">ВНЕ (Busy Hour Erlang) взето от лист </t>
    </r>
    <r>
      <rPr>
        <b/>
        <i/>
        <sz val="10"/>
        <rFont val="Arial"/>
        <family val="2"/>
      </rPr>
      <t>6. Мрежови дизайн)</t>
    </r>
  </si>
  <si>
    <t>None (other than outputs) (Няма (други, освен резултатите))</t>
  </si>
  <si>
    <r>
      <t xml:space="preserve">Routing factor matrix used to derive service LRIC in </t>
    </r>
    <r>
      <rPr>
        <b/>
        <sz val="10"/>
        <rFont val="Arial"/>
        <family val="2"/>
      </rPr>
      <t>9</t>
    </r>
    <r>
      <rPr>
        <b/>
        <i/>
        <sz val="10"/>
        <rFont val="Arial"/>
        <family val="2"/>
      </rPr>
      <t xml:space="preserve">. Service Costing </t>
    </r>
    <r>
      <rPr>
        <sz val="10"/>
        <rFont val="Arial"/>
        <family val="2"/>
      </rPr>
      <t xml:space="preserve">(Таблицата за маршрутизация се използва, за да се получи LRIC на услугата в лист </t>
    </r>
    <r>
      <rPr>
        <b/>
        <i/>
        <sz val="10"/>
        <rFont val="Arial"/>
        <family val="2"/>
      </rPr>
      <t>9. Остойностяване на услугите</t>
    </r>
    <r>
      <rPr>
        <sz val="10"/>
        <rFont val="Arial"/>
        <family val="2"/>
      </rPr>
      <t>)</t>
    </r>
  </si>
  <si>
    <t>Service costing calculations for all years (Остойностяване на услугите за всички години)</t>
  </si>
  <si>
    <r>
      <t xml:space="preserve">Traffic volumes from </t>
    </r>
    <r>
      <rPr>
        <b/>
        <i/>
        <sz val="10"/>
        <rFont val="Arial"/>
        <family val="2"/>
      </rPr>
      <t xml:space="preserve">2. Traffic </t>
    </r>
    <r>
      <rPr>
        <sz val="10"/>
        <rFont val="Arial"/>
        <family val="2"/>
      </rPr>
      <t xml:space="preserve">(Обем на трафика от лист </t>
    </r>
    <r>
      <rPr>
        <b/>
        <i/>
        <sz val="10"/>
        <rFont val="Arial"/>
        <family val="2"/>
      </rPr>
      <t>2. Трафик</t>
    </r>
    <r>
      <rPr>
        <sz val="10"/>
        <rFont val="Arial"/>
        <family val="2"/>
      </rPr>
      <t>)</t>
    </r>
  </si>
  <si>
    <r>
      <t xml:space="preserve">Total costs of network elements from </t>
    </r>
    <r>
      <rPr>
        <b/>
        <sz val="10"/>
        <rFont val="Arial"/>
        <family val="2"/>
      </rPr>
      <t>7</t>
    </r>
    <r>
      <rPr>
        <b/>
        <i/>
        <sz val="10"/>
        <rFont val="Arial"/>
        <family val="2"/>
      </rPr>
      <t xml:space="preserve">. Network costs </t>
    </r>
    <r>
      <rPr>
        <sz val="10"/>
        <rFont val="Arial"/>
        <family val="2"/>
      </rPr>
      <t xml:space="preserve">(Общо разходи за мрежови елементи от лист </t>
    </r>
    <r>
      <rPr>
        <b/>
        <i/>
        <sz val="10"/>
        <rFont val="Arial"/>
        <family val="2"/>
      </rPr>
      <t>7. Остойностяване на мрежата</t>
    </r>
    <r>
      <rPr>
        <sz val="10"/>
        <rFont val="Arial"/>
        <family val="2"/>
      </rPr>
      <t>)</t>
    </r>
  </si>
  <si>
    <t>Allocation of equipment costs by service using routing factors (Разпределение на разходите за оборудване по услуги, използвайки маршрутизиращите фактори)</t>
  </si>
  <si>
    <r>
      <t xml:space="preserve">Costs per service transferred to </t>
    </r>
    <r>
      <rPr>
        <b/>
        <i/>
        <sz val="10"/>
        <rFont val="Arial"/>
        <family val="2"/>
      </rPr>
      <t xml:space="preserve">11. Service Unit Costing </t>
    </r>
    <r>
      <rPr>
        <sz val="10"/>
        <rFont val="Arial"/>
      </rPr>
      <t xml:space="preserve">for inclusion of mark-ups. (Разходите за услуга, пренесени към лист </t>
    </r>
    <r>
      <rPr>
        <b/>
        <i/>
        <sz val="10"/>
        <rFont val="Arial"/>
        <family val="2"/>
      </rPr>
      <t>11. Разходи за единица услуга</t>
    </r>
    <r>
      <rPr>
        <sz val="10"/>
        <rFont val="Arial"/>
      </rPr>
      <t xml:space="preserve"> за включване към надбавките)</t>
    </r>
  </si>
  <si>
    <t>Identify the relevant mark-ups for common costs and retail costs (Идентификация на съответни надбавки за общите разходи и разходите на дребно)</t>
  </si>
  <si>
    <t>None (няма)</t>
  </si>
  <si>
    <r>
      <t xml:space="preserve">Subscriber numbers from </t>
    </r>
    <r>
      <rPr>
        <b/>
        <sz val="10"/>
        <rFont val="Arial"/>
        <family val="2"/>
        <charset val="204"/>
      </rPr>
      <t>1</t>
    </r>
    <r>
      <rPr>
        <b/>
        <i/>
        <sz val="10"/>
        <rFont val="Arial"/>
        <family val="2"/>
      </rPr>
      <t>. Coverage &amp; Subscribers (</t>
    </r>
    <r>
      <rPr>
        <sz val="10"/>
        <rFont val="Arial"/>
        <family val="2"/>
      </rPr>
      <t xml:space="preserve">Броят на абонатите, взет от лист </t>
    </r>
    <r>
      <rPr>
        <b/>
        <i/>
        <sz val="10"/>
        <rFont val="Arial"/>
        <family val="2"/>
      </rPr>
      <t>1. Покритие и абонати)</t>
    </r>
  </si>
  <si>
    <r>
      <t xml:space="preserve">Common Costs taken from </t>
    </r>
    <r>
      <rPr>
        <b/>
        <i/>
        <sz val="10"/>
        <rFont val="Arial"/>
        <family val="2"/>
      </rPr>
      <t xml:space="preserve">4. Indirect Operational Expenditure </t>
    </r>
    <r>
      <rPr>
        <sz val="10"/>
        <rFont val="Arial"/>
        <family val="2"/>
      </rPr>
      <t xml:space="preserve">(Общите разходи, взети от лист </t>
    </r>
    <r>
      <rPr>
        <b/>
        <i/>
        <sz val="10"/>
        <rFont val="Arial"/>
        <family val="2"/>
      </rPr>
      <t>4. Косвени текущи оперативни разходи</t>
    </r>
    <r>
      <rPr>
        <sz val="10"/>
        <rFont val="Arial"/>
        <family val="2"/>
      </rPr>
      <t>)</t>
    </r>
  </si>
  <si>
    <t>Compute mark-ups from accounting cost data and compare with input assumptions (Изчислява надбавките от счетоводните данни за разходите и сравнява с допусканията, направени при входните данни)</t>
  </si>
  <si>
    <r>
      <t xml:space="preserve">Mark-ups on </t>
    </r>
    <r>
      <rPr>
        <b/>
        <sz val="10"/>
        <rFont val="Arial"/>
        <family val="2"/>
      </rPr>
      <t>9</t>
    </r>
    <r>
      <rPr>
        <b/>
        <i/>
        <sz val="10"/>
        <rFont val="Arial"/>
        <family val="2"/>
      </rPr>
      <t>. Service Costs</t>
    </r>
    <r>
      <rPr>
        <sz val="10"/>
        <rFont val="Arial"/>
      </rPr>
      <t xml:space="preserve"> to be used to derive </t>
    </r>
    <r>
      <rPr>
        <b/>
        <i/>
        <sz val="10"/>
        <rFont val="Arial"/>
        <family val="2"/>
      </rPr>
      <t xml:space="preserve">11. Service Unit Costing </t>
    </r>
    <r>
      <rPr>
        <sz val="10"/>
        <rFont val="Arial"/>
        <family val="2"/>
      </rPr>
      <t xml:space="preserve">(Надбавките от лист </t>
    </r>
    <r>
      <rPr>
        <b/>
        <i/>
        <sz val="10"/>
        <rFont val="Arial"/>
        <family val="2"/>
      </rPr>
      <t>9. Остойностяване на услугите</t>
    </r>
    <r>
      <rPr>
        <sz val="10"/>
        <rFont val="Arial"/>
        <family val="2"/>
      </rPr>
      <t xml:space="preserve"> ще бъдат използвани, за да се получи лист </t>
    </r>
    <r>
      <rPr>
        <b/>
        <i/>
        <sz val="10"/>
        <rFont val="Arial"/>
        <family val="2"/>
      </rPr>
      <t>11. Разходи за единица услуга</t>
    </r>
    <r>
      <rPr>
        <sz val="10"/>
        <rFont val="Arial"/>
        <family val="2"/>
      </rPr>
      <t>)</t>
    </r>
  </si>
  <si>
    <t>Calculate pure LRIC + LRIC plus mark-up for each service (Изчислява чистия LRIC + LRIC плюс надбавка за всяка услуга)</t>
  </si>
  <si>
    <r>
      <t>Network costs by service taken from 9</t>
    </r>
    <r>
      <rPr>
        <b/>
        <i/>
        <sz val="10"/>
        <rFont val="Arial"/>
        <family val="2"/>
        <charset val="204"/>
      </rPr>
      <t>. Service Costing</t>
    </r>
    <r>
      <rPr>
        <sz val="10"/>
        <rFont val="Arial"/>
        <family val="2"/>
        <charset val="204"/>
      </rPr>
      <t xml:space="preserve"> (Мрежовите разходи по услуги са взети от лист </t>
    </r>
    <r>
      <rPr>
        <b/>
        <i/>
        <sz val="10"/>
        <rFont val="Arial"/>
        <family val="2"/>
        <charset val="204"/>
      </rPr>
      <t>9. Остойностяване на услугите</t>
    </r>
    <r>
      <rPr>
        <sz val="10"/>
        <rFont val="Arial"/>
        <family val="2"/>
        <charset val="204"/>
      </rPr>
      <t>)</t>
    </r>
  </si>
  <si>
    <t>Calculate mark-up for each service (Изчислява надбавки за всяка услуга)</t>
  </si>
  <si>
    <r>
      <t xml:space="preserve">Results transferred to </t>
    </r>
    <r>
      <rPr>
        <b/>
        <i/>
        <sz val="10"/>
        <rFont val="Arial"/>
        <family val="2"/>
        <charset val="204"/>
      </rPr>
      <t>B. Dashboard</t>
    </r>
    <r>
      <rPr>
        <sz val="10"/>
        <rFont val="Arial"/>
        <family val="2"/>
        <charset val="204"/>
      </rPr>
      <t xml:space="preserve"> and </t>
    </r>
    <r>
      <rPr>
        <b/>
        <i/>
        <sz val="10"/>
        <rFont val="Arial"/>
        <family val="2"/>
        <charset val="204"/>
      </rPr>
      <t>E. Graphs (</t>
    </r>
    <r>
      <rPr>
        <sz val="10"/>
        <rFont val="Arial"/>
        <family val="2"/>
        <charset val="204"/>
      </rPr>
      <t xml:space="preserve">Резултати, пренесени към листа </t>
    </r>
    <r>
      <rPr>
        <b/>
        <i/>
        <sz val="10"/>
        <rFont val="Arial"/>
        <family val="2"/>
        <charset val="204"/>
      </rPr>
      <t>В. Обзорен панел</t>
    </r>
    <r>
      <rPr>
        <sz val="10"/>
        <rFont val="Arial"/>
        <family val="2"/>
        <charset val="204"/>
      </rPr>
      <t xml:space="preserve"> и </t>
    </r>
    <r>
      <rPr>
        <b/>
        <i/>
        <sz val="10"/>
        <rFont val="Arial"/>
        <family val="2"/>
        <charset val="204"/>
      </rPr>
      <t>Е. Графики)</t>
    </r>
  </si>
  <si>
    <t>Key (Ключ)</t>
  </si>
  <si>
    <t>Cells (Клетки)</t>
  </si>
  <si>
    <t>Data that has been changed to maintain commercial confidentiality ("dummy" data) (Данни, които са променени с цел да се запази търговската тайна (фиктивни данни))</t>
  </si>
  <si>
    <t>Identify subscriber numbers and network coverage by province (Определят се броя на абонатите и покритието на мрежата по области)</t>
  </si>
  <si>
    <t>B. Dashboard (Обзорен лист)</t>
  </si>
  <si>
    <t>C. Masterfiles (Основни файлове)</t>
  </si>
  <si>
    <t>D. Graphs (Графики)</t>
  </si>
  <si>
    <t>Network Design Parameters (Параметри за изграждане на мрежата)</t>
  </si>
  <si>
    <t>Indirect Operational expenditure (Косвени текущи оперативни разходи)</t>
  </si>
  <si>
    <t>Unit investment and direct Opex (Единични инвестиционни и преки оперативни разходи)</t>
  </si>
  <si>
    <t>Network design (Мрежови дизайн)</t>
  </si>
  <si>
    <t>Network costing (Остойностяване на мрежата)</t>
  </si>
  <si>
    <t>Routing Factors (Фактори за маршрутизация)</t>
  </si>
  <si>
    <t>Service costing (Остойностяване на услугите)</t>
  </si>
  <si>
    <t>Mark ups (Надбавки)</t>
  </si>
  <si>
    <t>Service Unit Costing (Разходи за единица услуга)</t>
  </si>
  <si>
    <t>Unit costs assumptions in the base year and price trends directly input to this worksheet - dummy data. (Допусканията за разход на единица в базовата година и ценовите тенденции, въведени в този лист, са фиктивни данни)</t>
  </si>
  <si>
    <t>Operational expenditures and allocation keys - not presented due to confidentiality (Оперативните разходи и способите за разпределение не са представени с цел опазване на търговската тайна)</t>
  </si>
  <si>
    <t>Traffic (Трафик)</t>
  </si>
  <si>
    <t>Coverage and Subscribers (Покритие и потребители)</t>
  </si>
  <si>
    <t>Table shows total costs when each parameter in turn is changed by the % shown in cell C84.</t>
  </si>
  <si>
    <t>Table shows % variation in total costs when each parameter in turn is changed by the % shown in cell C84.</t>
  </si>
  <si>
    <t>Версия - 07.2016 г.</t>
  </si>
</sst>
</file>

<file path=xl/styles.xml><?xml version="1.0" encoding="utf-8"?>
<styleSheet xmlns="http://schemas.openxmlformats.org/spreadsheetml/2006/main">
  <numFmts count="40">
    <numFmt numFmtId="42" formatCode="_(&quot;$&quot;* #,##0_);_(&quot;$&quot;* \(#,##0\);_(&quot;$&quot;* &quot;-&quot;_);_(@_)"/>
    <numFmt numFmtId="44" formatCode="_(&quot;$&quot;* #,##0.00_);_(&quot;$&quot;* \(#,##0.00\);_(&quot;$&quot;* &quot;-&quot;??_);_(@_)"/>
    <numFmt numFmtId="164" formatCode="_-* #,##0.00_-;\-* #,##0.00_-;_-* &quot;-&quot;??_-;_-@_-"/>
    <numFmt numFmtId="165" formatCode="_-* #,##0_-;\-* #,##0_-;_-* &quot;-&quot;??_-;_-@_-"/>
    <numFmt numFmtId="166" formatCode="0.0%"/>
    <numFmt numFmtId="167" formatCode="#,##0,\ ;[Red]\(#,##0,\);\-"/>
    <numFmt numFmtId="168" formatCode="General_)"/>
    <numFmt numFmtId="169" formatCode="\£#,##0.00_);\(\£#,##0.00\);\ \-\-\-_)"/>
    <numFmt numFmtId="170" formatCode="#,##0_);\(#,##0\);\ \-\-\-_)"/>
    <numFmt numFmtId="171" formatCode="#,##0.0_x_);\(#,##0.0_x\);\ \-\-\-_)"/>
    <numFmt numFmtId="172" formatCode="#,##0.00_);\(#,##0.00\);\ \-\-\-_)"/>
    <numFmt numFmtId="173" formatCode="#,##0.0\x_)_%;\(#,##0.0\x\)_%;\ &quot;NM&quot;_x_%_)"/>
    <numFmt numFmtId="174" formatCode="&quot;Case&quot;\ 0"/>
    <numFmt numFmtId="175" formatCode=";;;"/>
    <numFmt numFmtId="176" formatCode="#,##0.0_x_%_);\(#,##0.0\)_x_%;\ &quot;NM&quot;_x_%_)"/>
    <numFmt numFmtId="177" formatCode="0%;[Red]\-0%"/>
    <numFmt numFmtId="178" formatCode="#,##0.0_);\(#,##0.0\);\ \-\-\-_)"/>
    <numFmt numFmtId="179" formatCode="0.00%_);\(0.00%\);\ \-\-\-_)"/>
    <numFmt numFmtId="180" formatCode="0.000%_);\(0.000%\);\ \-\-\-_)"/>
    <numFmt numFmtId="181" formatCode="0.00%_x_);\(0.00%\)_x;\ &quot;NM&quot;_x_%_)"/>
    <numFmt numFmtId="182" formatCode="0.00%_x_);\(0.00%\)_x;\ \-\-\-_x_%_)"/>
    <numFmt numFmtId="183" formatCode="\£#,##0.00_);\(\£#,##0.00\)"/>
    <numFmt numFmtId="184" formatCode="\£#,##0_);\(\£#,##0\);\ \-\-\-_)"/>
    <numFmt numFmtId="185" formatCode="\£#,##0.00_x_%_);\(\£#,##0.00\)_x_%;\ \-\-\-_x_%_)"/>
    <numFmt numFmtId="186" formatCode="#,##0.00_x_%_);\(#,##0.00\)_x_%;\ \-\-\-_x_%_)"/>
    <numFmt numFmtId="187" formatCode="0.00%;[Red]\-0.00%"/>
    <numFmt numFmtId="188" formatCode="0\ \x"/>
    <numFmt numFmtId="189" formatCode="0.E+00"/>
    <numFmt numFmtId="190" formatCode="0.00.E+00"/>
    <numFmt numFmtId="191" formatCode="_(* #,##0_);_(* \(#,##0\);_(* &quot;-&quot;??_);_(@_)"/>
    <numFmt numFmtId="192" formatCode="#,##0.0"/>
    <numFmt numFmtId="193" formatCode="#,##0_ ;\-#,##0\ "/>
    <numFmt numFmtId="194" formatCode="0.0"/>
    <numFmt numFmtId="195" formatCode="#,##0.000"/>
    <numFmt numFmtId="196" formatCode="0.000"/>
    <numFmt numFmtId="197" formatCode="#,##0.0_ ;\-#,##0.0\ "/>
    <numFmt numFmtId="198" formatCode="#,##0.0000"/>
    <numFmt numFmtId="199" formatCode="0.0000"/>
    <numFmt numFmtId="200" formatCode="#,##0.00_ ;\-#,##0.00\ "/>
    <numFmt numFmtId="201" formatCode="#,##0.000_ ;\-#,##0.000\ "/>
  </numFmts>
  <fonts count="109">
    <font>
      <sz val="10"/>
      <name val="Arial"/>
    </font>
    <font>
      <sz val="11"/>
      <color theme="1"/>
      <name val="Calibri"/>
      <family val="2"/>
      <scheme val="minor"/>
    </font>
    <font>
      <sz val="10"/>
      <name val="Arial"/>
      <family val="2"/>
    </font>
    <font>
      <sz val="10"/>
      <name val="Helv"/>
    </font>
    <font>
      <sz val="10"/>
      <color indexed="8"/>
      <name val="Helvetica"/>
      <family val="2"/>
    </font>
    <font>
      <b/>
      <sz val="12"/>
      <color indexed="8"/>
      <name val="Verdana"/>
      <family val="2"/>
    </font>
    <font>
      <b/>
      <sz val="11"/>
      <color indexed="8"/>
      <name val="Verdana"/>
      <family val="2"/>
    </font>
    <font>
      <b/>
      <sz val="9"/>
      <color indexed="8"/>
      <name val="Verdana"/>
      <family val="2"/>
    </font>
    <font>
      <sz val="10"/>
      <name val="Arial"/>
      <family val="2"/>
    </font>
    <font>
      <b/>
      <sz val="10"/>
      <name val="Arial"/>
      <family val="2"/>
    </font>
    <font>
      <sz val="10"/>
      <color indexed="12"/>
      <name val="Arial"/>
      <family val="2"/>
    </font>
    <font>
      <i/>
      <sz val="10"/>
      <name val="Arial"/>
      <family val="2"/>
    </font>
    <font>
      <sz val="10"/>
      <name val="Helvetica"/>
    </font>
    <font>
      <sz val="8"/>
      <name val="Arial"/>
      <family val="2"/>
    </font>
    <font>
      <b/>
      <sz val="11"/>
      <name val="Arial"/>
      <family val="2"/>
    </font>
    <font>
      <sz val="10"/>
      <color indexed="10"/>
      <name val="Times New Roman"/>
      <family val="1"/>
    </font>
    <font>
      <b/>
      <sz val="11"/>
      <color indexed="12"/>
      <name val="MS Serif"/>
      <family val="1"/>
    </font>
    <font>
      <sz val="11"/>
      <color indexed="12"/>
      <name val="MS Serif"/>
      <family val="1"/>
    </font>
    <font>
      <sz val="8"/>
      <color indexed="12"/>
      <name val="Arial"/>
      <family val="2"/>
    </font>
    <font>
      <sz val="11"/>
      <name val="Arial"/>
      <family val="2"/>
    </font>
    <font>
      <b/>
      <sz val="10"/>
      <name val="Times New Roman"/>
      <family val="1"/>
    </font>
    <font>
      <sz val="10"/>
      <name val="Times New Roman"/>
      <family val="1"/>
    </font>
    <font>
      <sz val="8"/>
      <name val="Arial"/>
      <family val="2"/>
    </font>
    <font>
      <sz val="12"/>
      <name val="Tms Rmn"/>
    </font>
    <font>
      <sz val="7"/>
      <name val="Palatino"/>
      <family val="1"/>
    </font>
    <font>
      <sz val="8"/>
      <color indexed="17"/>
      <name val="Arial"/>
      <family val="2"/>
    </font>
    <font>
      <sz val="6"/>
      <color indexed="16"/>
      <name val="Palatino"/>
      <family val="1"/>
    </font>
    <font>
      <b/>
      <i/>
      <sz val="10"/>
      <color indexed="8"/>
      <name val="Arial"/>
      <family val="2"/>
    </font>
    <font>
      <sz val="8"/>
      <name val="Helv"/>
    </font>
    <font>
      <sz val="10"/>
      <color indexed="12"/>
      <name val="Times New Roman"/>
      <family val="1"/>
    </font>
    <font>
      <sz val="11"/>
      <color indexed="20"/>
      <name val="Arial"/>
      <family val="2"/>
    </font>
    <font>
      <sz val="10"/>
      <color indexed="18"/>
      <name val="Helv"/>
    </font>
    <font>
      <b/>
      <sz val="18"/>
      <name val="Times New Roman"/>
      <family val="1"/>
    </font>
    <font>
      <i/>
      <sz val="10"/>
      <color indexed="16"/>
      <name val="Times New Roman"/>
      <family val="1"/>
    </font>
    <font>
      <b/>
      <i/>
      <sz val="16"/>
      <name val="Helv"/>
    </font>
    <font>
      <sz val="8"/>
      <color indexed="10"/>
      <name val="Times New Roman"/>
      <family val="1"/>
    </font>
    <font>
      <i/>
      <sz val="9"/>
      <color indexed="12"/>
      <name val="Helv"/>
    </font>
    <font>
      <sz val="10"/>
      <color indexed="16"/>
      <name val="Helvetica-Black"/>
    </font>
    <font>
      <sz val="10"/>
      <name val="Arial Narrow"/>
      <family val="2"/>
    </font>
    <font>
      <sz val="8"/>
      <color indexed="20"/>
      <name val="Arial"/>
      <family val="2"/>
    </font>
    <font>
      <sz val="8"/>
      <color indexed="10"/>
      <name val="Arial"/>
      <family val="2"/>
    </font>
    <font>
      <b/>
      <sz val="11"/>
      <color indexed="12"/>
      <name val="Arial"/>
      <family val="2"/>
    </font>
    <font>
      <b/>
      <sz val="14"/>
      <name val="Times New Roman"/>
      <family val="1"/>
    </font>
    <font>
      <sz val="10"/>
      <color indexed="8"/>
      <name val="MS Sans Serif"/>
      <family val="2"/>
    </font>
    <font>
      <b/>
      <sz val="9"/>
      <name val="Palatino"/>
      <family val="1"/>
    </font>
    <font>
      <sz val="9"/>
      <color indexed="21"/>
      <name val="Helvetica-Black"/>
    </font>
    <font>
      <sz val="9"/>
      <name val="Helvetica-Black"/>
    </font>
    <font>
      <b/>
      <sz val="18"/>
      <name val="Helv"/>
    </font>
    <font>
      <b/>
      <sz val="7"/>
      <color indexed="12"/>
      <name val="Arial"/>
      <family val="2"/>
    </font>
    <font>
      <sz val="12"/>
      <name val="宋体"/>
      <charset val="134"/>
    </font>
    <font>
      <b/>
      <sz val="10"/>
      <color indexed="10"/>
      <name val="Arial"/>
      <family val="2"/>
    </font>
    <font>
      <sz val="10"/>
      <color indexed="10"/>
      <name val="Arial"/>
      <family val="2"/>
    </font>
    <font>
      <b/>
      <sz val="20"/>
      <name val="Arial"/>
      <family val="2"/>
    </font>
    <font>
      <sz val="10"/>
      <color indexed="10"/>
      <name val="Arial"/>
      <family val="2"/>
    </font>
    <font>
      <sz val="20"/>
      <name val="Arial"/>
      <family val="2"/>
    </font>
    <font>
      <sz val="10"/>
      <color indexed="9"/>
      <name val="Arial"/>
      <family val="2"/>
    </font>
    <font>
      <b/>
      <sz val="10"/>
      <name val="Arial"/>
      <family val="2"/>
    </font>
    <font>
      <sz val="10"/>
      <color indexed="57"/>
      <name val="Arial"/>
      <family val="2"/>
    </font>
    <font>
      <sz val="10"/>
      <name val="Arial"/>
      <family val="2"/>
    </font>
    <font>
      <sz val="20"/>
      <color indexed="12"/>
      <name val="Arial"/>
      <family val="2"/>
    </font>
    <font>
      <b/>
      <sz val="24"/>
      <name val="Arial"/>
      <family val="2"/>
    </font>
    <font>
      <sz val="10"/>
      <name val="Arial"/>
      <family val="2"/>
    </font>
    <font>
      <sz val="10"/>
      <name val="Arial"/>
      <family val="2"/>
    </font>
    <font>
      <b/>
      <sz val="16"/>
      <name val="Arial"/>
      <family val="2"/>
    </font>
    <font>
      <sz val="10"/>
      <name val="Arial"/>
      <family val="2"/>
    </font>
    <font>
      <sz val="16"/>
      <name val="Arial"/>
      <family val="2"/>
    </font>
    <font>
      <sz val="10"/>
      <name val="Arial"/>
      <family val="2"/>
    </font>
    <font>
      <b/>
      <vertAlign val="superscript"/>
      <sz val="10"/>
      <name val="Arial"/>
      <family val="2"/>
    </font>
    <font>
      <sz val="12"/>
      <name val="Arial"/>
      <family val="2"/>
    </font>
    <font>
      <b/>
      <sz val="10"/>
      <color rgb="FFFF0000"/>
      <name val="Arial"/>
      <family val="2"/>
    </font>
    <font>
      <sz val="10"/>
      <color indexed="8"/>
      <name val="Arial"/>
      <family val="2"/>
    </font>
    <font>
      <b/>
      <sz val="12"/>
      <name val="Arial"/>
      <family val="2"/>
    </font>
    <font>
      <sz val="10"/>
      <name val="Arial Unicode MS"/>
      <family val="2"/>
    </font>
    <font>
      <b/>
      <i/>
      <sz val="10"/>
      <name val="Arial"/>
      <family val="2"/>
    </font>
    <font>
      <sz val="9"/>
      <color indexed="8"/>
      <name val="Verdana"/>
      <family val="2"/>
    </font>
    <font>
      <b/>
      <sz val="10"/>
      <color indexed="8"/>
      <name val="Arial"/>
      <family val="2"/>
    </font>
    <font>
      <sz val="10"/>
      <color indexed="63"/>
      <name val="Arial"/>
      <family val="2"/>
    </font>
    <font>
      <sz val="12"/>
      <color indexed="9"/>
      <name val="Arial"/>
      <family val="2"/>
    </font>
    <font>
      <b/>
      <sz val="9"/>
      <name val="Arial"/>
      <family val="2"/>
    </font>
    <font>
      <b/>
      <sz val="10"/>
      <color indexed="9"/>
      <name val="Arial"/>
      <family val="2"/>
    </font>
    <font>
      <sz val="10"/>
      <color rgb="FFFF0000"/>
      <name val="Arial"/>
      <family val="2"/>
    </font>
    <font>
      <sz val="12"/>
      <color indexed="10"/>
      <name val="Arial"/>
      <family val="2"/>
    </font>
    <font>
      <b/>
      <sz val="12"/>
      <color indexed="10"/>
      <name val="Arial"/>
      <family val="2"/>
    </font>
    <font>
      <vertAlign val="superscript"/>
      <sz val="10"/>
      <name val="Arial"/>
      <family val="2"/>
    </font>
    <font>
      <sz val="10"/>
      <color indexed="13"/>
      <name val="Arial"/>
      <family val="2"/>
    </font>
    <font>
      <b/>
      <sz val="10"/>
      <color indexed="63"/>
      <name val="Arial"/>
      <family val="2"/>
    </font>
    <font>
      <sz val="9"/>
      <name val="Arial"/>
      <family val="2"/>
    </font>
    <font>
      <b/>
      <sz val="8"/>
      <color indexed="23"/>
      <name val="Arial"/>
      <family val="2"/>
    </font>
    <font>
      <b/>
      <sz val="18"/>
      <name val="Arial"/>
      <family val="2"/>
    </font>
    <font>
      <sz val="18"/>
      <name val="Arial"/>
      <family val="2"/>
    </font>
    <font>
      <sz val="9"/>
      <color indexed="10"/>
      <name val="Arial"/>
      <family val="2"/>
    </font>
    <font>
      <sz val="18"/>
      <color indexed="10"/>
      <name val="Arial"/>
      <family val="2"/>
    </font>
    <font>
      <b/>
      <sz val="14"/>
      <name val="Arial"/>
      <family val="2"/>
    </font>
    <font>
      <sz val="10"/>
      <color indexed="61"/>
      <name val="Arial"/>
      <family val="2"/>
    </font>
    <font>
      <b/>
      <sz val="12"/>
      <color rgb="FFFF0000"/>
      <name val="Arial"/>
      <family val="2"/>
    </font>
    <font>
      <b/>
      <sz val="10"/>
      <name val="Arial"/>
      <family val="2"/>
      <charset val="238"/>
    </font>
    <font>
      <sz val="11"/>
      <name val="Calibri"/>
      <family val="2"/>
    </font>
    <font>
      <sz val="10"/>
      <name val="Arial"/>
      <family val="2"/>
      <charset val="204"/>
    </font>
    <font>
      <u/>
      <sz val="10"/>
      <color theme="10"/>
      <name val="Arial"/>
    </font>
    <font>
      <u/>
      <sz val="10"/>
      <color theme="11"/>
      <name val="Arial"/>
    </font>
    <font>
      <sz val="14"/>
      <color theme="0"/>
      <name val="Arial"/>
    </font>
    <font>
      <b/>
      <sz val="10"/>
      <name val="Arial"/>
      <family val="2"/>
      <charset val="204"/>
    </font>
    <font>
      <b/>
      <sz val="10"/>
      <color indexed="8"/>
      <name val="Arial"/>
      <family val="2"/>
      <charset val="204"/>
    </font>
    <font>
      <b/>
      <sz val="16"/>
      <color theme="0"/>
      <name val="Arial"/>
      <family val="2"/>
    </font>
    <font>
      <b/>
      <i/>
      <sz val="11"/>
      <name val="Arial"/>
      <family val="2"/>
    </font>
    <font>
      <b/>
      <sz val="11"/>
      <name val="Arial"/>
      <family val="2"/>
      <charset val="204"/>
    </font>
    <font>
      <sz val="11"/>
      <name val="Arial"/>
      <family val="2"/>
      <charset val="204"/>
    </font>
    <font>
      <b/>
      <i/>
      <sz val="11"/>
      <name val="Arial"/>
      <family val="2"/>
      <charset val="204"/>
    </font>
    <font>
      <b/>
      <i/>
      <sz val="10"/>
      <name val="Arial"/>
      <family val="2"/>
      <charset val="204"/>
    </font>
  </fonts>
  <fills count="46">
    <fill>
      <patternFill patternType="none"/>
    </fill>
    <fill>
      <patternFill patternType="gray125"/>
    </fill>
    <fill>
      <patternFill patternType="solid">
        <fgColor indexed="44"/>
        <bgColor indexed="64"/>
      </patternFill>
    </fill>
    <fill>
      <patternFill patternType="solid">
        <fgColor indexed="22"/>
        <bgColor indexed="64"/>
      </patternFill>
    </fill>
    <fill>
      <patternFill patternType="solid">
        <fgColor indexed="43"/>
        <bgColor indexed="64"/>
      </patternFill>
    </fill>
    <fill>
      <patternFill patternType="solid">
        <fgColor indexed="13"/>
        <bgColor indexed="64"/>
      </patternFill>
    </fill>
    <fill>
      <patternFill patternType="solid">
        <fgColor indexed="9"/>
        <bgColor indexed="64"/>
      </patternFill>
    </fill>
    <fill>
      <patternFill patternType="gray0625">
        <fgColor indexed="15"/>
      </patternFill>
    </fill>
    <fill>
      <patternFill patternType="solid">
        <fgColor indexed="23"/>
        <bgColor indexed="64"/>
      </patternFill>
    </fill>
    <fill>
      <patternFill patternType="solid">
        <fgColor indexed="26"/>
        <bgColor indexed="64"/>
      </patternFill>
    </fill>
    <fill>
      <patternFill patternType="gray125">
        <fgColor indexed="13"/>
        <bgColor indexed="9"/>
      </patternFill>
    </fill>
    <fill>
      <patternFill patternType="solid">
        <fgColor indexed="22"/>
      </patternFill>
    </fill>
    <fill>
      <patternFill patternType="solid">
        <fgColor indexed="16"/>
        <bgColor indexed="64"/>
      </patternFill>
    </fill>
    <fill>
      <patternFill patternType="solid">
        <fgColor indexed="8"/>
        <bgColor indexed="64"/>
      </patternFill>
    </fill>
    <fill>
      <patternFill patternType="solid">
        <fgColor indexed="41"/>
        <bgColor indexed="64"/>
      </patternFill>
    </fill>
    <fill>
      <patternFill patternType="solid">
        <fgColor indexed="46"/>
        <bgColor indexed="64"/>
      </patternFill>
    </fill>
    <fill>
      <patternFill patternType="solid">
        <fgColor indexed="65"/>
        <bgColor indexed="64"/>
      </patternFill>
    </fill>
    <fill>
      <patternFill patternType="solid">
        <fgColor indexed="55"/>
        <bgColor indexed="64"/>
      </patternFill>
    </fill>
    <fill>
      <patternFill patternType="solid">
        <fgColor indexed="41"/>
        <bgColor indexed="11"/>
      </patternFill>
    </fill>
    <fill>
      <patternFill patternType="lightDown">
        <bgColor indexed="22"/>
      </patternFill>
    </fill>
    <fill>
      <patternFill patternType="solid">
        <fgColor indexed="22"/>
        <bgColor indexed="9"/>
      </patternFill>
    </fill>
    <fill>
      <patternFill patternType="solid">
        <fgColor indexed="42"/>
        <bgColor indexed="64"/>
      </patternFill>
    </fill>
    <fill>
      <patternFill patternType="solid">
        <fgColor indexed="45"/>
        <bgColor indexed="64"/>
      </patternFill>
    </fill>
    <fill>
      <patternFill patternType="solid">
        <fgColor indexed="47"/>
        <bgColor indexed="64"/>
      </patternFill>
    </fill>
    <fill>
      <patternFill patternType="solid">
        <fgColor rgb="FFFFFF00"/>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theme="9" tint="0.39997558519241921"/>
        <bgColor indexed="64"/>
      </patternFill>
    </fill>
    <fill>
      <patternFill patternType="lightDown">
        <bgColor indexed="9"/>
      </patternFill>
    </fill>
    <fill>
      <patternFill patternType="solid">
        <fgColor indexed="9"/>
        <bgColor indexed="9"/>
      </patternFill>
    </fill>
    <fill>
      <patternFill patternType="solid">
        <fgColor indexed="43"/>
        <bgColor indexed="9"/>
      </patternFill>
    </fill>
    <fill>
      <patternFill patternType="solid">
        <fgColor theme="8" tint="0.39997558519241921"/>
        <bgColor indexed="64"/>
      </patternFill>
    </fill>
    <fill>
      <patternFill patternType="solid">
        <fgColor indexed="60"/>
        <bgColor indexed="64"/>
      </patternFill>
    </fill>
    <fill>
      <patternFill patternType="solid">
        <fgColor indexed="59"/>
        <bgColor indexed="64"/>
      </patternFill>
    </fill>
    <fill>
      <patternFill patternType="solid">
        <fgColor indexed="54"/>
        <bgColor indexed="64"/>
      </patternFill>
    </fill>
    <fill>
      <patternFill patternType="solid">
        <fgColor indexed="53"/>
        <bgColor indexed="64"/>
      </patternFill>
    </fill>
    <fill>
      <patternFill patternType="solid">
        <fgColor indexed="40"/>
        <bgColor indexed="64"/>
      </patternFill>
    </fill>
    <fill>
      <patternFill patternType="solid">
        <fgColor indexed="57"/>
        <bgColor indexed="64"/>
      </patternFill>
    </fill>
    <fill>
      <patternFill patternType="solid">
        <fgColor rgb="FFFF0000"/>
        <bgColor indexed="64"/>
      </patternFill>
    </fill>
    <fill>
      <patternFill patternType="solid">
        <fgColor rgb="FF0070C0"/>
        <bgColor indexed="64"/>
      </patternFill>
    </fill>
    <fill>
      <patternFill patternType="solid">
        <fgColor rgb="FF00B050"/>
        <bgColor indexed="64"/>
      </patternFill>
    </fill>
    <fill>
      <patternFill patternType="solid">
        <fgColor rgb="FFFFFF99"/>
        <bgColor indexed="64"/>
      </patternFill>
    </fill>
    <fill>
      <patternFill patternType="solid">
        <fgColor theme="6" tint="-0.499984740745262"/>
        <bgColor indexed="64"/>
      </patternFill>
    </fill>
    <fill>
      <patternFill patternType="solid">
        <fgColor theme="3" tint="0.79998168889431442"/>
        <bgColor indexed="64"/>
      </patternFill>
    </fill>
    <fill>
      <patternFill patternType="solid">
        <fgColor theme="4"/>
        <bgColor indexed="64"/>
      </patternFill>
    </fill>
    <fill>
      <patternFill patternType="solid">
        <fgColor rgb="FFCCFFCC"/>
        <bgColor indexed="64"/>
      </patternFill>
    </fill>
  </fills>
  <borders count="24">
    <border>
      <left/>
      <right/>
      <top/>
      <bottom/>
      <diagonal/>
    </border>
    <border>
      <left style="medium">
        <color auto="1"/>
      </left>
      <right style="medium">
        <color auto="1"/>
      </right>
      <top style="medium">
        <color auto="1"/>
      </top>
      <bottom style="medium">
        <color auto="1"/>
      </bottom>
      <diagonal/>
    </border>
    <border>
      <left style="medium">
        <color indexed="12"/>
      </left>
      <right style="medium">
        <color indexed="12"/>
      </right>
      <top style="medium">
        <color indexed="12"/>
      </top>
      <bottom style="medium">
        <color indexed="12"/>
      </bottom>
      <diagonal/>
    </border>
    <border>
      <left style="thin">
        <color auto="1"/>
      </left>
      <right style="thin">
        <color auto="1"/>
      </right>
      <top style="thin">
        <color auto="1"/>
      </top>
      <bottom style="thin">
        <color auto="1"/>
      </bottom>
      <diagonal/>
    </border>
    <border>
      <left/>
      <right/>
      <top/>
      <bottom style="medium">
        <color auto="1"/>
      </bottom>
      <diagonal/>
    </border>
    <border>
      <left style="double">
        <color auto="1"/>
      </left>
      <right/>
      <top/>
      <bottom/>
      <diagonal/>
    </border>
    <border>
      <left/>
      <right/>
      <top/>
      <bottom style="dotted">
        <color auto="1"/>
      </bottom>
      <diagonal/>
    </border>
    <border>
      <left/>
      <right style="thin">
        <color auto="1"/>
      </right>
      <top/>
      <bottom/>
      <diagonal/>
    </border>
    <border>
      <left/>
      <right/>
      <top/>
      <bottom style="thin">
        <color auto="1"/>
      </bottom>
      <diagonal/>
    </border>
    <border>
      <left style="double">
        <color auto="1"/>
      </left>
      <right/>
      <top style="double">
        <color auto="1"/>
      </top>
      <bottom/>
      <diagonal/>
    </border>
    <border>
      <left/>
      <right style="medium">
        <color auto="1"/>
      </right>
      <top/>
      <bottom/>
      <diagonal/>
    </border>
    <border>
      <left/>
      <right/>
      <top style="double">
        <color auto="1"/>
      </top>
      <bottom/>
      <diagonal/>
    </border>
    <border>
      <left style="thin">
        <color auto="1"/>
      </left>
      <right/>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diagonal/>
    </border>
    <border>
      <left/>
      <right/>
      <top style="thin">
        <color auto="1"/>
      </top>
      <bottom/>
      <diagonal/>
    </border>
  </borders>
  <cellStyleXfs count="158">
    <xf numFmtId="0" fontId="0" fillId="0" borderId="0"/>
    <xf numFmtId="0" fontId="14" fillId="2" borderId="1">
      <alignment horizontal="center" vertical="center"/>
    </xf>
    <xf numFmtId="0" fontId="14" fillId="3" borderId="0"/>
    <xf numFmtId="0" fontId="15" fillId="0" borderId="2" applyNumberFormat="0" applyFill="0" applyAlignment="0" applyProtection="0"/>
    <xf numFmtId="0" fontId="16" fillId="4" borderId="3">
      <alignment horizontal="center" vertical="center"/>
      <protection locked="0"/>
    </xf>
    <xf numFmtId="0" fontId="17" fillId="5" borderId="0"/>
    <xf numFmtId="169" fontId="18" fillId="0" borderId="0" applyNumberFormat="0" applyFill="0" applyBorder="0" applyAlignment="0" applyProtection="0"/>
    <xf numFmtId="0" fontId="19" fillId="6" borderId="1">
      <alignment horizontal="center" vertical="center"/>
    </xf>
    <xf numFmtId="0" fontId="20" fillId="7" borderId="4" applyNumberFormat="0" applyProtection="0">
      <alignment horizontal="center" vertical="center" wrapText="1"/>
    </xf>
    <xf numFmtId="0" fontId="20" fillId="7" borderId="0" applyNumberFormat="0" applyBorder="0" applyProtection="0">
      <alignment horizontal="centerContinuous" vertical="center"/>
    </xf>
    <xf numFmtId="0" fontId="21" fillId="0" borderId="5" applyNumberFormat="0" applyFont="0" applyFill="0" applyAlignment="0" applyProtection="0">
      <alignment horizontal="left"/>
    </xf>
    <xf numFmtId="164" fontId="2" fillId="0" borderId="0" applyFont="0" applyFill="0" applyBorder="0" applyAlignment="0" applyProtection="0"/>
    <xf numFmtId="170" fontId="22" fillId="0" borderId="0" applyFont="0" applyFill="0" applyBorder="0" applyAlignment="0" applyProtection="0">
      <alignment horizontal="right"/>
    </xf>
    <xf numFmtId="169" fontId="22" fillId="0" borderId="0" applyFont="0" applyFill="0" applyBorder="0" applyAlignment="0" applyProtection="0">
      <alignment horizontal="right"/>
    </xf>
    <xf numFmtId="168" fontId="22" fillId="0" borderId="0" applyFont="0" applyFill="0" applyBorder="0" applyAlignment="0" applyProtection="0">
      <alignment horizontal="right"/>
    </xf>
    <xf numFmtId="171" fontId="22" fillId="0" borderId="3"/>
    <xf numFmtId="15" fontId="4" fillId="0" borderId="0" applyFont="0" applyFill="0" applyBorder="0" applyAlignment="0" applyProtection="0">
      <protection locked="0"/>
    </xf>
    <xf numFmtId="172" fontId="22" fillId="0" borderId="0" applyFont="0" applyFill="0" applyBorder="0" applyAlignment="0" applyProtection="0"/>
    <xf numFmtId="15" fontId="4" fillId="0" borderId="0">
      <protection locked="0"/>
    </xf>
    <xf numFmtId="173" fontId="22" fillId="0" borderId="6" applyNumberFormat="0" applyFont="0" applyFill="0" applyAlignment="0" applyProtection="0"/>
    <xf numFmtId="0" fontId="23" fillId="0" borderId="0" applyNumberFormat="0" applyFont="0" applyFill="0" applyBorder="0" applyAlignment="0">
      <protection locked="0"/>
    </xf>
    <xf numFmtId="170" fontId="22" fillId="0" borderId="0"/>
    <xf numFmtId="0" fontId="24" fillId="0" borderId="0" applyFill="0" applyBorder="0" applyProtection="0">
      <alignment horizontal="left"/>
    </xf>
    <xf numFmtId="0" fontId="14" fillId="3" borderId="1">
      <alignment horizontal="center" vertical="center"/>
    </xf>
    <xf numFmtId="0" fontId="14" fillId="8" borderId="0"/>
    <xf numFmtId="0" fontId="25" fillId="0" borderId="0" applyNumberFormat="0" applyFill="0" applyBorder="0" applyAlignment="0" applyProtection="0">
      <alignment horizontal="left"/>
    </xf>
    <xf numFmtId="38" fontId="22" fillId="3" borderId="0" applyNumberFormat="0" applyBorder="0" applyAlignment="0" applyProtection="0"/>
    <xf numFmtId="174" fontId="22" fillId="0" borderId="0" applyFont="0" applyFill="0" applyBorder="0" applyAlignment="0" applyProtection="0">
      <alignment horizontal="right"/>
    </xf>
    <xf numFmtId="0" fontId="26" fillId="0" borderId="0" applyProtection="0">
      <alignment horizontal="right"/>
    </xf>
    <xf numFmtId="1" fontId="27" fillId="1" borderId="0" applyAlignment="0" applyProtection="0">
      <protection locked="0"/>
    </xf>
    <xf numFmtId="0" fontId="5" fillId="0" borderId="0" applyNumberFormat="0" applyFill="0" applyBorder="0" applyAlignment="0" applyProtection="0">
      <protection locked="0"/>
    </xf>
    <xf numFmtId="168" fontId="6" fillId="0" borderId="0" applyNumberFormat="0" applyFill="0" applyBorder="0" applyAlignment="0" applyProtection="0">
      <protection locked="0"/>
    </xf>
    <xf numFmtId="168" fontId="7" fillId="0" borderId="0" applyNumberFormat="0" applyFill="0" applyBorder="0" applyAlignment="0" applyProtection="0">
      <protection locked="0"/>
    </xf>
    <xf numFmtId="175" fontId="28" fillId="0" borderId="0"/>
    <xf numFmtId="0" fontId="15" fillId="0" borderId="0" applyNumberFormat="0" applyFill="0" applyBorder="0" applyAlignment="0" applyProtection="0"/>
    <xf numFmtId="0" fontId="29" fillId="0" borderId="2" applyNumberFormat="0" applyFill="0" applyAlignment="0" applyProtection="0"/>
    <xf numFmtId="10" fontId="22" fillId="9" borderId="3" applyNumberFormat="0" applyBorder="0" applyAlignment="0" applyProtection="0"/>
    <xf numFmtId="0" fontId="29" fillId="0" borderId="0" applyNumberFormat="0" applyFill="0" applyBorder="0" applyAlignment="0" applyProtection="0"/>
    <xf numFmtId="0" fontId="30" fillId="0" borderId="3">
      <alignment horizontal="center"/>
    </xf>
    <xf numFmtId="0" fontId="31" fillId="0" borderId="0" applyNumberFormat="0" applyFill="0" applyBorder="0" applyAlignment="0" applyProtection="0"/>
    <xf numFmtId="0" fontId="32" fillId="0" borderId="0" applyNumberFormat="0" applyFill="0" applyBorder="0" applyProtection="0">
      <alignment horizontal="left" vertical="center"/>
    </xf>
    <xf numFmtId="42" fontId="2" fillId="0" borderId="0" applyFont="0" applyFill="0" applyBorder="0" applyAlignment="0" applyProtection="0"/>
    <xf numFmtId="44" fontId="2" fillId="0" borderId="0" applyFont="0" applyFill="0" applyBorder="0" applyAlignment="0" applyProtection="0"/>
    <xf numFmtId="173" fontId="28" fillId="0" borderId="0"/>
    <xf numFmtId="176" fontId="28" fillId="0" borderId="0">
      <alignment horizontal="right"/>
    </xf>
    <xf numFmtId="0" fontId="33" fillId="0" borderId="0" applyNumberFormat="0" applyFill="0" applyBorder="0" applyProtection="0">
      <alignment horizontal="left"/>
    </xf>
    <xf numFmtId="170" fontId="34" fillId="0" borderId="0"/>
    <xf numFmtId="0" fontId="12" fillId="0" borderId="0"/>
    <xf numFmtId="0" fontId="4" fillId="0" borderId="0" applyNumberFormat="0" applyFill="0" applyBorder="0" applyAlignment="0" applyProtection="0">
      <protection locked="0"/>
    </xf>
    <xf numFmtId="0" fontId="3" fillId="0" borderId="0"/>
    <xf numFmtId="0" fontId="2" fillId="0" borderId="0"/>
    <xf numFmtId="37" fontId="2" fillId="0" borderId="0">
      <alignment horizontal="left"/>
    </xf>
    <xf numFmtId="177" fontId="35" fillId="0" borderId="0" applyNumberFormat="0" applyFill="0" applyBorder="0" applyAlignment="0" applyProtection="0"/>
    <xf numFmtId="0" fontId="19" fillId="6" borderId="0">
      <alignment horizontal="center" vertical="center"/>
    </xf>
    <xf numFmtId="38" fontId="21" fillId="0" borderId="7" applyFont="0" applyFill="0" applyBorder="0" applyAlignment="0" applyProtection="0"/>
    <xf numFmtId="178" fontId="28" fillId="0" borderId="0"/>
    <xf numFmtId="0" fontId="36" fillId="0" borderId="0" applyNumberFormat="0" applyAlignment="0">
      <alignment vertical="top"/>
    </xf>
    <xf numFmtId="0" fontId="21" fillId="10" borderId="8" applyNumberFormat="0" applyFont="0" applyBorder="0" applyAlignment="0" applyProtection="0"/>
    <xf numFmtId="1" fontId="37" fillId="0" borderId="0" applyProtection="0">
      <alignment horizontal="right" vertical="center"/>
    </xf>
    <xf numFmtId="9" fontId="2" fillId="0" borderId="0" applyFont="0" applyFill="0" applyBorder="0" applyAlignment="0" applyProtection="0"/>
    <xf numFmtId="10" fontId="2" fillId="0" borderId="0" applyFont="0" applyFill="0" applyBorder="0" applyAlignment="0" applyProtection="0"/>
    <xf numFmtId="179" fontId="13" fillId="0" borderId="0"/>
    <xf numFmtId="170" fontId="22" fillId="0" borderId="0"/>
    <xf numFmtId="180" fontId="13" fillId="0" borderId="0"/>
    <xf numFmtId="181" fontId="13" fillId="0" borderId="0"/>
    <xf numFmtId="182" fontId="13" fillId="0" borderId="0"/>
    <xf numFmtId="177" fontId="21" fillId="0" borderId="0" applyFont="0" applyFill="0" applyBorder="0" applyAlignment="0" applyProtection="0"/>
    <xf numFmtId="183" fontId="38" fillId="0" borderId="0" applyFont="0" applyFill="0" applyBorder="0" applyAlignment="0" applyProtection="0"/>
    <xf numFmtId="184" fontId="13" fillId="0" borderId="0"/>
    <xf numFmtId="170" fontId="13" fillId="0" borderId="0"/>
    <xf numFmtId="169" fontId="13" fillId="0" borderId="0"/>
    <xf numFmtId="172" fontId="13" fillId="0" borderId="0"/>
    <xf numFmtId="185" fontId="13" fillId="0" borderId="0"/>
    <xf numFmtId="186" fontId="13" fillId="0" borderId="0"/>
    <xf numFmtId="170" fontId="39" fillId="0" borderId="0" applyNumberFormat="0" applyFill="0" applyBorder="0" applyAlignment="0" applyProtection="0"/>
    <xf numFmtId="169" fontId="40" fillId="0" borderId="0" applyNumberFormat="0" applyFill="0" applyBorder="0" applyAlignment="0" applyProtection="0"/>
    <xf numFmtId="0" fontId="14" fillId="6" borderId="0"/>
    <xf numFmtId="0" fontId="21" fillId="0" borderId="9" applyNumberFormat="0" applyFont="0" applyFill="0" applyAlignment="0" applyProtection="0"/>
    <xf numFmtId="0" fontId="20" fillId="7" borderId="10" applyNumberFormat="0" applyBorder="0" applyProtection="0">
      <alignment horizontal="left" wrapText="1"/>
    </xf>
    <xf numFmtId="0" fontId="20" fillId="7" borderId="0" applyNumberFormat="0" applyBorder="0" applyProtection="0">
      <alignment horizontal="left"/>
    </xf>
    <xf numFmtId="0" fontId="21" fillId="0" borderId="11" applyNumberFormat="0" applyFont="0" applyFill="0" applyAlignment="0" applyProtection="0"/>
    <xf numFmtId="0" fontId="41" fillId="6" borderId="0">
      <alignment horizontal="center" vertical="center"/>
    </xf>
    <xf numFmtId="0" fontId="42" fillId="0" borderId="0" applyNumberFormat="0" applyFill="0" applyBorder="0" applyProtection="0">
      <alignment horizontal="left" vertical="center"/>
    </xf>
    <xf numFmtId="0" fontId="23" fillId="11" borderId="3" applyNumberFormat="0" applyFont="0" applyBorder="0" applyAlignment="0" applyProtection="0"/>
    <xf numFmtId="40" fontId="21" fillId="0" borderId="0" applyFont="0" applyFill="0" applyBorder="0" applyAlignment="0" applyProtection="0"/>
    <xf numFmtId="187" fontId="21" fillId="0" borderId="0" applyFont="0" applyFill="0" applyBorder="0" applyAlignment="0" applyProtection="0"/>
    <xf numFmtId="0" fontId="14" fillId="6" borderId="0"/>
    <xf numFmtId="0" fontId="19" fillId="6" borderId="0">
      <alignment horizontal="left" vertical="center"/>
    </xf>
    <xf numFmtId="0" fontId="43" fillId="0" borderId="0"/>
    <xf numFmtId="0" fontId="3" fillId="0" borderId="0"/>
    <xf numFmtId="0" fontId="44" fillId="0" borderId="0" applyBorder="0" applyProtection="0">
      <alignment vertical="center"/>
    </xf>
    <xf numFmtId="173" fontId="22" fillId="0" borderId="8" applyBorder="0" applyProtection="0">
      <alignment horizontal="right" vertical="center"/>
    </xf>
    <xf numFmtId="0" fontId="45" fillId="12" borderId="0" applyBorder="0" applyProtection="0">
      <alignment horizontal="centerContinuous" vertical="center"/>
    </xf>
    <xf numFmtId="0" fontId="45" fillId="13" borderId="8" applyBorder="0" applyProtection="0">
      <alignment horizontal="centerContinuous" vertical="center"/>
    </xf>
    <xf numFmtId="0" fontId="14" fillId="3" borderId="1">
      <alignment horizontal="left" vertical="center"/>
    </xf>
    <xf numFmtId="0" fontId="14" fillId="8" borderId="0"/>
    <xf numFmtId="0" fontId="46" fillId="0" borderId="0" applyFill="0" applyBorder="0" applyProtection="0">
      <alignment horizontal="left"/>
    </xf>
    <xf numFmtId="0" fontId="24" fillId="0" borderId="12" applyFill="0" applyBorder="0" applyProtection="0">
      <alignment horizontal="left" vertical="top"/>
    </xf>
    <xf numFmtId="167" fontId="8" fillId="0" borderId="0"/>
    <xf numFmtId="0" fontId="47" fillId="0" borderId="0"/>
    <xf numFmtId="0" fontId="20" fillId="7" borderId="4" applyNumberFormat="0" applyProtection="0">
      <alignment horizontal="left" vertical="center"/>
    </xf>
    <xf numFmtId="0" fontId="14" fillId="14" borderId="1">
      <alignment horizontal="left" vertical="center"/>
    </xf>
    <xf numFmtId="168" fontId="48" fillId="0" borderId="0">
      <alignment horizontal="left"/>
      <protection locked="0"/>
    </xf>
    <xf numFmtId="0" fontId="21" fillId="7" borderId="0" applyNumberFormat="0" applyBorder="0" applyProtection="0">
      <alignment horizontal="left"/>
    </xf>
    <xf numFmtId="188" fontId="22" fillId="0" borderId="8" applyBorder="0" applyProtection="0">
      <alignment horizontal="right"/>
    </xf>
    <xf numFmtId="0" fontId="14" fillId="15" borderId="3">
      <alignment horizontal="center" vertical="center"/>
    </xf>
    <xf numFmtId="0" fontId="49" fillId="0" borderId="0">
      <alignment vertical="center"/>
    </xf>
    <xf numFmtId="0" fontId="74" fillId="0" borderId="0" applyNumberFormat="0" applyFill="0" applyBorder="0" applyAlignment="0" applyProtection="0">
      <protection locked="0"/>
    </xf>
    <xf numFmtId="170" fontId="13" fillId="0" borderId="0" applyFont="0" applyFill="0" applyBorder="0" applyAlignment="0" applyProtection="0">
      <alignment horizontal="right"/>
    </xf>
    <xf numFmtId="169" fontId="13" fillId="0" borderId="0" applyFont="0" applyFill="0" applyBorder="0" applyAlignment="0" applyProtection="0">
      <alignment horizontal="right"/>
    </xf>
    <xf numFmtId="168" fontId="13" fillId="0" borderId="0" applyFont="0" applyFill="0" applyBorder="0" applyAlignment="0" applyProtection="0">
      <alignment horizontal="right"/>
    </xf>
    <xf numFmtId="171" fontId="13" fillId="0" borderId="3"/>
    <xf numFmtId="172" fontId="13" fillId="0" borderId="0" applyFont="0" applyFill="0" applyBorder="0" applyAlignment="0" applyProtection="0"/>
    <xf numFmtId="173" fontId="13" fillId="0" borderId="6" applyNumberFormat="0" applyFont="0" applyFill="0" applyAlignment="0" applyProtection="0"/>
    <xf numFmtId="170" fontId="13" fillId="0" borderId="0"/>
    <xf numFmtId="38" fontId="13" fillId="3" borderId="0" applyNumberFormat="0" applyBorder="0" applyAlignment="0" applyProtection="0"/>
    <xf numFmtId="174" fontId="13" fillId="0" borderId="0" applyFont="0" applyFill="0" applyBorder="0" applyAlignment="0" applyProtection="0">
      <alignment horizontal="right"/>
    </xf>
    <xf numFmtId="10" fontId="13" fillId="9" borderId="3" applyNumberFormat="0" applyBorder="0" applyAlignment="0" applyProtection="0"/>
    <xf numFmtId="170" fontId="13" fillId="0" borderId="0"/>
    <xf numFmtId="173" fontId="13" fillId="0" borderId="8" applyBorder="0" applyProtection="0">
      <alignment horizontal="right" vertical="center"/>
    </xf>
    <xf numFmtId="167" fontId="2" fillId="0" borderId="0"/>
    <xf numFmtId="188" fontId="13" fillId="0" borderId="8" applyBorder="0" applyProtection="0">
      <alignment horizontal="right"/>
    </xf>
    <xf numFmtId="0" fontId="3" fillId="0" borderId="0"/>
    <xf numFmtId="188" fontId="13" fillId="0" borderId="8" applyBorder="0" applyProtection="0">
      <alignment horizontal="right"/>
    </xf>
    <xf numFmtId="0" fontId="98" fillId="0" borderId="0" applyNumberFormat="0" applyFill="0" applyBorder="0" applyAlignment="0" applyProtection="0"/>
    <xf numFmtId="0" fontId="99" fillId="0" borderId="0" applyNumberFormat="0" applyFill="0" applyBorder="0" applyAlignment="0" applyProtection="0"/>
    <xf numFmtId="0" fontId="1" fillId="0" borderId="0"/>
    <xf numFmtId="164" fontId="1" fillId="0" borderId="0" applyFont="0" applyFill="0" applyBorder="0" applyAlignment="0" applyProtection="0"/>
    <xf numFmtId="0" fontId="2" fillId="0" borderId="0"/>
    <xf numFmtId="0" fontId="2" fillId="0" borderId="0" applyNumberFormat="0" applyAlignment="0"/>
    <xf numFmtId="164" fontId="2" fillId="0" borderId="0" applyFon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7" fillId="0" borderId="0"/>
  </cellStyleXfs>
  <cellXfs count="940">
    <xf numFmtId="0" fontId="0" fillId="0" borderId="0" xfId="0"/>
    <xf numFmtId="0" fontId="9" fillId="0" borderId="0" xfId="0" applyFont="1" applyFill="1" applyBorder="1"/>
    <xf numFmtId="0" fontId="9" fillId="16" borderId="0" xfId="0" applyFont="1" applyFill="1" applyBorder="1"/>
    <xf numFmtId="0" fontId="8" fillId="16" borderId="0" xfId="0" applyFont="1" applyFill="1" applyBorder="1"/>
    <xf numFmtId="0" fontId="8" fillId="16" borderId="3" xfId="0" applyFont="1" applyFill="1" applyBorder="1"/>
    <xf numFmtId="0" fontId="9" fillId="3" borderId="3" xfId="0" applyFont="1" applyFill="1" applyBorder="1" applyAlignment="1">
      <alignment horizontal="center"/>
    </xf>
    <xf numFmtId="0" fontId="53" fillId="6" borderId="0" xfId="0" applyFont="1" applyFill="1" applyBorder="1"/>
    <xf numFmtId="0" fontId="50" fillId="6" borderId="0" xfId="0" applyFont="1" applyFill="1" applyBorder="1" applyAlignment="1">
      <alignment horizontal="center"/>
    </xf>
    <xf numFmtId="166" fontId="50" fillId="6" borderId="0" xfId="0" applyNumberFormat="1" applyFont="1" applyFill="1" applyBorder="1" applyAlignment="1">
      <alignment horizontal="center"/>
    </xf>
    <xf numFmtId="0" fontId="53" fillId="6" borderId="0" xfId="0" applyFont="1" applyFill="1" applyBorder="1" applyAlignment="1">
      <alignment horizontal="left"/>
    </xf>
    <xf numFmtId="0" fontId="53" fillId="6" borderId="0" xfId="0" applyFont="1" applyFill="1" applyBorder="1" applyAlignment="1">
      <alignment horizontal="center"/>
    </xf>
    <xf numFmtId="0" fontId="53" fillId="6" borderId="0" xfId="0" applyFont="1" applyFill="1"/>
    <xf numFmtId="0" fontId="9" fillId="6" borderId="0" xfId="0" applyFont="1" applyFill="1" applyBorder="1" applyAlignment="1">
      <alignment horizontal="left"/>
    </xf>
    <xf numFmtId="0" fontId="50" fillId="6" borderId="0" xfId="0" applyFont="1" applyFill="1" applyAlignment="1">
      <alignment horizontal="center"/>
    </xf>
    <xf numFmtId="166" fontId="50" fillId="6" borderId="0" xfId="0" applyNumberFormat="1" applyFont="1" applyFill="1" applyAlignment="1">
      <alignment horizontal="center"/>
    </xf>
    <xf numFmtId="0" fontId="53" fillId="6" borderId="0" xfId="0" applyFont="1" applyFill="1" applyAlignment="1">
      <alignment horizontal="left"/>
    </xf>
    <xf numFmtId="0" fontId="53" fillId="6" borderId="0" xfId="0" applyFont="1" applyFill="1" applyAlignment="1">
      <alignment horizontal="center"/>
    </xf>
    <xf numFmtId="1" fontId="9" fillId="6" borderId="0" xfId="0" applyNumberFormat="1" applyFont="1" applyFill="1"/>
    <xf numFmtId="1" fontId="9" fillId="6" borderId="0" xfId="0" applyNumberFormat="1" applyFont="1" applyFill="1" applyAlignment="1">
      <alignment horizontal="center"/>
    </xf>
    <xf numFmtId="1" fontId="9" fillId="6" borderId="0" xfId="0" applyNumberFormat="1" applyFont="1" applyFill="1" applyAlignment="1">
      <alignment horizontal="left"/>
    </xf>
    <xf numFmtId="1" fontId="9" fillId="6" borderId="0" xfId="0" applyNumberFormat="1" applyFont="1" applyFill="1" applyBorder="1" applyAlignment="1">
      <alignment horizontal="left"/>
    </xf>
    <xf numFmtId="0" fontId="8" fillId="6" borderId="0" xfId="0" applyFont="1" applyFill="1"/>
    <xf numFmtId="0" fontId="8" fillId="6" borderId="0" xfId="0" applyFont="1" applyFill="1" applyBorder="1" applyAlignment="1">
      <alignment horizontal="center"/>
    </xf>
    <xf numFmtId="0" fontId="8" fillId="6" borderId="3" xfId="47" applyFont="1" applyFill="1" applyBorder="1" applyAlignment="1">
      <alignment horizontal="left"/>
    </xf>
    <xf numFmtId="3" fontId="8" fillId="6" borderId="0" xfId="59" applyNumberFormat="1" applyFont="1" applyFill="1" applyBorder="1" applyAlignment="1">
      <alignment horizontal="center"/>
    </xf>
    <xf numFmtId="0" fontId="9" fillId="6" borderId="0" xfId="0" applyFont="1" applyFill="1"/>
    <xf numFmtId="0" fontId="8" fillId="6" borderId="0" xfId="47" applyFont="1" applyFill="1" applyBorder="1" applyAlignment="1">
      <alignment horizontal="left"/>
    </xf>
    <xf numFmtId="0" fontId="9" fillId="6" borderId="0" xfId="0" applyFont="1" applyFill="1" applyAlignment="1">
      <alignment horizontal="left"/>
    </xf>
    <xf numFmtId="0" fontId="8" fillId="6" borderId="0" xfId="0" applyFont="1" applyFill="1" applyAlignment="1">
      <alignment horizontal="left"/>
    </xf>
    <xf numFmtId="0" fontId="8" fillId="6" borderId="3" xfId="0" applyFont="1" applyFill="1" applyBorder="1" applyAlignment="1">
      <alignment horizontal="center"/>
    </xf>
    <xf numFmtId="9" fontId="53" fillId="6" borderId="0" xfId="59" applyFont="1" applyFill="1" applyAlignment="1" applyProtection="1">
      <alignment horizontal="center"/>
      <protection locked="0"/>
    </xf>
    <xf numFmtId="0" fontId="8" fillId="6" borderId="0" xfId="0" applyFont="1" applyFill="1" applyAlignment="1">
      <alignment horizontal="center"/>
    </xf>
    <xf numFmtId="0" fontId="9" fillId="6" borderId="0" xfId="0" applyFont="1" applyFill="1" applyBorder="1"/>
    <xf numFmtId="0" fontId="9" fillId="3" borderId="3" xfId="0" applyFont="1" applyFill="1" applyBorder="1"/>
    <xf numFmtId="0" fontId="8" fillId="6" borderId="3" xfId="0" applyFont="1" applyFill="1" applyBorder="1"/>
    <xf numFmtId="0" fontId="9" fillId="3" borderId="13" xfId="0" applyFont="1" applyFill="1" applyBorder="1" applyAlignment="1">
      <alignment horizontal="center"/>
    </xf>
    <xf numFmtId="0" fontId="9" fillId="3" borderId="3" xfId="0" applyFont="1" applyFill="1" applyBorder="1" applyAlignment="1">
      <alignment horizontal="center" wrapText="1"/>
    </xf>
    <xf numFmtId="165" fontId="9" fillId="3" borderId="3" xfId="11" applyNumberFormat="1" applyFont="1" applyFill="1" applyBorder="1"/>
    <xf numFmtId="0" fontId="9" fillId="3" borderId="3" xfId="47" applyFont="1" applyFill="1" applyBorder="1" applyAlignment="1">
      <alignment horizontal="left"/>
    </xf>
    <xf numFmtId="1" fontId="8" fillId="6" borderId="0" xfId="0" applyNumberFormat="1" applyFont="1" applyFill="1" applyAlignment="1">
      <alignment horizontal="center"/>
    </xf>
    <xf numFmtId="0" fontId="9" fillId="3" borderId="3" xfId="47" applyFont="1" applyFill="1" applyBorder="1"/>
    <xf numFmtId="0" fontId="9" fillId="3" borderId="3" xfId="50" applyFont="1" applyFill="1" applyBorder="1" applyAlignment="1">
      <alignment horizontal="left"/>
    </xf>
    <xf numFmtId="0" fontId="9" fillId="3" borderId="3" xfId="50" applyNumberFormat="1" applyFont="1" applyFill="1" applyBorder="1" applyAlignment="1">
      <alignment horizontal="center"/>
    </xf>
    <xf numFmtId="0" fontId="9" fillId="3" borderId="3" xfId="50" applyNumberFormat="1" applyFont="1" applyFill="1" applyBorder="1" applyAlignment="1">
      <alignment horizontal="center" wrapText="1"/>
    </xf>
    <xf numFmtId="0" fontId="50" fillId="6" borderId="0" xfId="0" applyFont="1" applyFill="1" applyAlignment="1">
      <alignment horizontal="left"/>
    </xf>
    <xf numFmtId="0" fontId="9" fillId="3" borderId="3" xfId="50" applyFont="1" applyFill="1" applyBorder="1" applyAlignment="1">
      <alignment horizontal="center" wrapText="1"/>
    </xf>
    <xf numFmtId="0" fontId="9" fillId="3" borderId="19" xfId="0" applyFont="1" applyFill="1" applyBorder="1" applyAlignment="1">
      <alignment horizontal="center" wrapText="1"/>
    </xf>
    <xf numFmtId="0" fontId="9" fillId="3" borderId="13" xfId="47" applyFont="1" applyFill="1" applyBorder="1" applyAlignment="1">
      <alignment horizontal="center" wrapText="1"/>
    </xf>
    <xf numFmtId="0" fontId="52" fillId="6" borderId="0" xfId="0" applyFont="1" applyFill="1" applyBorder="1"/>
    <xf numFmtId="0" fontId="9" fillId="3" borderId="20" xfId="0" applyFont="1" applyFill="1" applyBorder="1"/>
    <xf numFmtId="0" fontId="9" fillId="3" borderId="21" xfId="0" applyFont="1" applyFill="1" applyBorder="1"/>
    <xf numFmtId="0" fontId="9" fillId="3" borderId="22" xfId="0" applyFont="1" applyFill="1" applyBorder="1"/>
    <xf numFmtId="0" fontId="9" fillId="3" borderId="23" xfId="0" applyFont="1" applyFill="1" applyBorder="1"/>
    <xf numFmtId="0" fontId="9" fillId="3" borderId="8" xfId="0" applyFont="1" applyFill="1" applyBorder="1"/>
    <xf numFmtId="0" fontId="8" fillId="6" borderId="0" xfId="0" applyFont="1" applyFill="1" applyBorder="1"/>
    <xf numFmtId="0" fontId="9" fillId="3" borderId="0" xfId="50" applyFont="1" applyFill="1" applyBorder="1" applyAlignment="1">
      <alignment horizontal="left"/>
    </xf>
    <xf numFmtId="0" fontId="54" fillId="6" borderId="0" xfId="0" applyFont="1" applyFill="1"/>
    <xf numFmtId="0" fontId="59" fillId="6" borderId="0" xfId="0" applyFont="1" applyFill="1"/>
    <xf numFmtId="0" fontId="61" fillId="14" borderId="0" xfId="0" applyFont="1" applyFill="1"/>
    <xf numFmtId="0" fontId="62" fillId="14" borderId="0" xfId="0" applyFont="1" applyFill="1"/>
    <xf numFmtId="0" fontId="64" fillId="14" borderId="0" xfId="0" applyFont="1" applyFill="1"/>
    <xf numFmtId="0" fontId="66" fillId="14" borderId="0" xfId="0" applyFont="1" applyFill="1"/>
    <xf numFmtId="0" fontId="56" fillId="18" borderId="0" xfId="0" applyFont="1" applyFill="1"/>
    <xf numFmtId="0" fontId="58" fillId="18" borderId="0" xfId="0" applyFont="1" applyFill="1"/>
    <xf numFmtId="0" fontId="58" fillId="14" borderId="0" xfId="0" applyFont="1" applyFill="1"/>
    <xf numFmtId="0" fontId="8" fillId="0" borderId="0" xfId="0" applyFont="1"/>
    <xf numFmtId="9" fontId="53" fillId="6" borderId="0" xfId="59" applyFont="1" applyFill="1" applyBorder="1" applyAlignment="1">
      <alignment horizontal="center"/>
    </xf>
    <xf numFmtId="9" fontId="53" fillId="6" borderId="0" xfId="59" applyNumberFormat="1" applyFont="1" applyFill="1" applyAlignment="1">
      <alignment horizontal="center"/>
    </xf>
    <xf numFmtId="9" fontId="8" fillId="6" borderId="0" xfId="59" applyNumberFormat="1" applyFont="1" applyFill="1" applyAlignment="1">
      <alignment horizontal="center"/>
    </xf>
    <xf numFmtId="0" fontId="8" fillId="6" borderId="0" xfId="0" applyFont="1" applyFill="1" applyAlignment="1">
      <alignment horizontal="center" wrapText="1"/>
    </xf>
    <xf numFmtId="0" fontId="8" fillId="6" borderId="0" xfId="0" applyFont="1" applyFill="1" applyAlignment="1">
      <alignment wrapText="1"/>
    </xf>
    <xf numFmtId="0" fontId="8" fillId="16" borderId="0" xfId="0" applyFont="1" applyFill="1"/>
    <xf numFmtId="0" fontId="54" fillId="0" borderId="0" xfId="0" applyFont="1"/>
    <xf numFmtId="0" fontId="52" fillId="0" borderId="0" xfId="0" applyFont="1" applyFill="1" applyBorder="1"/>
    <xf numFmtId="0" fontId="54" fillId="0" borderId="0" xfId="0" applyFont="1" applyFill="1"/>
    <xf numFmtId="0" fontId="9" fillId="6" borderId="0" xfId="47" applyFont="1" applyFill="1" applyBorder="1" applyAlignment="1">
      <alignment horizontal="left"/>
    </xf>
    <xf numFmtId="3" fontId="10" fillId="19" borderId="3" xfId="0" applyNumberFormat="1" applyFont="1" applyFill="1" applyBorder="1" applyAlignment="1">
      <alignment horizontal="center"/>
    </xf>
    <xf numFmtId="3" fontId="53" fillId="6" borderId="0" xfId="0" applyNumberFormat="1" applyFont="1" applyFill="1" applyBorder="1"/>
    <xf numFmtId="0" fontId="9" fillId="0" borderId="3" xfId="0" applyFont="1" applyFill="1" applyBorder="1"/>
    <xf numFmtId="0" fontId="8" fillId="0" borderId="3" xfId="0" applyFont="1" applyFill="1" applyBorder="1"/>
    <xf numFmtId="0" fontId="8" fillId="6" borderId="3" xfId="89" applyFont="1" applyFill="1" applyBorder="1"/>
    <xf numFmtId="0" fontId="8" fillId="0" borderId="3" xfId="89" applyFont="1" applyBorder="1"/>
    <xf numFmtId="0" fontId="8" fillId="0" borderId="3" xfId="89" applyFont="1" applyFill="1" applyBorder="1"/>
    <xf numFmtId="0" fontId="9" fillId="3" borderId="3" xfId="89" applyFont="1" applyFill="1" applyBorder="1"/>
    <xf numFmtId="0" fontId="9" fillId="3" borderId="3" xfId="89" applyFont="1" applyFill="1" applyBorder="1" applyAlignment="1">
      <alignment horizontal="center" wrapText="1"/>
    </xf>
    <xf numFmtId="3" fontId="10" fillId="6" borderId="0" xfId="0" applyNumberFormat="1" applyFont="1" applyFill="1" applyBorder="1" applyAlignment="1">
      <alignment horizontal="center"/>
    </xf>
    <xf numFmtId="3" fontId="57" fillId="6" borderId="0" xfId="0" applyNumberFormat="1" applyFont="1" applyFill="1" applyBorder="1" applyAlignment="1">
      <alignment horizontal="center"/>
    </xf>
    <xf numFmtId="0" fontId="52" fillId="6" borderId="0" xfId="0" applyFont="1" applyFill="1" applyAlignment="1">
      <alignment horizontal="left"/>
    </xf>
    <xf numFmtId="0" fontId="9" fillId="16" borderId="0" xfId="0" applyFont="1" applyFill="1" applyAlignment="1">
      <alignment horizontal="left"/>
    </xf>
    <xf numFmtId="0" fontId="9" fillId="16" borderId="0" xfId="0" applyFont="1" applyFill="1" applyBorder="1" applyAlignment="1">
      <alignment horizontal="left"/>
    </xf>
    <xf numFmtId="0" fontId="52" fillId="0" borderId="0" xfId="0" applyFont="1" applyAlignment="1">
      <alignment horizontal="left"/>
    </xf>
    <xf numFmtId="0" fontId="8" fillId="6" borderId="0" xfId="0" applyFont="1" applyFill="1" applyAlignment="1">
      <alignment horizontal="left" wrapText="1"/>
    </xf>
    <xf numFmtId="0" fontId="9" fillId="0" borderId="0" xfId="0" applyFont="1" applyFill="1" applyBorder="1" applyAlignment="1">
      <alignment horizontal="left"/>
    </xf>
    <xf numFmtId="3" fontId="10" fillId="4" borderId="3" xfId="0" applyNumberFormat="1" applyFont="1" applyFill="1" applyBorder="1" applyAlignment="1">
      <alignment horizontal="center"/>
    </xf>
    <xf numFmtId="3" fontId="57" fillId="4" borderId="3" xfId="0" applyNumberFormat="1" applyFont="1" applyFill="1" applyBorder="1" applyAlignment="1">
      <alignment horizontal="center"/>
    </xf>
    <xf numFmtId="0" fontId="8" fillId="4" borderId="3" xfId="0" applyFont="1" applyFill="1" applyBorder="1" applyAlignment="1">
      <alignment horizontal="left"/>
    </xf>
    <xf numFmtId="0" fontId="0" fillId="6" borderId="0" xfId="0" applyFill="1"/>
    <xf numFmtId="0" fontId="8" fillId="2" borderId="0" xfId="0" applyFont="1" applyFill="1"/>
    <xf numFmtId="0" fontId="60" fillId="2" borderId="0" xfId="0" applyFont="1" applyFill="1"/>
    <xf numFmtId="0" fontId="63" fillId="2" borderId="0" xfId="0" applyFont="1" applyFill="1"/>
    <xf numFmtId="0" fontId="65" fillId="2" borderId="0" xfId="0" applyFont="1" applyFill="1"/>
    <xf numFmtId="0" fontId="70" fillId="6" borderId="0" xfId="48" applyFont="1" applyFill="1">
      <protection locked="0"/>
    </xf>
    <xf numFmtId="0" fontId="8" fillId="6" borderId="0" xfId="48" applyFont="1" applyFill="1">
      <protection locked="0"/>
    </xf>
    <xf numFmtId="0" fontId="0" fillId="6" borderId="0" xfId="0" applyFill="1" applyBorder="1"/>
    <xf numFmtId="0" fontId="0" fillId="6" borderId="0" xfId="0" applyFill="1" applyBorder="1" applyAlignment="1">
      <alignment horizontal="left"/>
    </xf>
    <xf numFmtId="0" fontId="9" fillId="6" borderId="23" xfId="0" applyFont="1" applyFill="1" applyBorder="1"/>
    <xf numFmtId="0" fontId="8" fillId="6" borderId="23" xfId="0" applyFont="1" applyFill="1" applyBorder="1"/>
    <xf numFmtId="0" fontId="8" fillId="6" borderId="22" xfId="0" applyFont="1" applyFill="1" applyBorder="1"/>
    <xf numFmtId="0" fontId="0" fillId="6" borderId="12" xfId="0" applyFill="1" applyBorder="1" applyAlignment="1">
      <alignment horizontal="left"/>
    </xf>
    <xf numFmtId="0" fontId="8" fillId="15" borderId="0" xfId="0" applyFont="1" applyFill="1" applyBorder="1"/>
    <xf numFmtId="0" fontId="0" fillId="6" borderId="7" xfId="0" applyFill="1" applyBorder="1"/>
    <xf numFmtId="0" fontId="0" fillId="21" borderId="0" xfId="0" applyFill="1" applyBorder="1"/>
    <xf numFmtId="0" fontId="0" fillId="2" borderId="0" xfId="0" applyFill="1" applyBorder="1"/>
    <xf numFmtId="0" fontId="0" fillId="6" borderId="21" xfId="0" applyFill="1" applyBorder="1" applyAlignment="1">
      <alignment horizontal="left"/>
    </xf>
    <xf numFmtId="0" fontId="0" fillId="6" borderId="8" xfId="0" applyFill="1" applyBorder="1"/>
    <xf numFmtId="0" fontId="0" fillId="6" borderId="17" xfId="0" applyFill="1" applyBorder="1"/>
    <xf numFmtId="0" fontId="0" fillId="6" borderId="23" xfId="0" applyFill="1" applyBorder="1"/>
    <xf numFmtId="0" fontId="70" fillId="6" borderId="23" xfId="48" applyFont="1" applyFill="1" applyBorder="1">
      <protection locked="0"/>
    </xf>
    <xf numFmtId="0" fontId="8" fillId="4" borderId="0" xfId="0" applyFont="1" applyFill="1" applyBorder="1"/>
    <xf numFmtId="0" fontId="8" fillId="22" borderId="0" xfId="0" applyFont="1" applyFill="1" applyBorder="1"/>
    <xf numFmtId="0" fontId="0" fillId="23" borderId="0" xfId="0" applyFill="1" applyBorder="1"/>
    <xf numFmtId="0" fontId="9" fillId="21" borderId="0" xfId="0" applyFont="1" applyFill="1"/>
    <xf numFmtId="0" fontId="0" fillId="21" borderId="0" xfId="0" applyFill="1"/>
    <xf numFmtId="0" fontId="9" fillId="4" borderId="0" xfId="0" applyFont="1" applyFill="1"/>
    <xf numFmtId="0" fontId="0" fillId="4" borderId="0" xfId="0" applyFill="1"/>
    <xf numFmtId="0" fontId="9" fillId="22" borderId="0" xfId="0" applyFont="1" applyFill="1"/>
    <xf numFmtId="0" fontId="0" fillId="22" borderId="0" xfId="0" applyFill="1"/>
    <xf numFmtId="0" fontId="9" fillId="2" borderId="0" xfId="0" applyFont="1" applyFill="1"/>
    <xf numFmtId="0" fontId="0" fillId="2" borderId="0" xfId="0" applyFill="1"/>
    <xf numFmtId="0" fontId="9" fillId="23" borderId="0" xfId="0" applyFont="1" applyFill="1"/>
    <xf numFmtId="0" fontId="0" fillId="23" borderId="0" xfId="0" applyFill="1"/>
    <xf numFmtId="0" fontId="51" fillId="6" borderId="0" xfId="0" applyFont="1" applyFill="1" applyBorder="1"/>
    <xf numFmtId="0" fontId="9" fillId="3" borderId="3" xfId="89" applyFont="1" applyFill="1" applyBorder="1" applyProtection="1"/>
    <xf numFmtId="0" fontId="72" fillId="4" borderId="3" xfId="0" applyFont="1" applyFill="1" applyBorder="1"/>
    <xf numFmtId="2" fontId="72" fillId="4" borderId="3" xfId="0" applyNumberFormat="1" applyFont="1" applyFill="1" applyBorder="1" applyAlignment="1">
      <alignment horizontal="center"/>
    </xf>
    <xf numFmtId="0" fontId="9" fillId="21" borderId="0" xfId="0" applyFont="1" applyFill="1" applyAlignment="1">
      <alignment horizontal="left"/>
    </xf>
    <xf numFmtId="0" fontId="9" fillId="4" borderId="0" xfId="0" applyFont="1" applyFill="1" applyAlignment="1">
      <alignment horizontal="left"/>
    </xf>
    <xf numFmtId="0" fontId="9" fillId="2" borderId="0" xfId="0" applyFont="1" applyFill="1" applyAlignment="1">
      <alignment horizontal="left"/>
    </xf>
    <xf numFmtId="0" fontId="9" fillId="23" borderId="0" xfId="0" applyFont="1" applyFill="1" applyAlignment="1">
      <alignment horizontal="left"/>
    </xf>
    <xf numFmtId="0" fontId="71" fillId="6" borderId="0" xfId="0" applyFont="1" applyFill="1" applyBorder="1" applyAlignment="1">
      <alignment horizontal="left"/>
    </xf>
    <xf numFmtId="0" fontId="9" fillId="6" borderId="0" xfId="0" applyFont="1" applyFill="1" applyBorder="1" applyAlignment="1">
      <alignment horizontal="center"/>
    </xf>
    <xf numFmtId="166" fontId="9" fillId="6" borderId="0" xfId="0" applyNumberFormat="1" applyFont="1" applyFill="1" applyBorder="1" applyAlignment="1">
      <alignment horizontal="center"/>
    </xf>
    <xf numFmtId="0" fontId="8" fillId="6" borderId="0" xfId="0" applyFont="1" applyFill="1" applyBorder="1" applyAlignment="1"/>
    <xf numFmtId="0" fontId="0" fillId="6" borderId="0" xfId="0" applyFill="1" applyAlignment="1">
      <alignment horizontal="left"/>
    </xf>
    <xf numFmtId="0" fontId="0" fillId="6" borderId="0" xfId="0" applyFill="1" applyAlignment="1"/>
    <xf numFmtId="0" fontId="8" fillId="6" borderId="0" xfId="0" applyFont="1" applyFill="1" applyAlignment="1"/>
    <xf numFmtId="0" fontId="9" fillId="3" borderId="3" xfId="50" applyFont="1" applyFill="1" applyBorder="1" applyAlignment="1">
      <alignment horizontal="center"/>
    </xf>
    <xf numFmtId="0" fontId="8" fillId="0" borderId="3" xfId="0" applyFont="1" applyFill="1" applyBorder="1" applyAlignment="1">
      <alignment horizontal="center"/>
    </xf>
    <xf numFmtId="9" fontId="8" fillId="25" borderId="3" xfId="59" applyFont="1" applyFill="1" applyBorder="1" applyAlignment="1">
      <alignment horizontal="center"/>
    </xf>
    <xf numFmtId="0" fontId="9" fillId="26" borderId="3" xfId="47" applyFont="1" applyFill="1" applyBorder="1"/>
    <xf numFmtId="9" fontId="9" fillId="26" borderId="3" xfId="59" applyFont="1" applyFill="1" applyBorder="1" applyAlignment="1">
      <alignment horizontal="center"/>
    </xf>
    <xf numFmtId="0" fontId="8" fillId="6" borderId="18" xfId="50" applyFont="1" applyFill="1" applyBorder="1" applyAlignment="1">
      <alignment horizontal="left"/>
    </xf>
    <xf numFmtId="0" fontId="8" fillId="6" borderId="3" xfId="50" applyFont="1" applyFill="1" applyBorder="1" applyAlignment="1">
      <alignment horizontal="center" wrapText="1"/>
    </xf>
    <xf numFmtId="166" fontId="8" fillId="22" borderId="3" xfId="59" applyNumberFormat="1" applyFont="1" applyFill="1" applyBorder="1" applyAlignment="1">
      <alignment horizontal="center"/>
    </xf>
    <xf numFmtId="0" fontId="8" fillId="0" borderId="18" xfId="0" applyFont="1" applyFill="1" applyBorder="1" applyAlignment="1">
      <alignment horizontal="left"/>
    </xf>
    <xf numFmtId="3" fontId="8" fillId="23" borderId="3" xfId="0" applyNumberFormat="1" applyFont="1" applyFill="1" applyBorder="1" applyAlignment="1">
      <alignment horizontal="center"/>
    </xf>
    <xf numFmtId="166" fontId="8" fillId="27" borderId="3" xfId="59" applyNumberFormat="1" applyFont="1" applyFill="1" applyBorder="1" applyAlignment="1">
      <alignment horizontal="center"/>
    </xf>
    <xf numFmtId="0" fontId="8" fillId="0" borderId="3" xfId="47" applyFont="1" applyFill="1" applyBorder="1"/>
    <xf numFmtId="0" fontId="71" fillId="6" borderId="0" xfId="0" applyFont="1" applyFill="1"/>
    <xf numFmtId="0" fontId="75" fillId="3" borderId="3" xfId="107" applyFont="1" applyFill="1" applyBorder="1" applyAlignment="1">
      <alignment horizontal="center"/>
      <protection locked="0"/>
    </xf>
    <xf numFmtId="0" fontId="0" fillId="28" borderId="3" xfId="0" applyFill="1" applyBorder="1"/>
    <xf numFmtId="0" fontId="0" fillId="24" borderId="3" xfId="0" applyFill="1" applyBorder="1" applyAlignment="1">
      <alignment horizontal="center"/>
    </xf>
    <xf numFmtId="0" fontId="9" fillId="3" borderId="3" xfId="50" applyNumberFormat="1" applyFont="1" applyFill="1" applyBorder="1" applyAlignment="1">
      <alignment horizontal="left"/>
    </xf>
    <xf numFmtId="166" fontId="8" fillId="2" borderId="3" xfId="59" applyNumberFormat="1" applyFont="1" applyFill="1" applyBorder="1" applyAlignment="1">
      <alignment horizontal="center"/>
    </xf>
    <xf numFmtId="0" fontId="51" fillId="6" borderId="0" xfId="0" applyFont="1" applyFill="1" applyAlignment="1">
      <alignment horizontal="left"/>
    </xf>
    <xf numFmtId="0" fontId="9" fillId="3" borderId="13" xfId="50" applyNumberFormat="1" applyFont="1" applyFill="1" applyBorder="1" applyAlignment="1">
      <alignment horizontal="center"/>
    </xf>
    <xf numFmtId="0" fontId="9" fillId="26" borderId="3" xfId="47" applyFont="1" applyFill="1" applyBorder="1" applyAlignment="1">
      <alignment horizontal="center"/>
    </xf>
    <xf numFmtId="0" fontId="9" fillId="3" borderId="3" xfId="47" applyFont="1" applyFill="1" applyBorder="1" applyAlignment="1">
      <alignment horizontal="center"/>
    </xf>
    <xf numFmtId="0" fontId="9" fillId="3" borderId="14" xfId="50" applyFont="1" applyFill="1" applyBorder="1" applyAlignment="1">
      <alignment horizontal="left"/>
    </xf>
    <xf numFmtId="0" fontId="8" fillId="6" borderId="13" xfId="47" applyFont="1" applyFill="1" applyBorder="1" applyAlignment="1">
      <alignment horizontal="left"/>
    </xf>
    <xf numFmtId="0" fontId="9" fillId="3" borderId="3" xfId="0" applyFont="1" applyFill="1" applyBorder="1" applyAlignment="1">
      <alignment horizontal="left"/>
    </xf>
    <xf numFmtId="0" fontId="8" fillId="0" borderId="3" xfId="0" applyFont="1" applyFill="1" applyBorder="1" applyAlignment="1"/>
    <xf numFmtId="0" fontId="8" fillId="28" borderId="3" xfId="47" applyFont="1" applyFill="1" applyBorder="1" applyAlignment="1">
      <alignment horizontal="left"/>
    </xf>
    <xf numFmtId="3" fontId="76" fillId="28" borderId="3" xfId="50" applyNumberFormat="1" applyFont="1" applyFill="1" applyBorder="1" applyAlignment="1">
      <alignment horizontal="center"/>
    </xf>
    <xf numFmtId="0" fontId="68" fillId="6" borderId="0" xfId="0" applyFont="1" applyFill="1"/>
    <xf numFmtId="0" fontId="9" fillId="6" borderId="0" xfId="0" applyFont="1" applyFill="1" applyAlignment="1"/>
    <xf numFmtId="0" fontId="77" fillId="6" borderId="0" xfId="0" applyFont="1" applyFill="1" applyAlignment="1">
      <alignment horizontal="center"/>
    </xf>
    <xf numFmtId="0" fontId="55" fillId="6" borderId="0" xfId="0" applyFont="1" applyFill="1" applyAlignment="1">
      <alignment horizontal="center"/>
    </xf>
    <xf numFmtId="0" fontId="9" fillId="3" borderId="3" xfId="0" applyFont="1" applyFill="1" applyBorder="1" applyAlignment="1"/>
    <xf numFmtId="0" fontId="8" fillId="26" borderId="3" xfId="0" applyFont="1" applyFill="1" applyBorder="1" applyAlignment="1"/>
    <xf numFmtId="3" fontId="9" fillId="26" borderId="3" xfId="0" applyNumberFormat="1" applyFont="1" applyFill="1" applyBorder="1" applyAlignment="1">
      <alignment horizontal="left"/>
    </xf>
    <xf numFmtId="3" fontId="9" fillId="26" borderId="3" xfId="0" applyNumberFormat="1" applyFont="1" applyFill="1" applyBorder="1" applyAlignment="1">
      <alignment horizontal="center"/>
    </xf>
    <xf numFmtId="9" fontId="8" fillId="4" borderId="3" xfId="59" applyFont="1" applyFill="1" applyBorder="1" applyAlignment="1">
      <alignment horizontal="left"/>
    </xf>
    <xf numFmtId="3" fontId="8" fillId="25" borderId="3" xfId="0" applyNumberFormat="1" applyFont="1" applyFill="1" applyBorder="1" applyAlignment="1">
      <alignment horizontal="center"/>
    </xf>
    <xf numFmtId="9" fontId="8" fillId="0" borderId="3" xfId="0" applyNumberFormat="1" applyFont="1" applyFill="1" applyBorder="1" applyAlignment="1"/>
    <xf numFmtId="0" fontId="8" fillId="0" borderId="0" xfId="0" applyFont="1" applyFill="1" applyBorder="1" applyAlignment="1"/>
    <xf numFmtId="3" fontId="2" fillId="23" borderId="3" xfId="0" applyNumberFormat="1" applyFont="1" applyFill="1" applyBorder="1" applyAlignment="1">
      <alignment horizontal="center"/>
    </xf>
    <xf numFmtId="0" fontId="2" fillId="22" borderId="0" xfId="0" applyFont="1" applyFill="1"/>
    <xf numFmtId="0" fontId="2" fillId="2" borderId="0" xfId="0" applyFont="1" applyFill="1"/>
    <xf numFmtId="0" fontId="2" fillId="23" borderId="0" xfId="0" applyFont="1" applyFill="1"/>
    <xf numFmtId="189" fontId="2" fillId="3" borderId="3" xfId="59" applyNumberFormat="1" applyFont="1" applyFill="1" applyBorder="1" applyAlignment="1">
      <alignment horizontal="center"/>
    </xf>
    <xf numFmtId="0" fontId="2" fillId="3" borderId="3" xfId="47" applyFont="1" applyFill="1" applyBorder="1" applyAlignment="1">
      <alignment horizontal="left" wrapText="1"/>
    </xf>
    <xf numFmtId="3" fontId="2" fillId="22" borderId="3" xfId="47" applyNumberFormat="1" applyFont="1" applyFill="1" applyBorder="1" applyAlignment="1">
      <alignment horizontal="center" wrapText="1"/>
    </xf>
    <xf numFmtId="0" fontId="2" fillId="6" borderId="18" xfId="47" applyFont="1" applyFill="1" applyBorder="1" applyAlignment="1">
      <alignment horizontal="left" wrapText="1"/>
    </xf>
    <xf numFmtId="10" fontId="2" fillId="2" borderId="3" xfId="59" applyNumberFormat="1" applyFont="1" applyFill="1" applyBorder="1" applyAlignment="1">
      <alignment horizontal="center"/>
    </xf>
    <xf numFmtId="0" fontId="2" fillId="6" borderId="3" xfId="47" applyFont="1" applyFill="1" applyBorder="1" applyAlignment="1">
      <alignment horizontal="left"/>
    </xf>
    <xf numFmtId="190" fontId="2" fillId="2" borderId="3" xfId="59" applyNumberFormat="1" applyFont="1" applyFill="1" applyBorder="1" applyAlignment="1">
      <alignment horizontal="center"/>
    </xf>
    <xf numFmtId="0" fontId="71" fillId="0" borderId="0" xfId="0" applyFont="1" applyFill="1" applyBorder="1" applyAlignment="1">
      <alignment horizontal="left"/>
    </xf>
    <xf numFmtId="0" fontId="2" fillId="6" borderId="3" xfId="50" applyFont="1" applyFill="1" applyBorder="1"/>
    <xf numFmtId="1" fontId="2" fillId="4" borderId="3" xfId="59" applyNumberFormat="1" applyFont="1" applyFill="1" applyBorder="1" applyAlignment="1">
      <alignment horizontal="center"/>
    </xf>
    <xf numFmtId="3" fontId="2" fillId="2" borderId="3" xfId="59" applyNumberFormat="1" applyFont="1" applyFill="1" applyBorder="1" applyAlignment="1">
      <alignment horizontal="center"/>
    </xf>
    <xf numFmtId="10" fontId="2" fillId="2" borderId="3" xfId="59" applyNumberFormat="1" applyFont="1" applyFill="1" applyBorder="1" applyAlignment="1" applyProtection="1">
      <alignment horizontal="center"/>
      <protection locked="0"/>
    </xf>
    <xf numFmtId="190" fontId="2" fillId="2" borderId="3" xfId="11" applyNumberFormat="1" applyFont="1" applyFill="1" applyBorder="1" applyAlignment="1">
      <alignment horizontal="center"/>
    </xf>
    <xf numFmtId="9" fontId="2" fillId="4" borderId="3" xfId="59" applyFont="1" applyFill="1" applyBorder="1" applyAlignment="1">
      <alignment horizontal="center"/>
    </xf>
    <xf numFmtId="0" fontId="50" fillId="6" borderId="0" xfId="0" applyFont="1" applyFill="1" applyBorder="1"/>
    <xf numFmtId="193" fontId="2" fillId="2" borderId="3" xfId="11" applyNumberFormat="1" applyFont="1" applyFill="1" applyBorder="1" applyAlignment="1">
      <alignment horizontal="center"/>
    </xf>
    <xf numFmtId="192" fontId="2" fillId="4" borderId="3" xfId="0" applyNumberFormat="1" applyFont="1" applyFill="1" applyBorder="1" applyAlignment="1">
      <alignment horizontal="center"/>
    </xf>
    <xf numFmtId="0" fontId="9" fillId="20" borderId="13" xfId="0" applyFont="1" applyFill="1" applyBorder="1"/>
    <xf numFmtId="0" fontId="9" fillId="29" borderId="0" xfId="0" applyFont="1" applyFill="1" applyBorder="1"/>
    <xf numFmtId="0" fontId="9" fillId="29" borderId="0" xfId="0" applyFont="1" applyFill="1"/>
    <xf numFmtId="0" fontId="71" fillId="6" borderId="0" xfId="48" applyFont="1" applyFill="1" applyBorder="1" applyAlignment="1">
      <alignment horizontal="left"/>
      <protection locked="0"/>
    </xf>
    <xf numFmtId="0" fontId="9" fillId="20" borderId="13" xfId="0" applyFont="1" applyFill="1" applyBorder="1" applyAlignment="1">
      <alignment horizontal="center"/>
    </xf>
    <xf numFmtId="0" fontId="2" fillId="6" borderId="0" xfId="48" applyFont="1" applyFill="1" applyAlignment="1">
      <alignment horizontal="left"/>
      <protection locked="0"/>
    </xf>
    <xf numFmtId="2" fontId="2" fillId="4" borderId="3" xfId="0" applyNumberFormat="1" applyFont="1" applyFill="1" applyBorder="1" applyAlignment="1">
      <alignment horizontal="center"/>
    </xf>
    <xf numFmtId="0" fontId="2" fillId="6" borderId="0" xfId="47" applyFont="1" applyFill="1" applyBorder="1" applyAlignment="1">
      <alignment horizontal="left" wrapText="1"/>
    </xf>
    <xf numFmtId="0" fontId="2" fillId="6" borderId="3" xfId="48" applyFont="1" applyFill="1" applyBorder="1" applyAlignment="1">
      <alignment horizontal="left"/>
      <protection locked="0"/>
    </xf>
    <xf numFmtId="0" fontId="2" fillId="6" borderId="3" xfId="50" applyFont="1" applyFill="1" applyBorder="1" applyAlignment="1">
      <alignment horizontal="left"/>
    </xf>
    <xf numFmtId="0" fontId="9" fillId="3" borderId="18" xfId="47" applyFont="1" applyFill="1" applyBorder="1" applyAlignment="1">
      <alignment horizontal="center"/>
    </xf>
    <xf numFmtId="0" fontId="2" fillId="6" borderId="3" xfId="48" applyFont="1" applyFill="1" applyBorder="1" applyAlignment="1">
      <alignment horizontal="center"/>
      <protection locked="0"/>
    </xf>
    <xf numFmtId="0" fontId="2" fillId="6" borderId="3" xfId="50" applyFont="1" applyFill="1" applyBorder="1" applyAlignment="1">
      <alignment horizontal="center"/>
    </xf>
    <xf numFmtId="0" fontId="0" fillId="6" borderId="13" xfId="0" applyFill="1" applyBorder="1" applyAlignment="1"/>
    <xf numFmtId="0" fontId="0" fillId="6" borderId="19" xfId="0" applyFill="1" applyBorder="1" applyAlignment="1"/>
    <xf numFmtId="0" fontId="0" fillId="6" borderId="14" xfId="0" applyFill="1" applyBorder="1" applyAlignment="1"/>
    <xf numFmtId="0" fontId="0" fillId="0" borderId="0" xfId="0"/>
    <xf numFmtId="0" fontId="9" fillId="0" borderId="0" xfId="0" applyFont="1" applyFill="1" applyBorder="1"/>
    <xf numFmtId="0" fontId="9" fillId="0" borderId="0" xfId="0" applyFont="1"/>
    <xf numFmtId="0" fontId="2" fillId="16" borderId="0" xfId="0" applyFont="1" applyFill="1" applyBorder="1"/>
    <xf numFmtId="0" fontId="9" fillId="16" borderId="0" xfId="0" applyFont="1" applyFill="1"/>
    <xf numFmtId="0" fontId="2" fillId="16" borderId="13" xfId="0" applyFont="1" applyFill="1" applyBorder="1"/>
    <xf numFmtId="0" fontId="2" fillId="16" borderId="3" xfId="0" applyFont="1" applyFill="1" applyBorder="1"/>
    <xf numFmtId="0" fontId="9" fillId="3" borderId="3" xfId="0" applyFont="1" applyFill="1" applyBorder="1" applyAlignment="1">
      <alignment horizontal="center"/>
    </xf>
    <xf numFmtId="0" fontId="51" fillId="6" borderId="0" xfId="0" applyFont="1" applyFill="1" applyAlignment="1">
      <alignment horizontal="left"/>
    </xf>
    <xf numFmtId="0" fontId="2" fillId="6" borderId="0" xfId="0" applyFont="1" applyFill="1"/>
    <xf numFmtId="0" fontId="2" fillId="6" borderId="0" xfId="47" applyFont="1" applyFill="1" applyBorder="1" applyAlignment="1">
      <alignment horizontal="center"/>
    </xf>
    <xf numFmtId="0" fontId="9" fillId="6" borderId="0" xfId="0" applyFont="1" applyFill="1"/>
    <xf numFmtId="0" fontId="2" fillId="6" borderId="0" xfId="47" applyFont="1" applyFill="1" applyBorder="1" applyAlignment="1">
      <alignment horizontal="left"/>
    </xf>
    <xf numFmtId="0" fontId="9" fillId="6" borderId="0" xfId="0" applyFont="1" applyFill="1" applyAlignment="1">
      <alignment horizontal="left"/>
    </xf>
    <xf numFmtId="0" fontId="2" fillId="6" borderId="0" xfId="0" applyFont="1" applyFill="1" applyAlignment="1">
      <alignment horizontal="left"/>
    </xf>
    <xf numFmtId="0" fontId="9" fillId="3" borderId="3" xfId="0" applyFont="1" applyFill="1" applyBorder="1"/>
    <xf numFmtId="0" fontId="9" fillId="3" borderId="13" xfId="0" applyFont="1" applyFill="1" applyBorder="1"/>
    <xf numFmtId="0" fontId="9" fillId="3" borderId="13" xfId="0" applyFont="1" applyFill="1" applyBorder="1" applyAlignment="1">
      <alignment horizontal="center"/>
    </xf>
    <xf numFmtId="0" fontId="9" fillId="3" borderId="3" xfId="0" applyFont="1" applyFill="1" applyBorder="1" applyAlignment="1">
      <alignment horizontal="center" wrapText="1"/>
    </xf>
    <xf numFmtId="165" fontId="9" fillId="3" borderId="14" xfId="11" applyNumberFormat="1" applyFont="1" applyFill="1" applyBorder="1" applyAlignment="1">
      <alignment wrapText="1"/>
    </xf>
    <xf numFmtId="0" fontId="9" fillId="3" borderId="18" xfId="47" applyFont="1" applyFill="1" applyBorder="1" applyAlignment="1">
      <alignment horizontal="left"/>
    </xf>
    <xf numFmtId="0" fontId="9" fillId="3" borderId="3" xfId="47" applyFont="1" applyFill="1" applyBorder="1" applyAlignment="1">
      <alignment horizontal="center" wrapText="1"/>
    </xf>
    <xf numFmtId="0" fontId="2" fillId="6" borderId="0" xfId="0" applyFont="1" applyFill="1" applyBorder="1"/>
    <xf numFmtId="0" fontId="55" fillId="3" borderId="3" xfId="0" applyFont="1" applyFill="1" applyBorder="1" applyAlignment="1">
      <alignment horizontal="center" wrapText="1"/>
    </xf>
    <xf numFmtId="0" fontId="2" fillId="0" borderId="0" xfId="0" applyFont="1"/>
    <xf numFmtId="0" fontId="2" fillId="6" borderId="0" xfId="0" applyFont="1" applyFill="1" applyAlignment="1">
      <alignment horizontal="center" wrapText="1"/>
    </xf>
    <xf numFmtId="0" fontId="2" fillId="16" borderId="0" xfId="0" applyFont="1" applyFill="1"/>
    <xf numFmtId="0" fontId="2" fillId="16" borderId="0" xfId="0" applyFont="1" applyFill="1" applyAlignment="1">
      <alignment horizontal="center"/>
    </xf>
    <xf numFmtId="0" fontId="9" fillId="3" borderId="15" xfId="50" applyNumberFormat="1" applyFont="1" applyFill="1" applyBorder="1" applyAlignment="1">
      <alignment wrapText="1"/>
    </xf>
    <xf numFmtId="0" fontId="9" fillId="3" borderId="18" xfId="50" applyNumberFormat="1" applyFont="1" applyFill="1" applyBorder="1" applyAlignment="1"/>
    <xf numFmtId="0" fontId="9" fillId="0" borderId="3" xfId="0" applyFont="1" applyFill="1" applyBorder="1"/>
    <xf numFmtId="3" fontId="10" fillId="6" borderId="0" xfId="0" applyNumberFormat="1" applyFont="1" applyFill="1" applyBorder="1"/>
    <xf numFmtId="0" fontId="2" fillId="6" borderId="0" xfId="0" applyFont="1" applyFill="1" applyBorder="1" applyAlignment="1">
      <alignment horizontal="center" wrapText="1"/>
    </xf>
    <xf numFmtId="0" fontId="2" fillId="0" borderId="3" xfId="0" applyFont="1" applyFill="1" applyBorder="1"/>
    <xf numFmtId="0" fontId="9" fillId="16" borderId="0" xfId="0" applyFont="1" applyFill="1" applyBorder="1" applyAlignment="1">
      <alignment horizontal="left"/>
    </xf>
    <xf numFmtId="0" fontId="2" fillId="6" borderId="0" xfId="0" applyFont="1" applyFill="1" applyAlignment="1">
      <alignment horizontal="left" wrapText="1"/>
    </xf>
    <xf numFmtId="0" fontId="9" fillId="0" borderId="0" xfId="0" applyFont="1" applyFill="1" applyBorder="1" applyAlignment="1">
      <alignment horizontal="left"/>
    </xf>
    <xf numFmtId="3" fontId="10" fillId="4" borderId="3" xfId="0" applyNumberFormat="1" applyFont="1" applyFill="1" applyBorder="1" applyAlignment="1">
      <alignment horizontal="center"/>
    </xf>
    <xf numFmtId="0" fontId="2" fillId="4" borderId="3" xfId="0" applyFont="1" applyFill="1" applyBorder="1" applyAlignment="1">
      <alignment horizontal="center" wrapText="1"/>
    </xf>
    <xf numFmtId="165" fontId="9" fillId="3" borderId="14" xfId="11" applyNumberFormat="1" applyFont="1" applyFill="1" applyBorder="1" applyAlignment="1">
      <alignment horizontal="center"/>
    </xf>
    <xf numFmtId="0" fontId="51" fillId="6" borderId="0" xfId="48" applyFont="1" applyFill="1">
      <protection locked="0"/>
    </xf>
    <xf numFmtId="0" fontId="51" fillId="6" borderId="0" xfId="48" applyFont="1" applyFill="1" applyAlignment="1">
      <alignment horizontal="left"/>
      <protection locked="0"/>
    </xf>
    <xf numFmtId="0" fontId="0" fillId="6" borderId="0" xfId="0" applyFill="1"/>
    <xf numFmtId="0" fontId="2" fillId="6" borderId="0" xfId="48" applyFont="1" applyFill="1">
      <protection locked="0"/>
    </xf>
    <xf numFmtId="0" fontId="0" fillId="21" borderId="0" xfId="0" applyFill="1" applyAlignment="1"/>
    <xf numFmtId="0" fontId="0" fillId="22" borderId="0" xfId="0" applyFill="1" applyAlignment="1"/>
    <xf numFmtId="0" fontId="0" fillId="2" borderId="0" xfId="0" applyFill="1" applyAlignment="1"/>
    <xf numFmtId="0" fontId="0" fillId="23" borderId="0" xfId="0" applyFill="1" applyAlignment="1"/>
    <xf numFmtId="0" fontId="0" fillId="4" borderId="0" xfId="0" applyFill="1" applyAlignment="1"/>
    <xf numFmtId="0" fontId="0" fillId="6" borderId="0" xfId="0" applyFill="1" applyAlignment="1"/>
    <xf numFmtId="0" fontId="2" fillId="0" borderId="3" xfId="0" applyFont="1" applyFill="1" applyBorder="1" applyAlignment="1">
      <alignment horizontal="center"/>
    </xf>
    <xf numFmtId="9" fontId="2" fillId="2" borderId="3" xfId="59" applyFont="1" applyFill="1" applyBorder="1" applyAlignment="1">
      <alignment horizontal="center"/>
    </xf>
    <xf numFmtId="0" fontId="71" fillId="6" borderId="0" xfId="0" applyFont="1" applyFill="1"/>
    <xf numFmtId="0" fontId="75" fillId="3" borderId="3" xfId="107" applyFont="1" applyFill="1" applyBorder="1" applyAlignment="1">
      <alignment horizontal="center"/>
      <protection locked="0"/>
    </xf>
    <xf numFmtId="3" fontId="76" fillId="28" borderId="3" xfId="50" applyNumberFormat="1" applyFont="1" applyFill="1" applyBorder="1" applyAlignment="1">
      <alignment horizontal="center"/>
    </xf>
    <xf numFmtId="0" fontId="2" fillId="6" borderId="3" xfId="47" applyFont="1" applyFill="1" applyBorder="1" applyAlignment="1">
      <alignment horizontal="left" wrapText="1"/>
    </xf>
    <xf numFmtId="0" fontId="2" fillId="6" borderId="3" xfId="48" applyFont="1" applyFill="1" applyBorder="1">
      <protection locked="0"/>
    </xf>
    <xf numFmtId="9" fontId="2" fillId="22" borderId="3" xfId="59" applyFont="1" applyFill="1" applyBorder="1" applyAlignment="1">
      <alignment horizontal="center"/>
    </xf>
    <xf numFmtId="0" fontId="71" fillId="0" borderId="0" xfId="0" applyFont="1" applyFill="1" applyBorder="1" applyAlignment="1">
      <alignment horizontal="left"/>
    </xf>
    <xf numFmtId="0" fontId="9" fillId="0" borderId="0" xfId="0" applyFont="1" applyFill="1" applyBorder="1" applyAlignment="1">
      <alignment horizontal="center"/>
    </xf>
    <xf numFmtId="0" fontId="69" fillId="0" borderId="0" xfId="0" applyFont="1" applyFill="1" applyBorder="1" applyAlignment="1">
      <alignment horizontal="left"/>
    </xf>
    <xf numFmtId="0" fontId="9" fillId="3" borderId="3" xfId="47" applyFont="1" applyFill="1" applyBorder="1" applyAlignment="1">
      <alignment horizontal="left" wrapText="1"/>
    </xf>
    <xf numFmtId="0" fontId="69" fillId="0" borderId="0" xfId="0" applyFont="1"/>
    <xf numFmtId="0" fontId="9" fillId="6" borderId="0" xfId="48" applyFont="1" applyFill="1">
      <protection locked="0"/>
    </xf>
    <xf numFmtId="0" fontId="9" fillId="6" borderId="0" xfId="47" applyFont="1" applyFill="1" applyAlignment="1">
      <alignment horizontal="left"/>
    </xf>
    <xf numFmtId="0" fontId="2" fillId="6" borderId="0" xfId="48" applyFont="1" applyFill="1" applyAlignment="1">
      <alignment horizontal="center"/>
      <protection locked="0"/>
    </xf>
    <xf numFmtId="0" fontId="9" fillId="20" borderId="3" xfId="0" applyFont="1" applyFill="1" applyBorder="1"/>
    <xf numFmtId="0" fontId="9" fillId="20" borderId="3" xfId="0" applyFont="1" applyFill="1" applyBorder="1" applyAlignment="1">
      <alignment horizontal="left"/>
    </xf>
    <xf numFmtId="0" fontId="78" fillId="20" borderId="3" xfId="0" applyFont="1" applyFill="1" applyBorder="1"/>
    <xf numFmtId="0" fontId="9" fillId="20" borderId="3" xfId="0" applyFont="1" applyFill="1" applyBorder="1" applyAlignment="1">
      <alignment horizontal="center"/>
    </xf>
    <xf numFmtId="0" fontId="0" fillId="29" borderId="3" xfId="0" applyFill="1" applyBorder="1"/>
    <xf numFmtId="0" fontId="2" fillId="29" borderId="3" xfId="0" applyFont="1" applyFill="1" applyBorder="1"/>
    <xf numFmtId="0" fontId="0" fillId="29" borderId="0" xfId="0" applyFill="1"/>
    <xf numFmtId="0" fontId="9" fillId="20" borderId="3" xfId="0" applyFont="1" applyFill="1" applyBorder="1" applyAlignment="1">
      <alignment horizontal="left" wrapText="1"/>
    </xf>
    <xf numFmtId="0" fontId="0" fillId="20" borderId="16" xfId="0" applyFill="1" applyBorder="1" applyAlignment="1"/>
    <xf numFmtId="0" fontId="0" fillId="20" borderId="15" xfId="0" applyFill="1" applyBorder="1" applyAlignment="1">
      <alignment horizontal="center"/>
    </xf>
    <xf numFmtId="0" fontId="0" fillId="20" borderId="3" xfId="0" applyFill="1" applyBorder="1" applyAlignment="1">
      <alignment horizontal="center"/>
    </xf>
    <xf numFmtId="0" fontId="76" fillId="28" borderId="3" xfId="50" applyFont="1" applyFill="1" applyBorder="1" applyAlignment="1">
      <alignment horizontal="center"/>
    </xf>
    <xf numFmtId="0" fontId="0" fillId="30" borderId="15" xfId="0" applyFill="1" applyBorder="1" applyAlignment="1">
      <alignment horizontal="center"/>
    </xf>
    <xf numFmtId="9" fontId="0" fillId="30" borderId="3" xfId="59" applyFont="1" applyFill="1" applyBorder="1" applyAlignment="1">
      <alignment horizontal="center"/>
    </xf>
    <xf numFmtId="0" fontId="2" fillId="4" borderId="3" xfId="0" applyFont="1" applyFill="1" applyBorder="1" applyAlignment="1">
      <alignment horizontal="center"/>
    </xf>
    <xf numFmtId="3" fontId="2" fillId="4" borderId="3" xfId="0" applyNumberFormat="1" applyFont="1" applyFill="1" applyBorder="1" applyAlignment="1">
      <alignment horizontal="center"/>
    </xf>
    <xf numFmtId="0" fontId="0" fillId="30" borderId="16" xfId="0" applyFill="1" applyBorder="1" applyAlignment="1"/>
    <xf numFmtId="0" fontId="0" fillId="4" borderId="16" xfId="0" applyFill="1" applyBorder="1" applyAlignment="1"/>
    <xf numFmtId="0" fontId="71" fillId="6" borderId="0" xfId="48" applyFont="1" applyFill="1" applyBorder="1" applyAlignment="1">
      <alignment horizontal="left"/>
      <protection locked="0"/>
    </xf>
    <xf numFmtId="0" fontId="71" fillId="6" borderId="0" xfId="47" applyFont="1" applyFill="1" applyBorder="1" applyAlignment="1">
      <alignment horizontal="left"/>
    </xf>
    <xf numFmtId="0" fontId="2" fillId="29" borderId="0" xfId="0" applyFont="1" applyFill="1"/>
    <xf numFmtId="0" fontId="9" fillId="3" borderId="18" xfId="0" applyFont="1" applyFill="1" applyBorder="1"/>
    <xf numFmtId="0" fontId="52" fillId="6" borderId="0" xfId="48" applyFont="1" applyFill="1">
      <protection locked="0"/>
    </xf>
    <xf numFmtId="0" fontId="52" fillId="6" borderId="0" xfId="48" applyFont="1" applyFill="1" applyAlignment="1">
      <alignment horizontal="left"/>
      <protection locked="0"/>
    </xf>
    <xf numFmtId="0" fontId="0" fillId="23" borderId="0" xfId="0" applyFill="1" applyAlignment="1">
      <alignment horizontal="center"/>
    </xf>
    <xf numFmtId="2" fontId="9" fillId="6" borderId="0" xfId="0" applyNumberFormat="1" applyFont="1" applyFill="1"/>
    <xf numFmtId="0" fontId="2" fillId="6" borderId="3" xfId="89" applyFont="1" applyFill="1" applyBorder="1"/>
    <xf numFmtId="0" fontId="2" fillId="0" borderId="3" xfId="89" applyFont="1" applyBorder="1"/>
    <xf numFmtId="3" fontId="9" fillId="3" borderId="3" xfId="89" applyNumberFormat="1" applyFont="1" applyFill="1" applyBorder="1" applyAlignment="1">
      <alignment horizontal="center" wrapText="1"/>
    </xf>
    <xf numFmtId="0" fontId="0" fillId="6" borderId="0" xfId="0" applyFill="1" applyAlignment="1">
      <alignment horizontal="center"/>
    </xf>
    <xf numFmtId="9" fontId="9" fillId="3" borderId="3" xfId="59" applyFont="1" applyFill="1" applyBorder="1" applyAlignment="1">
      <alignment horizontal="center" wrapText="1"/>
    </xf>
    <xf numFmtId="0" fontId="69" fillId="0" borderId="0" xfId="0" applyFont="1" applyFill="1" applyBorder="1"/>
    <xf numFmtId="0" fontId="2" fillId="6" borderId="0" xfId="0" applyFont="1" applyFill="1" applyAlignment="1">
      <alignment horizontal="center"/>
    </xf>
    <xf numFmtId="1" fontId="2" fillId="22" borderId="3" xfId="50" applyNumberFormat="1" applyFont="1" applyFill="1" applyBorder="1" applyAlignment="1">
      <alignment horizontal="center"/>
    </xf>
    <xf numFmtId="3" fontId="2" fillId="4" borderId="3" xfId="50" applyNumberFormat="1" applyFont="1" applyFill="1" applyBorder="1" applyAlignment="1">
      <alignment horizontal="center"/>
    </xf>
    <xf numFmtId="0" fontId="2" fillId="28" borderId="3" xfId="47" applyFont="1" applyFill="1" applyBorder="1" applyAlignment="1">
      <alignment horizontal="left"/>
    </xf>
    <xf numFmtId="0" fontId="0" fillId="0" borderId="19" xfId="0" applyBorder="1" applyAlignment="1">
      <alignment vertical="top"/>
    </xf>
    <xf numFmtId="0" fontId="2" fillId="0" borderId="19" xfId="0" applyFont="1" applyBorder="1" applyAlignment="1">
      <alignment vertical="top"/>
    </xf>
    <xf numFmtId="0" fontId="69" fillId="16" borderId="0" xfId="0" applyFont="1" applyFill="1"/>
    <xf numFmtId="0" fontId="9" fillId="20" borderId="13" xfId="0" applyFont="1" applyFill="1" applyBorder="1" applyAlignment="1">
      <alignment horizontal="left" wrapText="1"/>
    </xf>
    <xf numFmtId="0" fontId="9" fillId="3" borderId="13" xfId="0" applyFont="1" applyFill="1" applyBorder="1" applyAlignment="1">
      <alignment horizontal="center" wrapText="1"/>
    </xf>
    <xf numFmtId="0" fontId="81" fillId="6" borderId="0" xfId="48" applyFont="1" applyFill="1" applyBorder="1">
      <protection locked="0"/>
    </xf>
    <xf numFmtId="0" fontId="9" fillId="3" borderId="13" xfId="50" applyFont="1" applyFill="1" applyBorder="1" applyAlignment="1">
      <alignment horizontal="center" wrapText="1"/>
    </xf>
    <xf numFmtId="0" fontId="9" fillId="3" borderId="3" xfId="0" applyFont="1" applyFill="1" applyBorder="1" applyAlignment="1">
      <alignment wrapText="1"/>
    </xf>
    <xf numFmtId="0" fontId="81" fillId="6" borderId="0" xfId="48" applyFont="1" applyFill="1" applyBorder="1" applyAlignment="1">
      <alignment horizontal="center"/>
      <protection locked="0"/>
    </xf>
    <xf numFmtId="0" fontId="0" fillId="0" borderId="0" xfId="0" applyFill="1" applyAlignment="1">
      <alignment horizontal="left"/>
    </xf>
    <xf numFmtId="0" fontId="2" fillId="0" borderId="0" xfId="47" applyFont="1" applyFill="1" applyBorder="1" applyAlignment="1">
      <alignment horizontal="left"/>
    </xf>
    <xf numFmtId="3" fontId="76" fillId="0" borderId="0" xfId="50" applyNumberFormat="1" applyFont="1" applyFill="1" applyBorder="1" applyAlignment="1">
      <alignment horizontal="center"/>
    </xf>
    <xf numFmtId="0" fontId="8" fillId="0" borderId="0" xfId="0" applyFont="1" applyFill="1"/>
    <xf numFmtId="193" fontId="2" fillId="2" borderId="3" xfId="11" applyNumberFormat="1" applyFont="1" applyFill="1" applyBorder="1" applyAlignment="1" applyProtection="1">
      <alignment horizontal="center"/>
      <protection locked="0"/>
    </xf>
    <xf numFmtId="0" fontId="9" fillId="17" borderId="18" xfId="0" applyFont="1" applyFill="1" applyBorder="1" applyAlignment="1">
      <alignment horizontal="center"/>
    </xf>
    <xf numFmtId="1" fontId="2" fillId="22" borderId="13" xfId="0" applyNumberFormat="1" applyFont="1" applyFill="1" applyBorder="1" applyAlignment="1">
      <alignment horizontal="center"/>
    </xf>
    <xf numFmtId="0" fontId="69" fillId="6" borderId="0" xfId="0" applyFont="1" applyFill="1"/>
    <xf numFmtId="0" fontId="71" fillId="16" borderId="0" xfId="0" applyFont="1" applyFill="1" applyBorder="1"/>
    <xf numFmtId="0" fontId="68" fillId="16" borderId="0" xfId="0" applyFont="1" applyFill="1" applyBorder="1"/>
    <xf numFmtId="0" fontId="68" fillId="16" borderId="0" xfId="0" applyFont="1" applyFill="1"/>
    <xf numFmtId="0" fontId="0" fillId="16" borderId="0" xfId="0" applyFill="1"/>
    <xf numFmtId="3" fontId="2" fillId="16" borderId="18" xfId="0" applyNumberFormat="1" applyFont="1" applyFill="1" applyBorder="1"/>
    <xf numFmtId="3" fontId="51" fillId="16" borderId="15" xfId="0" applyNumberFormat="1" applyFont="1" applyFill="1" applyBorder="1"/>
    <xf numFmtId="3" fontId="2" fillId="16" borderId="15" xfId="0" applyNumberFormat="1" applyFont="1" applyFill="1" applyBorder="1"/>
    <xf numFmtId="3" fontId="2" fillId="16" borderId="0" xfId="0" applyNumberFormat="1" applyFont="1" applyFill="1" applyBorder="1"/>
    <xf numFmtId="0" fontId="0" fillId="3" borderId="3" xfId="0" applyFill="1" applyBorder="1"/>
    <xf numFmtId="3" fontId="2" fillId="2" borderId="3" xfId="0" applyNumberFormat="1" applyFont="1" applyFill="1" applyBorder="1" applyAlignment="1">
      <alignment horizontal="center"/>
    </xf>
    <xf numFmtId="3" fontId="9" fillId="3" borderId="3" xfId="0" applyNumberFormat="1" applyFont="1" applyFill="1" applyBorder="1"/>
    <xf numFmtId="0" fontId="9" fillId="0" borderId="0" xfId="0" applyFont="1" applyAlignment="1">
      <alignment horizontal="right"/>
    </xf>
    <xf numFmtId="9" fontId="9" fillId="3" borderId="3" xfId="59" applyNumberFormat="1" applyFont="1" applyFill="1" applyBorder="1" applyAlignment="1">
      <alignment horizontal="center" wrapText="1"/>
    </xf>
    <xf numFmtId="0" fontId="2" fillId="22" borderId="0" xfId="0" applyFont="1" applyFill="1" applyAlignment="1"/>
    <xf numFmtId="0" fontId="2" fillId="2" borderId="0" xfId="0" applyFont="1" applyFill="1" applyAlignment="1"/>
    <xf numFmtId="0" fontId="2" fillId="23" borderId="0" xfId="0" applyFont="1" applyFill="1" applyAlignment="1"/>
    <xf numFmtId="3" fontId="2" fillId="2" borderId="3" xfId="0" applyNumberFormat="1" applyFont="1" applyFill="1" applyBorder="1" applyAlignment="1"/>
    <xf numFmtId="0" fontId="9" fillId="22" borderId="0" xfId="0" applyFont="1" applyFill="1" applyAlignment="1">
      <alignment horizontal="left"/>
    </xf>
    <xf numFmtId="0" fontId="81" fillId="6" borderId="0" xfId="48" applyFont="1" applyFill="1" applyBorder="1" applyAlignment="1">
      <protection locked="0"/>
    </xf>
    <xf numFmtId="3" fontId="2" fillId="22" borderId="3" xfId="0" applyNumberFormat="1" applyFont="1" applyFill="1" applyBorder="1" applyAlignment="1"/>
    <xf numFmtId="0" fontId="51" fillId="6" borderId="0" xfId="0" applyFont="1" applyFill="1" applyAlignment="1">
      <alignment horizontal="right"/>
    </xf>
    <xf numFmtId="0" fontId="0" fillId="6" borderId="3" xfId="0" applyFill="1" applyBorder="1"/>
    <xf numFmtId="1" fontId="0" fillId="6" borderId="0" xfId="0" applyNumberFormat="1" applyFill="1" applyAlignment="1"/>
    <xf numFmtId="190" fontId="2" fillId="22" borderId="3" xfId="59" applyNumberFormat="1" applyFont="1" applyFill="1" applyBorder="1" applyAlignment="1">
      <alignment horizontal="center"/>
    </xf>
    <xf numFmtId="3" fontId="0" fillId="2" borderId="3" xfId="0" applyNumberFormat="1" applyFill="1" applyBorder="1" applyAlignment="1"/>
    <xf numFmtId="3" fontId="2" fillId="22" borderId="3" xfId="0" applyNumberFormat="1" applyFont="1" applyFill="1" applyBorder="1" applyAlignment="1">
      <alignment horizontal="center"/>
    </xf>
    <xf numFmtId="0" fontId="0" fillId="0" borderId="3" xfId="0" applyFill="1" applyBorder="1"/>
    <xf numFmtId="9" fontId="2" fillId="2" borderId="3" xfId="59" applyFont="1" applyFill="1" applyBorder="1" applyAlignment="1"/>
    <xf numFmtId="3" fontId="0" fillId="22" borderId="3" xfId="0" applyNumberFormat="1" applyFill="1" applyBorder="1" applyAlignment="1"/>
    <xf numFmtId="192" fontId="0" fillId="2" borderId="3" xfId="0" applyNumberFormat="1" applyFill="1" applyBorder="1" applyAlignment="1"/>
    <xf numFmtId="9" fontId="0" fillId="6" borderId="0" xfId="59" applyFont="1" applyFill="1" applyAlignment="1"/>
    <xf numFmtId="2" fontId="71" fillId="6" borderId="0" xfId="48" applyNumberFormat="1" applyFont="1" applyFill="1" applyBorder="1" applyAlignment="1">
      <alignment horizontal="left"/>
      <protection locked="0"/>
    </xf>
    <xf numFmtId="0" fontId="82" fillId="6" borderId="0" xfId="50" applyFont="1" applyFill="1" applyBorder="1" applyAlignment="1">
      <alignment horizontal="left"/>
    </xf>
    <xf numFmtId="0" fontId="0" fillId="6" borderId="0" xfId="0" applyFill="1" applyAlignment="1">
      <alignment horizontal="left" wrapText="1"/>
    </xf>
    <xf numFmtId="0" fontId="9" fillId="20" borderId="3" xfId="0" applyFont="1" applyFill="1" applyBorder="1" applyAlignment="1">
      <alignment wrapText="1"/>
    </xf>
    <xf numFmtId="0" fontId="9" fillId="3" borderId="3" xfId="47" applyFont="1" applyFill="1" applyBorder="1" applyAlignment="1"/>
    <xf numFmtId="0" fontId="2" fillId="6" borderId="3" xfId="47" applyFont="1" applyFill="1" applyBorder="1" applyAlignment="1">
      <alignment horizontal="center"/>
    </xf>
    <xf numFmtId="0" fontId="9" fillId="26" borderId="3" xfId="0" applyFont="1" applyFill="1" applyBorder="1" applyAlignment="1">
      <alignment horizontal="left"/>
    </xf>
    <xf numFmtId="0" fontId="2" fillId="26" borderId="3" xfId="47" applyFont="1" applyFill="1" applyBorder="1" applyAlignment="1">
      <alignment horizontal="center"/>
    </xf>
    <xf numFmtId="0" fontId="2" fillId="4" borderId="3" xfId="89" applyNumberFormat="1" applyFont="1" applyFill="1" applyBorder="1" applyAlignment="1">
      <alignment horizontal="left"/>
    </xf>
    <xf numFmtId="194" fontId="2" fillId="2" borderId="3" xfId="48" applyNumberFormat="1" applyFont="1" applyFill="1" applyBorder="1" applyAlignment="1">
      <alignment horizontal="center"/>
      <protection locked="0"/>
    </xf>
    <xf numFmtId="0" fontId="68" fillId="6" borderId="0" xfId="48" applyFont="1" applyFill="1" applyBorder="1" applyAlignment="1">
      <alignment horizontal="center"/>
      <protection locked="0"/>
    </xf>
    <xf numFmtId="2" fontId="9" fillId="6" borderId="0" xfId="48" applyNumberFormat="1" applyFont="1" applyFill="1" applyBorder="1" applyAlignment="1">
      <alignment horizontal="left"/>
      <protection locked="0"/>
    </xf>
    <xf numFmtId="9" fontId="0" fillId="31" borderId="3" xfId="59" applyNumberFormat="1" applyFont="1" applyFill="1" applyBorder="1" applyAlignment="1">
      <alignment horizontal="center"/>
    </xf>
    <xf numFmtId="3" fontId="0" fillId="31" borderId="3" xfId="59" applyNumberFormat="1" applyFont="1" applyFill="1" applyBorder="1" applyAlignment="1">
      <alignment horizontal="center"/>
    </xf>
    <xf numFmtId="2" fontId="71" fillId="0" borderId="0" xfId="0" applyNumberFormat="1" applyFont="1" applyFill="1" applyBorder="1" applyAlignment="1">
      <alignment horizontal="left"/>
    </xf>
    <xf numFmtId="0" fontId="0" fillId="33" borderId="18" xfId="0" applyFill="1" applyBorder="1"/>
    <xf numFmtId="0" fontId="84" fillId="33" borderId="15" xfId="0" applyFont="1" applyFill="1" applyBorder="1" applyAlignment="1">
      <alignment horizontal="right"/>
    </xf>
    <xf numFmtId="0" fontId="84" fillId="33" borderId="15" xfId="0" applyFont="1" applyFill="1" applyBorder="1" applyAlignment="1">
      <alignment horizontal="center"/>
    </xf>
    <xf numFmtId="0" fontId="0" fillId="33" borderId="15" xfId="0" applyFill="1" applyBorder="1" applyAlignment="1">
      <alignment horizontal="center"/>
    </xf>
    <xf numFmtId="0" fontId="0" fillId="33" borderId="16" xfId="0" applyFill="1" applyBorder="1" applyAlignment="1">
      <alignment horizontal="center"/>
    </xf>
    <xf numFmtId="0" fontId="55" fillId="3" borderId="21" xfId="0" applyFont="1" applyFill="1" applyBorder="1" applyAlignment="1">
      <alignment horizontal="center"/>
    </xf>
    <xf numFmtId="0" fontId="55" fillId="3" borderId="8" xfId="0" applyFont="1" applyFill="1" applyBorder="1" applyAlignment="1">
      <alignment horizontal="center"/>
    </xf>
    <xf numFmtId="3" fontId="76" fillId="23" borderId="3" xfId="50" applyNumberFormat="1" applyFont="1" applyFill="1" applyBorder="1" applyAlignment="1">
      <alignment horizontal="center"/>
    </xf>
    <xf numFmtId="10" fontId="10" fillId="2" borderId="3" xfId="122" applyNumberFormat="1" applyFont="1" applyFill="1" applyBorder="1" applyAlignment="1" applyProtection="1">
      <alignment horizontal="center"/>
      <protection locked="0"/>
    </xf>
    <xf numFmtId="0" fontId="0" fillId="0" borderId="0" xfId="0" applyFill="1"/>
    <xf numFmtId="0" fontId="9" fillId="0" borderId="0" xfId="0" applyFont="1" applyFill="1" applyAlignment="1">
      <alignment horizontal="left"/>
    </xf>
    <xf numFmtId="0" fontId="2" fillId="0" borderId="0" xfId="0" applyFont="1" applyFill="1" applyAlignment="1"/>
    <xf numFmtId="0" fontId="2" fillId="0" borderId="18" xfId="0" applyFont="1" applyFill="1" applyBorder="1" applyAlignment="1"/>
    <xf numFmtId="0" fontId="2" fillId="0" borderId="16" xfId="0" applyFont="1" applyFill="1" applyBorder="1" applyAlignment="1"/>
    <xf numFmtId="0" fontId="51" fillId="6" borderId="0" xfId="48" applyFont="1" applyFill="1" applyAlignment="1">
      <protection locked="0"/>
    </xf>
    <xf numFmtId="0" fontId="0" fillId="6" borderId="0" xfId="0" applyFill="1" applyAlignment="1">
      <alignment wrapText="1"/>
    </xf>
    <xf numFmtId="0" fontId="51" fillId="6" borderId="0" xfId="48" applyFont="1" applyFill="1" applyAlignment="1">
      <alignment horizontal="center"/>
      <protection locked="0"/>
    </xf>
    <xf numFmtId="3" fontId="85" fillId="6" borderId="0" xfId="48" applyNumberFormat="1" applyFont="1" applyFill="1" applyBorder="1" applyAlignment="1">
      <protection locked="0"/>
    </xf>
    <xf numFmtId="0" fontId="0" fillId="3" borderId="3" xfId="0" applyFill="1" applyBorder="1" applyAlignment="1">
      <alignment horizontal="center"/>
    </xf>
    <xf numFmtId="0" fontId="2" fillId="3" borderId="3" xfId="0" applyFont="1" applyFill="1" applyBorder="1" applyAlignment="1">
      <alignment horizontal="center"/>
    </xf>
    <xf numFmtId="0" fontId="78" fillId="3" borderId="3" xfId="50" applyFont="1" applyFill="1" applyBorder="1" applyAlignment="1">
      <alignment horizontal="center" wrapText="1"/>
    </xf>
    <xf numFmtId="0" fontId="78" fillId="3" borderId="3" xfId="47" applyFont="1" applyFill="1" applyBorder="1" applyAlignment="1">
      <alignment horizontal="center" wrapText="1"/>
    </xf>
    <xf numFmtId="0" fontId="2" fillId="6" borderId="13" xfId="47" applyFont="1" applyFill="1" applyBorder="1" applyAlignment="1">
      <alignment horizontal="left"/>
    </xf>
    <xf numFmtId="3" fontId="2" fillId="22" borderId="13" xfId="47" applyNumberFormat="1" applyFont="1" applyFill="1" applyBorder="1" applyAlignment="1">
      <alignment horizontal="center"/>
    </xf>
    <xf numFmtId="3" fontId="0" fillId="22" borderId="3" xfId="0" applyNumberFormat="1" applyFill="1" applyBorder="1" applyAlignment="1">
      <alignment horizontal="center"/>
    </xf>
    <xf numFmtId="3" fontId="0" fillId="2" borderId="3" xfId="0" applyNumberFormat="1" applyFill="1" applyBorder="1" applyAlignment="1">
      <alignment horizontal="center"/>
    </xf>
    <xf numFmtId="9" fontId="2" fillId="22" borderId="3" xfId="0" applyNumberFormat="1" applyFont="1" applyFill="1" applyBorder="1" applyAlignment="1">
      <alignment horizontal="center"/>
    </xf>
    <xf numFmtId="9" fontId="76" fillId="2" borderId="3" xfId="59" applyFont="1" applyFill="1" applyBorder="1" applyAlignment="1">
      <alignment horizontal="center"/>
    </xf>
    <xf numFmtId="3" fontId="0" fillId="23" borderId="3" xfId="0" applyNumberFormat="1" applyFill="1" applyBorder="1" applyAlignment="1">
      <alignment horizontal="center"/>
    </xf>
    <xf numFmtId="3" fontId="0" fillId="28" borderId="3" xfId="0" applyNumberFormat="1" applyFill="1" applyBorder="1" applyAlignment="1">
      <alignment horizontal="center"/>
    </xf>
    <xf numFmtId="3" fontId="2" fillId="28" borderId="3" xfId="0" applyNumberFormat="1" applyFont="1" applyFill="1" applyBorder="1" applyAlignment="1">
      <alignment horizontal="center"/>
    </xf>
    <xf numFmtId="0" fontId="86" fillId="6" borderId="0" xfId="0" applyFont="1" applyFill="1" applyAlignment="1">
      <alignment horizontal="left"/>
    </xf>
    <xf numFmtId="0" fontId="2" fillId="0" borderId="3" xfId="0" applyFont="1" applyBorder="1"/>
    <xf numFmtId="0" fontId="2" fillId="0" borderId="0" xfId="0" applyFont="1" applyBorder="1"/>
    <xf numFmtId="193" fontId="9" fillId="3" borderId="3" xfId="47" applyNumberFormat="1" applyFont="1" applyFill="1" applyBorder="1" applyAlignment="1">
      <alignment horizontal="center" wrapText="1"/>
    </xf>
    <xf numFmtId="9" fontId="9" fillId="26" borderId="3" xfId="0" applyNumberFormat="1" applyFont="1" applyFill="1" applyBorder="1" applyAlignment="1">
      <alignment horizontal="center"/>
    </xf>
    <xf numFmtId="9" fontId="2" fillId="4" borderId="3" xfId="0" applyNumberFormat="1" applyFont="1" applyFill="1" applyBorder="1" applyAlignment="1">
      <alignment horizontal="center"/>
    </xf>
    <xf numFmtId="194" fontId="2" fillId="6" borderId="3" xfId="48" applyNumberFormat="1" applyFont="1" applyFill="1" applyBorder="1" applyAlignment="1">
      <alignment horizontal="center"/>
      <protection locked="0"/>
    </xf>
    <xf numFmtId="194" fontId="10" fillId="2" borderId="3" xfId="0" applyNumberFormat="1" applyFont="1" applyFill="1" applyBorder="1" applyAlignment="1" applyProtection="1">
      <alignment horizontal="center"/>
      <protection locked="0"/>
    </xf>
    <xf numFmtId="193" fontId="2" fillId="2" borderId="3" xfId="11" quotePrefix="1" applyNumberFormat="1" applyFont="1" applyFill="1" applyBorder="1" applyAlignment="1" applyProtection="1">
      <alignment horizontal="center"/>
      <protection locked="0"/>
    </xf>
    <xf numFmtId="166" fontId="9" fillId="22" borderId="3" xfId="0" applyNumberFormat="1" applyFont="1" applyFill="1" applyBorder="1" applyAlignment="1">
      <alignment horizontal="center"/>
    </xf>
    <xf numFmtId="0" fontId="0" fillId="0" borderId="0" xfId="0" applyAlignment="1">
      <alignment horizontal="right"/>
    </xf>
    <xf numFmtId="1" fontId="2" fillId="31" borderId="3" xfId="59" applyNumberFormat="1" applyFont="1" applyFill="1" applyBorder="1" applyAlignment="1">
      <alignment horizontal="center"/>
    </xf>
    <xf numFmtId="3" fontId="2" fillId="31" borderId="3" xfId="59" applyNumberFormat="1" applyFont="1" applyFill="1" applyBorder="1" applyAlignment="1">
      <alignment horizontal="center"/>
    </xf>
    <xf numFmtId="3" fontId="9" fillId="26" borderId="3" xfId="59" applyNumberFormat="1" applyFont="1" applyFill="1" applyBorder="1" applyAlignment="1">
      <alignment horizontal="center"/>
    </xf>
    <xf numFmtId="1" fontId="0" fillId="0" borderId="0" xfId="0" applyNumberFormat="1"/>
    <xf numFmtId="3" fontId="2" fillId="6" borderId="3" xfId="47" applyNumberFormat="1" applyFont="1" applyFill="1" applyBorder="1" applyAlignment="1">
      <alignment horizontal="left" wrapText="1"/>
    </xf>
    <xf numFmtId="0" fontId="87" fillId="3" borderId="3" xfId="47" applyFont="1" applyFill="1" applyBorder="1" applyAlignment="1">
      <alignment horizontal="left" wrapText="1"/>
    </xf>
    <xf numFmtId="0" fontId="2" fillId="0" borderId="3" xfId="0" applyFont="1" applyBorder="1" applyAlignment="1">
      <alignment horizontal="left"/>
    </xf>
    <xf numFmtId="193" fontId="2" fillId="23" borderId="3" xfId="11" applyNumberFormat="1" applyFont="1" applyFill="1" applyBorder="1" applyAlignment="1" applyProtection="1">
      <alignment horizontal="center"/>
      <protection locked="0"/>
    </xf>
    <xf numFmtId="0" fontId="9" fillId="3" borderId="18" xfId="0" applyFont="1" applyFill="1" applyBorder="1" applyAlignment="1">
      <alignment horizontal="left"/>
    </xf>
    <xf numFmtId="0" fontId="0" fillId="3" borderId="16" xfId="0" applyFill="1" applyBorder="1" applyAlignment="1">
      <alignment horizontal="left"/>
    </xf>
    <xf numFmtId="3" fontId="0" fillId="0" borderId="0" xfId="0" applyNumberFormat="1"/>
    <xf numFmtId="0" fontId="51" fillId="6" borderId="0" xfId="48" applyFont="1" applyFill="1" applyBorder="1">
      <protection locked="0"/>
    </xf>
    <xf numFmtId="0" fontId="51" fillId="6" borderId="0" xfId="48" applyFont="1" applyFill="1" applyBorder="1" applyAlignment="1">
      <alignment horizontal="center"/>
      <protection locked="0"/>
    </xf>
    <xf numFmtId="0" fontId="51" fillId="6" borderId="0" xfId="48" applyFont="1" applyFill="1" applyBorder="1" applyAlignment="1">
      <protection locked="0"/>
    </xf>
    <xf numFmtId="9" fontId="0" fillId="2" borderId="3" xfId="0" applyNumberFormat="1" applyFill="1" applyBorder="1" applyAlignment="1">
      <alignment horizontal="center"/>
    </xf>
    <xf numFmtId="9" fontId="9" fillId="26" borderId="3" xfId="59" applyNumberFormat="1" applyFont="1" applyFill="1" applyBorder="1" applyAlignment="1">
      <alignment horizontal="center"/>
    </xf>
    <xf numFmtId="0" fontId="9" fillId="6" borderId="0" xfId="0" applyFont="1" applyFill="1" applyAlignment="1">
      <alignment horizontal="right"/>
    </xf>
    <xf numFmtId="0" fontId="2" fillId="0" borderId="0" xfId="0" applyFont="1" applyFill="1" applyBorder="1"/>
    <xf numFmtId="0" fontId="2" fillId="0" borderId="0" xfId="0" applyFont="1" applyFill="1" applyBorder="1" applyAlignment="1">
      <alignment horizontal="center"/>
    </xf>
    <xf numFmtId="0" fontId="2" fillId="6" borderId="0" xfId="0" applyFont="1" applyFill="1" applyBorder="1" applyAlignment="1"/>
    <xf numFmtId="0" fontId="69" fillId="6" borderId="0" xfId="47" applyFont="1" applyFill="1" applyBorder="1" applyAlignment="1">
      <alignment horizontal="left"/>
    </xf>
    <xf numFmtId="9" fontId="9" fillId="23" borderId="3" xfId="0" applyNumberFormat="1" applyFont="1" applyFill="1" applyBorder="1" applyAlignment="1">
      <alignment horizontal="center"/>
    </xf>
    <xf numFmtId="0" fontId="9" fillId="3" borderId="18" xfId="0" applyFont="1" applyFill="1" applyBorder="1" applyAlignment="1">
      <alignment horizontal="center"/>
    </xf>
    <xf numFmtId="0" fontId="88" fillId="6" borderId="0" xfId="0" applyFont="1" applyFill="1"/>
    <xf numFmtId="0" fontId="89" fillId="6" borderId="0" xfId="0" applyFont="1" applyFill="1"/>
    <xf numFmtId="0" fontId="70" fillId="6" borderId="0" xfId="107" applyFont="1" applyFill="1">
      <protection locked="0"/>
    </xf>
    <xf numFmtId="2" fontId="9" fillId="6" borderId="0" xfId="0" applyNumberFormat="1" applyFont="1" applyFill="1" applyAlignment="1">
      <alignment horizontal="left"/>
    </xf>
    <xf numFmtId="0" fontId="75" fillId="6" borderId="0" xfId="107" applyFont="1" applyFill="1">
      <protection locked="0"/>
    </xf>
    <xf numFmtId="0" fontId="75" fillId="3" borderId="3" xfId="107" applyFont="1" applyFill="1" applyBorder="1" applyAlignment="1">
      <alignment horizontal="left"/>
      <protection locked="0"/>
    </xf>
    <xf numFmtId="0" fontId="70" fillId="3" borderId="3" xfId="107" applyFont="1" applyFill="1" applyBorder="1" applyAlignment="1">
      <alignment horizontal="center" vertical="center"/>
      <protection locked="0"/>
    </xf>
    <xf numFmtId="0" fontId="90" fillId="6" borderId="0" xfId="107" applyFont="1" applyFill="1" applyAlignment="1">
      <alignment horizontal="center"/>
      <protection locked="0"/>
    </xf>
    <xf numFmtId="166" fontId="2" fillId="23" borderId="3" xfId="59" quotePrefix="1" applyNumberFormat="1" applyFont="1" applyFill="1" applyBorder="1" applyAlignment="1" applyProtection="1">
      <alignment horizontal="center"/>
      <protection locked="0"/>
    </xf>
    <xf numFmtId="9" fontId="9" fillId="3" borderId="3" xfId="0" applyNumberFormat="1" applyFont="1" applyFill="1" applyBorder="1" applyAlignment="1">
      <alignment horizontal="center"/>
    </xf>
    <xf numFmtId="3" fontId="9" fillId="3" borderId="3" xfId="0" applyNumberFormat="1" applyFont="1" applyFill="1" applyBorder="1" applyAlignment="1">
      <alignment horizontal="center"/>
    </xf>
    <xf numFmtId="0" fontId="69" fillId="0" borderId="0" xfId="0" applyFont="1" applyAlignment="1">
      <alignment horizontal="center"/>
    </xf>
    <xf numFmtId="0" fontId="2" fillId="4" borderId="0" xfId="0" applyFont="1" applyFill="1" applyAlignment="1"/>
    <xf numFmtId="0" fontId="2" fillId="21" borderId="0" xfId="0" applyFont="1" applyFill="1" applyAlignment="1"/>
    <xf numFmtId="0" fontId="88" fillId="6" borderId="0" xfId="48" applyFont="1" applyFill="1">
      <protection locked="0"/>
    </xf>
    <xf numFmtId="0" fontId="88" fillId="6" borderId="0" xfId="48" applyFont="1" applyFill="1" applyAlignment="1">
      <alignment horizontal="left"/>
      <protection locked="0"/>
    </xf>
    <xf numFmtId="0" fontId="89" fillId="6" borderId="0" xfId="48" applyFont="1" applyFill="1" applyAlignment="1">
      <alignment horizontal="center"/>
      <protection locked="0"/>
    </xf>
    <xf numFmtId="0" fontId="91" fillId="6" borderId="0" xfId="48" applyFont="1" applyFill="1" applyAlignment="1">
      <protection locked="0"/>
    </xf>
    <xf numFmtId="166" fontId="0" fillId="6" borderId="0" xfId="59" applyNumberFormat="1" applyFont="1" applyFill="1"/>
    <xf numFmtId="9" fontId="0" fillId="2" borderId="3" xfId="59" applyFont="1" applyFill="1" applyBorder="1" applyAlignment="1">
      <alignment horizontal="center"/>
    </xf>
    <xf numFmtId="0" fontId="9" fillId="6" borderId="3" xfId="0" applyFont="1" applyFill="1" applyBorder="1" applyAlignment="1">
      <alignment horizontal="center"/>
    </xf>
    <xf numFmtId="166" fontId="0" fillId="2" borderId="3" xfId="59" applyNumberFormat="1" applyFont="1" applyFill="1" applyBorder="1" applyAlignment="1">
      <alignment horizontal="center"/>
    </xf>
    <xf numFmtId="166" fontId="0" fillId="23" borderId="3" xfId="59" applyNumberFormat="1" applyFont="1" applyFill="1" applyBorder="1" applyAlignment="1">
      <alignment horizontal="center"/>
    </xf>
    <xf numFmtId="9" fontId="9" fillId="3" borderId="3" xfId="59" applyFont="1" applyFill="1" applyBorder="1" applyAlignment="1">
      <alignment horizontal="center"/>
    </xf>
    <xf numFmtId="0" fontId="92" fillId="6" borderId="0" xfId="0" applyFont="1" applyFill="1" applyAlignment="1">
      <alignment horizontal="left"/>
    </xf>
    <xf numFmtId="195" fontId="93" fillId="22" borderId="3" xfId="0" applyNumberFormat="1" applyFont="1" applyFill="1" applyBorder="1" applyAlignment="1">
      <alignment horizontal="center"/>
    </xf>
    <xf numFmtId="196" fontId="93" fillId="2" borderId="3" xfId="59" applyNumberFormat="1" applyFont="1" applyFill="1" applyBorder="1" applyAlignment="1">
      <alignment horizontal="center"/>
    </xf>
    <xf numFmtId="195" fontId="93" fillId="2" borderId="3" xfId="0" applyNumberFormat="1" applyFont="1" applyFill="1" applyBorder="1" applyAlignment="1">
      <alignment horizontal="center"/>
    </xf>
    <xf numFmtId="9" fontId="2" fillId="4" borderId="3" xfId="59" applyFont="1" applyFill="1" applyBorder="1" applyAlignment="1">
      <alignment horizontal="left"/>
    </xf>
    <xf numFmtId="9" fontId="0" fillId="22" borderId="3" xfId="0" applyNumberFormat="1" applyFill="1" applyBorder="1" applyAlignment="1">
      <alignment horizontal="center"/>
    </xf>
    <xf numFmtId="9" fontId="0" fillId="2" borderId="3" xfId="59" applyNumberFormat="1" applyFont="1" applyFill="1" applyBorder="1" applyAlignment="1">
      <alignment horizontal="center"/>
    </xf>
    <xf numFmtId="0" fontId="91" fillId="6" borderId="0" xfId="48" applyFont="1" applyFill="1">
      <protection locked="0"/>
    </xf>
    <xf numFmtId="3" fontId="2" fillId="2" borderId="3" xfId="107" applyNumberFormat="1" applyFont="1" applyFill="1" applyBorder="1" applyAlignment="1">
      <alignment horizontal="center"/>
      <protection locked="0"/>
    </xf>
    <xf numFmtId="3" fontId="93" fillId="22" borderId="3" xfId="0" applyNumberFormat="1" applyFont="1" applyFill="1" applyBorder="1" applyAlignment="1">
      <alignment horizontal="center"/>
    </xf>
    <xf numFmtId="195" fontId="93" fillId="23" borderId="3" xfId="0" applyNumberFormat="1" applyFont="1" applyFill="1" applyBorder="1" applyAlignment="1">
      <alignment horizontal="center"/>
    </xf>
    <xf numFmtId="3" fontId="9" fillId="3" borderId="3" xfId="107" applyNumberFormat="1" applyFont="1" applyFill="1" applyBorder="1" applyAlignment="1">
      <alignment horizontal="center"/>
      <protection locked="0"/>
    </xf>
    <xf numFmtId="0" fontId="93" fillId="6" borderId="0" xfId="0" applyFont="1" applyFill="1" applyBorder="1" applyAlignment="1">
      <alignment horizontal="center"/>
    </xf>
    <xf numFmtId="0" fontId="2" fillId="28" borderId="18" xfId="47" applyFont="1" applyFill="1" applyBorder="1" applyAlignment="1">
      <alignment horizontal="left"/>
    </xf>
    <xf numFmtId="0" fontId="70" fillId="3" borderId="3" xfId="107" applyFont="1" applyFill="1" applyBorder="1" applyAlignment="1">
      <alignment horizontal="left" vertical="center"/>
      <protection locked="0"/>
    </xf>
    <xf numFmtId="0" fontId="94" fillId="6" borderId="0" xfId="47" applyFont="1" applyFill="1" applyBorder="1" applyAlignment="1">
      <alignment horizontal="left"/>
    </xf>
    <xf numFmtId="9" fontId="69" fillId="0" borderId="12" xfId="0" applyNumberFormat="1" applyFont="1" applyFill="1" applyBorder="1" applyAlignment="1">
      <alignment horizontal="center"/>
    </xf>
    <xf numFmtId="0" fontId="0" fillId="0" borderId="0" xfId="0" applyBorder="1"/>
    <xf numFmtId="0" fontId="80" fillId="0" borderId="0" xfId="0" applyFont="1" applyAlignment="1">
      <alignment horizontal="center"/>
    </xf>
    <xf numFmtId="0" fontId="80" fillId="6" borderId="0" xfId="47" applyFont="1" applyFill="1" applyBorder="1" applyAlignment="1">
      <alignment horizontal="center" wrapText="1"/>
    </xf>
    <xf numFmtId="0" fontId="80" fillId="6" borderId="0" xfId="48" applyFont="1" applyFill="1" applyAlignment="1">
      <alignment horizontal="center"/>
      <protection locked="0"/>
    </xf>
    <xf numFmtId="0" fontId="2" fillId="4" borderId="3" xfId="0" applyFont="1" applyFill="1" applyBorder="1" applyAlignment="1">
      <alignment horizontal="left"/>
    </xf>
    <xf numFmtId="3" fontId="8" fillId="25" borderId="3" xfId="59" applyNumberFormat="1" applyFont="1" applyFill="1" applyBorder="1" applyAlignment="1">
      <alignment horizontal="center"/>
    </xf>
    <xf numFmtId="0" fontId="9" fillId="20" borderId="18" xfId="0" applyFont="1" applyFill="1" applyBorder="1" applyAlignment="1">
      <alignment horizontal="center" wrapText="1"/>
    </xf>
    <xf numFmtId="0" fontId="9" fillId="3" borderId="3" xfId="48" applyFont="1" applyFill="1" applyBorder="1" applyAlignment="1">
      <alignment horizontal="center"/>
      <protection locked="0"/>
    </xf>
    <xf numFmtId="0" fontId="9" fillId="20" borderId="3" xfId="0" applyFont="1" applyFill="1" applyBorder="1" applyAlignment="1">
      <alignment horizontal="center" wrapText="1"/>
    </xf>
    <xf numFmtId="0" fontId="0" fillId="0" borderId="0" xfId="0"/>
    <xf numFmtId="0" fontId="0" fillId="6" borderId="0" xfId="0" applyFill="1"/>
    <xf numFmtId="0" fontId="0" fillId="6" borderId="3" xfId="0" applyFill="1" applyBorder="1"/>
    <xf numFmtId="0" fontId="71" fillId="6" borderId="0" xfId="47" applyFont="1" applyFill="1" applyBorder="1" applyAlignment="1">
      <alignment horizontal="left"/>
    </xf>
    <xf numFmtId="2" fontId="71" fillId="6" borderId="0" xfId="48" applyNumberFormat="1" applyFont="1" applyFill="1" applyBorder="1" applyAlignment="1">
      <alignment horizontal="left"/>
      <protection locked="0"/>
    </xf>
    <xf numFmtId="3" fontId="0" fillId="2" borderId="3" xfId="0" applyNumberFormat="1" applyFill="1" applyBorder="1" applyAlignment="1">
      <alignment horizontal="center"/>
    </xf>
    <xf numFmtId="0" fontId="95" fillId="3" borderId="3" xfId="47" applyFont="1" applyFill="1" applyBorder="1" applyAlignment="1">
      <alignment horizontal="center"/>
    </xf>
    <xf numFmtId="0" fontId="0" fillId="5" borderId="0" xfId="0" applyFill="1" applyAlignment="1">
      <alignment horizontal="center"/>
    </xf>
    <xf numFmtId="0" fontId="95" fillId="3" borderId="13" xfId="47" applyFont="1" applyFill="1" applyBorder="1" applyAlignment="1">
      <alignment horizontal="center"/>
    </xf>
    <xf numFmtId="0" fontId="0" fillId="3" borderId="14" xfId="0" applyFill="1" applyBorder="1"/>
    <xf numFmtId="0" fontId="70" fillId="3" borderId="3" xfId="107" applyFont="1" applyFill="1" applyBorder="1" applyAlignment="1">
      <alignment horizontal="left"/>
      <protection locked="0"/>
    </xf>
    <xf numFmtId="0" fontId="80" fillId="6" borderId="0" xfId="0" applyFont="1" applyFill="1"/>
    <xf numFmtId="166" fontId="50" fillId="6" borderId="0" xfId="0" applyNumberFormat="1" applyFont="1" applyFill="1" applyAlignment="1">
      <alignment horizontal="center" wrapText="1"/>
    </xf>
    <xf numFmtId="3" fontId="80" fillId="0" borderId="0" xfId="59" applyNumberFormat="1" applyFont="1" applyFill="1" applyBorder="1" applyAlignment="1">
      <alignment horizontal="center"/>
    </xf>
    <xf numFmtId="0" fontId="9" fillId="3" borderId="14" xfId="50" applyFont="1" applyFill="1" applyBorder="1" applyAlignment="1">
      <alignment horizontal="left" wrapText="1"/>
    </xf>
    <xf numFmtId="4" fontId="10" fillId="4" borderId="3" xfId="0" applyNumberFormat="1" applyFont="1" applyFill="1" applyBorder="1" applyAlignment="1">
      <alignment horizontal="center"/>
    </xf>
    <xf numFmtId="0" fontId="69" fillId="6" borderId="0" xfId="0" applyFont="1" applyFill="1" applyAlignment="1">
      <alignment horizontal="left"/>
    </xf>
    <xf numFmtId="0" fontId="2" fillId="16" borderId="3" xfId="0" applyFont="1" applyFill="1" applyBorder="1" applyAlignment="1">
      <alignment wrapText="1"/>
    </xf>
    <xf numFmtId="3" fontId="69" fillId="0" borderId="0" xfId="0" applyNumberFormat="1" applyFont="1" applyFill="1" applyBorder="1" applyAlignment="1">
      <alignment horizontal="left"/>
    </xf>
    <xf numFmtId="0" fontId="69" fillId="0" borderId="0" xfId="0" applyFont="1" applyAlignment="1">
      <alignment wrapText="1"/>
    </xf>
    <xf numFmtId="0" fontId="69" fillId="0" borderId="0" xfId="0" applyFont="1" applyAlignment="1">
      <alignment horizontal="left"/>
    </xf>
    <xf numFmtId="0" fontId="8" fillId="6" borderId="3" xfId="89" applyFont="1" applyFill="1" applyBorder="1" applyAlignment="1">
      <alignment wrapText="1"/>
    </xf>
    <xf numFmtId="10" fontId="9" fillId="26" borderId="3" xfId="59" applyNumberFormat="1" applyFont="1" applyFill="1" applyBorder="1" applyAlignment="1">
      <alignment horizontal="center"/>
    </xf>
    <xf numFmtId="2" fontId="2" fillId="24" borderId="3" xfId="0" applyNumberFormat="1" applyFont="1" applyFill="1" applyBorder="1" applyAlignment="1">
      <alignment horizontal="center"/>
    </xf>
    <xf numFmtId="194" fontId="2" fillId="24" borderId="3" xfId="0" applyNumberFormat="1" applyFont="1" applyFill="1" applyBorder="1" applyAlignment="1">
      <alignment horizontal="center"/>
    </xf>
    <xf numFmtId="9" fontId="2" fillId="24" borderId="3" xfId="0" applyNumberFormat="1" applyFont="1" applyFill="1" applyBorder="1" applyAlignment="1">
      <alignment horizontal="center"/>
    </xf>
    <xf numFmtId="3" fontId="2" fillId="24" borderId="3" xfId="0" applyNumberFormat="1" applyFont="1" applyFill="1" applyBorder="1" applyAlignment="1">
      <alignment horizontal="center"/>
    </xf>
    <xf numFmtId="3" fontId="2" fillId="24" borderId="3" xfId="50" applyNumberFormat="1" applyFont="1" applyFill="1" applyBorder="1" applyAlignment="1">
      <alignment horizontal="center"/>
    </xf>
    <xf numFmtId="3" fontId="0" fillId="24" borderId="3" xfId="59" applyNumberFormat="1" applyFont="1" applyFill="1" applyBorder="1" applyAlignment="1">
      <alignment horizontal="center"/>
    </xf>
    <xf numFmtId="166" fontId="2" fillId="4" borderId="3" xfId="50" applyNumberFormat="1" applyFont="1" applyFill="1" applyBorder="1" applyAlignment="1">
      <alignment horizontal="center"/>
    </xf>
    <xf numFmtId="166" fontId="0" fillId="4" borderId="3" xfId="59" applyNumberFormat="1" applyFont="1" applyFill="1" applyBorder="1" applyAlignment="1">
      <alignment horizontal="center"/>
    </xf>
    <xf numFmtId="166" fontId="0" fillId="24" borderId="3" xfId="59" applyNumberFormat="1" applyFont="1" applyFill="1" applyBorder="1" applyAlignment="1">
      <alignment horizontal="center"/>
    </xf>
    <xf numFmtId="1" fontId="0" fillId="24" borderId="3" xfId="59" applyNumberFormat="1" applyFont="1" applyFill="1" applyBorder="1" applyAlignment="1">
      <alignment horizontal="center"/>
    </xf>
    <xf numFmtId="9" fontId="0" fillId="24" borderId="3" xfId="59" applyFont="1" applyFill="1" applyBorder="1" applyAlignment="1">
      <alignment horizontal="center"/>
    </xf>
    <xf numFmtId="166" fontId="2" fillId="22" borderId="3" xfId="59" applyNumberFormat="1" applyFont="1" applyFill="1" applyBorder="1" applyAlignment="1">
      <alignment horizontal="center"/>
    </xf>
    <xf numFmtId="192" fontId="2" fillId="4" borderId="3" xfId="50" applyNumberFormat="1" applyFont="1" applyFill="1" applyBorder="1" applyAlignment="1">
      <alignment horizontal="center"/>
    </xf>
    <xf numFmtId="0" fontId="69" fillId="16" borderId="0" xfId="0" applyFont="1" applyFill="1" applyBorder="1"/>
    <xf numFmtId="9" fontId="2" fillId="16" borderId="0" xfId="0" applyNumberFormat="1" applyFont="1" applyFill="1"/>
    <xf numFmtId="3" fontId="53" fillId="6" borderId="0" xfId="59" applyNumberFormat="1" applyFont="1" applyFill="1" applyAlignment="1">
      <alignment horizontal="center"/>
    </xf>
    <xf numFmtId="3" fontId="2" fillId="6" borderId="0" xfId="47" applyNumberFormat="1" applyFont="1" applyFill="1" applyBorder="1" applyAlignment="1">
      <alignment horizontal="left"/>
    </xf>
    <xf numFmtId="9" fontId="2" fillId="4" borderId="3" xfId="47" applyNumberFormat="1" applyFont="1" applyFill="1" applyBorder="1" applyAlignment="1">
      <alignment horizontal="center"/>
    </xf>
    <xf numFmtId="0" fontId="2" fillId="0" borderId="16" xfId="0" applyFont="1" applyFill="1" applyBorder="1"/>
    <xf numFmtId="3" fontId="9" fillId="22" borderId="3" xfId="0" applyNumberFormat="1" applyFont="1" applyFill="1" applyBorder="1" applyAlignment="1">
      <alignment horizontal="center"/>
    </xf>
    <xf numFmtId="10" fontId="0" fillId="24" borderId="3" xfId="59" applyNumberFormat="1" applyFont="1" applyFill="1" applyBorder="1" applyAlignment="1">
      <alignment horizontal="center"/>
    </xf>
    <xf numFmtId="0" fontId="92" fillId="0" borderId="0" xfId="0" applyFont="1"/>
    <xf numFmtId="0" fontId="9" fillId="0" borderId="0" xfId="0" applyFont="1" applyAlignment="1">
      <alignment horizontal="center"/>
    </xf>
    <xf numFmtId="3" fontId="0" fillId="0" borderId="0" xfId="0" applyNumberFormat="1" applyBorder="1" applyAlignment="1"/>
    <xf numFmtId="194" fontId="2" fillId="4" borderId="3" xfId="59" applyNumberFormat="1" applyFont="1" applyFill="1" applyBorder="1" applyAlignment="1">
      <alignment horizontal="center"/>
    </xf>
    <xf numFmtId="194" fontId="2" fillId="22" borderId="3" xfId="0" applyNumberFormat="1" applyFont="1" applyFill="1" applyBorder="1" applyAlignment="1">
      <alignment horizontal="center"/>
    </xf>
    <xf numFmtId="1" fontId="10" fillId="2" borderId="3" xfId="0" applyNumberFormat="1" applyFont="1" applyFill="1" applyBorder="1" applyAlignment="1" applyProtection="1">
      <alignment horizontal="center"/>
      <protection locked="0"/>
    </xf>
    <xf numFmtId="197" fontId="2" fillId="2" borderId="3" xfId="11" quotePrefix="1" applyNumberFormat="1" applyFont="1" applyFill="1" applyBorder="1" applyAlignment="1" applyProtection="1">
      <alignment horizontal="center"/>
      <protection locked="0"/>
    </xf>
    <xf numFmtId="0" fontId="2" fillId="3" borderId="14" xfId="0" applyFont="1" applyFill="1" applyBorder="1"/>
    <xf numFmtId="0" fontId="95" fillId="38" borderId="3" xfId="47" applyFont="1" applyFill="1" applyBorder="1" applyAlignment="1">
      <alignment horizontal="center"/>
    </xf>
    <xf numFmtId="0" fontId="95" fillId="39" borderId="3" xfId="47" applyFont="1" applyFill="1" applyBorder="1" applyAlignment="1">
      <alignment horizontal="center"/>
    </xf>
    <xf numFmtId="0" fontId="95" fillId="40" borderId="3" xfId="47" applyFont="1" applyFill="1" applyBorder="1" applyAlignment="1">
      <alignment horizontal="center"/>
    </xf>
    <xf numFmtId="198" fontId="0" fillId="2" borderId="3" xfId="0" applyNumberFormat="1" applyFill="1" applyBorder="1" applyAlignment="1">
      <alignment horizontal="center"/>
    </xf>
    <xf numFmtId="198" fontId="0" fillId="0" borderId="3" xfId="0" applyNumberFormat="1" applyFill="1" applyBorder="1" applyAlignment="1">
      <alignment horizontal="center"/>
    </xf>
    <xf numFmtId="1" fontId="2" fillId="22" borderId="3" xfId="59" applyNumberFormat="1" applyFont="1" applyFill="1" applyBorder="1" applyAlignment="1">
      <alignment horizontal="center"/>
    </xf>
    <xf numFmtId="2" fontId="9" fillId="6" borderId="0" xfId="47" applyNumberFormat="1" applyFont="1" applyFill="1" applyBorder="1" applyAlignment="1">
      <alignment horizontal="left"/>
    </xf>
    <xf numFmtId="0" fontId="9" fillId="3" borderId="18" xfId="0" applyFont="1" applyFill="1" applyBorder="1" applyAlignment="1">
      <alignment horizontal="center"/>
    </xf>
    <xf numFmtId="0" fontId="80" fillId="0" borderId="0" xfId="0" applyFont="1" applyFill="1" applyBorder="1" applyAlignment="1">
      <alignment horizontal="left"/>
    </xf>
    <xf numFmtId="192" fontId="0" fillId="22" borderId="3" xfId="0" applyNumberFormat="1" applyFill="1" applyBorder="1" applyAlignment="1">
      <alignment horizontal="center"/>
    </xf>
    <xf numFmtId="192" fontId="9" fillId="3" borderId="3" xfId="0" applyNumberFormat="1" applyFont="1" applyFill="1" applyBorder="1" applyAlignment="1">
      <alignment horizontal="center"/>
    </xf>
    <xf numFmtId="2" fontId="9" fillId="3" borderId="3" xfId="0" applyNumberFormat="1" applyFont="1" applyFill="1" applyBorder="1" applyAlignment="1">
      <alignment horizontal="center"/>
    </xf>
    <xf numFmtId="4" fontId="0" fillId="22" borderId="3" xfId="0" applyNumberFormat="1" applyFill="1" applyBorder="1" applyAlignment="1">
      <alignment horizontal="center"/>
    </xf>
    <xf numFmtId="1" fontId="8" fillId="0" borderId="0" xfId="0" applyNumberFormat="1" applyFont="1"/>
    <xf numFmtId="197" fontId="2" fillId="2" borderId="3" xfId="11" applyNumberFormat="1" applyFont="1" applyFill="1" applyBorder="1" applyAlignment="1">
      <alignment horizontal="center"/>
    </xf>
    <xf numFmtId="0" fontId="80" fillId="0" borderId="0" xfId="0" applyFont="1"/>
    <xf numFmtId="0" fontId="9" fillId="3" borderId="18" xfId="0" applyFont="1" applyFill="1" applyBorder="1" applyAlignment="1">
      <alignment horizontal="center"/>
    </xf>
    <xf numFmtId="4" fontId="0" fillId="24" borderId="3" xfId="0" applyNumberFormat="1" applyFill="1" applyBorder="1" applyAlignment="1">
      <alignment horizontal="center"/>
    </xf>
    <xf numFmtId="0" fontId="92" fillId="0" borderId="0" xfId="0" applyFont="1" applyFill="1" applyAlignment="1">
      <alignment horizontal="left"/>
    </xf>
    <xf numFmtId="0" fontId="71" fillId="0" borderId="0" xfId="0" applyFont="1"/>
    <xf numFmtId="0" fontId="2" fillId="0" borderId="0" xfId="0" applyFont="1" applyFill="1" applyBorder="1" applyAlignment="1">
      <alignment horizontal="left"/>
    </xf>
    <xf numFmtId="3" fontId="2" fillId="3" borderId="3" xfId="59" applyNumberFormat="1" applyFont="1" applyFill="1" applyBorder="1" applyAlignment="1">
      <alignment horizontal="center"/>
    </xf>
    <xf numFmtId="9" fontId="9" fillId="3" borderId="14" xfId="11" applyNumberFormat="1" applyFont="1" applyFill="1" applyBorder="1" applyAlignment="1">
      <alignment horizontal="center" vertical="center"/>
    </xf>
    <xf numFmtId="9" fontId="9" fillId="3" borderId="14" xfId="11" applyNumberFormat="1" applyFont="1" applyFill="1" applyBorder="1" applyAlignment="1">
      <alignment horizontal="center"/>
    </xf>
    <xf numFmtId="0" fontId="9" fillId="3" borderId="18" xfId="89" applyFont="1" applyFill="1" applyBorder="1" applyAlignment="1">
      <alignment horizontal="center" wrapText="1"/>
    </xf>
    <xf numFmtId="3" fontId="2" fillId="4" borderId="3" xfId="59" applyNumberFormat="1" applyFont="1" applyFill="1" applyBorder="1" applyAlignment="1">
      <alignment horizontal="center"/>
    </xf>
    <xf numFmtId="3" fontId="2" fillId="3" borderId="3" xfId="0" applyNumberFormat="1" applyFont="1" applyFill="1" applyBorder="1" applyAlignment="1">
      <alignment horizontal="center"/>
    </xf>
    <xf numFmtId="10" fontId="2" fillId="4" borderId="3" xfId="59" applyNumberFormat="1" applyFont="1" applyFill="1" applyBorder="1" applyAlignment="1">
      <alignment horizontal="center"/>
    </xf>
    <xf numFmtId="166" fontId="2" fillId="27" borderId="3" xfId="0" applyNumberFormat="1" applyFont="1" applyFill="1" applyBorder="1" applyAlignment="1">
      <alignment horizontal="center"/>
    </xf>
    <xf numFmtId="4" fontId="2" fillId="24" borderId="3" xfId="0" applyNumberFormat="1" applyFont="1" applyFill="1" applyBorder="1" applyAlignment="1">
      <alignment horizontal="center"/>
    </xf>
    <xf numFmtId="3" fontId="2" fillId="27" borderId="3" xfId="0" applyNumberFormat="1" applyFont="1" applyFill="1" applyBorder="1" applyAlignment="1">
      <alignment horizontal="center"/>
    </xf>
    <xf numFmtId="9" fontId="2" fillId="24" borderId="3" xfId="59" applyFont="1" applyFill="1" applyBorder="1" applyAlignment="1">
      <alignment horizontal="center"/>
    </xf>
    <xf numFmtId="1" fontId="2" fillId="24" borderId="3" xfId="59" applyNumberFormat="1" applyFont="1" applyFill="1" applyBorder="1" applyAlignment="1">
      <alignment horizontal="center"/>
    </xf>
    <xf numFmtId="2" fontId="2" fillId="27" borderId="3" xfId="0" applyNumberFormat="1" applyFont="1" applyFill="1" applyBorder="1" applyAlignment="1">
      <alignment horizontal="center"/>
    </xf>
    <xf numFmtId="0" fontId="2" fillId="4" borderId="3" xfId="11" applyNumberFormat="1" applyFont="1" applyFill="1" applyBorder="1" applyAlignment="1">
      <alignment horizontal="center"/>
    </xf>
    <xf numFmtId="191" fontId="2" fillId="4" borderId="3" xfId="11" applyNumberFormat="1" applyFont="1" applyFill="1" applyBorder="1" applyAlignment="1">
      <alignment horizontal="center"/>
    </xf>
    <xf numFmtId="9" fontId="2" fillId="4" borderId="3" xfId="11" applyNumberFormat="1" applyFont="1" applyFill="1" applyBorder="1" applyAlignment="1">
      <alignment horizontal="center"/>
    </xf>
    <xf numFmtId="3" fontId="2" fillId="2" borderId="3" xfId="122" applyNumberFormat="1" applyFont="1" applyFill="1" applyBorder="1" applyAlignment="1" applyProtection="1">
      <alignment horizontal="center"/>
      <protection locked="0"/>
    </xf>
    <xf numFmtId="9" fontId="2" fillId="27" borderId="3" xfId="0" applyNumberFormat="1" applyFont="1" applyFill="1" applyBorder="1" applyAlignment="1">
      <alignment horizontal="left"/>
    </xf>
    <xf numFmtId="194" fontId="2" fillId="27" borderId="3" xfId="0" applyNumberFormat="1" applyFont="1" applyFill="1" applyBorder="1" applyAlignment="1">
      <alignment horizontal="center"/>
    </xf>
    <xf numFmtId="9" fontId="2" fillId="27" borderId="3" xfId="0" applyNumberFormat="1" applyFont="1" applyFill="1" applyBorder="1" applyAlignment="1">
      <alignment horizontal="center"/>
    </xf>
    <xf numFmtId="3" fontId="2" fillId="22" borderId="3" xfId="50" applyNumberFormat="1" applyFont="1" applyFill="1" applyBorder="1" applyAlignment="1">
      <alignment horizontal="center"/>
    </xf>
    <xf numFmtId="0" fontId="2" fillId="24" borderId="3" xfId="50" applyNumberFormat="1" applyFont="1" applyFill="1" applyBorder="1" applyAlignment="1">
      <alignment horizontal="center"/>
    </xf>
    <xf numFmtId="0" fontId="95" fillId="24" borderId="16" xfId="47" applyFont="1" applyFill="1" applyBorder="1" applyAlignment="1">
      <alignment horizontal="center"/>
    </xf>
    <xf numFmtId="3" fontId="0" fillId="2" borderId="16" xfId="0" applyNumberFormat="1" applyFill="1" applyBorder="1" applyAlignment="1">
      <alignment horizontal="center"/>
    </xf>
    <xf numFmtId="2" fontId="2" fillId="22" borderId="3" xfId="107" applyNumberFormat="1" applyFont="1" applyFill="1" applyBorder="1" applyAlignment="1">
      <alignment horizontal="center"/>
      <protection locked="0"/>
    </xf>
    <xf numFmtId="3" fontId="96" fillId="0" borderId="0" xfId="0" applyNumberFormat="1" applyFont="1"/>
    <xf numFmtId="3" fontId="9" fillId="6" borderId="0" xfId="0" applyNumberFormat="1" applyFont="1" applyFill="1" applyBorder="1" applyAlignment="1">
      <alignment horizontal="center"/>
    </xf>
    <xf numFmtId="3" fontId="8" fillId="6" borderId="0" xfId="0" applyNumberFormat="1" applyFont="1" applyFill="1"/>
    <xf numFmtId="3" fontId="2" fillId="24" borderId="0" xfId="59" applyNumberFormat="1" applyFont="1" applyFill="1" applyBorder="1" applyAlignment="1">
      <alignment horizontal="center"/>
    </xf>
    <xf numFmtId="0" fontId="8" fillId="0" borderId="14" xfId="0" applyFont="1" applyFill="1" applyBorder="1" applyAlignment="1">
      <alignment vertical="top"/>
    </xf>
    <xf numFmtId="0" fontId="8" fillId="0" borderId="19" xfId="0" applyFont="1" applyFill="1" applyBorder="1" applyAlignment="1">
      <alignment vertical="top"/>
    </xf>
    <xf numFmtId="0" fontId="0" fillId="0" borderId="13" xfId="0" applyBorder="1" applyAlignment="1">
      <alignment vertical="top"/>
    </xf>
    <xf numFmtId="0" fontId="9" fillId="3" borderId="13" xfId="0" applyFont="1" applyFill="1" applyBorder="1" applyAlignment="1">
      <alignment horizontal="center"/>
    </xf>
    <xf numFmtId="0" fontId="75" fillId="3" borderId="14" xfId="107" applyFont="1" applyFill="1" applyBorder="1" applyAlignment="1">
      <alignment horizontal="center"/>
      <protection locked="0"/>
    </xf>
    <xf numFmtId="0" fontId="2" fillId="0" borderId="3" xfId="89" applyFont="1" applyFill="1" applyBorder="1" applyAlignment="1">
      <alignment wrapText="1"/>
    </xf>
    <xf numFmtId="0" fontId="9" fillId="0" borderId="0" xfId="0" applyFont="1" applyAlignment="1">
      <alignment horizontal="left"/>
    </xf>
    <xf numFmtId="0" fontId="2" fillId="6" borderId="3" xfId="47" applyFont="1" applyFill="1" applyBorder="1" applyAlignment="1">
      <alignment horizontal="center" wrapText="1"/>
    </xf>
    <xf numFmtId="0" fontId="95" fillId="24" borderId="16" xfId="47" applyFont="1" applyFill="1" applyBorder="1" applyAlignment="1">
      <alignment horizontal="center"/>
    </xf>
    <xf numFmtId="0" fontId="9" fillId="3" borderId="14" xfId="0" applyFont="1" applyFill="1" applyBorder="1" applyAlignment="1"/>
    <xf numFmtId="0" fontId="9" fillId="3" borderId="19" xfId="0" applyFont="1" applyFill="1" applyBorder="1" applyAlignment="1"/>
    <xf numFmtId="0" fontId="9" fillId="3" borderId="13" xfId="0" applyFont="1" applyFill="1" applyBorder="1" applyAlignment="1"/>
    <xf numFmtId="3" fontId="0" fillId="0" borderId="3" xfId="0" applyNumberFormat="1" applyBorder="1" applyAlignment="1">
      <alignment horizontal="center"/>
    </xf>
    <xf numFmtId="199" fontId="0" fillId="0" borderId="3" xfId="0" applyNumberFormat="1" applyBorder="1"/>
    <xf numFmtId="4" fontId="10" fillId="24" borderId="3" xfId="0" applyNumberFormat="1" applyFont="1" applyFill="1" applyBorder="1" applyAlignment="1">
      <alignment horizontal="center"/>
    </xf>
    <xf numFmtId="194" fontId="2" fillId="4" borderId="3" xfId="0" applyNumberFormat="1" applyFont="1" applyFill="1" applyBorder="1" applyAlignment="1">
      <alignment horizontal="center"/>
    </xf>
    <xf numFmtId="3" fontId="9" fillId="0" borderId="0" xfId="0" applyNumberFormat="1" applyFont="1" applyFill="1" applyBorder="1"/>
    <xf numFmtId="198" fontId="0" fillId="0" borderId="0" xfId="0" applyNumberFormat="1"/>
    <xf numFmtId="193" fontId="0" fillId="0" borderId="0" xfId="0" applyNumberFormat="1"/>
    <xf numFmtId="10" fontId="0" fillId="31" borderId="3" xfId="59" applyNumberFormat="1" applyFont="1" applyFill="1" applyBorder="1" applyAlignment="1">
      <alignment horizontal="center"/>
    </xf>
    <xf numFmtId="9" fontId="2" fillId="4" borderId="3" xfId="59" applyFont="1" applyFill="1" applyBorder="1" applyAlignment="1">
      <alignment horizontal="center" vertical="center" wrapText="1"/>
    </xf>
    <xf numFmtId="3" fontId="2" fillId="4" borderId="3" xfId="0" applyNumberFormat="1" applyFont="1" applyFill="1" applyBorder="1" applyAlignment="1">
      <alignment horizontal="center" vertical="center" wrapText="1"/>
    </xf>
    <xf numFmtId="3" fontId="97" fillId="41" borderId="3" xfId="0" applyNumberFormat="1" applyFont="1" applyFill="1" applyBorder="1" applyAlignment="1">
      <alignment horizontal="center" vertical="center" wrapText="1"/>
    </xf>
    <xf numFmtId="3" fontId="97" fillId="41" borderId="3" xfId="59" applyNumberFormat="1" applyFont="1" applyFill="1" applyBorder="1" applyAlignment="1">
      <alignment horizontal="center" vertical="center" wrapText="1"/>
    </xf>
    <xf numFmtId="9" fontId="8" fillId="6" borderId="0" xfId="0" applyNumberFormat="1" applyFont="1" applyFill="1" applyAlignment="1">
      <alignment horizontal="center" wrapText="1"/>
    </xf>
    <xf numFmtId="3" fontId="8" fillId="6" borderId="0" xfId="0" applyNumberFormat="1" applyFont="1" applyFill="1" applyAlignment="1">
      <alignment horizontal="center" wrapText="1"/>
    </xf>
    <xf numFmtId="200" fontId="8" fillId="24" borderId="3" xfId="11" applyNumberFormat="1" applyFont="1" applyFill="1" applyBorder="1" applyAlignment="1">
      <alignment horizontal="center" vertical="center"/>
    </xf>
    <xf numFmtId="4" fontId="0" fillId="0" borderId="0" xfId="0" applyNumberFormat="1"/>
    <xf numFmtId="3" fontId="2" fillId="2" borderId="3" xfId="0" applyNumberFormat="1" applyFont="1" applyFill="1" applyBorder="1" applyAlignment="1" applyProtection="1">
      <alignment horizontal="center"/>
      <protection locked="0"/>
    </xf>
    <xf numFmtId="3" fontId="2" fillId="4" borderId="3" xfId="0" applyNumberFormat="1" applyFont="1" applyFill="1" applyBorder="1" applyAlignment="1">
      <alignment horizontal="center" vertical="center"/>
    </xf>
    <xf numFmtId="166" fontId="9" fillId="3" borderId="3" xfId="59" applyNumberFormat="1" applyFont="1" applyFill="1" applyBorder="1" applyAlignment="1">
      <alignment horizontal="center" wrapText="1"/>
    </xf>
    <xf numFmtId="166" fontId="2" fillId="2" borderId="3" xfId="122" applyNumberFormat="1" applyFont="1" applyFill="1" applyBorder="1" applyAlignment="1" applyProtection="1">
      <alignment horizontal="center"/>
      <protection locked="0"/>
    </xf>
    <xf numFmtId="2" fontId="9" fillId="6" borderId="0" xfId="0" applyNumberFormat="1" applyFont="1" applyFill="1" applyAlignment="1">
      <alignment horizontal="center"/>
    </xf>
    <xf numFmtId="0" fontId="9" fillId="3" borderId="18" xfId="0" applyFont="1" applyFill="1" applyBorder="1" applyAlignment="1"/>
    <xf numFmtId="0" fontId="9" fillId="3" borderId="3" xfId="0" applyFont="1" applyFill="1" applyBorder="1" applyAlignment="1">
      <alignment horizontal="center" vertical="center" wrapText="1"/>
    </xf>
    <xf numFmtId="192" fontId="2" fillId="2" borderId="3" xfId="47" applyNumberFormat="1" applyFont="1" applyFill="1" applyBorder="1" applyAlignment="1">
      <alignment horizontal="center"/>
    </xf>
    <xf numFmtId="194" fontId="2" fillId="24" borderId="3" xfId="59" applyNumberFormat="1" applyFont="1" applyFill="1" applyBorder="1" applyAlignment="1">
      <alignment horizontal="center"/>
    </xf>
    <xf numFmtId="0" fontId="2" fillId="0" borderId="3" xfId="0" applyFont="1" applyBorder="1" applyAlignment="1">
      <alignment horizontal="center"/>
    </xf>
    <xf numFmtId="0" fontId="9" fillId="0" borderId="3" xfId="0" applyFont="1" applyBorder="1" applyAlignment="1">
      <alignment horizontal="left"/>
    </xf>
    <xf numFmtId="193" fontId="9" fillId="2" borderId="3" xfId="11" applyNumberFormat="1" applyFont="1" applyFill="1" applyBorder="1" applyAlignment="1" applyProtection="1">
      <alignment horizontal="center"/>
      <protection locked="0"/>
    </xf>
    <xf numFmtId="0" fontId="9" fillId="0" borderId="3" xfId="0" applyFont="1" applyBorder="1" applyAlignment="1">
      <alignment horizontal="center"/>
    </xf>
    <xf numFmtId="0" fontId="73" fillId="0" borderId="0" xfId="0" applyFont="1"/>
    <xf numFmtId="0" fontId="9" fillId="3" borderId="15" xfId="0" applyFont="1" applyFill="1" applyBorder="1" applyAlignment="1"/>
    <xf numFmtId="0" fontId="0" fillId="6" borderId="3" xfId="48" applyFont="1" applyFill="1" applyBorder="1">
      <protection locked="0"/>
    </xf>
    <xf numFmtId="9" fontId="2" fillId="24" borderId="3" xfId="59" applyNumberFormat="1" applyFont="1" applyFill="1" applyBorder="1" applyAlignment="1">
      <alignment horizontal="center"/>
    </xf>
    <xf numFmtId="1" fontId="9" fillId="0" borderId="0" xfId="0" applyNumberFormat="1" applyFont="1" applyAlignment="1">
      <alignment horizontal="center"/>
    </xf>
    <xf numFmtId="0" fontId="0" fillId="0" borderId="0" xfId="0" applyAlignment="1">
      <alignment horizontal="center"/>
    </xf>
    <xf numFmtId="1" fontId="0" fillId="0" borderId="0" xfId="0" applyNumberFormat="1" applyAlignment="1">
      <alignment horizontal="center"/>
    </xf>
    <xf numFmtId="193" fontId="9" fillId="0" borderId="0" xfId="0" applyNumberFormat="1" applyFont="1" applyAlignment="1">
      <alignment horizontal="center"/>
    </xf>
    <xf numFmtId="0" fontId="95" fillId="3" borderId="16" xfId="47" applyFont="1" applyFill="1" applyBorder="1" applyAlignment="1">
      <alignment horizontal="center"/>
    </xf>
    <xf numFmtId="9" fontId="10" fillId="24" borderId="3" xfId="59" applyFont="1" applyFill="1" applyBorder="1" applyAlignment="1">
      <alignment horizontal="center"/>
    </xf>
    <xf numFmtId="0" fontId="80" fillId="6" borderId="0" xfId="0" applyFont="1" applyFill="1" applyAlignment="1"/>
    <xf numFmtId="0" fontId="2" fillId="0" borderId="3" xfId="0" applyFont="1" applyFill="1" applyBorder="1" applyAlignment="1"/>
    <xf numFmtId="0" fontId="0" fillId="0" borderId="3" xfId="0" applyFont="1" applyFill="1" applyBorder="1"/>
    <xf numFmtId="10" fontId="0" fillId="2" borderId="3" xfId="59" applyNumberFormat="1" applyFont="1" applyFill="1" applyBorder="1" applyAlignment="1">
      <alignment horizontal="center"/>
    </xf>
    <xf numFmtId="10" fontId="0" fillId="27" borderId="3" xfId="59" applyNumberFormat="1" applyFont="1" applyFill="1" applyBorder="1" applyAlignment="1">
      <alignment horizontal="center"/>
    </xf>
    <xf numFmtId="201" fontId="2" fillId="24" borderId="3" xfId="11" applyNumberFormat="1" applyFont="1" applyFill="1" applyBorder="1" applyAlignment="1">
      <alignment horizontal="center"/>
    </xf>
    <xf numFmtId="166" fontId="2" fillId="24" borderId="3" xfId="47" applyNumberFormat="1" applyFont="1" applyFill="1" applyBorder="1" applyAlignment="1">
      <alignment horizontal="center"/>
    </xf>
    <xf numFmtId="9" fontId="2" fillId="24" borderId="3" xfId="47" applyNumberFormat="1" applyFont="1" applyFill="1" applyBorder="1" applyAlignment="1">
      <alignment horizontal="center"/>
    </xf>
    <xf numFmtId="193" fontId="2" fillId="24" borderId="3" xfId="11" applyNumberFormat="1" applyFont="1" applyFill="1" applyBorder="1" applyAlignment="1">
      <alignment horizontal="center"/>
    </xf>
    <xf numFmtId="0" fontId="2" fillId="24" borderId="3" xfId="47" applyFont="1" applyFill="1" applyBorder="1" applyAlignment="1">
      <alignment horizontal="center"/>
    </xf>
    <xf numFmtId="0" fontId="2" fillId="24" borderId="3" xfId="47" applyFont="1" applyFill="1" applyBorder="1" applyAlignment="1">
      <alignment horizontal="center" wrapText="1"/>
    </xf>
    <xf numFmtId="193" fontId="8" fillId="24" borderId="3" xfId="11" applyNumberFormat="1" applyFont="1" applyFill="1" applyBorder="1" applyAlignment="1">
      <alignment horizontal="right" vertical="center"/>
    </xf>
    <xf numFmtId="197" fontId="8" fillId="24" borderId="3" xfId="11" applyNumberFormat="1" applyFont="1" applyFill="1" applyBorder="1" applyAlignment="1">
      <alignment horizontal="center" vertical="center"/>
    </xf>
    <xf numFmtId="9" fontId="8" fillId="24" borderId="3" xfId="11" applyNumberFormat="1" applyFont="1" applyFill="1" applyBorder="1" applyAlignment="1">
      <alignment horizontal="center" vertical="center"/>
    </xf>
    <xf numFmtId="3" fontId="2" fillId="24" borderId="3" xfId="59" applyNumberFormat="1" applyFont="1" applyFill="1" applyBorder="1" applyAlignment="1">
      <alignment horizontal="center"/>
    </xf>
    <xf numFmtId="3" fontId="0" fillId="4" borderId="3" xfId="59" applyNumberFormat="1" applyFont="1" applyFill="1" applyBorder="1" applyAlignment="1">
      <alignment horizontal="center"/>
    </xf>
    <xf numFmtId="0" fontId="2" fillId="24" borderId="0" xfId="0" applyFont="1" applyFill="1"/>
    <xf numFmtId="0" fontId="0" fillId="24" borderId="0" xfId="0" applyFill="1"/>
    <xf numFmtId="0" fontId="9" fillId="24" borderId="0" xfId="0" applyFont="1" applyFill="1"/>
    <xf numFmtId="0" fontId="2" fillId="0" borderId="0" xfId="128"/>
    <xf numFmtId="0" fontId="2" fillId="6" borderId="0" xfId="47" applyFont="1" applyFill="1" applyBorder="1" applyAlignment="1">
      <alignment horizontal="left"/>
    </xf>
    <xf numFmtId="3" fontId="2" fillId="4" borderId="3" xfId="59" applyNumberFormat="1" applyFont="1" applyFill="1" applyBorder="1" applyAlignment="1">
      <alignment horizontal="center"/>
    </xf>
    <xf numFmtId="9" fontId="2" fillId="24" borderId="3" xfId="59" applyFont="1" applyFill="1" applyBorder="1" applyAlignment="1">
      <alignment horizontal="center"/>
    </xf>
    <xf numFmtId="0" fontId="0" fillId="6" borderId="0" xfId="0" applyFont="1" applyFill="1"/>
    <xf numFmtId="0" fontId="0" fillId="6" borderId="3" xfId="0" quotePrefix="1" applyFill="1" applyBorder="1"/>
    <xf numFmtId="0" fontId="0" fillId="6" borderId="3" xfId="0" applyFont="1" applyFill="1" applyBorder="1"/>
    <xf numFmtId="0" fontId="9" fillId="3" borderId="16" xfId="0" applyFont="1" applyFill="1" applyBorder="1" applyAlignment="1">
      <alignment horizontal="center"/>
    </xf>
    <xf numFmtId="2" fontId="0" fillId="41" borderId="3" xfId="0" applyNumberFormat="1" applyFill="1" applyBorder="1"/>
    <xf numFmtId="0" fontId="101" fillId="6" borderId="3" xfId="0" applyFont="1" applyFill="1" applyBorder="1"/>
    <xf numFmtId="0" fontId="101" fillId="0" borderId="3" xfId="0" applyFont="1" applyFill="1" applyBorder="1"/>
    <xf numFmtId="0" fontId="97" fillId="4" borderId="0" xfId="0" applyFont="1" applyFill="1" applyAlignment="1"/>
    <xf numFmtId="0" fontId="101" fillId="3" borderId="3" xfId="47" applyFont="1" applyFill="1" applyBorder="1" applyAlignment="1">
      <alignment horizontal="center" wrapText="1"/>
    </xf>
    <xf numFmtId="3" fontId="101" fillId="26" borderId="3" xfId="50" applyNumberFormat="1" applyFont="1" applyFill="1" applyBorder="1" applyAlignment="1">
      <alignment horizontal="center"/>
    </xf>
    <xf numFmtId="3" fontId="0" fillId="16" borderId="3" xfId="0" applyNumberFormat="1" applyFill="1" applyBorder="1" applyAlignment="1">
      <alignment horizontal="center"/>
    </xf>
    <xf numFmtId="0" fontId="97" fillId="6" borderId="3" xfId="0" applyFont="1" applyFill="1" applyBorder="1" applyAlignment="1">
      <alignment horizontal="center"/>
    </xf>
    <xf numFmtId="0" fontId="2" fillId="0" borderId="13" xfId="0" applyFont="1" applyFill="1" applyBorder="1"/>
    <xf numFmtId="0" fontId="97" fillId="6" borderId="13" xfId="0" applyFont="1" applyFill="1" applyBorder="1" applyAlignment="1">
      <alignment horizontal="center"/>
    </xf>
    <xf numFmtId="0" fontId="0" fillId="6" borderId="13" xfId="0" applyFill="1" applyBorder="1"/>
    <xf numFmtId="3" fontId="0" fillId="2" borderId="13" xfId="0" applyNumberFormat="1" applyFill="1" applyBorder="1" applyAlignment="1"/>
    <xf numFmtId="3" fontId="0" fillId="6" borderId="3" xfId="0" applyNumberFormat="1" applyFill="1" applyBorder="1" applyAlignment="1"/>
    <xf numFmtId="0" fontId="101" fillId="26" borderId="3" xfId="0" applyFont="1" applyFill="1" applyBorder="1" applyAlignment="1">
      <alignment horizontal="center"/>
    </xf>
    <xf numFmtId="3" fontId="101" fillId="26" borderId="3" xfId="0" applyNumberFormat="1" applyFont="1" applyFill="1" applyBorder="1" applyAlignment="1">
      <alignment horizontal="center"/>
    </xf>
    <xf numFmtId="0" fontId="9" fillId="20" borderId="3" xfId="0" applyFont="1" applyFill="1" applyBorder="1" applyAlignment="1">
      <alignment vertical="center" wrapText="1"/>
    </xf>
    <xf numFmtId="0" fontId="0" fillId="26" borderId="3" xfId="0" applyFill="1" applyBorder="1"/>
    <xf numFmtId="0" fontId="2" fillId="0" borderId="3" xfId="0" applyFont="1" applyFill="1" applyBorder="1" applyAlignment="1">
      <alignment horizontal="left"/>
    </xf>
    <xf numFmtId="3" fontId="0" fillId="22" borderId="3" xfId="0" applyNumberFormat="1" applyFill="1" applyBorder="1" applyAlignment="1">
      <alignment horizontal="left"/>
    </xf>
    <xf numFmtId="0" fontId="0" fillId="0" borderId="0" xfId="0" applyAlignment="1">
      <alignment vertical="center"/>
    </xf>
    <xf numFmtId="0" fontId="75" fillId="3" borderId="3" xfId="107" applyFont="1" applyFill="1" applyBorder="1" applyAlignment="1">
      <alignment horizontal="center" vertical="center"/>
      <protection locked="0"/>
    </xf>
    <xf numFmtId="0" fontId="102" fillId="3" borderId="3" xfId="107" applyFont="1" applyFill="1" applyBorder="1" applyAlignment="1">
      <alignment horizontal="center" vertical="center"/>
      <protection locked="0"/>
    </xf>
    <xf numFmtId="0" fontId="102" fillId="3" borderId="3" xfId="107" applyFont="1" applyFill="1" applyBorder="1" applyAlignment="1">
      <alignment horizontal="center" vertical="center" wrapText="1"/>
      <protection locked="0"/>
    </xf>
    <xf numFmtId="0" fontId="101" fillId="3" borderId="3" xfId="0" applyFont="1" applyFill="1" applyBorder="1" applyAlignment="1">
      <alignment horizontal="center" vertical="center"/>
    </xf>
    <xf numFmtId="0" fontId="101" fillId="0" borderId="0" xfId="0" applyFont="1" applyAlignment="1">
      <alignment vertical="center" wrapText="1"/>
    </xf>
    <xf numFmtId="0" fontId="101" fillId="6" borderId="0" xfId="0" applyFont="1" applyFill="1" applyAlignment="1">
      <alignment horizontal="center" vertical="center" wrapText="1"/>
    </xf>
    <xf numFmtId="0" fontId="101" fillId="3" borderId="3" xfId="0" applyFont="1" applyFill="1" applyBorder="1" applyAlignment="1">
      <alignment horizontal="center" vertical="center" wrapText="1"/>
    </xf>
    <xf numFmtId="0" fontId="101" fillId="0" borderId="0" xfId="0" applyFont="1"/>
    <xf numFmtId="0" fontId="101" fillId="6" borderId="0" xfId="0" applyFont="1" applyFill="1" applyAlignment="1">
      <alignment horizontal="center"/>
    </xf>
    <xf numFmtId="0" fontId="101" fillId="3" borderId="3" xfId="0" applyFont="1" applyFill="1" applyBorder="1" applyAlignment="1">
      <alignment horizontal="center"/>
    </xf>
    <xf numFmtId="0" fontId="101" fillId="0" borderId="0" xfId="0" applyFont="1" applyAlignment="1">
      <alignment horizontal="center" vertical="center" wrapText="1"/>
    </xf>
    <xf numFmtId="0" fontId="101" fillId="0" borderId="0" xfId="0" applyFont="1" applyAlignment="1">
      <alignment horizontal="center" vertical="center"/>
    </xf>
    <xf numFmtId="0" fontId="101" fillId="0" borderId="0" xfId="0" applyFont="1" applyAlignment="1">
      <alignment horizontal="center"/>
    </xf>
    <xf numFmtId="0" fontId="75" fillId="3" borderId="3" xfId="107" applyFont="1" applyFill="1" applyBorder="1" applyAlignment="1">
      <alignment horizontal="left" vertical="center"/>
      <protection locked="0"/>
    </xf>
    <xf numFmtId="0" fontId="75" fillId="3" borderId="18" xfId="107" applyFont="1" applyFill="1" applyBorder="1" applyAlignment="1">
      <alignment horizontal="center" vertical="center"/>
      <protection locked="0"/>
    </xf>
    <xf numFmtId="0" fontId="102" fillId="3" borderId="13" xfId="107" applyFont="1" applyFill="1" applyBorder="1" applyAlignment="1">
      <alignment horizontal="center" vertical="center"/>
      <protection locked="0"/>
    </xf>
    <xf numFmtId="0" fontId="102" fillId="3" borderId="13" xfId="107" applyFont="1" applyFill="1" applyBorder="1" applyAlignment="1">
      <alignment horizontal="left" vertical="center"/>
      <protection locked="0"/>
    </xf>
    <xf numFmtId="0" fontId="101" fillId="3" borderId="18" xfId="0" applyFont="1" applyFill="1" applyBorder="1" applyAlignment="1">
      <alignment horizontal="center"/>
    </xf>
    <xf numFmtId="0" fontId="101" fillId="6" borderId="13" xfId="47" applyFont="1" applyFill="1" applyBorder="1" applyAlignment="1">
      <alignment horizontal="left"/>
    </xf>
    <xf numFmtId="0" fontId="101" fillId="0" borderId="3" xfId="0" applyFont="1" applyBorder="1"/>
    <xf numFmtId="0" fontId="101" fillId="6" borderId="3" xfId="47" applyFont="1" applyFill="1" applyBorder="1" applyAlignment="1">
      <alignment horizontal="left"/>
    </xf>
    <xf numFmtId="0" fontId="101" fillId="6" borderId="0" xfId="0" applyFont="1" applyFill="1" applyAlignment="1">
      <alignment horizontal="left"/>
    </xf>
    <xf numFmtId="193" fontId="101" fillId="26" borderId="3" xfId="47" applyNumberFormat="1" applyFont="1" applyFill="1" applyBorder="1" applyAlignment="1">
      <alignment horizontal="center" wrapText="1"/>
    </xf>
    <xf numFmtId="0" fontId="101" fillId="3" borderId="3" xfId="0" applyFont="1" applyFill="1" applyBorder="1"/>
    <xf numFmtId="0" fontId="101" fillId="0" borderId="3" xfId="0" applyFont="1" applyBorder="1" applyAlignment="1"/>
    <xf numFmtId="3" fontId="101" fillId="0" borderId="0" xfId="0" applyNumberFormat="1" applyFont="1"/>
    <xf numFmtId="3" fontId="101" fillId="43" borderId="3" xfId="0" applyNumberFormat="1" applyFont="1" applyFill="1" applyBorder="1" applyAlignment="1"/>
    <xf numFmtId="3" fontId="101" fillId="3" borderId="3" xfId="0" applyNumberFormat="1" applyFont="1" applyFill="1" applyBorder="1"/>
    <xf numFmtId="166" fontId="2" fillId="0" borderId="3" xfId="0" applyNumberFormat="1" applyFont="1" applyFill="1" applyBorder="1" applyAlignment="1">
      <alignment horizontal="center"/>
    </xf>
    <xf numFmtId="0" fontId="101" fillId="16" borderId="13" xfId="0" applyFont="1" applyFill="1" applyBorder="1"/>
    <xf numFmtId="0" fontId="101" fillId="29" borderId="3" xfId="0" applyFont="1" applyFill="1" applyBorder="1"/>
    <xf numFmtId="0" fontId="101" fillId="3" borderId="3" xfId="48" applyFont="1" applyFill="1" applyBorder="1" applyAlignment="1">
      <alignment horizontal="center"/>
      <protection locked="0"/>
    </xf>
    <xf numFmtId="166" fontId="2" fillId="41" borderId="3" xfId="50" applyNumberFormat="1" applyFont="1" applyFill="1" applyBorder="1" applyAlignment="1">
      <alignment horizontal="center"/>
    </xf>
    <xf numFmtId="3" fontId="2" fillId="41" borderId="3" xfId="50" applyNumberFormat="1" applyFont="1" applyFill="1" applyBorder="1" applyAlignment="1">
      <alignment horizontal="center"/>
    </xf>
    <xf numFmtId="9" fontId="0" fillId="0" borderId="0" xfId="0" applyNumberFormat="1"/>
    <xf numFmtId="195" fontId="2" fillId="2" borderId="3" xfId="59" applyNumberFormat="1" applyFont="1" applyFill="1" applyBorder="1" applyAlignment="1">
      <alignment horizontal="center"/>
    </xf>
    <xf numFmtId="196" fontId="2" fillId="24" borderId="3" xfId="47" applyNumberFormat="1" applyFont="1" applyFill="1" applyBorder="1" applyAlignment="1">
      <alignment horizontal="center" wrapText="1"/>
    </xf>
    <xf numFmtId="3" fontId="0" fillId="4" borderId="3" xfId="0" applyNumberFormat="1" applyFont="1" applyFill="1" applyBorder="1" applyAlignment="1">
      <alignment horizontal="center"/>
    </xf>
    <xf numFmtId="0" fontId="92" fillId="14" borderId="0" xfId="0" applyFont="1" applyFill="1"/>
    <xf numFmtId="0" fontId="52" fillId="6" borderId="0" xfId="157" applyFont="1" applyFill="1" applyBorder="1"/>
    <xf numFmtId="0" fontId="97" fillId="6" borderId="0" xfId="157" applyFill="1" applyBorder="1"/>
    <xf numFmtId="0" fontId="2" fillId="6" borderId="0" xfId="157" applyFont="1" applyFill="1" applyBorder="1"/>
    <xf numFmtId="0" fontId="70" fillId="6" borderId="0" xfId="48" applyFont="1" applyFill="1" applyBorder="1">
      <protection locked="0"/>
    </xf>
    <xf numFmtId="0" fontId="70" fillId="6" borderId="22" xfId="48" applyFont="1" applyFill="1" applyBorder="1">
      <protection locked="0"/>
    </xf>
    <xf numFmtId="0" fontId="70" fillId="6" borderId="7" xfId="48" applyFont="1" applyFill="1" applyBorder="1">
      <protection locked="0"/>
    </xf>
    <xf numFmtId="0" fontId="70" fillId="6" borderId="8" xfId="48" applyFont="1" applyFill="1" applyBorder="1">
      <protection locked="0"/>
    </xf>
    <xf numFmtId="0" fontId="70" fillId="6" borderId="17" xfId="48" applyFont="1" applyFill="1" applyBorder="1">
      <protection locked="0"/>
    </xf>
    <xf numFmtId="0" fontId="9" fillId="21" borderId="0" xfId="0" applyFont="1" applyFill="1" applyAlignment="1">
      <alignment horizontal="left" vertical="center"/>
    </xf>
    <xf numFmtId="0" fontId="97" fillId="21" borderId="0" xfId="0" applyFont="1" applyFill="1" applyAlignment="1">
      <alignment horizontal="left" vertical="top" wrapText="1"/>
    </xf>
    <xf numFmtId="0" fontId="9" fillId="22" borderId="0" xfId="0" applyFont="1" applyFill="1" applyAlignment="1">
      <alignment vertical="center"/>
    </xf>
    <xf numFmtId="0" fontId="2" fillId="22" borderId="0" xfId="0" applyFont="1" applyFill="1" applyAlignment="1">
      <alignment horizontal="left" vertical="top" wrapText="1"/>
    </xf>
    <xf numFmtId="0" fontId="9" fillId="4" borderId="0" xfId="0" applyFont="1" applyFill="1" applyAlignment="1">
      <alignment vertical="center"/>
    </xf>
    <xf numFmtId="0" fontId="9" fillId="45" borderId="0" xfId="0" applyFont="1" applyFill="1"/>
    <xf numFmtId="0" fontId="2" fillId="45" borderId="0" xfId="0" applyFont="1" applyFill="1" applyAlignment="1"/>
    <xf numFmtId="0" fontId="9" fillId="2" borderId="0" xfId="0" applyFont="1" applyFill="1" applyAlignment="1">
      <alignment vertical="center"/>
    </xf>
    <xf numFmtId="0" fontId="2" fillId="2" borderId="0" xfId="0" applyFont="1" applyFill="1" applyAlignment="1">
      <alignment horizontal="left" vertical="top" wrapText="1"/>
    </xf>
    <xf numFmtId="0" fontId="2" fillId="23" borderId="0" xfId="0" applyFont="1" applyFill="1" applyAlignment="1">
      <alignment horizontal="left" vertical="top" wrapText="1"/>
    </xf>
    <xf numFmtId="0" fontId="19" fillId="21" borderId="0" xfId="0" applyFont="1" applyFill="1" applyAlignment="1"/>
    <xf numFmtId="0" fontId="19" fillId="21" borderId="0" xfId="0" applyFont="1" applyFill="1"/>
    <xf numFmtId="0" fontId="19" fillId="4" borderId="0" xfId="0" applyFont="1" applyFill="1" applyAlignment="1"/>
    <xf numFmtId="0" fontId="19" fillId="4" borderId="0" xfId="0" applyFont="1" applyFill="1"/>
    <xf numFmtId="0" fontId="19" fillId="24" borderId="0" xfId="0" applyFont="1" applyFill="1"/>
    <xf numFmtId="0" fontId="19" fillId="22" borderId="0" xfId="0" applyFont="1" applyFill="1" applyAlignment="1"/>
    <xf numFmtId="0" fontId="19" fillId="22" borderId="0" xfId="0" applyFont="1" applyFill="1"/>
    <xf numFmtId="0" fontId="19" fillId="2" borderId="0" xfId="0" applyFont="1" applyFill="1" applyAlignment="1"/>
    <xf numFmtId="0" fontId="19" fillId="2" borderId="0" xfId="0" applyFont="1" applyFill="1"/>
    <xf numFmtId="0" fontId="9" fillId="23" borderId="0" xfId="0" applyFont="1" applyFill="1" applyAlignment="1">
      <alignment vertical="center"/>
    </xf>
    <xf numFmtId="0" fontId="2" fillId="0" borderId="0" xfId="0" applyFont="1" applyFill="1"/>
    <xf numFmtId="0" fontId="97" fillId="0" borderId="0" xfId="0" applyFont="1" applyFill="1" applyAlignment="1"/>
    <xf numFmtId="0" fontId="2" fillId="0" borderId="0" xfId="0" applyFont="1" applyFill="1" applyAlignment="1">
      <alignment wrapText="1"/>
    </xf>
    <xf numFmtId="0" fontId="9" fillId="4" borderId="0" xfId="0" applyFont="1" applyFill="1" applyAlignment="1">
      <alignment horizontal="left" vertical="center"/>
    </xf>
    <xf numFmtId="0" fontId="9" fillId="22" borderId="0" xfId="0" applyFont="1" applyFill="1" applyAlignment="1">
      <alignment horizontal="left" vertical="center"/>
    </xf>
    <xf numFmtId="0" fontId="9" fillId="2" borderId="0" xfId="0" applyFont="1" applyFill="1" applyAlignment="1">
      <alignment horizontal="left" vertical="center"/>
    </xf>
    <xf numFmtId="0" fontId="9" fillId="23" borderId="0" xfId="0" applyFont="1" applyFill="1" applyAlignment="1">
      <alignment horizontal="left" vertical="center"/>
    </xf>
    <xf numFmtId="0" fontId="2" fillId="21" borderId="0" xfId="0" applyFont="1" applyFill="1" applyAlignment="1">
      <alignment horizontal="left" vertical="top" wrapText="1"/>
    </xf>
    <xf numFmtId="0" fontId="2" fillId="4" borderId="0" xfId="0" applyFont="1" applyFill="1" applyAlignment="1">
      <alignment horizontal="left" vertical="top" wrapText="1"/>
    </xf>
    <xf numFmtId="0" fontId="9" fillId="21" borderId="0" xfId="0" applyFont="1" applyFill="1" applyAlignment="1">
      <alignment vertical="center"/>
    </xf>
    <xf numFmtId="0" fontId="9" fillId="24" borderId="0" xfId="0" applyFont="1" applyFill="1" applyAlignment="1">
      <alignment vertical="center"/>
    </xf>
    <xf numFmtId="0" fontId="2" fillId="24" borderId="0" xfId="0" applyFont="1" applyFill="1" applyAlignment="1">
      <alignment vertical="top"/>
    </xf>
    <xf numFmtId="0" fontId="105" fillId="21" borderId="0" xfId="0" applyFont="1" applyFill="1"/>
    <xf numFmtId="0" fontId="106" fillId="21" borderId="0" xfId="0" applyFont="1" applyFill="1" applyAlignment="1"/>
    <xf numFmtId="0" fontId="105" fillId="4" borderId="0" xfId="0" applyFont="1" applyFill="1"/>
    <xf numFmtId="0" fontId="106" fillId="4" borderId="0" xfId="0" applyFont="1" applyFill="1" applyAlignment="1"/>
    <xf numFmtId="0" fontId="105" fillId="22" borderId="0" xfId="0" applyFont="1" applyFill="1"/>
    <xf numFmtId="0" fontId="106" fillId="22" borderId="0" xfId="0" applyFont="1" applyFill="1" applyAlignment="1"/>
    <xf numFmtId="0" fontId="105" fillId="22" borderId="0" xfId="0" applyFont="1" applyFill="1" applyAlignment="1">
      <alignment horizontal="left"/>
    </xf>
    <xf numFmtId="0" fontId="105" fillId="2" borderId="0" xfId="0" applyFont="1" applyFill="1" applyAlignment="1">
      <alignment horizontal="left"/>
    </xf>
    <xf numFmtId="0" fontId="106" fillId="2" borderId="0" xfId="0" applyFont="1" applyFill="1" applyAlignment="1"/>
    <xf numFmtId="0" fontId="105" fillId="2" borderId="0" xfId="0" applyFont="1" applyFill="1"/>
    <xf numFmtId="0" fontId="105" fillId="23" borderId="0" xfId="0" applyFont="1" applyFill="1"/>
    <xf numFmtId="0" fontId="106" fillId="23" borderId="0" xfId="0" applyFont="1" applyFill="1" applyAlignment="1"/>
    <xf numFmtId="0" fontId="78" fillId="21" borderId="0" xfId="0" applyFont="1" applyFill="1" applyAlignment="1">
      <alignment vertical="center"/>
    </xf>
    <xf numFmtId="0" fontId="78" fillId="4" borderId="0" xfId="0" applyFont="1" applyFill="1" applyAlignment="1">
      <alignment vertical="center"/>
    </xf>
    <xf numFmtId="0" fontId="78" fillId="22" borderId="0" xfId="0" applyFont="1" applyFill="1" applyAlignment="1">
      <alignment vertical="center"/>
    </xf>
    <xf numFmtId="0" fontId="78" fillId="2" borderId="0" xfId="0" applyFont="1" applyFill="1" applyAlignment="1">
      <alignment vertical="center"/>
    </xf>
    <xf numFmtId="0" fontId="2" fillId="2" borderId="0" xfId="0" applyFont="1" applyFill="1" applyAlignment="1">
      <alignment wrapText="1"/>
    </xf>
    <xf numFmtId="0" fontId="78" fillId="23" borderId="0" xfId="0" applyFont="1" applyFill="1" applyAlignment="1">
      <alignment vertical="center"/>
    </xf>
    <xf numFmtId="0" fontId="2" fillId="23" borderId="0" xfId="0" applyFont="1" applyFill="1" applyAlignment="1">
      <alignment wrapText="1"/>
    </xf>
    <xf numFmtId="0" fontId="97" fillId="21" borderId="0" xfId="0" applyFont="1" applyFill="1" applyAlignment="1"/>
    <xf numFmtId="0" fontId="97" fillId="22" borderId="0" xfId="0" applyFont="1" applyFill="1" applyAlignment="1"/>
    <xf numFmtId="0" fontId="97" fillId="2" borderId="0" xfId="0" applyFont="1" applyFill="1" applyAlignment="1"/>
    <xf numFmtId="0" fontId="97" fillId="23" borderId="0" xfId="0" applyFont="1" applyFill="1" applyAlignment="1"/>
    <xf numFmtId="0" fontId="71" fillId="6" borderId="20" xfId="157" applyFont="1" applyFill="1" applyBorder="1" applyAlignment="1">
      <alignment horizontal="left"/>
    </xf>
    <xf numFmtId="0" fontId="103" fillId="44" borderId="0" xfId="0" applyFont="1" applyFill="1" applyAlignment="1">
      <alignment horizontal="center" vertical="center" wrapText="1"/>
    </xf>
    <xf numFmtId="0" fontId="9" fillId="3" borderId="18" xfId="0" applyFont="1" applyFill="1" applyBorder="1" applyAlignment="1">
      <alignment horizontal="center" wrapText="1"/>
    </xf>
    <xf numFmtId="0" fontId="0" fillId="0" borderId="15" xfId="0" applyBorder="1" applyAlignment="1">
      <alignment horizontal="center" wrapText="1"/>
    </xf>
    <xf numFmtId="0" fontId="0" fillId="0" borderId="16" xfId="0" applyBorder="1" applyAlignment="1">
      <alignment horizontal="center" wrapText="1"/>
    </xf>
    <xf numFmtId="0" fontId="97" fillId="21" borderId="0" xfId="0" applyFont="1" applyFill="1" applyAlignment="1">
      <alignment horizontal="left" vertical="top" wrapText="1"/>
    </xf>
    <xf numFmtId="0" fontId="0" fillId="21" borderId="0" xfId="0" applyFill="1" applyAlignment="1">
      <alignment horizontal="left" vertical="top" wrapText="1"/>
    </xf>
    <xf numFmtId="0" fontId="2" fillId="22" borderId="0" xfId="0" applyFont="1" applyFill="1" applyAlignment="1">
      <alignment horizontal="left" vertical="top" wrapText="1"/>
    </xf>
    <xf numFmtId="0" fontId="2" fillId="4" borderId="0" xfId="0" applyFont="1" applyFill="1" applyAlignment="1">
      <alignment horizontal="left" wrapText="1"/>
    </xf>
    <xf numFmtId="0" fontId="100" fillId="42" borderId="0" xfId="0" applyFont="1" applyFill="1" applyAlignment="1">
      <alignment horizontal="center" vertical="center" wrapText="1"/>
    </xf>
    <xf numFmtId="0" fontId="9" fillId="3" borderId="18" xfId="0" applyFont="1" applyFill="1" applyBorder="1" applyAlignment="1">
      <alignment horizontal="center"/>
    </xf>
    <xf numFmtId="0" fontId="9" fillId="3" borderId="15" xfId="0" applyFont="1" applyFill="1" applyBorder="1" applyAlignment="1">
      <alignment horizontal="center"/>
    </xf>
    <xf numFmtId="0" fontId="9" fillId="3" borderId="16" xfId="0" applyFont="1" applyFill="1" applyBorder="1" applyAlignment="1">
      <alignment horizontal="center"/>
    </xf>
    <xf numFmtId="0" fontId="2" fillId="2" borderId="0" xfId="0" applyFont="1" applyFill="1" applyAlignment="1">
      <alignment horizontal="left" vertical="top" wrapText="1"/>
    </xf>
    <xf numFmtId="0" fontId="2" fillId="23" borderId="0" xfId="0" applyFont="1" applyFill="1" applyAlignment="1">
      <alignment horizontal="left" vertical="top" wrapText="1"/>
    </xf>
    <xf numFmtId="0" fontId="9" fillId="3" borderId="18" xfId="50" applyNumberFormat="1" applyFont="1" applyFill="1" applyBorder="1" applyAlignment="1">
      <alignment horizontal="center"/>
    </xf>
    <xf numFmtId="0" fontId="9" fillId="3" borderId="15" xfId="50" applyNumberFormat="1" applyFont="1" applyFill="1" applyBorder="1" applyAlignment="1">
      <alignment horizontal="center"/>
    </xf>
    <xf numFmtId="0" fontId="9" fillId="3" borderId="16" xfId="50" applyNumberFormat="1" applyFont="1" applyFill="1" applyBorder="1" applyAlignment="1">
      <alignment horizontal="center"/>
    </xf>
    <xf numFmtId="0" fontId="14" fillId="23" borderId="0" xfId="0" applyFont="1" applyFill="1" applyAlignment="1">
      <alignment horizontal="left" vertical="center"/>
    </xf>
    <xf numFmtId="0" fontId="19" fillId="23" borderId="0" xfId="0" applyFont="1" applyFill="1" applyAlignment="1">
      <alignment horizontal="left" vertical="top" wrapText="1"/>
    </xf>
    <xf numFmtId="0" fontId="14" fillId="21" borderId="0" xfId="0" applyFont="1" applyFill="1" applyAlignment="1">
      <alignment horizontal="left"/>
    </xf>
    <xf numFmtId="0" fontId="14" fillId="4" borderId="0" xfId="0" applyFont="1" applyFill="1" applyAlignment="1">
      <alignment horizontal="left"/>
    </xf>
    <xf numFmtId="0" fontId="14" fillId="24" borderId="0" xfId="0" applyFont="1" applyFill="1" applyAlignment="1">
      <alignment horizontal="left"/>
    </xf>
    <xf numFmtId="0" fontId="14" fillId="22" borderId="0" xfId="0" applyFont="1" applyFill="1" applyAlignment="1">
      <alignment horizontal="left"/>
    </xf>
    <xf numFmtId="0" fontId="14" fillId="2" borderId="0" xfId="0" applyFont="1" applyFill="1" applyAlignment="1">
      <alignment horizontal="left"/>
    </xf>
    <xf numFmtId="0" fontId="2" fillId="21" borderId="0" xfId="0" applyFont="1" applyFill="1" applyAlignment="1">
      <alignment horizontal="left" vertical="center" wrapText="1"/>
    </xf>
    <xf numFmtId="0" fontId="2" fillId="0" borderId="0" xfId="0" applyFont="1" applyFill="1" applyAlignment="1">
      <alignment horizontal="left" vertical="top" wrapText="1"/>
    </xf>
    <xf numFmtId="0" fontId="2" fillId="2" borderId="0" xfId="0" applyFont="1" applyFill="1" applyAlignment="1">
      <alignment horizontal="left" vertical="center" wrapText="1"/>
    </xf>
    <xf numFmtId="0" fontId="97" fillId="4" borderId="0" xfId="0" applyFont="1" applyFill="1" applyAlignment="1">
      <alignment horizontal="left" vertical="center" wrapText="1"/>
    </xf>
    <xf numFmtId="0" fontId="9" fillId="3" borderId="18" xfId="49" applyFont="1" applyFill="1" applyBorder="1" applyAlignment="1">
      <alignment horizontal="center" wrapText="1"/>
    </xf>
    <xf numFmtId="0" fontId="9" fillId="3" borderId="15" xfId="49" applyFont="1" applyFill="1" applyBorder="1" applyAlignment="1">
      <alignment horizontal="center" wrapText="1"/>
    </xf>
    <xf numFmtId="0" fontId="9" fillId="3" borderId="16" xfId="49" applyFont="1" applyFill="1" applyBorder="1" applyAlignment="1">
      <alignment horizontal="center" wrapText="1"/>
    </xf>
    <xf numFmtId="0" fontId="9" fillId="3" borderId="18" xfId="0" applyFont="1" applyFill="1" applyBorder="1" applyAlignment="1">
      <alignment horizontal="center" vertical="center" wrapText="1"/>
    </xf>
    <xf numFmtId="0" fontId="9" fillId="3" borderId="15" xfId="0" applyFont="1" applyFill="1" applyBorder="1" applyAlignment="1">
      <alignment horizontal="center" vertical="center" wrapText="1"/>
    </xf>
    <xf numFmtId="0" fontId="9" fillId="3" borderId="16" xfId="0" applyFont="1" applyFill="1" applyBorder="1" applyAlignment="1">
      <alignment horizontal="center" vertical="center" wrapText="1"/>
    </xf>
    <xf numFmtId="0" fontId="9" fillId="3" borderId="18" xfId="48" applyFont="1" applyFill="1" applyBorder="1" applyAlignment="1">
      <alignment horizontal="center"/>
      <protection locked="0"/>
    </xf>
    <xf numFmtId="0" fontId="9" fillId="3" borderId="15" xfId="48" applyFont="1" applyFill="1" applyBorder="1" applyAlignment="1">
      <alignment horizontal="center"/>
      <protection locked="0"/>
    </xf>
    <xf numFmtId="0" fontId="9" fillId="3" borderId="16" xfId="48" applyFont="1" applyFill="1" applyBorder="1" applyAlignment="1">
      <alignment horizontal="center"/>
      <protection locked="0"/>
    </xf>
    <xf numFmtId="0" fontId="9" fillId="20" borderId="18" xfId="0" applyFont="1" applyFill="1" applyBorder="1" applyAlignment="1">
      <alignment horizontal="center" wrapText="1"/>
    </xf>
    <xf numFmtId="0" fontId="9" fillId="20" borderId="16" xfId="0" applyFont="1" applyFill="1" applyBorder="1" applyAlignment="1">
      <alignment horizontal="center" wrapText="1"/>
    </xf>
    <xf numFmtId="0" fontId="9" fillId="3" borderId="15" xfId="0" applyFont="1" applyFill="1" applyBorder="1" applyAlignment="1">
      <alignment horizontal="center" wrapText="1"/>
    </xf>
    <xf numFmtId="0" fontId="9" fillId="3" borderId="16" xfId="0" applyFont="1" applyFill="1" applyBorder="1" applyAlignment="1">
      <alignment horizontal="center" wrapText="1"/>
    </xf>
    <xf numFmtId="0" fontId="9" fillId="3" borderId="18" xfId="89" applyFont="1" applyFill="1" applyBorder="1" applyAlignment="1">
      <alignment horizontal="center" wrapText="1"/>
    </xf>
    <xf numFmtId="0" fontId="9" fillId="3" borderId="15" xfId="89" applyFont="1" applyFill="1" applyBorder="1" applyAlignment="1">
      <alignment horizontal="center" wrapText="1"/>
    </xf>
    <xf numFmtId="0" fontId="9" fillId="3" borderId="16" xfId="89" applyFont="1" applyFill="1" applyBorder="1" applyAlignment="1">
      <alignment horizontal="center" wrapText="1"/>
    </xf>
    <xf numFmtId="0" fontId="2" fillId="21" borderId="0" xfId="0" applyFont="1" applyFill="1" applyAlignment="1">
      <alignment horizontal="left" vertical="top" wrapText="1"/>
    </xf>
    <xf numFmtId="0" fontId="2" fillId="4" borderId="0" xfId="0" applyFont="1" applyFill="1" applyAlignment="1">
      <alignment horizontal="left" vertical="top" wrapText="1"/>
    </xf>
    <xf numFmtId="0" fontId="9" fillId="3" borderId="18" xfId="47" applyFont="1" applyFill="1" applyBorder="1" applyAlignment="1">
      <alignment horizontal="center" wrapText="1"/>
    </xf>
    <xf numFmtId="0" fontId="9" fillId="3" borderId="15" xfId="47" applyFont="1" applyFill="1" applyBorder="1" applyAlignment="1">
      <alignment horizontal="center" wrapText="1"/>
    </xf>
    <xf numFmtId="0" fontId="9" fillId="3" borderId="16" xfId="47" applyFont="1" applyFill="1" applyBorder="1" applyAlignment="1">
      <alignment horizontal="center" wrapText="1"/>
    </xf>
    <xf numFmtId="0" fontId="79" fillId="17" borderId="18" xfId="0" applyFont="1" applyFill="1" applyBorder="1" applyAlignment="1">
      <alignment horizontal="center"/>
    </xf>
    <xf numFmtId="0" fontId="79" fillId="17" borderId="16" xfId="0" applyFont="1" applyFill="1" applyBorder="1" applyAlignment="1">
      <alignment horizontal="center"/>
    </xf>
    <xf numFmtId="0" fontId="79" fillId="17" borderId="15" xfId="0" applyFont="1" applyFill="1" applyBorder="1" applyAlignment="1">
      <alignment horizontal="center"/>
    </xf>
    <xf numFmtId="0" fontId="9" fillId="3" borderId="14" xfId="0" applyFont="1" applyFill="1" applyBorder="1" applyAlignment="1">
      <alignment horizontal="center" wrapText="1"/>
    </xf>
    <xf numFmtId="0" fontId="2" fillId="0" borderId="13" xfId="0" applyFont="1" applyBorder="1" applyAlignment="1">
      <alignment horizontal="center" wrapText="1"/>
    </xf>
    <xf numFmtId="0" fontId="9" fillId="17" borderId="15" xfId="0" applyFont="1" applyFill="1" applyBorder="1" applyAlignment="1">
      <alignment horizontal="center"/>
    </xf>
    <xf numFmtId="0" fontId="9" fillId="17" borderId="16" xfId="0" applyFont="1" applyFill="1" applyBorder="1" applyAlignment="1">
      <alignment horizontal="center"/>
    </xf>
    <xf numFmtId="0" fontId="9" fillId="17" borderId="18" xfId="0" applyFont="1" applyFill="1" applyBorder="1" applyAlignment="1">
      <alignment horizontal="center"/>
    </xf>
    <xf numFmtId="0" fontId="9" fillId="3" borderId="20" xfId="0" applyFont="1" applyFill="1" applyBorder="1" applyAlignment="1">
      <alignment horizontal="center" wrapText="1"/>
    </xf>
    <xf numFmtId="0" fontId="9" fillId="3" borderId="22" xfId="0" applyFont="1" applyFill="1" applyBorder="1" applyAlignment="1">
      <alignment horizontal="center" wrapText="1"/>
    </xf>
    <xf numFmtId="0" fontId="9" fillId="3" borderId="21" xfId="0" applyFont="1" applyFill="1" applyBorder="1" applyAlignment="1">
      <alignment horizontal="center" wrapText="1"/>
    </xf>
    <xf numFmtId="0" fontId="9" fillId="3" borderId="17" xfId="0" applyFont="1" applyFill="1" applyBorder="1" applyAlignment="1">
      <alignment horizontal="center" wrapText="1"/>
    </xf>
    <xf numFmtId="0" fontId="84" fillId="34" borderId="18" xfId="0" applyFont="1" applyFill="1" applyBorder="1" applyAlignment="1">
      <alignment horizontal="center"/>
    </xf>
    <xf numFmtId="0" fontId="84" fillId="34" borderId="15" xfId="0" applyFont="1" applyFill="1" applyBorder="1" applyAlignment="1">
      <alignment horizontal="center"/>
    </xf>
    <xf numFmtId="0" fontId="84" fillId="34" borderId="16" xfId="0" applyFont="1" applyFill="1" applyBorder="1" applyAlignment="1">
      <alignment horizontal="center"/>
    </xf>
    <xf numFmtId="0" fontId="84" fillId="8" borderId="18" xfId="0" applyFont="1" applyFill="1" applyBorder="1" applyAlignment="1">
      <alignment horizontal="center"/>
    </xf>
    <xf numFmtId="0" fontId="84" fillId="8" borderId="15" xfId="0" applyFont="1" applyFill="1" applyBorder="1" applyAlignment="1">
      <alignment horizontal="center"/>
    </xf>
    <xf numFmtId="0" fontId="84" fillId="8" borderId="16" xfId="0" applyFont="1" applyFill="1" applyBorder="1" applyAlignment="1">
      <alignment horizontal="center"/>
    </xf>
    <xf numFmtId="0" fontId="84" fillId="32" borderId="18" xfId="0" applyFont="1" applyFill="1" applyBorder="1" applyAlignment="1">
      <alignment horizontal="center"/>
    </xf>
    <xf numFmtId="0" fontId="84" fillId="32" borderId="15" xfId="0" applyFont="1" applyFill="1" applyBorder="1" applyAlignment="1">
      <alignment horizontal="center"/>
    </xf>
    <xf numFmtId="0" fontId="84" fillId="32" borderId="16" xfId="0" applyFont="1" applyFill="1" applyBorder="1" applyAlignment="1">
      <alignment horizontal="center"/>
    </xf>
    <xf numFmtId="0" fontId="9" fillId="3" borderId="20" xfId="0" applyFont="1" applyFill="1" applyBorder="1" applyAlignment="1">
      <alignment horizontal="center"/>
    </xf>
    <xf numFmtId="0" fontId="9" fillId="3" borderId="23" xfId="0" applyFont="1" applyFill="1" applyBorder="1" applyAlignment="1">
      <alignment horizontal="center"/>
    </xf>
    <xf numFmtId="0" fontId="9" fillId="3" borderId="22" xfId="0" applyFont="1" applyFill="1" applyBorder="1" applyAlignment="1">
      <alignment horizontal="center"/>
    </xf>
    <xf numFmtId="0" fontId="9" fillId="3" borderId="21" xfId="0" applyFont="1" applyFill="1" applyBorder="1" applyAlignment="1">
      <alignment horizontal="center"/>
    </xf>
    <xf numFmtId="0" fontId="9" fillId="3" borderId="8" xfId="0" applyFont="1" applyFill="1" applyBorder="1" applyAlignment="1">
      <alignment horizontal="center"/>
    </xf>
    <xf numFmtId="0" fontId="9" fillId="3" borderId="17" xfId="0" applyFont="1" applyFill="1" applyBorder="1" applyAlignment="1">
      <alignment horizontal="center"/>
    </xf>
    <xf numFmtId="0" fontId="84" fillId="33" borderId="18" xfId="0" applyFont="1" applyFill="1" applyBorder="1" applyAlignment="1">
      <alignment horizontal="center"/>
    </xf>
    <xf numFmtId="0" fontId="84" fillId="33" borderId="15" xfId="0" applyFont="1" applyFill="1" applyBorder="1" applyAlignment="1">
      <alignment horizontal="center"/>
    </xf>
    <xf numFmtId="0" fontId="84" fillId="33" borderId="16" xfId="0" applyFont="1" applyFill="1" applyBorder="1" applyAlignment="1">
      <alignment horizontal="center"/>
    </xf>
    <xf numFmtId="0" fontId="9" fillId="3" borderId="3" xfId="0" applyFont="1" applyFill="1" applyBorder="1" applyAlignment="1">
      <alignment horizontal="center" vertical="center" wrapText="1"/>
    </xf>
    <xf numFmtId="0" fontId="9" fillId="3" borderId="20" xfId="0" applyFont="1" applyFill="1" applyBorder="1" applyAlignment="1">
      <alignment horizontal="center" vertical="center" wrapText="1"/>
    </xf>
    <xf numFmtId="0" fontId="9" fillId="3" borderId="22" xfId="0" applyFont="1" applyFill="1" applyBorder="1" applyAlignment="1">
      <alignment horizontal="center" vertical="center" wrapText="1"/>
    </xf>
    <xf numFmtId="0" fontId="9" fillId="3" borderId="21" xfId="0" applyFont="1" applyFill="1" applyBorder="1" applyAlignment="1">
      <alignment horizontal="center" vertical="center" wrapText="1"/>
    </xf>
    <xf numFmtId="0" fontId="9" fillId="3" borderId="17" xfId="0" applyFont="1" applyFill="1" applyBorder="1" applyAlignment="1">
      <alignment horizontal="center" vertical="center" wrapText="1"/>
    </xf>
    <xf numFmtId="0" fontId="9" fillId="3" borderId="18" xfId="0" applyFont="1" applyFill="1" applyBorder="1" applyAlignment="1"/>
    <xf numFmtId="0" fontId="0" fillId="3" borderId="16" xfId="0" applyFill="1" applyBorder="1" applyAlignment="1"/>
    <xf numFmtId="0" fontId="9" fillId="20" borderId="18" xfId="0" applyFont="1" applyFill="1" applyBorder="1" applyAlignment="1">
      <alignment wrapText="1"/>
    </xf>
    <xf numFmtId="0" fontId="0" fillId="0" borderId="16" xfId="0" applyBorder="1" applyAlignment="1"/>
    <xf numFmtId="0" fontId="9" fillId="2" borderId="0" xfId="0" applyFont="1" applyFill="1" applyAlignment="1">
      <alignment horizontal="left" vertical="center"/>
    </xf>
    <xf numFmtId="0" fontId="9" fillId="23" borderId="0" xfId="0" applyFont="1" applyFill="1" applyAlignment="1">
      <alignment horizontal="left" vertical="center"/>
    </xf>
    <xf numFmtId="0" fontId="9" fillId="21" borderId="0" xfId="0" applyFont="1" applyFill="1" applyAlignment="1">
      <alignment horizontal="left" vertical="center"/>
    </xf>
    <xf numFmtId="0" fontId="9" fillId="4" borderId="0" xfId="0" applyFont="1" applyFill="1" applyAlignment="1">
      <alignment horizontal="left" vertical="center"/>
    </xf>
    <xf numFmtId="0" fontId="9" fillId="22" borderId="0" xfId="0" applyFont="1" applyFill="1" applyAlignment="1">
      <alignment horizontal="left" vertical="center"/>
    </xf>
    <xf numFmtId="0" fontId="9" fillId="22" borderId="0" xfId="0" applyFont="1" applyFill="1" applyAlignment="1">
      <alignment horizontal="left" vertical="top"/>
    </xf>
    <xf numFmtId="0" fontId="55" fillId="32" borderId="8" xfId="0" applyFont="1" applyFill="1" applyBorder="1" applyAlignment="1">
      <alignment horizontal="center"/>
    </xf>
    <xf numFmtId="0" fontId="55" fillId="33" borderId="8" xfId="0" applyFont="1" applyFill="1" applyBorder="1" applyAlignment="1">
      <alignment horizontal="center"/>
    </xf>
    <xf numFmtId="0" fontId="55" fillId="13" borderId="21" xfId="0" applyFont="1" applyFill="1" applyBorder="1" applyAlignment="1">
      <alignment horizontal="center"/>
    </xf>
    <xf numFmtId="0" fontId="55" fillId="13" borderId="8" xfId="0" applyFont="1" applyFill="1" applyBorder="1" applyAlignment="1">
      <alignment horizontal="center"/>
    </xf>
    <xf numFmtId="0" fontId="55" fillId="35" borderId="8" xfId="0" applyFont="1" applyFill="1" applyBorder="1" applyAlignment="1">
      <alignment horizontal="center"/>
    </xf>
    <xf numFmtId="0" fontId="55" fillId="36" borderId="8" xfId="0" applyFont="1" applyFill="1" applyBorder="1" applyAlignment="1">
      <alignment horizontal="center"/>
    </xf>
    <xf numFmtId="0" fontId="55" fillId="37" borderId="8" xfId="0" applyFont="1" applyFill="1" applyBorder="1" applyAlignment="1">
      <alignment horizontal="center"/>
    </xf>
    <xf numFmtId="0" fontId="55" fillId="37" borderId="17" xfId="0" applyFont="1" applyFill="1" applyBorder="1" applyAlignment="1">
      <alignment horizontal="center"/>
    </xf>
    <xf numFmtId="0" fontId="55" fillId="37" borderId="18" xfId="0" applyFont="1" applyFill="1" applyBorder="1" applyAlignment="1">
      <alignment horizontal="center"/>
    </xf>
    <xf numFmtId="0" fontId="55" fillId="37" borderId="15" xfId="0" applyFont="1" applyFill="1" applyBorder="1" applyAlignment="1">
      <alignment horizontal="center"/>
    </xf>
    <xf numFmtId="0" fontId="55" fillId="37" borderId="16" xfId="0" applyFont="1" applyFill="1" applyBorder="1" applyAlignment="1">
      <alignment horizontal="center"/>
    </xf>
    <xf numFmtId="0" fontId="9" fillId="23" borderId="0" xfId="0" applyFont="1" applyFill="1" applyAlignment="1">
      <alignment horizontal="left"/>
    </xf>
    <xf numFmtId="0" fontId="9" fillId="21" borderId="0" xfId="0" applyFont="1" applyFill="1" applyAlignment="1">
      <alignment horizontal="left"/>
    </xf>
    <xf numFmtId="0" fontId="9" fillId="4" borderId="0" xfId="0" applyFont="1" applyFill="1" applyAlignment="1">
      <alignment horizontal="left"/>
    </xf>
    <xf numFmtId="0" fontId="9" fillId="22" borderId="0" xfId="0" applyFont="1" applyFill="1" applyAlignment="1">
      <alignment horizontal="left"/>
    </xf>
    <xf numFmtId="0" fontId="9" fillId="2" borderId="0" xfId="0" applyFont="1" applyFill="1" applyAlignment="1">
      <alignment horizontal="left"/>
    </xf>
    <xf numFmtId="0" fontId="97" fillId="22" borderId="0" xfId="0" applyFont="1" applyFill="1" applyAlignment="1">
      <alignment horizontal="left" vertical="top"/>
    </xf>
    <xf numFmtId="0" fontId="95" fillId="39" borderId="18" xfId="47" applyFont="1" applyFill="1" applyBorder="1" applyAlignment="1">
      <alignment horizontal="center"/>
    </xf>
    <xf numFmtId="0" fontId="95" fillId="39" borderId="15" xfId="47" applyFont="1" applyFill="1" applyBorder="1" applyAlignment="1">
      <alignment horizontal="center"/>
    </xf>
    <xf numFmtId="0" fontId="95" fillId="39" borderId="16" xfId="47" applyFont="1" applyFill="1" applyBorder="1" applyAlignment="1">
      <alignment horizontal="center"/>
    </xf>
    <xf numFmtId="0" fontId="95" fillId="40" borderId="18" xfId="47" applyFont="1" applyFill="1" applyBorder="1" applyAlignment="1">
      <alignment horizontal="center"/>
    </xf>
    <xf numFmtId="0" fontId="95" fillId="40" borderId="15" xfId="47" applyFont="1" applyFill="1" applyBorder="1" applyAlignment="1">
      <alignment horizontal="center"/>
    </xf>
    <xf numFmtId="0" fontId="95" fillId="40" borderId="16" xfId="47" applyFont="1" applyFill="1" applyBorder="1" applyAlignment="1">
      <alignment horizontal="center"/>
    </xf>
    <xf numFmtId="0" fontId="95" fillId="3" borderId="18" xfId="47" applyFont="1" applyFill="1" applyBorder="1" applyAlignment="1">
      <alignment horizontal="center"/>
    </xf>
    <xf numFmtId="0" fontId="95" fillId="3" borderId="15" xfId="47" applyFont="1" applyFill="1" applyBorder="1" applyAlignment="1">
      <alignment horizontal="center"/>
    </xf>
    <xf numFmtId="0" fontId="95" fillId="3" borderId="16" xfId="47" applyFont="1" applyFill="1" applyBorder="1" applyAlignment="1">
      <alignment horizontal="center"/>
    </xf>
    <xf numFmtId="0" fontId="95" fillId="3" borderId="12" xfId="0" applyFont="1" applyFill="1" applyBorder="1" applyAlignment="1">
      <alignment horizontal="center"/>
    </xf>
    <xf numFmtId="0" fontId="95" fillId="3" borderId="0" xfId="0" applyFont="1" applyFill="1" applyBorder="1" applyAlignment="1">
      <alignment horizontal="center"/>
    </xf>
    <xf numFmtId="0" fontId="95" fillId="3" borderId="7" xfId="0" applyFont="1" applyFill="1" applyBorder="1" applyAlignment="1">
      <alignment horizontal="center"/>
    </xf>
    <xf numFmtId="0" fontId="95" fillId="24" borderId="18" xfId="47" applyFont="1" applyFill="1" applyBorder="1" applyAlignment="1">
      <alignment horizontal="center"/>
    </xf>
    <xf numFmtId="0" fontId="95" fillId="24" borderId="15" xfId="47" applyFont="1" applyFill="1" applyBorder="1" applyAlignment="1">
      <alignment horizontal="center"/>
    </xf>
    <xf numFmtId="0" fontId="95" fillId="24" borderId="16" xfId="47" applyFont="1" applyFill="1" applyBorder="1" applyAlignment="1">
      <alignment horizontal="center"/>
    </xf>
    <xf numFmtId="0" fontId="95" fillId="38" borderId="18" xfId="47" applyFont="1" applyFill="1" applyBorder="1" applyAlignment="1">
      <alignment horizontal="center"/>
    </xf>
    <xf numFmtId="0" fontId="95" fillId="38" borderId="15" xfId="47" applyFont="1" applyFill="1" applyBorder="1" applyAlignment="1">
      <alignment horizontal="center"/>
    </xf>
    <xf numFmtId="0" fontId="95" fillId="38" borderId="16" xfId="47" applyFont="1" applyFill="1" applyBorder="1" applyAlignment="1">
      <alignment horizontal="center"/>
    </xf>
    <xf numFmtId="0" fontId="101" fillId="21" borderId="0" xfId="0" applyFont="1" applyFill="1" applyAlignment="1">
      <alignment horizontal="left"/>
    </xf>
    <xf numFmtId="0" fontId="101" fillId="4" borderId="0" xfId="0" applyFont="1" applyFill="1" applyAlignment="1">
      <alignment horizontal="left"/>
    </xf>
    <xf numFmtId="0" fontId="101" fillId="22" borderId="0" xfId="0" applyFont="1" applyFill="1" applyAlignment="1">
      <alignment horizontal="left"/>
    </xf>
    <xf numFmtId="0" fontId="101" fillId="2" borderId="0" xfId="0" applyFont="1" applyFill="1" applyAlignment="1">
      <alignment horizontal="left"/>
    </xf>
    <xf numFmtId="0" fontId="101" fillId="23" borderId="0" xfId="0" applyFont="1" applyFill="1" applyAlignment="1">
      <alignment horizontal="left"/>
    </xf>
  </cellXfs>
  <cellStyles count="158">
    <cellStyle name="5_Calcs" xfId="129"/>
    <cellStyle name="actual year" xfId="1"/>
    <cellStyle name="actual years" xfId="2"/>
    <cellStyle name="Assumption" xfId="3"/>
    <cellStyle name="assumption/input" xfId="4"/>
    <cellStyle name="assumptions/inputs" xfId="5"/>
    <cellStyle name="Blue" xfId="6"/>
    <cellStyle name="calculation" xfId="7"/>
    <cellStyle name="Column Heading" xfId="8"/>
    <cellStyle name="Column Heading (No Wrap)" xfId="9"/>
    <cellStyle name="Column Total" xfId="10"/>
    <cellStyle name="Comma" xfId="11" builtinId="3"/>
    <cellStyle name="Comma 0" xfId="12"/>
    <cellStyle name="Comma 0 2" xfId="108"/>
    <cellStyle name="Comma 2" xfId="13"/>
    <cellStyle name="Comma 2 2" xfId="109"/>
    <cellStyle name="Comma 3" xfId="127"/>
    <cellStyle name="Comma 4" xfId="130"/>
    <cellStyle name="Currency 0" xfId="14"/>
    <cellStyle name="Currency 0 2" xfId="110"/>
    <cellStyle name="Currency 2" xfId="15"/>
    <cellStyle name="Currency 2 2" xfId="111"/>
    <cellStyle name="Date" xfId="16"/>
    <cellStyle name="Date Aligned" xfId="17"/>
    <cellStyle name="Date Aligned 2" xfId="112"/>
    <cellStyle name="Date_4_DE_Assumptions" xfId="18"/>
    <cellStyle name="Dotted Line" xfId="19"/>
    <cellStyle name="Dotted Line 2" xfId="113"/>
    <cellStyle name="Entry" xfId="20"/>
    <cellStyle name="Fixed" xfId="21"/>
    <cellStyle name="Fixed 2" xfId="114"/>
    <cellStyle name="Followed Hyperlink" xfId="125"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otnote" xfId="22"/>
    <cellStyle name="forecast year" xfId="23"/>
    <cellStyle name="forecast years" xfId="24"/>
    <cellStyle name="Green" xfId="25"/>
    <cellStyle name="Grey" xfId="26"/>
    <cellStyle name="Grey 2" xfId="115"/>
    <cellStyle name="Hard Percent" xfId="27"/>
    <cellStyle name="Hard Percent 2" xfId="116"/>
    <cellStyle name="Header" xfId="28"/>
    <cellStyle name="Heading" xfId="29"/>
    <cellStyle name="Heading 1" xfId="30" builtinId="16" customBuiltin="1"/>
    <cellStyle name="Heading 2" xfId="31" builtinId="17" customBuiltin="1"/>
    <cellStyle name="Heading 3" xfId="32" builtinId="18" customBuiltin="1"/>
    <cellStyle name="Hide" xfId="33"/>
    <cellStyle name="Highlight" xfId="34"/>
    <cellStyle name="Hyperlink" xfId="124"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Input" xfId="35" builtinId="20" customBuiltin="1"/>
    <cellStyle name="Input [yellow]" xfId="36"/>
    <cellStyle name="Input [yellow] 2" xfId="117"/>
    <cellStyle name="Input Link" xfId="37"/>
    <cellStyle name="link" xfId="38"/>
    <cellStyle name="Linked" xfId="39"/>
    <cellStyle name="Main Title" xfId="40"/>
    <cellStyle name="Monétaire [0]_rwhite" xfId="41"/>
    <cellStyle name="Monétaire_rwhite" xfId="42"/>
    <cellStyle name="Multiple" xfId="43"/>
    <cellStyle name="Multiple2" xfId="44"/>
    <cellStyle name="Name" xfId="45"/>
    <cellStyle name="Normal" xfId="0" builtinId="0"/>
    <cellStyle name="Normal - Style1" xfId="46"/>
    <cellStyle name="Normal 2" xfId="126"/>
    <cellStyle name="Normal 3" xfId="128"/>
    <cellStyle name="Normal 4" xfId="157"/>
    <cellStyle name="Normal_2. Asset MEA valuations" xfId="122"/>
    <cellStyle name="Normal_BU FixedModel Data Request (v.2 12Aug)" xfId="47"/>
    <cellStyle name="Normal_Indonesia BU Mobile Network Model (29 Apr 05) v 1.2 (Illustrative Data)" xfId="48"/>
    <cellStyle name="Normal_Routing Table" xfId="107"/>
    <cellStyle name="Normal_SingTel BULRIC Model (v 2.20)" xfId="49"/>
    <cellStyle name="Normal_Style v2(1).3" xfId="50"/>
    <cellStyle name="NormalL_Summary_Summary " xfId="51"/>
    <cellStyle name="Note" xfId="52" builtinId="10" customBuiltin="1"/>
    <cellStyle name="notes" xfId="53"/>
    <cellStyle name="Number" xfId="54"/>
    <cellStyle name="Number1" xfId="55"/>
    <cellStyle name="Obsolete" xfId="56"/>
    <cellStyle name="Output" xfId="57" builtinId="21" customBuiltin="1"/>
    <cellStyle name="Page Number" xfId="58"/>
    <cellStyle name="Percent" xfId="59" builtinId="5"/>
    <cellStyle name="Percent [2]" xfId="60"/>
    <cellStyle name="Percent2" xfId="61"/>
    <cellStyle name="Percent2Margin" xfId="62"/>
    <cellStyle name="Percent2Margin 2" xfId="118"/>
    <cellStyle name="Percent3" xfId="63"/>
    <cellStyle name="Percent4" xfId="64"/>
    <cellStyle name="Percent5" xfId="65"/>
    <cellStyle name="Percentage" xfId="66"/>
    <cellStyle name="Pounds" xfId="67"/>
    <cellStyle name="Pounds1" xfId="68"/>
    <cellStyle name="Pounds2" xfId="69"/>
    <cellStyle name="Pounds3" xfId="70"/>
    <cellStyle name="Pounds4" xfId="71"/>
    <cellStyle name="Pounds5" xfId="72"/>
    <cellStyle name="Pounds6" xfId="73"/>
    <cellStyle name="Quarterly" xfId="74"/>
    <cellStyle name="Red" xfId="75"/>
    <cellStyle name="result/output" xfId="76"/>
    <cellStyle name="Row and Column Total" xfId="77"/>
    <cellStyle name="Row Heading" xfId="78"/>
    <cellStyle name="Row Heading (No Wrap)" xfId="79"/>
    <cellStyle name="Row Total" xfId="80"/>
    <cellStyle name="section heading" xfId="81"/>
    <cellStyle name="Section Title" xfId="82"/>
    <cellStyle name="Shaded" xfId="83"/>
    <cellStyle name="Small Number" xfId="84"/>
    <cellStyle name="Small Percentage" xfId="85"/>
    <cellStyle name="source" xfId="86"/>
    <cellStyle name="sources" xfId="87"/>
    <cellStyle name="Standard_BHA_9905" xfId="88"/>
    <cellStyle name="Style 1" xfId="89"/>
    <cellStyle name="Table Head" xfId="90"/>
    <cellStyle name="Table Head Aligned" xfId="91"/>
    <cellStyle name="Table Head Aligned 2" xfId="119"/>
    <cellStyle name="Table Head Blue" xfId="92"/>
    <cellStyle name="Table Head Green" xfId="93"/>
    <cellStyle name="table heading" xfId="94"/>
    <cellStyle name="table headings" xfId="95"/>
    <cellStyle name="Table Title" xfId="96"/>
    <cellStyle name="Table Units" xfId="97"/>
    <cellStyle name="Thousands" xfId="98"/>
    <cellStyle name="Thousands 2" xfId="120"/>
    <cellStyle name="Title" xfId="99" builtinId="15" customBuiltin="1"/>
    <cellStyle name="Title Heading" xfId="100"/>
    <cellStyle name="total" xfId="101"/>
    <cellStyle name="ubordinated Debt" xfId="102"/>
    <cellStyle name="WP Header" xfId="103"/>
    <cellStyle name="year" xfId="104"/>
    <cellStyle name="year 2" xfId="121"/>
    <cellStyle name="year date" xfId="105"/>
    <cellStyle name="year_Bulgaria fixed core model 070112 v2" xfId="123"/>
    <cellStyle name="常规_Sheet1" xfId="106"/>
  </cellStyles>
  <dxfs count="6">
    <dxf>
      <font>
        <b/>
        <i val="0"/>
        <condense val="0"/>
        <extend val="0"/>
        <color indexed="24"/>
      </font>
    </dxf>
    <dxf>
      <font>
        <b/>
        <i val="0"/>
        <condense val="0"/>
        <extend val="0"/>
        <color indexed="24"/>
      </font>
    </dxf>
    <dxf>
      <font>
        <b/>
        <i val="0"/>
        <condense val="0"/>
        <extend val="0"/>
        <color indexed="24"/>
      </font>
    </dxf>
    <dxf>
      <font>
        <b/>
        <i val="0"/>
        <condense val="0"/>
        <extend val="0"/>
        <color indexed="24"/>
      </font>
    </dxf>
    <dxf>
      <font>
        <b/>
        <i val="0"/>
        <condense val="0"/>
        <extend val="0"/>
        <color indexed="24"/>
      </font>
    </dxf>
    <dxf>
      <font>
        <b/>
        <i val="0"/>
        <condense val="0"/>
        <extend val="0"/>
        <color indexed="24"/>
      </font>
    </dxf>
  </dxfs>
  <tableStyles count="0" defaultTableStyle="TableStyleMedium9" defaultPivotStyle="PivotStyleLight16"/>
  <colors>
    <mruColors>
      <color rgb="FFFFFF99"/>
      <color rgb="FF00800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GB"/>
              <a:t>MTRs in EUR cts</a:t>
            </a:r>
          </a:p>
        </c:rich>
      </c:tx>
    </c:title>
    <c:plotArea>
      <c:layout/>
      <c:barChart>
        <c:barDir val="col"/>
        <c:grouping val="clustered"/>
        <c:ser>
          <c:idx val="2"/>
          <c:order val="0"/>
          <c:tx>
            <c:strRef>
              <c:f>'D. Graphs'!$B$45</c:f>
              <c:strCache>
                <c:ptCount val="1"/>
                <c:pt idx="0">
                  <c:v>Pure LRIC</c:v>
                </c:pt>
              </c:strCache>
            </c:strRef>
          </c:tx>
          <c:val>
            <c:numRef>
              <c:f>'D. Graphs'!$D$45:$I$45</c:f>
              <c:numCache>
                <c:formatCode>0.00</c:formatCode>
                <c:ptCount val="6"/>
                <c:pt idx="0">
                  <c:v>0.52008763846402783</c:v>
                </c:pt>
                <c:pt idx="1">
                  <c:v>0.52083178100979666</c:v>
                </c:pt>
                <c:pt idx="2">
                  <c:v>0.52073533254086191</c:v>
                </c:pt>
                <c:pt idx="3">
                  <c:v>0.52065797150618098</c:v>
                </c:pt>
                <c:pt idx="4">
                  <c:v>0.52201043978513018</c:v>
                </c:pt>
                <c:pt idx="5">
                  <c:v>0.52342469054240826</c:v>
                </c:pt>
              </c:numCache>
            </c:numRef>
          </c:val>
          <c:extLst>
            <c:ext xmlns:c15="http://schemas.microsoft.com/office/drawing/2012/chart" uri="{02D57815-91ED-43cb-92C2-25804820EDAC}">
              <c15:filteredCategoryTitle>
                <c15:cat>
                  <c:multiLvlStrRef>
                    <c:extLst>
                      <c:ext uri="{02D57815-91ED-43cb-92C2-25804820EDAC}">
                        <c15:formulaRef>
                          <c15:sqref>'E. Graphs'!#REF!</c15:sqref>
                        </c15:formulaRef>
                      </c:ext>
                    </c:extLst>
                  </c:multiLvlStrRef>
                </c15:cat>
              </c15:filteredCategoryTitle>
            </c:ext>
          </c:extLst>
        </c:ser>
        <c:ser>
          <c:idx val="0"/>
          <c:order val="1"/>
          <c:tx>
            <c:v>Current MTR</c:v>
          </c:tx>
          <c:val>
            <c:numRef>
              <c:f>'D. Graphs'!$D$30:$I$30</c:f>
              <c:numCache>
                <c:formatCode>0.00</c:formatCode>
                <c:ptCount val="6"/>
                <c:pt idx="0">
                  <c:v>0.97145457427281512</c:v>
                </c:pt>
                <c:pt idx="1">
                  <c:v>0.97145457427281512</c:v>
                </c:pt>
                <c:pt idx="2">
                  <c:v>0.97145457427281512</c:v>
                </c:pt>
                <c:pt idx="3">
                  <c:v>0.97145457427281512</c:v>
                </c:pt>
                <c:pt idx="4">
                  <c:v>0.97145457427281512</c:v>
                </c:pt>
                <c:pt idx="5">
                  <c:v>0.97145457427281512</c:v>
                </c:pt>
              </c:numCache>
            </c:numRef>
          </c:val>
        </c:ser>
        <c:axId val="64665088"/>
        <c:axId val="64666624"/>
      </c:barChart>
      <c:catAx>
        <c:axId val="64665088"/>
        <c:scaling>
          <c:orientation val="minMax"/>
        </c:scaling>
        <c:axPos val="b"/>
        <c:numFmt formatCode="General" sourceLinked="1"/>
        <c:majorTickMark val="none"/>
        <c:tickLblPos val="nextTo"/>
        <c:crossAx val="64666624"/>
        <c:crosses val="autoZero"/>
        <c:auto val="1"/>
        <c:lblAlgn val="ctr"/>
        <c:lblOffset val="100"/>
      </c:catAx>
      <c:valAx>
        <c:axId val="64666624"/>
        <c:scaling>
          <c:orientation val="minMax"/>
        </c:scaling>
        <c:axPos val="l"/>
        <c:majorGridlines/>
        <c:title>
          <c:tx>
            <c:rich>
              <a:bodyPr/>
              <a:lstStyle/>
              <a:p>
                <a:pPr>
                  <a:defRPr/>
                </a:pPr>
                <a:r>
                  <a:rPr lang="en-US"/>
                  <a:t>EUR cts</a:t>
                </a:r>
              </a:p>
            </c:rich>
          </c:tx>
        </c:title>
        <c:numFmt formatCode="0.00" sourceLinked="1"/>
        <c:majorTickMark val="none"/>
        <c:tickLblPos val="nextTo"/>
        <c:crossAx val="64665088"/>
        <c:crosses val="autoZero"/>
        <c:crossBetween val="between"/>
      </c:valAx>
      <c:dTable>
        <c:showHorzBorder val="1"/>
        <c:showVertBorder val="1"/>
        <c:showOutline val="1"/>
        <c:showKeys val="1"/>
      </c:dTable>
    </c:plotArea>
    <c:plotVisOnly val="1"/>
    <c:dispBlanksAs val="gap"/>
  </c:chart>
  <c:printSettings>
    <c:headerFooter/>
    <c:pageMargins b="0.75000000000000155" l="0.70000000000000062" r="0.70000000000000062" t="0.7500000000000015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plotArea>
      <c:layout/>
      <c:barChart>
        <c:barDir val="col"/>
        <c:grouping val="clustered"/>
        <c:ser>
          <c:idx val="0"/>
          <c:order val="0"/>
          <c:tx>
            <c:strRef>
              <c:f>'D. Graphs'!$B$53</c:f>
              <c:strCache>
                <c:ptCount val="1"/>
                <c:pt idx="0">
                  <c:v>Mtel</c:v>
                </c:pt>
              </c:strCache>
            </c:strRef>
          </c:tx>
          <c:cat>
            <c:numRef>
              <c:f>'D. Graphs'!$D$52:$I$52</c:f>
              <c:numCache>
                <c:formatCode>General</c:formatCode>
                <c:ptCount val="6"/>
                <c:pt idx="0">
                  <c:v>2015</c:v>
                </c:pt>
                <c:pt idx="1">
                  <c:v>2016</c:v>
                </c:pt>
                <c:pt idx="2">
                  <c:v>2017</c:v>
                </c:pt>
                <c:pt idx="3">
                  <c:v>2018</c:v>
                </c:pt>
                <c:pt idx="4">
                  <c:v>2019</c:v>
                </c:pt>
                <c:pt idx="5">
                  <c:v>2020</c:v>
                </c:pt>
              </c:numCache>
            </c:numRef>
          </c:cat>
          <c:val>
            <c:numRef>
              <c:f>'D. Graphs'!$D$53:$I$53</c:f>
              <c:numCache>
                <c:formatCode>#,##0.00</c:formatCode>
                <c:ptCount val="6"/>
                <c:pt idx="0">
                  <c:v>0.5161142783162056</c:v>
                </c:pt>
                <c:pt idx="1">
                  <c:v>0.51685991142717103</c:v>
                </c:pt>
                <c:pt idx="2">
                  <c:v>0.51779101001926831</c:v>
                </c:pt>
                <c:pt idx="3">
                  <c:v>0.5167079823470131</c:v>
                </c:pt>
                <c:pt idx="4">
                  <c:v>0.51803030058977273</c:v>
                </c:pt>
                <c:pt idx="5">
                  <c:v>0.51942617591205198</c:v>
                </c:pt>
              </c:numCache>
            </c:numRef>
          </c:val>
        </c:ser>
        <c:ser>
          <c:idx val="1"/>
          <c:order val="1"/>
          <c:tx>
            <c:strRef>
              <c:f>'D. Graphs'!$B$54</c:f>
              <c:strCache>
                <c:ptCount val="1"/>
                <c:pt idx="0">
                  <c:v>Telenor</c:v>
                </c:pt>
              </c:strCache>
            </c:strRef>
          </c:tx>
          <c:cat>
            <c:numRef>
              <c:f>'D. Graphs'!$D$52:$I$52</c:f>
              <c:numCache>
                <c:formatCode>General</c:formatCode>
                <c:ptCount val="6"/>
                <c:pt idx="0">
                  <c:v>2015</c:v>
                </c:pt>
                <c:pt idx="1">
                  <c:v>2016</c:v>
                </c:pt>
                <c:pt idx="2">
                  <c:v>2017</c:v>
                </c:pt>
                <c:pt idx="3">
                  <c:v>2018</c:v>
                </c:pt>
                <c:pt idx="4">
                  <c:v>2019</c:v>
                </c:pt>
                <c:pt idx="5">
                  <c:v>2020</c:v>
                </c:pt>
              </c:numCache>
            </c:numRef>
          </c:cat>
          <c:val>
            <c:numRef>
              <c:f>'D. Graphs'!$D$54:$I$54</c:f>
              <c:numCache>
                <c:formatCode>#,##0.00</c:formatCode>
                <c:ptCount val="6"/>
                <c:pt idx="0">
                  <c:v>0.5161142783162056</c:v>
                </c:pt>
                <c:pt idx="1">
                  <c:v>0.51685991142717103</c:v>
                </c:pt>
                <c:pt idx="2">
                  <c:v>0.51779101001926831</c:v>
                </c:pt>
                <c:pt idx="3">
                  <c:v>0.5167079823470131</c:v>
                </c:pt>
                <c:pt idx="4">
                  <c:v>0.51803030058977273</c:v>
                </c:pt>
                <c:pt idx="5">
                  <c:v>0.51942617591205198</c:v>
                </c:pt>
              </c:numCache>
            </c:numRef>
          </c:val>
        </c:ser>
        <c:ser>
          <c:idx val="2"/>
          <c:order val="2"/>
          <c:tx>
            <c:strRef>
              <c:f>'D. Graphs'!$B$55</c:f>
              <c:strCache>
                <c:ptCount val="1"/>
                <c:pt idx="0">
                  <c:v>BTC</c:v>
                </c:pt>
              </c:strCache>
            </c:strRef>
          </c:tx>
          <c:cat>
            <c:numRef>
              <c:f>'D. Graphs'!$D$52:$I$52</c:f>
              <c:numCache>
                <c:formatCode>General</c:formatCode>
                <c:ptCount val="6"/>
                <c:pt idx="0">
                  <c:v>2015</c:v>
                </c:pt>
                <c:pt idx="1">
                  <c:v>2016</c:v>
                </c:pt>
                <c:pt idx="2">
                  <c:v>2017</c:v>
                </c:pt>
                <c:pt idx="3">
                  <c:v>2018</c:v>
                </c:pt>
                <c:pt idx="4">
                  <c:v>2019</c:v>
                </c:pt>
                <c:pt idx="5">
                  <c:v>2020</c:v>
                </c:pt>
              </c:numCache>
            </c:numRef>
          </c:cat>
          <c:val>
            <c:numRef>
              <c:f>'D. Graphs'!$D$55:$I$55</c:f>
              <c:numCache>
                <c:formatCode>#,##0.00</c:formatCode>
                <c:ptCount val="6"/>
                <c:pt idx="0">
                  <c:v>0.5161142783162056</c:v>
                </c:pt>
                <c:pt idx="1">
                  <c:v>0.51685991142717103</c:v>
                </c:pt>
                <c:pt idx="2">
                  <c:v>0.51779101001926831</c:v>
                </c:pt>
                <c:pt idx="3">
                  <c:v>0.5167079823470131</c:v>
                </c:pt>
                <c:pt idx="4">
                  <c:v>0.51803030058977273</c:v>
                </c:pt>
                <c:pt idx="5">
                  <c:v>0.51942617591205198</c:v>
                </c:pt>
              </c:numCache>
            </c:numRef>
          </c:val>
        </c:ser>
        <c:ser>
          <c:idx val="3"/>
          <c:order val="3"/>
          <c:tx>
            <c:strRef>
              <c:f>'D. Graphs'!$B$56</c:f>
              <c:strCache>
                <c:ptCount val="1"/>
                <c:pt idx="0">
                  <c:v>MEO</c:v>
                </c:pt>
              </c:strCache>
            </c:strRef>
          </c:tx>
          <c:cat>
            <c:numRef>
              <c:f>'D. Graphs'!$D$52:$I$52</c:f>
              <c:numCache>
                <c:formatCode>General</c:formatCode>
                <c:ptCount val="6"/>
                <c:pt idx="0">
                  <c:v>2015</c:v>
                </c:pt>
                <c:pt idx="1">
                  <c:v>2016</c:v>
                </c:pt>
                <c:pt idx="2">
                  <c:v>2017</c:v>
                </c:pt>
                <c:pt idx="3">
                  <c:v>2018</c:v>
                </c:pt>
                <c:pt idx="4">
                  <c:v>2019</c:v>
                </c:pt>
                <c:pt idx="5">
                  <c:v>2020</c:v>
                </c:pt>
              </c:numCache>
            </c:numRef>
          </c:cat>
          <c:val>
            <c:numRef>
              <c:f>'D. Graphs'!$D$56:$I$56</c:f>
              <c:numCache>
                <c:formatCode>#,##0.00</c:formatCode>
                <c:ptCount val="6"/>
                <c:pt idx="0">
                  <c:v>0.5161142783162056</c:v>
                </c:pt>
                <c:pt idx="1">
                  <c:v>0.51685991142717103</c:v>
                </c:pt>
                <c:pt idx="2">
                  <c:v>0.51779101001926831</c:v>
                </c:pt>
                <c:pt idx="3">
                  <c:v>0.5167079823470131</c:v>
                </c:pt>
                <c:pt idx="4">
                  <c:v>0.51803030058977273</c:v>
                </c:pt>
                <c:pt idx="5">
                  <c:v>0.51942617591205198</c:v>
                </c:pt>
              </c:numCache>
            </c:numRef>
          </c:val>
        </c:ser>
        <c:axId val="64383616"/>
        <c:axId val="64389504"/>
      </c:barChart>
      <c:catAx>
        <c:axId val="64383616"/>
        <c:scaling>
          <c:orientation val="minMax"/>
        </c:scaling>
        <c:axPos val="b"/>
        <c:numFmt formatCode="General" sourceLinked="1"/>
        <c:tickLblPos val="nextTo"/>
        <c:crossAx val="64389504"/>
        <c:crosses val="autoZero"/>
        <c:auto val="1"/>
        <c:lblAlgn val="ctr"/>
        <c:lblOffset val="100"/>
      </c:catAx>
      <c:valAx>
        <c:axId val="64389504"/>
        <c:scaling>
          <c:orientation val="minMax"/>
          <c:min val="0"/>
        </c:scaling>
        <c:axPos val="l"/>
        <c:majorGridlines/>
        <c:numFmt formatCode="#,##0.00" sourceLinked="1"/>
        <c:tickLblPos val="nextTo"/>
        <c:crossAx val="64383616"/>
        <c:crosses val="autoZero"/>
        <c:crossBetween val="between"/>
      </c:valAx>
    </c:plotArea>
    <c:legend>
      <c:legendPos val="b"/>
    </c:legend>
    <c:plotVisOnly val="1"/>
    <c:dispBlanksAs val="gap"/>
  </c:chart>
  <c:printSettings>
    <c:headerFooter/>
    <c:pageMargins b="0.75000000000000155" l="0.70000000000000062" r="0.70000000000000062" t="0.75000000000000155"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2</xdr:col>
      <xdr:colOff>422088</xdr:colOff>
      <xdr:row>1</xdr:row>
      <xdr:rowOff>58595</xdr:rowOff>
    </xdr:from>
    <xdr:to>
      <xdr:col>4</xdr:col>
      <xdr:colOff>29883</xdr:colOff>
      <xdr:row>7</xdr:row>
      <xdr:rowOff>17650</xdr:rowOff>
    </xdr:to>
    <xdr:pic>
      <xdr:nvPicPr>
        <xdr:cNvPr id="4"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378323" y="208007"/>
          <a:ext cx="2162736" cy="855525"/>
        </a:xfrm>
        <a:prstGeom prst="rect">
          <a:avLst/>
        </a:prstGeom>
        <a:noFill/>
        <a:ln>
          <a:noFill/>
        </a:ln>
        <a:effectLst/>
        <a:extLst>
          <a:ext uri="{909E8E84-426E-40DD-AFC4-6F175D3DCCD1}">
            <a14:hiddenFill xmlns:a14="http://schemas.microsoft.com/office/drawing/2010/main" xmlns="">
              <a:solidFill>
                <a:schemeClr val="accent1"/>
              </a:solidFill>
            </a14:hiddenFill>
          </a:ext>
          <a:ext uri="{91240B29-F687-4F45-9708-019B960494DF}">
            <a14:hiddenLine xmlns:a14="http://schemas.microsoft.com/office/drawing/2010/main" xmlns="" w="9525">
              <a:solidFill>
                <a:schemeClr val="tx1"/>
              </a:solidFill>
              <a:miter lim="800000"/>
              <a:headEnd/>
              <a:tailEnd/>
            </a14:hiddenLine>
          </a:ext>
          <a:ext uri="{AF507438-7753-43E0-B8FC-AC1667EBCBE1}">
            <a14:hiddenEffects xmlns:a14="http://schemas.microsoft.com/office/drawing/2010/main" xmlns="">
              <a:effectLst>
                <a:outerShdw dist="17961" dir="13500000" algn="ctr" rotWithShape="0">
                  <a:schemeClr val="accent1">
                    <a:gamma/>
                    <a:shade val="60000"/>
                    <a:invGamma/>
                  </a:schemeClr>
                </a:outerShdw>
              </a:effectLst>
            </a14:hiddenEffects>
          </a:ext>
        </a:extLst>
      </xdr:spPr>
    </xdr:pic>
    <xdr:clientData/>
  </xdr:twoCellAnchor>
  <xdr:twoCellAnchor editAs="oneCell">
    <xdr:from>
      <xdr:col>3</xdr:col>
      <xdr:colOff>211792</xdr:colOff>
      <xdr:row>14</xdr:row>
      <xdr:rowOff>79565</xdr:rowOff>
    </xdr:from>
    <xdr:to>
      <xdr:col>3</xdr:col>
      <xdr:colOff>1152227</xdr:colOff>
      <xdr:row>18</xdr:row>
      <xdr:rowOff>89912</xdr:rowOff>
    </xdr:to>
    <xdr:pic>
      <xdr:nvPicPr>
        <xdr:cNvPr id="6" name="Picture 5"/>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455645" y="2500036"/>
          <a:ext cx="940435" cy="94043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473869</xdr:colOff>
      <xdr:row>11</xdr:row>
      <xdr:rowOff>119062</xdr:rowOff>
    </xdr:from>
    <xdr:to>
      <xdr:col>6</xdr:col>
      <xdr:colOff>207169</xdr:colOff>
      <xdr:row>15</xdr:row>
      <xdr:rowOff>4762</xdr:rowOff>
    </xdr:to>
    <xdr:sp macro="" textlink="">
      <xdr:nvSpPr>
        <xdr:cNvPr id="50" name="AutoShape 67"/>
        <xdr:cNvSpPr>
          <a:spLocks noChangeAspect="1" noChangeArrowheads="1"/>
        </xdr:cNvSpPr>
      </xdr:nvSpPr>
      <xdr:spPr bwMode="auto">
        <a:xfrm>
          <a:off x="3426619" y="2071687"/>
          <a:ext cx="323850" cy="533400"/>
        </a:xfrm>
        <a:prstGeom prst="rightArrow">
          <a:avLst>
            <a:gd name="adj1" fmla="val 46565"/>
            <a:gd name="adj2" fmla="val 65370"/>
          </a:avLst>
        </a:prstGeom>
        <a:solidFill>
          <a:srgbClr val="333300"/>
        </a:solidFill>
        <a:ln w="12700">
          <a:solidFill>
            <a:srgbClr val="000000"/>
          </a:solidFill>
          <a:miter lim="800000"/>
          <a:headEnd/>
          <a:tailEnd/>
        </a:ln>
        <a:effectLst/>
      </xdr:spPr>
      <xdr:txBody>
        <a:bodyPr vertOverflow="clip" wrap="square" lIns="90000" tIns="46800" rIns="90000" bIns="46800" anchor="t" upright="1"/>
        <a:lstStyle/>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13</xdr:col>
      <xdr:colOff>521494</xdr:colOff>
      <xdr:row>11</xdr:row>
      <xdr:rowOff>119062</xdr:rowOff>
    </xdr:from>
    <xdr:to>
      <xdr:col>14</xdr:col>
      <xdr:colOff>254794</xdr:colOff>
      <xdr:row>15</xdr:row>
      <xdr:rowOff>4762</xdr:rowOff>
    </xdr:to>
    <xdr:sp macro="" textlink="">
      <xdr:nvSpPr>
        <xdr:cNvPr id="51" name="AutoShape 69"/>
        <xdr:cNvSpPr>
          <a:spLocks noChangeAspect="1" noChangeArrowheads="1"/>
        </xdr:cNvSpPr>
      </xdr:nvSpPr>
      <xdr:spPr bwMode="auto">
        <a:xfrm>
          <a:off x="8198644" y="2071687"/>
          <a:ext cx="323850" cy="533400"/>
        </a:xfrm>
        <a:prstGeom prst="rightArrow">
          <a:avLst>
            <a:gd name="adj1" fmla="val 46565"/>
            <a:gd name="adj2" fmla="val 65370"/>
          </a:avLst>
        </a:prstGeom>
        <a:solidFill>
          <a:srgbClr val="333300"/>
        </a:solidFill>
        <a:ln w="12700">
          <a:solidFill>
            <a:srgbClr val="000000"/>
          </a:solidFill>
          <a:miter lim="800000"/>
          <a:headEnd/>
          <a:tailEnd/>
        </a:ln>
        <a:effectLst/>
      </xdr:spPr>
      <xdr:txBody>
        <a:bodyPr vertOverflow="clip" wrap="square" lIns="90000" tIns="46800" rIns="90000" bIns="46800" anchor="t" upright="1"/>
        <a:lstStyle/>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9</xdr:col>
      <xdr:colOff>169069</xdr:colOff>
      <xdr:row>8</xdr:row>
      <xdr:rowOff>19054</xdr:rowOff>
    </xdr:from>
    <xdr:to>
      <xdr:col>10</xdr:col>
      <xdr:colOff>64294</xdr:colOff>
      <xdr:row>10</xdr:row>
      <xdr:rowOff>57154</xdr:rowOff>
    </xdr:to>
    <xdr:sp macro="" textlink="">
      <xdr:nvSpPr>
        <xdr:cNvPr id="52" name="AutoShape 74"/>
        <xdr:cNvSpPr>
          <a:spLocks noChangeAspect="1" noChangeArrowheads="1"/>
        </xdr:cNvSpPr>
      </xdr:nvSpPr>
      <xdr:spPr bwMode="auto">
        <a:xfrm rot="5400000">
          <a:off x="5545932" y="1423991"/>
          <a:ext cx="361950" cy="485775"/>
        </a:xfrm>
        <a:prstGeom prst="rightArrow">
          <a:avLst>
            <a:gd name="adj1" fmla="val 46565"/>
            <a:gd name="adj2" fmla="val 65370"/>
          </a:avLst>
        </a:prstGeom>
        <a:solidFill>
          <a:srgbClr val="333300"/>
        </a:solidFill>
        <a:ln w="12700">
          <a:solidFill>
            <a:srgbClr val="000000"/>
          </a:solidFill>
          <a:miter lim="800000"/>
          <a:headEnd/>
          <a:tailEnd/>
        </a:ln>
        <a:effectLst/>
      </xdr:spPr>
      <xdr:txBody>
        <a:bodyPr vertOverflow="clip" wrap="square" lIns="90000" tIns="46800" rIns="90000" bIns="46800" anchor="t" upright="1"/>
        <a:lstStyle/>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12</xdr:col>
      <xdr:colOff>35721</xdr:colOff>
      <xdr:row>17</xdr:row>
      <xdr:rowOff>133350</xdr:rowOff>
    </xdr:from>
    <xdr:to>
      <xdr:col>12</xdr:col>
      <xdr:colOff>511971</xdr:colOff>
      <xdr:row>20</xdr:row>
      <xdr:rowOff>19050</xdr:rowOff>
    </xdr:to>
    <xdr:sp macro="" textlink="">
      <xdr:nvSpPr>
        <xdr:cNvPr id="53" name="AutoShape 75"/>
        <xdr:cNvSpPr>
          <a:spLocks noChangeAspect="1" noChangeArrowheads="1"/>
        </xdr:cNvSpPr>
      </xdr:nvSpPr>
      <xdr:spPr bwMode="auto">
        <a:xfrm rot="16200000" flipV="1">
          <a:off x="7174708" y="3005138"/>
          <a:ext cx="371475" cy="476250"/>
        </a:xfrm>
        <a:prstGeom prst="rightArrow">
          <a:avLst>
            <a:gd name="adj1" fmla="val 46565"/>
            <a:gd name="adj2" fmla="val 65370"/>
          </a:avLst>
        </a:prstGeom>
        <a:solidFill>
          <a:srgbClr val="333300"/>
        </a:solidFill>
        <a:ln w="12700">
          <a:solidFill>
            <a:srgbClr val="000000"/>
          </a:solidFill>
          <a:miter lim="800000"/>
          <a:headEnd/>
          <a:tailEnd/>
        </a:ln>
        <a:effectLst/>
      </xdr:spPr>
      <xdr:txBody>
        <a:bodyPr vertOverflow="clip" wrap="square" lIns="90000" tIns="46800" rIns="90000" bIns="46800" anchor="t" upright="1"/>
        <a:lstStyle/>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15</xdr:col>
      <xdr:colOff>130969</xdr:colOff>
      <xdr:row>8</xdr:row>
      <xdr:rowOff>57150</xdr:rowOff>
    </xdr:from>
    <xdr:to>
      <xdr:col>16</xdr:col>
      <xdr:colOff>16669</xdr:colOff>
      <xdr:row>10</xdr:row>
      <xdr:rowOff>95250</xdr:rowOff>
    </xdr:to>
    <xdr:sp macro="" textlink="">
      <xdr:nvSpPr>
        <xdr:cNvPr id="54" name="AutoShape 77"/>
        <xdr:cNvSpPr>
          <a:spLocks noChangeAspect="1" noChangeArrowheads="1"/>
        </xdr:cNvSpPr>
      </xdr:nvSpPr>
      <xdr:spPr bwMode="auto">
        <a:xfrm rot="5400000">
          <a:off x="9046369" y="1466850"/>
          <a:ext cx="361950" cy="476250"/>
        </a:xfrm>
        <a:prstGeom prst="rightArrow">
          <a:avLst>
            <a:gd name="adj1" fmla="val 46565"/>
            <a:gd name="adj2" fmla="val 65370"/>
          </a:avLst>
        </a:prstGeom>
        <a:solidFill>
          <a:srgbClr val="333300"/>
        </a:solidFill>
        <a:ln w="12700">
          <a:solidFill>
            <a:srgbClr val="000000"/>
          </a:solidFill>
          <a:miter lim="800000"/>
          <a:headEnd/>
          <a:tailEnd/>
        </a:ln>
        <a:effectLst/>
      </xdr:spPr>
      <xdr:txBody>
        <a:bodyPr vertOverflow="clip" wrap="square" lIns="90000" tIns="46800" rIns="90000" bIns="46800" anchor="t" upright="1"/>
        <a:lstStyle/>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8</xdr:col>
      <xdr:colOff>130969</xdr:colOff>
      <xdr:row>11</xdr:row>
      <xdr:rowOff>119062</xdr:rowOff>
    </xdr:from>
    <xdr:to>
      <xdr:col>8</xdr:col>
      <xdr:colOff>445294</xdr:colOff>
      <xdr:row>15</xdr:row>
      <xdr:rowOff>4762</xdr:rowOff>
    </xdr:to>
    <xdr:sp macro="" textlink="">
      <xdr:nvSpPr>
        <xdr:cNvPr id="55" name="AutoShape 85"/>
        <xdr:cNvSpPr>
          <a:spLocks noChangeAspect="1" noChangeArrowheads="1"/>
        </xdr:cNvSpPr>
      </xdr:nvSpPr>
      <xdr:spPr bwMode="auto">
        <a:xfrm>
          <a:off x="4855369" y="2071687"/>
          <a:ext cx="314325" cy="533400"/>
        </a:xfrm>
        <a:prstGeom prst="rightArrow">
          <a:avLst>
            <a:gd name="adj1" fmla="val 46565"/>
            <a:gd name="adj2" fmla="val 65370"/>
          </a:avLst>
        </a:prstGeom>
        <a:solidFill>
          <a:srgbClr val="333300"/>
        </a:solidFill>
        <a:ln w="12700">
          <a:solidFill>
            <a:srgbClr val="000000"/>
          </a:solidFill>
          <a:miter lim="800000"/>
          <a:headEnd/>
          <a:tailEnd/>
        </a:ln>
        <a:effectLst/>
      </xdr:spPr>
      <xdr:txBody>
        <a:bodyPr vertOverflow="clip" wrap="square" lIns="90000" tIns="46800" rIns="90000" bIns="46800" anchor="t" upright="1"/>
        <a:lstStyle/>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10</xdr:col>
      <xdr:colOff>578644</xdr:colOff>
      <xdr:row>11</xdr:row>
      <xdr:rowOff>119062</xdr:rowOff>
    </xdr:from>
    <xdr:to>
      <xdr:col>11</xdr:col>
      <xdr:colOff>302419</xdr:colOff>
      <xdr:row>15</xdr:row>
      <xdr:rowOff>4762</xdr:rowOff>
    </xdr:to>
    <xdr:sp macro="" textlink="">
      <xdr:nvSpPr>
        <xdr:cNvPr id="56" name="AutoShape 86"/>
        <xdr:cNvSpPr>
          <a:spLocks noChangeAspect="1" noChangeArrowheads="1"/>
        </xdr:cNvSpPr>
      </xdr:nvSpPr>
      <xdr:spPr bwMode="auto">
        <a:xfrm>
          <a:off x="6484144" y="2071687"/>
          <a:ext cx="314325" cy="533400"/>
        </a:xfrm>
        <a:prstGeom prst="rightArrow">
          <a:avLst>
            <a:gd name="adj1" fmla="val 46565"/>
            <a:gd name="adj2" fmla="val 65370"/>
          </a:avLst>
        </a:prstGeom>
        <a:solidFill>
          <a:srgbClr val="333300"/>
        </a:solidFill>
        <a:ln w="12700">
          <a:solidFill>
            <a:srgbClr val="000000"/>
          </a:solidFill>
          <a:miter lim="800000"/>
          <a:headEnd/>
          <a:tailEnd/>
        </a:ln>
        <a:effectLst/>
      </xdr:spPr>
      <xdr:txBody>
        <a:bodyPr vertOverflow="clip" wrap="square" lIns="90000" tIns="46800" rIns="90000" bIns="46800" anchor="t" upright="1"/>
        <a:lstStyle/>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13</xdr:col>
      <xdr:colOff>578644</xdr:colOff>
      <xdr:row>3</xdr:row>
      <xdr:rowOff>95250</xdr:rowOff>
    </xdr:from>
    <xdr:to>
      <xdr:col>14</xdr:col>
      <xdr:colOff>321469</xdr:colOff>
      <xdr:row>6</xdr:row>
      <xdr:rowOff>142875</xdr:rowOff>
    </xdr:to>
    <xdr:sp macro="" textlink="">
      <xdr:nvSpPr>
        <xdr:cNvPr id="57" name="AutoShape 87"/>
        <xdr:cNvSpPr>
          <a:spLocks noChangeAspect="1" noChangeArrowheads="1"/>
        </xdr:cNvSpPr>
      </xdr:nvSpPr>
      <xdr:spPr bwMode="auto">
        <a:xfrm>
          <a:off x="8255794" y="752475"/>
          <a:ext cx="333375" cy="533400"/>
        </a:xfrm>
        <a:prstGeom prst="rightArrow">
          <a:avLst>
            <a:gd name="adj1" fmla="val 46565"/>
            <a:gd name="adj2" fmla="val 65370"/>
          </a:avLst>
        </a:prstGeom>
        <a:solidFill>
          <a:srgbClr val="333300"/>
        </a:solidFill>
        <a:ln w="12700">
          <a:solidFill>
            <a:srgbClr val="000000"/>
          </a:solidFill>
          <a:miter lim="800000"/>
          <a:headEnd/>
          <a:tailEnd/>
        </a:ln>
        <a:effectLst/>
      </xdr:spPr>
      <xdr:txBody>
        <a:bodyPr vertOverflow="clip" wrap="square" lIns="90000" tIns="46800" rIns="90000" bIns="46800" anchor="t" upright="1"/>
        <a:lstStyle/>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xdr:col>
      <xdr:colOff>11906</xdr:colOff>
      <xdr:row>3</xdr:row>
      <xdr:rowOff>133350</xdr:rowOff>
    </xdr:from>
    <xdr:to>
      <xdr:col>3</xdr:col>
      <xdr:colOff>269081</xdr:colOff>
      <xdr:row>8</xdr:row>
      <xdr:rowOff>47625</xdr:rowOff>
    </xdr:to>
    <xdr:sp macro="" textlink="">
      <xdr:nvSpPr>
        <xdr:cNvPr id="58" name="Text Box 78"/>
        <xdr:cNvSpPr txBox="1">
          <a:spLocks noChangeAspect="1" noChangeArrowheads="1"/>
        </xdr:cNvSpPr>
      </xdr:nvSpPr>
      <xdr:spPr bwMode="auto">
        <a:xfrm>
          <a:off x="602456" y="790575"/>
          <a:ext cx="1438275" cy="723900"/>
        </a:xfrm>
        <a:prstGeom prst="rect">
          <a:avLst/>
        </a:prstGeom>
        <a:solidFill>
          <a:srgbClr val="CC99FF"/>
        </a:solidFill>
        <a:ln w="12700">
          <a:solidFill>
            <a:srgbClr val="000066"/>
          </a:solidFill>
          <a:miter lim="800000"/>
          <a:headEnd/>
          <a:tailEnd/>
        </a:ln>
        <a:effectLst/>
      </xdr:spPr>
      <xdr:txBody>
        <a:bodyPr vertOverflow="clip" wrap="square" lIns="90000" tIns="46800" rIns="90000" bIns="46800" anchor="t" upright="1"/>
        <a:lstStyle/>
        <a:p>
          <a:pPr algn="l" rtl="0">
            <a:defRPr sz="1000"/>
          </a:pPr>
          <a:r>
            <a:rPr lang="en-US" sz="1200" b="1" i="0" u="none" strike="noStrike" baseline="0">
              <a:solidFill>
                <a:srgbClr val="000000"/>
              </a:solidFill>
              <a:latin typeface="Arial"/>
              <a:cs typeface="Arial"/>
            </a:rPr>
            <a:t>A.  Model Design</a:t>
          </a:r>
          <a:r>
            <a:rPr lang="bg-BG" sz="1200" b="1" i="0" u="none" strike="noStrike" baseline="0">
              <a:solidFill>
                <a:srgbClr val="000000"/>
              </a:solidFill>
              <a:latin typeface="Arial"/>
              <a:cs typeface="Arial"/>
            </a:rPr>
            <a:t> (Структура на модела)</a:t>
          </a:r>
          <a:endParaRPr lang="en-US" sz="1200" b="1" i="0" u="none" strike="noStrike" baseline="0">
            <a:solidFill>
              <a:srgbClr val="000000"/>
            </a:solidFill>
            <a:latin typeface="Arial"/>
            <a:cs typeface="Arial"/>
          </a:endParaRPr>
        </a:p>
      </xdr:txBody>
    </xdr:sp>
    <xdr:clientData/>
  </xdr:twoCellAnchor>
  <xdr:twoCellAnchor>
    <xdr:from>
      <xdr:col>0</xdr:col>
      <xdr:colOff>578644</xdr:colOff>
      <xdr:row>9</xdr:row>
      <xdr:rowOff>121443</xdr:rowOff>
    </xdr:from>
    <xdr:to>
      <xdr:col>3</xdr:col>
      <xdr:colOff>283370</xdr:colOff>
      <xdr:row>12</xdr:row>
      <xdr:rowOff>140493</xdr:rowOff>
    </xdr:to>
    <xdr:sp macro="" textlink="">
      <xdr:nvSpPr>
        <xdr:cNvPr id="59" name="Text Box 79"/>
        <xdr:cNvSpPr txBox="1">
          <a:spLocks noChangeAspect="1" noChangeArrowheads="1"/>
        </xdr:cNvSpPr>
      </xdr:nvSpPr>
      <xdr:spPr bwMode="auto">
        <a:xfrm>
          <a:off x="578644" y="1750218"/>
          <a:ext cx="1476376" cy="504825"/>
        </a:xfrm>
        <a:prstGeom prst="rect">
          <a:avLst/>
        </a:prstGeom>
        <a:solidFill>
          <a:srgbClr val="CC99FF"/>
        </a:solidFill>
        <a:ln w="12700">
          <a:solidFill>
            <a:srgbClr val="000066"/>
          </a:solidFill>
          <a:miter lim="800000"/>
          <a:headEnd/>
          <a:tailEnd/>
        </a:ln>
        <a:effectLst/>
      </xdr:spPr>
      <xdr:txBody>
        <a:bodyPr vertOverflow="clip" wrap="square" lIns="90000" tIns="46800" rIns="90000" bIns="46800" anchor="t" upright="1"/>
        <a:lstStyle/>
        <a:p>
          <a:pPr algn="l" rtl="0">
            <a:defRPr sz="1000"/>
          </a:pPr>
          <a:r>
            <a:rPr lang="en-US" sz="1200" b="1" i="0" u="none" strike="noStrike" baseline="0">
              <a:solidFill>
                <a:srgbClr val="000000"/>
              </a:solidFill>
              <a:latin typeface="Arial"/>
              <a:cs typeface="Arial"/>
            </a:rPr>
            <a:t>B. Dashboard</a:t>
          </a:r>
          <a:r>
            <a:rPr lang="bg-BG" sz="1200" b="1" i="0" u="none" strike="noStrike" baseline="0">
              <a:solidFill>
                <a:srgbClr val="000000"/>
              </a:solidFill>
              <a:latin typeface="Arial"/>
              <a:cs typeface="Arial"/>
            </a:rPr>
            <a:t> (Обзорен лист)</a:t>
          </a:r>
          <a:endParaRPr lang="en-US" sz="1200" b="1" i="0" u="none" strike="noStrike" baseline="0">
            <a:solidFill>
              <a:srgbClr val="000000"/>
            </a:solidFill>
            <a:latin typeface="Arial"/>
            <a:cs typeface="Arial"/>
          </a:endParaRPr>
        </a:p>
      </xdr:txBody>
    </xdr:sp>
    <xdr:clientData/>
  </xdr:twoCellAnchor>
  <xdr:twoCellAnchor>
    <xdr:from>
      <xdr:col>0</xdr:col>
      <xdr:colOff>581025</xdr:colOff>
      <xdr:row>14</xdr:row>
      <xdr:rowOff>100012</xdr:rowOff>
    </xdr:from>
    <xdr:to>
      <xdr:col>3</xdr:col>
      <xdr:colOff>266700</xdr:colOff>
      <xdr:row>18</xdr:row>
      <xdr:rowOff>80963</xdr:rowOff>
    </xdr:to>
    <xdr:sp macro="" textlink="">
      <xdr:nvSpPr>
        <xdr:cNvPr id="60" name="Text Box 81"/>
        <xdr:cNvSpPr txBox="1">
          <a:spLocks noChangeAspect="1" noChangeArrowheads="1"/>
        </xdr:cNvSpPr>
      </xdr:nvSpPr>
      <xdr:spPr bwMode="auto">
        <a:xfrm>
          <a:off x="581025" y="2538412"/>
          <a:ext cx="1457325" cy="628651"/>
        </a:xfrm>
        <a:prstGeom prst="rect">
          <a:avLst/>
        </a:prstGeom>
        <a:solidFill>
          <a:srgbClr val="CC99FF"/>
        </a:solidFill>
        <a:ln w="12700">
          <a:solidFill>
            <a:srgbClr val="000066"/>
          </a:solidFill>
          <a:miter lim="800000"/>
          <a:headEnd/>
          <a:tailEnd/>
        </a:ln>
        <a:effectLst/>
      </xdr:spPr>
      <xdr:txBody>
        <a:bodyPr vertOverflow="clip" wrap="square" lIns="90000" tIns="46800" rIns="90000" bIns="46800" anchor="t" upright="1"/>
        <a:lstStyle/>
        <a:p>
          <a:pPr algn="l" rtl="0">
            <a:defRPr sz="1000"/>
          </a:pPr>
          <a:r>
            <a:rPr lang="en-US" sz="1200" b="1" i="0" u="none" strike="noStrike" baseline="0">
              <a:solidFill>
                <a:srgbClr val="000000"/>
              </a:solidFill>
              <a:latin typeface="Arial"/>
              <a:cs typeface="Arial"/>
            </a:rPr>
            <a:t>C. Masterfiles</a:t>
          </a:r>
          <a:r>
            <a:rPr lang="bg-BG" sz="1200" b="1" i="0" u="none" strike="noStrike" baseline="0">
              <a:solidFill>
                <a:srgbClr val="000000"/>
              </a:solidFill>
              <a:latin typeface="Arial"/>
              <a:cs typeface="Arial"/>
            </a:rPr>
            <a:t> (Основни файлове)</a:t>
          </a:r>
          <a:endParaRPr lang="en-US" sz="1200" b="1" i="0" u="none" strike="noStrike" baseline="0">
            <a:solidFill>
              <a:srgbClr val="000000"/>
            </a:solidFill>
            <a:latin typeface="Arial"/>
            <a:cs typeface="Arial"/>
          </a:endParaRPr>
        </a:p>
      </xdr:txBody>
    </xdr:sp>
    <xdr:clientData/>
  </xdr:twoCellAnchor>
  <xdr:twoCellAnchor>
    <xdr:from>
      <xdr:col>1</xdr:col>
      <xdr:colOff>14287</xdr:colOff>
      <xdr:row>20</xdr:row>
      <xdr:rowOff>9525</xdr:rowOff>
    </xdr:from>
    <xdr:to>
      <xdr:col>3</xdr:col>
      <xdr:colOff>271462</xdr:colOff>
      <xdr:row>23</xdr:row>
      <xdr:rowOff>47625</xdr:rowOff>
    </xdr:to>
    <xdr:sp macro="" textlink="">
      <xdr:nvSpPr>
        <xdr:cNvPr id="62" name="Text Box 84"/>
        <xdr:cNvSpPr txBox="1">
          <a:spLocks noChangeAspect="1" noChangeArrowheads="1"/>
        </xdr:cNvSpPr>
      </xdr:nvSpPr>
      <xdr:spPr bwMode="auto">
        <a:xfrm>
          <a:off x="604837" y="3419475"/>
          <a:ext cx="1438275" cy="523875"/>
        </a:xfrm>
        <a:prstGeom prst="rect">
          <a:avLst/>
        </a:prstGeom>
        <a:solidFill>
          <a:srgbClr val="CC99FF"/>
        </a:solidFill>
        <a:ln w="12700">
          <a:solidFill>
            <a:srgbClr val="000066"/>
          </a:solidFill>
          <a:miter lim="800000"/>
          <a:headEnd/>
          <a:tailEnd/>
        </a:ln>
        <a:effectLst/>
      </xdr:spPr>
      <xdr:txBody>
        <a:bodyPr vertOverflow="clip" wrap="square" lIns="90000" tIns="46800" rIns="90000" bIns="46800" anchor="t" upright="1"/>
        <a:lstStyle/>
        <a:p>
          <a:pPr algn="l" rtl="0">
            <a:defRPr sz="1000"/>
          </a:pPr>
          <a:r>
            <a:rPr lang="en-US" sz="1200" b="1" i="0" u="none" strike="noStrike" baseline="0">
              <a:solidFill>
                <a:srgbClr val="000000"/>
              </a:solidFill>
              <a:latin typeface="Arial"/>
              <a:cs typeface="Arial"/>
            </a:rPr>
            <a:t>D. Graphs</a:t>
          </a:r>
          <a:r>
            <a:rPr lang="bg-BG" sz="1200" b="1" i="0" u="none" strike="noStrike" baseline="0">
              <a:solidFill>
                <a:srgbClr val="000000"/>
              </a:solidFill>
              <a:latin typeface="Arial"/>
              <a:cs typeface="Arial"/>
            </a:rPr>
            <a:t> (Графики)</a:t>
          </a:r>
          <a:endParaRPr lang="en-US" sz="1200" b="1" i="0" u="none" strike="noStrike" baseline="0">
            <a:solidFill>
              <a:srgbClr val="000000"/>
            </a:solidFill>
            <a:latin typeface="Arial"/>
            <a:cs typeface="Arial"/>
          </a:endParaRPr>
        </a:p>
        <a:p>
          <a:pPr algn="l" rtl="0">
            <a:defRPr sz="1000"/>
          </a:pPr>
          <a:endParaRPr lang="en-US" sz="1200" b="1" i="0" u="none" strike="noStrike" baseline="0">
            <a:solidFill>
              <a:srgbClr val="000000"/>
            </a:solidFill>
            <a:latin typeface="Arial"/>
            <a:cs typeface="Arial"/>
          </a:endParaRPr>
        </a:p>
      </xdr:txBody>
    </xdr:sp>
    <xdr:clientData/>
  </xdr:twoCellAnchor>
  <xdr:twoCellAnchor>
    <xdr:from>
      <xdr:col>3</xdr:col>
      <xdr:colOff>454819</xdr:colOff>
      <xdr:row>5</xdr:row>
      <xdr:rowOff>133350</xdr:rowOff>
    </xdr:from>
    <xdr:to>
      <xdr:col>5</xdr:col>
      <xdr:colOff>550069</xdr:colOff>
      <xdr:row>10</xdr:row>
      <xdr:rowOff>57150</xdr:rowOff>
    </xdr:to>
    <xdr:sp macro="" textlink="">
      <xdr:nvSpPr>
        <xdr:cNvPr id="63" name="Text Box 63"/>
        <xdr:cNvSpPr txBox="1">
          <a:spLocks noChangeAspect="1" noChangeArrowheads="1"/>
        </xdr:cNvSpPr>
      </xdr:nvSpPr>
      <xdr:spPr bwMode="auto">
        <a:xfrm>
          <a:off x="2226469" y="1114425"/>
          <a:ext cx="1276350" cy="733425"/>
        </a:xfrm>
        <a:prstGeom prst="rect">
          <a:avLst/>
        </a:prstGeom>
        <a:solidFill>
          <a:srgbClr val="CCFFCC"/>
        </a:solidFill>
        <a:ln w="12700">
          <a:solidFill>
            <a:srgbClr val="000066"/>
          </a:solidFill>
          <a:miter lim="800000"/>
          <a:headEnd/>
          <a:tailEnd/>
        </a:ln>
        <a:effectLst/>
      </xdr:spPr>
      <xdr:txBody>
        <a:bodyPr vertOverflow="clip" wrap="square" lIns="90000" tIns="46800" rIns="90000" bIns="46800" anchor="t" upright="1"/>
        <a:lstStyle/>
        <a:p>
          <a:pPr algn="l" rtl="0">
            <a:defRPr sz="1000"/>
          </a:pPr>
          <a:r>
            <a:rPr lang="en-US" sz="1200" b="1" i="0" u="none" strike="noStrike" baseline="0">
              <a:solidFill>
                <a:srgbClr val="000000"/>
              </a:solidFill>
              <a:latin typeface="Arial"/>
              <a:cs typeface="Arial"/>
            </a:rPr>
            <a:t>1.Coverage&amp;Subs</a:t>
          </a:r>
          <a:r>
            <a:rPr lang="bg-BG" sz="1200" b="1" i="0" u="none" strike="noStrike" baseline="0">
              <a:solidFill>
                <a:srgbClr val="000000"/>
              </a:solidFill>
              <a:latin typeface="Arial"/>
              <a:cs typeface="Arial"/>
            </a:rPr>
            <a:t> (Покритие и абонати)</a:t>
          </a:r>
          <a:endParaRPr lang="en-US" sz="1200" b="1" i="0" u="none" strike="noStrike" baseline="0">
            <a:solidFill>
              <a:srgbClr val="000000"/>
            </a:solidFill>
            <a:latin typeface="Arial"/>
            <a:cs typeface="Arial"/>
          </a:endParaRPr>
        </a:p>
      </xdr:txBody>
    </xdr:sp>
    <xdr:clientData/>
  </xdr:twoCellAnchor>
  <xdr:twoCellAnchor>
    <xdr:from>
      <xdr:col>3</xdr:col>
      <xdr:colOff>454819</xdr:colOff>
      <xdr:row>11</xdr:row>
      <xdr:rowOff>38100</xdr:rowOff>
    </xdr:from>
    <xdr:to>
      <xdr:col>5</xdr:col>
      <xdr:colOff>369094</xdr:colOff>
      <xdr:row>15</xdr:row>
      <xdr:rowOff>133350</xdr:rowOff>
    </xdr:to>
    <xdr:sp macro="" textlink="">
      <xdr:nvSpPr>
        <xdr:cNvPr id="64" name="Text Box 62"/>
        <xdr:cNvSpPr txBox="1">
          <a:spLocks noChangeAspect="1" noChangeArrowheads="1"/>
        </xdr:cNvSpPr>
      </xdr:nvSpPr>
      <xdr:spPr bwMode="auto">
        <a:xfrm>
          <a:off x="2226469" y="1990725"/>
          <a:ext cx="1095375" cy="742950"/>
        </a:xfrm>
        <a:prstGeom prst="rect">
          <a:avLst/>
        </a:prstGeom>
        <a:solidFill>
          <a:srgbClr val="CCFFCC"/>
        </a:solidFill>
        <a:ln w="12700">
          <a:solidFill>
            <a:srgbClr val="000066"/>
          </a:solidFill>
          <a:miter lim="800000"/>
          <a:headEnd/>
          <a:tailEnd/>
        </a:ln>
        <a:effectLst/>
      </xdr:spPr>
      <xdr:txBody>
        <a:bodyPr vertOverflow="clip" wrap="square" lIns="90000" tIns="46800" rIns="90000" bIns="46800" anchor="t" upright="1"/>
        <a:lstStyle/>
        <a:p>
          <a:pPr algn="l" rtl="0">
            <a:defRPr sz="1000"/>
          </a:pPr>
          <a:r>
            <a:rPr lang="en-US" sz="1200" b="1" i="0" u="none" strike="noStrike" baseline="0">
              <a:solidFill>
                <a:srgbClr val="000000"/>
              </a:solidFill>
              <a:latin typeface="Arial"/>
              <a:cs typeface="Arial"/>
            </a:rPr>
            <a:t>2. Tr</a:t>
          </a:r>
          <a:r>
            <a:rPr lang="bg-BG" sz="1200" b="1" i="0" u="none" strike="noStrike" baseline="0">
              <a:solidFill>
                <a:srgbClr val="000000"/>
              </a:solidFill>
              <a:latin typeface="Arial"/>
              <a:cs typeface="Arial"/>
            </a:rPr>
            <a:t> </a:t>
          </a:r>
          <a:r>
            <a:rPr lang="en-US" sz="1200" b="1" i="0" u="none" strike="noStrike" baseline="0">
              <a:solidFill>
                <a:srgbClr val="000000"/>
              </a:solidFill>
              <a:latin typeface="Arial"/>
              <a:cs typeface="Arial"/>
            </a:rPr>
            <a:t>affic</a:t>
          </a:r>
          <a:r>
            <a:rPr lang="bg-BG" sz="1200" b="1" i="0" u="none" strike="noStrike" baseline="0">
              <a:solidFill>
                <a:srgbClr val="000000"/>
              </a:solidFill>
              <a:latin typeface="Arial"/>
              <a:cs typeface="Arial"/>
            </a:rPr>
            <a:t> (Трафик)</a:t>
          </a:r>
          <a:endParaRPr lang="en-US" sz="1200" b="1" i="0" u="none" strike="noStrike" baseline="0">
            <a:solidFill>
              <a:srgbClr val="000000"/>
            </a:solidFill>
            <a:latin typeface="Arial"/>
            <a:cs typeface="Arial"/>
          </a:endParaRPr>
        </a:p>
      </xdr:txBody>
    </xdr:sp>
    <xdr:clientData/>
  </xdr:twoCellAnchor>
  <xdr:twoCellAnchor>
    <xdr:from>
      <xdr:col>3</xdr:col>
      <xdr:colOff>454819</xdr:colOff>
      <xdr:row>16</xdr:row>
      <xdr:rowOff>114300</xdr:rowOff>
    </xdr:from>
    <xdr:to>
      <xdr:col>5</xdr:col>
      <xdr:colOff>559594</xdr:colOff>
      <xdr:row>24</xdr:row>
      <xdr:rowOff>9525</xdr:rowOff>
    </xdr:to>
    <xdr:sp macro="" textlink="">
      <xdr:nvSpPr>
        <xdr:cNvPr id="65" name="Text Box 72"/>
        <xdr:cNvSpPr txBox="1">
          <a:spLocks noChangeAspect="1" noChangeArrowheads="1"/>
        </xdr:cNvSpPr>
      </xdr:nvSpPr>
      <xdr:spPr bwMode="auto">
        <a:xfrm>
          <a:off x="2226469" y="2876550"/>
          <a:ext cx="1285875" cy="1190625"/>
        </a:xfrm>
        <a:prstGeom prst="rect">
          <a:avLst/>
        </a:prstGeom>
        <a:solidFill>
          <a:srgbClr val="CCFFCC"/>
        </a:solidFill>
        <a:ln w="12700">
          <a:solidFill>
            <a:srgbClr val="000066"/>
          </a:solidFill>
          <a:miter lim="800000"/>
          <a:headEnd/>
          <a:tailEnd/>
        </a:ln>
        <a:effectLst/>
      </xdr:spPr>
      <xdr:txBody>
        <a:bodyPr vertOverflow="clip" wrap="square" lIns="90000" tIns="46800" rIns="90000" bIns="46800" anchor="t" upright="1"/>
        <a:lstStyle/>
        <a:p>
          <a:pPr algn="l" rtl="0">
            <a:defRPr sz="1000"/>
          </a:pPr>
          <a:r>
            <a:rPr lang="en-US" sz="1200" b="1" i="0" u="none" strike="noStrike" baseline="0">
              <a:solidFill>
                <a:srgbClr val="000000"/>
              </a:solidFill>
              <a:latin typeface="Arial"/>
              <a:cs typeface="Arial"/>
            </a:rPr>
            <a:t>3. Network design parameters</a:t>
          </a:r>
          <a:r>
            <a:rPr lang="bg-BG" sz="1200" b="1" i="0" u="none" strike="noStrike" baseline="0">
              <a:solidFill>
                <a:srgbClr val="000000"/>
              </a:solidFill>
              <a:latin typeface="Arial"/>
              <a:cs typeface="Arial"/>
            </a:rPr>
            <a:t> (Параметри за изграждане на мрежата</a:t>
          </a:r>
          <a:r>
            <a:rPr lang="en-US" sz="1200" b="1" i="0" u="none" strike="noStrike" baseline="0">
              <a:solidFill>
                <a:srgbClr val="000000"/>
              </a:solidFill>
              <a:latin typeface="Arial"/>
              <a:cs typeface="Arial"/>
            </a:rPr>
            <a:t>)</a:t>
          </a: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xdr:txBody>
    </xdr:sp>
    <xdr:clientData/>
  </xdr:twoCellAnchor>
  <xdr:twoCellAnchor>
    <xdr:from>
      <xdr:col>6</xdr:col>
      <xdr:colOff>264319</xdr:colOff>
      <xdr:row>10</xdr:row>
      <xdr:rowOff>123825</xdr:rowOff>
    </xdr:from>
    <xdr:to>
      <xdr:col>8</xdr:col>
      <xdr:colOff>83344</xdr:colOff>
      <xdr:row>17</xdr:row>
      <xdr:rowOff>38100</xdr:rowOff>
    </xdr:to>
    <xdr:sp macro="" textlink="">
      <xdr:nvSpPr>
        <xdr:cNvPr id="66" name="Text Box 71"/>
        <xdr:cNvSpPr txBox="1">
          <a:spLocks noChangeAspect="1" noChangeArrowheads="1"/>
        </xdr:cNvSpPr>
      </xdr:nvSpPr>
      <xdr:spPr bwMode="auto">
        <a:xfrm>
          <a:off x="3807619" y="1914525"/>
          <a:ext cx="1000125" cy="1047750"/>
        </a:xfrm>
        <a:prstGeom prst="rect">
          <a:avLst/>
        </a:prstGeom>
        <a:solidFill>
          <a:srgbClr val="99CCFF"/>
        </a:solidFill>
        <a:ln w="12700">
          <a:solidFill>
            <a:srgbClr val="000066"/>
          </a:solidFill>
          <a:miter lim="800000"/>
          <a:headEnd/>
          <a:tailEnd/>
        </a:ln>
        <a:effectLst/>
      </xdr:spPr>
      <xdr:txBody>
        <a:bodyPr vertOverflow="clip" wrap="square" lIns="90000" tIns="46800" rIns="90000" bIns="46800" anchor="t" upright="1"/>
        <a:lstStyle/>
        <a:p>
          <a:pPr algn="l" rtl="0">
            <a:defRPr sz="1000"/>
          </a:pPr>
          <a:r>
            <a:rPr lang="en-US" sz="1200" b="1" i="0" u="none" strike="noStrike" baseline="0">
              <a:solidFill>
                <a:srgbClr val="000000"/>
              </a:solidFill>
              <a:latin typeface="Arial"/>
              <a:cs typeface="Arial"/>
            </a:rPr>
            <a:t>6. Network design</a:t>
          </a:r>
          <a:r>
            <a:rPr lang="bg-BG" sz="1200" b="1" i="0" u="none" strike="noStrike" baseline="0">
              <a:solidFill>
                <a:srgbClr val="000000"/>
              </a:solidFill>
              <a:latin typeface="Arial"/>
              <a:cs typeface="Arial"/>
            </a:rPr>
            <a:t> (Мрежови дизайн)</a:t>
          </a:r>
          <a:endParaRPr lang="en-US" sz="1200" b="1" i="0" u="none" strike="noStrike" baseline="0">
            <a:solidFill>
              <a:srgbClr val="000000"/>
            </a:solidFill>
            <a:latin typeface="Arial"/>
            <a:cs typeface="Arial"/>
          </a:endParaRPr>
        </a:p>
        <a:p>
          <a:pPr algn="l" rtl="0">
            <a:defRPr sz="1000"/>
          </a:pPr>
          <a:endParaRPr lang="en-US" sz="1200" b="1" i="0" u="none" strike="noStrike" baseline="0">
            <a:solidFill>
              <a:srgbClr val="000000"/>
            </a:solidFill>
            <a:latin typeface="Arial"/>
            <a:cs typeface="Arial"/>
          </a:endParaRPr>
        </a:p>
      </xdr:txBody>
    </xdr:sp>
    <xdr:clientData/>
  </xdr:twoCellAnchor>
  <xdr:twoCellAnchor>
    <xdr:from>
      <xdr:col>8</xdr:col>
      <xdr:colOff>92869</xdr:colOff>
      <xdr:row>1</xdr:row>
      <xdr:rowOff>114300</xdr:rowOff>
    </xdr:from>
    <xdr:to>
      <xdr:col>11</xdr:col>
      <xdr:colOff>216694</xdr:colOff>
      <xdr:row>7</xdr:row>
      <xdr:rowOff>123824</xdr:rowOff>
    </xdr:to>
    <xdr:sp macro="" textlink="">
      <xdr:nvSpPr>
        <xdr:cNvPr id="67" name="Text Box 73"/>
        <xdr:cNvSpPr txBox="1">
          <a:spLocks noChangeAspect="1" noChangeArrowheads="1"/>
        </xdr:cNvSpPr>
      </xdr:nvSpPr>
      <xdr:spPr bwMode="auto">
        <a:xfrm>
          <a:off x="4817269" y="447675"/>
          <a:ext cx="1895475" cy="981074"/>
        </a:xfrm>
        <a:prstGeom prst="rect">
          <a:avLst/>
        </a:prstGeom>
        <a:solidFill>
          <a:srgbClr val="CCFFCC"/>
        </a:solidFill>
        <a:ln w="12700">
          <a:solidFill>
            <a:srgbClr val="000066"/>
          </a:solidFill>
          <a:miter lim="800000"/>
          <a:headEnd/>
          <a:tailEnd/>
        </a:ln>
        <a:effectLst/>
      </xdr:spPr>
      <xdr:txBody>
        <a:bodyPr vertOverflow="clip" wrap="square" lIns="90000" tIns="46800" rIns="90000" bIns="46800" anchor="t" upright="1"/>
        <a:lstStyle/>
        <a:p>
          <a:pPr algn="l" rtl="0">
            <a:defRPr sz="1000"/>
          </a:pPr>
          <a:r>
            <a:rPr lang="en-US" sz="1200" b="1" i="0" u="none" strike="noStrike" baseline="0">
              <a:solidFill>
                <a:srgbClr val="000000"/>
              </a:solidFill>
              <a:latin typeface="Arial"/>
              <a:cs typeface="Arial"/>
            </a:rPr>
            <a:t>5. Unit investment and direct opex</a:t>
          </a:r>
          <a:r>
            <a:rPr lang="bg-BG" sz="1200" b="1" i="0" u="none" strike="noStrike" baseline="0">
              <a:solidFill>
                <a:srgbClr val="000000"/>
              </a:solidFill>
              <a:latin typeface="Arial"/>
              <a:cs typeface="Arial"/>
            </a:rPr>
            <a:t> (Единични инвестиционни и преки оперативни разходи)</a:t>
          </a:r>
          <a:endParaRPr lang="en-US" sz="1200" b="1" i="0" u="none" strike="noStrike" baseline="0">
            <a:solidFill>
              <a:srgbClr val="000000"/>
            </a:solidFill>
            <a:latin typeface="Arial"/>
            <a:cs typeface="Arial"/>
          </a:endParaRPr>
        </a:p>
      </xdr:txBody>
    </xdr:sp>
    <xdr:clientData/>
  </xdr:twoCellAnchor>
  <xdr:twoCellAnchor>
    <xdr:from>
      <xdr:col>11</xdr:col>
      <xdr:colOff>378619</xdr:colOff>
      <xdr:row>1</xdr:row>
      <xdr:rowOff>114299</xdr:rowOff>
    </xdr:from>
    <xdr:to>
      <xdr:col>13</xdr:col>
      <xdr:colOff>411697</xdr:colOff>
      <xdr:row>8</xdr:row>
      <xdr:rowOff>152399</xdr:rowOff>
    </xdr:to>
    <xdr:sp macro="" textlink="">
      <xdr:nvSpPr>
        <xdr:cNvPr id="68" name="Text Box 82"/>
        <xdr:cNvSpPr txBox="1">
          <a:spLocks noChangeAspect="1" noChangeArrowheads="1"/>
        </xdr:cNvSpPr>
      </xdr:nvSpPr>
      <xdr:spPr bwMode="auto">
        <a:xfrm>
          <a:off x="6874669" y="447674"/>
          <a:ext cx="1214178" cy="1171575"/>
        </a:xfrm>
        <a:prstGeom prst="rect">
          <a:avLst/>
        </a:prstGeom>
        <a:solidFill>
          <a:srgbClr val="CCFFCC"/>
        </a:solidFill>
        <a:ln w="12700">
          <a:solidFill>
            <a:srgbClr val="000066"/>
          </a:solidFill>
          <a:miter lim="800000"/>
          <a:headEnd/>
          <a:tailEnd/>
        </a:ln>
        <a:effectLst/>
      </xdr:spPr>
      <xdr:txBody>
        <a:bodyPr vertOverflow="clip" wrap="square" lIns="90000" tIns="46800" rIns="90000" bIns="4680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200" b="1" i="0" u="none" strike="noStrike" baseline="0">
              <a:solidFill>
                <a:srgbClr val="000000"/>
              </a:solidFill>
              <a:latin typeface="Arial"/>
              <a:cs typeface="Arial"/>
            </a:rPr>
            <a:t>4. Indirect OPEX</a:t>
          </a:r>
          <a:r>
            <a:rPr lang="bg-BG" sz="1200" b="1" i="0" u="none" strike="noStrike" baseline="0">
              <a:solidFill>
                <a:srgbClr val="000000"/>
              </a:solidFill>
              <a:latin typeface="Arial"/>
              <a:cs typeface="Arial"/>
            </a:rPr>
            <a:t> (</a:t>
          </a:r>
          <a:r>
            <a:rPr kumimoji="0" lang="bg-BG" sz="12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Косвени текущи оперативни разходи</a:t>
          </a:r>
          <a:r>
            <a:rPr lang="bg-BG" sz="1200" b="1" i="0" u="none" strike="noStrike" baseline="0">
              <a:solidFill>
                <a:srgbClr val="000000"/>
              </a:solidFill>
              <a:latin typeface="Arial"/>
              <a:cs typeface="Arial"/>
            </a:rPr>
            <a:t>)</a:t>
          </a:r>
          <a:endParaRPr lang="en-US" sz="1200" b="1" i="0" u="none" strike="noStrike" baseline="0">
            <a:solidFill>
              <a:srgbClr val="000000"/>
            </a:solidFill>
            <a:latin typeface="Arial"/>
            <a:cs typeface="Arial"/>
          </a:endParaRPr>
        </a:p>
      </xdr:txBody>
    </xdr:sp>
    <xdr:clientData/>
  </xdr:twoCellAnchor>
  <xdr:twoCellAnchor>
    <xdr:from>
      <xdr:col>14</xdr:col>
      <xdr:colOff>407194</xdr:colOff>
      <xdr:row>3</xdr:row>
      <xdr:rowOff>19050</xdr:rowOff>
    </xdr:from>
    <xdr:to>
      <xdr:col>16</xdr:col>
      <xdr:colOff>388144</xdr:colOff>
      <xdr:row>7</xdr:row>
      <xdr:rowOff>114300</xdr:rowOff>
    </xdr:to>
    <xdr:sp macro="" textlink="">
      <xdr:nvSpPr>
        <xdr:cNvPr id="69" name="Text Box 66"/>
        <xdr:cNvSpPr txBox="1">
          <a:spLocks noChangeAspect="1" noChangeArrowheads="1"/>
        </xdr:cNvSpPr>
      </xdr:nvSpPr>
      <xdr:spPr bwMode="auto">
        <a:xfrm>
          <a:off x="8674894" y="676275"/>
          <a:ext cx="1162050" cy="742950"/>
        </a:xfrm>
        <a:prstGeom prst="rect">
          <a:avLst/>
        </a:prstGeom>
        <a:solidFill>
          <a:srgbClr val="99CCFF"/>
        </a:solidFill>
        <a:ln w="12700">
          <a:solidFill>
            <a:srgbClr val="000066"/>
          </a:solidFill>
          <a:miter lim="800000"/>
          <a:headEnd/>
          <a:tailEnd/>
        </a:ln>
        <a:effectLst/>
      </xdr:spPr>
      <xdr:txBody>
        <a:bodyPr vertOverflow="clip" wrap="square" lIns="90000" tIns="46800" rIns="90000" bIns="46800" anchor="t" upright="1"/>
        <a:lstStyle/>
        <a:p>
          <a:pPr algn="l" rtl="0">
            <a:defRPr sz="1000"/>
          </a:pPr>
          <a:r>
            <a:rPr lang="en-US" sz="1200" b="1" i="0" u="none" strike="noStrike" baseline="0">
              <a:solidFill>
                <a:srgbClr val="000000"/>
              </a:solidFill>
              <a:latin typeface="Arial"/>
              <a:cs typeface="Arial"/>
            </a:rPr>
            <a:t>10. Mark-ups</a:t>
          </a:r>
          <a:r>
            <a:rPr lang="bg-BG" sz="1200" b="1" i="0" u="none" strike="noStrike" baseline="0">
              <a:solidFill>
                <a:srgbClr val="000000"/>
              </a:solidFill>
              <a:latin typeface="Arial"/>
              <a:cs typeface="Arial"/>
            </a:rPr>
            <a:t> (Надбавки)</a:t>
          </a:r>
          <a:endParaRPr lang="en-US" sz="1200" b="1" i="0" u="none" strike="noStrike" baseline="0">
            <a:solidFill>
              <a:srgbClr val="000000"/>
            </a:solidFill>
            <a:latin typeface="Arial"/>
            <a:cs typeface="Arial"/>
          </a:endParaRPr>
        </a:p>
      </xdr:txBody>
    </xdr:sp>
    <xdr:clientData/>
  </xdr:twoCellAnchor>
  <xdr:twoCellAnchor>
    <xdr:from>
      <xdr:col>8</xdr:col>
      <xdr:colOff>483394</xdr:colOff>
      <xdr:row>10</xdr:row>
      <xdr:rowOff>133351</xdr:rowOff>
    </xdr:from>
    <xdr:to>
      <xdr:col>10</xdr:col>
      <xdr:colOff>416719</xdr:colOff>
      <xdr:row>17</xdr:row>
      <xdr:rowOff>38100</xdr:rowOff>
    </xdr:to>
    <xdr:sp macro="" textlink="">
      <xdr:nvSpPr>
        <xdr:cNvPr id="70" name="Text Box 70"/>
        <xdr:cNvSpPr txBox="1">
          <a:spLocks noChangeAspect="1" noChangeArrowheads="1"/>
        </xdr:cNvSpPr>
      </xdr:nvSpPr>
      <xdr:spPr bwMode="auto">
        <a:xfrm>
          <a:off x="5207794" y="1924051"/>
          <a:ext cx="1114425" cy="1038224"/>
        </a:xfrm>
        <a:prstGeom prst="rect">
          <a:avLst/>
        </a:prstGeom>
        <a:solidFill>
          <a:srgbClr val="99CCFF"/>
        </a:solidFill>
        <a:ln w="12700">
          <a:solidFill>
            <a:srgbClr val="000066"/>
          </a:solidFill>
          <a:miter lim="800000"/>
          <a:headEnd/>
          <a:tailEnd/>
        </a:ln>
        <a:effectLst/>
      </xdr:spPr>
      <xdr:txBody>
        <a:bodyPr vertOverflow="clip" wrap="square" lIns="90000" tIns="46800" rIns="90000" bIns="46800" anchor="t" upright="1"/>
        <a:lstStyle/>
        <a:p>
          <a:pPr algn="l" rtl="0">
            <a:defRPr sz="1000"/>
          </a:pPr>
          <a:r>
            <a:rPr lang="en-US" sz="1200" b="1" i="0" u="none" strike="noStrike" baseline="0">
              <a:solidFill>
                <a:srgbClr val="000000"/>
              </a:solidFill>
              <a:latin typeface="Arial"/>
              <a:cs typeface="Arial"/>
            </a:rPr>
            <a:t>7.  Network costing</a:t>
          </a:r>
          <a:r>
            <a:rPr lang="bg-BG" sz="1200" b="1" i="0" u="none" strike="noStrike" baseline="0">
              <a:solidFill>
                <a:srgbClr val="000000"/>
              </a:solidFill>
              <a:latin typeface="Arial"/>
              <a:cs typeface="Arial"/>
            </a:rPr>
            <a:t> (Остойностяване на мрежата)</a:t>
          </a:r>
          <a:endParaRPr lang="en-US" sz="1200" b="1" i="0" u="none" strike="noStrike" baseline="0">
            <a:solidFill>
              <a:srgbClr val="000000"/>
            </a:solidFill>
            <a:latin typeface="Arial"/>
            <a:cs typeface="Arial"/>
          </a:endParaRPr>
        </a:p>
      </xdr:txBody>
    </xdr:sp>
    <xdr:clientData/>
  </xdr:twoCellAnchor>
  <xdr:twoCellAnchor>
    <xdr:from>
      <xdr:col>11</xdr:col>
      <xdr:colOff>378619</xdr:colOff>
      <xdr:row>10</xdr:row>
      <xdr:rowOff>47625</xdr:rowOff>
    </xdr:from>
    <xdr:to>
      <xdr:col>13</xdr:col>
      <xdr:colOff>235744</xdr:colOff>
      <xdr:row>17</xdr:row>
      <xdr:rowOff>38100</xdr:rowOff>
    </xdr:to>
    <xdr:sp macro="" textlink="">
      <xdr:nvSpPr>
        <xdr:cNvPr id="71" name="Text Box 61"/>
        <xdr:cNvSpPr txBox="1">
          <a:spLocks noChangeAspect="1" noChangeArrowheads="1"/>
        </xdr:cNvSpPr>
      </xdr:nvSpPr>
      <xdr:spPr bwMode="auto">
        <a:xfrm>
          <a:off x="6874669" y="1838325"/>
          <a:ext cx="1038225" cy="1123950"/>
        </a:xfrm>
        <a:prstGeom prst="rect">
          <a:avLst/>
        </a:prstGeom>
        <a:solidFill>
          <a:srgbClr val="99CCFF"/>
        </a:solidFill>
        <a:ln w="12700">
          <a:solidFill>
            <a:srgbClr val="000066"/>
          </a:solidFill>
          <a:miter lim="800000"/>
          <a:headEnd/>
          <a:tailEnd/>
        </a:ln>
        <a:effectLst/>
      </xdr:spPr>
      <xdr:txBody>
        <a:bodyPr vertOverflow="clip" wrap="square" lIns="90000" tIns="46800" rIns="90000" bIns="46800" anchor="t" upright="1"/>
        <a:lstStyle/>
        <a:p>
          <a:pPr algn="l" rtl="0">
            <a:defRPr sz="1000"/>
          </a:pPr>
          <a:r>
            <a:rPr lang="en-US" sz="1200" b="1" i="0" u="none" strike="noStrike" baseline="0">
              <a:solidFill>
                <a:srgbClr val="000000"/>
              </a:solidFill>
              <a:latin typeface="Arial"/>
              <a:cs typeface="Arial"/>
            </a:rPr>
            <a:t>9. Service costing</a:t>
          </a:r>
          <a:r>
            <a:rPr lang="bg-BG" sz="1200" b="1" i="0" u="none" strike="noStrike" baseline="0">
              <a:solidFill>
                <a:srgbClr val="000000"/>
              </a:solidFill>
              <a:latin typeface="Arial"/>
              <a:cs typeface="Arial"/>
            </a:rPr>
            <a:t> (Остойностяване на услугите)</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14</xdr:col>
      <xdr:colOff>388144</xdr:colOff>
      <xdr:row>10</xdr:row>
      <xdr:rowOff>142875</xdr:rowOff>
    </xdr:from>
    <xdr:to>
      <xdr:col>16</xdr:col>
      <xdr:colOff>388144</xdr:colOff>
      <xdr:row>17</xdr:row>
      <xdr:rowOff>104775</xdr:rowOff>
    </xdr:to>
    <xdr:sp macro="" textlink="">
      <xdr:nvSpPr>
        <xdr:cNvPr id="72" name="Text Box 65"/>
        <xdr:cNvSpPr txBox="1">
          <a:spLocks noChangeAspect="1" noChangeArrowheads="1"/>
        </xdr:cNvSpPr>
      </xdr:nvSpPr>
      <xdr:spPr bwMode="auto">
        <a:xfrm>
          <a:off x="8655844" y="1933575"/>
          <a:ext cx="1181100" cy="1095375"/>
        </a:xfrm>
        <a:prstGeom prst="rect">
          <a:avLst/>
        </a:prstGeom>
        <a:solidFill>
          <a:srgbClr val="99CCFF"/>
        </a:solidFill>
        <a:ln w="12700">
          <a:solidFill>
            <a:srgbClr val="000066"/>
          </a:solidFill>
          <a:miter lim="800000"/>
          <a:headEnd/>
          <a:tailEnd/>
        </a:ln>
        <a:effectLst/>
      </xdr:spPr>
      <xdr:txBody>
        <a:bodyPr vertOverflow="clip" wrap="square" lIns="90000" tIns="46800" rIns="90000" bIns="46800" anchor="t" upright="1"/>
        <a:lstStyle/>
        <a:p>
          <a:pPr algn="l" rtl="0">
            <a:lnSpc>
              <a:spcPts val="1200"/>
            </a:lnSpc>
            <a:defRPr sz="1000"/>
          </a:pPr>
          <a:r>
            <a:rPr lang="en-US" sz="1200" b="1" i="0" u="none" strike="noStrike" baseline="0">
              <a:solidFill>
                <a:srgbClr val="000000"/>
              </a:solidFill>
              <a:latin typeface="Arial"/>
              <a:cs typeface="Arial"/>
            </a:rPr>
            <a:t>11. Service unit costing</a:t>
          </a:r>
          <a:r>
            <a:rPr lang="bg-BG" sz="1200" b="1" i="0" u="none" strike="noStrike" baseline="0">
              <a:solidFill>
                <a:srgbClr val="000000"/>
              </a:solidFill>
              <a:latin typeface="Arial"/>
              <a:cs typeface="Arial"/>
            </a:rPr>
            <a:t> (Разходи за единица услуга)</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11</xdr:col>
      <xdr:colOff>378619</xdr:colOff>
      <xdr:row>21</xdr:row>
      <xdr:rowOff>47625</xdr:rowOff>
    </xdr:from>
    <xdr:to>
      <xdr:col>13</xdr:col>
      <xdr:colOff>561975</xdr:colOff>
      <xdr:row>26</xdr:row>
      <xdr:rowOff>66675</xdr:rowOff>
    </xdr:to>
    <xdr:sp macro="" textlink="">
      <xdr:nvSpPr>
        <xdr:cNvPr id="73" name="Text Box 64"/>
        <xdr:cNvSpPr txBox="1">
          <a:spLocks noChangeAspect="1" noChangeArrowheads="1"/>
        </xdr:cNvSpPr>
      </xdr:nvSpPr>
      <xdr:spPr bwMode="auto">
        <a:xfrm>
          <a:off x="6874669" y="3619500"/>
          <a:ext cx="1364456" cy="1000125"/>
        </a:xfrm>
        <a:prstGeom prst="rect">
          <a:avLst/>
        </a:prstGeom>
        <a:solidFill>
          <a:srgbClr val="99CCFF"/>
        </a:solidFill>
        <a:ln w="12700">
          <a:solidFill>
            <a:srgbClr val="000066"/>
          </a:solidFill>
          <a:miter lim="800000"/>
          <a:headEnd/>
          <a:tailEnd/>
        </a:ln>
        <a:effectLst/>
      </xdr:spPr>
      <xdr:txBody>
        <a:bodyPr vertOverflow="clip" wrap="square" lIns="90000" tIns="46800" rIns="90000" bIns="4680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200" b="1" i="0" u="none" strike="noStrike" baseline="0">
              <a:solidFill>
                <a:srgbClr val="000000"/>
              </a:solidFill>
              <a:latin typeface="Arial"/>
              <a:cs typeface="Arial"/>
            </a:rPr>
            <a:t>8. Routing factors</a:t>
          </a:r>
          <a:r>
            <a:rPr lang="bg-BG" sz="1200" b="1" i="0" u="none" strike="noStrike" baseline="0">
              <a:solidFill>
                <a:srgbClr val="000000"/>
              </a:solidFill>
              <a:latin typeface="Arial"/>
              <a:cs typeface="Arial"/>
            </a:rPr>
            <a:t> (</a:t>
          </a:r>
          <a:r>
            <a:rPr kumimoji="0" lang="bg-BG" sz="1200" b="1" i="0" u="none" strike="noStrike" kern="0" cap="none" spc="0" normalizeH="0" baseline="0" noProof="0">
              <a:ln>
                <a:noFill/>
              </a:ln>
              <a:solidFill>
                <a:srgbClr val="000000"/>
              </a:solidFill>
              <a:effectLst/>
              <a:uLnTx/>
              <a:uFillTx/>
              <a:latin typeface="Arial"/>
              <a:ea typeface="+mn-ea"/>
              <a:cs typeface="Arial"/>
            </a:rPr>
            <a:t>Фактори за маршрутизация</a:t>
          </a:r>
          <a:r>
            <a:rPr kumimoji="0" lang="en-US" sz="1200" b="1" i="0" u="none" strike="noStrike" kern="0" cap="none" spc="0" normalizeH="0" baseline="0" noProof="0">
              <a:ln>
                <a:noFill/>
              </a:ln>
              <a:solidFill>
                <a:srgbClr val="000000"/>
              </a:solidFill>
              <a:effectLst/>
              <a:uLnTx/>
              <a:uFillTx/>
              <a:latin typeface="Arial"/>
              <a:ea typeface="+mn-ea"/>
              <a:cs typeface="Arial"/>
            </a:rPr>
            <a:t>)</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11</xdr:row>
      <xdr:rowOff>0</xdr:rowOff>
    </xdr:from>
    <xdr:to>
      <xdr:col>2</xdr:col>
      <xdr:colOff>523875</xdr:colOff>
      <xdr:row>27</xdr:row>
      <xdr:rowOff>152400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25400</xdr:colOff>
      <xdr:row>61</xdr:row>
      <xdr:rowOff>109537</xdr:rowOff>
    </xdr:from>
    <xdr:to>
      <xdr:col>3</xdr:col>
      <xdr:colOff>596900</xdr:colOff>
      <xdr:row>78</xdr:row>
      <xdr:rowOff>100012</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Moldova%20mobile%20LRIC%20model%20Release%202%20(27.01.11).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Umniah%20BULRIC%20cost%20model%20kym2%20yx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Velislav%20Velev/SystemProfile/Local%20Settings/Temporary%20Internet%20Files/Content.Outlook/LM5OJC3V/Umniah%20LRIC%20Top-Down%20model%20v6.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Etisalat%20TDLRIC%20model%20v5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over"/>
      <sheetName val="A. Model Design"/>
      <sheetName val="B. Dashboard"/>
      <sheetName val="C. Masterfiles"/>
      <sheetName val="D.Reconciliation"/>
      <sheetName val="E. Graphs"/>
      <sheetName val="1.Coverage&amp;Subs"/>
      <sheetName val="2.Traffic"/>
      <sheetName val="3.Network Design Parameters"/>
      <sheetName val="4. Operational expenditure"/>
      <sheetName val="5.Unit investment&amp;opex"/>
      <sheetName val="6.Network Design"/>
      <sheetName val="7.Network costs"/>
      <sheetName val="8.Routing factors"/>
      <sheetName val="9.Service costing"/>
      <sheetName val="10.Mark ups"/>
      <sheetName val="11.Service pricing"/>
    </sheetNames>
    <sheetDataSet>
      <sheetData sheetId="0"/>
      <sheetData sheetId="1"/>
      <sheetData sheetId="2"/>
      <sheetData sheetId="3"/>
      <sheetData sheetId="4"/>
      <sheetData sheetId="5"/>
      <sheetData sheetId="6"/>
      <sheetData sheetId="7"/>
      <sheetData sheetId="8">
        <row r="17">
          <cell r="F17">
            <v>6.6666666666666666E-6</v>
          </cell>
        </row>
      </sheetData>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Cover"/>
      <sheetName val="A. Model Design"/>
      <sheetName val="B. Summary of Results"/>
      <sheetName val="C. Masterfiles"/>
      <sheetName val="1.Coverage&amp;Subs"/>
      <sheetName val="2.Traffic"/>
      <sheetName val="3.Network Design parameters"/>
      <sheetName val="9. Routing Table"/>
    </sheetNames>
    <sheetDataSet>
      <sheetData sheetId="0"/>
      <sheetData sheetId="1"/>
      <sheetData sheetId="2"/>
      <sheetData sheetId="3">
        <row r="7">
          <cell r="F7" t="str">
            <v>P01</v>
          </cell>
          <cell r="G7" t="str">
            <v>Outgoing Calls to Fixed Line</v>
          </cell>
          <cell r="H7" t="str">
            <v>Minutes</v>
          </cell>
          <cell r="I7" t="str">
            <v>Voice</v>
          </cell>
        </row>
        <row r="8">
          <cell r="F8" t="str">
            <v>P02</v>
          </cell>
          <cell r="G8" t="str">
            <v>Outgoing Calls to Other Mobile</v>
          </cell>
          <cell r="H8" t="str">
            <v>Minutes</v>
          </cell>
          <cell r="I8" t="str">
            <v>Voice</v>
          </cell>
        </row>
        <row r="9">
          <cell r="F9" t="str">
            <v>P03</v>
          </cell>
          <cell r="G9" t="str">
            <v>Outgoing Calls to International</v>
          </cell>
          <cell r="H9" t="str">
            <v>Minutes</v>
          </cell>
          <cell r="I9" t="str">
            <v>Voice</v>
          </cell>
        </row>
        <row r="10">
          <cell r="F10" t="str">
            <v>P04</v>
          </cell>
          <cell r="G10" t="str">
            <v>On Net calls</v>
          </cell>
          <cell r="H10" t="str">
            <v>Minutes</v>
          </cell>
          <cell r="I10" t="str">
            <v>Voice</v>
          </cell>
        </row>
        <row r="11">
          <cell r="F11" t="str">
            <v>P05</v>
          </cell>
          <cell r="G11" t="str">
            <v>Incoming calls from other mobile, fixed line &amp; international.</v>
          </cell>
          <cell r="H11" t="str">
            <v>Minutes</v>
          </cell>
          <cell r="I11" t="str">
            <v>Voice</v>
          </cell>
        </row>
        <row r="12">
          <cell r="F12" t="str">
            <v>P06</v>
          </cell>
          <cell r="G12" t="str">
            <v>Pre-paid call</v>
          </cell>
          <cell r="H12" t="str">
            <v>Minutes</v>
          </cell>
          <cell r="I12" t="str">
            <v>Voice</v>
          </cell>
        </row>
        <row r="13">
          <cell r="F13" t="str">
            <v>P07</v>
          </cell>
          <cell r="G13" t="str">
            <v>Roaming call (in bound roamer) TAP OUT</v>
          </cell>
          <cell r="H13" t="str">
            <v>Minutes</v>
          </cell>
          <cell r="I13" t="str">
            <v>Voice</v>
          </cell>
        </row>
        <row r="14">
          <cell r="F14" t="str">
            <v>P08</v>
          </cell>
          <cell r="G14" t="str">
            <v>Roaming call  (Outbound Prepaid roamer-calling Backhome-onnet)</v>
          </cell>
          <cell r="H14" t="str">
            <v>Minutes</v>
          </cell>
          <cell r="I14" t="str">
            <v>Voice</v>
          </cell>
        </row>
        <row r="15">
          <cell r="F15" t="str">
            <v>P09</v>
          </cell>
          <cell r="G15" t="str">
            <v>Roaming call  (Outbound Prepaid roamer-calling Backhome-offnet)</v>
          </cell>
          <cell r="H15" t="str">
            <v>Minutes</v>
          </cell>
          <cell r="I15" t="str">
            <v>Voice</v>
          </cell>
        </row>
        <row r="16">
          <cell r="F16" t="str">
            <v>P10</v>
          </cell>
          <cell r="G16" t="str">
            <v>Roaming call  (Outbound Prepaid roamer-calling Outside home)</v>
          </cell>
          <cell r="H16" t="str">
            <v>Minutes</v>
          </cell>
          <cell r="I16" t="str">
            <v>Voice</v>
          </cell>
        </row>
        <row r="17">
          <cell r="F17" t="str">
            <v>P11</v>
          </cell>
          <cell r="G17" t="str">
            <v xml:space="preserve">Voice mail </v>
          </cell>
          <cell r="H17" t="str">
            <v>Minutes</v>
          </cell>
          <cell r="I17" t="str">
            <v>Voice</v>
          </cell>
        </row>
        <row r="18">
          <cell r="F18" t="str">
            <v>P12</v>
          </cell>
          <cell r="G18" t="str">
            <v>Voice content</v>
          </cell>
          <cell r="H18" t="str">
            <v># calls</v>
          </cell>
          <cell r="I18" t="str">
            <v>Voice</v>
          </cell>
        </row>
        <row r="19">
          <cell r="F19" t="str">
            <v>P13</v>
          </cell>
          <cell r="G19" t="str">
            <v>Help desk call</v>
          </cell>
          <cell r="H19" t="str">
            <v># calls</v>
          </cell>
          <cell r="I19" t="str">
            <v>Voice</v>
          </cell>
        </row>
        <row r="20">
          <cell r="F20" t="str">
            <v>P14</v>
          </cell>
          <cell r="G20" t="str">
            <v>Roaming: in coming call to roamer from international</v>
          </cell>
          <cell r="H20" t="str">
            <v>Minutes</v>
          </cell>
          <cell r="I20" t="str">
            <v>Voice</v>
          </cell>
        </row>
        <row r="21">
          <cell r="F21" t="str">
            <v>P15</v>
          </cell>
          <cell r="G21" t="str">
            <v>VoIP in (to our network)</v>
          </cell>
          <cell r="H21" t="str">
            <v>Minutes</v>
          </cell>
          <cell r="I21" t="str">
            <v>VAS</v>
          </cell>
        </row>
        <row r="22">
          <cell r="F22" t="str">
            <v>P16</v>
          </cell>
          <cell r="G22" t="str">
            <v>VOIP in (to others)</v>
          </cell>
          <cell r="H22" t="str">
            <v>Minutes</v>
          </cell>
          <cell r="I22" t="str">
            <v>VAS</v>
          </cell>
        </row>
        <row r="23">
          <cell r="F23" t="str">
            <v>P17</v>
          </cell>
          <cell r="G23" t="str">
            <v>VoIP out</v>
          </cell>
          <cell r="H23" t="str">
            <v>Minutes</v>
          </cell>
          <cell r="I23" t="str">
            <v>VAS</v>
          </cell>
        </row>
        <row r="24">
          <cell r="F24" t="str">
            <v>P18</v>
          </cell>
          <cell r="G24" t="str">
            <v>Mobile call notification</v>
          </cell>
          <cell r="H24" t="str">
            <v># calls</v>
          </cell>
          <cell r="I24" t="str">
            <v>VAS</v>
          </cell>
        </row>
        <row r="25">
          <cell r="F25" t="str">
            <v>P19</v>
          </cell>
          <cell r="G25" t="str">
            <v>Voice SMS</v>
          </cell>
          <cell r="H25" t="str">
            <v># calls</v>
          </cell>
          <cell r="I25" t="str">
            <v>VAS</v>
          </cell>
        </row>
        <row r="26">
          <cell r="F26" t="str">
            <v>P20</v>
          </cell>
          <cell r="G26" t="str">
            <v>Video stream</v>
          </cell>
          <cell r="H26" t="str">
            <v>Minutes</v>
          </cell>
          <cell r="I26" t="str">
            <v>VAS</v>
          </cell>
        </row>
        <row r="27">
          <cell r="F27" t="str">
            <v>P21</v>
          </cell>
          <cell r="G27" t="str">
            <v>MMS on net</v>
          </cell>
          <cell r="H27" t="str">
            <v>Messages</v>
          </cell>
          <cell r="I27" t="str">
            <v>VAS</v>
          </cell>
        </row>
        <row r="28">
          <cell r="F28" t="str">
            <v>P22</v>
          </cell>
          <cell r="G28" t="str">
            <v>MMS off net</v>
          </cell>
          <cell r="H28" t="str">
            <v>Messages</v>
          </cell>
          <cell r="I28" t="str">
            <v>VAS</v>
          </cell>
        </row>
        <row r="29">
          <cell r="F29" t="str">
            <v>P23</v>
          </cell>
          <cell r="G29" t="str">
            <v>MMS in bound</v>
          </cell>
          <cell r="H29" t="str">
            <v>Messages</v>
          </cell>
          <cell r="I29" t="str">
            <v>VAS</v>
          </cell>
        </row>
        <row r="30">
          <cell r="F30" t="str">
            <v>P24</v>
          </cell>
          <cell r="G30" t="str">
            <v>SMS on net</v>
          </cell>
          <cell r="H30" t="str">
            <v>Messages</v>
          </cell>
          <cell r="I30" t="str">
            <v>VAS</v>
          </cell>
        </row>
        <row r="31">
          <cell r="F31" t="str">
            <v>P25</v>
          </cell>
          <cell r="G31" t="str">
            <v>SMS off net</v>
          </cell>
          <cell r="H31" t="str">
            <v>Messages</v>
          </cell>
          <cell r="I31" t="str">
            <v>VAS</v>
          </cell>
        </row>
        <row r="32">
          <cell r="F32" t="str">
            <v>P26</v>
          </cell>
          <cell r="G32" t="str">
            <v>SMS in bound</v>
          </cell>
          <cell r="H32" t="str">
            <v>Messages</v>
          </cell>
          <cell r="I32" t="str">
            <v>VAS</v>
          </cell>
        </row>
        <row r="33">
          <cell r="F33" t="str">
            <v>P27</v>
          </cell>
          <cell r="G33" t="str">
            <v>Ring back tone</v>
          </cell>
          <cell r="H33" t="str">
            <v># calls</v>
          </cell>
          <cell r="I33" t="str">
            <v>VAS</v>
          </cell>
        </row>
        <row r="34">
          <cell r="F34" t="str">
            <v>P28</v>
          </cell>
          <cell r="G34" t="str">
            <v>Web</v>
          </cell>
          <cell r="H34" t="str">
            <v>Mbyte</v>
          </cell>
          <cell r="I34" t="str">
            <v>VAS</v>
          </cell>
        </row>
        <row r="35">
          <cell r="F35" t="str">
            <v>P29</v>
          </cell>
          <cell r="G35" t="str">
            <v>Content</v>
          </cell>
          <cell r="H35" t="str">
            <v># calls</v>
          </cell>
          <cell r="I35" t="str">
            <v>VAS</v>
          </cell>
        </row>
        <row r="36">
          <cell r="F36" t="str">
            <v>P30</v>
          </cell>
          <cell r="G36" t="str">
            <v>WAP</v>
          </cell>
          <cell r="H36" t="str">
            <v>Mbyte</v>
          </cell>
          <cell r="I36" t="str">
            <v>VAS</v>
          </cell>
        </row>
      </sheetData>
      <sheetData sheetId="4"/>
      <sheetData sheetId="5"/>
      <sheetData sheetId="6"/>
      <sheetData sheetId="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 Masterfiles"/>
      <sheetName val="Cover"/>
      <sheetName val="A. Model Design"/>
      <sheetName val="B. Summary of Results"/>
      <sheetName val="1. Input GL"/>
      <sheetName val="2. Input AR"/>
      <sheetName val="3. Input data"/>
      <sheetName val="4. Cost Categories"/>
      <sheetName val="5. Cost Centres"/>
      <sheetName val="6. Fixed Assets"/>
      <sheetName val="7. Cost Pools"/>
      <sheetName val="8. Routing Table"/>
    </sheetNames>
    <sheetDataSet>
      <sheetData sheetId="0"/>
      <sheetData sheetId="1"/>
      <sheetData sheetId="2">
        <row r="6">
          <cell r="E6" t="str">
            <v>P01</v>
          </cell>
        </row>
      </sheetData>
      <sheetData sheetId="3">
        <row r="6">
          <cell r="E6" t="str">
            <v>P01</v>
          </cell>
        </row>
      </sheetData>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Cover"/>
      <sheetName val="A. Model Design"/>
      <sheetName val="B. Dimensions &amp; Results "/>
      <sheetName val="C. Masterfiles"/>
      <sheetName val="1. NL"/>
      <sheetName val="2. Asset MEA valuations"/>
      <sheetName val="3. ABC"/>
      <sheetName val="4. Cost Volume Relationships"/>
      <sheetName val="5. NE &amp; Retail costs"/>
      <sheetName val="6. Service Volumes &amp; RF "/>
      <sheetName val="7. Service costs "/>
      <sheetName val="8. NE Costs"/>
      <sheetName val="9. NE LRICs"/>
      <sheetName val="10. Mark-Ups "/>
      <sheetName val="11. Service Costing"/>
      <sheetName val="12. Non-interconnect"/>
    </sheetNames>
    <sheetDataSet>
      <sheetData sheetId="0" refreshError="1"/>
      <sheetData sheetId="1" refreshError="1"/>
      <sheetData sheetId="2">
        <row r="6">
          <cell r="AF6">
            <v>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sheetPr>
    <tabColor theme="7" tint="0.39997558519241921"/>
    <pageSetUpPr fitToPage="1"/>
  </sheetPr>
  <dimension ref="D12:O44"/>
  <sheetViews>
    <sheetView tabSelected="1" zoomScale="85" workbookViewId="0">
      <pane ySplit="9" topLeftCell="A10" activePane="bottomLeft" state="frozen"/>
      <selection activeCell="H23" sqref="H23"/>
      <selection pane="bottomLeft" activeCell="B4" sqref="B4"/>
    </sheetView>
  </sheetViews>
  <sheetFormatPr defaultColWidth="9.140625" defaultRowHeight="12.75"/>
  <cols>
    <col min="1" max="3" width="6.28515625" style="64" customWidth="1"/>
    <col min="4" max="5" width="27.28515625" style="64" customWidth="1"/>
    <col min="6" max="16384" width="9.140625" style="64"/>
  </cols>
  <sheetData>
    <row r="12" spans="4:15">
      <c r="D12" s="97"/>
      <c r="E12" s="97"/>
      <c r="F12" s="97"/>
      <c r="G12" s="97"/>
      <c r="H12" s="97"/>
      <c r="I12" s="97"/>
      <c r="J12" s="97"/>
      <c r="K12" s="97"/>
      <c r="L12" s="97"/>
      <c r="M12" s="97"/>
      <c r="N12" s="97"/>
      <c r="O12" s="97"/>
    </row>
    <row r="13" spans="4:15" s="58" customFormat="1" ht="30">
      <c r="D13" s="98" t="s">
        <v>199</v>
      </c>
      <c r="E13" s="97"/>
      <c r="F13" s="97"/>
      <c r="G13" s="97"/>
      <c r="H13" s="97"/>
      <c r="I13" s="97"/>
      <c r="J13" s="97"/>
      <c r="K13" s="97"/>
      <c r="L13" s="97"/>
      <c r="M13" s="97"/>
      <c r="N13" s="97"/>
      <c r="O13" s="97"/>
    </row>
    <row r="14" spans="4:15" s="59" customFormat="1">
      <c r="D14" s="97"/>
      <c r="E14" s="97"/>
      <c r="F14" s="97"/>
      <c r="G14" s="97"/>
      <c r="H14" s="97"/>
      <c r="I14" s="97"/>
      <c r="J14" s="97"/>
      <c r="K14" s="97"/>
      <c r="L14" s="97"/>
      <c r="M14" s="97"/>
      <c r="N14" s="97"/>
      <c r="O14" s="97"/>
    </row>
    <row r="15" spans="4:15" s="59" customFormat="1" ht="20.25">
      <c r="D15" s="97"/>
      <c r="E15" s="100" t="s">
        <v>994</v>
      </c>
      <c r="F15" s="97"/>
      <c r="G15" s="97"/>
      <c r="H15" s="97"/>
      <c r="I15" s="97"/>
      <c r="J15" s="97"/>
      <c r="K15" s="97"/>
      <c r="L15" s="97"/>
      <c r="M15" s="97"/>
      <c r="N15" s="97"/>
      <c r="O15" s="97"/>
    </row>
    <row r="16" spans="4:15" s="59" customFormat="1" ht="20.25">
      <c r="D16" s="97"/>
      <c r="E16" s="100" t="s">
        <v>995</v>
      </c>
      <c r="F16" s="97"/>
      <c r="G16" s="97"/>
      <c r="H16" s="97"/>
      <c r="I16" s="97"/>
      <c r="J16" s="97"/>
      <c r="K16" s="97"/>
      <c r="L16" s="97"/>
      <c r="M16" s="97"/>
      <c r="N16" s="97"/>
      <c r="O16" s="97"/>
    </row>
    <row r="17" spans="4:15" s="58" customFormat="1" ht="20.25">
      <c r="D17" s="97"/>
      <c r="E17" s="100" t="s">
        <v>996</v>
      </c>
      <c r="F17" s="97"/>
      <c r="G17" s="97"/>
      <c r="H17" s="97"/>
      <c r="I17" s="97"/>
      <c r="J17" s="97"/>
      <c r="K17" s="97"/>
      <c r="L17" s="97"/>
      <c r="M17" s="97"/>
      <c r="N17" s="97"/>
      <c r="O17" s="97"/>
    </row>
    <row r="18" spans="4:15">
      <c r="D18" s="97"/>
      <c r="E18" s="97"/>
      <c r="F18" s="97"/>
      <c r="G18" s="97"/>
      <c r="H18" s="97"/>
      <c r="I18" s="97"/>
      <c r="J18" s="97"/>
      <c r="K18" s="97"/>
      <c r="L18" s="97"/>
      <c r="M18" s="97"/>
      <c r="N18" s="97"/>
      <c r="O18" s="97"/>
    </row>
    <row r="19" spans="4:15">
      <c r="D19" s="97"/>
      <c r="E19" s="97"/>
      <c r="F19" s="97"/>
      <c r="G19" s="97"/>
      <c r="H19" s="97"/>
      <c r="I19" s="97"/>
      <c r="J19" s="97"/>
      <c r="K19" s="97"/>
      <c r="L19" s="97"/>
      <c r="M19" s="97"/>
      <c r="N19" s="97"/>
      <c r="O19" s="97"/>
    </row>
    <row r="20" spans="4:15">
      <c r="D20" s="97"/>
      <c r="E20" s="97"/>
      <c r="F20" s="97"/>
      <c r="G20" s="97"/>
      <c r="H20" s="97"/>
      <c r="I20" s="97"/>
      <c r="J20" s="97"/>
      <c r="K20" s="97"/>
      <c r="L20" s="97"/>
      <c r="M20" s="97"/>
      <c r="N20" s="97"/>
      <c r="O20" s="97"/>
    </row>
    <row r="21" spans="4:15" s="60" customFormat="1" ht="20.25">
      <c r="D21" s="99"/>
      <c r="E21" s="99"/>
      <c r="F21" s="97"/>
      <c r="G21" s="97"/>
      <c r="H21" s="97"/>
      <c r="I21" s="97"/>
      <c r="J21" s="97"/>
      <c r="K21" s="97"/>
      <c r="L21" s="97"/>
      <c r="M21" s="97"/>
      <c r="N21" s="97"/>
      <c r="O21" s="97"/>
    </row>
    <row r="22" spans="4:15" s="61" customFormat="1">
      <c r="D22" s="97"/>
      <c r="E22" s="97"/>
      <c r="F22" s="97"/>
      <c r="G22" s="97"/>
      <c r="H22" s="97"/>
      <c r="I22" s="97"/>
      <c r="J22" s="97"/>
      <c r="K22" s="97"/>
      <c r="L22" s="97"/>
      <c r="M22" s="97"/>
      <c r="N22" s="97"/>
      <c r="O22" s="97"/>
    </row>
    <row r="23" spans="4:15" s="60" customFormat="1" ht="12.75" customHeight="1">
      <c r="D23" s="806" t="s">
        <v>997</v>
      </c>
      <c r="E23" s="806"/>
      <c r="F23" s="806"/>
      <c r="G23" s="806"/>
      <c r="H23" s="806"/>
      <c r="I23" s="806"/>
      <c r="J23" s="806"/>
      <c r="K23" s="806"/>
      <c r="L23" s="806"/>
      <c r="M23" s="806"/>
      <c r="N23" s="806"/>
      <c r="O23" s="806"/>
    </row>
    <row r="24" spans="4:15" ht="12.75" customHeight="1">
      <c r="D24" s="806"/>
      <c r="E24" s="806"/>
      <c r="F24" s="806"/>
      <c r="G24" s="806"/>
      <c r="H24" s="806"/>
      <c r="I24" s="806"/>
      <c r="J24" s="806"/>
      <c r="K24" s="806"/>
      <c r="L24" s="806"/>
      <c r="M24" s="806"/>
      <c r="N24" s="806"/>
      <c r="O24" s="806"/>
    </row>
    <row r="25" spans="4:15" s="60" customFormat="1" ht="12.75" customHeight="1">
      <c r="D25" s="806"/>
      <c r="E25" s="806"/>
      <c r="F25" s="806"/>
      <c r="G25" s="806"/>
      <c r="H25" s="806"/>
      <c r="I25" s="806"/>
      <c r="J25" s="806"/>
      <c r="K25" s="806"/>
      <c r="L25" s="806"/>
      <c r="M25" s="806"/>
      <c r="N25" s="806"/>
      <c r="O25" s="806"/>
    </row>
    <row r="26" spans="4:15" s="60" customFormat="1" ht="12.75" customHeight="1">
      <c r="D26" s="806"/>
      <c r="E26" s="806"/>
      <c r="F26" s="806"/>
      <c r="G26" s="806"/>
      <c r="H26" s="806"/>
      <c r="I26" s="806"/>
      <c r="J26" s="806"/>
      <c r="K26" s="806"/>
      <c r="L26" s="806"/>
      <c r="M26" s="806"/>
      <c r="N26" s="806"/>
      <c r="O26" s="806"/>
    </row>
    <row r="27" spans="4:15" ht="12.75" customHeight="1">
      <c r="D27" s="806"/>
      <c r="E27" s="806"/>
      <c r="F27" s="806"/>
      <c r="G27" s="806"/>
      <c r="H27" s="806"/>
      <c r="I27" s="806"/>
      <c r="J27" s="806"/>
      <c r="K27" s="806"/>
      <c r="L27" s="806"/>
      <c r="M27" s="806"/>
      <c r="N27" s="806"/>
      <c r="O27" s="806"/>
    </row>
    <row r="30" spans="4:15">
      <c r="D30" s="62"/>
      <c r="E30" s="63"/>
      <c r="F30" s="63"/>
      <c r="G30" s="63"/>
      <c r="H30" s="63"/>
      <c r="I30" s="63"/>
      <c r="J30" s="63"/>
      <c r="K30" s="63"/>
    </row>
    <row r="31" spans="4:15">
      <c r="D31" s="62"/>
      <c r="E31" s="63"/>
      <c r="F31" s="63"/>
      <c r="G31" s="63"/>
      <c r="H31" s="63"/>
      <c r="I31" s="63"/>
      <c r="J31" s="63"/>
      <c r="K31" s="63"/>
    </row>
    <row r="37" spans="4:11" ht="18">
      <c r="D37" s="741" t="s">
        <v>1106</v>
      </c>
      <c r="E37" s="63"/>
      <c r="F37" s="63"/>
      <c r="G37" s="63"/>
      <c r="H37" s="63"/>
      <c r="I37" s="63"/>
      <c r="J37" s="63"/>
      <c r="K37" s="63"/>
    </row>
    <row r="38" spans="4:11">
      <c r="D38" s="62"/>
      <c r="E38" s="63"/>
      <c r="F38" s="63"/>
      <c r="G38" s="63"/>
      <c r="H38" s="63"/>
      <c r="I38" s="63"/>
      <c r="J38" s="63"/>
      <c r="K38" s="63"/>
    </row>
    <row r="39" spans="4:11">
      <c r="D39" s="62"/>
      <c r="E39" s="63"/>
      <c r="F39" s="63"/>
      <c r="G39" s="63"/>
      <c r="H39" s="63"/>
      <c r="I39" s="63"/>
      <c r="J39" s="63"/>
      <c r="K39" s="63"/>
    </row>
    <row r="40" spans="4:11">
      <c r="D40" s="62"/>
      <c r="E40" s="63"/>
      <c r="F40" s="63"/>
      <c r="G40" s="63"/>
      <c r="H40" s="63"/>
      <c r="I40" s="63"/>
      <c r="J40" s="63"/>
      <c r="K40" s="63"/>
    </row>
    <row r="41" spans="4:11">
      <c r="D41" s="62"/>
      <c r="E41" s="63"/>
      <c r="F41" s="63"/>
      <c r="G41" s="63"/>
      <c r="H41" s="63"/>
      <c r="I41" s="63"/>
      <c r="J41" s="63"/>
      <c r="K41" s="63"/>
    </row>
    <row r="42" spans="4:11">
      <c r="D42" s="62"/>
    </row>
    <row r="44" spans="4:11">
      <c r="D44" s="62"/>
    </row>
  </sheetData>
  <mergeCells count="1">
    <mergeCell ref="D23:O27"/>
  </mergeCells>
  <phoneticPr fontId="13" type="noConversion"/>
  <pageMargins left="0.75" right="0.75" top="1" bottom="1" header="0.5" footer="0.5"/>
  <pageSetup paperSize="9" scale="77" orientation="landscape" horizontalDpi="300" verticalDpi="300"/>
  <headerFooter alignWithMargins="0"/>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sheetPr>
    <tabColor theme="6" tint="0.39997558519241921"/>
    <pageSetUpPr fitToPage="1"/>
  </sheetPr>
  <dimension ref="A1:AG307"/>
  <sheetViews>
    <sheetView showGridLines="0" topLeftCell="D1" zoomScale="90" zoomScaleNormal="90" zoomScaleSheetLayoutView="55" zoomScalePageLayoutView="90" workbookViewId="0">
      <pane ySplit="1" topLeftCell="A14" activePane="bottomLeft" state="frozen"/>
      <selection activeCell="G130" sqref="G130"/>
      <selection pane="bottomLeft" activeCell="B1" sqref="B1"/>
    </sheetView>
  </sheetViews>
  <sheetFormatPr defaultColWidth="9.140625" defaultRowHeight="12.75"/>
  <cols>
    <col min="1" max="1" width="3.7109375" style="71" bestFit="1" customWidth="1"/>
    <col min="2" max="2" width="5.7109375" style="89" bestFit="1" customWidth="1"/>
    <col min="3" max="3" width="27.42578125" style="71" customWidth="1"/>
    <col min="4" max="4" width="71.85546875" style="71" customWidth="1"/>
    <col min="5" max="5" width="15.28515625" style="71" customWidth="1"/>
    <col min="6" max="6" width="16.7109375" style="71" customWidth="1"/>
    <col min="7" max="7" width="19.140625" style="71" customWidth="1"/>
    <col min="8" max="8" width="13.28515625" style="71" customWidth="1"/>
    <col min="9" max="9" width="15.42578125" style="71" customWidth="1"/>
    <col min="10" max="12" width="19" style="71" customWidth="1"/>
    <col min="13" max="13" width="15" style="71" customWidth="1"/>
    <col min="14" max="15" width="15.42578125" style="71" customWidth="1"/>
    <col min="16" max="16" width="22" style="71" bestFit="1" customWidth="1"/>
    <col min="17" max="24" width="15.42578125" style="71" customWidth="1"/>
    <col min="25" max="26" width="15.7109375" style="71" customWidth="1"/>
    <col min="27" max="35" width="11.7109375" style="71" customWidth="1"/>
    <col min="36" max="16384" width="9.140625" style="71"/>
  </cols>
  <sheetData>
    <row r="1" spans="1:21" s="56" customFormat="1" ht="26.25">
      <c r="A1" s="87">
        <v>5</v>
      </c>
      <c r="B1" s="48" t="s">
        <v>1093</v>
      </c>
      <c r="C1" s="48"/>
    </row>
    <row r="3" spans="1:21" ht="29.25" customHeight="1">
      <c r="B3" s="257"/>
      <c r="C3" s="779" t="s">
        <v>1007</v>
      </c>
      <c r="D3" s="850" t="s">
        <v>1041</v>
      </c>
      <c r="E3" s="850"/>
      <c r="F3" s="850"/>
      <c r="G3" s="850"/>
      <c r="H3" s="850"/>
      <c r="I3" s="850"/>
    </row>
    <row r="4" spans="1:21" ht="30" customHeight="1">
      <c r="B4" s="257"/>
      <c r="C4" s="773" t="s">
        <v>1009</v>
      </c>
      <c r="D4" s="851" t="s">
        <v>1100</v>
      </c>
      <c r="E4" s="851"/>
      <c r="F4" s="851"/>
      <c r="G4" s="851"/>
      <c r="H4" s="851"/>
      <c r="I4" s="851"/>
    </row>
    <row r="5" spans="1:21" ht="18.75" customHeight="1">
      <c r="B5" s="257"/>
      <c r="C5" s="780" t="s">
        <v>1009</v>
      </c>
      <c r="D5" s="781" t="s">
        <v>1010</v>
      </c>
      <c r="E5" s="781"/>
      <c r="F5" s="781"/>
      <c r="G5" s="781"/>
      <c r="H5" s="781"/>
      <c r="I5" s="781"/>
    </row>
    <row r="6" spans="1:21" ht="28.5" customHeight="1">
      <c r="B6" s="257"/>
      <c r="C6" s="752" t="s">
        <v>1011</v>
      </c>
      <c r="D6" s="812" t="s">
        <v>1042</v>
      </c>
      <c r="E6" s="812"/>
      <c r="F6" s="812"/>
      <c r="G6" s="812"/>
      <c r="H6" s="812"/>
      <c r="I6" s="812"/>
    </row>
    <row r="7" spans="1:21" ht="15" customHeight="1">
      <c r="B7" s="257"/>
      <c r="C7" s="757" t="s">
        <v>1013</v>
      </c>
      <c r="D7" s="356" t="s">
        <v>1043</v>
      </c>
      <c r="E7" s="356"/>
      <c r="F7" s="356"/>
      <c r="G7" s="356"/>
      <c r="H7" s="356"/>
      <c r="I7" s="356"/>
    </row>
    <row r="8" spans="1:21" ht="27" customHeight="1">
      <c r="B8" s="257"/>
      <c r="C8" s="769" t="s">
        <v>1015</v>
      </c>
      <c r="D8" s="819" t="s">
        <v>1044</v>
      </c>
      <c r="E8" s="819"/>
      <c r="F8" s="819"/>
      <c r="G8" s="819"/>
      <c r="H8" s="819"/>
      <c r="I8" s="819"/>
    </row>
    <row r="9" spans="1:21">
      <c r="B9" s="257"/>
    </row>
    <row r="10" spans="1:21">
      <c r="B10" s="257"/>
    </row>
    <row r="11" spans="1:21">
      <c r="B11" s="314">
        <v>5.01</v>
      </c>
      <c r="C11" s="314" t="s">
        <v>349</v>
      </c>
      <c r="H11" s="327"/>
    </row>
    <row r="12" spans="1:21">
      <c r="B12" s="257"/>
      <c r="F12" s="249"/>
      <c r="I12" s="249"/>
      <c r="J12" s="249"/>
      <c r="L12" s="249"/>
      <c r="N12" s="249"/>
    </row>
    <row r="13" spans="1:21">
      <c r="B13" s="257"/>
      <c r="C13" s="341"/>
      <c r="D13" s="44"/>
      <c r="E13" s="44"/>
      <c r="G13" s="321"/>
      <c r="H13" s="855" t="s">
        <v>32</v>
      </c>
      <c r="I13" s="857"/>
      <c r="J13" s="857"/>
      <c r="K13" s="857"/>
      <c r="L13" s="857"/>
      <c r="M13" s="856"/>
      <c r="N13" s="855" t="s">
        <v>192</v>
      </c>
      <c r="O13" s="856"/>
      <c r="P13" s="464"/>
      <c r="Q13" s="523"/>
    </row>
    <row r="14" spans="1:21" ht="76.5">
      <c r="B14" s="257"/>
      <c r="C14" s="45" t="s">
        <v>0</v>
      </c>
      <c r="D14" s="45" t="s">
        <v>3</v>
      </c>
      <c r="E14" s="45" t="s">
        <v>309</v>
      </c>
      <c r="F14" s="45" t="s">
        <v>272</v>
      </c>
      <c r="G14" s="296" t="s">
        <v>15</v>
      </c>
      <c r="H14" s="328" t="s">
        <v>312</v>
      </c>
      <c r="I14" s="329" t="s">
        <v>363</v>
      </c>
      <c r="J14" s="47" t="s">
        <v>817</v>
      </c>
      <c r="K14" s="46" t="s">
        <v>824</v>
      </c>
      <c r="L14" s="47" t="s">
        <v>818</v>
      </c>
      <c r="M14" s="46" t="s">
        <v>825</v>
      </c>
      <c r="N14" s="47" t="s">
        <v>819</v>
      </c>
      <c r="O14" s="329" t="s">
        <v>826</v>
      </c>
    </row>
    <row r="15" spans="1:21">
      <c r="B15" s="257"/>
      <c r="C15" s="45"/>
      <c r="D15" s="45"/>
      <c r="E15" s="45"/>
      <c r="F15" s="45"/>
      <c r="G15" s="292"/>
      <c r="H15" s="297"/>
      <c r="I15" s="241" t="s">
        <v>248</v>
      </c>
      <c r="J15" s="244" t="str">
        <f>'C. Masterfiles'!D160</f>
        <v>Euro</v>
      </c>
      <c r="K15" s="244"/>
      <c r="L15" s="244" t="str">
        <f>'C. Masterfiles'!D160</f>
        <v>Euro</v>
      </c>
      <c r="M15" s="244"/>
      <c r="N15" s="244" t="str">
        <f>'C. Masterfiles'!D160</f>
        <v>Euro</v>
      </c>
      <c r="O15" s="244"/>
      <c r="T15" s="327"/>
    </row>
    <row r="16" spans="1:21">
      <c r="B16" s="257"/>
      <c r="C16" s="195" t="str">
        <f>'C. Masterfiles'!C45</f>
        <v>N01</v>
      </c>
      <c r="D16" s="195" t="str">
        <f>'C. Masterfiles'!E45</f>
        <v>Приемо-предавателно устройство (Transceiver)</v>
      </c>
      <c r="E16" s="195" t="str">
        <f>'C. Masterfiles'!D45</f>
        <v>TRX</v>
      </c>
      <c r="F16" s="530" t="s">
        <v>378</v>
      </c>
      <c r="G16" s="277"/>
      <c r="H16" s="277"/>
      <c r="I16" s="323">
        <v>8</v>
      </c>
      <c r="J16" s="323">
        <v>2000</v>
      </c>
      <c r="K16" s="280">
        <f>IF(F16="Hardware",'B. Dashboard'!$F$60,'B. Dashboard'!$F$61)</f>
        <v>0.01</v>
      </c>
      <c r="L16" s="735">
        <v>0.1</v>
      </c>
      <c r="M16" s="537">
        <f>'B. Dashboard'!F63</f>
        <v>2.3E-2</v>
      </c>
      <c r="N16" s="735">
        <v>0.1</v>
      </c>
      <c r="O16" s="537">
        <f>'B. Dashboard'!F64</f>
        <v>2.3E-2</v>
      </c>
      <c r="U16" s="3"/>
    </row>
    <row r="17" spans="2:21">
      <c r="B17" s="257"/>
      <c r="C17" s="195" t="str">
        <f>'C. Masterfiles'!C46</f>
        <v>N02</v>
      </c>
      <c r="D17" s="195" t="str">
        <f>'C. Masterfiles'!E46</f>
        <v>3G Приемо-предавателно устройство (3G Transceiver)</v>
      </c>
      <c r="E17" s="195" t="str">
        <f>'C. Masterfiles'!D46</f>
        <v>Radio</v>
      </c>
      <c r="F17" s="530" t="s">
        <v>378</v>
      </c>
      <c r="G17" s="277"/>
      <c r="H17" s="277"/>
      <c r="I17" s="323">
        <v>8</v>
      </c>
      <c r="J17" s="323">
        <v>8000</v>
      </c>
      <c r="K17" s="280">
        <f>IF(F17="Hardware",'B. Dashboard'!$F$60,'B. Dashboard'!$F$61)</f>
        <v>0.01</v>
      </c>
      <c r="L17" s="735">
        <v>0.1</v>
      </c>
      <c r="M17" s="537">
        <f>'B. Dashboard'!F63</f>
        <v>2.3E-2</v>
      </c>
      <c r="N17" s="735">
        <v>0.1</v>
      </c>
      <c r="O17" s="537">
        <f>'B. Dashboard'!F64</f>
        <v>2.3E-2</v>
      </c>
      <c r="U17" s="3"/>
    </row>
    <row r="18" spans="2:21">
      <c r="B18" s="257"/>
      <c r="C18" s="195" t="str">
        <f>'C. Masterfiles'!C47</f>
        <v>N03</v>
      </c>
      <c r="D18" s="195" t="str">
        <f>'C. Masterfiles'!E47</f>
        <v>GSM базова станция (2G Base Station)</v>
      </c>
      <c r="E18" s="4" t="str">
        <f>'C. Masterfiles'!D47</f>
        <v>BTS</v>
      </c>
      <c r="F18" s="530" t="s">
        <v>379</v>
      </c>
      <c r="G18" s="277"/>
      <c r="H18" s="277"/>
      <c r="I18" s="323">
        <v>8</v>
      </c>
      <c r="J18" s="323">
        <v>8000</v>
      </c>
      <c r="K18" s="280">
        <f>IF(F18="Hardware",'B. Dashboard'!$F$60,'B. Dashboard'!$F$61)</f>
        <v>-0.02</v>
      </c>
      <c r="L18" s="735">
        <v>0.1</v>
      </c>
      <c r="M18" s="537">
        <f>'B. Dashboard'!F63</f>
        <v>2.3E-2</v>
      </c>
      <c r="N18" s="735">
        <v>0.1</v>
      </c>
      <c r="O18" s="537">
        <f>'B. Dashboard'!F64</f>
        <v>2.3E-2</v>
      </c>
      <c r="U18" s="3"/>
    </row>
    <row r="19" spans="2:21">
      <c r="B19" s="257"/>
      <c r="C19" s="195" t="str">
        <f>'C. Masterfiles'!C48</f>
        <v>N04</v>
      </c>
      <c r="D19" s="195" t="str">
        <f>'C. Masterfiles'!E48</f>
        <v>UMTS базова станция (3G Base Station)</v>
      </c>
      <c r="E19" s="195" t="str">
        <f>'C. Masterfiles'!D48</f>
        <v>Node B</v>
      </c>
      <c r="F19" s="530" t="s">
        <v>379</v>
      </c>
      <c r="G19" s="277"/>
      <c r="H19" s="277"/>
      <c r="I19" s="323">
        <v>8</v>
      </c>
      <c r="J19" s="323">
        <v>20000</v>
      </c>
      <c r="K19" s="280">
        <f>IF(F19="Hardware",'B. Dashboard'!$F$60,'B. Dashboard'!$F$61)</f>
        <v>-0.02</v>
      </c>
      <c r="L19" s="735">
        <v>0.1</v>
      </c>
      <c r="M19" s="537">
        <f>'B. Dashboard'!F63</f>
        <v>2.3E-2</v>
      </c>
      <c r="N19" s="735">
        <v>0.1</v>
      </c>
      <c r="O19" s="537">
        <f>'B. Dashboard'!F64</f>
        <v>2.3E-2</v>
      </c>
      <c r="U19" s="3"/>
    </row>
    <row r="20" spans="2:21">
      <c r="B20" s="257"/>
      <c r="C20" s="195" t="str">
        <f>'C. Masterfiles'!C49</f>
        <v>N05</v>
      </c>
      <c r="D20" s="195" t="str">
        <f>'C. Masterfiles'!E49</f>
        <v>Контролер на GSM базова станция (Base station controller)</v>
      </c>
      <c r="E20" s="195" t="str">
        <f>'C. Masterfiles'!D49</f>
        <v>BSC</v>
      </c>
      <c r="F20" s="530" t="s">
        <v>379</v>
      </c>
      <c r="G20" s="596">
        <f>'3. Network design parameters'!H397</f>
        <v>3000</v>
      </c>
      <c r="H20" s="322" t="str">
        <f>'3. Network design parameters'!I397</f>
        <v>Erlang</v>
      </c>
      <c r="I20" s="323">
        <v>8</v>
      </c>
      <c r="J20" s="323">
        <v>800000</v>
      </c>
      <c r="K20" s="280">
        <f>IF(F20="Hardware",'B. Dashboard'!$F$60,'B. Dashboard'!$F$61)</f>
        <v>-0.02</v>
      </c>
      <c r="L20" s="735">
        <v>0.1</v>
      </c>
      <c r="M20" s="537">
        <f>'B. Dashboard'!F63</f>
        <v>2.3E-2</v>
      </c>
      <c r="N20" s="735">
        <v>0.1</v>
      </c>
      <c r="O20" s="537">
        <f>'B. Dashboard'!F64</f>
        <v>2.3E-2</v>
      </c>
      <c r="U20" s="3"/>
    </row>
    <row r="21" spans="2:21">
      <c r="B21" s="257"/>
      <c r="C21" s="195" t="str">
        <f>'C. Masterfiles'!C50</f>
        <v>N06</v>
      </c>
      <c r="D21" s="195" t="str">
        <f>'C. Masterfiles'!E50</f>
        <v>Контролер на UMTS базова станция (Radio Network Controler)</v>
      </c>
      <c r="E21" s="195" t="str">
        <f>'C. Masterfiles'!D50</f>
        <v>RNC</v>
      </c>
      <c r="F21" s="530" t="s">
        <v>379</v>
      </c>
      <c r="G21" s="596">
        <f>'3. Network design parameters'!H398</f>
        <v>250</v>
      </c>
      <c r="H21" s="322" t="str">
        <f>'3. Network design parameters'!I398</f>
        <v>Node B</v>
      </c>
      <c r="I21" s="323">
        <v>8</v>
      </c>
      <c r="J21" s="323">
        <v>500000</v>
      </c>
      <c r="K21" s="280">
        <f>IF(F21="Hardware",'B. Dashboard'!$F$60,'B. Dashboard'!$F$61)</f>
        <v>-0.02</v>
      </c>
      <c r="L21" s="735">
        <v>0.1</v>
      </c>
      <c r="M21" s="537">
        <f>'B. Dashboard'!F63</f>
        <v>2.3E-2</v>
      </c>
      <c r="N21" s="735">
        <v>0.1</v>
      </c>
      <c r="O21" s="537">
        <f>'B. Dashboard'!F64</f>
        <v>2.3E-2</v>
      </c>
      <c r="Q21" s="464"/>
      <c r="U21" s="3"/>
    </row>
    <row r="22" spans="2:21">
      <c r="B22" s="257"/>
      <c r="C22" s="195" t="str">
        <f>'C. Masterfiles'!C51</f>
        <v>N07</v>
      </c>
      <c r="D22" s="195" t="str">
        <f>'C. Masterfiles'!E51</f>
        <v>Мобилна централа (Mobile Switching Centre)</v>
      </c>
      <c r="E22" s="195" t="str">
        <f>'C. Masterfiles'!D51</f>
        <v>MSC</v>
      </c>
      <c r="F22" s="530" t="s">
        <v>379</v>
      </c>
      <c r="G22" s="596">
        <f>'3. Network design parameters'!H399</f>
        <v>1000000</v>
      </c>
      <c r="H22" s="322" t="str">
        <f>'3. Network design parameters'!I399</f>
        <v>Subscribers</v>
      </c>
      <c r="I22" s="323">
        <v>8</v>
      </c>
      <c r="J22" s="323">
        <v>500000</v>
      </c>
      <c r="K22" s="280">
        <f>IF(F22="Hardware",'B. Dashboard'!$F$60,'B. Dashboard'!$F$61)</f>
        <v>-0.02</v>
      </c>
      <c r="L22" s="735">
        <v>0.1</v>
      </c>
      <c r="M22" s="537">
        <f>'B. Dashboard'!F63</f>
        <v>2.3E-2</v>
      </c>
      <c r="N22" s="735">
        <v>0.1</v>
      </c>
      <c r="O22" s="537">
        <f>'B. Dashboard'!F64</f>
        <v>2.3E-2</v>
      </c>
      <c r="Q22" s="283"/>
      <c r="R22" s="283"/>
      <c r="U22" s="3"/>
    </row>
    <row r="23" spans="2:21">
      <c r="B23" s="257"/>
      <c r="C23" s="195" t="str">
        <f>'C. Masterfiles'!C52</f>
        <v>N08</v>
      </c>
      <c r="D23" s="195" t="str">
        <f>'C. Masterfiles'!E52</f>
        <v>Регистър на "домашните" потребители (Home location register)</v>
      </c>
      <c r="E23" s="195" t="str">
        <f>'C. Masterfiles'!D52</f>
        <v>HLR</v>
      </c>
      <c r="F23" s="530" t="s">
        <v>379</v>
      </c>
      <c r="G23" s="596">
        <f>'3. Network design parameters'!H400</f>
        <v>7500000</v>
      </c>
      <c r="H23" s="322" t="str">
        <f>'3. Network design parameters'!I400</f>
        <v>Subscribers</v>
      </c>
      <c r="I23" s="323">
        <v>8</v>
      </c>
      <c r="J23" s="323">
        <v>500000</v>
      </c>
      <c r="K23" s="280">
        <f>IF(F23="Hardware",'B. Dashboard'!$F$60,'B. Dashboard'!$F$61)</f>
        <v>-0.02</v>
      </c>
      <c r="L23" s="735">
        <v>0.1</v>
      </c>
      <c r="M23" s="537">
        <f>'B. Dashboard'!F63</f>
        <v>2.3E-2</v>
      </c>
      <c r="N23" s="735">
        <v>0.1</v>
      </c>
      <c r="O23" s="537">
        <f>'B. Dashboard'!F64</f>
        <v>2.3E-2</v>
      </c>
      <c r="Q23" s="283"/>
      <c r="R23" s="283"/>
      <c r="U23" s="3"/>
    </row>
    <row r="24" spans="2:21">
      <c r="B24" s="257"/>
      <c r="C24" s="195" t="str">
        <f>'C. Masterfiles'!C53</f>
        <v>N09</v>
      </c>
      <c r="D24" s="195" t="str">
        <f>'C. Masterfiles'!E53</f>
        <v>Предплатена платформа (Pre-paid platform)</v>
      </c>
      <c r="E24" s="195" t="str">
        <f>'C. Masterfiles'!D53</f>
        <v>PPP</v>
      </c>
      <c r="F24" s="530" t="s">
        <v>379</v>
      </c>
      <c r="G24" s="596">
        <f>'3. Network design parameters'!H401</f>
        <v>1000000</v>
      </c>
      <c r="H24" s="322" t="str">
        <f>'3. Network design parameters'!I401</f>
        <v>Subscribers</v>
      </c>
      <c r="I24" s="323">
        <v>8</v>
      </c>
      <c r="J24" s="323">
        <v>2000000</v>
      </c>
      <c r="K24" s="280">
        <f>IF(F24="Hardware",'B. Dashboard'!$F$60,'B. Dashboard'!$F$61)</f>
        <v>-0.02</v>
      </c>
      <c r="L24" s="735">
        <v>0.1</v>
      </c>
      <c r="M24" s="537">
        <f>'B. Dashboard'!F63</f>
        <v>2.3E-2</v>
      </c>
      <c r="N24" s="735">
        <v>0.1</v>
      </c>
      <c r="O24" s="537">
        <f>'B. Dashboard'!F64</f>
        <v>2.3E-2</v>
      </c>
      <c r="Q24" s="283"/>
      <c r="R24" s="283"/>
      <c r="U24" s="3"/>
    </row>
    <row r="25" spans="2:21">
      <c r="B25" s="257"/>
      <c r="C25" s="195" t="str">
        <f>'C. Masterfiles'!C54</f>
        <v>N10</v>
      </c>
      <c r="D25" s="195" t="str">
        <f>'C. Masterfiles'!E54</f>
        <v>SMS шлюз (SMS Gateway)</v>
      </c>
      <c r="E25" s="195" t="str">
        <f>'C. Masterfiles'!D54</f>
        <v>SMSG</v>
      </c>
      <c r="F25" s="530" t="s">
        <v>379</v>
      </c>
      <c r="G25" s="596">
        <f>'3. Network design parameters'!H402</f>
        <v>250000000</v>
      </c>
      <c r="H25" s="322" t="str">
        <f>'3. Network design parameters'!I402</f>
        <v>SMS</v>
      </c>
      <c r="I25" s="323">
        <v>8</v>
      </c>
      <c r="J25" s="323">
        <v>200000</v>
      </c>
      <c r="K25" s="280">
        <f>IF(F25="Hardware",'B. Dashboard'!$F$60,'B. Dashboard'!$F$61)</f>
        <v>-0.02</v>
      </c>
      <c r="L25" s="735">
        <v>0.1</v>
      </c>
      <c r="M25" s="537">
        <f>'B. Dashboard'!F63</f>
        <v>2.3E-2</v>
      </c>
      <c r="N25" s="735">
        <v>0.1</v>
      </c>
      <c r="O25" s="537">
        <f>'B. Dashboard'!F64</f>
        <v>2.3E-2</v>
      </c>
      <c r="Q25" s="283"/>
      <c r="R25" s="283"/>
      <c r="U25" s="3"/>
    </row>
    <row r="26" spans="2:21">
      <c r="B26" s="257"/>
      <c r="C26" s="195" t="str">
        <f>'C. Masterfiles'!C55</f>
        <v>N11</v>
      </c>
      <c r="D26" s="195" t="str">
        <f>'C. Masterfiles'!E55</f>
        <v>Централа за кратки съобщения SMS (SMS Control Centre)</v>
      </c>
      <c r="E26" s="195" t="str">
        <f>'C. Masterfiles'!D55</f>
        <v>SMSC</v>
      </c>
      <c r="F26" s="530" t="s">
        <v>379</v>
      </c>
      <c r="G26" s="596">
        <f>'3. Network design parameters'!H403</f>
        <v>250000000</v>
      </c>
      <c r="H26" s="322" t="str">
        <f>'3. Network design parameters'!I403</f>
        <v>SMS</v>
      </c>
      <c r="I26" s="323">
        <v>8</v>
      </c>
      <c r="J26" s="323">
        <v>200000</v>
      </c>
      <c r="K26" s="280">
        <f>IF(F26="Hardware",'B. Dashboard'!$F$60,'B. Dashboard'!$F$61)</f>
        <v>-0.02</v>
      </c>
      <c r="L26" s="735">
        <v>0.1</v>
      </c>
      <c r="M26" s="537">
        <f>'B. Dashboard'!F63</f>
        <v>2.3E-2</v>
      </c>
      <c r="N26" s="735">
        <v>0.1</v>
      </c>
      <c r="O26" s="537">
        <f>'B. Dashboard'!F64</f>
        <v>2.3E-2</v>
      </c>
      <c r="Q26" s="283"/>
      <c r="R26" s="283"/>
      <c r="U26" s="3"/>
    </row>
    <row r="27" spans="2:21">
      <c r="B27" s="257"/>
      <c r="C27" s="195" t="str">
        <f>'C. Masterfiles'!C56</f>
        <v>N12</v>
      </c>
      <c r="D27" s="195" t="str">
        <f>'C. Masterfiles'!E56</f>
        <v>Централа за мултимедийни съобщения MMS (MMS Control Centre)</v>
      </c>
      <c r="E27" s="195" t="str">
        <f>'C. Masterfiles'!D56</f>
        <v>MMSC</v>
      </c>
      <c r="F27" s="530" t="s">
        <v>379</v>
      </c>
      <c r="G27" s="596">
        <f>'3. Network design parameters'!H404</f>
        <v>5000000</v>
      </c>
      <c r="H27" s="322" t="str">
        <f>'3. Network design parameters'!I404</f>
        <v>MMS</v>
      </c>
      <c r="I27" s="323">
        <v>8</v>
      </c>
      <c r="J27" s="323">
        <v>500000</v>
      </c>
      <c r="K27" s="280">
        <f>IF(F27="Hardware",'B. Dashboard'!$F$60,'B. Dashboard'!$F$61)</f>
        <v>-0.02</v>
      </c>
      <c r="L27" s="735">
        <v>0.1</v>
      </c>
      <c r="M27" s="537">
        <f>'B. Dashboard'!F63</f>
        <v>2.3E-2</v>
      </c>
      <c r="N27" s="735">
        <v>0.1</v>
      </c>
      <c r="O27" s="537">
        <f>'B. Dashboard'!F64</f>
        <v>2.3E-2</v>
      </c>
      <c r="Q27" s="283"/>
      <c r="R27" s="283"/>
      <c r="U27" s="3"/>
    </row>
    <row r="28" spans="2:21">
      <c r="B28" s="257"/>
      <c r="C28" s="195" t="str">
        <f>'C. Masterfiles'!C57</f>
        <v>N13</v>
      </c>
      <c r="D28" s="195" t="str">
        <f>'C. Masterfiles'!E57</f>
        <v>Система за гласова поща (Voice mail system)</v>
      </c>
      <c r="E28" s="195" t="str">
        <f>'C. Masterfiles'!D57</f>
        <v>VMS</v>
      </c>
      <c r="F28" s="530" t="s">
        <v>379</v>
      </c>
      <c r="G28" s="596">
        <f>'3. Network design parameters'!H405</f>
        <v>2000000</v>
      </c>
      <c r="H28" s="322" t="str">
        <f>'3. Network design parameters'!I405</f>
        <v>Subscribers</v>
      </c>
      <c r="I28" s="323">
        <v>8</v>
      </c>
      <c r="J28" s="323">
        <v>500000</v>
      </c>
      <c r="K28" s="280">
        <f>IF(F28="Hardware",'B. Dashboard'!$F$60,'B. Dashboard'!$F$61)</f>
        <v>-0.02</v>
      </c>
      <c r="L28" s="735">
        <v>0.1</v>
      </c>
      <c r="M28" s="537">
        <f>'B. Dashboard'!F63</f>
        <v>2.3E-2</v>
      </c>
      <c r="N28" s="735">
        <v>0.1</v>
      </c>
      <c r="O28" s="537">
        <f>'B. Dashboard'!F64</f>
        <v>2.3E-2</v>
      </c>
      <c r="U28" s="3"/>
    </row>
    <row r="29" spans="2:21">
      <c r="B29" s="257"/>
      <c r="C29" s="195" t="str">
        <f>'C. Masterfiles'!C58</f>
        <v>N14</v>
      </c>
      <c r="D29" s="195" t="str">
        <f>'C. Masterfiles'!E58</f>
        <v>Система за управление на мрежата (Network management system)</v>
      </c>
      <c r="E29" s="195" t="str">
        <f>'C. Masterfiles'!D58</f>
        <v>NMS</v>
      </c>
      <c r="F29" s="530" t="s">
        <v>379</v>
      </c>
      <c r="G29" s="596">
        <f>'3. Network design parameters'!H406</f>
        <v>600000</v>
      </c>
      <c r="H29" s="322" t="str">
        <f>'3. Network design parameters'!I406</f>
        <v>Subscribers</v>
      </c>
      <c r="I29" s="323">
        <v>8</v>
      </c>
      <c r="J29" s="323">
        <v>200000</v>
      </c>
      <c r="K29" s="280">
        <f>IF(F29="Hardware",'B. Dashboard'!$F$60,'B. Dashboard'!$F$61)</f>
        <v>-0.02</v>
      </c>
      <c r="L29" s="735">
        <v>0.1</v>
      </c>
      <c r="M29" s="537">
        <f>'B. Dashboard'!F63</f>
        <v>2.3E-2</v>
      </c>
      <c r="N29" s="735">
        <v>0.1</v>
      </c>
      <c r="O29" s="537">
        <f>'B. Dashboard'!F64</f>
        <v>2.3E-2</v>
      </c>
      <c r="U29" s="3"/>
    </row>
    <row r="30" spans="2:21">
      <c r="B30" s="257"/>
      <c r="C30" s="195" t="str">
        <f>'C. Masterfiles'!C59</f>
        <v>N15</v>
      </c>
      <c r="D30" s="195" t="str">
        <f>'C. Masterfiles'!E59</f>
        <v>Система/и за оперативна поддръжка на мрежата (Operational Support System)</v>
      </c>
      <c r="E30" s="195" t="str">
        <f>'C. Masterfiles'!D59</f>
        <v>OSS</v>
      </c>
      <c r="F30" s="530" t="s">
        <v>379</v>
      </c>
      <c r="G30" s="596">
        <f>'3. Network design parameters'!H407</f>
        <v>1600000</v>
      </c>
      <c r="H30" s="322" t="str">
        <f>'3. Network design parameters'!I407</f>
        <v>Subscribers</v>
      </c>
      <c r="I30" s="323">
        <v>8</v>
      </c>
      <c r="J30" s="323">
        <v>500000</v>
      </c>
      <c r="K30" s="280">
        <f>IF(F30="Hardware",'B. Dashboard'!$F$60,'B. Dashboard'!$F$61)</f>
        <v>-0.02</v>
      </c>
      <c r="L30" s="735">
        <v>0.1</v>
      </c>
      <c r="M30" s="537">
        <f>'B. Dashboard'!F63</f>
        <v>2.3E-2</v>
      </c>
      <c r="N30" s="735">
        <v>0.1</v>
      </c>
      <c r="O30" s="537">
        <f>'B. Dashboard'!F64</f>
        <v>2.3E-2</v>
      </c>
      <c r="U30" s="3"/>
    </row>
    <row r="31" spans="2:21">
      <c r="B31" s="257"/>
      <c r="C31" s="195" t="str">
        <f>'C. Masterfiles'!C60</f>
        <v>N16</v>
      </c>
      <c r="D31" s="195" t="str">
        <f>'C. Masterfiles'!E60</f>
        <v>GPRS System</v>
      </c>
      <c r="E31" s="195" t="str">
        <f>'C. Masterfiles'!D60</f>
        <v>GPRS</v>
      </c>
      <c r="F31" s="530" t="s">
        <v>379</v>
      </c>
      <c r="G31" s="596">
        <f>'3. Network design parameters'!H408</f>
        <v>400000</v>
      </c>
      <c r="H31" s="322" t="str">
        <f>'3. Network design parameters'!I408</f>
        <v>Subscribers</v>
      </c>
      <c r="I31" s="323">
        <v>8</v>
      </c>
      <c r="J31" s="323">
        <v>2000000</v>
      </c>
      <c r="K31" s="280">
        <f>IF(F31="Hardware",'B. Dashboard'!$F$60,'B. Dashboard'!$F$61)</f>
        <v>-0.02</v>
      </c>
      <c r="L31" s="735">
        <v>0.1</v>
      </c>
      <c r="M31" s="537">
        <f>'B. Dashboard'!F63</f>
        <v>2.3E-2</v>
      </c>
      <c r="N31" s="735">
        <v>0.1</v>
      </c>
      <c r="O31" s="537">
        <f>'B. Dashboard'!F64</f>
        <v>2.3E-2</v>
      </c>
      <c r="U31" s="3"/>
    </row>
    <row r="32" spans="2:21">
      <c r="B32" s="257"/>
      <c r="C32" s="195" t="str">
        <f>'C. Masterfiles'!C61</f>
        <v>N17</v>
      </c>
      <c r="D32" s="195" t="str">
        <f>'C. Masterfiles'!E61</f>
        <v>Retail Billing system</v>
      </c>
      <c r="E32" s="195" t="str">
        <f>'C. Masterfiles'!D61</f>
        <v>BIL</v>
      </c>
      <c r="F32" s="530" t="s">
        <v>379</v>
      </c>
      <c r="G32" s="596">
        <f>'3. Network design parameters'!H409</f>
        <v>1600000</v>
      </c>
      <c r="H32" s="322" t="str">
        <f>'3. Network design parameters'!I409</f>
        <v>Subscribers</v>
      </c>
      <c r="I32" s="323">
        <v>8</v>
      </c>
      <c r="J32" s="323">
        <v>2000000</v>
      </c>
      <c r="K32" s="280">
        <f>IF(F32="Hardware",'B. Dashboard'!$F$60,'B. Dashboard'!$F$61)</f>
        <v>-0.02</v>
      </c>
      <c r="L32" s="735">
        <v>0.1</v>
      </c>
      <c r="M32" s="537">
        <f>'B. Dashboard'!F63</f>
        <v>2.3E-2</v>
      </c>
      <c r="N32" s="735">
        <v>0.1</v>
      </c>
      <c r="O32" s="537">
        <f>'B. Dashboard'!F64</f>
        <v>2.3E-2</v>
      </c>
      <c r="U32" s="3"/>
    </row>
    <row r="33" spans="2:21">
      <c r="B33" s="257"/>
      <c r="C33" s="195" t="str">
        <f>'C. Masterfiles'!C62</f>
        <v>N18</v>
      </c>
      <c r="D33" s="195" t="str">
        <f>'C. Masterfiles'!E62</f>
        <v>Система за таксуване (Interconnection Billing System)</v>
      </c>
      <c r="E33" s="195" t="str">
        <f>'C. Masterfiles'!D62</f>
        <v>IBIL</v>
      </c>
      <c r="F33" s="530" t="s">
        <v>379</v>
      </c>
      <c r="G33" s="596">
        <f>'3. Network design parameters'!H410</f>
        <v>5000000</v>
      </c>
      <c r="H33" s="322" t="str">
        <f>'3. Network design parameters'!I410</f>
        <v>Subscribers</v>
      </c>
      <c r="I33" s="323">
        <v>8</v>
      </c>
      <c r="J33" s="323">
        <v>2000000</v>
      </c>
      <c r="K33" s="280">
        <f>IF(F33="Hardware",'B. Dashboard'!$F$60,'B. Dashboard'!$F$61)</f>
        <v>-0.02</v>
      </c>
      <c r="L33" s="735">
        <v>0.1</v>
      </c>
      <c r="M33" s="537">
        <f>'B. Dashboard'!F63</f>
        <v>2.3E-2</v>
      </c>
      <c r="N33" s="735">
        <v>0.1</v>
      </c>
      <c r="O33" s="537">
        <f>'B. Dashboard'!F64</f>
        <v>2.3E-2</v>
      </c>
      <c r="U33" s="3"/>
    </row>
    <row r="34" spans="2:21">
      <c r="B34" s="257"/>
      <c r="C34" s="195" t="str">
        <f>'C. Masterfiles'!C63</f>
        <v>N19</v>
      </c>
      <c r="D34" s="195" t="str">
        <f>'C. Masterfiles'!E63</f>
        <v>Шлюз за взаимниосвързване (Interconnect Gateway)</v>
      </c>
      <c r="E34" s="195" t="str">
        <f>'C. Masterfiles'!D63</f>
        <v>IGW</v>
      </c>
      <c r="F34" s="530" t="s">
        <v>379</v>
      </c>
      <c r="G34" s="596">
        <f>'3. Network design parameters'!H411</f>
        <v>2000</v>
      </c>
      <c r="H34" s="322" t="str">
        <f>'3. Network design parameters'!I411</f>
        <v>Mbps</v>
      </c>
      <c r="I34" s="323">
        <v>8</v>
      </c>
      <c r="J34" s="323">
        <v>500000</v>
      </c>
      <c r="K34" s="280">
        <f>IF(F34="Hardware",'B. Dashboard'!$F$60,'B. Dashboard'!$F$61)</f>
        <v>-0.02</v>
      </c>
      <c r="L34" s="735">
        <v>0.1</v>
      </c>
      <c r="M34" s="537">
        <f>'B. Dashboard'!F63</f>
        <v>2.3E-2</v>
      </c>
      <c r="N34" s="735">
        <v>0.1</v>
      </c>
      <c r="O34" s="537">
        <f>'B. Dashboard'!F64</f>
        <v>2.3E-2</v>
      </c>
      <c r="U34" s="3"/>
    </row>
    <row r="35" spans="2:21">
      <c r="B35" s="257"/>
      <c r="C35" s="195" t="str">
        <f>'C. Masterfiles'!C64</f>
        <v>N20</v>
      </c>
      <c r="D35" s="195" t="str">
        <f>'C. Masterfiles'!E64</f>
        <v>Международен шлюз за взаимниосвързване  (International Gateway)</v>
      </c>
      <c r="E35" s="195" t="str">
        <f>'C. Masterfiles'!D64</f>
        <v>INT</v>
      </c>
      <c r="F35" s="530" t="s">
        <v>379</v>
      </c>
      <c r="G35" s="596">
        <f>'3. Network design parameters'!H412</f>
        <v>10000</v>
      </c>
      <c r="H35" s="322" t="str">
        <f>'3. Network design parameters'!I412</f>
        <v>Mbps</v>
      </c>
      <c r="I35" s="323">
        <v>8</v>
      </c>
      <c r="J35" s="323">
        <v>200000</v>
      </c>
      <c r="K35" s="280">
        <f>IF(F35="Hardware",'B. Dashboard'!$F$60,'B. Dashboard'!$F$61)</f>
        <v>-0.02</v>
      </c>
      <c r="L35" s="735">
        <v>0.1</v>
      </c>
      <c r="M35" s="537">
        <f>'B. Dashboard'!F63</f>
        <v>2.3E-2</v>
      </c>
      <c r="N35" s="735">
        <v>0.1</v>
      </c>
      <c r="O35" s="537">
        <f>'B. Dashboard'!F64</f>
        <v>2.3E-2</v>
      </c>
      <c r="U35" s="3"/>
    </row>
    <row r="36" spans="2:21">
      <c r="B36" s="257"/>
      <c r="C36" s="195" t="str">
        <f>'C. Masterfiles'!C65</f>
        <v>N21</v>
      </c>
      <c r="D36" s="195" t="str">
        <f>'C. Masterfiles'!E65</f>
        <v>Облужващ GPRS възел (Serving GPRS Support Node)</v>
      </c>
      <c r="E36" s="195" t="str">
        <f>'C. Masterfiles'!D65</f>
        <v>SGSN</v>
      </c>
      <c r="F36" s="530" t="s">
        <v>379</v>
      </c>
      <c r="G36" s="596">
        <f>'3. Network design parameters'!H413</f>
        <v>2000000</v>
      </c>
      <c r="H36" s="322" t="str">
        <f>'3. Network design parameters'!I413</f>
        <v>Subscribers</v>
      </c>
      <c r="I36" s="323">
        <v>8</v>
      </c>
      <c r="J36" s="323">
        <v>500000</v>
      </c>
      <c r="K36" s="280">
        <f>IF(F36="Hardware",'B. Dashboard'!$F$60,'B. Dashboard'!$F$61)</f>
        <v>-0.02</v>
      </c>
      <c r="L36" s="735">
        <v>0.1</v>
      </c>
      <c r="M36" s="537">
        <f>'B. Dashboard'!F63</f>
        <v>2.3E-2</v>
      </c>
      <c r="N36" s="735">
        <v>0.1</v>
      </c>
      <c r="O36" s="537">
        <f>'B. Dashboard'!F64</f>
        <v>2.3E-2</v>
      </c>
      <c r="U36" s="3"/>
    </row>
    <row r="37" spans="2:21">
      <c r="B37" s="257"/>
      <c r="C37" s="195" t="str">
        <f>'C. Masterfiles'!C66</f>
        <v>N22</v>
      </c>
      <c r="D37" s="195" t="str">
        <f>'C. Masterfiles'!E66</f>
        <v>Шлюз на мрежата за пакетна комутация (Gateway GPRS Support Node )</v>
      </c>
      <c r="E37" s="195" t="str">
        <f>'C. Masterfiles'!D66</f>
        <v>GGSN</v>
      </c>
      <c r="F37" s="530" t="s">
        <v>379</v>
      </c>
      <c r="G37" s="596">
        <f>'3. Network design parameters'!H414</f>
        <v>2000000</v>
      </c>
      <c r="H37" s="322" t="str">
        <f>'3. Network design parameters'!I414</f>
        <v>Subscribers</v>
      </c>
      <c r="I37" s="323">
        <v>8</v>
      </c>
      <c r="J37" s="323">
        <v>550000</v>
      </c>
      <c r="K37" s="280">
        <f>IF(F37="Hardware",'B. Dashboard'!$F$60,'B. Dashboard'!$F$61)</f>
        <v>-0.02</v>
      </c>
      <c r="L37" s="735">
        <v>0.1</v>
      </c>
      <c r="M37" s="537">
        <f>'B. Dashboard'!F63</f>
        <v>2.3E-2</v>
      </c>
      <c r="N37" s="735">
        <v>0.1</v>
      </c>
      <c r="O37" s="537">
        <f>'B. Dashboard'!F64</f>
        <v>2.3E-2</v>
      </c>
      <c r="U37" s="3"/>
    </row>
    <row r="38" spans="2:21">
      <c r="B38" s="257"/>
      <c r="C38" s="195" t="str">
        <f>'C. Masterfiles'!C67</f>
        <v>N23</v>
      </c>
      <c r="D38" s="195" t="str">
        <f>'C. Masterfiles'!E67</f>
        <v>IN Platform</v>
      </c>
      <c r="E38" s="195" t="str">
        <f>'C. Masterfiles'!D67</f>
        <v>IN/NGN</v>
      </c>
      <c r="F38" s="530" t="s">
        <v>379</v>
      </c>
      <c r="G38" s="596">
        <f>'3. Network design parameters'!H415</f>
        <v>4000</v>
      </c>
      <c r="H38" s="322" t="str">
        <f>'3. Network design parameters'!I415</f>
        <v>Mbps</v>
      </c>
      <c r="I38" s="323">
        <v>8</v>
      </c>
      <c r="J38" s="323">
        <v>780000</v>
      </c>
      <c r="K38" s="280">
        <f>IF(F38="Hardware",'B. Dashboard'!$F$60,'B. Dashboard'!$F$61)</f>
        <v>-0.02</v>
      </c>
      <c r="L38" s="735">
        <v>0.1</v>
      </c>
      <c r="M38" s="537">
        <f>'B. Dashboard'!F63</f>
        <v>2.3E-2</v>
      </c>
      <c r="N38" s="735">
        <v>0.1</v>
      </c>
      <c r="O38" s="537">
        <f>'B. Dashboard'!F64</f>
        <v>2.3E-2</v>
      </c>
      <c r="U38" s="3"/>
    </row>
    <row r="39" spans="2:21">
      <c r="B39" s="257"/>
      <c r="C39" s="195" t="str">
        <f>'C. Masterfiles'!C68</f>
        <v>N24</v>
      </c>
      <c r="D39" s="195" t="str">
        <f>'C. Masterfiles'!E68</f>
        <v>4G базова станция (4G Base Station)</v>
      </c>
      <c r="E39" s="195" t="str">
        <f>'C. Masterfiles'!D68</f>
        <v>eNodeB</v>
      </c>
      <c r="F39" s="530" t="s">
        <v>379</v>
      </c>
      <c r="G39" s="277"/>
      <c r="H39" s="277"/>
      <c r="I39" s="323">
        <v>8</v>
      </c>
      <c r="J39" s="323">
        <v>20000</v>
      </c>
      <c r="K39" s="280">
        <f>IF(F39="Hardware",'B. Dashboard'!$F$60,'B. Dashboard'!$F$61)</f>
        <v>-0.02</v>
      </c>
      <c r="L39" s="735">
        <v>0.1</v>
      </c>
      <c r="M39" s="537">
        <f>'B. Dashboard'!F63</f>
        <v>2.3E-2</v>
      </c>
      <c r="N39" s="735">
        <v>0.1</v>
      </c>
      <c r="O39" s="537">
        <f>'B. Dashboard'!F64</f>
        <v>2.3E-2</v>
      </c>
      <c r="U39" s="3"/>
    </row>
    <row r="40" spans="2:21">
      <c r="B40" s="257"/>
      <c r="C40" s="195" t="str">
        <f>'C. Masterfiles'!C69</f>
        <v>N25</v>
      </c>
      <c r="D40" s="195" t="str">
        <f>'C. Masterfiles'!E69</f>
        <v>4G Приемо-предавателно устройство (4G Transceiver)</v>
      </c>
      <c r="E40" s="195" t="str">
        <f>'C. Masterfiles'!D69</f>
        <v>eNodeB Radio</v>
      </c>
      <c r="F40" s="530" t="s">
        <v>378</v>
      </c>
      <c r="G40" s="277"/>
      <c r="H40" s="277"/>
      <c r="I40" s="323">
        <v>10</v>
      </c>
      <c r="J40" s="323">
        <v>5000</v>
      </c>
      <c r="K40" s="280">
        <f>IF(F40="Hardware",'B. Dashboard'!$F$60,'B. Dashboard'!$F$61)</f>
        <v>0.01</v>
      </c>
      <c r="L40" s="735">
        <v>0.1</v>
      </c>
      <c r="M40" s="537">
        <f>'B. Dashboard'!F63</f>
        <v>2.3E-2</v>
      </c>
      <c r="N40" s="735">
        <v>0.1</v>
      </c>
      <c r="O40" s="537">
        <f>'B. Dashboard'!F64</f>
        <v>2.3E-2</v>
      </c>
      <c r="U40" s="3"/>
    </row>
    <row r="41" spans="2:21">
      <c r="B41" s="257"/>
      <c r="C41" s="195" t="str">
        <f>'C. Masterfiles'!C70</f>
        <v>N26</v>
      </c>
      <c r="D41" s="195" t="str">
        <f>'C. Masterfiles'!E70</f>
        <v>OTHER: complete as required</v>
      </c>
      <c r="E41" s="195" t="str">
        <f>'C. Masterfiles'!D70</f>
        <v>OTHER</v>
      </c>
      <c r="F41" s="323"/>
      <c r="G41" s="596">
        <f>'3. Network design parameters'!H418</f>
        <v>0</v>
      </c>
      <c r="H41" s="322">
        <f>'3. Network design parameters'!I418</f>
        <v>0</v>
      </c>
      <c r="I41" s="323">
        <v>5</v>
      </c>
      <c r="J41" s="323"/>
      <c r="K41" s="280">
        <f>IF(F41="Hardware",'B. Dashboard'!$F$60,'B. Dashboard'!$F$61)</f>
        <v>-0.02</v>
      </c>
      <c r="L41" s="532"/>
      <c r="M41" s="537">
        <f>'B. Dashboard'!F63</f>
        <v>2.3E-2</v>
      </c>
      <c r="N41" s="532"/>
      <c r="O41" s="537">
        <f>'B. Dashboard'!F64</f>
        <v>2.3E-2</v>
      </c>
      <c r="P41" s="283"/>
      <c r="U41" s="3"/>
    </row>
    <row r="42" spans="2:21">
      <c r="B42" s="257"/>
      <c r="C42" s="195" t="str">
        <f>'C. Masterfiles'!C71</f>
        <v>N27</v>
      </c>
      <c r="D42" s="195" t="str">
        <f>'C. Masterfiles'!E71</f>
        <v>OTHER: complete as required</v>
      </c>
      <c r="E42" s="195" t="str">
        <f>'C. Masterfiles'!D71</f>
        <v>OTHER</v>
      </c>
      <c r="F42" s="323"/>
      <c r="G42" s="596">
        <f>'3. Network design parameters'!H419</f>
        <v>0</v>
      </c>
      <c r="H42" s="322">
        <f>'3. Network design parameters'!I419</f>
        <v>0</v>
      </c>
      <c r="I42" s="323">
        <v>5</v>
      </c>
      <c r="J42" s="323"/>
      <c r="K42" s="280">
        <f>IF(F42="Hardware",'B. Dashboard'!$F$60,'B. Dashboard'!$F$61)</f>
        <v>-0.02</v>
      </c>
      <c r="L42" s="532"/>
      <c r="M42" s="537">
        <f>'B. Dashboard'!F63</f>
        <v>2.3E-2</v>
      </c>
      <c r="N42" s="532"/>
      <c r="O42" s="537">
        <f>'B. Dashboard'!F64</f>
        <v>2.3E-2</v>
      </c>
      <c r="P42" s="283"/>
      <c r="U42" s="3"/>
    </row>
    <row r="43" spans="2:21">
      <c r="B43" s="257"/>
      <c r="C43" s="195" t="str">
        <f>'C. Masterfiles'!C72</f>
        <v>N28</v>
      </c>
      <c r="D43" s="195" t="str">
        <f>'C. Masterfiles'!E72</f>
        <v>OTHER: complete as required</v>
      </c>
      <c r="E43" s="195" t="str">
        <f>'C. Masterfiles'!D72</f>
        <v>OTHER</v>
      </c>
      <c r="F43" s="323"/>
      <c r="G43" s="596">
        <f>'3. Network design parameters'!H420</f>
        <v>0</v>
      </c>
      <c r="H43" s="322">
        <f>'3. Network design parameters'!I420</f>
        <v>0</v>
      </c>
      <c r="I43" s="323">
        <v>5</v>
      </c>
      <c r="J43" s="323"/>
      <c r="K43" s="280">
        <f>IF(F43="Hardware",'B. Dashboard'!$F$60,'B. Dashboard'!$F$61)</f>
        <v>-0.02</v>
      </c>
      <c r="L43" s="532"/>
      <c r="M43" s="537">
        <f>'B. Dashboard'!F63</f>
        <v>2.3E-2</v>
      </c>
      <c r="N43" s="532"/>
      <c r="O43" s="537">
        <f>'B. Dashboard'!F64</f>
        <v>2.3E-2</v>
      </c>
      <c r="P43" s="283"/>
      <c r="U43" s="3"/>
    </row>
    <row r="44" spans="2:21">
      <c r="B44" s="257"/>
      <c r="C44" s="195" t="str">
        <f>'C. Masterfiles'!C73</f>
        <v>N29</v>
      </c>
      <c r="D44" s="195" t="str">
        <f>'C. Masterfiles'!E73</f>
        <v>OTHER: complete as required</v>
      </c>
      <c r="E44" s="195" t="str">
        <f>'C. Masterfiles'!D73</f>
        <v>OTHER</v>
      </c>
      <c r="F44" s="323"/>
      <c r="G44" s="596">
        <f>'3. Network design parameters'!H421</f>
        <v>0</v>
      </c>
      <c r="H44" s="322">
        <f>'3. Network design parameters'!I421</f>
        <v>0</v>
      </c>
      <c r="I44" s="323">
        <v>5</v>
      </c>
      <c r="J44" s="323"/>
      <c r="K44" s="280">
        <f>IF(F44="Hardware",'B. Dashboard'!$F$60,'B. Dashboard'!$F$61)</f>
        <v>-0.02</v>
      </c>
      <c r="L44" s="532"/>
      <c r="M44" s="537">
        <f>'B. Dashboard'!F63</f>
        <v>2.3E-2</v>
      </c>
      <c r="N44" s="532"/>
      <c r="O44" s="537">
        <f>'B. Dashboard'!F64</f>
        <v>2.3E-2</v>
      </c>
      <c r="P44" s="283"/>
      <c r="U44" s="3"/>
    </row>
    <row r="45" spans="2:21">
      <c r="B45" s="257"/>
      <c r="C45" s="195" t="str">
        <f>'C. Masterfiles'!C74</f>
        <v>N30</v>
      </c>
      <c r="D45" s="195" t="str">
        <f>'C. Masterfiles'!E74</f>
        <v>OTHER: complete as required</v>
      </c>
      <c r="E45" s="195" t="str">
        <f>'C. Masterfiles'!D74</f>
        <v>OTHER</v>
      </c>
      <c r="F45" s="323"/>
      <c r="G45" s="596">
        <f>'3. Network design parameters'!H422</f>
        <v>0</v>
      </c>
      <c r="H45" s="322">
        <f>'3. Network design parameters'!I422</f>
        <v>0</v>
      </c>
      <c r="I45" s="323">
        <v>5</v>
      </c>
      <c r="J45" s="323"/>
      <c r="K45" s="280">
        <f>IF(F45="Hardware",'B. Dashboard'!$F$60,'B. Dashboard'!$F$61)</f>
        <v>-0.02</v>
      </c>
      <c r="L45" s="532"/>
      <c r="M45" s="537">
        <f>'B. Dashboard'!F63</f>
        <v>2.3E-2</v>
      </c>
      <c r="N45" s="532"/>
      <c r="O45" s="537">
        <f>'B. Dashboard'!F64</f>
        <v>2.3E-2</v>
      </c>
      <c r="P45" s="283"/>
      <c r="U45" s="3"/>
    </row>
    <row r="46" spans="2:21">
      <c r="B46" s="257"/>
      <c r="C46" s="195" t="str">
        <f>'2. Traffic'!C276</f>
        <v>End</v>
      </c>
      <c r="D46" s="195" t="str">
        <f>'2. Traffic'!D276</f>
        <v>End of List</v>
      </c>
      <c r="E46" s="324"/>
      <c r="F46" s="324"/>
      <c r="G46" s="277"/>
      <c r="H46" s="300"/>
      <c r="I46" s="277"/>
      <c r="J46" s="160"/>
      <c r="K46" s="160"/>
      <c r="L46" s="160"/>
      <c r="M46" s="160"/>
      <c r="N46" s="160"/>
      <c r="O46" s="160"/>
    </row>
    <row r="47" spans="2:21">
      <c r="B47" s="257"/>
    </row>
    <row r="48" spans="2:21">
      <c r="B48" s="257"/>
    </row>
    <row r="49" spans="2:10" ht="15">
      <c r="B49" s="314">
        <v>5.0199999999999996</v>
      </c>
      <c r="C49" s="314" t="s">
        <v>599</v>
      </c>
      <c r="D49" s="330"/>
    </row>
    <row r="50" spans="2:10" ht="15">
      <c r="B50" s="314"/>
      <c r="C50" s="314"/>
      <c r="D50" s="330"/>
    </row>
    <row r="51" spans="2:10" ht="15">
      <c r="B51" s="314"/>
      <c r="C51" s="314"/>
      <c r="D51" s="330"/>
    </row>
    <row r="52" spans="2:10">
      <c r="B52" s="314"/>
      <c r="C52" s="227" t="str">
        <f>'C. Masterfiles'!D168</f>
        <v>Efficient Operator (MEO)</v>
      </c>
    </row>
    <row r="53" spans="2:10">
      <c r="B53" s="314"/>
      <c r="C53" s="249"/>
    </row>
    <row r="54" spans="2:10">
      <c r="B54" s="314"/>
      <c r="C54" s="327"/>
      <c r="F54" s="339"/>
      <c r="G54" s="860" t="s">
        <v>32</v>
      </c>
      <c r="H54" s="861"/>
      <c r="I54" s="862" t="s">
        <v>192</v>
      </c>
      <c r="J54" s="861"/>
    </row>
    <row r="55" spans="2:10" ht="76.5">
      <c r="B55" s="314"/>
      <c r="C55" s="241" t="s">
        <v>0</v>
      </c>
      <c r="D55" s="241" t="s">
        <v>3</v>
      </c>
      <c r="E55" s="241" t="s">
        <v>309</v>
      </c>
      <c r="F55" s="241" t="s">
        <v>363</v>
      </c>
      <c r="G55" s="244" t="s">
        <v>820</v>
      </c>
      <c r="H55" s="332" t="s">
        <v>823</v>
      </c>
      <c r="I55" s="47" t="s">
        <v>821</v>
      </c>
      <c r="J55" s="241" t="s">
        <v>822</v>
      </c>
    </row>
    <row r="56" spans="2:10">
      <c r="B56" s="314"/>
      <c r="C56" s="241"/>
      <c r="D56" s="241"/>
      <c r="E56" s="241"/>
      <c r="F56" s="241" t="s">
        <v>248</v>
      </c>
      <c r="G56" s="244" t="s">
        <v>258</v>
      </c>
      <c r="H56" s="241" t="s">
        <v>10</v>
      </c>
      <c r="I56" s="241" t="s">
        <v>10</v>
      </c>
      <c r="J56" s="241" t="s">
        <v>10</v>
      </c>
    </row>
    <row r="57" spans="2:10">
      <c r="B57" s="314"/>
      <c r="C57" s="4" t="str">
        <f t="shared" ref="C57:E60" si="0">C18</f>
        <v>N03</v>
      </c>
      <c r="D57" s="4" t="str">
        <f t="shared" si="0"/>
        <v>GSM базова станция (2G Base Station)</v>
      </c>
      <c r="E57" s="4" t="str">
        <f t="shared" si="0"/>
        <v>BTS</v>
      </c>
      <c r="F57" s="538">
        <v>8</v>
      </c>
      <c r="G57" s="323">
        <v>10000</v>
      </c>
      <c r="H57" s="532">
        <v>-0.02</v>
      </c>
      <c r="I57" s="532">
        <v>0.1</v>
      </c>
      <c r="J57" s="532">
        <v>1.1300002366162465E-2</v>
      </c>
    </row>
    <row r="58" spans="2:10">
      <c r="B58" s="314"/>
      <c r="C58" s="4" t="str">
        <f t="shared" si="0"/>
        <v>N04</v>
      </c>
      <c r="D58" s="4" t="str">
        <f t="shared" si="0"/>
        <v>UMTS базова станция (3G Base Station)</v>
      </c>
      <c r="E58" s="4" t="str">
        <f t="shared" si="0"/>
        <v>Node B</v>
      </c>
      <c r="F58" s="538">
        <f>F57</f>
        <v>8</v>
      </c>
      <c r="G58" s="323">
        <v>10000</v>
      </c>
      <c r="H58" s="532">
        <v>-0.02</v>
      </c>
      <c r="I58" s="532">
        <v>0.1</v>
      </c>
      <c r="J58" s="532">
        <v>1.1300002366162465E-2</v>
      </c>
    </row>
    <row r="59" spans="2:10">
      <c r="B59" s="314"/>
      <c r="C59" s="4" t="str">
        <f t="shared" si="0"/>
        <v>N05</v>
      </c>
      <c r="D59" s="4" t="str">
        <f t="shared" si="0"/>
        <v>Контролер на GSM базова станция (Base station controller)</v>
      </c>
      <c r="E59" s="4" t="str">
        <f t="shared" si="0"/>
        <v>BSC</v>
      </c>
      <c r="F59" s="538">
        <v>20</v>
      </c>
      <c r="G59" s="538">
        <v>1000000</v>
      </c>
      <c r="H59" s="532">
        <v>-0.02</v>
      </c>
      <c r="I59" s="532">
        <v>0.1</v>
      </c>
      <c r="J59" s="532">
        <v>1.1300002366162465E-2</v>
      </c>
    </row>
    <row r="60" spans="2:10">
      <c r="B60" s="314"/>
      <c r="C60" s="4" t="str">
        <f t="shared" si="0"/>
        <v>N06</v>
      </c>
      <c r="D60" s="4" t="str">
        <f t="shared" si="0"/>
        <v>Контролер на UMTS базова станция (Radio Network Controler)</v>
      </c>
      <c r="E60" s="4" t="str">
        <f t="shared" si="0"/>
        <v>RNC</v>
      </c>
      <c r="F60" s="538">
        <v>20</v>
      </c>
      <c r="G60" s="538">
        <v>1000000</v>
      </c>
      <c r="H60" s="532">
        <v>-0.02</v>
      </c>
      <c r="I60" s="532">
        <v>0.1</v>
      </c>
      <c r="J60" s="532">
        <v>1.1300002366162465E-2</v>
      </c>
    </row>
    <row r="61" spans="2:10">
      <c r="B61" s="314"/>
      <c r="C61" s="4" t="str">
        <f>C39</f>
        <v>N24</v>
      </c>
      <c r="D61" s="4" t="str">
        <f>D39</f>
        <v>4G базова станция (4G Base Station)</v>
      </c>
      <c r="E61" s="4" t="str">
        <f>E39</f>
        <v>eNodeB</v>
      </c>
      <c r="F61" s="538">
        <v>8</v>
      </c>
      <c r="G61" s="323">
        <v>10000</v>
      </c>
      <c r="H61" s="532">
        <v>-0.02</v>
      </c>
      <c r="I61" s="532">
        <v>0.1</v>
      </c>
      <c r="J61" s="532">
        <v>1.1300002366162465E-2</v>
      </c>
    </row>
    <row r="62" spans="2:10">
      <c r="B62" s="314"/>
      <c r="C62" s="4"/>
      <c r="D62" s="4"/>
      <c r="E62" s="324"/>
      <c r="F62" s="324"/>
      <c r="G62" s="324"/>
      <c r="H62" s="324"/>
      <c r="I62" s="324"/>
      <c r="J62" s="324"/>
    </row>
    <row r="63" spans="2:10" ht="15">
      <c r="B63" s="314"/>
      <c r="C63" s="314"/>
      <c r="D63" s="330"/>
    </row>
    <row r="64" spans="2:10" ht="15">
      <c r="B64" s="314"/>
      <c r="C64" s="314"/>
      <c r="D64" s="330"/>
    </row>
    <row r="65" spans="2:12">
      <c r="B65" s="314"/>
      <c r="C65" s="249" t="s">
        <v>381</v>
      </c>
    </row>
    <row r="66" spans="2:12">
      <c r="B66" s="314"/>
      <c r="C66" s="249"/>
    </row>
    <row r="67" spans="2:12">
      <c r="B67" s="314"/>
      <c r="F67" s="339"/>
      <c r="G67" s="860" t="s">
        <v>32</v>
      </c>
      <c r="H67" s="861"/>
      <c r="I67" s="862" t="s">
        <v>192</v>
      </c>
      <c r="J67" s="861"/>
    </row>
    <row r="68" spans="2:12" ht="76.5">
      <c r="B68" s="314"/>
      <c r="C68" s="241" t="s">
        <v>0</v>
      </c>
      <c r="D68" s="241" t="s">
        <v>3</v>
      </c>
      <c r="E68" s="241" t="s">
        <v>309</v>
      </c>
      <c r="F68" s="241" t="s">
        <v>363</v>
      </c>
      <c r="G68" s="244" t="s">
        <v>820</v>
      </c>
      <c r="H68" s="332" t="s">
        <v>823</v>
      </c>
      <c r="I68" s="47" t="s">
        <v>821</v>
      </c>
      <c r="J68" s="241" t="s">
        <v>822</v>
      </c>
    </row>
    <row r="69" spans="2:12">
      <c r="B69" s="314"/>
      <c r="C69" s="241"/>
      <c r="D69" s="241"/>
      <c r="E69" s="241"/>
      <c r="F69" s="241" t="s">
        <v>248</v>
      </c>
      <c r="G69" s="244" t="s">
        <v>258</v>
      </c>
      <c r="H69" s="241" t="s">
        <v>10</v>
      </c>
      <c r="I69" s="241" t="s">
        <v>10</v>
      </c>
      <c r="J69" s="241" t="s">
        <v>10</v>
      </c>
    </row>
    <row r="70" spans="2:12">
      <c r="B70" s="314"/>
      <c r="C70" s="4" t="str">
        <f t="shared" ref="C70:J70" si="1">C57</f>
        <v>N03</v>
      </c>
      <c r="D70" s="4" t="str">
        <f t="shared" si="1"/>
        <v>GSM базова станция (2G Base Station)</v>
      </c>
      <c r="E70" s="4" t="str">
        <f t="shared" si="1"/>
        <v>BTS</v>
      </c>
      <c r="F70" s="594">
        <f t="shared" si="1"/>
        <v>8</v>
      </c>
      <c r="G70" s="585">
        <f t="shared" si="1"/>
        <v>10000</v>
      </c>
      <c r="H70" s="595">
        <f t="shared" si="1"/>
        <v>-0.02</v>
      </c>
      <c r="I70" s="595">
        <f t="shared" si="1"/>
        <v>0.1</v>
      </c>
      <c r="J70" s="595">
        <f t="shared" si="1"/>
        <v>1.1300002366162465E-2</v>
      </c>
    </row>
    <row r="71" spans="2:12">
      <c r="B71" s="314"/>
      <c r="C71" s="4" t="str">
        <f t="shared" ref="C71:J71" si="2">C58</f>
        <v>N04</v>
      </c>
      <c r="D71" s="4" t="str">
        <f t="shared" si="2"/>
        <v>UMTS базова станция (3G Base Station)</v>
      </c>
      <c r="E71" s="4" t="str">
        <f t="shared" si="2"/>
        <v>Node B</v>
      </c>
      <c r="F71" s="594">
        <f t="shared" si="2"/>
        <v>8</v>
      </c>
      <c r="G71" s="585">
        <f t="shared" si="2"/>
        <v>10000</v>
      </c>
      <c r="H71" s="595">
        <f t="shared" si="2"/>
        <v>-0.02</v>
      </c>
      <c r="I71" s="595">
        <f t="shared" si="2"/>
        <v>0.1</v>
      </c>
      <c r="J71" s="595">
        <f t="shared" si="2"/>
        <v>1.1300002366162465E-2</v>
      </c>
    </row>
    <row r="72" spans="2:12">
      <c r="B72" s="314"/>
      <c r="C72" s="4" t="str">
        <f t="shared" ref="C72:J72" si="3">C59</f>
        <v>N05</v>
      </c>
      <c r="D72" s="4" t="str">
        <f t="shared" si="3"/>
        <v>Контролер на GSM базова станция (Base station controller)</v>
      </c>
      <c r="E72" s="4" t="str">
        <f t="shared" si="3"/>
        <v>BSC</v>
      </c>
      <c r="F72" s="594">
        <f t="shared" si="3"/>
        <v>20</v>
      </c>
      <c r="G72" s="585">
        <f t="shared" si="3"/>
        <v>1000000</v>
      </c>
      <c r="H72" s="595">
        <f t="shared" si="3"/>
        <v>-0.02</v>
      </c>
      <c r="I72" s="595">
        <f t="shared" si="3"/>
        <v>0.1</v>
      </c>
      <c r="J72" s="595">
        <f t="shared" si="3"/>
        <v>1.1300002366162465E-2</v>
      </c>
    </row>
    <row r="73" spans="2:12">
      <c r="B73" s="314"/>
      <c r="C73" s="4" t="str">
        <f t="shared" ref="C73:J73" si="4">C60</f>
        <v>N06</v>
      </c>
      <c r="D73" s="4" t="str">
        <f t="shared" si="4"/>
        <v>Контролер на UMTS базова станция (Radio Network Controler)</v>
      </c>
      <c r="E73" s="4" t="str">
        <f t="shared" si="4"/>
        <v>RNC</v>
      </c>
      <c r="F73" s="594">
        <f t="shared" si="4"/>
        <v>20</v>
      </c>
      <c r="G73" s="585">
        <f t="shared" si="4"/>
        <v>1000000</v>
      </c>
      <c r="H73" s="595">
        <f t="shared" si="4"/>
        <v>-0.02</v>
      </c>
      <c r="I73" s="595">
        <f t="shared" si="4"/>
        <v>0.1</v>
      </c>
      <c r="J73" s="595">
        <f t="shared" si="4"/>
        <v>1.1300002366162465E-2</v>
      </c>
    </row>
    <row r="74" spans="2:12">
      <c r="B74" s="314"/>
      <c r="C74" s="4" t="str">
        <f t="shared" ref="C74:J74" si="5">C61</f>
        <v>N24</v>
      </c>
      <c r="D74" s="4" t="str">
        <f t="shared" si="5"/>
        <v>4G базова станция (4G Base Station)</v>
      </c>
      <c r="E74" s="4" t="str">
        <f t="shared" si="5"/>
        <v>eNodeB</v>
      </c>
      <c r="F74" s="594">
        <f t="shared" si="5"/>
        <v>8</v>
      </c>
      <c r="G74" s="585">
        <f t="shared" si="5"/>
        <v>10000</v>
      </c>
      <c r="H74" s="595">
        <f t="shared" si="5"/>
        <v>-0.02</v>
      </c>
      <c r="I74" s="595">
        <f t="shared" si="5"/>
        <v>0.1</v>
      </c>
      <c r="J74" s="595">
        <f t="shared" si="5"/>
        <v>1.1300002366162465E-2</v>
      </c>
    </row>
    <row r="75" spans="2:12">
      <c r="B75" s="314"/>
      <c r="C75" s="4"/>
      <c r="D75" s="4"/>
      <c r="E75" s="324"/>
      <c r="F75" s="324"/>
      <c r="G75" s="324"/>
      <c r="H75" s="324"/>
      <c r="I75" s="324"/>
      <c r="J75" s="324"/>
    </row>
    <row r="76" spans="2:12" ht="15">
      <c r="B76" s="314"/>
      <c r="C76" s="314"/>
      <c r="D76" s="330"/>
    </row>
    <row r="77" spans="2:12" ht="15">
      <c r="B77" s="314">
        <v>5.03</v>
      </c>
      <c r="C77" s="314" t="s">
        <v>738</v>
      </c>
      <c r="D77" s="330"/>
      <c r="E77" s="333"/>
      <c r="F77" s="333"/>
      <c r="G77" s="327"/>
    </row>
    <row r="78" spans="2:12" ht="15.75">
      <c r="B78" s="257"/>
      <c r="C78" s="308"/>
      <c r="D78" s="143"/>
      <c r="E78" s="143"/>
      <c r="F78" s="143"/>
      <c r="G78" s="327"/>
    </row>
    <row r="79" spans="2:12">
      <c r="B79" s="257"/>
      <c r="C79" s="519"/>
      <c r="D79" s="143"/>
      <c r="E79" s="143"/>
      <c r="F79" s="143"/>
      <c r="G79" s="143"/>
      <c r="H79" s="143"/>
      <c r="I79" s="143"/>
      <c r="J79" s="143"/>
      <c r="K79" s="143"/>
    </row>
    <row r="80" spans="2:12" ht="63.75">
      <c r="B80" s="257"/>
      <c r="C80" s="45" t="s">
        <v>3</v>
      </c>
      <c r="D80" s="45" t="s">
        <v>364</v>
      </c>
      <c r="E80" s="45" t="s">
        <v>449</v>
      </c>
      <c r="F80" s="241" t="s">
        <v>350</v>
      </c>
      <c r="G80" s="241" t="s">
        <v>904</v>
      </c>
      <c r="H80" s="241" t="s">
        <v>905</v>
      </c>
      <c r="I80" s="241" t="s">
        <v>906</v>
      </c>
      <c r="J80" s="241" t="s">
        <v>907</v>
      </c>
      <c r="K80" s="241" t="s">
        <v>908</v>
      </c>
      <c r="L80" s="241" t="s">
        <v>909</v>
      </c>
    </row>
    <row r="81" spans="2:26">
      <c r="B81" s="257"/>
      <c r="C81" s="331"/>
      <c r="D81" s="331"/>
      <c r="E81" s="331" t="s">
        <v>661</v>
      </c>
      <c r="F81" s="244" t="str">
        <f>'C. Masterfiles'!D160</f>
        <v>Euro</v>
      </c>
      <c r="G81" s="244" t="str">
        <f>F81</f>
        <v>Euro</v>
      </c>
      <c r="H81" s="244" t="str">
        <f t="shared" ref="H81:L86" si="6">G81</f>
        <v>Euro</v>
      </c>
      <c r="I81" s="244" t="str">
        <f t="shared" si="6"/>
        <v>Euro</v>
      </c>
      <c r="J81" s="244" t="str">
        <f t="shared" si="6"/>
        <v>Euro</v>
      </c>
      <c r="K81" s="244" t="str">
        <f t="shared" si="6"/>
        <v>Euro</v>
      </c>
      <c r="L81" s="244" t="str">
        <f t="shared" si="6"/>
        <v>Euro</v>
      </c>
    </row>
    <row r="82" spans="2:26">
      <c r="B82" s="257"/>
      <c r="C82" s="195" t="s">
        <v>937</v>
      </c>
      <c r="D82" s="195" t="s">
        <v>935</v>
      </c>
      <c r="E82" s="530">
        <v>2.048</v>
      </c>
      <c r="F82" s="323">
        <v>2000</v>
      </c>
      <c r="G82" s="323">
        <f>F82</f>
        <v>2000</v>
      </c>
      <c r="H82" s="323">
        <f t="shared" si="6"/>
        <v>2000</v>
      </c>
      <c r="I82" s="323">
        <f t="shared" si="6"/>
        <v>2000</v>
      </c>
      <c r="J82" s="323">
        <f t="shared" si="6"/>
        <v>2000</v>
      </c>
      <c r="K82" s="323">
        <f t="shared" si="6"/>
        <v>2000</v>
      </c>
      <c r="L82" s="323">
        <f t="shared" si="6"/>
        <v>2000</v>
      </c>
    </row>
    <row r="83" spans="2:26">
      <c r="B83" s="257"/>
      <c r="C83" s="195" t="s">
        <v>938</v>
      </c>
      <c r="D83" s="195" t="s">
        <v>935</v>
      </c>
      <c r="E83" s="530">
        <v>155.52000000000001</v>
      </c>
      <c r="F83" s="323">
        <v>10000</v>
      </c>
      <c r="G83" s="323">
        <f t="shared" ref="G83" si="7">F83</f>
        <v>10000</v>
      </c>
      <c r="H83" s="323">
        <f t="shared" si="6"/>
        <v>10000</v>
      </c>
      <c r="I83" s="323">
        <f t="shared" si="6"/>
        <v>10000</v>
      </c>
      <c r="J83" s="323">
        <f t="shared" si="6"/>
        <v>10000</v>
      </c>
      <c r="K83" s="323">
        <f t="shared" si="6"/>
        <v>10000</v>
      </c>
      <c r="L83" s="323">
        <f t="shared" si="6"/>
        <v>10000</v>
      </c>
    </row>
    <row r="84" spans="2:26">
      <c r="B84" s="257"/>
      <c r="C84" s="195" t="s">
        <v>939</v>
      </c>
      <c r="D84" s="195" t="s">
        <v>935</v>
      </c>
      <c r="E84" s="530">
        <v>622.08000000000004</v>
      </c>
      <c r="F84" s="323">
        <v>10000</v>
      </c>
      <c r="G84" s="323">
        <f t="shared" ref="G84" si="8">F84</f>
        <v>10000</v>
      </c>
      <c r="H84" s="323">
        <f t="shared" si="6"/>
        <v>10000</v>
      </c>
      <c r="I84" s="323">
        <f t="shared" si="6"/>
        <v>10000</v>
      </c>
      <c r="J84" s="323">
        <f t="shared" si="6"/>
        <v>10000</v>
      </c>
      <c r="K84" s="323">
        <f t="shared" si="6"/>
        <v>10000</v>
      </c>
      <c r="L84" s="323">
        <f t="shared" si="6"/>
        <v>10000</v>
      </c>
    </row>
    <row r="85" spans="2:26">
      <c r="B85" s="257"/>
      <c r="C85" s="195" t="s">
        <v>928</v>
      </c>
      <c r="D85" s="195" t="s">
        <v>935</v>
      </c>
      <c r="E85" s="530">
        <v>2488.3200000000002</v>
      </c>
      <c r="F85" s="323">
        <v>10000</v>
      </c>
      <c r="G85" s="323">
        <f t="shared" ref="G85" si="9">F85</f>
        <v>10000</v>
      </c>
      <c r="H85" s="323">
        <f t="shared" si="6"/>
        <v>10000</v>
      </c>
      <c r="I85" s="323">
        <f t="shared" si="6"/>
        <v>10000</v>
      </c>
      <c r="J85" s="323">
        <f t="shared" si="6"/>
        <v>10000</v>
      </c>
      <c r="K85" s="323">
        <f t="shared" si="6"/>
        <v>10000</v>
      </c>
      <c r="L85" s="323">
        <f t="shared" si="6"/>
        <v>10000</v>
      </c>
    </row>
    <row r="86" spans="2:26">
      <c r="B86" s="257"/>
      <c r="C86" s="195" t="s">
        <v>197</v>
      </c>
      <c r="D86" s="195" t="s">
        <v>936</v>
      </c>
      <c r="E86" s="195"/>
      <c r="F86" s="323">
        <v>10000</v>
      </c>
      <c r="G86" s="323">
        <f t="shared" ref="G86" si="10">F86</f>
        <v>10000</v>
      </c>
      <c r="H86" s="323">
        <f t="shared" si="6"/>
        <v>10000</v>
      </c>
      <c r="I86" s="323">
        <f t="shared" si="6"/>
        <v>10000</v>
      </c>
      <c r="J86" s="323">
        <f t="shared" si="6"/>
        <v>10000</v>
      </c>
      <c r="K86" s="323">
        <f t="shared" si="6"/>
        <v>10000</v>
      </c>
      <c r="L86" s="323">
        <f t="shared" si="6"/>
        <v>10000</v>
      </c>
    </row>
    <row r="87" spans="2:26">
      <c r="B87" s="257"/>
      <c r="C87" s="195" t="s">
        <v>913</v>
      </c>
      <c r="D87" s="195" t="s">
        <v>365</v>
      </c>
      <c r="E87" s="530">
        <v>155.52000000000001</v>
      </c>
      <c r="F87" s="323">
        <v>10000</v>
      </c>
      <c r="G87" s="323">
        <v>12000</v>
      </c>
      <c r="H87" s="323">
        <v>12000</v>
      </c>
      <c r="I87" s="323">
        <v>12000</v>
      </c>
      <c r="J87" s="323">
        <v>12000</v>
      </c>
      <c r="K87" s="323">
        <v>12000</v>
      </c>
      <c r="L87" s="323">
        <v>12000</v>
      </c>
    </row>
    <row r="88" spans="2:26" s="21" customFormat="1">
      <c r="B88" s="88"/>
      <c r="C88" s="324"/>
      <c r="D88" s="324"/>
      <c r="E88" s="324"/>
      <c r="F88" s="277"/>
      <c r="G88" s="277"/>
      <c r="H88" s="277"/>
      <c r="I88" s="277"/>
      <c r="J88" s="277"/>
      <c r="K88" s="277"/>
      <c r="L88" s="277"/>
      <c r="M88" s="71"/>
    </row>
    <row r="89" spans="2:26" s="21" customFormat="1">
      <c r="B89" s="88"/>
      <c r="C89" s="334"/>
      <c r="D89" s="335"/>
      <c r="E89" s="335"/>
      <c r="F89" s="143"/>
      <c r="G89" s="143"/>
      <c r="H89" s="143"/>
      <c r="I89" s="143"/>
      <c r="J89" s="143"/>
      <c r="K89" s="143"/>
      <c r="L89" s="71"/>
      <c r="M89" s="71"/>
    </row>
    <row r="90" spans="2:26" s="21" customFormat="1">
      <c r="B90" s="88"/>
      <c r="C90" s="334"/>
      <c r="D90" s="335"/>
      <c r="E90" s="335"/>
      <c r="F90" s="143"/>
      <c r="G90" s="143"/>
      <c r="H90" s="143"/>
      <c r="I90" s="143"/>
      <c r="J90" s="143"/>
      <c r="K90" s="143"/>
      <c r="L90" s="71"/>
      <c r="M90" s="71"/>
    </row>
    <row r="91" spans="2:26" s="21" customFormat="1" ht="15.75">
      <c r="B91" s="88"/>
      <c r="C91" s="308" t="s">
        <v>366</v>
      </c>
      <c r="D91" s="143"/>
      <c r="E91" s="143"/>
      <c r="F91" s="143"/>
      <c r="G91" s="143"/>
      <c r="H91" s="143"/>
      <c r="I91" s="143"/>
      <c r="J91" s="143"/>
      <c r="K91" s="143"/>
      <c r="L91" s="143"/>
      <c r="M91" s="71"/>
    </row>
    <row r="92" spans="2:26" s="21" customFormat="1">
      <c r="B92" s="88"/>
      <c r="C92" s="143"/>
      <c r="D92" s="143"/>
      <c r="E92" s="143"/>
      <c r="F92" s="143"/>
      <c r="G92" s="143"/>
      <c r="H92" s="143"/>
      <c r="I92" s="143"/>
      <c r="J92" s="143"/>
      <c r="K92" s="327"/>
      <c r="L92" s="327"/>
      <c r="M92" s="327"/>
      <c r="N92" s="327"/>
      <c r="O92" s="327"/>
    </row>
    <row r="93" spans="2:26" s="21" customFormat="1" ht="26.25" customHeight="1">
      <c r="B93" s="88"/>
      <c r="C93" s="45"/>
      <c r="D93" s="45"/>
      <c r="E93" s="45"/>
      <c r="F93" s="852" t="s">
        <v>755</v>
      </c>
      <c r="G93" s="853"/>
      <c r="H93" s="854"/>
      <c r="I93" s="852" t="s">
        <v>910</v>
      </c>
      <c r="J93" s="853"/>
      <c r="K93" s="854"/>
      <c r="L93" s="852" t="s">
        <v>919</v>
      </c>
      <c r="M93" s="853"/>
      <c r="N93" s="854"/>
      <c r="O93" s="852" t="s">
        <v>920</v>
      </c>
      <c r="P93" s="853"/>
      <c r="Q93" s="854"/>
      <c r="R93" s="852" t="s">
        <v>921</v>
      </c>
      <c r="S93" s="853"/>
      <c r="T93" s="854"/>
      <c r="U93" s="852" t="s">
        <v>922</v>
      </c>
      <c r="V93" s="853"/>
      <c r="W93" s="854"/>
      <c r="X93" s="852" t="s">
        <v>923</v>
      </c>
      <c r="Y93" s="853"/>
      <c r="Z93" s="854"/>
    </row>
    <row r="94" spans="2:26" s="21" customFormat="1" ht="25.5">
      <c r="B94" s="88"/>
      <c r="C94" s="45" t="s">
        <v>0</v>
      </c>
      <c r="D94" s="45" t="s">
        <v>3</v>
      </c>
      <c r="E94" s="45" t="s">
        <v>364</v>
      </c>
      <c r="F94" s="241" t="s">
        <v>367</v>
      </c>
      <c r="G94" s="244" t="s">
        <v>368</v>
      </c>
      <c r="H94" s="244" t="s">
        <v>46</v>
      </c>
      <c r="I94" s="241" t="s">
        <v>367</v>
      </c>
      <c r="J94" s="244" t="s">
        <v>368</v>
      </c>
      <c r="K94" s="244" t="s">
        <v>46</v>
      </c>
      <c r="L94" s="241" t="s">
        <v>367</v>
      </c>
      <c r="M94" s="244" t="s">
        <v>368</v>
      </c>
      <c r="N94" s="244" t="s">
        <v>46</v>
      </c>
      <c r="O94" s="241" t="s">
        <v>367</v>
      </c>
      <c r="P94" s="244" t="s">
        <v>368</v>
      </c>
      <c r="Q94" s="244" t="s">
        <v>46</v>
      </c>
      <c r="R94" s="241" t="s">
        <v>367</v>
      </c>
      <c r="S94" s="244" t="s">
        <v>368</v>
      </c>
      <c r="T94" s="244" t="s">
        <v>46</v>
      </c>
      <c r="U94" s="241" t="s">
        <v>367</v>
      </c>
      <c r="V94" s="244" t="s">
        <v>368</v>
      </c>
      <c r="W94" s="244" t="s">
        <v>46</v>
      </c>
      <c r="X94" s="241" t="s">
        <v>367</v>
      </c>
      <c r="Y94" s="244" t="s">
        <v>368</v>
      </c>
      <c r="Z94" s="244" t="s">
        <v>46</v>
      </c>
    </row>
    <row r="95" spans="2:26" s="21" customFormat="1">
      <c r="B95" s="88"/>
      <c r="C95" s="331"/>
      <c r="D95" s="331"/>
      <c r="E95" s="331"/>
      <c r="F95" s="331"/>
      <c r="G95" s="331"/>
      <c r="H95" s="331"/>
      <c r="I95" s="331"/>
      <c r="J95" s="331"/>
      <c r="K95" s="331"/>
      <c r="L95" s="331"/>
      <c r="M95" s="331"/>
      <c r="N95" s="331"/>
      <c r="O95" s="331"/>
      <c r="P95" s="331"/>
      <c r="Q95" s="331"/>
      <c r="R95" s="331"/>
      <c r="S95" s="331"/>
      <c r="T95" s="331"/>
      <c r="U95" s="331"/>
      <c r="V95" s="331"/>
      <c r="W95" s="331"/>
      <c r="X95" s="331"/>
      <c r="Y95" s="331"/>
      <c r="Z95" s="331"/>
    </row>
    <row r="96" spans="2:26" s="21" customFormat="1">
      <c r="B96" s="88"/>
      <c r="C96" s="228" t="str">
        <f>'C. Masterfiles'!C81</f>
        <v>T01</v>
      </c>
      <c r="D96" s="228" t="str">
        <f>'C. Masterfiles'!D81</f>
        <v>BTS-BSC</v>
      </c>
      <c r="E96" s="228" t="s">
        <v>369</v>
      </c>
      <c r="F96" s="277"/>
      <c r="G96" s="277"/>
      <c r="H96" s="338">
        <f>F87</f>
        <v>10000</v>
      </c>
      <c r="I96" s="277"/>
      <c r="J96" s="277"/>
      <c r="K96" s="338">
        <f>G87</f>
        <v>12000</v>
      </c>
      <c r="L96" s="277"/>
      <c r="M96" s="277"/>
      <c r="N96" s="338">
        <f>H87</f>
        <v>12000</v>
      </c>
      <c r="O96" s="277"/>
      <c r="P96" s="277"/>
      <c r="Q96" s="338">
        <f>I87</f>
        <v>12000</v>
      </c>
      <c r="R96" s="277"/>
      <c r="S96" s="277"/>
      <c r="T96" s="338">
        <f>J87</f>
        <v>12000</v>
      </c>
      <c r="U96" s="277"/>
      <c r="V96" s="277"/>
      <c r="W96" s="338">
        <f>K87</f>
        <v>12000</v>
      </c>
      <c r="X96" s="277"/>
      <c r="Y96" s="277"/>
      <c r="Z96" s="338">
        <f>L87</f>
        <v>12000</v>
      </c>
    </row>
    <row r="97" spans="2:26" s="21" customFormat="1">
      <c r="B97" s="88"/>
      <c r="C97" s="228" t="str">
        <f>'C. Masterfiles'!C82</f>
        <v>T02</v>
      </c>
      <c r="D97" s="228" t="str">
        <f>'C. Masterfiles'!D82</f>
        <v>Node B-RNC</v>
      </c>
      <c r="E97" s="228" t="s">
        <v>369</v>
      </c>
      <c r="F97" s="338">
        <f>IF('6. Network Design'!G1766&lt;'5. Unit inv. &amp; direct opex'!$E$82,'5. Unit inv. &amp; direct opex'!$F$82,IF('6. Network Design'!G1766&lt;'5. Unit inv. &amp; direct opex'!$E$83,'5. Unit inv. &amp; direct opex'!$F$83,IF('6. Network Design'!G1766&lt;'5. Unit inv. &amp; direct opex'!$E$84,'5. Unit inv. &amp; direct opex'!$F$84,'5. Unit inv. &amp; direct opex'!$F$85)))</f>
        <v>10000</v>
      </c>
      <c r="G97" s="338">
        <f>F86*'6. Network Design'!G1607</f>
        <v>152411.18397844926</v>
      </c>
      <c r="H97" s="277"/>
      <c r="I97" s="338">
        <f>IF('6. Network Design'!H1766&lt;'5. Unit inv. &amp; direct opex'!$E$82,'5. Unit inv. &amp; direct opex'!$G$82,IF('6. Network Design'!H1766&lt;'5. Unit inv. &amp; direct opex'!$E$83,'5. Unit inv. &amp; direct opex'!$G$83,IF('6. Network Design'!H1766&lt;'5. Unit inv. &amp; direct opex'!$E$84,'5. Unit inv. &amp; direct opex'!$G$84,'5. Unit inv. &amp; direct opex'!$G$85)))</f>
        <v>10000</v>
      </c>
      <c r="J97" s="338">
        <f>G86*'6. Network Design'!H1607</f>
        <v>153634.18078239716</v>
      </c>
      <c r="K97" s="277"/>
      <c r="L97" s="338">
        <f>IF('6. Network Design'!I1766&lt;'5. Unit inv. &amp; direct opex'!$E$82,'5. Unit inv. &amp; direct opex'!$H$82,IF('6. Network Design'!I1766&lt;'5. Unit inv. &amp; direct opex'!$E$83,'5. Unit inv. &amp; direct opex'!$H$83,IF('6. Network Design'!I1766&lt;'5. Unit inv. &amp; direct opex'!$E$84,'5. Unit inv. &amp; direct opex'!$H$84,'5. Unit inv. &amp; direct opex'!$H$85)))</f>
        <v>10000</v>
      </c>
      <c r="M97" s="338">
        <f>H86*'6. Network Design'!I1607</f>
        <v>154740.42844571453</v>
      </c>
      <c r="N97" s="277"/>
      <c r="O97" s="338">
        <f>IF('6. Network Design'!J1766&lt;'5. Unit inv. &amp; direct opex'!$E$82,'5. Unit inv. &amp; direct opex'!$I$82,IF('6. Network Design'!J1766&lt;'5. Unit inv. &amp; direct opex'!$E$83,'5. Unit inv. &amp; direct opex'!$I$83,IF('6. Network Design'!J1766&lt;'5. Unit inv. &amp; direct opex'!$E$84,'5. Unit inv. &amp; direct opex'!$I$84,'5. Unit inv. &amp; direct opex'!$I$85)))</f>
        <v>10000</v>
      </c>
      <c r="P97" s="338">
        <f>I86*'6. Network Design'!J1607</f>
        <v>156036.71814039553</v>
      </c>
      <c r="Q97" s="277"/>
      <c r="R97" s="338">
        <f>IF('6. Network Design'!K1766&lt;'5. Unit inv. &amp; direct opex'!$E$82,'5. Unit inv. &amp; direct opex'!$J$82,IF('6. Network Design'!K1766&lt;'5. Unit inv. &amp; direct opex'!$E$83,'5. Unit inv. &amp; direct opex'!$J$83,IF('6. Network Design'!K1766&lt;'5. Unit inv. &amp; direct opex'!$E$84,'5. Unit inv. &amp; direct opex'!$J$84,'5. Unit inv. &amp; direct opex'!$J$85)))</f>
        <v>10000</v>
      </c>
      <c r="S97" s="338">
        <f>J86*'6. Network Design'!K1607</f>
        <v>157392.7537240072</v>
      </c>
      <c r="T97" s="277"/>
      <c r="U97" s="338">
        <f>IF('6. Network Design'!L1766&lt;'5. Unit inv. &amp; direct opex'!$E$82,'5. Unit inv. &amp; direct opex'!$K$82,IF('6. Network Design'!L1766&lt;'5. Unit inv. &amp; direct opex'!$E$83,'5. Unit inv. &amp; direct opex'!$K$83,IF('6. Network Design'!L1766&lt;'5. Unit inv. &amp; direct opex'!$E$84,'5. Unit inv. &amp; direct opex'!$K$84,'5. Unit inv. &amp; direct opex'!$K$85)))</f>
        <v>10000</v>
      </c>
      <c r="V97" s="338">
        <f>K86*'6. Network Design'!L1607</f>
        <v>159287.42610822109</v>
      </c>
      <c r="W97" s="277"/>
      <c r="X97" s="338">
        <f>IF('6. Network Design'!M1766&lt;'5. Unit inv. &amp; direct opex'!$E$82,'5. Unit inv. &amp; direct opex'!$L$82,IF('6. Network Design'!M1766&lt;'5. Unit inv. &amp; direct opex'!$E$83,'5. Unit inv. &amp; direct opex'!$L$83,IF('6. Network Design'!M1766&lt;'5. Unit inv. &amp; direct opex'!$E$84,'5. Unit inv. &amp; direct opex'!$L$84,'5. Unit inv. &amp; direct opex'!$L$85)))</f>
        <v>10000</v>
      </c>
      <c r="Y97" s="338">
        <f>L86*'6. Network Design'!M1607</f>
        <v>160816.64971933441</v>
      </c>
      <c r="Z97" s="277"/>
    </row>
    <row r="98" spans="2:26" s="21" customFormat="1">
      <c r="B98" s="88"/>
      <c r="C98" s="228" t="str">
        <f>'C. Masterfiles'!C83</f>
        <v>T03</v>
      </c>
      <c r="D98" s="228" t="str">
        <f>'C. Masterfiles'!D83</f>
        <v>BSC-MSC</v>
      </c>
      <c r="E98" s="228" t="s">
        <v>369</v>
      </c>
      <c r="F98" s="338">
        <f>IF('6. Network Design'!G1767&lt;'5. Unit inv. &amp; direct opex'!$E$82,'5. Unit inv. &amp; direct opex'!$F$82,IF('6. Network Design'!G1767&lt;'5. Unit inv. &amp; direct opex'!$E$83,'5. Unit inv. &amp; direct opex'!$F$83,IF('6. Network Design'!G1767&lt;'5. Unit inv. &amp; direct opex'!$E$84,'5. Unit inv. &amp; direct opex'!$F$84,'5. Unit inv. &amp; direct opex'!$F$85)))</f>
        <v>10000</v>
      </c>
      <c r="G98" s="338">
        <f>F86*'3. Network design parameters'!L592</f>
        <v>2000000</v>
      </c>
      <c r="H98" s="277"/>
      <c r="I98" s="338">
        <f>IF('6. Network Design'!H1767&lt;'5. Unit inv. &amp; direct opex'!$E$82,'5. Unit inv. &amp; direct opex'!$G$82,IF('6. Network Design'!H1767&lt;'5. Unit inv. &amp; direct opex'!$E$83,'5. Unit inv. &amp; direct opex'!$G$83,IF('6. Network Design'!H1767&lt;'5. Unit inv. &amp; direct opex'!$E$84,'5. Unit inv. &amp; direct opex'!$G$84,'5. Unit inv. &amp; direct opex'!$G$85)))</f>
        <v>10000</v>
      </c>
      <c r="J98" s="338">
        <f>$G$86*'3. Network design parameters'!L592</f>
        <v>2000000</v>
      </c>
      <c r="K98" s="277"/>
      <c r="L98" s="338">
        <f>IF('6. Network Design'!I1767&lt;'5. Unit inv. &amp; direct opex'!$E$82,'5. Unit inv. &amp; direct opex'!$H$82,IF('6. Network Design'!I1767&lt;'5. Unit inv. &amp; direct opex'!$E$83,'5. Unit inv. &amp; direct opex'!$H$83,IF('6. Network Design'!I1767&lt;'5. Unit inv. &amp; direct opex'!$E$84,'5. Unit inv. &amp; direct opex'!$H$84,'5. Unit inv. &amp; direct opex'!$H$85)))</f>
        <v>10000</v>
      </c>
      <c r="M98" s="338">
        <f>$H$86*'3. Network design parameters'!L592</f>
        <v>2000000</v>
      </c>
      <c r="N98" s="277"/>
      <c r="O98" s="338">
        <f>IF('6. Network Design'!J1767&lt;'5. Unit inv. &amp; direct opex'!$E$82,'5. Unit inv. &amp; direct opex'!$I$82,IF('6. Network Design'!J1767&lt;'5. Unit inv. &amp; direct opex'!$E$83,'5. Unit inv. &amp; direct opex'!$I$83,IF('6. Network Design'!J1767&lt;'5. Unit inv. &amp; direct opex'!$E$84,'5. Unit inv. &amp; direct opex'!$I$84,'5. Unit inv. &amp; direct opex'!$I$85)))</f>
        <v>10000</v>
      </c>
      <c r="P98" s="338">
        <f>$I$86*'3. Network design parameters'!L592</f>
        <v>2000000</v>
      </c>
      <c r="Q98" s="277"/>
      <c r="R98" s="338">
        <f>IF('6. Network Design'!K1767&lt;'5. Unit inv. &amp; direct opex'!$E$82,'5. Unit inv. &amp; direct opex'!$J$82,IF('6. Network Design'!K1767&lt;'5. Unit inv. &amp; direct opex'!$E$83,'5. Unit inv. &amp; direct opex'!$J$83,IF('6. Network Design'!K1767&lt;'5. Unit inv. &amp; direct opex'!$E$84,'5. Unit inv. &amp; direct opex'!$J$84,'5. Unit inv. &amp; direct opex'!$J$85)))</f>
        <v>10000</v>
      </c>
      <c r="S98" s="338">
        <f>$J$86*'3. Network design parameters'!L592</f>
        <v>2000000</v>
      </c>
      <c r="T98" s="277"/>
      <c r="U98" s="338">
        <f>IF('6. Network Design'!L1767&lt;'5. Unit inv. &amp; direct opex'!$E$82,'5. Unit inv. &amp; direct opex'!$K$82,IF('6. Network Design'!L1767&lt;'5. Unit inv. &amp; direct opex'!$E$83,'5. Unit inv. &amp; direct opex'!$K$83,IF('6. Network Design'!L1767&lt;'5. Unit inv. &amp; direct opex'!$E$84,'5. Unit inv. &amp; direct opex'!$K$84,'5. Unit inv. &amp; direct opex'!$K$85)))</f>
        <v>10000</v>
      </c>
      <c r="V98" s="338">
        <f>$K$86*'3. Network design parameters'!L592</f>
        <v>2000000</v>
      </c>
      <c r="W98" s="277"/>
      <c r="X98" s="338">
        <f>IF('6. Network Design'!M1767&lt;'5. Unit inv. &amp; direct opex'!$E$82,'5. Unit inv. &amp; direct opex'!$L$82,IF('6. Network Design'!M1767&lt;'5. Unit inv. &amp; direct opex'!$E$83,'5. Unit inv. &amp; direct opex'!$L$83,IF('6. Network Design'!M1767&lt;'5. Unit inv. &amp; direct opex'!$E$84,'5. Unit inv. &amp; direct opex'!$L$84,'5. Unit inv. &amp; direct opex'!$L$85)))</f>
        <v>10000</v>
      </c>
      <c r="Y98" s="338">
        <f>$L$86*'3. Network design parameters'!L592</f>
        <v>2000000</v>
      </c>
      <c r="Z98" s="277"/>
    </row>
    <row r="99" spans="2:26" s="21" customFormat="1">
      <c r="B99" s="88"/>
      <c r="C99" s="228" t="str">
        <f>'C. Masterfiles'!C84</f>
        <v>T04</v>
      </c>
      <c r="D99" s="228" t="str">
        <f>'C. Masterfiles'!D84</f>
        <v>RNC-MSC</v>
      </c>
      <c r="E99" s="228" t="s">
        <v>369</v>
      </c>
      <c r="F99" s="338">
        <f>IF('6. Network Design'!G1768&lt;'5. Unit inv. &amp; direct opex'!$E$82,'5. Unit inv. &amp; direct opex'!$F$82,IF('6. Network Design'!G1768&lt;'5. Unit inv. &amp; direct opex'!$E$83,'5. Unit inv. &amp; direct opex'!$F$83,IF('6. Network Design'!G1768&lt;'5. Unit inv. &amp; direct opex'!$E$84,'5. Unit inv. &amp; direct opex'!$F$84,'5. Unit inv. &amp; direct opex'!$F$85)))</f>
        <v>10000</v>
      </c>
      <c r="G99" s="338">
        <f>F86*'3. Network design parameters'!L593</f>
        <v>1500000</v>
      </c>
      <c r="H99" s="277"/>
      <c r="I99" s="338">
        <f>IF('6. Network Design'!H1768&lt;'5. Unit inv. &amp; direct opex'!$E$82,'5. Unit inv. &amp; direct opex'!$G$82,IF('6. Network Design'!H1768&lt;'5. Unit inv. &amp; direct opex'!$E$83,'5. Unit inv. &amp; direct opex'!$G$83,IF('6. Network Design'!H1768&lt;'5. Unit inv. &amp; direct opex'!$E$84,'5. Unit inv. &amp; direct opex'!$G$84,'5. Unit inv. &amp; direct opex'!$G$85)))</f>
        <v>10000</v>
      </c>
      <c r="J99" s="338">
        <f>$G$86*'3. Network design parameters'!L593</f>
        <v>1500000</v>
      </c>
      <c r="K99" s="277"/>
      <c r="L99" s="338">
        <f>IF('6. Network Design'!I1768&lt;'5. Unit inv. &amp; direct opex'!$E$82,'5. Unit inv. &amp; direct opex'!$H$82,IF('6. Network Design'!I1768&lt;'5. Unit inv. &amp; direct opex'!$E$83,'5. Unit inv. &amp; direct opex'!$H$83,IF('6. Network Design'!I1768&lt;'5. Unit inv. &amp; direct opex'!$E$84,'5. Unit inv. &amp; direct opex'!$H$84,'5. Unit inv. &amp; direct opex'!$H$85)))</f>
        <v>10000</v>
      </c>
      <c r="M99" s="338">
        <f>$H$86*'3. Network design parameters'!L593</f>
        <v>1500000</v>
      </c>
      <c r="N99" s="277"/>
      <c r="O99" s="338">
        <f>IF('6. Network Design'!J1768&lt;'5. Unit inv. &amp; direct opex'!$E$82,'5. Unit inv. &amp; direct opex'!$I$82,IF('6. Network Design'!J1768&lt;'5. Unit inv. &amp; direct opex'!$E$83,'5. Unit inv. &amp; direct opex'!$I$83,IF('6. Network Design'!J1768&lt;'5. Unit inv. &amp; direct opex'!$E$84,'5. Unit inv. &amp; direct opex'!$I$84,'5. Unit inv. &amp; direct opex'!$I$85)))</f>
        <v>10000</v>
      </c>
      <c r="P99" s="338">
        <f>$I$86*'3. Network design parameters'!L593</f>
        <v>1500000</v>
      </c>
      <c r="Q99" s="277"/>
      <c r="R99" s="338">
        <f>IF('6. Network Design'!K1768&lt;'5. Unit inv. &amp; direct opex'!$E$82,'5. Unit inv. &amp; direct opex'!$J$82,IF('6. Network Design'!K1768&lt;'5. Unit inv. &amp; direct opex'!$E$83,'5. Unit inv. &amp; direct opex'!$J$83,IF('6. Network Design'!K1768&lt;'5. Unit inv. &amp; direct opex'!$E$84,'5. Unit inv. &amp; direct opex'!$J$84,'5. Unit inv. &amp; direct opex'!$J$85)))</f>
        <v>10000</v>
      </c>
      <c r="S99" s="338">
        <f>$J$86*'3. Network design parameters'!L593</f>
        <v>1500000</v>
      </c>
      <c r="T99" s="277"/>
      <c r="U99" s="338">
        <f>IF('6. Network Design'!L1768&lt;'5. Unit inv. &amp; direct opex'!$E$82,'5. Unit inv. &amp; direct opex'!$K$82,IF('6. Network Design'!L1768&lt;'5. Unit inv. &amp; direct opex'!$E$83,'5. Unit inv. &amp; direct opex'!$K$83,IF('6. Network Design'!L1768&lt;'5. Unit inv. &amp; direct opex'!$E$84,'5. Unit inv. &amp; direct opex'!$K$84,'5. Unit inv. &amp; direct opex'!$K$85)))</f>
        <v>10000</v>
      </c>
      <c r="V99" s="338">
        <f>$K$86*'3. Network design parameters'!L593</f>
        <v>1500000</v>
      </c>
      <c r="W99" s="277"/>
      <c r="X99" s="338">
        <f>IF('6. Network Design'!M1768&lt;'5. Unit inv. &amp; direct opex'!$E$82,'5. Unit inv. &amp; direct opex'!$L$82,IF('6. Network Design'!M1768&lt;'5. Unit inv. &amp; direct opex'!$E$83,'5. Unit inv. &amp; direct opex'!$L$83,IF('6. Network Design'!M1768&lt;'5. Unit inv. &amp; direct opex'!$E$84,'5. Unit inv. &amp; direct opex'!$L$84,'5. Unit inv. &amp; direct opex'!$L$85)))</f>
        <v>10000</v>
      </c>
      <c r="Y99" s="338">
        <f>$L$86*'3. Network design parameters'!L593</f>
        <v>1500000</v>
      </c>
      <c r="Z99" s="277"/>
    </row>
    <row r="100" spans="2:26" s="21" customFormat="1">
      <c r="B100" s="88"/>
      <c r="C100" s="228" t="str">
        <f>'C. Masterfiles'!C85</f>
        <v>T05</v>
      </c>
      <c r="D100" s="228" t="str">
        <f>'C. Masterfiles'!D85</f>
        <v>MSC-MSC</v>
      </c>
      <c r="E100" s="228" t="s">
        <v>369</v>
      </c>
      <c r="F100" s="338">
        <f>IF('6. Network Design'!G1769&lt;'5. Unit inv. &amp; direct opex'!$E$82,'5. Unit inv. &amp; direct opex'!$F$82,IF('6. Network Design'!G1769&lt;'5. Unit inv. &amp; direct opex'!$E$83,'5. Unit inv. &amp; direct opex'!$F$83,IF('6. Network Design'!G1769&lt;'5. Unit inv. &amp; direct opex'!$E$84,'5. Unit inv. &amp; direct opex'!$F$84,'5. Unit inv. &amp; direct opex'!$F$85)))</f>
        <v>10000</v>
      </c>
      <c r="G100" s="338">
        <f>F86*'3. Network design parameters'!L594</f>
        <v>2000000</v>
      </c>
      <c r="H100" s="277"/>
      <c r="I100" s="338">
        <f>IF('6. Network Design'!H1769&lt;'5. Unit inv. &amp; direct opex'!$E$82,'5. Unit inv. &amp; direct opex'!$G$82,IF('6. Network Design'!H1769&lt;'5. Unit inv. &amp; direct opex'!$E$83,'5. Unit inv. &amp; direct opex'!$G$83,IF('6. Network Design'!H1769&lt;'5. Unit inv. &amp; direct opex'!$E$84,'5. Unit inv. &amp; direct opex'!$G$84,'5. Unit inv. &amp; direct opex'!$G$85)))</f>
        <v>10000</v>
      </c>
      <c r="J100" s="338">
        <f>$G$86*'3. Network design parameters'!L594</f>
        <v>2000000</v>
      </c>
      <c r="K100" s="277"/>
      <c r="L100" s="338">
        <f>IF('6. Network Design'!I1769&lt;'5. Unit inv. &amp; direct opex'!$E$82,'5. Unit inv. &amp; direct opex'!$H$82,IF('6. Network Design'!I1769&lt;'5. Unit inv. &amp; direct opex'!$E$83,'5. Unit inv. &amp; direct opex'!$H$83,IF('6. Network Design'!I1769&lt;'5. Unit inv. &amp; direct opex'!$E$84,'5. Unit inv. &amp; direct opex'!$H$84,'5. Unit inv. &amp; direct opex'!$H$85)))</f>
        <v>10000</v>
      </c>
      <c r="M100" s="338">
        <f>$H$86*'3. Network design parameters'!L594</f>
        <v>2000000</v>
      </c>
      <c r="N100" s="277"/>
      <c r="O100" s="338">
        <f>IF('6. Network Design'!J1769&lt;'5. Unit inv. &amp; direct opex'!$E$82,'5. Unit inv. &amp; direct opex'!$I$82,IF('6. Network Design'!J1769&lt;'5. Unit inv. &amp; direct opex'!$E$83,'5. Unit inv. &amp; direct opex'!$I$83,IF('6. Network Design'!J1769&lt;'5. Unit inv. &amp; direct opex'!$E$84,'5. Unit inv. &amp; direct opex'!$I$84,'5. Unit inv. &amp; direct opex'!$I$85)))</f>
        <v>10000</v>
      </c>
      <c r="P100" s="338">
        <f>$I$86*'3. Network design parameters'!L594</f>
        <v>2000000</v>
      </c>
      <c r="Q100" s="277"/>
      <c r="R100" s="338">
        <f>IF('6. Network Design'!K1769&lt;'5. Unit inv. &amp; direct opex'!$E$82,'5. Unit inv. &amp; direct opex'!$J$82,IF('6. Network Design'!K1769&lt;'5. Unit inv. &amp; direct opex'!$E$83,'5. Unit inv. &amp; direct opex'!$J$83,IF('6. Network Design'!K1769&lt;'5. Unit inv. &amp; direct opex'!$E$84,'5. Unit inv. &amp; direct opex'!$J$84,'5. Unit inv. &amp; direct opex'!$J$85)))</f>
        <v>10000</v>
      </c>
      <c r="S100" s="338">
        <f>$J$86*'3. Network design parameters'!L594</f>
        <v>2000000</v>
      </c>
      <c r="T100" s="277"/>
      <c r="U100" s="338">
        <f>IF('6. Network Design'!L1769&lt;'5. Unit inv. &amp; direct opex'!$E$82,'5. Unit inv. &amp; direct opex'!$K$82,IF('6. Network Design'!L1769&lt;'5. Unit inv. &amp; direct opex'!$E$83,'5. Unit inv. &amp; direct opex'!$K$83,IF('6. Network Design'!L1769&lt;'5. Unit inv. &amp; direct opex'!$E$84,'5. Unit inv. &amp; direct opex'!$K$84,'5. Unit inv. &amp; direct opex'!$K$85)))</f>
        <v>10000</v>
      </c>
      <c r="V100" s="338">
        <f>$K$86*'3. Network design parameters'!L594</f>
        <v>2000000</v>
      </c>
      <c r="W100" s="277"/>
      <c r="X100" s="338">
        <f>IF('6. Network Design'!M1769&lt;'5. Unit inv. &amp; direct opex'!$E$82,'5. Unit inv. &amp; direct opex'!$L$82,IF('6. Network Design'!M1769&lt;'5. Unit inv. &amp; direct opex'!$E$83,'5. Unit inv. &amp; direct opex'!$L$83,IF('6. Network Design'!M1769&lt;'5. Unit inv. &amp; direct opex'!$E$84,'5. Unit inv. &amp; direct opex'!$L$84,'5. Unit inv. &amp; direct opex'!$L$85)))</f>
        <v>10000</v>
      </c>
      <c r="Y100" s="338">
        <f>$L$86*'3. Network design parameters'!L594</f>
        <v>2000000</v>
      </c>
      <c r="Z100" s="277"/>
    </row>
    <row r="101" spans="2:26" s="21" customFormat="1">
      <c r="B101" s="88"/>
      <c r="C101" s="228" t="str">
        <f>'C. Masterfiles'!C86</f>
        <v>T06</v>
      </c>
      <c r="D101" s="228" t="str">
        <f>'C. Masterfiles'!D86</f>
        <v>MSC-PPP</v>
      </c>
      <c r="E101" s="228" t="s">
        <v>369</v>
      </c>
      <c r="F101" s="338">
        <f>IF('6. Network Design'!G1770&lt;'5. Unit inv. &amp; direct opex'!$E$82,'5. Unit inv. &amp; direct opex'!$F$82,IF('6. Network Design'!G1770&lt;'5. Unit inv. &amp; direct opex'!$E$83,'5. Unit inv. &amp; direct opex'!$F$83,IF('6. Network Design'!G1770&lt;'5. Unit inv. &amp; direct opex'!$E$84,'5. Unit inv. &amp; direct opex'!$F$84,'5. Unit inv. &amp; direct opex'!$F$85)))</f>
        <v>2000</v>
      </c>
      <c r="G101" s="338">
        <f>F86*'3. Network design parameters'!L595</f>
        <v>1000</v>
      </c>
      <c r="H101" s="277"/>
      <c r="I101" s="338">
        <f>IF('6. Network Design'!H1770&lt;'5. Unit inv. &amp; direct opex'!$E$82,'5. Unit inv. &amp; direct opex'!$G$82,IF('6. Network Design'!H1770&lt;'5. Unit inv. &amp; direct opex'!$E$83,'5. Unit inv. &amp; direct opex'!$G$83,IF('6. Network Design'!H1770&lt;'5. Unit inv. &amp; direct opex'!$E$84,'5. Unit inv. &amp; direct opex'!$G$84,'5. Unit inv. &amp; direct opex'!$G$85)))</f>
        <v>2000</v>
      </c>
      <c r="J101" s="338">
        <f>$G$86*'3. Network design parameters'!L595</f>
        <v>1000</v>
      </c>
      <c r="K101" s="277"/>
      <c r="L101" s="338">
        <f>IF('6. Network Design'!I1770&lt;'5. Unit inv. &amp; direct opex'!$E$82,'5. Unit inv. &amp; direct opex'!$H$82,IF('6. Network Design'!I1770&lt;'5. Unit inv. &amp; direct opex'!$E$83,'5. Unit inv. &amp; direct opex'!$H$83,IF('6. Network Design'!I1770&lt;'5. Unit inv. &amp; direct opex'!$E$84,'5. Unit inv. &amp; direct opex'!$H$84,'5. Unit inv. &amp; direct opex'!$H$85)))</f>
        <v>2000</v>
      </c>
      <c r="M101" s="338">
        <f>$H$86*'3. Network design parameters'!L595</f>
        <v>1000</v>
      </c>
      <c r="N101" s="277"/>
      <c r="O101" s="338">
        <f>IF('6. Network Design'!J1770&lt;'5. Unit inv. &amp; direct opex'!$E$82,'5. Unit inv. &amp; direct opex'!$I$82,IF('6. Network Design'!J1770&lt;'5. Unit inv. &amp; direct opex'!$E$83,'5. Unit inv. &amp; direct opex'!$I$83,IF('6. Network Design'!J1770&lt;'5. Unit inv. &amp; direct opex'!$E$84,'5. Unit inv. &amp; direct opex'!$I$84,'5. Unit inv. &amp; direct opex'!$I$85)))</f>
        <v>2000</v>
      </c>
      <c r="P101" s="338">
        <f>$I$86*'3. Network design parameters'!L595</f>
        <v>1000</v>
      </c>
      <c r="Q101" s="277"/>
      <c r="R101" s="338">
        <f>IF('6. Network Design'!K1770&lt;'5. Unit inv. &amp; direct opex'!$E$82,'5. Unit inv. &amp; direct opex'!$J$82,IF('6. Network Design'!K1770&lt;'5. Unit inv. &amp; direct opex'!$E$83,'5. Unit inv. &amp; direct opex'!$J$83,IF('6. Network Design'!K1770&lt;'5. Unit inv. &amp; direct opex'!$E$84,'5. Unit inv. &amp; direct opex'!$J$84,'5. Unit inv. &amp; direct opex'!$J$85)))</f>
        <v>2000</v>
      </c>
      <c r="S101" s="338">
        <f>$J$86*'3. Network design parameters'!L595</f>
        <v>1000</v>
      </c>
      <c r="T101" s="277"/>
      <c r="U101" s="338">
        <f>IF('6. Network Design'!L1770&lt;'5. Unit inv. &amp; direct opex'!$E$82,'5. Unit inv. &amp; direct opex'!$K$82,IF('6. Network Design'!L1770&lt;'5. Unit inv. &amp; direct opex'!$E$83,'5. Unit inv. &amp; direct opex'!$K$83,IF('6. Network Design'!L1770&lt;'5. Unit inv. &amp; direct opex'!$E$84,'5. Unit inv. &amp; direct opex'!$K$84,'5. Unit inv. &amp; direct opex'!$K$85)))</f>
        <v>2000</v>
      </c>
      <c r="V101" s="338">
        <f>$K$86*'3. Network design parameters'!L595</f>
        <v>1000</v>
      </c>
      <c r="W101" s="277"/>
      <c r="X101" s="338">
        <f>IF('6. Network Design'!M1770&lt;'5. Unit inv. &amp; direct opex'!$E$82,'5. Unit inv. &amp; direct opex'!$L$82,IF('6. Network Design'!M1770&lt;'5. Unit inv. &amp; direct opex'!$E$83,'5. Unit inv. &amp; direct opex'!$L$83,IF('6. Network Design'!M1770&lt;'5. Unit inv. &amp; direct opex'!$E$84,'5. Unit inv. &amp; direct opex'!$L$84,'5. Unit inv. &amp; direct opex'!$L$85)))</f>
        <v>2000</v>
      </c>
      <c r="Y101" s="338">
        <f>$L$86*'3. Network design parameters'!L595</f>
        <v>1000</v>
      </c>
      <c r="Z101" s="277"/>
    </row>
    <row r="102" spans="2:26" s="21" customFormat="1">
      <c r="B102" s="88"/>
      <c r="C102" s="228" t="str">
        <f>'C. Masterfiles'!C87</f>
        <v>T07</v>
      </c>
      <c r="D102" s="228" t="str">
        <f>'C. Masterfiles'!D87</f>
        <v>MSC-HLR</v>
      </c>
      <c r="E102" s="228" t="s">
        <v>369</v>
      </c>
      <c r="F102" s="338">
        <f>IF('6. Network Design'!G1771&lt;'5. Unit inv. &amp; direct opex'!$E$82,'5. Unit inv. &amp; direct opex'!$F$82,IF('6. Network Design'!G1771&lt;'5. Unit inv. &amp; direct opex'!$E$83,'5. Unit inv. &amp; direct opex'!$F$83,IF('6. Network Design'!G1771&lt;'5. Unit inv. &amp; direct opex'!$E$84,'5. Unit inv. &amp; direct opex'!$F$84,'5. Unit inv. &amp; direct opex'!$F$85)))</f>
        <v>10000</v>
      </c>
      <c r="G102" s="338">
        <f>F86*'3. Network design parameters'!L596</f>
        <v>1000</v>
      </c>
      <c r="H102" s="277"/>
      <c r="I102" s="338">
        <f>IF('6. Network Design'!H1771&lt;'5. Unit inv. &amp; direct opex'!$E$82,'5. Unit inv. &amp; direct opex'!$G$82,IF('6. Network Design'!H1771&lt;'5. Unit inv. &amp; direct opex'!$E$83,'5. Unit inv. &amp; direct opex'!$G$83,IF('6. Network Design'!H1771&lt;'5. Unit inv. &amp; direct opex'!$E$84,'5. Unit inv. &amp; direct opex'!$G$84,'5. Unit inv. &amp; direct opex'!$G$85)))</f>
        <v>10000</v>
      </c>
      <c r="J102" s="338">
        <f>$G$86*'3. Network design parameters'!L596</f>
        <v>1000</v>
      </c>
      <c r="K102" s="277"/>
      <c r="L102" s="338">
        <f>IF('6. Network Design'!I1771&lt;'5. Unit inv. &amp; direct opex'!$E$82,'5. Unit inv. &amp; direct opex'!$H$82,IF('6. Network Design'!I1771&lt;'5. Unit inv. &amp; direct opex'!$E$83,'5. Unit inv. &amp; direct opex'!$H$83,IF('6. Network Design'!I1771&lt;'5. Unit inv. &amp; direct opex'!$E$84,'5. Unit inv. &amp; direct opex'!$H$84,'5. Unit inv. &amp; direct opex'!$H$85)))</f>
        <v>10000</v>
      </c>
      <c r="M102" s="338">
        <f>$H$86*'3. Network design parameters'!L596</f>
        <v>1000</v>
      </c>
      <c r="N102" s="277"/>
      <c r="O102" s="338">
        <f>IF('6. Network Design'!J1771&lt;'5. Unit inv. &amp; direct opex'!$E$82,'5. Unit inv. &amp; direct opex'!$I$82,IF('6. Network Design'!J1771&lt;'5. Unit inv. &amp; direct opex'!$E$83,'5. Unit inv. &amp; direct opex'!$I$83,IF('6. Network Design'!J1771&lt;'5. Unit inv. &amp; direct opex'!$E$84,'5. Unit inv. &amp; direct opex'!$I$84,'5. Unit inv. &amp; direct opex'!$I$85)))</f>
        <v>10000</v>
      </c>
      <c r="P102" s="338">
        <f>$I$86*'3. Network design parameters'!L596</f>
        <v>1000</v>
      </c>
      <c r="Q102" s="277"/>
      <c r="R102" s="338">
        <f>IF('6. Network Design'!K1771&lt;'5. Unit inv. &amp; direct opex'!$E$82,'5. Unit inv. &amp; direct opex'!$J$82,IF('6. Network Design'!K1771&lt;'5. Unit inv. &amp; direct opex'!$E$83,'5. Unit inv. &amp; direct opex'!$J$83,IF('6. Network Design'!K1771&lt;'5. Unit inv. &amp; direct opex'!$E$84,'5. Unit inv. &amp; direct opex'!$J$84,'5. Unit inv. &amp; direct opex'!$J$85)))</f>
        <v>10000</v>
      </c>
      <c r="S102" s="338">
        <f>$J$86*'3. Network design parameters'!L596</f>
        <v>1000</v>
      </c>
      <c r="T102" s="277"/>
      <c r="U102" s="338">
        <f>IF('6. Network Design'!L1771&lt;'5. Unit inv. &amp; direct opex'!$E$82,'5. Unit inv. &amp; direct opex'!$K$82,IF('6. Network Design'!L1771&lt;'5. Unit inv. &amp; direct opex'!$E$83,'5. Unit inv. &amp; direct opex'!$K$83,IF('6. Network Design'!L1771&lt;'5. Unit inv. &amp; direct opex'!$E$84,'5. Unit inv. &amp; direct opex'!$K$84,'5. Unit inv. &amp; direct opex'!$K$85)))</f>
        <v>10000</v>
      </c>
      <c r="V102" s="338">
        <f>$K$86*'3. Network design parameters'!L596</f>
        <v>1000</v>
      </c>
      <c r="W102" s="277"/>
      <c r="X102" s="338">
        <f>IF('6. Network Design'!M1771&lt;'5. Unit inv. &amp; direct opex'!$E$82,'5. Unit inv. &amp; direct opex'!$L$82,IF('6. Network Design'!M1771&lt;'5. Unit inv. &amp; direct opex'!$E$83,'5. Unit inv. &amp; direct opex'!$L$83,IF('6. Network Design'!M1771&lt;'5. Unit inv. &amp; direct opex'!$E$84,'5. Unit inv. &amp; direct opex'!$L$84,'5. Unit inv. &amp; direct opex'!$L$85)))</f>
        <v>10000</v>
      </c>
      <c r="Y102" s="338">
        <f>$L$86*'3. Network design parameters'!L596</f>
        <v>1000</v>
      </c>
      <c r="Z102" s="277"/>
    </row>
    <row r="103" spans="2:26" s="21" customFormat="1">
      <c r="B103" s="88"/>
      <c r="C103" s="228" t="str">
        <f>'C. Masterfiles'!C88</f>
        <v>T08</v>
      </c>
      <c r="D103" s="228" t="str">
        <f>'C. Masterfiles'!D88</f>
        <v>MSC-SMS</v>
      </c>
      <c r="E103" s="228" t="s">
        <v>369</v>
      </c>
      <c r="F103" s="338">
        <f>IF('6. Network Design'!G1772&lt;'5. Unit inv. &amp; direct opex'!$E$82,'5. Unit inv. &amp; direct opex'!$F$82,IF('6. Network Design'!G1772&lt;'5. Unit inv. &amp; direct opex'!$E$83,'5. Unit inv. &amp; direct opex'!$F$83,IF('6. Network Design'!G1772&lt;'5. Unit inv. &amp; direct opex'!$E$84,'5. Unit inv. &amp; direct opex'!$F$84,'5. Unit inv. &amp; direct opex'!$F$85)))</f>
        <v>2000</v>
      </c>
      <c r="G103" s="338">
        <f>F86*'3. Network design parameters'!L597</f>
        <v>1000</v>
      </c>
      <c r="H103" s="277"/>
      <c r="I103" s="338">
        <f>IF('6. Network Design'!H1772&lt;'5. Unit inv. &amp; direct opex'!$E$82,'5. Unit inv. &amp; direct opex'!$G$82,IF('6. Network Design'!H1772&lt;'5. Unit inv. &amp; direct opex'!$E$83,'5. Unit inv. &amp; direct opex'!$G$83,IF('6. Network Design'!H1772&lt;'5. Unit inv. &amp; direct opex'!$E$84,'5. Unit inv. &amp; direct opex'!$G$84,'5. Unit inv. &amp; direct opex'!$G$85)))</f>
        <v>2000</v>
      </c>
      <c r="J103" s="338">
        <f>$G$86*'3. Network design parameters'!L597</f>
        <v>1000</v>
      </c>
      <c r="K103" s="277"/>
      <c r="L103" s="338">
        <f>IF('6. Network Design'!I1772&lt;'5. Unit inv. &amp; direct opex'!$E$82,'5. Unit inv. &amp; direct opex'!$H$82,IF('6. Network Design'!I1772&lt;'5. Unit inv. &amp; direct opex'!$E$83,'5. Unit inv. &amp; direct opex'!$H$83,IF('6. Network Design'!I1772&lt;'5. Unit inv. &amp; direct opex'!$E$84,'5. Unit inv. &amp; direct opex'!$H$84,'5. Unit inv. &amp; direct opex'!$H$85)))</f>
        <v>2000</v>
      </c>
      <c r="M103" s="338">
        <f>$H$86*'3. Network design parameters'!L597</f>
        <v>1000</v>
      </c>
      <c r="N103" s="277"/>
      <c r="O103" s="338">
        <f>IF('6. Network Design'!J1772&lt;'5. Unit inv. &amp; direct opex'!$E$82,'5. Unit inv. &amp; direct opex'!$I$82,IF('6. Network Design'!J1772&lt;'5. Unit inv. &amp; direct opex'!$E$83,'5. Unit inv. &amp; direct opex'!$I$83,IF('6. Network Design'!J1772&lt;'5. Unit inv. &amp; direct opex'!$E$84,'5. Unit inv. &amp; direct opex'!$I$84,'5. Unit inv. &amp; direct opex'!$I$85)))</f>
        <v>2000</v>
      </c>
      <c r="P103" s="338">
        <f>$I$86*'3. Network design parameters'!L597</f>
        <v>1000</v>
      </c>
      <c r="Q103" s="277"/>
      <c r="R103" s="338">
        <f>IF('6. Network Design'!K1772&lt;'5. Unit inv. &amp; direct opex'!$E$82,'5. Unit inv. &amp; direct opex'!$J$82,IF('6. Network Design'!K1772&lt;'5. Unit inv. &amp; direct opex'!$E$83,'5. Unit inv. &amp; direct opex'!$J$83,IF('6. Network Design'!K1772&lt;'5. Unit inv. &amp; direct opex'!$E$84,'5. Unit inv. &amp; direct opex'!$J$84,'5. Unit inv. &amp; direct opex'!$J$85)))</f>
        <v>2000</v>
      </c>
      <c r="S103" s="338">
        <f>$J$86*'3. Network design parameters'!L597</f>
        <v>1000</v>
      </c>
      <c r="T103" s="277"/>
      <c r="U103" s="338">
        <f>IF('6. Network Design'!L1772&lt;'5. Unit inv. &amp; direct opex'!$E$82,'5. Unit inv. &amp; direct opex'!$K$82,IF('6. Network Design'!L1772&lt;'5. Unit inv. &amp; direct opex'!$E$83,'5. Unit inv. &amp; direct opex'!$K$83,IF('6. Network Design'!L1772&lt;'5. Unit inv. &amp; direct opex'!$E$84,'5. Unit inv. &amp; direct opex'!$K$84,'5. Unit inv. &amp; direct opex'!$K$85)))</f>
        <v>2000</v>
      </c>
      <c r="V103" s="338">
        <f>$K$86*'3. Network design parameters'!L597</f>
        <v>1000</v>
      </c>
      <c r="W103" s="277"/>
      <c r="X103" s="338">
        <f>IF('6. Network Design'!M1772&lt;'5. Unit inv. &amp; direct opex'!$E$82,'5. Unit inv. &amp; direct opex'!$L$82,IF('6. Network Design'!M1772&lt;'5. Unit inv. &amp; direct opex'!$E$83,'5. Unit inv. &amp; direct opex'!$L$83,IF('6. Network Design'!M1772&lt;'5. Unit inv. &amp; direct opex'!$E$84,'5. Unit inv. &amp; direct opex'!$L$84,'5. Unit inv. &amp; direct opex'!$L$85)))</f>
        <v>2000</v>
      </c>
      <c r="Y103" s="338">
        <f>$L$86*'3. Network design parameters'!L597</f>
        <v>1000</v>
      </c>
      <c r="Z103" s="277"/>
    </row>
    <row r="104" spans="2:26" s="21" customFormat="1">
      <c r="B104" s="88"/>
      <c r="C104" s="228" t="str">
        <f>'C. Masterfiles'!C89</f>
        <v>T09</v>
      </c>
      <c r="D104" s="228" t="str">
        <f>'C. Masterfiles'!D89</f>
        <v>MSC-MMS</v>
      </c>
      <c r="E104" s="228" t="s">
        <v>369</v>
      </c>
      <c r="F104" s="338">
        <f>IF('6. Network Design'!G1773&lt;'5. Unit inv. &amp; direct opex'!$E$82,'5. Unit inv. &amp; direct opex'!$F$82,IF('6. Network Design'!G1773&lt;'5. Unit inv. &amp; direct opex'!$E$83,'5. Unit inv. &amp; direct opex'!$F$83,IF('6. Network Design'!G1773&lt;'5. Unit inv. &amp; direct opex'!$E$84,'5. Unit inv. &amp; direct opex'!$F$84,'5. Unit inv. &amp; direct opex'!$F$85)))</f>
        <v>2000</v>
      </c>
      <c r="G104" s="338">
        <f>F86*'3. Network design parameters'!L598</f>
        <v>1000</v>
      </c>
      <c r="H104" s="277"/>
      <c r="I104" s="338">
        <f>IF('6. Network Design'!H1773&lt;'5. Unit inv. &amp; direct opex'!$E$82,'5. Unit inv. &amp; direct opex'!$G$82,IF('6. Network Design'!H1773&lt;'5. Unit inv. &amp; direct opex'!$E$83,'5. Unit inv. &amp; direct opex'!$G$83,IF('6. Network Design'!H1773&lt;'5. Unit inv. &amp; direct opex'!$E$84,'5. Unit inv. &amp; direct opex'!$G$84,'5. Unit inv. &amp; direct opex'!$G$85)))</f>
        <v>2000</v>
      </c>
      <c r="J104" s="338">
        <f>$G$86*'3. Network design parameters'!L598</f>
        <v>1000</v>
      </c>
      <c r="K104" s="277"/>
      <c r="L104" s="338">
        <f>IF('6. Network Design'!I1773&lt;'5. Unit inv. &amp; direct opex'!$E$82,'5. Unit inv. &amp; direct opex'!$H$82,IF('6. Network Design'!I1773&lt;'5. Unit inv. &amp; direct opex'!$E$83,'5. Unit inv. &amp; direct opex'!$H$83,IF('6. Network Design'!I1773&lt;'5. Unit inv. &amp; direct opex'!$E$84,'5. Unit inv. &amp; direct opex'!$H$84,'5. Unit inv. &amp; direct opex'!$H$85)))</f>
        <v>2000</v>
      </c>
      <c r="M104" s="338">
        <f>$H$86*'3. Network design parameters'!L598</f>
        <v>1000</v>
      </c>
      <c r="N104" s="277"/>
      <c r="O104" s="338">
        <f>IF('6. Network Design'!J1773&lt;'5. Unit inv. &amp; direct opex'!$E$82,'5. Unit inv. &amp; direct opex'!$I$82,IF('6. Network Design'!J1773&lt;'5. Unit inv. &amp; direct opex'!$E$83,'5. Unit inv. &amp; direct opex'!$I$83,IF('6. Network Design'!J1773&lt;'5. Unit inv. &amp; direct opex'!$E$84,'5. Unit inv. &amp; direct opex'!$I$84,'5. Unit inv. &amp; direct opex'!$I$85)))</f>
        <v>2000</v>
      </c>
      <c r="P104" s="338">
        <f>$I$86*'3. Network design parameters'!L598</f>
        <v>1000</v>
      </c>
      <c r="Q104" s="277"/>
      <c r="R104" s="338">
        <f>IF('6. Network Design'!K1773&lt;'5. Unit inv. &amp; direct opex'!$E$82,'5. Unit inv. &amp; direct opex'!$J$82,IF('6. Network Design'!K1773&lt;'5. Unit inv. &amp; direct opex'!$E$83,'5. Unit inv. &amp; direct opex'!$J$83,IF('6. Network Design'!K1773&lt;'5. Unit inv. &amp; direct opex'!$E$84,'5. Unit inv. &amp; direct opex'!$J$84,'5. Unit inv. &amp; direct opex'!$J$85)))</f>
        <v>2000</v>
      </c>
      <c r="S104" s="338">
        <f>$J$86*'3. Network design parameters'!L598</f>
        <v>1000</v>
      </c>
      <c r="T104" s="277"/>
      <c r="U104" s="338">
        <f>IF('6. Network Design'!L1773&lt;'5. Unit inv. &amp; direct opex'!$E$82,'5. Unit inv. &amp; direct opex'!$K$82,IF('6. Network Design'!L1773&lt;'5. Unit inv. &amp; direct opex'!$E$83,'5. Unit inv. &amp; direct opex'!$K$83,IF('6. Network Design'!L1773&lt;'5. Unit inv. &amp; direct opex'!$E$84,'5. Unit inv. &amp; direct opex'!$K$84,'5. Unit inv. &amp; direct opex'!$K$85)))</f>
        <v>2000</v>
      </c>
      <c r="V104" s="338">
        <f>$K$86*'3. Network design parameters'!L598</f>
        <v>1000</v>
      </c>
      <c r="W104" s="277"/>
      <c r="X104" s="338">
        <f>IF('6. Network Design'!M1773&lt;'5. Unit inv. &amp; direct opex'!$E$82,'5. Unit inv. &amp; direct opex'!$L$82,IF('6. Network Design'!M1773&lt;'5. Unit inv. &amp; direct opex'!$E$83,'5. Unit inv. &amp; direct opex'!$L$83,IF('6. Network Design'!M1773&lt;'5. Unit inv. &amp; direct opex'!$E$84,'5. Unit inv. &amp; direct opex'!$L$84,'5. Unit inv. &amp; direct opex'!$L$85)))</f>
        <v>2000</v>
      </c>
      <c r="Y104" s="338">
        <f>$L$86*'3. Network design parameters'!L598</f>
        <v>1000</v>
      </c>
      <c r="Z104" s="277"/>
    </row>
    <row r="105" spans="2:26" s="21" customFormat="1">
      <c r="B105" s="88"/>
      <c r="C105" s="228" t="str">
        <f>'C. Masterfiles'!C90</f>
        <v>T10</v>
      </c>
      <c r="D105" s="228" t="str">
        <f>'C. Masterfiles'!D90</f>
        <v>MSC-OSS</v>
      </c>
      <c r="E105" s="228" t="s">
        <v>369</v>
      </c>
      <c r="F105" s="338">
        <f>IF('6. Network Design'!G1774&lt;'5. Unit inv. &amp; direct opex'!$E$82,'5. Unit inv. &amp; direct opex'!$F$82,IF('6. Network Design'!G1774&lt;'5. Unit inv. &amp; direct opex'!$E$83,'5. Unit inv. &amp; direct opex'!$F$83,IF('6. Network Design'!G1774&lt;'5. Unit inv. &amp; direct opex'!$E$84,'5. Unit inv. &amp; direct opex'!$F$84,'5. Unit inv. &amp; direct opex'!$F$85)))</f>
        <v>10000</v>
      </c>
      <c r="G105" s="338">
        <f>F86*'3. Network design parameters'!L599</f>
        <v>1000</v>
      </c>
      <c r="H105" s="277"/>
      <c r="I105" s="338">
        <f>IF('6. Network Design'!H1774&lt;'5. Unit inv. &amp; direct opex'!$E$82,'5. Unit inv. &amp; direct opex'!$G$82,IF('6. Network Design'!H1774&lt;'5. Unit inv. &amp; direct opex'!$E$83,'5. Unit inv. &amp; direct opex'!$G$83,IF('6. Network Design'!H1774&lt;'5. Unit inv. &amp; direct opex'!$E$84,'5. Unit inv. &amp; direct opex'!$G$84,'5. Unit inv. &amp; direct opex'!$G$85)))</f>
        <v>10000</v>
      </c>
      <c r="J105" s="338">
        <f>$G$86*'3. Network design parameters'!L599</f>
        <v>1000</v>
      </c>
      <c r="K105" s="277"/>
      <c r="L105" s="338">
        <f>IF('6. Network Design'!I1774&lt;'5. Unit inv. &amp; direct opex'!$E$82,'5. Unit inv. &amp; direct opex'!$H$82,IF('6. Network Design'!I1774&lt;'5. Unit inv. &amp; direct opex'!$E$83,'5. Unit inv. &amp; direct opex'!$H$83,IF('6. Network Design'!I1774&lt;'5. Unit inv. &amp; direct opex'!$E$84,'5. Unit inv. &amp; direct opex'!$H$84,'5. Unit inv. &amp; direct opex'!$H$85)))</f>
        <v>10000</v>
      </c>
      <c r="M105" s="338">
        <f>$H$86*'3. Network design parameters'!L599</f>
        <v>1000</v>
      </c>
      <c r="N105" s="277"/>
      <c r="O105" s="338">
        <f>IF('6. Network Design'!J1774&lt;'5. Unit inv. &amp; direct opex'!$E$82,'5. Unit inv. &amp; direct opex'!$I$82,IF('6. Network Design'!J1774&lt;'5. Unit inv. &amp; direct opex'!$E$83,'5. Unit inv. &amp; direct opex'!$I$83,IF('6. Network Design'!J1774&lt;'5. Unit inv. &amp; direct opex'!$E$84,'5. Unit inv. &amp; direct opex'!$I$84,'5. Unit inv. &amp; direct opex'!$I$85)))</f>
        <v>10000</v>
      </c>
      <c r="P105" s="338">
        <f>$I$86*'3. Network design parameters'!L599</f>
        <v>1000</v>
      </c>
      <c r="Q105" s="277"/>
      <c r="R105" s="338">
        <f>IF('6. Network Design'!K1774&lt;'5. Unit inv. &amp; direct opex'!$E$82,'5. Unit inv. &amp; direct opex'!$J$82,IF('6. Network Design'!K1774&lt;'5. Unit inv. &amp; direct opex'!$E$83,'5. Unit inv. &amp; direct opex'!$J$83,IF('6. Network Design'!K1774&lt;'5. Unit inv. &amp; direct opex'!$E$84,'5. Unit inv. &amp; direct opex'!$J$84,'5. Unit inv. &amp; direct opex'!$J$85)))</f>
        <v>10000</v>
      </c>
      <c r="S105" s="338">
        <f>$J$86*'3. Network design parameters'!L599</f>
        <v>1000</v>
      </c>
      <c r="T105" s="277"/>
      <c r="U105" s="338">
        <f>IF('6. Network Design'!L1774&lt;'5. Unit inv. &amp; direct opex'!$E$82,'5. Unit inv. &amp; direct opex'!$K$82,IF('6. Network Design'!L1774&lt;'5. Unit inv. &amp; direct opex'!$E$83,'5. Unit inv. &amp; direct opex'!$K$83,IF('6. Network Design'!L1774&lt;'5. Unit inv. &amp; direct opex'!$E$84,'5. Unit inv. &amp; direct opex'!$K$84,'5. Unit inv. &amp; direct opex'!$K$85)))</f>
        <v>10000</v>
      </c>
      <c r="V105" s="338">
        <f>$K$86*'3. Network design parameters'!L599</f>
        <v>1000</v>
      </c>
      <c r="W105" s="277"/>
      <c r="X105" s="338">
        <f>IF('6. Network Design'!M1774&lt;'5. Unit inv. &amp; direct opex'!$E$82,'5. Unit inv. &amp; direct opex'!$L$82,IF('6. Network Design'!M1774&lt;'5. Unit inv. &amp; direct opex'!$E$83,'5. Unit inv. &amp; direct opex'!$L$83,IF('6. Network Design'!M1774&lt;'5. Unit inv. &amp; direct opex'!$E$84,'5. Unit inv. &amp; direct opex'!$L$84,'5. Unit inv. &amp; direct opex'!$L$85)))</f>
        <v>10000</v>
      </c>
      <c r="Y105" s="338">
        <f>$L$86*'3. Network design parameters'!L599</f>
        <v>1000</v>
      </c>
      <c r="Z105" s="277"/>
    </row>
    <row r="106" spans="2:26" s="21" customFormat="1">
      <c r="B106" s="88"/>
      <c r="C106" s="228" t="str">
        <f>'C. Masterfiles'!C91</f>
        <v>T11</v>
      </c>
      <c r="D106" s="228" t="str">
        <f>'C. Masterfiles'!D91</f>
        <v>MSC-GPRS</v>
      </c>
      <c r="E106" s="228" t="s">
        <v>369</v>
      </c>
      <c r="F106" s="338">
        <f>IF('6. Network Design'!G1775&lt;'5. Unit inv. &amp; direct opex'!$E$82,'5. Unit inv. &amp; direct opex'!$F$82,IF('6. Network Design'!G1775&lt;'5. Unit inv. &amp; direct opex'!$E$83,'5. Unit inv. &amp; direct opex'!$F$83,IF('6. Network Design'!G1775&lt;'5. Unit inv. &amp; direct opex'!$E$84,'5. Unit inv. &amp; direct opex'!$F$84,'5. Unit inv. &amp; direct opex'!$F$85)))</f>
        <v>2000</v>
      </c>
      <c r="G106" s="338">
        <f>F86*'3. Network design parameters'!L600</f>
        <v>1000</v>
      </c>
      <c r="H106" s="277"/>
      <c r="I106" s="338">
        <f>IF('6. Network Design'!H1775&lt;'5. Unit inv. &amp; direct opex'!$E$82,'5. Unit inv. &amp; direct opex'!$G$82,IF('6. Network Design'!H1775&lt;'5. Unit inv. &amp; direct opex'!$E$83,'5. Unit inv. &amp; direct opex'!$G$83,IF('6. Network Design'!H1775&lt;'5. Unit inv. &amp; direct opex'!$E$84,'5. Unit inv. &amp; direct opex'!$G$84,'5. Unit inv. &amp; direct opex'!$G$85)))</f>
        <v>2000</v>
      </c>
      <c r="J106" s="338">
        <f>$G$86*'3. Network design parameters'!L600</f>
        <v>1000</v>
      </c>
      <c r="K106" s="277"/>
      <c r="L106" s="338">
        <f>IF('6. Network Design'!I1775&lt;'5. Unit inv. &amp; direct opex'!$E$82,'5. Unit inv. &amp; direct opex'!$H$82,IF('6. Network Design'!I1775&lt;'5. Unit inv. &amp; direct opex'!$E$83,'5. Unit inv. &amp; direct opex'!$H$83,IF('6. Network Design'!I1775&lt;'5. Unit inv. &amp; direct opex'!$E$84,'5. Unit inv. &amp; direct opex'!$H$84,'5. Unit inv. &amp; direct opex'!$H$85)))</f>
        <v>2000</v>
      </c>
      <c r="M106" s="338">
        <f>$H$86*'3. Network design parameters'!L600</f>
        <v>1000</v>
      </c>
      <c r="N106" s="277"/>
      <c r="O106" s="338">
        <f>IF('6. Network Design'!J1775&lt;'5. Unit inv. &amp; direct opex'!$E$82,'5. Unit inv. &amp; direct opex'!$I$82,IF('6. Network Design'!J1775&lt;'5. Unit inv. &amp; direct opex'!$E$83,'5. Unit inv. &amp; direct opex'!$I$83,IF('6. Network Design'!J1775&lt;'5. Unit inv. &amp; direct opex'!$E$84,'5. Unit inv. &amp; direct opex'!$I$84,'5. Unit inv. &amp; direct opex'!$I$85)))</f>
        <v>2000</v>
      </c>
      <c r="P106" s="338">
        <f>$I$86*'3. Network design parameters'!L600</f>
        <v>1000</v>
      </c>
      <c r="Q106" s="277"/>
      <c r="R106" s="338">
        <f>IF('6. Network Design'!K1775&lt;'5. Unit inv. &amp; direct opex'!$E$82,'5. Unit inv. &amp; direct opex'!$J$82,IF('6. Network Design'!K1775&lt;'5. Unit inv. &amp; direct opex'!$E$83,'5. Unit inv. &amp; direct opex'!$J$83,IF('6. Network Design'!K1775&lt;'5. Unit inv. &amp; direct opex'!$E$84,'5. Unit inv. &amp; direct opex'!$J$84,'5. Unit inv. &amp; direct opex'!$J$85)))</f>
        <v>2000</v>
      </c>
      <c r="S106" s="338">
        <f>$J$86*'3. Network design parameters'!L600</f>
        <v>1000</v>
      </c>
      <c r="T106" s="277"/>
      <c r="U106" s="338">
        <f>IF('6. Network Design'!L1775&lt;'5. Unit inv. &amp; direct opex'!$E$82,'5. Unit inv. &amp; direct opex'!$K$82,IF('6. Network Design'!L1775&lt;'5. Unit inv. &amp; direct opex'!$E$83,'5. Unit inv. &amp; direct opex'!$K$83,IF('6. Network Design'!L1775&lt;'5. Unit inv. &amp; direct opex'!$E$84,'5. Unit inv. &amp; direct opex'!$K$84,'5. Unit inv. &amp; direct opex'!$K$85)))</f>
        <v>2000</v>
      </c>
      <c r="V106" s="338">
        <f>$K$86*'3. Network design parameters'!L600</f>
        <v>1000</v>
      </c>
      <c r="W106" s="277"/>
      <c r="X106" s="338">
        <f>IF('6. Network Design'!M1775&lt;'5. Unit inv. &amp; direct opex'!$E$82,'5. Unit inv. &amp; direct opex'!$L$82,IF('6. Network Design'!M1775&lt;'5. Unit inv. &amp; direct opex'!$E$83,'5. Unit inv. &amp; direct opex'!$L$83,IF('6. Network Design'!M1775&lt;'5. Unit inv. &amp; direct opex'!$E$84,'5. Unit inv. &amp; direct opex'!$L$84,'5. Unit inv. &amp; direct opex'!$L$85)))</f>
        <v>2000</v>
      </c>
      <c r="Y106" s="338">
        <f>$L$86*'3. Network design parameters'!L600</f>
        <v>1000</v>
      </c>
      <c r="Z106" s="277"/>
    </row>
    <row r="107" spans="2:26" s="21" customFormat="1">
      <c r="B107" s="88"/>
      <c r="C107" s="228" t="str">
        <f>'C. Masterfiles'!C92</f>
        <v>T12</v>
      </c>
      <c r="D107" s="228" t="str">
        <f>'C. Masterfiles'!D92</f>
        <v>MSC-BIL</v>
      </c>
      <c r="E107" s="228" t="s">
        <v>369</v>
      </c>
      <c r="F107" s="338">
        <f>IF('6. Network Design'!G1776&lt;'5. Unit inv. &amp; direct opex'!$E$82,'5. Unit inv. &amp; direct opex'!$F$82,IF('6. Network Design'!G1776&lt;'5. Unit inv. &amp; direct opex'!$E$83,'5. Unit inv. &amp; direct opex'!$F$83,IF('6. Network Design'!G1776&lt;'5. Unit inv. &amp; direct opex'!$E$84,'5. Unit inv. &amp; direct opex'!$F$84,'5. Unit inv. &amp; direct opex'!$F$85)))</f>
        <v>10000</v>
      </c>
      <c r="G107" s="338">
        <f>F86*'3. Network design parameters'!L601</f>
        <v>1000</v>
      </c>
      <c r="H107" s="277"/>
      <c r="I107" s="338">
        <f>IF('6. Network Design'!H1776&lt;'5. Unit inv. &amp; direct opex'!$E$82,'5. Unit inv. &amp; direct opex'!$G$82,IF('6. Network Design'!H1776&lt;'5. Unit inv. &amp; direct opex'!$E$83,'5. Unit inv. &amp; direct opex'!$G$83,IF('6. Network Design'!H1776&lt;'5. Unit inv. &amp; direct opex'!$E$84,'5. Unit inv. &amp; direct opex'!$G$84,'5. Unit inv. &amp; direct opex'!$G$85)))</f>
        <v>10000</v>
      </c>
      <c r="J107" s="338">
        <f>$G$86*'3. Network design parameters'!L601</f>
        <v>1000</v>
      </c>
      <c r="K107" s="277"/>
      <c r="L107" s="338">
        <f>IF('6. Network Design'!I1776&lt;'5. Unit inv. &amp; direct opex'!$E$82,'5. Unit inv. &amp; direct opex'!$H$82,IF('6. Network Design'!I1776&lt;'5. Unit inv. &amp; direct opex'!$E$83,'5. Unit inv. &amp; direct opex'!$H$83,IF('6. Network Design'!I1776&lt;'5. Unit inv. &amp; direct opex'!$E$84,'5. Unit inv. &amp; direct opex'!$H$84,'5. Unit inv. &amp; direct opex'!$H$85)))</f>
        <v>10000</v>
      </c>
      <c r="M107" s="338">
        <f>$H$86*'3. Network design parameters'!L601</f>
        <v>1000</v>
      </c>
      <c r="N107" s="277"/>
      <c r="O107" s="338">
        <f>IF('6. Network Design'!J1776&lt;'5. Unit inv. &amp; direct opex'!$E$82,'5. Unit inv. &amp; direct opex'!$I$82,IF('6. Network Design'!J1776&lt;'5. Unit inv. &amp; direct opex'!$E$83,'5. Unit inv. &amp; direct opex'!$I$83,IF('6. Network Design'!J1776&lt;'5. Unit inv. &amp; direct opex'!$E$84,'5. Unit inv. &amp; direct opex'!$I$84,'5. Unit inv. &amp; direct opex'!$I$85)))</f>
        <v>10000</v>
      </c>
      <c r="P107" s="338">
        <f>$I$86*'3. Network design parameters'!L601</f>
        <v>1000</v>
      </c>
      <c r="Q107" s="277"/>
      <c r="R107" s="338">
        <f>IF('6. Network Design'!K1776&lt;'5. Unit inv. &amp; direct opex'!$E$82,'5. Unit inv. &amp; direct opex'!$J$82,IF('6. Network Design'!K1776&lt;'5. Unit inv. &amp; direct opex'!$E$83,'5. Unit inv. &amp; direct opex'!$J$83,IF('6. Network Design'!K1776&lt;'5. Unit inv. &amp; direct opex'!$E$84,'5. Unit inv. &amp; direct opex'!$J$84,'5. Unit inv. &amp; direct opex'!$J$85)))</f>
        <v>10000</v>
      </c>
      <c r="S107" s="338">
        <f>$J$86*'3. Network design parameters'!L601</f>
        <v>1000</v>
      </c>
      <c r="T107" s="277"/>
      <c r="U107" s="338">
        <f>IF('6. Network Design'!L1776&lt;'5. Unit inv. &amp; direct opex'!$E$82,'5. Unit inv. &amp; direct opex'!$K$82,IF('6. Network Design'!L1776&lt;'5. Unit inv. &amp; direct opex'!$E$83,'5. Unit inv. &amp; direct opex'!$K$83,IF('6. Network Design'!L1776&lt;'5. Unit inv. &amp; direct opex'!$E$84,'5. Unit inv. &amp; direct opex'!$K$84,'5. Unit inv. &amp; direct opex'!$K$85)))</f>
        <v>10000</v>
      </c>
      <c r="V107" s="338">
        <f>$K$86*'3. Network design parameters'!L601</f>
        <v>1000</v>
      </c>
      <c r="W107" s="277"/>
      <c r="X107" s="338">
        <f>IF('6. Network Design'!M1776&lt;'5. Unit inv. &amp; direct opex'!$E$82,'5. Unit inv. &amp; direct opex'!$L$82,IF('6. Network Design'!M1776&lt;'5. Unit inv. &amp; direct opex'!$E$83,'5. Unit inv. &amp; direct opex'!$L$83,IF('6. Network Design'!M1776&lt;'5. Unit inv. &amp; direct opex'!$E$84,'5. Unit inv. &amp; direct opex'!$L$84,'5. Unit inv. &amp; direct opex'!$L$85)))</f>
        <v>10000</v>
      </c>
      <c r="Y107" s="338">
        <f>$L$86*'3. Network design parameters'!L601</f>
        <v>1000</v>
      </c>
      <c r="Z107" s="277"/>
    </row>
    <row r="108" spans="2:26" s="21" customFormat="1">
      <c r="B108" s="88"/>
      <c r="C108" s="228" t="str">
        <f>'C. Masterfiles'!C93</f>
        <v>T13</v>
      </c>
      <c r="D108" s="228" t="str">
        <f>'C. Masterfiles'!D93</f>
        <v>MSC-IBIL</v>
      </c>
      <c r="E108" s="228" t="s">
        <v>369</v>
      </c>
      <c r="F108" s="338">
        <f>IF('6. Network Design'!G1777&lt;'5. Unit inv. &amp; direct opex'!$E$82,'5. Unit inv. &amp; direct opex'!$F$82,IF('6. Network Design'!G1777&lt;'5. Unit inv. &amp; direct opex'!$E$83,'5. Unit inv. &amp; direct opex'!$F$83,IF('6. Network Design'!G1777&lt;'5. Unit inv. &amp; direct opex'!$E$84,'5. Unit inv. &amp; direct opex'!$F$84,'5. Unit inv. &amp; direct opex'!$F$85)))</f>
        <v>2000</v>
      </c>
      <c r="G108" s="338">
        <f>F86*'3. Network design parameters'!L602</f>
        <v>1000</v>
      </c>
      <c r="H108" s="277"/>
      <c r="I108" s="338">
        <f>IF('6. Network Design'!H1777&lt;'5. Unit inv. &amp; direct opex'!$E$82,'5. Unit inv. &amp; direct opex'!$G$82,IF('6. Network Design'!H1777&lt;'5. Unit inv. &amp; direct opex'!$E$83,'5. Unit inv. &amp; direct opex'!$G$83,IF('6. Network Design'!H1777&lt;'5. Unit inv. &amp; direct opex'!$E$84,'5. Unit inv. &amp; direct opex'!$G$84,'5. Unit inv. &amp; direct opex'!$G$85)))</f>
        <v>2000</v>
      </c>
      <c r="J108" s="338">
        <f>$G$86*'3. Network design parameters'!L602</f>
        <v>1000</v>
      </c>
      <c r="K108" s="277"/>
      <c r="L108" s="338">
        <f>IF('6. Network Design'!I1777&lt;'5. Unit inv. &amp; direct opex'!$E$82,'5. Unit inv. &amp; direct opex'!$H$82,IF('6. Network Design'!I1777&lt;'5. Unit inv. &amp; direct opex'!$E$83,'5. Unit inv. &amp; direct opex'!$H$83,IF('6. Network Design'!I1777&lt;'5. Unit inv. &amp; direct opex'!$E$84,'5. Unit inv. &amp; direct opex'!$H$84,'5. Unit inv. &amp; direct opex'!$H$85)))</f>
        <v>2000</v>
      </c>
      <c r="M108" s="338">
        <f>$H$86*'3. Network design parameters'!L602</f>
        <v>1000</v>
      </c>
      <c r="N108" s="277"/>
      <c r="O108" s="338">
        <f>IF('6. Network Design'!J1777&lt;'5. Unit inv. &amp; direct opex'!$E$82,'5. Unit inv. &amp; direct opex'!$I$82,IF('6. Network Design'!J1777&lt;'5. Unit inv. &amp; direct opex'!$E$83,'5. Unit inv. &amp; direct opex'!$I$83,IF('6. Network Design'!J1777&lt;'5. Unit inv. &amp; direct opex'!$E$84,'5. Unit inv. &amp; direct opex'!$I$84,'5. Unit inv. &amp; direct opex'!$I$85)))</f>
        <v>2000</v>
      </c>
      <c r="P108" s="338">
        <f>$I$86*'3. Network design parameters'!L602</f>
        <v>1000</v>
      </c>
      <c r="Q108" s="277"/>
      <c r="R108" s="338">
        <f>IF('6. Network Design'!K1777&lt;'5. Unit inv. &amp; direct opex'!$E$82,'5. Unit inv. &amp; direct opex'!$J$82,IF('6. Network Design'!K1777&lt;'5. Unit inv. &amp; direct opex'!$E$83,'5. Unit inv. &amp; direct opex'!$J$83,IF('6. Network Design'!K1777&lt;'5. Unit inv. &amp; direct opex'!$E$84,'5. Unit inv. &amp; direct opex'!$J$84,'5. Unit inv. &amp; direct opex'!$J$85)))</f>
        <v>2000</v>
      </c>
      <c r="S108" s="338">
        <f>$J$86*'3. Network design parameters'!L602</f>
        <v>1000</v>
      </c>
      <c r="T108" s="277"/>
      <c r="U108" s="338">
        <f>IF('6. Network Design'!L1777&lt;'5. Unit inv. &amp; direct opex'!$E$82,'5. Unit inv. &amp; direct opex'!$K$82,IF('6. Network Design'!L1777&lt;'5. Unit inv. &amp; direct opex'!$E$83,'5. Unit inv. &amp; direct opex'!$K$83,IF('6. Network Design'!L1777&lt;'5. Unit inv. &amp; direct opex'!$E$84,'5. Unit inv. &amp; direct opex'!$K$84,'5. Unit inv. &amp; direct opex'!$K$85)))</f>
        <v>2000</v>
      </c>
      <c r="V108" s="338">
        <f>$K$86*'3. Network design parameters'!L602</f>
        <v>1000</v>
      </c>
      <c r="W108" s="277"/>
      <c r="X108" s="338">
        <f>IF('6. Network Design'!M1777&lt;'5. Unit inv. &amp; direct opex'!$E$82,'5. Unit inv. &amp; direct opex'!$L$82,IF('6. Network Design'!M1777&lt;'5. Unit inv. &amp; direct opex'!$E$83,'5. Unit inv. &amp; direct opex'!$L$83,IF('6. Network Design'!M1777&lt;'5. Unit inv. &amp; direct opex'!$E$84,'5. Unit inv. &amp; direct opex'!$L$84,'5. Unit inv. &amp; direct opex'!$L$85)))</f>
        <v>2000</v>
      </c>
      <c r="Y108" s="338">
        <f>$L$86*'3. Network design parameters'!L602</f>
        <v>1000</v>
      </c>
      <c r="Z108" s="277"/>
    </row>
    <row r="109" spans="2:26" s="21" customFormat="1">
      <c r="B109" s="88"/>
      <c r="C109" s="228" t="str">
        <f>'C. Masterfiles'!C94</f>
        <v>T14</v>
      </c>
      <c r="D109" s="228" t="str">
        <f>'C. Masterfiles'!D94</f>
        <v>MSC-IGW</v>
      </c>
      <c r="E109" s="228" t="s">
        <v>369</v>
      </c>
      <c r="F109" s="338">
        <f>IF('6. Network Design'!G1778&lt;'5. Unit inv. &amp; direct opex'!$E$82,'5. Unit inv. &amp; direct opex'!$F$82,IF('6. Network Design'!G1778&lt;'5. Unit inv. &amp; direct opex'!$E$83,'5. Unit inv. &amp; direct opex'!$F$83,IF('6. Network Design'!G1778&lt;'5. Unit inv. &amp; direct opex'!$E$84,'5. Unit inv. &amp; direct opex'!$F$84,'5. Unit inv. &amp; direct opex'!$F$85)))</f>
        <v>10000</v>
      </c>
      <c r="G109" s="338">
        <f>F86*'3. Network design parameters'!L603</f>
        <v>1000</v>
      </c>
      <c r="H109" s="277"/>
      <c r="I109" s="338">
        <f>IF('6. Network Design'!H1778&lt;'5. Unit inv. &amp; direct opex'!$E$82,'5. Unit inv. &amp; direct opex'!$G$82,IF('6. Network Design'!H1778&lt;'5. Unit inv. &amp; direct opex'!$E$83,'5. Unit inv. &amp; direct opex'!$G$83,IF('6. Network Design'!H1778&lt;'5. Unit inv. &amp; direct opex'!$E$84,'5. Unit inv. &amp; direct opex'!$G$84,'5. Unit inv. &amp; direct opex'!$G$85)))</f>
        <v>10000</v>
      </c>
      <c r="J109" s="338">
        <f>$G$86*'3. Network design parameters'!L603</f>
        <v>1000</v>
      </c>
      <c r="K109" s="277"/>
      <c r="L109" s="338">
        <f>IF('6. Network Design'!I1778&lt;'5. Unit inv. &amp; direct opex'!$E$82,'5. Unit inv. &amp; direct opex'!$H$82,IF('6. Network Design'!I1778&lt;'5. Unit inv. &amp; direct opex'!$E$83,'5. Unit inv. &amp; direct opex'!$H$83,IF('6. Network Design'!I1778&lt;'5. Unit inv. &amp; direct opex'!$E$84,'5. Unit inv. &amp; direct opex'!$H$84,'5. Unit inv. &amp; direct opex'!$H$85)))</f>
        <v>10000</v>
      </c>
      <c r="M109" s="338">
        <f>$H$86*'3. Network design parameters'!L603</f>
        <v>1000</v>
      </c>
      <c r="N109" s="277"/>
      <c r="O109" s="338">
        <f>IF('6. Network Design'!J1778&lt;'5. Unit inv. &amp; direct opex'!$E$82,'5. Unit inv. &amp; direct opex'!$I$82,IF('6. Network Design'!J1778&lt;'5. Unit inv. &amp; direct opex'!$E$83,'5. Unit inv. &amp; direct opex'!$I$83,IF('6. Network Design'!J1778&lt;'5. Unit inv. &amp; direct opex'!$E$84,'5. Unit inv. &amp; direct opex'!$I$84,'5. Unit inv. &amp; direct opex'!$I$85)))</f>
        <v>10000</v>
      </c>
      <c r="P109" s="338">
        <f>$I$86*'3. Network design parameters'!L603</f>
        <v>1000</v>
      </c>
      <c r="Q109" s="277"/>
      <c r="R109" s="338">
        <f>IF('6. Network Design'!K1778&lt;'5. Unit inv. &amp; direct opex'!$E$82,'5. Unit inv. &amp; direct opex'!$J$82,IF('6. Network Design'!K1778&lt;'5. Unit inv. &amp; direct opex'!$E$83,'5. Unit inv. &amp; direct opex'!$J$83,IF('6. Network Design'!K1778&lt;'5. Unit inv. &amp; direct opex'!$E$84,'5. Unit inv. &amp; direct opex'!$J$84,'5. Unit inv. &amp; direct opex'!$J$85)))</f>
        <v>10000</v>
      </c>
      <c r="S109" s="338">
        <f>$J$86*'3. Network design parameters'!L603</f>
        <v>1000</v>
      </c>
      <c r="T109" s="277"/>
      <c r="U109" s="338">
        <f>IF('6. Network Design'!L1778&lt;'5. Unit inv. &amp; direct opex'!$E$82,'5. Unit inv. &amp; direct opex'!$K$82,IF('6. Network Design'!L1778&lt;'5. Unit inv. &amp; direct opex'!$E$83,'5. Unit inv. &amp; direct opex'!$K$83,IF('6. Network Design'!L1778&lt;'5. Unit inv. &amp; direct opex'!$E$84,'5. Unit inv. &amp; direct opex'!$K$84,'5. Unit inv. &amp; direct opex'!$K$85)))</f>
        <v>10000</v>
      </c>
      <c r="V109" s="338">
        <f>$K$86*'3. Network design parameters'!L603</f>
        <v>1000</v>
      </c>
      <c r="W109" s="277"/>
      <c r="X109" s="338">
        <f>IF('6. Network Design'!M1778&lt;'5. Unit inv. &amp; direct opex'!$E$82,'5. Unit inv. &amp; direct opex'!$L$82,IF('6. Network Design'!M1778&lt;'5. Unit inv. &amp; direct opex'!$E$83,'5. Unit inv. &amp; direct opex'!$L$83,IF('6. Network Design'!M1778&lt;'5. Unit inv. &amp; direct opex'!$E$84,'5. Unit inv. &amp; direct opex'!$L$84,'5. Unit inv. &amp; direct opex'!$L$85)))</f>
        <v>10000</v>
      </c>
      <c r="Y109" s="338">
        <f>$L$86*'3. Network design parameters'!L603</f>
        <v>1000</v>
      </c>
      <c r="Z109" s="277"/>
    </row>
    <row r="110" spans="2:26" s="21" customFormat="1">
      <c r="B110" s="88"/>
      <c r="C110" s="228" t="str">
        <f>'C. Masterfiles'!C95</f>
        <v>T15</v>
      </c>
      <c r="D110" s="228" t="str">
        <f>'C. Masterfiles'!D95</f>
        <v>MSC-INT</v>
      </c>
      <c r="E110" s="228" t="s">
        <v>369</v>
      </c>
      <c r="F110" s="338">
        <f>IF('6. Network Design'!G1779&lt;'5. Unit inv. &amp; direct opex'!$E$82,'5. Unit inv. &amp; direct opex'!$F$82,IF('6. Network Design'!G1779&lt;'5. Unit inv. &amp; direct opex'!$E$83,'5. Unit inv. &amp; direct opex'!$F$83,IF('6. Network Design'!G1779&lt;'5. Unit inv. &amp; direct opex'!$E$84,'5. Unit inv. &amp; direct opex'!$F$84,'5. Unit inv. &amp; direct opex'!$F$85)))</f>
        <v>10000</v>
      </c>
      <c r="G110" s="338">
        <f>F86*'3. Network design parameters'!L604</f>
        <v>1000</v>
      </c>
      <c r="H110" s="277"/>
      <c r="I110" s="338">
        <f>IF('6. Network Design'!H1779&lt;'5. Unit inv. &amp; direct opex'!$E$82,'5. Unit inv. &amp; direct opex'!$G$82,IF('6. Network Design'!H1779&lt;'5. Unit inv. &amp; direct opex'!$E$83,'5. Unit inv. &amp; direct opex'!$G$83,IF('6. Network Design'!H1779&lt;'5. Unit inv. &amp; direct opex'!$E$84,'5. Unit inv. &amp; direct opex'!$G$84,'5. Unit inv. &amp; direct opex'!$G$85)))</f>
        <v>10000</v>
      </c>
      <c r="J110" s="338">
        <f>$G$86*'3. Network design parameters'!L604</f>
        <v>1000</v>
      </c>
      <c r="K110" s="277"/>
      <c r="L110" s="338">
        <f>IF('6. Network Design'!I1779&lt;'5. Unit inv. &amp; direct opex'!$E$82,'5. Unit inv. &amp; direct opex'!$H$82,IF('6. Network Design'!I1779&lt;'5. Unit inv. &amp; direct opex'!$E$83,'5. Unit inv. &amp; direct opex'!$H$83,IF('6. Network Design'!I1779&lt;'5. Unit inv. &amp; direct opex'!$E$84,'5. Unit inv. &amp; direct opex'!$H$84,'5. Unit inv. &amp; direct opex'!$H$85)))</f>
        <v>10000</v>
      </c>
      <c r="M110" s="338">
        <f>$H$86*'3. Network design parameters'!L604</f>
        <v>1000</v>
      </c>
      <c r="N110" s="277"/>
      <c r="O110" s="338">
        <f>IF('6. Network Design'!J1779&lt;'5. Unit inv. &amp; direct opex'!$E$82,'5. Unit inv. &amp; direct opex'!$I$82,IF('6. Network Design'!J1779&lt;'5. Unit inv. &amp; direct opex'!$E$83,'5. Unit inv. &amp; direct opex'!$I$83,IF('6. Network Design'!J1779&lt;'5. Unit inv. &amp; direct opex'!$E$84,'5. Unit inv. &amp; direct opex'!$I$84,'5. Unit inv. &amp; direct opex'!$I$85)))</f>
        <v>10000</v>
      </c>
      <c r="P110" s="338">
        <f>$I$86*'3. Network design parameters'!L604</f>
        <v>1000</v>
      </c>
      <c r="Q110" s="277"/>
      <c r="R110" s="338">
        <f>IF('6. Network Design'!K1779&lt;'5. Unit inv. &amp; direct opex'!$E$82,'5. Unit inv. &amp; direct opex'!$J$82,IF('6. Network Design'!K1779&lt;'5. Unit inv. &amp; direct opex'!$E$83,'5. Unit inv. &amp; direct opex'!$J$83,IF('6. Network Design'!K1779&lt;'5. Unit inv. &amp; direct opex'!$E$84,'5. Unit inv. &amp; direct opex'!$J$84,'5. Unit inv. &amp; direct opex'!$J$85)))</f>
        <v>10000</v>
      </c>
      <c r="S110" s="338">
        <f>$J$86*'3. Network design parameters'!L604</f>
        <v>1000</v>
      </c>
      <c r="T110" s="277"/>
      <c r="U110" s="338">
        <f>IF('6. Network Design'!L1779&lt;'5. Unit inv. &amp; direct opex'!$E$82,'5. Unit inv. &amp; direct opex'!$K$82,IF('6. Network Design'!L1779&lt;'5. Unit inv. &amp; direct opex'!$E$83,'5. Unit inv. &amp; direct opex'!$K$83,IF('6. Network Design'!L1779&lt;'5. Unit inv. &amp; direct opex'!$E$84,'5. Unit inv. &amp; direct opex'!$K$84,'5. Unit inv. &amp; direct opex'!$K$85)))</f>
        <v>10000</v>
      </c>
      <c r="V110" s="338">
        <f>$K$86*'3. Network design parameters'!L604</f>
        <v>1000</v>
      </c>
      <c r="W110" s="277"/>
      <c r="X110" s="338">
        <f>IF('6. Network Design'!M1779&lt;'5. Unit inv. &amp; direct opex'!$E$82,'5. Unit inv. &amp; direct opex'!$L$82,IF('6. Network Design'!M1779&lt;'5. Unit inv. &amp; direct opex'!$E$83,'5. Unit inv. &amp; direct opex'!$L$83,IF('6. Network Design'!M1779&lt;'5. Unit inv. &amp; direct opex'!$E$84,'5. Unit inv. &amp; direct opex'!$L$84,'5. Unit inv. &amp; direct opex'!$L$85)))</f>
        <v>10000</v>
      </c>
      <c r="Y110" s="338">
        <f>$L$86*'3. Network design parameters'!L604</f>
        <v>1000</v>
      </c>
      <c r="Z110" s="277"/>
    </row>
    <row r="111" spans="2:26" s="21" customFormat="1">
      <c r="B111" s="88"/>
      <c r="C111" s="228" t="str">
        <f>'C. Masterfiles'!C96</f>
        <v>T16</v>
      </c>
      <c r="D111" s="228" t="str">
        <f>'C. Masterfiles'!D96</f>
        <v>MSC-IN/NGIN</v>
      </c>
      <c r="E111" s="228" t="s">
        <v>369</v>
      </c>
      <c r="F111" s="338">
        <f>IF('6. Network Design'!G1780&lt;'5. Unit inv. &amp; direct opex'!$E$82,'5. Unit inv. &amp; direct opex'!$F$82,IF('6. Network Design'!G1780&lt;'5. Unit inv. &amp; direct opex'!$E$83,'5. Unit inv. &amp; direct opex'!$F$83,IF('6. Network Design'!G1780&lt;'5. Unit inv. &amp; direct opex'!$E$84,'5. Unit inv. &amp; direct opex'!$F$84,'5. Unit inv. &amp; direct opex'!$F$85)))</f>
        <v>2000</v>
      </c>
      <c r="G111" s="338">
        <f>F86*'3. Network design parameters'!L605</f>
        <v>1000</v>
      </c>
      <c r="H111" s="277"/>
      <c r="I111" s="338">
        <f>IF('6. Network Design'!H1780&lt;'5. Unit inv. &amp; direct opex'!$E$82,'5. Unit inv. &amp; direct opex'!$G$82,IF('6. Network Design'!H1780&lt;'5. Unit inv. &amp; direct opex'!$E$83,'5. Unit inv. &amp; direct opex'!$G$83,IF('6. Network Design'!H1780&lt;'5. Unit inv. &amp; direct opex'!$E$84,'5. Unit inv. &amp; direct opex'!$G$84,'5. Unit inv. &amp; direct opex'!$G$85)))</f>
        <v>2000</v>
      </c>
      <c r="J111" s="338">
        <f>$G$86*'3. Network design parameters'!L605</f>
        <v>1000</v>
      </c>
      <c r="K111" s="277"/>
      <c r="L111" s="338">
        <f>IF('6. Network Design'!I1780&lt;'5. Unit inv. &amp; direct opex'!$E$82,'5. Unit inv. &amp; direct opex'!$H$82,IF('6. Network Design'!I1780&lt;'5. Unit inv. &amp; direct opex'!$E$83,'5. Unit inv. &amp; direct opex'!$H$83,IF('6. Network Design'!I1780&lt;'5. Unit inv. &amp; direct opex'!$E$84,'5. Unit inv. &amp; direct opex'!$H$84,'5. Unit inv. &amp; direct opex'!$H$85)))</f>
        <v>2000</v>
      </c>
      <c r="M111" s="338">
        <f>$H$86*'3. Network design parameters'!L605</f>
        <v>1000</v>
      </c>
      <c r="N111" s="277"/>
      <c r="O111" s="338">
        <f>IF('6. Network Design'!J1780&lt;'5. Unit inv. &amp; direct opex'!$E$82,'5. Unit inv. &amp; direct opex'!$I$82,IF('6. Network Design'!J1780&lt;'5. Unit inv. &amp; direct opex'!$E$83,'5. Unit inv. &amp; direct opex'!$I$83,IF('6. Network Design'!J1780&lt;'5. Unit inv. &amp; direct opex'!$E$84,'5. Unit inv. &amp; direct opex'!$I$84,'5. Unit inv. &amp; direct opex'!$I$85)))</f>
        <v>2000</v>
      </c>
      <c r="P111" s="338">
        <f>$I$86*'3. Network design parameters'!L605</f>
        <v>1000</v>
      </c>
      <c r="Q111" s="277"/>
      <c r="R111" s="338">
        <f>IF('6. Network Design'!K1780&lt;'5. Unit inv. &amp; direct opex'!$E$82,'5. Unit inv. &amp; direct opex'!$J$82,IF('6. Network Design'!K1780&lt;'5. Unit inv. &amp; direct opex'!$E$83,'5. Unit inv. &amp; direct opex'!$J$83,IF('6. Network Design'!K1780&lt;'5. Unit inv. &amp; direct opex'!$E$84,'5. Unit inv. &amp; direct opex'!$J$84,'5. Unit inv. &amp; direct opex'!$J$85)))</f>
        <v>2000</v>
      </c>
      <c r="S111" s="338">
        <f>$J$86*'3. Network design parameters'!L605</f>
        <v>1000</v>
      </c>
      <c r="T111" s="277"/>
      <c r="U111" s="338">
        <f>IF('6. Network Design'!L1780&lt;'5. Unit inv. &amp; direct opex'!$E$82,'5. Unit inv. &amp; direct opex'!$K$82,IF('6. Network Design'!L1780&lt;'5. Unit inv. &amp; direct opex'!$E$83,'5. Unit inv. &amp; direct opex'!$K$83,IF('6. Network Design'!L1780&lt;'5. Unit inv. &amp; direct opex'!$E$84,'5. Unit inv. &amp; direct opex'!$K$84,'5. Unit inv. &amp; direct opex'!$K$85)))</f>
        <v>2000</v>
      </c>
      <c r="V111" s="338">
        <f>$K$86*'3. Network design parameters'!L605</f>
        <v>1000</v>
      </c>
      <c r="W111" s="277"/>
      <c r="X111" s="338">
        <f>IF('6. Network Design'!M1780&lt;'5. Unit inv. &amp; direct opex'!$E$82,'5. Unit inv. &amp; direct opex'!$L$82,IF('6. Network Design'!M1780&lt;'5. Unit inv. &amp; direct opex'!$E$83,'5. Unit inv. &amp; direct opex'!$L$83,IF('6. Network Design'!M1780&lt;'5. Unit inv. &amp; direct opex'!$E$84,'5. Unit inv. &amp; direct opex'!$L$84,'5. Unit inv. &amp; direct opex'!$L$85)))</f>
        <v>2000</v>
      </c>
      <c r="Y111" s="338">
        <f>$L$86*'3. Network design parameters'!L605</f>
        <v>1000</v>
      </c>
      <c r="Z111" s="277"/>
    </row>
    <row r="112" spans="2:26" s="21" customFormat="1">
      <c r="B112" s="88"/>
      <c r="C112" s="228" t="str">
        <f>'C. Masterfiles'!C97</f>
        <v>T17</v>
      </c>
      <c r="D112" s="228" t="str">
        <f>'C. Masterfiles'!D97</f>
        <v>eNodeB-MSC</v>
      </c>
      <c r="E112" s="228" t="s">
        <v>369</v>
      </c>
      <c r="F112" s="277"/>
      <c r="G112" s="277"/>
      <c r="H112" s="277"/>
      <c r="I112" s="277"/>
      <c r="J112" s="277"/>
      <c r="K112" s="277"/>
      <c r="L112" s="277"/>
      <c r="M112" s="277"/>
      <c r="N112" s="277"/>
      <c r="O112" s="277"/>
      <c r="P112" s="277"/>
      <c r="Q112" s="277"/>
      <c r="R112" s="277"/>
      <c r="S112" s="277"/>
      <c r="T112" s="277"/>
      <c r="U112" s="277"/>
      <c r="V112" s="277"/>
      <c r="W112" s="277"/>
      <c r="X112" s="277"/>
      <c r="Y112" s="277"/>
      <c r="Z112" s="277"/>
    </row>
    <row r="113" spans="2:26" s="21" customFormat="1">
      <c r="B113" s="88"/>
      <c r="C113" s="228" t="str">
        <f>'C. Masterfiles'!C98</f>
        <v>T18</v>
      </c>
      <c r="D113" s="228" t="str">
        <f>'C. Masterfiles'!D98</f>
        <v>OTHER: complete as required</v>
      </c>
      <c r="E113" s="228" t="s">
        <v>369</v>
      </c>
      <c r="F113" s="338"/>
      <c r="G113" s="338"/>
      <c r="H113" s="338"/>
      <c r="I113" s="338"/>
      <c r="J113" s="338"/>
      <c r="K113" s="338"/>
      <c r="L113" s="338"/>
      <c r="M113" s="338"/>
      <c r="N113" s="338"/>
      <c r="O113" s="338"/>
      <c r="P113" s="338"/>
      <c r="Q113" s="338"/>
      <c r="R113" s="338"/>
      <c r="S113" s="338"/>
      <c r="T113" s="338"/>
      <c r="U113" s="338"/>
      <c r="V113" s="338"/>
      <c r="W113" s="338"/>
      <c r="X113" s="338"/>
      <c r="Y113" s="338"/>
      <c r="Z113" s="338"/>
    </row>
    <row r="114" spans="2:26" s="21" customFormat="1">
      <c r="B114" s="88"/>
      <c r="C114" s="228" t="str">
        <f>'C. Masterfiles'!C99</f>
        <v>T19</v>
      </c>
      <c r="D114" s="228" t="str">
        <f>'C. Masterfiles'!D99</f>
        <v>OTHER: complete as required</v>
      </c>
      <c r="E114" s="228" t="s">
        <v>369</v>
      </c>
      <c r="F114" s="338"/>
      <c r="G114" s="338"/>
      <c r="H114" s="338"/>
      <c r="I114" s="338"/>
      <c r="J114" s="338"/>
      <c r="K114" s="338"/>
      <c r="L114" s="338"/>
      <c r="M114" s="338"/>
      <c r="N114" s="338"/>
      <c r="O114" s="338"/>
      <c r="P114" s="338"/>
      <c r="Q114" s="338"/>
      <c r="R114" s="338"/>
      <c r="S114" s="338"/>
      <c r="T114" s="338"/>
      <c r="U114" s="338"/>
      <c r="V114" s="338"/>
      <c r="W114" s="338"/>
      <c r="X114" s="338"/>
      <c r="Y114" s="338"/>
      <c r="Z114" s="338"/>
    </row>
    <row r="115" spans="2:26" s="21" customFormat="1">
      <c r="B115" s="88"/>
      <c r="C115" s="228" t="str">
        <f>'C. Masterfiles'!C100</f>
        <v>T20</v>
      </c>
      <c r="D115" s="228" t="str">
        <f>'C. Masterfiles'!D101</f>
        <v>OTHER: complete as required</v>
      </c>
      <c r="E115" s="228" t="s">
        <v>369</v>
      </c>
      <c r="F115" s="338"/>
      <c r="G115" s="338"/>
      <c r="H115" s="338"/>
      <c r="I115" s="338"/>
      <c r="J115" s="338"/>
      <c r="K115" s="338"/>
      <c r="L115" s="338"/>
      <c r="M115" s="338"/>
      <c r="N115" s="338"/>
      <c r="O115" s="338"/>
      <c r="P115" s="338"/>
      <c r="Q115" s="338"/>
      <c r="R115" s="338"/>
      <c r="S115" s="338"/>
      <c r="T115" s="338"/>
      <c r="U115" s="338"/>
      <c r="V115" s="338"/>
      <c r="W115" s="338"/>
      <c r="X115" s="338"/>
      <c r="Y115" s="338"/>
      <c r="Z115" s="338"/>
    </row>
    <row r="116" spans="2:26" s="21" customFormat="1">
      <c r="B116" s="88"/>
      <c r="C116" s="228" t="str">
        <f>'C. Masterfiles'!C101</f>
        <v>T21</v>
      </c>
      <c r="D116" s="228" t="str">
        <f>'C. Masterfiles'!D101</f>
        <v>OTHER: complete as required</v>
      </c>
      <c r="E116" s="228" t="s">
        <v>369</v>
      </c>
      <c r="F116" s="338"/>
      <c r="G116" s="338"/>
      <c r="H116" s="338"/>
      <c r="I116" s="338"/>
      <c r="J116" s="338"/>
      <c r="K116" s="338"/>
      <c r="L116" s="338"/>
      <c r="M116" s="338"/>
      <c r="N116" s="338"/>
      <c r="O116" s="338"/>
      <c r="P116" s="338"/>
      <c r="Q116" s="338"/>
      <c r="R116" s="338"/>
      <c r="S116" s="338"/>
      <c r="T116" s="338"/>
      <c r="U116" s="338"/>
      <c r="V116" s="338"/>
      <c r="W116" s="338"/>
      <c r="X116" s="338"/>
      <c r="Y116" s="338"/>
      <c r="Z116" s="338"/>
    </row>
    <row r="117" spans="2:26" s="21" customFormat="1">
      <c r="B117" s="88"/>
      <c r="C117" s="228" t="str">
        <f>'C. Masterfiles'!C102</f>
        <v>T22</v>
      </c>
      <c r="D117" s="228" t="str">
        <f>'C. Masterfiles'!D102</f>
        <v>OTHER: complete as required</v>
      </c>
      <c r="E117" s="228" t="s">
        <v>369</v>
      </c>
      <c r="F117" s="338"/>
      <c r="G117" s="338"/>
      <c r="H117" s="338"/>
      <c r="I117" s="338"/>
      <c r="J117" s="338"/>
      <c r="K117" s="338"/>
      <c r="L117" s="338"/>
      <c r="M117" s="338"/>
      <c r="N117" s="338"/>
      <c r="O117" s="338"/>
      <c r="P117" s="338"/>
      <c r="Q117" s="338"/>
      <c r="R117" s="338"/>
      <c r="S117" s="338"/>
      <c r="T117" s="338"/>
      <c r="U117" s="338"/>
      <c r="V117" s="338"/>
      <c r="W117" s="338"/>
      <c r="X117" s="338"/>
      <c r="Y117" s="338"/>
      <c r="Z117" s="338"/>
    </row>
    <row r="118" spans="2:26" s="21" customFormat="1">
      <c r="B118" s="88"/>
      <c r="C118" s="228" t="str">
        <f>'C. Masterfiles'!C103</f>
        <v>T23</v>
      </c>
      <c r="D118" s="228" t="str">
        <f>'C. Masterfiles'!D103</f>
        <v>OTHER: complete as required</v>
      </c>
      <c r="E118" s="228" t="s">
        <v>369</v>
      </c>
      <c r="F118" s="338"/>
      <c r="G118" s="338"/>
      <c r="H118" s="338"/>
      <c r="I118" s="338"/>
      <c r="J118" s="338"/>
      <c r="K118" s="338"/>
      <c r="L118" s="338"/>
      <c r="M118" s="338"/>
      <c r="N118" s="338"/>
      <c r="O118" s="338"/>
      <c r="P118" s="338"/>
      <c r="Q118" s="338"/>
      <c r="R118" s="338"/>
      <c r="S118" s="338"/>
      <c r="T118" s="338"/>
      <c r="U118" s="338"/>
      <c r="V118" s="338"/>
      <c r="W118" s="338"/>
      <c r="X118" s="338"/>
      <c r="Y118" s="338"/>
      <c r="Z118" s="338"/>
    </row>
    <row r="119" spans="2:26" s="21" customFormat="1">
      <c r="B119" s="88"/>
      <c r="C119" s="228" t="str">
        <f>'C. Masterfiles'!C104</f>
        <v>T24</v>
      </c>
      <c r="D119" s="228" t="str">
        <f>'C. Masterfiles'!D104</f>
        <v>OTHER: complete as required</v>
      </c>
      <c r="E119" s="228" t="s">
        <v>369</v>
      </c>
      <c r="F119" s="338"/>
      <c r="G119" s="338"/>
      <c r="H119" s="338"/>
      <c r="I119" s="338"/>
      <c r="J119" s="338"/>
      <c r="K119" s="338"/>
      <c r="L119" s="338"/>
      <c r="M119" s="338"/>
      <c r="N119" s="338"/>
      <c r="O119" s="338"/>
      <c r="P119" s="338"/>
      <c r="Q119" s="338"/>
      <c r="R119" s="338"/>
      <c r="S119" s="338"/>
      <c r="T119" s="338"/>
      <c r="U119" s="338"/>
      <c r="V119" s="338"/>
      <c r="W119" s="338"/>
      <c r="X119" s="338"/>
      <c r="Y119" s="338"/>
      <c r="Z119" s="338"/>
    </row>
    <row r="120" spans="2:26" s="21" customFormat="1">
      <c r="B120" s="88"/>
      <c r="C120" s="228" t="str">
        <f>'C. Masterfiles'!C105</f>
        <v>T25</v>
      </c>
      <c r="D120" s="228" t="str">
        <f>'C. Masterfiles'!D105</f>
        <v>OTHER: complete as required</v>
      </c>
      <c r="E120" s="228" t="s">
        <v>369</v>
      </c>
      <c r="F120" s="338"/>
      <c r="G120" s="338"/>
      <c r="H120" s="338"/>
      <c r="I120" s="338"/>
      <c r="J120" s="338"/>
      <c r="K120" s="338"/>
      <c r="L120" s="338"/>
      <c r="M120" s="338"/>
      <c r="N120" s="338"/>
      <c r="O120" s="338"/>
      <c r="P120" s="338"/>
      <c r="Q120" s="338"/>
      <c r="R120" s="338"/>
      <c r="S120" s="338"/>
      <c r="T120" s="338"/>
      <c r="U120" s="338"/>
      <c r="V120" s="338"/>
      <c r="W120" s="338"/>
      <c r="X120" s="338"/>
      <c r="Y120" s="338"/>
      <c r="Z120" s="338"/>
    </row>
    <row r="121" spans="2:26" s="21" customFormat="1">
      <c r="B121" s="88"/>
      <c r="C121" s="324"/>
      <c r="D121" s="324"/>
      <c r="E121" s="324"/>
      <c r="F121" s="277"/>
      <c r="G121" s="160"/>
      <c r="H121" s="160"/>
      <c r="I121" s="277"/>
      <c r="J121" s="160"/>
      <c r="K121" s="160"/>
      <c r="L121" s="277"/>
      <c r="M121" s="160"/>
      <c r="N121" s="160"/>
      <c r="O121" s="277"/>
      <c r="P121" s="160"/>
      <c r="Q121" s="160"/>
      <c r="R121" s="277"/>
      <c r="S121" s="160"/>
      <c r="T121" s="160"/>
      <c r="U121" s="277"/>
      <c r="V121" s="160"/>
      <c r="W121" s="160"/>
      <c r="X121" s="277"/>
      <c r="Y121" s="160"/>
      <c r="Z121" s="160"/>
    </row>
    <row r="122" spans="2:26" s="21" customFormat="1">
      <c r="B122" s="88"/>
      <c r="C122" s="334"/>
      <c r="D122" s="335"/>
      <c r="E122" s="335"/>
      <c r="F122" s="336"/>
      <c r="G122" s="337"/>
      <c r="H122" s="143"/>
      <c r="I122" s="143"/>
      <c r="J122" s="71"/>
      <c r="K122" s="327"/>
      <c r="L122" s="327"/>
      <c r="M122" s="327"/>
      <c r="N122" s="327"/>
      <c r="O122" s="327"/>
    </row>
    <row r="123" spans="2:26" s="21" customFormat="1">
      <c r="B123" s="88"/>
      <c r="C123" s="334"/>
      <c r="D123" s="335"/>
      <c r="E123" s="335"/>
      <c r="F123" s="336"/>
      <c r="G123" s="337"/>
      <c r="H123" s="143"/>
      <c r="I123" s="143"/>
      <c r="J123" s="71"/>
      <c r="K123" s="327"/>
      <c r="L123" s="327"/>
      <c r="M123" s="327"/>
      <c r="N123" s="327"/>
      <c r="O123" s="327"/>
    </row>
    <row r="124" spans="2:26" s="21" customFormat="1" ht="15.75">
      <c r="B124" s="88"/>
      <c r="C124" s="308" t="s">
        <v>370</v>
      </c>
      <c r="D124" s="143"/>
      <c r="E124" s="143"/>
      <c r="F124" s="143"/>
      <c r="G124" s="143"/>
      <c r="H124" s="143"/>
      <c r="I124" s="143"/>
      <c r="J124" s="143"/>
      <c r="K124" s="143"/>
      <c r="L124" s="143"/>
      <c r="M124" s="143"/>
      <c r="N124" s="143"/>
    </row>
    <row r="125" spans="2:26" s="21" customFormat="1">
      <c r="B125" s="88"/>
      <c r="C125" s="143"/>
      <c r="D125" s="143"/>
      <c r="E125" s="143"/>
      <c r="F125" s="143"/>
      <c r="G125" s="143"/>
      <c r="H125" s="143"/>
      <c r="I125" s="143"/>
      <c r="J125" s="143"/>
      <c r="K125" s="143"/>
      <c r="L125" s="143"/>
      <c r="M125" s="143"/>
      <c r="N125" s="143"/>
    </row>
    <row r="126" spans="2:26" s="21" customFormat="1" ht="63.75">
      <c r="B126" s="88"/>
      <c r="C126" s="45" t="s">
        <v>0</v>
      </c>
      <c r="D126" s="45" t="s">
        <v>3</v>
      </c>
      <c r="E126" s="45" t="s">
        <v>364</v>
      </c>
      <c r="F126" s="241" t="s">
        <v>33</v>
      </c>
      <c r="G126" s="244" t="s">
        <v>350</v>
      </c>
      <c r="H126" s="244" t="s">
        <v>904</v>
      </c>
      <c r="I126" s="244" t="s">
        <v>905</v>
      </c>
      <c r="J126" s="244" t="s">
        <v>906</v>
      </c>
      <c r="K126" s="244" t="s">
        <v>907</v>
      </c>
      <c r="L126" s="244" t="s">
        <v>908</v>
      </c>
      <c r="M126" s="244" t="s">
        <v>909</v>
      </c>
      <c r="N126" s="244" t="s">
        <v>827</v>
      </c>
      <c r="O126" s="244" t="s">
        <v>371</v>
      </c>
      <c r="P126" s="244" t="s">
        <v>828</v>
      </c>
      <c r="Q126" s="244" t="s">
        <v>372</v>
      </c>
      <c r="R126" s="241" t="s">
        <v>829</v>
      </c>
    </row>
    <row r="127" spans="2:26" s="21" customFormat="1">
      <c r="B127" s="88"/>
      <c r="C127" s="331"/>
      <c r="D127" s="331"/>
      <c r="E127" s="331"/>
      <c r="F127" s="329"/>
      <c r="G127" s="244" t="s">
        <v>258</v>
      </c>
      <c r="H127" s="244" t="s">
        <v>258</v>
      </c>
      <c r="I127" s="244" t="s">
        <v>258</v>
      </c>
      <c r="J127" s="244" t="s">
        <v>258</v>
      </c>
      <c r="K127" s="244" t="s">
        <v>258</v>
      </c>
      <c r="L127" s="244" t="s">
        <v>258</v>
      </c>
      <c r="M127" s="244" t="s">
        <v>258</v>
      </c>
      <c r="N127" s="687" t="s">
        <v>10</v>
      </c>
      <c r="O127" s="687" t="s">
        <v>10</v>
      </c>
      <c r="P127" s="687" t="s">
        <v>10</v>
      </c>
      <c r="Q127" s="687" t="s">
        <v>10</v>
      </c>
      <c r="R127" s="687" t="s">
        <v>10</v>
      </c>
    </row>
    <row r="128" spans="2:26" s="21" customFormat="1">
      <c r="B128" s="88"/>
      <c r="C128" s="228" t="str">
        <f t="shared" ref="C128:C152" si="11">C96</f>
        <v>T01</v>
      </c>
      <c r="D128" s="228" t="str">
        <f t="shared" ref="D128:D152" si="12">D96</f>
        <v>BTS-BSC</v>
      </c>
      <c r="E128" s="228" t="s">
        <v>369</v>
      </c>
      <c r="F128" s="340">
        <f>'B. Dashboard'!F58</f>
        <v>10</v>
      </c>
      <c r="G128" s="338">
        <f>SUM(F96:H96)</f>
        <v>10000</v>
      </c>
      <c r="H128" s="338">
        <f>SUM(I96:K96)</f>
        <v>12000</v>
      </c>
      <c r="I128" s="338">
        <f>SUM(L96:N96)</f>
        <v>12000</v>
      </c>
      <c r="J128" s="338">
        <f>SUM(O96:Q96)</f>
        <v>12000</v>
      </c>
      <c r="K128" s="338">
        <f>SUM(R96:T96)</f>
        <v>12000</v>
      </c>
      <c r="L128" s="338">
        <f>SUM(U96:W96)</f>
        <v>12000</v>
      </c>
      <c r="M128" s="338">
        <f>SUM(X96:Z96)</f>
        <v>12000</v>
      </c>
      <c r="N128" s="280">
        <f>'B. Dashboard'!F62</f>
        <v>2.3E-2</v>
      </c>
      <c r="O128" s="280">
        <f>'B. Dashboard'!F65</f>
        <v>0.12</v>
      </c>
      <c r="P128" s="537">
        <f>'B. Dashboard'!$F$63</f>
        <v>2.3E-2</v>
      </c>
      <c r="Q128" s="537">
        <f>'B. Dashboard'!F66</f>
        <v>2.3E-2</v>
      </c>
      <c r="R128" s="537">
        <f>'B. Dashboard'!$F$64</f>
        <v>2.3E-2</v>
      </c>
    </row>
    <row r="129" spans="2:18" s="21" customFormat="1">
      <c r="B129" s="88"/>
      <c r="C129" s="228" t="str">
        <f t="shared" si="11"/>
        <v>T02</v>
      </c>
      <c r="D129" s="228" t="str">
        <f t="shared" si="12"/>
        <v>Node B-RNC</v>
      </c>
      <c r="E129" s="228" t="s">
        <v>369</v>
      </c>
      <c r="F129" s="340">
        <f>'B. Dashboard'!F58</f>
        <v>10</v>
      </c>
      <c r="G129" s="338">
        <f t="shared" ref="G129:G152" si="13">SUM(F97:H97)</f>
        <v>162411.18397844926</v>
      </c>
      <c r="H129" s="338">
        <f t="shared" ref="H129:H152" si="14">SUM(I97:K97)</f>
        <v>163634.18078239716</v>
      </c>
      <c r="I129" s="338">
        <f t="shared" ref="I129:I152" si="15">SUM(L97:N97)</f>
        <v>164740.42844571453</v>
      </c>
      <c r="J129" s="338">
        <f t="shared" ref="J129:J152" si="16">SUM(O97:Q97)</f>
        <v>166036.71814039553</v>
      </c>
      <c r="K129" s="338">
        <f t="shared" ref="K129:K152" si="17">SUM(R97:T97)</f>
        <v>167392.7537240072</v>
      </c>
      <c r="L129" s="338">
        <f t="shared" ref="L129:L152" si="18">SUM(U97:W97)</f>
        <v>169287.42610822109</v>
      </c>
      <c r="M129" s="338">
        <f t="shared" ref="M129:M152" si="19">SUM(X97:Z97)</f>
        <v>170816.64971933441</v>
      </c>
      <c r="N129" s="280">
        <f>'B. Dashboard'!F62</f>
        <v>2.3E-2</v>
      </c>
      <c r="O129" s="280">
        <f>'B. Dashboard'!F65</f>
        <v>0.12</v>
      </c>
      <c r="P129" s="537">
        <f>'B. Dashboard'!$F$63</f>
        <v>2.3E-2</v>
      </c>
      <c r="Q129" s="537">
        <f>'B. Dashboard'!F66</f>
        <v>2.3E-2</v>
      </c>
      <c r="R129" s="537">
        <f>'B. Dashboard'!$F$64</f>
        <v>2.3E-2</v>
      </c>
    </row>
    <row r="130" spans="2:18" s="21" customFormat="1">
      <c r="B130" s="88"/>
      <c r="C130" s="228" t="str">
        <f t="shared" si="11"/>
        <v>T03</v>
      </c>
      <c r="D130" s="228" t="str">
        <f t="shared" si="12"/>
        <v>BSC-MSC</v>
      </c>
      <c r="E130" s="228" t="s">
        <v>369</v>
      </c>
      <c r="F130" s="340">
        <f>'B. Dashboard'!F58</f>
        <v>10</v>
      </c>
      <c r="G130" s="338">
        <f t="shared" si="13"/>
        <v>2010000</v>
      </c>
      <c r="H130" s="338">
        <f t="shared" si="14"/>
        <v>2010000</v>
      </c>
      <c r="I130" s="338">
        <f t="shared" si="15"/>
        <v>2010000</v>
      </c>
      <c r="J130" s="338">
        <f t="shared" si="16"/>
        <v>2010000</v>
      </c>
      <c r="K130" s="338">
        <f t="shared" si="17"/>
        <v>2010000</v>
      </c>
      <c r="L130" s="338">
        <f t="shared" si="18"/>
        <v>2010000</v>
      </c>
      <c r="M130" s="338">
        <f t="shared" si="19"/>
        <v>2010000</v>
      </c>
      <c r="N130" s="280">
        <f>'B. Dashboard'!F62</f>
        <v>2.3E-2</v>
      </c>
      <c r="O130" s="280">
        <f>'B. Dashboard'!F65</f>
        <v>0.12</v>
      </c>
      <c r="P130" s="537">
        <f>'B. Dashboard'!$F$63</f>
        <v>2.3E-2</v>
      </c>
      <c r="Q130" s="537">
        <f>'B. Dashboard'!F66</f>
        <v>2.3E-2</v>
      </c>
      <c r="R130" s="537">
        <f>'B. Dashboard'!$F$64</f>
        <v>2.3E-2</v>
      </c>
    </row>
    <row r="131" spans="2:18" s="21" customFormat="1">
      <c r="B131" s="88"/>
      <c r="C131" s="228" t="str">
        <f t="shared" si="11"/>
        <v>T04</v>
      </c>
      <c r="D131" s="228" t="str">
        <f t="shared" si="12"/>
        <v>RNC-MSC</v>
      </c>
      <c r="E131" s="228" t="s">
        <v>369</v>
      </c>
      <c r="F131" s="340">
        <f>'B. Dashboard'!F58</f>
        <v>10</v>
      </c>
      <c r="G131" s="338">
        <f t="shared" si="13"/>
        <v>1510000</v>
      </c>
      <c r="H131" s="338">
        <f t="shared" si="14"/>
        <v>1510000</v>
      </c>
      <c r="I131" s="338">
        <f t="shared" si="15"/>
        <v>1510000</v>
      </c>
      <c r="J131" s="338">
        <f t="shared" si="16"/>
        <v>1510000</v>
      </c>
      <c r="K131" s="338">
        <f t="shared" si="17"/>
        <v>1510000</v>
      </c>
      <c r="L131" s="338">
        <f t="shared" si="18"/>
        <v>1510000</v>
      </c>
      <c r="M131" s="338">
        <f t="shared" si="19"/>
        <v>1510000</v>
      </c>
      <c r="N131" s="280">
        <f>'B. Dashboard'!F62</f>
        <v>2.3E-2</v>
      </c>
      <c r="O131" s="280">
        <f>'B. Dashboard'!F65</f>
        <v>0.12</v>
      </c>
      <c r="P131" s="537">
        <f>'B. Dashboard'!$F$63</f>
        <v>2.3E-2</v>
      </c>
      <c r="Q131" s="537">
        <f>'B. Dashboard'!F66</f>
        <v>2.3E-2</v>
      </c>
      <c r="R131" s="537">
        <f>'B. Dashboard'!$F$64</f>
        <v>2.3E-2</v>
      </c>
    </row>
    <row r="132" spans="2:18" s="21" customFormat="1">
      <c r="B132" s="88"/>
      <c r="C132" s="228" t="str">
        <f t="shared" si="11"/>
        <v>T05</v>
      </c>
      <c r="D132" s="228" t="str">
        <f t="shared" si="12"/>
        <v>MSC-MSC</v>
      </c>
      <c r="E132" s="228" t="s">
        <v>369</v>
      </c>
      <c r="F132" s="340">
        <f>'B. Dashboard'!F58</f>
        <v>10</v>
      </c>
      <c r="G132" s="338">
        <f t="shared" si="13"/>
        <v>2010000</v>
      </c>
      <c r="H132" s="338">
        <f t="shared" si="14"/>
        <v>2010000</v>
      </c>
      <c r="I132" s="338">
        <f t="shared" si="15"/>
        <v>2010000</v>
      </c>
      <c r="J132" s="338">
        <f t="shared" si="16"/>
        <v>2010000</v>
      </c>
      <c r="K132" s="338">
        <f t="shared" si="17"/>
        <v>2010000</v>
      </c>
      <c r="L132" s="338">
        <f t="shared" si="18"/>
        <v>2010000</v>
      </c>
      <c r="M132" s="338">
        <f t="shared" si="19"/>
        <v>2010000</v>
      </c>
      <c r="N132" s="280">
        <f>'B. Dashboard'!F62</f>
        <v>2.3E-2</v>
      </c>
      <c r="O132" s="280">
        <f>'B. Dashboard'!F65</f>
        <v>0.12</v>
      </c>
      <c r="P132" s="537">
        <f>'B. Dashboard'!$F$63</f>
        <v>2.3E-2</v>
      </c>
      <c r="Q132" s="537">
        <f>'B. Dashboard'!F66</f>
        <v>2.3E-2</v>
      </c>
      <c r="R132" s="537">
        <f>'B. Dashboard'!$F$64</f>
        <v>2.3E-2</v>
      </c>
    </row>
    <row r="133" spans="2:18" s="21" customFormat="1">
      <c r="B133" s="88"/>
      <c r="C133" s="228" t="str">
        <f t="shared" si="11"/>
        <v>T06</v>
      </c>
      <c r="D133" s="228" t="str">
        <f t="shared" si="12"/>
        <v>MSC-PPP</v>
      </c>
      <c r="E133" s="228" t="s">
        <v>369</v>
      </c>
      <c r="F133" s="340">
        <f>'B. Dashboard'!F58</f>
        <v>10</v>
      </c>
      <c r="G133" s="338">
        <f t="shared" si="13"/>
        <v>3000</v>
      </c>
      <c r="H133" s="338">
        <f t="shared" si="14"/>
        <v>3000</v>
      </c>
      <c r="I133" s="338">
        <f t="shared" si="15"/>
        <v>3000</v>
      </c>
      <c r="J133" s="338">
        <f t="shared" si="16"/>
        <v>3000</v>
      </c>
      <c r="K133" s="338">
        <f t="shared" si="17"/>
        <v>3000</v>
      </c>
      <c r="L133" s="338">
        <f t="shared" si="18"/>
        <v>3000</v>
      </c>
      <c r="M133" s="338">
        <f t="shared" si="19"/>
        <v>3000</v>
      </c>
      <c r="N133" s="280">
        <f>'B. Dashboard'!F62</f>
        <v>2.3E-2</v>
      </c>
      <c r="O133" s="280">
        <f>'B. Dashboard'!F65</f>
        <v>0.12</v>
      </c>
      <c r="P133" s="537">
        <f>'B. Dashboard'!$F$63</f>
        <v>2.3E-2</v>
      </c>
      <c r="Q133" s="537">
        <f>'B. Dashboard'!F66</f>
        <v>2.3E-2</v>
      </c>
      <c r="R133" s="537">
        <f>'B. Dashboard'!$F$64</f>
        <v>2.3E-2</v>
      </c>
    </row>
    <row r="134" spans="2:18" s="21" customFormat="1">
      <c r="B134" s="88"/>
      <c r="C134" s="228" t="str">
        <f t="shared" si="11"/>
        <v>T07</v>
      </c>
      <c r="D134" s="228" t="str">
        <f t="shared" si="12"/>
        <v>MSC-HLR</v>
      </c>
      <c r="E134" s="228" t="s">
        <v>369</v>
      </c>
      <c r="F134" s="340">
        <f>'B. Dashboard'!F58</f>
        <v>10</v>
      </c>
      <c r="G134" s="338">
        <f t="shared" si="13"/>
        <v>11000</v>
      </c>
      <c r="H134" s="338">
        <f t="shared" si="14"/>
        <v>11000</v>
      </c>
      <c r="I134" s="338">
        <f t="shared" si="15"/>
        <v>11000</v>
      </c>
      <c r="J134" s="338">
        <f t="shared" si="16"/>
        <v>11000</v>
      </c>
      <c r="K134" s="338">
        <f t="shared" si="17"/>
        <v>11000</v>
      </c>
      <c r="L134" s="338">
        <f t="shared" si="18"/>
        <v>11000</v>
      </c>
      <c r="M134" s="338">
        <f t="shared" si="19"/>
        <v>11000</v>
      </c>
      <c r="N134" s="280">
        <f>'B. Dashboard'!F62</f>
        <v>2.3E-2</v>
      </c>
      <c r="O134" s="280">
        <f>'B. Dashboard'!F65</f>
        <v>0.12</v>
      </c>
      <c r="P134" s="537">
        <f>'B. Dashboard'!$F$63</f>
        <v>2.3E-2</v>
      </c>
      <c r="Q134" s="537">
        <f>'B. Dashboard'!F66</f>
        <v>2.3E-2</v>
      </c>
      <c r="R134" s="537">
        <f>'B. Dashboard'!$F$64</f>
        <v>2.3E-2</v>
      </c>
    </row>
    <row r="135" spans="2:18" s="21" customFormat="1">
      <c r="B135" s="88"/>
      <c r="C135" s="228" t="str">
        <f t="shared" si="11"/>
        <v>T08</v>
      </c>
      <c r="D135" s="228" t="str">
        <f t="shared" si="12"/>
        <v>MSC-SMS</v>
      </c>
      <c r="E135" s="228" t="s">
        <v>369</v>
      </c>
      <c r="F135" s="340">
        <f>'B. Dashboard'!F58</f>
        <v>10</v>
      </c>
      <c r="G135" s="338">
        <f t="shared" si="13"/>
        <v>3000</v>
      </c>
      <c r="H135" s="338">
        <f t="shared" si="14"/>
        <v>3000</v>
      </c>
      <c r="I135" s="338">
        <f t="shared" si="15"/>
        <v>3000</v>
      </c>
      <c r="J135" s="338">
        <f t="shared" si="16"/>
        <v>3000</v>
      </c>
      <c r="K135" s="338">
        <f t="shared" si="17"/>
        <v>3000</v>
      </c>
      <c r="L135" s="338">
        <f t="shared" si="18"/>
        <v>3000</v>
      </c>
      <c r="M135" s="338">
        <f t="shared" si="19"/>
        <v>3000</v>
      </c>
      <c r="N135" s="280">
        <f>'B. Dashboard'!F62</f>
        <v>2.3E-2</v>
      </c>
      <c r="O135" s="280">
        <f>'B. Dashboard'!F65</f>
        <v>0.12</v>
      </c>
      <c r="P135" s="537">
        <f>'B. Dashboard'!$F$63</f>
        <v>2.3E-2</v>
      </c>
      <c r="Q135" s="537">
        <f>'B. Dashboard'!F66</f>
        <v>2.3E-2</v>
      </c>
      <c r="R135" s="537">
        <f>'B. Dashboard'!$F$64</f>
        <v>2.3E-2</v>
      </c>
    </row>
    <row r="136" spans="2:18" s="21" customFormat="1">
      <c r="B136" s="88"/>
      <c r="C136" s="228" t="str">
        <f t="shared" si="11"/>
        <v>T09</v>
      </c>
      <c r="D136" s="228" t="str">
        <f t="shared" si="12"/>
        <v>MSC-MMS</v>
      </c>
      <c r="E136" s="228" t="s">
        <v>369</v>
      </c>
      <c r="F136" s="340">
        <f>'B. Dashboard'!F58</f>
        <v>10</v>
      </c>
      <c r="G136" s="338">
        <f t="shared" si="13"/>
        <v>3000</v>
      </c>
      <c r="H136" s="338">
        <f t="shared" si="14"/>
        <v>3000</v>
      </c>
      <c r="I136" s="338">
        <f t="shared" si="15"/>
        <v>3000</v>
      </c>
      <c r="J136" s="338">
        <f t="shared" si="16"/>
        <v>3000</v>
      </c>
      <c r="K136" s="338">
        <f t="shared" si="17"/>
        <v>3000</v>
      </c>
      <c r="L136" s="338">
        <f t="shared" si="18"/>
        <v>3000</v>
      </c>
      <c r="M136" s="338">
        <f t="shared" si="19"/>
        <v>3000</v>
      </c>
      <c r="N136" s="280">
        <f>'B. Dashboard'!F62</f>
        <v>2.3E-2</v>
      </c>
      <c r="O136" s="280">
        <f>'B. Dashboard'!F65</f>
        <v>0.12</v>
      </c>
      <c r="P136" s="537">
        <f>'B. Dashboard'!$F$63</f>
        <v>2.3E-2</v>
      </c>
      <c r="Q136" s="537">
        <f>'B. Dashboard'!F66</f>
        <v>2.3E-2</v>
      </c>
      <c r="R136" s="537">
        <f>'B. Dashboard'!$F$64</f>
        <v>2.3E-2</v>
      </c>
    </row>
    <row r="137" spans="2:18" s="21" customFormat="1">
      <c r="B137" s="88"/>
      <c r="C137" s="228" t="str">
        <f t="shared" si="11"/>
        <v>T10</v>
      </c>
      <c r="D137" s="228" t="str">
        <f t="shared" si="12"/>
        <v>MSC-OSS</v>
      </c>
      <c r="E137" s="228" t="s">
        <v>369</v>
      </c>
      <c r="F137" s="340">
        <f>'B. Dashboard'!F58</f>
        <v>10</v>
      </c>
      <c r="G137" s="338">
        <f t="shared" si="13"/>
        <v>11000</v>
      </c>
      <c r="H137" s="338">
        <f t="shared" si="14"/>
        <v>11000</v>
      </c>
      <c r="I137" s="338">
        <f t="shared" si="15"/>
        <v>11000</v>
      </c>
      <c r="J137" s="338">
        <f t="shared" si="16"/>
        <v>11000</v>
      </c>
      <c r="K137" s="338">
        <f t="shared" si="17"/>
        <v>11000</v>
      </c>
      <c r="L137" s="338">
        <f t="shared" si="18"/>
        <v>11000</v>
      </c>
      <c r="M137" s="338">
        <f t="shared" si="19"/>
        <v>11000</v>
      </c>
      <c r="N137" s="280">
        <f>'B. Dashboard'!F62</f>
        <v>2.3E-2</v>
      </c>
      <c r="O137" s="280">
        <f>'B. Dashboard'!F65</f>
        <v>0.12</v>
      </c>
      <c r="P137" s="537">
        <f>'B. Dashboard'!$F$63</f>
        <v>2.3E-2</v>
      </c>
      <c r="Q137" s="537">
        <f>'B. Dashboard'!F66</f>
        <v>2.3E-2</v>
      </c>
      <c r="R137" s="537">
        <f>'B. Dashboard'!$F$64</f>
        <v>2.3E-2</v>
      </c>
    </row>
    <row r="138" spans="2:18" s="21" customFormat="1">
      <c r="B138" s="88"/>
      <c r="C138" s="228" t="str">
        <f t="shared" si="11"/>
        <v>T11</v>
      </c>
      <c r="D138" s="228" t="str">
        <f t="shared" si="12"/>
        <v>MSC-GPRS</v>
      </c>
      <c r="E138" s="228" t="s">
        <v>369</v>
      </c>
      <c r="F138" s="340">
        <f>'B. Dashboard'!F58</f>
        <v>10</v>
      </c>
      <c r="G138" s="338">
        <f t="shared" si="13"/>
        <v>3000</v>
      </c>
      <c r="H138" s="338">
        <f t="shared" si="14"/>
        <v>3000</v>
      </c>
      <c r="I138" s="338">
        <f t="shared" si="15"/>
        <v>3000</v>
      </c>
      <c r="J138" s="338">
        <f t="shared" si="16"/>
        <v>3000</v>
      </c>
      <c r="K138" s="338">
        <f t="shared" si="17"/>
        <v>3000</v>
      </c>
      <c r="L138" s="338">
        <f t="shared" si="18"/>
        <v>3000</v>
      </c>
      <c r="M138" s="338">
        <f t="shared" si="19"/>
        <v>3000</v>
      </c>
      <c r="N138" s="280">
        <f>'B. Dashboard'!F62</f>
        <v>2.3E-2</v>
      </c>
      <c r="O138" s="280">
        <f>'B. Dashboard'!F65</f>
        <v>0.12</v>
      </c>
      <c r="P138" s="537">
        <f>'B. Dashboard'!$F$63</f>
        <v>2.3E-2</v>
      </c>
      <c r="Q138" s="537">
        <f>'B. Dashboard'!F66</f>
        <v>2.3E-2</v>
      </c>
      <c r="R138" s="537">
        <f>'B. Dashboard'!$F$64</f>
        <v>2.3E-2</v>
      </c>
    </row>
    <row r="139" spans="2:18" s="21" customFormat="1">
      <c r="B139" s="88"/>
      <c r="C139" s="228" t="str">
        <f t="shared" si="11"/>
        <v>T12</v>
      </c>
      <c r="D139" s="228" t="str">
        <f t="shared" si="12"/>
        <v>MSC-BIL</v>
      </c>
      <c r="E139" s="228" t="s">
        <v>369</v>
      </c>
      <c r="F139" s="340">
        <f>'B. Dashboard'!F58</f>
        <v>10</v>
      </c>
      <c r="G139" s="338">
        <f t="shared" si="13"/>
        <v>11000</v>
      </c>
      <c r="H139" s="338">
        <f t="shared" si="14"/>
        <v>11000</v>
      </c>
      <c r="I139" s="338">
        <f t="shared" si="15"/>
        <v>11000</v>
      </c>
      <c r="J139" s="338">
        <f t="shared" si="16"/>
        <v>11000</v>
      </c>
      <c r="K139" s="338">
        <f t="shared" si="17"/>
        <v>11000</v>
      </c>
      <c r="L139" s="338">
        <f t="shared" si="18"/>
        <v>11000</v>
      </c>
      <c r="M139" s="338">
        <f t="shared" si="19"/>
        <v>11000</v>
      </c>
      <c r="N139" s="280">
        <f>'B. Dashboard'!F62</f>
        <v>2.3E-2</v>
      </c>
      <c r="O139" s="280">
        <f>'B. Dashboard'!F65</f>
        <v>0.12</v>
      </c>
      <c r="P139" s="537">
        <f>'B. Dashboard'!$F$63</f>
        <v>2.3E-2</v>
      </c>
      <c r="Q139" s="537">
        <f>'B. Dashboard'!F66</f>
        <v>2.3E-2</v>
      </c>
      <c r="R139" s="537">
        <f>'B. Dashboard'!$F$64</f>
        <v>2.3E-2</v>
      </c>
    </row>
    <row r="140" spans="2:18" s="21" customFormat="1">
      <c r="B140" s="88"/>
      <c r="C140" s="228" t="str">
        <f t="shared" si="11"/>
        <v>T13</v>
      </c>
      <c r="D140" s="228" t="str">
        <f t="shared" si="12"/>
        <v>MSC-IBIL</v>
      </c>
      <c r="E140" s="228" t="s">
        <v>369</v>
      </c>
      <c r="F140" s="340">
        <f>'B. Dashboard'!F58</f>
        <v>10</v>
      </c>
      <c r="G140" s="338">
        <f t="shared" si="13"/>
        <v>3000</v>
      </c>
      <c r="H140" s="338">
        <f t="shared" si="14"/>
        <v>3000</v>
      </c>
      <c r="I140" s="338">
        <f t="shared" si="15"/>
        <v>3000</v>
      </c>
      <c r="J140" s="338">
        <f t="shared" si="16"/>
        <v>3000</v>
      </c>
      <c r="K140" s="338">
        <f t="shared" si="17"/>
        <v>3000</v>
      </c>
      <c r="L140" s="338">
        <f t="shared" si="18"/>
        <v>3000</v>
      </c>
      <c r="M140" s="338">
        <f t="shared" si="19"/>
        <v>3000</v>
      </c>
      <c r="N140" s="280">
        <f>'B. Dashboard'!F62</f>
        <v>2.3E-2</v>
      </c>
      <c r="O140" s="280">
        <f>'B. Dashboard'!F65</f>
        <v>0.12</v>
      </c>
      <c r="P140" s="537">
        <f>'B. Dashboard'!$F$63</f>
        <v>2.3E-2</v>
      </c>
      <c r="Q140" s="537">
        <f>'B. Dashboard'!F66</f>
        <v>2.3E-2</v>
      </c>
      <c r="R140" s="537">
        <f>'B. Dashboard'!$F$64</f>
        <v>2.3E-2</v>
      </c>
    </row>
    <row r="141" spans="2:18" s="21" customFormat="1">
      <c r="B141" s="88"/>
      <c r="C141" s="228" t="str">
        <f t="shared" si="11"/>
        <v>T14</v>
      </c>
      <c r="D141" s="228" t="str">
        <f t="shared" si="12"/>
        <v>MSC-IGW</v>
      </c>
      <c r="E141" s="228" t="s">
        <v>369</v>
      </c>
      <c r="F141" s="340">
        <f>'B. Dashboard'!F58</f>
        <v>10</v>
      </c>
      <c r="G141" s="338">
        <f t="shared" si="13"/>
        <v>11000</v>
      </c>
      <c r="H141" s="338">
        <f t="shared" si="14"/>
        <v>11000</v>
      </c>
      <c r="I141" s="338">
        <f t="shared" si="15"/>
        <v>11000</v>
      </c>
      <c r="J141" s="338">
        <f t="shared" si="16"/>
        <v>11000</v>
      </c>
      <c r="K141" s="338">
        <f t="shared" si="17"/>
        <v>11000</v>
      </c>
      <c r="L141" s="338">
        <f t="shared" si="18"/>
        <v>11000</v>
      </c>
      <c r="M141" s="338">
        <f t="shared" si="19"/>
        <v>11000</v>
      </c>
      <c r="N141" s="280">
        <f>'B. Dashboard'!F62</f>
        <v>2.3E-2</v>
      </c>
      <c r="O141" s="280">
        <f>'B. Dashboard'!F65</f>
        <v>0.12</v>
      </c>
      <c r="P141" s="537">
        <f>'B. Dashboard'!$F$63</f>
        <v>2.3E-2</v>
      </c>
      <c r="Q141" s="537">
        <f>'B. Dashboard'!F66</f>
        <v>2.3E-2</v>
      </c>
      <c r="R141" s="537">
        <f>'B. Dashboard'!$F$64</f>
        <v>2.3E-2</v>
      </c>
    </row>
    <row r="142" spans="2:18" s="21" customFormat="1">
      <c r="B142" s="88"/>
      <c r="C142" s="228" t="str">
        <f t="shared" si="11"/>
        <v>T15</v>
      </c>
      <c r="D142" s="228" t="str">
        <f t="shared" si="12"/>
        <v>MSC-INT</v>
      </c>
      <c r="E142" s="228" t="s">
        <v>369</v>
      </c>
      <c r="F142" s="340">
        <f>'B. Dashboard'!F58</f>
        <v>10</v>
      </c>
      <c r="G142" s="338">
        <f t="shared" si="13"/>
        <v>11000</v>
      </c>
      <c r="H142" s="338">
        <f t="shared" si="14"/>
        <v>11000</v>
      </c>
      <c r="I142" s="338">
        <f t="shared" si="15"/>
        <v>11000</v>
      </c>
      <c r="J142" s="338">
        <f t="shared" si="16"/>
        <v>11000</v>
      </c>
      <c r="K142" s="338">
        <f t="shared" si="17"/>
        <v>11000</v>
      </c>
      <c r="L142" s="338">
        <f t="shared" si="18"/>
        <v>11000</v>
      </c>
      <c r="M142" s="338">
        <f t="shared" si="19"/>
        <v>11000</v>
      </c>
      <c r="N142" s="280">
        <f>'B. Dashboard'!F62</f>
        <v>2.3E-2</v>
      </c>
      <c r="O142" s="280">
        <f>'B. Dashboard'!F65</f>
        <v>0.12</v>
      </c>
      <c r="P142" s="537">
        <f>'B. Dashboard'!$F$63</f>
        <v>2.3E-2</v>
      </c>
      <c r="Q142" s="537">
        <f>'B. Dashboard'!F66</f>
        <v>2.3E-2</v>
      </c>
      <c r="R142" s="537">
        <f>'B. Dashboard'!$F$64</f>
        <v>2.3E-2</v>
      </c>
    </row>
    <row r="143" spans="2:18" s="21" customFormat="1">
      <c r="B143" s="88"/>
      <c r="C143" s="228" t="str">
        <f t="shared" si="11"/>
        <v>T16</v>
      </c>
      <c r="D143" s="228" t="str">
        <f t="shared" si="12"/>
        <v>MSC-IN/NGIN</v>
      </c>
      <c r="E143" s="228" t="s">
        <v>369</v>
      </c>
      <c r="F143" s="340">
        <f>'B. Dashboard'!F58</f>
        <v>10</v>
      </c>
      <c r="G143" s="338">
        <f t="shared" si="13"/>
        <v>3000</v>
      </c>
      <c r="H143" s="338">
        <f t="shared" si="14"/>
        <v>3000</v>
      </c>
      <c r="I143" s="338">
        <f t="shared" si="15"/>
        <v>3000</v>
      </c>
      <c r="J143" s="338">
        <f t="shared" si="16"/>
        <v>3000</v>
      </c>
      <c r="K143" s="338">
        <f t="shared" si="17"/>
        <v>3000</v>
      </c>
      <c r="L143" s="338">
        <f t="shared" si="18"/>
        <v>3000</v>
      </c>
      <c r="M143" s="338">
        <f t="shared" si="19"/>
        <v>3000</v>
      </c>
      <c r="N143" s="280">
        <f>'B. Dashboard'!F62</f>
        <v>2.3E-2</v>
      </c>
      <c r="O143" s="280">
        <f>'B. Dashboard'!F65</f>
        <v>0.12</v>
      </c>
      <c r="P143" s="537">
        <f>'B. Dashboard'!$F$63</f>
        <v>2.3E-2</v>
      </c>
      <c r="Q143" s="537">
        <f>'B. Dashboard'!F66</f>
        <v>2.3E-2</v>
      </c>
      <c r="R143" s="537">
        <f>'B. Dashboard'!$F$64</f>
        <v>2.3E-2</v>
      </c>
    </row>
    <row r="144" spans="2:18" s="21" customFormat="1">
      <c r="B144" s="88"/>
      <c r="C144" s="228" t="str">
        <f t="shared" si="11"/>
        <v>T17</v>
      </c>
      <c r="D144" s="228" t="str">
        <f t="shared" si="12"/>
        <v>eNodeB-MSC</v>
      </c>
      <c r="E144" s="228" t="s">
        <v>369</v>
      </c>
      <c r="F144" s="340">
        <f>'B. Dashboard'!F58</f>
        <v>10</v>
      </c>
      <c r="G144" s="338">
        <f t="shared" si="13"/>
        <v>0</v>
      </c>
      <c r="H144" s="338">
        <f t="shared" si="14"/>
        <v>0</v>
      </c>
      <c r="I144" s="338">
        <f t="shared" si="15"/>
        <v>0</v>
      </c>
      <c r="J144" s="338">
        <f t="shared" si="16"/>
        <v>0</v>
      </c>
      <c r="K144" s="338">
        <f t="shared" si="17"/>
        <v>0</v>
      </c>
      <c r="L144" s="338">
        <f t="shared" si="18"/>
        <v>0</v>
      </c>
      <c r="M144" s="338">
        <f t="shared" si="19"/>
        <v>0</v>
      </c>
      <c r="N144" s="280">
        <f>'B. Dashboard'!F62</f>
        <v>2.3E-2</v>
      </c>
      <c r="O144" s="280">
        <f>'B. Dashboard'!F65</f>
        <v>0.12</v>
      </c>
      <c r="P144" s="537">
        <f>'B. Dashboard'!$F$63</f>
        <v>2.3E-2</v>
      </c>
      <c r="Q144" s="537">
        <f>'B. Dashboard'!F66</f>
        <v>2.3E-2</v>
      </c>
      <c r="R144" s="537">
        <f>'B. Dashboard'!$F$64</f>
        <v>2.3E-2</v>
      </c>
    </row>
    <row r="145" spans="2:18" s="21" customFormat="1">
      <c r="B145" s="88"/>
      <c r="C145" s="228" t="str">
        <f t="shared" si="11"/>
        <v>T18</v>
      </c>
      <c r="D145" s="228" t="str">
        <f t="shared" si="12"/>
        <v>OTHER: complete as required</v>
      </c>
      <c r="E145" s="228" t="s">
        <v>369</v>
      </c>
      <c r="F145" s="340">
        <f>'B. Dashboard'!F58</f>
        <v>10</v>
      </c>
      <c r="G145" s="338">
        <f t="shared" si="13"/>
        <v>0</v>
      </c>
      <c r="H145" s="338">
        <f t="shared" si="14"/>
        <v>0</v>
      </c>
      <c r="I145" s="338">
        <f t="shared" si="15"/>
        <v>0</v>
      </c>
      <c r="J145" s="338">
        <f t="shared" si="16"/>
        <v>0</v>
      </c>
      <c r="K145" s="338">
        <f t="shared" si="17"/>
        <v>0</v>
      </c>
      <c r="L145" s="338">
        <f t="shared" si="18"/>
        <v>0</v>
      </c>
      <c r="M145" s="338">
        <f t="shared" si="19"/>
        <v>0</v>
      </c>
      <c r="N145" s="280">
        <f>'B. Dashboard'!F62</f>
        <v>2.3E-2</v>
      </c>
      <c r="O145" s="280">
        <f>'B. Dashboard'!F65</f>
        <v>0.12</v>
      </c>
      <c r="P145" s="537">
        <f>'B. Dashboard'!$F$63</f>
        <v>2.3E-2</v>
      </c>
      <c r="Q145" s="537">
        <f>'B. Dashboard'!F66</f>
        <v>2.3E-2</v>
      </c>
      <c r="R145" s="537">
        <f>'B. Dashboard'!$F$64</f>
        <v>2.3E-2</v>
      </c>
    </row>
    <row r="146" spans="2:18" s="21" customFormat="1">
      <c r="B146" s="88"/>
      <c r="C146" s="228" t="str">
        <f t="shared" si="11"/>
        <v>T19</v>
      </c>
      <c r="D146" s="228" t="str">
        <f t="shared" si="12"/>
        <v>OTHER: complete as required</v>
      </c>
      <c r="E146" s="228" t="s">
        <v>369</v>
      </c>
      <c r="F146" s="340">
        <f>'B. Dashboard'!F58</f>
        <v>10</v>
      </c>
      <c r="G146" s="338">
        <f t="shared" si="13"/>
        <v>0</v>
      </c>
      <c r="H146" s="338">
        <f t="shared" si="14"/>
        <v>0</v>
      </c>
      <c r="I146" s="338">
        <f t="shared" si="15"/>
        <v>0</v>
      </c>
      <c r="J146" s="338">
        <f t="shared" si="16"/>
        <v>0</v>
      </c>
      <c r="K146" s="338">
        <f t="shared" si="17"/>
        <v>0</v>
      </c>
      <c r="L146" s="338">
        <f t="shared" si="18"/>
        <v>0</v>
      </c>
      <c r="M146" s="338">
        <f t="shared" si="19"/>
        <v>0</v>
      </c>
      <c r="N146" s="280">
        <f>'B. Dashboard'!F62</f>
        <v>2.3E-2</v>
      </c>
      <c r="O146" s="280">
        <f>'B. Dashboard'!F65</f>
        <v>0.12</v>
      </c>
      <c r="P146" s="537">
        <f>'B. Dashboard'!$F$63</f>
        <v>2.3E-2</v>
      </c>
      <c r="Q146" s="537">
        <f>'B. Dashboard'!F66</f>
        <v>2.3E-2</v>
      </c>
      <c r="R146" s="537">
        <f>'B. Dashboard'!$F$64</f>
        <v>2.3E-2</v>
      </c>
    </row>
    <row r="147" spans="2:18" s="21" customFormat="1">
      <c r="B147" s="88"/>
      <c r="C147" s="228" t="str">
        <f t="shared" si="11"/>
        <v>T20</v>
      </c>
      <c r="D147" s="228" t="str">
        <f t="shared" si="12"/>
        <v>OTHER: complete as required</v>
      </c>
      <c r="E147" s="228" t="s">
        <v>369</v>
      </c>
      <c r="F147" s="340">
        <f>'B. Dashboard'!F58</f>
        <v>10</v>
      </c>
      <c r="G147" s="338">
        <f t="shared" si="13"/>
        <v>0</v>
      </c>
      <c r="H147" s="338">
        <f t="shared" si="14"/>
        <v>0</v>
      </c>
      <c r="I147" s="338">
        <f t="shared" si="15"/>
        <v>0</v>
      </c>
      <c r="J147" s="338">
        <f t="shared" si="16"/>
        <v>0</v>
      </c>
      <c r="K147" s="338">
        <f t="shared" si="17"/>
        <v>0</v>
      </c>
      <c r="L147" s="338">
        <f t="shared" si="18"/>
        <v>0</v>
      </c>
      <c r="M147" s="338">
        <f t="shared" si="19"/>
        <v>0</v>
      </c>
      <c r="N147" s="280">
        <f>'B. Dashboard'!F62</f>
        <v>2.3E-2</v>
      </c>
      <c r="O147" s="280">
        <f>'B. Dashboard'!F65</f>
        <v>0.12</v>
      </c>
      <c r="P147" s="537">
        <f>'B. Dashboard'!$F$63</f>
        <v>2.3E-2</v>
      </c>
      <c r="Q147" s="537">
        <f>'B. Dashboard'!F66</f>
        <v>2.3E-2</v>
      </c>
      <c r="R147" s="537">
        <f>'B. Dashboard'!$F$64</f>
        <v>2.3E-2</v>
      </c>
    </row>
    <row r="148" spans="2:18" s="21" customFormat="1">
      <c r="B148" s="88"/>
      <c r="C148" s="228" t="str">
        <f t="shared" si="11"/>
        <v>T21</v>
      </c>
      <c r="D148" s="228" t="str">
        <f t="shared" si="12"/>
        <v>OTHER: complete as required</v>
      </c>
      <c r="E148" s="228" t="s">
        <v>369</v>
      </c>
      <c r="F148" s="340">
        <f>'B. Dashboard'!F58</f>
        <v>10</v>
      </c>
      <c r="G148" s="338">
        <f t="shared" si="13"/>
        <v>0</v>
      </c>
      <c r="H148" s="338">
        <f t="shared" si="14"/>
        <v>0</v>
      </c>
      <c r="I148" s="338">
        <f t="shared" si="15"/>
        <v>0</v>
      </c>
      <c r="J148" s="338">
        <f t="shared" si="16"/>
        <v>0</v>
      </c>
      <c r="K148" s="338">
        <f t="shared" si="17"/>
        <v>0</v>
      </c>
      <c r="L148" s="338">
        <f t="shared" si="18"/>
        <v>0</v>
      </c>
      <c r="M148" s="338">
        <f t="shared" si="19"/>
        <v>0</v>
      </c>
      <c r="N148" s="280">
        <f>'B. Dashboard'!F62</f>
        <v>2.3E-2</v>
      </c>
      <c r="O148" s="280">
        <f>'B. Dashboard'!F65</f>
        <v>0.12</v>
      </c>
      <c r="P148" s="537">
        <f>'B. Dashboard'!$F$63</f>
        <v>2.3E-2</v>
      </c>
      <c r="Q148" s="537">
        <f>'B. Dashboard'!F66</f>
        <v>2.3E-2</v>
      </c>
      <c r="R148" s="537">
        <f>'B. Dashboard'!$F$64</f>
        <v>2.3E-2</v>
      </c>
    </row>
    <row r="149" spans="2:18" s="21" customFormat="1">
      <c r="B149" s="88"/>
      <c r="C149" s="228" t="str">
        <f t="shared" si="11"/>
        <v>T22</v>
      </c>
      <c r="D149" s="228" t="str">
        <f t="shared" si="12"/>
        <v>OTHER: complete as required</v>
      </c>
      <c r="E149" s="228" t="s">
        <v>369</v>
      </c>
      <c r="F149" s="340">
        <f>'B. Dashboard'!F58</f>
        <v>10</v>
      </c>
      <c r="G149" s="338">
        <f t="shared" si="13"/>
        <v>0</v>
      </c>
      <c r="H149" s="338">
        <f t="shared" si="14"/>
        <v>0</v>
      </c>
      <c r="I149" s="338">
        <f t="shared" si="15"/>
        <v>0</v>
      </c>
      <c r="J149" s="338">
        <f t="shared" si="16"/>
        <v>0</v>
      </c>
      <c r="K149" s="338">
        <f t="shared" si="17"/>
        <v>0</v>
      </c>
      <c r="L149" s="338">
        <f t="shared" si="18"/>
        <v>0</v>
      </c>
      <c r="M149" s="338">
        <f t="shared" si="19"/>
        <v>0</v>
      </c>
      <c r="N149" s="280">
        <f>'B. Dashboard'!F62</f>
        <v>2.3E-2</v>
      </c>
      <c r="O149" s="280">
        <f>'B. Dashboard'!F65</f>
        <v>0.12</v>
      </c>
      <c r="P149" s="537">
        <f>'B. Dashboard'!$F$63</f>
        <v>2.3E-2</v>
      </c>
      <c r="Q149" s="537">
        <f>'B. Dashboard'!F66</f>
        <v>2.3E-2</v>
      </c>
      <c r="R149" s="537">
        <f>'B. Dashboard'!$F$64</f>
        <v>2.3E-2</v>
      </c>
    </row>
    <row r="150" spans="2:18" s="21" customFormat="1">
      <c r="B150" s="88"/>
      <c r="C150" s="228" t="str">
        <f t="shared" si="11"/>
        <v>T23</v>
      </c>
      <c r="D150" s="228" t="str">
        <f t="shared" si="12"/>
        <v>OTHER: complete as required</v>
      </c>
      <c r="E150" s="228" t="s">
        <v>369</v>
      </c>
      <c r="F150" s="340">
        <f>'B. Dashboard'!F58</f>
        <v>10</v>
      </c>
      <c r="G150" s="338">
        <f t="shared" si="13"/>
        <v>0</v>
      </c>
      <c r="H150" s="338">
        <f t="shared" si="14"/>
        <v>0</v>
      </c>
      <c r="I150" s="338">
        <f t="shared" si="15"/>
        <v>0</v>
      </c>
      <c r="J150" s="338">
        <f t="shared" si="16"/>
        <v>0</v>
      </c>
      <c r="K150" s="338">
        <f t="shared" si="17"/>
        <v>0</v>
      </c>
      <c r="L150" s="338">
        <f t="shared" si="18"/>
        <v>0</v>
      </c>
      <c r="M150" s="338">
        <f t="shared" si="19"/>
        <v>0</v>
      </c>
      <c r="N150" s="280">
        <f>'B. Dashboard'!F62</f>
        <v>2.3E-2</v>
      </c>
      <c r="O150" s="280">
        <f>'B. Dashboard'!F65</f>
        <v>0.12</v>
      </c>
      <c r="P150" s="537">
        <f>'B. Dashboard'!$F$63</f>
        <v>2.3E-2</v>
      </c>
      <c r="Q150" s="537">
        <f>'B. Dashboard'!F66</f>
        <v>2.3E-2</v>
      </c>
      <c r="R150" s="537">
        <f>'B. Dashboard'!$F$64</f>
        <v>2.3E-2</v>
      </c>
    </row>
    <row r="151" spans="2:18" s="21" customFormat="1">
      <c r="B151" s="88"/>
      <c r="C151" s="228" t="str">
        <f t="shared" si="11"/>
        <v>T24</v>
      </c>
      <c r="D151" s="228" t="str">
        <f t="shared" si="12"/>
        <v>OTHER: complete as required</v>
      </c>
      <c r="E151" s="228" t="s">
        <v>369</v>
      </c>
      <c r="F151" s="340">
        <f>'B. Dashboard'!F58</f>
        <v>10</v>
      </c>
      <c r="G151" s="338">
        <f t="shared" si="13"/>
        <v>0</v>
      </c>
      <c r="H151" s="338">
        <f t="shared" si="14"/>
        <v>0</v>
      </c>
      <c r="I151" s="338">
        <f t="shared" si="15"/>
        <v>0</v>
      </c>
      <c r="J151" s="338">
        <f t="shared" si="16"/>
        <v>0</v>
      </c>
      <c r="K151" s="338">
        <f t="shared" si="17"/>
        <v>0</v>
      </c>
      <c r="L151" s="338">
        <f t="shared" si="18"/>
        <v>0</v>
      </c>
      <c r="M151" s="338">
        <f t="shared" si="19"/>
        <v>0</v>
      </c>
      <c r="N151" s="280">
        <f>'B. Dashboard'!F62</f>
        <v>2.3E-2</v>
      </c>
      <c r="O151" s="280">
        <f>'B. Dashboard'!F65</f>
        <v>0.12</v>
      </c>
      <c r="P151" s="537">
        <f>'B. Dashboard'!$F$63</f>
        <v>2.3E-2</v>
      </c>
      <c r="Q151" s="537">
        <f>'B. Dashboard'!F66</f>
        <v>2.3E-2</v>
      </c>
      <c r="R151" s="537">
        <f>'B. Dashboard'!$F$64</f>
        <v>2.3E-2</v>
      </c>
    </row>
    <row r="152" spans="2:18" s="21" customFormat="1">
      <c r="B152" s="88"/>
      <c r="C152" s="228" t="str">
        <f t="shared" si="11"/>
        <v>T25</v>
      </c>
      <c r="D152" s="228" t="str">
        <f t="shared" si="12"/>
        <v>OTHER: complete as required</v>
      </c>
      <c r="E152" s="228" t="s">
        <v>369</v>
      </c>
      <c r="F152" s="340">
        <f>'B. Dashboard'!F58</f>
        <v>10</v>
      </c>
      <c r="G152" s="338">
        <f t="shared" si="13"/>
        <v>0</v>
      </c>
      <c r="H152" s="338">
        <f t="shared" si="14"/>
        <v>0</v>
      </c>
      <c r="I152" s="338">
        <f t="shared" si="15"/>
        <v>0</v>
      </c>
      <c r="J152" s="338">
        <f t="shared" si="16"/>
        <v>0</v>
      </c>
      <c r="K152" s="338">
        <f t="shared" si="17"/>
        <v>0</v>
      </c>
      <c r="L152" s="338">
        <f t="shared" si="18"/>
        <v>0</v>
      </c>
      <c r="M152" s="338">
        <f t="shared" si="19"/>
        <v>0</v>
      </c>
      <c r="N152" s="280">
        <f>'B. Dashboard'!F62</f>
        <v>2.3E-2</v>
      </c>
      <c r="O152" s="280">
        <f>'B. Dashboard'!F65</f>
        <v>0.12</v>
      </c>
      <c r="P152" s="537">
        <f>'B. Dashboard'!$F$63</f>
        <v>2.3E-2</v>
      </c>
      <c r="Q152" s="537">
        <f>'B. Dashboard'!F66</f>
        <v>2.3E-2</v>
      </c>
      <c r="R152" s="537">
        <f>'B. Dashboard'!$F$64</f>
        <v>2.3E-2</v>
      </c>
    </row>
    <row r="153" spans="2:18" s="21" customFormat="1" ht="14.25" customHeight="1">
      <c r="B153" s="28"/>
      <c r="C153" s="228" t="s">
        <v>281</v>
      </c>
      <c r="D153" s="228" t="s">
        <v>310</v>
      </c>
      <c r="E153" s="324"/>
      <c r="F153" s="324"/>
      <c r="G153" s="277"/>
      <c r="H153" s="277"/>
      <c r="I153" s="277"/>
      <c r="J153" s="277"/>
      <c r="K153" s="277"/>
      <c r="L153" s="277"/>
      <c r="M153" s="277"/>
      <c r="N153" s="160"/>
      <c r="O153" s="160"/>
      <c r="P153" s="160"/>
      <c r="Q153" s="160"/>
      <c r="R153" s="160"/>
    </row>
    <row r="154" spans="2:18" s="21" customFormat="1">
      <c r="B154" s="28"/>
    </row>
    <row r="155" spans="2:18" s="21" customFormat="1">
      <c r="B155" s="28"/>
    </row>
    <row r="156" spans="2:18" s="21" customFormat="1" ht="15">
      <c r="B156" s="314">
        <v>5.04</v>
      </c>
      <c r="C156" s="314" t="s">
        <v>373</v>
      </c>
      <c r="D156" s="343"/>
      <c r="E156" s="343"/>
      <c r="F156" s="343"/>
      <c r="G156" s="344"/>
      <c r="H156" s="344"/>
      <c r="I156" s="344"/>
      <c r="J156" s="344"/>
      <c r="K156" s="344"/>
      <c r="L156" s="344"/>
    </row>
    <row r="157" spans="2:18" s="21" customFormat="1" ht="15.75">
      <c r="B157" s="28"/>
      <c r="C157" s="342"/>
      <c r="D157" s="343"/>
      <c r="E157" s="343"/>
      <c r="F157" s="343"/>
      <c r="G157" s="344"/>
      <c r="H157" s="344"/>
      <c r="I157" s="344"/>
      <c r="J157" s="344"/>
      <c r="K157" s="344"/>
      <c r="L157" s="344"/>
    </row>
    <row r="158" spans="2:18" s="21" customFormat="1" ht="15">
      <c r="B158" s="28"/>
      <c r="C158" s="2" t="str">
        <f>'C. Masterfiles'!D165</f>
        <v>Mtel</v>
      </c>
      <c r="D158" s="343"/>
      <c r="E158" s="343"/>
      <c r="F158" s="343"/>
      <c r="G158" s="344"/>
      <c r="H158" s="344"/>
      <c r="I158" s="344"/>
      <c r="J158" s="344"/>
      <c r="K158" s="344"/>
      <c r="L158" s="344"/>
    </row>
    <row r="159" spans="2:18" s="21" customFormat="1">
      <c r="B159" s="28"/>
      <c r="C159" s="539"/>
      <c r="D159" s="227"/>
      <c r="E159" s="345"/>
      <c r="F159" s="345"/>
      <c r="G159" s="345"/>
      <c r="H159" s="345"/>
      <c r="I159" s="345"/>
      <c r="J159" s="345"/>
      <c r="K159" s="345"/>
      <c r="L159" s="345"/>
    </row>
    <row r="160" spans="2:18" s="21" customFormat="1" ht="12.75" customHeight="1">
      <c r="B160" s="28"/>
      <c r="C160" s="886" t="s">
        <v>603</v>
      </c>
      <c r="D160" s="887"/>
      <c r="E160" s="51"/>
      <c r="F160" s="51"/>
      <c r="G160" s="51"/>
      <c r="H160" s="249"/>
      <c r="I160" s="249"/>
      <c r="J160" s="249"/>
      <c r="K160" s="249"/>
      <c r="L160" s="249"/>
    </row>
    <row r="161" spans="2:13" s="21" customFormat="1">
      <c r="B161" s="28"/>
      <c r="C161" s="888"/>
      <c r="D161" s="889"/>
      <c r="E161" s="682" t="s">
        <v>635</v>
      </c>
      <c r="F161" s="230" t="s">
        <v>408</v>
      </c>
      <c r="G161" s="230" t="s">
        <v>982</v>
      </c>
      <c r="H161" s="249"/>
      <c r="I161" s="249"/>
      <c r="J161" s="249"/>
      <c r="K161" s="249"/>
      <c r="L161" s="249"/>
    </row>
    <row r="162" spans="2:13" s="21" customFormat="1">
      <c r="B162" s="28"/>
      <c r="C162" s="346" t="s">
        <v>374</v>
      </c>
      <c r="D162" s="347"/>
      <c r="E162" s="597">
        <v>20</v>
      </c>
      <c r="F162" s="597">
        <v>20</v>
      </c>
      <c r="G162" s="597">
        <v>20</v>
      </c>
      <c r="H162" s="249"/>
      <c r="I162" s="249"/>
      <c r="J162" s="249"/>
      <c r="K162" s="249"/>
      <c r="L162" s="249"/>
      <c r="M162" s="249"/>
    </row>
    <row r="163" spans="2:13" s="21" customFormat="1">
      <c r="B163" s="28"/>
      <c r="C163" s="346" t="s">
        <v>604</v>
      </c>
      <c r="D163" s="348"/>
      <c r="E163" s="323" t="s">
        <v>636</v>
      </c>
      <c r="F163" s="323" t="s">
        <v>636</v>
      </c>
      <c r="G163" s="323" t="s">
        <v>636</v>
      </c>
      <c r="H163" s="249"/>
      <c r="I163" s="249"/>
      <c r="J163" s="249"/>
      <c r="K163" s="249"/>
      <c r="L163" s="249"/>
      <c r="M163" s="249"/>
    </row>
    <row r="164" spans="2:13" s="21" customFormat="1">
      <c r="B164" s="28"/>
      <c r="C164" s="346" t="s">
        <v>602</v>
      </c>
      <c r="D164" s="348"/>
      <c r="E164" s="323">
        <v>20</v>
      </c>
      <c r="F164" s="323">
        <v>20</v>
      </c>
      <c r="G164" s="323">
        <v>20</v>
      </c>
      <c r="H164" s="249"/>
      <c r="I164" s="249"/>
      <c r="J164" s="249"/>
      <c r="K164" s="249"/>
      <c r="L164" s="249"/>
    </row>
    <row r="165" spans="2:13" s="21" customFormat="1">
      <c r="B165" s="28"/>
      <c r="C165" s="249"/>
      <c r="D165" s="249"/>
      <c r="E165" s="249"/>
      <c r="F165" s="249"/>
      <c r="G165" s="249"/>
      <c r="H165" s="249"/>
      <c r="I165" s="249"/>
      <c r="J165" s="249"/>
      <c r="K165" s="249"/>
      <c r="L165" s="249"/>
    </row>
    <row r="166" spans="2:13" s="21" customFormat="1">
      <c r="B166" s="28"/>
      <c r="C166" s="346"/>
      <c r="D166" s="348"/>
      <c r="E166" s="688" t="s">
        <v>14</v>
      </c>
      <c r="F166" s="230">
        <f>'2. Traffic'!F53</f>
        <v>2014</v>
      </c>
      <c r="G166" s="230">
        <f>'2. Traffic'!G53</f>
        <v>2015</v>
      </c>
      <c r="H166" s="230">
        <f>'2. Traffic'!H53</f>
        <v>2016</v>
      </c>
      <c r="I166" s="230">
        <f>'2. Traffic'!I53</f>
        <v>2017</v>
      </c>
      <c r="J166" s="230">
        <f>'2. Traffic'!J53</f>
        <v>2018</v>
      </c>
      <c r="K166" s="230">
        <f>'2. Traffic'!K53</f>
        <v>2019</v>
      </c>
      <c r="L166" s="230">
        <f>'2. Traffic'!L53</f>
        <v>2020</v>
      </c>
    </row>
    <row r="167" spans="2:13" s="21" customFormat="1">
      <c r="B167" s="28"/>
      <c r="C167" s="346" t="s">
        <v>638</v>
      </c>
      <c r="D167" s="348"/>
      <c r="E167" s="323" t="str">
        <f>E163</f>
        <v>EUR (mln)</v>
      </c>
      <c r="F167" s="338">
        <f>(1+0%/((1+'B. Dashboard'!$F$57)^E162))*('B. Dashboard'!$F$57)/(1-((1)/(1+'B. Dashboard'!$F$57))^E162)*SUM(E164:G164)</f>
        <v>6.248192823276927</v>
      </c>
      <c r="G167" s="338">
        <f t="shared" ref="G167:L167" si="20">F167</f>
        <v>6.248192823276927</v>
      </c>
      <c r="H167" s="338">
        <f t="shared" si="20"/>
        <v>6.248192823276927</v>
      </c>
      <c r="I167" s="338">
        <f t="shared" si="20"/>
        <v>6.248192823276927</v>
      </c>
      <c r="J167" s="338">
        <f t="shared" si="20"/>
        <v>6.248192823276927</v>
      </c>
      <c r="K167" s="338">
        <f t="shared" si="20"/>
        <v>6.248192823276927</v>
      </c>
      <c r="L167" s="338">
        <f t="shared" si="20"/>
        <v>6.248192823276927</v>
      </c>
    </row>
    <row r="168" spans="2:13" s="21" customFormat="1">
      <c r="B168" s="28"/>
      <c r="C168" s="349"/>
      <c r="D168" s="349"/>
      <c r="E168" s="249"/>
      <c r="F168" s="249"/>
      <c r="G168" s="249"/>
      <c r="H168" s="249"/>
      <c r="I168" s="249"/>
      <c r="J168" s="249"/>
      <c r="K168" s="249"/>
      <c r="L168" s="249"/>
    </row>
    <row r="169" spans="2:13" s="21" customFormat="1">
      <c r="B169" s="28"/>
      <c r="C169" s="49"/>
      <c r="D169" s="52"/>
      <c r="E169" s="858" t="s">
        <v>14</v>
      </c>
      <c r="F169" s="230"/>
      <c r="G169" s="230"/>
      <c r="H169" s="230"/>
      <c r="I169" s="230"/>
      <c r="J169" s="230"/>
      <c r="K169" s="230"/>
      <c r="L169" s="230"/>
    </row>
    <row r="170" spans="2:13" s="21" customFormat="1">
      <c r="B170" s="28"/>
      <c r="C170" s="50" t="s">
        <v>375</v>
      </c>
      <c r="D170" s="53"/>
      <c r="E170" s="859"/>
      <c r="F170" s="329">
        <f t="shared" ref="F170:K170" si="21">F166</f>
        <v>2014</v>
      </c>
      <c r="G170" s="329">
        <f t="shared" si="21"/>
        <v>2015</v>
      </c>
      <c r="H170" s="329">
        <f t="shared" si="21"/>
        <v>2016</v>
      </c>
      <c r="I170" s="329">
        <f t="shared" si="21"/>
        <v>2017</v>
      </c>
      <c r="J170" s="329">
        <f t="shared" si="21"/>
        <v>2018</v>
      </c>
      <c r="K170" s="329">
        <f t="shared" si="21"/>
        <v>2019</v>
      </c>
      <c r="L170" s="329">
        <f t="shared" ref="L170" si="22">L166</f>
        <v>2020</v>
      </c>
    </row>
    <row r="171" spans="2:13" s="21" customFormat="1">
      <c r="B171" s="28"/>
      <c r="C171" s="346" t="s">
        <v>600</v>
      </c>
      <c r="D171" s="347"/>
      <c r="E171" s="323" t="s">
        <v>637</v>
      </c>
      <c r="F171" s="323">
        <v>2000</v>
      </c>
      <c r="G171" s="323">
        <v>2000</v>
      </c>
      <c r="H171" s="323">
        <v>2000</v>
      </c>
      <c r="I171" s="323">
        <v>2000</v>
      </c>
      <c r="J171" s="323">
        <v>2000</v>
      </c>
      <c r="K171" s="323">
        <v>2000</v>
      </c>
      <c r="L171" s="323">
        <v>2000</v>
      </c>
      <c r="M171" s="249"/>
    </row>
    <row r="172" spans="2:13" s="21" customFormat="1">
      <c r="B172" s="28"/>
      <c r="C172" s="346" t="s">
        <v>601</v>
      </c>
      <c r="D172" s="348"/>
      <c r="E172" s="323" t="s">
        <v>637</v>
      </c>
      <c r="F172" s="323">
        <v>2000</v>
      </c>
      <c r="G172" s="323">
        <v>2000</v>
      </c>
      <c r="H172" s="323">
        <v>2000</v>
      </c>
      <c r="I172" s="323">
        <v>2000</v>
      </c>
      <c r="J172" s="323">
        <v>2000</v>
      </c>
      <c r="K172" s="323">
        <v>2000</v>
      </c>
      <c r="L172" s="323">
        <v>2000</v>
      </c>
      <c r="M172" s="249"/>
    </row>
    <row r="173" spans="2:13" s="21" customFormat="1">
      <c r="B173" s="28"/>
    </row>
    <row r="174" spans="2:13" s="21" customFormat="1">
      <c r="B174" s="28"/>
    </row>
    <row r="175" spans="2:13" s="21" customFormat="1" ht="15">
      <c r="B175" s="28"/>
      <c r="C175" s="2" t="str">
        <f>'C. Masterfiles'!D166</f>
        <v>Telenor</v>
      </c>
      <c r="D175" s="343"/>
      <c r="E175" s="343"/>
      <c r="F175" s="343"/>
      <c r="G175" s="344"/>
      <c r="H175" s="344"/>
      <c r="I175" s="344"/>
      <c r="J175" s="344"/>
      <c r="K175" s="249"/>
      <c r="L175" s="249"/>
    </row>
    <row r="176" spans="2:13" s="21" customFormat="1">
      <c r="B176" s="28"/>
      <c r="C176" s="2"/>
      <c r="D176" s="227"/>
      <c r="E176" s="345"/>
      <c r="F176" s="345"/>
      <c r="G176" s="345"/>
      <c r="H176" s="345"/>
      <c r="I176" s="345"/>
      <c r="J176" s="345"/>
      <c r="K176" s="249"/>
      <c r="L176" s="249"/>
    </row>
    <row r="177" spans="2:13" s="21" customFormat="1" ht="12.75" customHeight="1">
      <c r="B177" s="28"/>
      <c r="C177" s="885" t="s">
        <v>603</v>
      </c>
      <c r="D177" s="885"/>
      <c r="E177" s="51"/>
      <c r="F177" s="51"/>
      <c r="G177" s="51"/>
      <c r="H177" s="249"/>
      <c r="I177" s="249"/>
      <c r="J177" s="249"/>
      <c r="K177" s="249"/>
      <c r="L177" s="249"/>
    </row>
    <row r="178" spans="2:13" s="21" customFormat="1">
      <c r="B178" s="28"/>
      <c r="C178" s="885"/>
      <c r="D178" s="885"/>
      <c r="E178" s="682" t="s">
        <v>635</v>
      </c>
      <c r="F178" s="230" t="s">
        <v>408</v>
      </c>
      <c r="G178" s="230" t="s">
        <v>982</v>
      </c>
      <c r="H178" s="249"/>
      <c r="I178" s="249"/>
      <c r="J178" s="249"/>
      <c r="K178" s="249"/>
      <c r="L178" s="249"/>
    </row>
    <row r="179" spans="2:13" s="21" customFormat="1">
      <c r="B179" s="28"/>
      <c r="C179" s="346" t="s">
        <v>374</v>
      </c>
      <c r="D179" s="347"/>
      <c r="E179" s="597">
        <v>20</v>
      </c>
      <c r="F179" s="597">
        <v>20</v>
      </c>
      <c r="G179" s="597">
        <v>20</v>
      </c>
      <c r="H179" s="249"/>
      <c r="I179" s="249"/>
      <c r="J179" s="249"/>
      <c r="K179" s="249"/>
      <c r="L179" s="249"/>
    </row>
    <row r="180" spans="2:13" s="21" customFormat="1">
      <c r="B180" s="28"/>
      <c r="C180" s="346" t="s">
        <v>604</v>
      </c>
      <c r="D180" s="348"/>
      <c r="E180" s="323" t="s">
        <v>636</v>
      </c>
      <c r="F180" s="323" t="s">
        <v>636</v>
      </c>
      <c r="G180" s="323" t="s">
        <v>636</v>
      </c>
      <c r="H180" s="249"/>
      <c r="I180" s="249"/>
      <c r="J180" s="249"/>
      <c r="K180" s="249"/>
      <c r="L180" s="249"/>
    </row>
    <row r="181" spans="2:13" s="21" customFormat="1">
      <c r="B181" s="28"/>
      <c r="C181" s="346" t="s">
        <v>602</v>
      </c>
      <c r="D181" s="348"/>
      <c r="E181" s="323">
        <f>E164</f>
        <v>20</v>
      </c>
      <c r="F181" s="323">
        <f t="shared" ref="F181:G181" si="23">F164</f>
        <v>20</v>
      </c>
      <c r="G181" s="323">
        <f t="shared" si="23"/>
        <v>20</v>
      </c>
      <c r="H181" s="249"/>
      <c r="I181" s="249"/>
      <c r="J181" s="249"/>
      <c r="K181" s="249"/>
      <c r="L181" s="249"/>
    </row>
    <row r="182" spans="2:13" s="21" customFormat="1">
      <c r="B182" s="28"/>
      <c r="C182" s="249"/>
      <c r="D182" s="249"/>
      <c r="E182" s="249"/>
      <c r="F182" s="249"/>
      <c r="G182" s="249"/>
      <c r="H182" s="249"/>
      <c r="I182" s="249"/>
      <c r="J182" s="249"/>
      <c r="K182" s="249"/>
      <c r="L182" s="249"/>
    </row>
    <row r="183" spans="2:13" s="21" customFormat="1">
      <c r="B183" s="28"/>
      <c r="C183" s="346"/>
      <c r="D183" s="348"/>
      <c r="E183" s="688" t="s">
        <v>14</v>
      </c>
      <c r="F183" s="230">
        <f t="shared" ref="F183:K183" si="24">F170</f>
        <v>2014</v>
      </c>
      <c r="G183" s="230">
        <f t="shared" si="24"/>
        <v>2015</v>
      </c>
      <c r="H183" s="230">
        <f t="shared" si="24"/>
        <v>2016</v>
      </c>
      <c r="I183" s="230">
        <f t="shared" si="24"/>
        <v>2017</v>
      </c>
      <c r="J183" s="230">
        <f t="shared" si="24"/>
        <v>2018</v>
      </c>
      <c r="K183" s="230">
        <f t="shared" si="24"/>
        <v>2019</v>
      </c>
      <c r="L183" s="230">
        <f t="shared" ref="L183" si="25">L170</f>
        <v>2020</v>
      </c>
    </row>
    <row r="184" spans="2:13" s="21" customFormat="1">
      <c r="B184" s="28"/>
      <c r="C184" s="346" t="s">
        <v>638</v>
      </c>
      <c r="D184" s="348"/>
      <c r="E184" s="323" t="str">
        <f>E180</f>
        <v>EUR (mln)</v>
      </c>
      <c r="F184" s="338">
        <f>(1+0%/((1+'B. Dashboard'!$F$57)^E179))*('B. Dashboard'!$F$57)/(1-((1)/(1+'B. Dashboard'!$F$57))^E179)*SUM(E181:G181)</f>
        <v>6.248192823276927</v>
      </c>
      <c r="G184" s="338">
        <f t="shared" ref="G184:L184" si="26">F184</f>
        <v>6.248192823276927</v>
      </c>
      <c r="H184" s="338">
        <f t="shared" si="26"/>
        <v>6.248192823276927</v>
      </c>
      <c r="I184" s="338">
        <f t="shared" si="26"/>
        <v>6.248192823276927</v>
      </c>
      <c r="J184" s="338">
        <f t="shared" si="26"/>
        <v>6.248192823276927</v>
      </c>
      <c r="K184" s="338">
        <f t="shared" si="26"/>
        <v>6.248192823276927</v>
      </c>
      <c r="L184" s="338">
        <f t="shared" si="26"/>
        <v>6.248192823276927</v>
      </c>
    </row>
    <row r="185" spans="2:13" s="21" customFormat="1">
      <c r="B185" s="28"/>
      <c r="C185" s="349"/>
      <c r="D185" s="349"/>
      <c r="E185" s="249"/>
      <c r="F185" s="249"/>
      <c r="G185" s="249"/>
      <c r="H185" s="249"/>
      <c r="I185" s="249"/>
      <c r="J185" s="249"/>
      <c r="K185" s="249"/>
      <c r="L185" s="249"/>
    </row>
    <row r="186" spans="2:13" s="21" customFormat="1">
      <c r="B186" s="28"/>
      <c r="C186" s="49"/>
      <c r="D186" s="52"/>
      <c r="E186" s="858" t="s">
        <v>14</v>
      </c>
      <c r="F186" s="230"/>
      <c r="G186" s="230"/>
      <c r="H186" s="230"/>
      <c r="I186" s="230"/>
      <c r="J186" s="230"/>
      <c r="K186" s="230"/>
      <c r="L186" s="230"/>
    </row>
    <row r="187" spans="2:13" s="21" customFormat="1">
      <c r="B187" s="28"/>
      <c r="C187" s="50" t="s">
        <v>375</v>
      </c>
      <c r="D187" s="53"/>
      <c r="E187" s="859"/>
      <c r="F187" s="329">
        <f t="shared" ref="F187:K187" si="27">F183</f>
        <v>2014</v>
      </c>
      <c r="G187" s="329">
        <f t="shared" si="27"/>
        <v>2015</v>
      </c>
      <c r="H187" s="329">
        <f t="shared" si="27"/>
        <v>2016</v>
      </c>
      <c r="I187" s="329">
        <f t="shared" si="27"/>
        <v>2017</v>
      </c>
      <c r="J187" s="329">
        <f t="shared" si="27"/>
        <v>2018</v>
      </c>
      <c r="K187" s="329">
        <f t="shared" si="27"/>
        <v>2019</v>
      </c>
      <c r="L187" s="329">
        <f t="shared" ref="L187" si="28">L183</f>
        <v>2020</v>
      </c>
    </row>
    <row r="188" spans="2:13" s="21" customFormat="1">
      <c r="B188" s="28"/>
      <c r="C188" s="346" t="s">
        <v>600</v>
      </c>
      <c r="D188" s="347"/>
      <c r="E188" s="323" t="s">
        <v>637</v>
      </c>
      <c r="F188" s="323">
        <f>F171</f>
        <v>2000</v>
      </c>
      <c r="G188" s="323">
        <f t="shared" ref="G188:L188" si="29">G171</f>
        <v>2000</v>
      </c>
      <c r="H188" s="323">
        <f t="shared" si="29"/>
        <v>2000</v>
      </c>
      <c r="I188" s="323">
        <f t="shared" si="29"/>
        <v>2000</v>
      </c>
      <c r="J188" s="323">
        <f t="shared" si="29"/>
        <v>2000</v>
      </c>
      <c r="K188" s="323">
        <f t="shared" si="29"/>
        <v>2000</v>
      </c>
      <c r="L188" s="323">
        <f t="shared" si="29"/>
        <v>2000</v>
      </c>
      <c r="M188" s="249"/>
    </row>
    <row r="189" spans="2:13" s="21" customFormat="1">
      <c r="B189" s="28"/>
      <c r="C189" s="346" t="s">
        <v>601</v>
      </c>
      <c r="D189" s="348"/>
      <c r="E189" s="323" t="s">
        <v>637</v>
      </c>
      <c r="F189" s="323">
        <f t="shared" ref="F189:L189" si="30">F172</f>
        <v>2000</v>
      </c>
      <c r="G189" s="323">
        <f t="shared" si="30"/>
        <v>2000</v>
      </c>
      <c r="H189" s="323">
        <f t="shared" si="30"/>
        <v>2000</v>
      </c>
      <c r="I189" s="323">
        <f t="shared" si="30"/>
        <v>2000</v>
      </c>
      <c r="J189" s="323">
        <f t="shared" si="30"/>
        <v>2000</v>
      </c>
      <c r="K189" s="323">
        <f t="shared" si="30"/>
        <v>2000</v>
      </c>
      <c r="L189" s="323">
        <f t="shared" si="30"/>
        <v>2000</v>
      </c>
      <c r="M189" s="249"/>
    </row>
    <row r="190" spans="2:13" s="21" customFormat="1">
      <c r="B190" s="28"/>
      <c r="K190" s="249"/>
      <c r="L190" s="249"/>
    </row>
    <row r="191" spans="2:13" s="21" customFormat="1">
      <c r="B191" s="28"/>
      <c r="K191" s="249"/>
      <c r="L191" s="249"/>
    </row>
    <row r="192" spans="2:13" s="21" customFormat="1" ht="15">
      <c r="B192" s="28"/>
      <c r="C192" s="2" t="str">
        <f>'C. Masterfiles'!D167</f>
        <v>BTC</v>
      </c>
      <c r="D192" s="343"/>
      <c r="E192" s="343"/>
      <c r="F192" s="343"/>
      <c r="G192" s="344"/>
      <c r="H192" s="344"/>
      <c r="I192" s="344"/>
      <c r="J192" s="344"/>
      <c r="K192" s="249"/>
      <c r="L192" s="249"/>
    </row>
    <row r="193" spans="2:13" s="21" customFormat="1">
      <c r="B193" s="28"/>
      <c r="C193" s="539"/>
      <c r="D193" s="227"/>
      <c r="E193" s="345"/>
      <c r="F193" s="345"/>
      <c r="G193" s="345"/>
      <c r="H193" s="345"/>
      <c r="I193" s="345"/>
      <c r="J193" s="345"/>
      <c r="K193" s="249"/>
      <c r="L193" s="249"/>
    </row>
    <row r="194" spans="2:13" s="21" customFormat="1" ht="12.75" customHeight="1">
      <c r="B194" s="28"/>
      <c r="C194" s="863" t="s">
        <v>603</v>
      </c>
      <c r="D194" s="864"/>
      <c r="E194" s="51"/>
      <c r="F194" s="51"/>
      <c r="G194" s="51"/>
      <c r="H194" s="249"/>
      <c r="I194" s="249"/>
      <c r="J194" s="249"/>
      <c r="K194" s="249"/>
      <c r="L194" s="249"/>
    </row>
    <row r="195" spans="2:13" s="21" customFormat="1">
      <c r="B195" s="28"/>
      <c r="C195" s="865"/>
      <c r="D195" s="866"/>
      <c r="E195" s="682" t="s">
        <v>635</v>
      </c>
      <c r="F195" s="230" t="s">
        <v>408</v>
      </c>
      <c r="G195" s="230" t="s">
        <v>982</v>
      </c>
      <c r="H195" s="249"/>
      <c r="I195" s="249"/>
      <c r="J195" s="249"/>
      <c r="K195" s="249"/>
      <c r="L195" s="249"/>
    </row>
    <row r="196" spans="2:13" s="21" customFormat="1">
      <c r="B196" s="28"/>
      <c r="C196" s="346" t="s">
        <v>374</v>
      </c>
      <c r="D196" s="347"/>
      <c r="E196" s="597">
        <v>20</v>
      </c>
      <c r="F196" s="597">
        <v>20</v>
      </c>
      <c r="G196" s="597">
        <v>20</v>
      </c>
      <c r="H196" s="249"/>
      <c r="I196" s="249"/>
      <c r="J196" s="249"/>
      <c r="K196" s="249"/>
      <c r="L196" s="249"/>
    </row>
    <row r="197" spans="2:13" s="21" customFormat="1">
      <c r="B197" s="28"/>
      <c r="C197" s="346" t="s">
        <v>604</v>
      </c>
      <c r="D197" s="348"/>
      <c r="E197" s="323" t="s">
        <v>636</v>
      </c>
      <c r="F197" s="323" t="s">
        <v>636</v>
      </c>
      <c r="G197" s="323" t="s">
        <v>636</v>
      </c>
      <c r="H197" s="249"/>
      <c r="I197" s="249"/>
      <c r="J197" s="249"/>
      <c r="K197" s="249"/>
      <c r="L197" s="249"/>
    </row>
    <row r="198" spans="2:13" s="21" customFormat="1">
      <c r="B198" s="28"/>
      <c r="C198" s="346" t="s">
        <v>602</v>
      </c>
      <c r="D198" s="348"/>
      <c r="E198" s="323">
        <f>E181</f>
        <v>20</v>
      </c>
      <c r="F198" s="323">
        <f t="shared" ref="F198:G198" si="31">F181</f>
        <v>20</v>
      </c>
      <c r="G198" s="323">
        <f t="shared" si="31"/>
        <v>20</v>
      </c>
      <c r="H198" s="249"/>
      <c r="I198" s="249"/>
      <c r="J198" s="249"/>
      <c r="K198" s="249"/>
      <c r="L198" s="249"/>
    </row>
    <row r="199" spans="2:13" s="21" customFormat="1">
      <c r="B199" s="28"/>
      <c r="C199" s="249"/>
      <c r="D199" s="249"/>
      <c r="E199" s="249"/>
      <c r="F199" s="249"/>
      <c r="G199" s="249"/>
      <c r="H199" s="249"/>
      <c r="I199" s="249"/>
      <c r="J199" s="249"/>
      <c r="K199" s="249"/>
      <c r="L199" s="249"/>
    </row>
    <row r="200" spans="2:13" s="21" customFormat="1">
      <c r="B200" s="28"/>
      <c r="C200" s="346"/>
      <c r="D200" s="348"/>
      <c r="E200" s="688" t="s">
        <v>14</v>
      </c>
      <c r="F200" s="230">
        <f t="shared" ref="F200:K200" si="32">F187</f>
        <v>2014</v>
      </c>
      <c r="G200" s="230">
        <f t="shared" si="32"/>
        <v>2015</v>
      </c>
      <c r="H200" s="230">
        <f t="shared" si="32"/>
        <v>2016</v>
      </c>
      <c r="I200" s="230">
        <f t="shared" si="32"/>
        <v>2017</v>
      </c>
      <c r="J200" s="230">
        <f t="shared" si="32"/>
        <v>2018</v>
      </c>
      <c r="K200" s="230">
        <f t="shared" si="32"/>
        <v>2019</v>
      </c>
      <c r="L200" s="230">
        <f t="shared" ref="L200" si="33">L187</f>
        <v>2020</v>
      </c>
    </row>
    <row r="201" spans="2:13" s="21" customFormat="1">
      <c r="B201" s="28"/>
      <c r="C201" s="346" t="s">
        <v>638</v>
      </c>
      <c r="D201" s="348"/>
      <c r="E201" s="323" t="str">
        <f>E197</f>
        <v>EUR (mln)</v>
      </c>
      <c r="F201" s="338">
        <f>(1+0%/((1+'B. Dashboard'!$F$57)^E196))*('B. Dashboard'!$F$57)/(1-((1)/(1+'B. Dashboard'!$F$57))^E196)*SUM(E198:G198)</f>
        <v>6.248192823276927</v>
      </c>
      <c r="G201" s="338">
        <f t="shared" ref="G201:L201" si="34">F201</f>
        <v>6.248192823276927</v>
      </c>
      <c r="H201" s="338">
        <f t="shared" si="34"/>
        <v>6.248192823276927</v>
      </c>
      <c r="I201" s="338">
        <f t="shared" si="34"/>
        <v>6.248192823276927</v>
      </c>
      <c r="J201" s="338">
        <f t="shared" si="34"/>
        <v>6.248192823276927</v>
      </c>
      <c r="K201" s="338">
        <f t="shared" si="34"/>
        <v>6.248192823276927</v>
      </c>
      <c r="L201" s="338">
        <f t="shared" si="34"/>
        <v>6.248192823276927</v>
      </c>
    </row>
    <row r="202" spans="2:13" s="21" customFormat="1">
      <c r="B202" s="28"/>
      <c r="C202" s="349"/>
      <c r="D202" s="349"/>
      <c r="E202" s="249"/>
      <c r="F202" s="249"/>
      <c r="G202" s="249"/>
      <c r="H202" s="249"/>
      <c r="I202" s="249"/>
      <c r="J202" s="249"/>
      <c r="K202" s="249"/>
      <c r="L202" s="249"/>
    </row>
    <row r="203" spans="2:13" s="21" customFormat="1">
      <c r="B203" s="28"/>
      <c r="C203" s="49"/>
      <c r="D203" s="52"/>
      <c r="E203" s="858" t="s">
        <v>14</v>
      </c>
      <c r="F203" s="230"/>
      <c r="G203" s="230"/>
      <c r="H203" s="230"/>
      <c r="I203" s="230"/>
      <c r="J203" s="230"/>
      <c r="K203" s="230"/>
      <c r="L203" s="230"/>
    </row>
    <row r="204" spans="2:13" s="21" customFormat="1">
      <c r="B204" s="28"/>
      <c r="C204" s="50" t="s">
        <v>375</v>
      </c>
      <c r="D204" s="53"/>
      <c r="E204" s="859"/>
      <c r="F204" s="329">
        <f t="shared" ref="F204:K204" si="35">F200</f>
        <v>2014</v>
      </c>
      <c r="G204" s="329">
        <f t="shared" si="35"/>
        <v>2015</v>
      </c>
      <c r="H204" s="329">
        <f t="shared" si="35"/>
        <v>2016</v>
      </c>
      <c r="I204" s="329">
        <f t="shared" si="35"/>
        <v>2017</v>
      </c>
      <c r="J204" s="329">
        <f t="shared" si="35"/>
        <v>2018</v>
      </c>
      <c r="K204" s="329">
        <f t="shared" si="35"/>
        <v>2019</v>
      </c>
      <c r="L204" s="329">
        <f t="shared" ref="L204" si="36">L200</f>
        <v>2020</v>
      </c>
    </row>
    <row r="205" spans="2:13" s="21" customFormat="1">
      <c r="B205" s="28"/>
      <c r="C205" s="346" t="s">
        <v>600</v>
      </c>
      <c r="D205" s="347"/>
      <c r="E205" s="323" t="s">
        <v>637</v>
      </c>
      <c r="F205" s="323">
        <f>F188</f>
        <v>2000</v>
      </c>
      <c r="G205" s="323">
        <f t="shared" ref="G205:L205" si="37">G188</f>
        <v>2000</v>
      </c>
      <c r="H205" s="323">
        <f t="shared" si="37"/>
        <v>2000</v>
      </c>
      <c r="I205" s="323">
        <f t="shared" si="37"/>
        <v>2000</v>
      </c>
      <c r="J205" s="323">
        <f t="shared" si="37"/>
        <v>2000</v>
      </c>
      <c r="K205" s="323">
        <f t="shared" si="37"/>
        <v>2000</v>
      </c>
      <c r="L205" s="323">
        <f t="shared" si="37"/>
        <v>2000</v>
      </c>
      <c r="M205" s="249"/>
    </row>
    <row r="206" spans="2:13" s="21" customFormat="1">
      <c r="B206" s="28"/>
      <c r="C206" s="346" t="s">
        <v>601</v>
      </c>
      <c r="D206" s="348"/>
      <c r="E206" s="323" t="s">
        <v>637</v>
      </c>
      <c r="F206" s="323">
        <f t="shared" ref="F206:L206" si="38">F189</f>
        <v>2000</v>
      </c>
      <c r="G206" s="323">
        <f t="shared" si="38"/>
        <v>2000</v>
      </c>
      <c r="H206" s="323">
        <f t="shared" si="38"/>
        <v>2000</v>
      </c>
      <c r="I206" s="323">
        <f t="shared" si="38"/>
        <v>2000</v>
      </c>
      <c r="J206" s="323">
        <f t="shared" si="38"/>
        <v>2000</v>
      </c>
      <c r="K206" s="323">
        <f t="shared" si="38"/>
        <v>2000</v>
      </c>
      <c r="L206" s="323">
        <f t="shared" si="38"/>
        <v>2000</v>
      </c>
      <c r="M206" s="249"/>
    </row>
    <row r="207" spans="2:13" s="21" customFormat="1">
      <c r="B207" s="28"/>
      <c r="K207" s="249"/>
      <c r="L207" s="249"/>
    </row>
    <row r="208" spans="2:13" s="21" customFormat="1">
      <c r="B208" s="28"/>
      <c r="K208" s="249"/>
      <c r="L208" s="249"/>
    </row>
    <row r="209" spans="2:13" s="21" customFormat="1" ht="15">
      <c r="B209" s="28"/>
      <c r="C209" s="2" t="str">
        <f>'C. Masterfiles'!D168</f>
        <v>Efficient Operator (MEO)</v>
      </c>
      <c r="D209" s="343"/>
      <c r="E209" s="343"/>
      <c r="F209" s="343"/>
      <c r="G209" s="344"/>
      <c r="H209" s="344"/>
      <c r="I209" s="344"/>
      <c r="J209" s="344"/>
      <c r="K209" s="249"/>
      <c r="L209" s="249"/>
    </row>
    <row r="210" spans="2:13" s="21" customFormat="1" ht="15">
      <c r="B210" s="28"/>
      <c r="C210" s="539"/>
      <c r="D210" s="343"/>
      <c r="E210" s="343"/>
      <c r="F210" s="343"/>
      <c r="G210" s="344"/>
      <c r="H210" s="344"/>
      <c r="I210" s="344"/>
      <c r="J210" s="344"/>
      <c r="K210" s="249"/>
      <c r="L210" s="249"/>
    </row>
    <row r="211" spans="2:13" s="21" customFormat="1" ht="12.75" customHeight="1">
      <c r="B211" s="28"/>
      <c r="C211" s="863" t="s">
        <v>603</v>
      </c>
      <c r="D211" s="864"/>
      <c r="E211" s="51"/>
      <c r="F211" s="51"/>
      <c r="G211" s="51"/>
      <c r="H211" s="249"/>
      <c r="I211" s="249"/>
      <c r="J211" s="540"/>
      <c r="K211" s="249"/>
      <c r="L211" s="249"/>
    </row>
    <row r="212" spans="2:13" s="21" customFormat="1">
      <c r="B212" s="28"/>
      <c r="C212" s="865"/>
      <c r="D212" s="866"/>
      <c r="E212" s="682" t="s">
        <v>635</v>
      </c>
      <c r="F212" s="230" t="s">
        <v>408</v>
      </c>
      <c r="G212" s="230" t="s">
        <v>982</v>
      </c>
      <c r="H212" s="249"/>
      <c r="I212" s="249"/>
      <c r="J212" s="540"/>
      <c r="K212" s="249"/>
      <c r="L212" s="249"/>
    </row>
    <row r="213" spans="2:13" s="21" customFormat="1">
      <c r="B213" s="28"/>
      <c r="C213" s="346" t="s">
        <v>374</v>
      </c>
      <c r="D213" s="347"/>
      <c r="E213" s="597">
        <v>20</v>
      </c>
      <c r="F213" s="597">
        <v>20</v>
      </c>
      <c r="G213" s="597">
        <v>20</v>
      </c>
      <c r="H213" s="249"/>
      <c r="I213" s="249"/>
      <c r="J213" s="540"/>
      <c r="K213" s="249"/>
      <c r="L213" s="249"/>
    </row>
    <row r="214" spans="2:13" s="21" customFormat="1">
      <c r="B214" s="28"/>
      <c r="C214" s="346" t="s">
        <v>604</v>
      </c>
      <c r="D214" s="348"/>
      <c r="E214" s="323" t="s">
        <v>636</v>
      </c>
      <c r="F214" s="323" t="s">
        <v>636</v>
      </c>
      <c r="G214" s="323" t="s">
        <v>636</v>
      </c>
      <c r="H214" s="249"/>
      <c r="I214" s="249"/>
      <c r="J214" s="249"/>
      <c r="K214" s="249"/>
      <c r="L214" s="249"/>
    </row>
    <row r="215" spans="2:13" s="21" customFormat="1">
      <c r="B215" s="28"/>
      <c r="C215" s="346" t="s">
        <v>602</v>
      </c>
      <c r="D215" s="348"/>
      <c r="E215" s="323">
        <f>E198</f>
        <v>20</v>
      </c>
      <c r="F215" s="323">
        <f t="shared" ref="F215:G215" si="39">F198</f>
        <v>20</v>
      </c>
      <c r="G215" s="323">
        <f t="shared" si="39"/>
        <v>20</v>
      </c>
      <c r="H215" s="249"/>
      <c r="I215" s="249"/>
      <c r="J215" s="249"/>
      <c r="K215" s="249"/>
      <c r="L215" s="249"/>
    </row>
    <row r="216" spans="2:13" s="21" customFormat="1">
      <c r="B216" s="28"/>
      <c r="C216" s="249"/>
      <c r="D216" s="249"/>
      <c r="E216" s="249"/>
      <c r="F216" s="249"/>
      <c r="G216" s="249"/>
      <c r="H216" s="249"/>
      <c r="I216" s="249"/>
      <c r="J216" s="249"/>
      <c r="K216" s="249"/>
      <c r="L216" s="249"/>
    </row>
    <row r="217" spans="2:13" s="21" customFormat="1">
      <c r="B217" s="28"/>
      <c r="C217" s="346"/>
      <c r="D217" s="348"/>
      <c r="E217" s="688" t="s">
        <v>14</v>
      </c>
      <c r="F217" s="230">
        <f t="shared" ref="F217:K217" si="40">F204</f>
        <v>2014</v>
      </c>
      <c r="G217" s="230">
        <f t="shared" si="40"/>
        <v>2015</v>
      </c>
      <c r="H217" s="230">
        <f t="shared" si="40"/>
        <v>2016</v>
      </c>
      <c r="I217" s="230">
        <f t="shared" si="40"/>
        <v>2017</v>
      </c>
      <c r="J217" s="230">
        <f t="shared" si="40"/>
        <v>2018</v>
      </c>
      <c r="K217" s="230">
        <f t="shared" si="40"/>
        <v>2019</v>
      </c>
      <c r="L217" s="230">
        <f t="shared" ref="L217" si="41">L204</f>
        <v>2020</v>
      </c>
    </row>
    <row r="218" spans="2:13" s="21" customFormat="1">
      <c r="B218" s="28"/>
      <c r="C218" s="346" t="s">
        <v>638</v>
      </c>
      <c r="D218" s="348"/>
      <c r="E218" s="323" t="str">
        <f>E214</f>
        <v>EUR (mln)</v>
      </c>
      <c r="F218" s="338">
        <f>(1+0%/((1+'B. Dashboard'!$F$57)^E213))*('B. Dashboard'!$F$57)/(1-((1)/(1+'B. Dashboard'!$F$57))^E213)*SUM(E215:G215)</f>
        <v>6.248192823276927</v>
      </c>
      <c r="G218" s="338">
        <f t="shared" ref="G218:L218" si="42">F218</f>
        <v>6.248192823276927</v>
      </c>
      <c r="H218" s="338">
        <f t="shared" si="42"/>
        <v>6.248192823276927</v>
      </c>
      <c r="I218" s="338">
        <f t="shared" si="42"/>
        <v>6.248192823276927</v>
      </c>
      <c r="J218" s="338">
        <f t="shared" si="42"/>
        <v>6.248192823276927</v>
      </c>
      <c r="K218" s="338">
        <f t="shared" si="42"/>
        <v>6.248192823276927</v>
      </c>
      <c r="L218" s="338">
        <f t="shared" si="42"/>
        <v>6.248192823276927</v>
      </c>
    </row>
    <row r="219" spans="2:13" s="21" customFormat="1">
      <c r="B219" s="28"/>
      <c r="C219" s="349"/>
      <c r="D219" s="349"/>
      <c r="E219" s="249"/>
      <c r="F219" s="249"/>
      <c r="G219" s="249"/>
      <c r="H219" s="249"/>
      <c r="I219" s="249"/>
      <c r="J219" s="249"/>
      <c r="K219" s="249"/>
      <c r="L219" s="249"/>
    </row>
    <row r="220" spans="2:13" s="21" customFormat="1">
      <c r="B220" s="28"/>
      <c r="C220" s="49"/>
      <c r="D220" s="52"/>
      <c r="E220" s="858" t="s">
        <v>14</v>
      </c>
      <c r="F220" s="230"/>
      <c r="G220" s="230"/>
      <c r="H220" s="230"/>
      <c r="I220" s="230"/>
      <c r="J220" s="230"/>
      <c r="K220" s="230"/>
      <c r="L220" s="230"/>
    </row>
    <row r="221" spans="2:13" s="21" customFormat="1">
      <c r="B221" s="28"/>
      <c r="C221" s="50" t="s">
        <v>375</v>
      </c>
      <c r="D221" s="53"/>
      <c r="E221" s="859"/>
      <c r="F221" s="329">
        <f t="shared" ref="F221:K221" si="43">F217</f>
        <v>2014</v>
      </c>
      <c r="G221" s="329">
        <f t="shared" si="43"/>
        <v>2015</v>
      </c>
      <c r="H221" s="329">
        <f t="shared" si="43"/>
        <v>2016</v>
      </c>
      <c r="I221" s="329">
        <f t="shared" si="43"/>
        <v>2017</v>
      </c>
      <c r="J221" s="329">
        <f t="shared" si="43"/>
        <v>2018</v>
      </c>
      <c r="K221" s="329">
        <f t="shared" si="43"/>
        <v>2019</v>
      </c>
      <c r="L221" s="329">
        <f t="shared" ref="L221" si="44">L217</f>
        <v>2020</v>
      </c>
    </row>
    <row r="222" spans="2:13" s="21" customFormat="1">
      <c r="B222" s="28"/>
      <c r="C222" s="346" t="s">
        <v>600</v>
      </c>
      <c r="D222" s="347"/>
      <c r="E222" s="323" t="s">
        <v>637</v>
      </c>
      <c r="F222" s="736">
        <f>F205</f>
        <v>2000</v>
      </c>
      <c r="G222" s="736">
        <f t="shared" ref="G222:L222" si="45">G205</f>
        <v>2000</v>
      </c>
      <c r="H222" s="736">
        <f t="shared" si="45"/>
        <v>2000</v>
      </c>
      <c r="I222" s="736">
        <f t="shared" si="45"/>
        <v>2000</v>
      </c>
      <c r="J222" s="736">
        <f t="shared" si="45"/>
        <v>2000</v>
      </c>
      <c r="K222" s="736">
        <f t="shared" si="45"/>
        <v>2000</v>
      </c>
      <c r="L222" s="736">
        <f t="shared" si="45"/>
        <v>2000</v>
      </c>
      <c r="M222" s="249"/>
    </row>
    <row r="223" spans="2:13" s="21" customFormat="1">
      <c r="B223" s="28"/>
      <c r="C223" s="346" t="s">
        <v>601</v>
      </c>
      <c r="D223" s="348"/>
      <c r="E223" s="323" t="s">
        <v>637</v>
      </c>
      <c r="F223" s="736">
        <f t="shared" ref="F223:L223" si="46">F189</f>
        <v>2000</v>
      </c>
      <c r="G223" s="736">
        <f t="shared" si="46"/>
        <v>2000</v>
      </c>
      <c r="H223" s="736">
        <f t="shared" si="46"/>
        <v>2000</v>
      </c>
      <c r="I223" s="736">
        <f t="shared" si="46"/>
        <v>2000</v>
      </c>
      <c r="J223" s="736">
        <f t="shared" si="46"/>
        <v>2000</v>
      </c>
      <c r="K223" s="736">
        <f t="shared" si="46"/>
        <v>2000</v>
      </c>
      <c r="L223" s="736">
        <f t="shared" si="46"/>
        <v>2000</v>
      </c>
      <c r="M223" s="249"/>
    </row>
    <row r="224" spans="2:13" s="21" customFormat="1" ht="15">
      <c r="B224" s="28"/>
      <c r="C224" s="2"/>
      <c r="D224" s="343"/>
      <c r="E224" s="343"/>
      <c r="F224" s="343"/>
      <c r="G224" s="344"/>
      <c r="H224" s="344"/>
      <c r="I224" s="344"/>
      <c r="J224" s="344"/>
      <c r="K224" s="249"/>
      <c r="L224" s="249"/>
    </row>
    <row r="225" spans="2:33" s="21" customFormat="1">
      <c r="B225" s="28"/>
      <c r="C225" s="349"/>
      <c r="D225" s="349"/>
      <c r="K225" s="249"/>
      <c r="L225" s="249"/>
    </row>
    <row r="226" spans="2:33" s="21" customFormat="1">
      <c r="B226" s="28"/>
      <c r="C226" s="2" t="s">
        <v>380</v>
      </c>
      <c r="D226" s="227"/>
      <c r="E226" s="345"/>
      <c r="F226" s="345"/>
      <c r="G226" s="345"/>
      <c r="H226" s="345"/>
      <c r="I226" s="345"/>
      <c r="J226" s="345"/>
      <c r="K226" s="249"/>
      <c r="L226" s="249"/>
    </row>
    <row r="227" spans="2:33" s="21" customFormat="1">
      <c r="B227" s="28"/>
      <c r="C227" s="2"/>
      <c r="D227" s="227"/>
      <c r="E227" s="345"/>
      <c r="F227" s="345"/>
      <c r="G227" s="345"/>
      <c r="H227" s="345"/>
      <c r="I227" s="345"/>
      <c r="J227" s="345"/>
      <c r="K227" s="249"/>
      <c r="L227" s="249"/>
    </row>
    <row r="228" spans="2:33" s="21" customFormat="1">
      <c r="B228" s="28"/>
      <c r="C228" s="350"/>
      <c r="D228" s="238" t="s">
        <v>376</v>
      </c>
      <c r="E228" s="230" t="s">
        <v>14</v>
      </c>
      <c r="F228" s="244">
        <f t="shared" ref="F228:K228" si="47">F217</f>
        <v>2014</v>
      </c>
      <c r="G228" s="244">
        <f t="shared" si="47"/>
        <v>2015</v>
      </c>
      <c r="H228" s="244">
        <f t="shared" si="47"/>
        <v>2016</v>
      </c>
      <c r="I228" s="244">
        <f t="shared" si="47"/>
        <v>2017</v>
      </c>
      <c r="J228" s="244">
        <f t="shared" si="47"/>
        <v>2018</v>
      </c>
      <c r="K228" s="244">
        <f t="shared" si="47"/>
        <v>2019</v>
      </c>
      <c r="L228" s="244">
        <f t="shared" ref="L228" si="48">L217</f>
        <v>2020</v>
      </c>
    </row>
    <row r="229" spans="2:33" s="21" customFormat="1">
      <c r="B229" s="28"/>
      <c r="C229" s="350"/>
      <c r="D229" s="346" t="s">
        <v>641</v>
      </c>
      <c r="E229" s="689" t="str">
        <f>'C. Masterfiles'!D160</f>
        <v>Euro</v>
      </c>
      <c r="F229" s="351">
        <f>IF('B. Dashboard'!$D$53=1,F167*1000000,IF('B. Dashboard'!$D$53=2,F184*1000000,IF('B. Dashboard'!$D$53=3,F201*1000000,IF('B. Dashboard'!$D$53=4,F218*1000000))))</f>
        <v>6248192.8232769268</v>
      </c>
      <c r="G229" s="351">
        <f>IF('B. Dashboard'!$D$53=1,G167*1000000,IF('B. Dashboard'!$D$53=2,G184*1000000,IF('B. Dashboard'!$D$53=3,G201*1000000,IF('B. Dashboard'!$D$53=4,G218*1000000))))</f>
        <v>6248192.8232769268</v>
      </c>
      <c r="H229" s="351">
        <f>IF('B. Dashboard'!$D$53=1,H167*1000000,IF('B. Dashboard'!$D$53=2,H184*1000000,IF('B. Dashboard'!$D$53=3,H201*1000000,IF('B. Dashboard'!$D$53=4,H218*1000000))))</f>
        <v>6248192.8232769268</v>
      </c>
      <c r="I229" s="351">
        <f>IF('B. Dashboard'!$D$53=1,I167*1000000,IF('B. Dashboard'!$D$53=2,I184*1000000,IF('B. Dashboard'!$D$53=3,I201*1000000,IF('B. Dashboard'!$D$53=4,I218*1000000))))</f>
        <v>6248192.8232769268</v>
      </c>
      <c r="J229" s="351">
        <f>IF('B. Dashboard'!$D$53=1,J167*1000000,IF('B. Dashboard'!$D$53=2,J184*1000000,IF('B. Dashboard'!$D$53=3,J201*1000000,IF('B. Dashboard'!$D$53=4,J218*1000000))))</f>
        <v>6248192.8232769268</v>
      </c>
      <c r="K229" s="351">
        <f>IF('B. Dashboard'!$D$53=1,K167*1000000,IF('B. Dashboard'!$D$53=2,K184*1000000,IF('B. Dashboard'!$D$53=3,K201*1000000,IF('B. Dashboard'!$D$53=4,K218*1000000))))</f>
        <v>6248192.8232769268</v>
      </c>
      <c r="L229" s="351">
        <f>IF('B. Dashboard'!$D$53=1,L167*1000000,IF('B. Dashboard'!$D$53=2,L184*1000000,IF('B. Dashboard'!$D$53=3,L201*1000000,IF('B. Dashboard'!$D$53=4,L218*1000000))))</f>
        <v>6248192.8232769268</v>
      </c>
    </row>
    <row r="230" spans="2:33" s="21" customFormat="1">
      <c r="B230" s="28"/>
      <c r="C230" s="350"/>
      <c r="D230" s="346" t="s">
        <v>639</v>
      </c>
      <c r="E230" s="689" t="str">
        <f>'C. Masterfiles'!D160</f>
        <v>Euro</v>
      </c>
      <c r="F230" s="351">
        <f>IF('B. Dashboard'!$D$53=1,F171*1000,IF('B. Dashboard'!$D$53=2,F188*1000,IF('B. Dashboard'!$D$53=3,F205*1000,IF('B. Dashboard'!$D$53=4,F222*1000))))</f>
        <v>2000000</v>
      </c>
      <c r="G230" s="351">
        <f>IF('B. Dashboard'!$D$53=1,G171*1000,IF('B. Dashboard'!$D$53=2,G188*1000,IF('B. Dashboard'!$D$53=3,G205*1000,IF('B. Dashboard'!$D$53=4,G222*1000))))</f>
        <v>2000000</v>
      </c>
      <c r="H230" s="351">
        <f>IF('B. Dashboard'!$D$53=1,H171*1000,IF('B. Dashboard'!$D$53=2,H188*1000,IF('B. Dashboard'!$D$53=3,H205*1000,IF('B. Dashboard'!$D$53=4,H222*1000))))</f>
        <v>2000000</v>
      </c>
      <c r="I230" s="351">
        <f>IF('B. Dashboard'!$D$53=1,I171*1000,IF('B. Dashboard'!$D$53=2,I188*1000,IF('B. Dashboard'!$D$53=3,I205*1000,IF('B. Dashboard'!$D$53=4,I222*1000))))</f>
        <v>2000000</v>
      </c>
      <c r="J230" s="351">
        <f>IF('B. Dashboard'!$D$53=1,J171*1000,IF('B. Dashboard'!$D$53=2,J188*1000,IF('B. Dashboard'!$D$53=3,J205*1000,IF('B. Dashboard'!$D$53=4,J222*1000))))</f>
        <v>2000000</v>
      </c>
      <c r="K230" s="351">
        <f>IF('B. Dashboard'!$D$53=1,K171*1000,IF('B. Dashboard'!$D$53=2,K188*1000,IF('B. Dashboard'!$D$53=3,K205*1000,IF('B. Dashboard'!$D$53=4,K222*1000))))</f>
        <v>2000000</v>
      </c>
      <c r="L230" s="351">
        <f>IF('B. Dashboard'!$D$53=1,L171*1000,IF('B. Dashboard'!$D$53=2,L188*1000,IF('B. Dashboard'!$D$53=3,L205*1000,IF('B. Dashboard'!$D$53=4,L222*1000))))</f>
        <v>2000000</v>
      </c>
    </row>
    <row r="231" spans="2:33" s="21" customFormat="1">
      <c r="B231" s="28"/>
      <c r="C231" s="350"/>
      <c r="D231" s="346" t="s">
        <v>640</v>
      </c>
      <c r="E231" s="689" t="str">
        <f>'C. Masterfiles'!D160</f>
        <v>Euro</v>
      </c>
      <c r="F231" s="351">
        <f>IF('B. Dashboard'!$D$53=1,F172*1000,IF('B. Dashboard'!$D$53=2,F189*1000,IF('B. Dashboard'!$D$53=3,F206*1000,IF('B. Dashboard'!$D$53=4,F223*1000))))</f>
        <v>2000000</v>
      </c>
      <c r="G231" s="351">
        <f>IF('B. Dashboard'!$D$53=1,G172*1000,IF('B. Dashboard'!$D$53=2,G189*1000,IF('B. Dashboard'!$D$53=3,G206*1000,IF('B. Dashboard'!$D$53=4,G223*1000))))</f>
        <v>2000000</v>
      </c>
      <c r="H231" s="351">
        <f>IF('B. Dashboard'!$D$53=1,H172*1000,IF('B. Dashboard'!$D$53=2,H189*1000,IF('B. Dashboard'!$D$53=3,H206*1000,IF('B. Dashboard'!$D$53=4,H223*1000))))</f>
        <v>2000000</v>
      </c>
      <c r="I231" s="351">
        <f>IF('B. Dashboard'!$D$53=1,I172*1000,IF('B. Dashboard'!$D$53=2,I189*1000,IF('B. Dashboard'!$D$53=3,I206*1000,IF('B. Dashboard'!$D$53=4,I223*1000))))</f>
        <v>2000000</v>
      </c>
      <c r="J231" s="351">
        <f>IF('B. Dashboard'!$D$53=1,J172*1000,IF('B. Dashboard'!$D$53=2,J189*1000,IF('B. Dashboard'!$D$53=3,J206*1000,IF('B. Dashboard'!$D$53=4,J223*1000))))</f>
        <v>2000000</v>
      </c>
      <c r="K231" s="351">
        <f>IF('B. Dashboard'!$D$53=1,K172*1000,IF('B. Dashboard'!$D$53=2,K189*1000,IF('B. Dashboard'!$D$53=3,K206*1000,IF('B. Dashboard'!$D$53=4,K223*1000))))</f>
        <v>2000000</v>
      </c>
      <c r="L231" s="351">
        <f>IF('B. Dashboard'!$D$53=1,L172*1000,IF('B. Dashboard'!$D$53=2,L189*1000,IF('B. Dashboard'!$D$53=3,L206*1000,IF('B. Dashboard'!$D$53=4,L223*1000))))</f>
        <v>2000000</v>
      </c>
    </row>
    <row r="232" spans="2:33" s="21" customFormat="1">
      <c r="B232" s="28"/>
      <c r="C232" s="238"/>
      <c r="D232" s="352" t="s">
        <v>377</v>
      </c>
      <c r="E232" s="352"/>
      <c r="F232" s="432">
        <f t="shared" ref="F232:K232" si="49">SUM(F229:F231)</f>
        <v>10248192.823276926</v>
      </c>
      <c r="G232" s="432">
        <f t="shared" si="49"/>
        <v>10248192.823276926</v>
      </c>
      <c r="H232" s="432">
        <f t="shared" si="49"/>
        <v>10248192.823276926</v>
      </c>
      <c r="I232" s="432">
        <f t="shared" si="49"/>
        <v>10248192.823276926</v>
      </c>
      <c r="J232" s="432">
        <f t="shared" si="49"/>
        <v>10248192.823276926</v>
      </c>
      <c r="K232" s="432">
        <f t="shared" si="49"/>
        <v>10248192.823276926</v>
      </c>
      <c r="L232" s="432">
        <f t="shared" ref="L232" si="50">SUM(L229:L231)</f>
        <v>10248192.823276926</v>
      </c>
    </row>
    <row r="233" spans="2:33" s="21" customFormat="1">
      <c r="B233" s="28"/>
      <c r="K233" s="249"/>
      <c r="L233" s="249"/>
    </row>
    <row r="235" spans="2:33" ht="15.75">
      <c r="B235" s="387">
        <f>B156+0.01</f>
        <v>5.05</v>
      </c>
      <c r="C235" s="275" t="s">
        <v>410</v>
      </c>
    </row>
    <row r="237" spans="2:33">
      <c r="C237" s="876" t="s">
        <v>411</v>
      </c>
      <c r="D237" s="877"/>
      <c r="E237" s="878"/>
      <c r="F237" s="873" t="s">
        <v>32</v>
      </c>
      <c r="G237" s="874"/>
      <c r="H237" s="874"/>
      <c r="I237" s="874"/>
      <c r="J237" s="874"/>
      <c r="K237" s="874"/>
      <c r="L237" s="875"/>
      <c r="M237" s="882" t="s">
        <v>412</v>
      </c>
      <c r="N237" s="883"/>
      <c r="O237" s="883"/>
      <c r="P237" s="883"/>
      <c r="Q237" s="883"/>
      <c r="R237" s="883"/>
      <c r="S237" s="884"/>
      <c r="T237" s="867" t="s">
        <v>413</v>
      </c>
      <c r="U237" s="868"/>
      <c r="V237" s="868"/>
      <c r="W237" s="868"/>
      <c r="X237" s="868"/>
      <c r="Y237" s="868"/>
      <c r="Z237" s="869"/>
      <c r="AA237" s="870" t="s">
        <v>414</v>
      </c>
      <c r="AB237" s="871"/>
      <c r="AC237" s="871"/>
      <c r="AD237" s="871"/>
      <c r="AE237" s="871"/>
      <c r="AF237" s="871"/>
      <c r="AG237" s="872"/>
    </row>
    <row r="238" spans="2:33">
      <c r="C238" s="879"/>
      <c r="D238" s="880"/>
      <c r="E238" s="881"/>
      <c r="F238" s="393"/>
      <c r="G238" s="394"/>
      <c r="H238" s="394"/>
      <c r="I238" s="394"/>
      <c r="J238" s="394"/>
      <c r="K238" s="394"/>
      <c r="L238" s="394"/>
      <c r="M238" s="394"/>
      <c r="N238" s="394"/>
      <c r="O238" s="394"/>
      <c r="P238" s="394"/>
      <c r="Q238" s="394"/>
      <c r="R238" s="394"/>
      <c r="S238" s="394"/>
      <c r="T238" s="394"/>
      <c r="U238" s="394"/>
      <c r="V238" s="394"/>
      <c r="W238" s="394"/>
      <c r="X238" s="394"/>
      <c r="Y238" s="394"/>
      <c r="Z238" s="394"/>
      <c r="AA238" s="394"/>
      <c r="AB238" s="394"/>
      <c r="AC238" s="394"/>
      <c r="AD238" s="394"/>
      <c r="AE238" s="394"/>
      <c r="AF238" s="394"/>
      <c r="AG238" s="394"/>
    </row>
    <row r="239" spans="2:33" ht="38.25">
      <c r="C239" s="45" t="s">
        <v>0</v>
      </c>
      <c r="D239" s="45" t="s">
        <v>3</v>
      </c>
      <c r="E239" s="45" t="s">
        <v>309</v>
      </c>
      <c r="F239" s="244" t="s">
        <v>415</v>
      </c>
      <c r="G239" s="244" t="str">
        <f>F239</f>
        <v xml:space="preserve">Unit equipment cost  </v>
      </c>
      <c r="H239" s="244" t="str">
        <f>G239</f>
        <v xml:space="preserve">Unit equipment cost  </v>
      </c>
      <c r="I239" s="244" t="str">
        <f>H239</f>
        <v xml:space="preserve">Unit equipment cost  </v>
      </c>
      <c r="J239" s="244" t="str">
        <f>I239</f>
        <v xml:space="preserve">Unit equipment cost  </v>
      </c>
      <c r="K239" s="244" t="str">
        <f>I239</f>
        <v xml:space="preserve">Unit equipment cost  </v>
      </c>
      <c r="L239" s="244" t="str">
        <f>J239</f>
        <v xml:space="preserve">Unit equipment cost  </v>
      </c>
      <c r="M239" s="244" t="s">
        <v>416</v>
      </c>
      <c r="N239" s="244" t="str">
        <f>M239</f>
        <v xml:space="preserve">Unit installation cost </v>
      </c>
      <c r="O239" s="244" t="str">
        <f>N239</f>
        <v xml:space="preserve">Unit installation cost </v>
      </c>
      <c r="P239" s="244" t="str">
        <f>O239</f>
        <v xml:space="preserve">Unit installation cost </v>
      </c>
      <c r="Q239" s="244" t="str">
        <f>P239</f>
        <v xml:space="preserve">Unit installation cost </v>
      </c>
      <c r="R239" s="244" t="str">
        <f>P239</f>
        <v xml:space="preserve">Unit installation cost </v>
      </c>
      <c r="S239" s="244" t="str">
        <f>Q239</f>
        <v xml:space="preserve">Unit installation cost </v>
      </c>
      <c r="T239" s="244" t="s">
        <v>417</v>
      </c>
      <c r="U239" s="244" t="str">
        <f>T239</f>
        <v>Unit equip + install cost</v>
      </c>
      <c r="V239" s="244" t="str">
        <f>U239</f>
        <v>Unit equip + install cost</v>
      </c>
      <c r="W239" s="244" t="str">
        <f>V239</f>
        <v>Unit equip + install cost</v>
      </c>
      <c r="X239" s="244" t="str">
        <f>W239</f>
        <v>Unit equip + install cost</v>
      </c>
      <c r="Y239" s="244" t="str">
        <f>W239</f>
        <v>Unit equip + install cost</v>
      </c>
      <c r="Z239" s="244" t="str">
        <f>X239</f>
        <v>Unit equip + install cost</v>
      </c>
      <c r="AA239" s="244" t="s">
        <v>414</v>
      </c>
      <c r="AB239" s="244" t="str">
        <f>AA239</f>
        <v>Unit operating cost</v>
      </c>
      <c r="AC239" s="244" t="str">
        <f>AB239</f>
        <v>Unit operating cost</v>
      </c>
      <c r="AD239" s="244" t="str">
        <f>AC239</f>
        <v>Unit operating cost</v>
      </c>
      <c r="AE239" s="244" t="str">
        <f>AD239</f>
        <v>Unit operating cost</v>
      </c>
      <c r="AF239" s="244" t="str">
        <f>AD239</f>
        <v>Unit operating cost</v>
      </c>
      <c r="AG239" s="244" t="str">
        <f>AE239</f>
        <v>Unit operating cost</v>
      </c>
    </row>
    <row r="240" spans="2:33">
      <c r="C240" s="45"/>
      <c r="D240" s="45"/>
      <c r="E240" s="45"/>
      <c r="F240" s="244" t="str">
        <f>'C. Masterfiles'!D160</f>
        <v>Euro</v>
      </c>
      <c r="G240" s="244" t="str">
        <f>'C. Masterfiles'!D160</f>
        <v>Euro</v>
      </c>
      <c r="H240" s="244" t="str">
        <f>'C. Masterfiles'!D160</f>
        <v>Euro</v>
      </c>
      <c r="I240" s="244" t="str">
        <f>'C. Masterfiles'!D160</f>
        <v>Euro</v>
      </c>
      <c r="J240" s="244" t="str">
        <f>'C. Masterfiles'!D160</f>
        <v>Euro</v>
      </c>
      <c r="K240" s="244" t="str">
        <f>'C. Masterfiles'!D160</f>
        <v>Euro</v>
      </c>
      <c r="L240" s="244" t="str">
        <f>'C. Masterfiles'!D160</f>
        <v>Euro</v>
      </c>
      <c r="M240" s="244" t="str">
        <f>'C. Masterfiles'!D160</f>
        <v>Euro</v>
      </c>
      <c r="N240" s="244" t="str">
        <f>'C. Masterfiles'!D160</f>
        <v>Euro</v>
      </c>
      <c r="O240" s="244" t="str">
        <f>'C. Masterfiles'!D160</f>
        <v>Euro</v>
      </c>
      <c r="P240" s="244" t="str">
        <f>'C. Masterfiles'!D160</f>
        <v>Euro</v>
      </c>
      <c r="Q240" s="244" t="str">
        <f>'C. Masterfiles'!D160</f>
        <v>Euro</v>
      </c>
      <c r="R240" s="244" t="str">
        <f>'C. Masterfiles'!D160</f>
        <v>Euro</v>
      </c>
      <c r="S240" s="244" t="str">
        <f>'C. Masterfiles'!D160</f>
        <v>Euro</v>
      </c>
      <c r="T240" s="244" t="str">
        <f>'C. Masterfiles'!D160</f>
        <v>Euro</v>
      </c>
      <c r="U240" s="244" t="str">
        <f>'C. Masterfiles'!D160</f>
        <v>Euro</v>
      </c>
      <c r="V240" s="244" t="str">
        <f>'C. Masterfiles'!D160</f>
        <v>Euro</v>
      </c>
      <c r="W240" s="244" t="str">
        <f>'C. Masterfiles'!D160</f>
        <v>Euro</v>
      </c>
      <c r="X240" s="244" t="str">
        <f>'C. Masterfiles'!D160</f>
        <v>Euro</v>
      </c>
      <c r="Y240" s="244" t="str">
        <f>'C. Masterfiles'!D160</f>
        <v>Euro</v>
      </c>
      <c r="Z240" s="244" t="str">
        <f>'C. Masterfiles'!D160</f>
        <v>Euro</v>
      </c>
      <c r="AA240" s="244" t="str">
        <f>'C. Masterfiles'!D160</f>
        <v>Euro</v>
      </c>
      <c r="AB240" s="244" t="str">
        <f>'C. Masterfiles'!D160</f>
        <v>Euro</v>
      </c>
      <c r="AC240" s="244" t="str">
        <f>'C. Masterfiles'!D160</f>
        <v>Euro</v>
      </c>
      <c r="AD240" s="244" t="str">
        <f>'C. Masterfiles'!D160</f>
        <v>Euro</v>
      </c>
      <c r="AE240" s="244" t="str">
        <f>'C. Masterfiles'!D160</f>
        <v>Euro</v>
      </c>
      <c r="AF240" s="244" t="str">
        <f>'C. Masterfiles'!D160</f>
        <v>Euro</v>
      </c>
      <c r="AG240" s="244" t="str">
        <f>'C. Masterfiles'!D160</f>
        <v>Euro</v>
      </c>
    </row>
    <row r="241" spans="2:33">
      <c r="C241" s="230"/>
      <c r="D241" s="230"/>
      <c r="E241" s="230"/>
      <c r="F241" s="230">
        <f>'C. Masterfiles'!D143</f>
        <v>2014</v>
      </c>
      <c r="G241" s="230">
        <f>'C. Masterfiles'!D144</f>
        <v>2015</v>
      </c>
      <c r="H241" s="230">
        <f>'C. Masterfiles'!D145</f>
        <v>2016</v>
      </c>
      <c r="I241" s="230">
        <f>'C. Masterfiles'!D146</f>
        <v>2017</v>
      </c>
      <c r="J241" s="230">
        <f>'C. Masterfiles'!D147</f>
        <v>2018</v>
      </c>
      <c r="K241" s="230">
        <f>'C. Masterfiles'!D148</f>
        <v>2019</v>
      </c>
      <c r="L241" s="230">
        <f>'C. Masterfiles'!D149</f>
        <v>2020</v>
      </c>
      <c r="M241" s="230">
        <f>F241</f>
        <v>2014</v>
      </c>
      <c r="N241" s="230">
        <f>G241</f>
        <v>2015</v>
      </c>
      <c r="O241" s="230">
        <f>H241</f>
        <v>2016</v>
      </c>
      <c r="P241" s="230">
        <f>I241</f>
        <v>2017</v>
      </c>
      <c r="Q241" s="230">
        <f>J241</f>
        <v>2018</v>
      </c>
      <c r="R241" s="230">
        <f>'C. Masterfiles'!D148</f>
        <v>2019</v>
      </c>
      <c r="S241" s="230">
        <f>'C. Masterfiles'!D149</f>
        <v>2020</v>
      </c>
      <c r="T241" s="230">
        <f>M241</f>
        <v>2014</v>
      </c>
      <c r="U241" s="230">
        <f>N241</f>
        <v>2015</v>
      </c>
      <c r="V241" s="230">
        <f>O241</f>
        <v>2016</v>
      </c>
      <c r="W241" s="230">
        <f>P241</f>
        <v>2017</v>
      </c>
      <c r="X241" s="230">
        <f>'C. Masterfiles'!D147</f>
        <v>2018</v>
      </c>
      <c r="Y241" s="230">
        <f t="shared" ref="Y241:AG241" si="51">R241</f>
        <v>2019</v>
      </c>
      <c r="Z241" s="230">
        <f t="shared" si="51"/>
        <v>2020</v>
      </c>
      <c r="AA241" s="230">
        <f t="shared" si="51"/>
        <v>2014</v>
      </c>
      <c r="AB241" s="230">
        <f t="shared" si="51"/>
        <v>2015</v>
      </c>
      <c r="AC241" s="230">
        <f t="shared" si="51"/>
        <v>2016</v>
      </c>
      <c r="AD241" s="230">
        <f t="shared" si="51"/>
        <v>2017</v>
      </c>
      <c r="AE241" s="230">
        <f t="shared" si="51"/>
        <v>2018</v>
      </c>
      <c r="AF241" s="230">
        <f t="shared" si="51"/>
        <v>2019</v>
      </c>
      <c r="AG241" s="230">
        <f t="shared" si="51"/>
        <v>2020</v>
      </c>
    </row>
    <row r="242" spans="2:33">
      <c r="C242" s="195" t="str">
        <f>'C. Masterfiles'!C45</f>
        <v>N01</v>
      </c>
      <c r="D242" s="195" t="str">
        <f>'C. Masterfiles'!E45</f>
        <v>Приемо-предавателно устройство (Transceiver)</v>
      </c>
      <c r="E242" s="195" t="str">
        <f>'C. Masterfiles'!D45</f>
        <v>TRX</v>
      </c>
      <c r="F242" s="395">
        <f t="shared" ref="F242:F271" si="52">J16</f>
        <v>2000</v>
      </c>
      <c r="G242" s="395">
        <f t="shared" ref="G242:G271" si="53">F242*(1+K16)</f>
        <v>2020</v>
      </c>
      <c r="H242" s="395">
        <f t="shared" ref="H242:H271" si="54">G242*(1+K16)</f>
        <v>2040.2</v>
      </c>
      <c r="I242" s="395">
        <f t="shared" ref="I242:I271" si="55">H242*(1+K16)</f>
        <v>2060.6019999999999</v>
      </c>
      <c r="J242" s="395">
        <f t="shared" ref="J242:J271" si="56">I242*(1+K16)</f>
        <v>2081.20802</v>
      </c>
      <c r="K242" s="395">
        <f t="shared" ref="K242:K271" si="57">J242*(1+K16)</f>
        <v>2102.0201001999999</v>
      </c>
      <c r="L242" s="395">
        <f t="shared" ref="L242:L271" si="58">K242*(1+K16)</f>
        <v>2123.0403012019997</v>
      </c>
      <c r="M242" s="395">
        <f t="shared" ref="M242:M271" si="59">F242*(L16)</f>
        <v>200</v>
      </c>
      <c r="N242" s="395">
        <f t="shared" ref="N242:N271" si="60">M242*(1+M16)</f>
        <v>204.6</v>
      </c>
      <c r="O242" s="395">
        <f t="shared" ref="O242:O271" si="61">N242*(1+M16)</f>
        <v>209.30579999999998</v>
      </c>
      <c r="P242" s="395">
        <f t="shared" ref="P242:P271" si="62">O242*(1+M16)</f>
        <v>214.11983339999995</v>
      </c>
      <c r="Q242" s="395">
        <f t="shared" ref="Q242:Q271" si="63">P242*(1+M16)</f>
        <v>219.04458956819994</v>
      </c>
      <c r="R242" s="395">
        <f t="shared" ref="R242:R271" si="64">Q242*(1+M16)</f>
        <v>224.08261512826851</v>
      </c>
      <c r="S242" s="395">
        <f t="shared" ref="S242:S271" si="65">R242*(1+M16)</f>
        <v>229.23651527621868</v>
      </c>
      <c r="T242" s="395">
        <f t="shared" ref="T242:T271" si="66">F242+M242</f>
        <v>2200</v>
      </c>
      <c r="U242" s="395">
        <f t="shared" ref="U242:U271" si="67">G242+N242</f>
        <v>2224.6</v>
      </c>
      <c r="V242" s="395">
        <f t="shared" ref="V242:V271" si="68">H242+O242</f>
        <v>2249.5057999999999</v>
      </c>
      <c r="W242" s="395">
        <f t="shared" ref="W242:W271" si="69">I242+P242</f>
        <v>2274.7218333999999</v>
      </c>
      <c r="X242" s="395">
        <f t="shared" ref="X242:X271" si="70">J242+Q242</f>
        <v>2300.2526095682001</v>
      </c>
      <c r="Y242" s="395">
        <f t="shared" ref="Y242:Y271" si="71">K242+R242</f>
        <v>2326.1027153282685</v>
      </c>
      <c r="Z242" s="395">
        <f t="shared" ref="Z242:Z271" si="72">L242+S242</f>
        <v>2352.2768164782183</v>
      </c>
      <c r="AA242" s="395">
        <f t="shared" ref="AA242:AA271" si="73">T242*N16</f>
        <v>220</v>
      </c>
      <c r="AB242" s="395">
        <f t="shared" ref="AB242:AB271" si="74">AA242*(1+O16)</f>
        <v>225.05999999999997</v>
      </c>
      <c r="AC242" s="395">
        <f t="shared" ref="AC242:AC271" si="75">AB242*(1+O16)</f>
        <v>230.23637999999994</v>
      </c>
      <c r="AD242" s="395">
        <f t="shared" ref="AD242:AD271" si="76">AC242*(1+O16)</f>
        <v>235.53181673999993</v>
      </c>
      <c r="AE242" s="395">
        <f t="shared" ref="AE242:AE271" si="77">AD242*(1+O16)</f>
        <v>240.94904852501989</v>
      </c>
      <c r="AF242" s="395">
        <f t="shared" ref="AF242:AF271" si="78">AE242*(1+O16)</f>
        <v>246.49087664109533</v>
      </c>
      <c r="AG242" s="395">
        <f t="shared" ref="AG242:AG271" si="79">AF242*(1+O16)</f>
        <v>252.1601668038405</v>
      </c>
    </row>
    <row r="243" spans="2:33">
      <c r="B243" s="257"/>
      <c r="C243" s="195" t="str">
        <f>'C. Masterfiles'!C46</f>
        <v>N02</v>
      </c>
      <c r="D243" s="195" t="str">
        <f>'C. Masterfiles'!E46</f>
        <v>3G Приемо-предавателно устройство (3G Transceiver)</v>
      </c>
      <c r="E243" s="195" t="str">
        <f>'C. Masterfiles'!D46</f>
        <v>Radio</v>
      </c>
      <c r="F243" s="395">
        <f t="shared" si="52"/>
        <v>8000</v>
      </c>
      <c r="G243" s="395">
        <f t="shared" si="53"/>
        <v>8080</v>
      </c>
      <c r="H243" s="395">
        <f t="shared" si="54"/>
        <v>8160.8</v>
      </c>
      <c r="I243" s="395">
        <f t="shared" si="55"/>
        <v>8242.4079999999994</v>
      </c>
      <c r="J243" s="395">
        <f t="shared" si="56"/>
        <v>8324.8320800000001</v>
      </c>
      <c r="K243" s="395">
        <f t="shared" si="57"/>
        <v>8408.0804007999996</v>
      </c>
      <c r="L243" s="395">
        <f t="shared" si="58"/>
        <v>8492.1612048079987</v>
      </c>
      <c r="M243" s="395">
        <f t="shared" si="59"/>
        <v>800</v>
      </c>
      <c r="N243" s="395">
        <f t="shared" si="60"/>
        <v>818.4</v>
      </c>
      <c r="O243" s="395">
        <f t="shared" si="61"/>
        <v>837.22319999999991</v>
      </c>
      <c r="P243" s="395">
        <f t="shared" si="62"/>
        <v>856.47933359999979</v>
      </c>
      <c r="Q243" s="395">
        <f t="shared" si="63"/>
        <v>876.17835827279976</v>
      </c>
      <c r="R243" s="395">
        <f t="shared" si="64"/>
        <v>896.33046051307406</v>
      </c>
      <c r="S243" s="395">
        <f t="shared" si="65"/>
        <v>916.94606110487473</v>
      </c>
      <c r="T243" s="395">
        <f t="shared" si="66"/>
        <v>8800</v>
      </c>
      <c r="U243" s="395">
        <f t="shared" si="67"/>
        <v>8898.4</v>
      </c>
      <c r="V243" s="395">
        <f t="shared" si="68"/>
        <v>8998.0231999999996</v>
      </c>
      <c r="W243" s="395">
        <f t="shared" si="69"/>
        <v>9098.8873335999997</v>
      </c>
      <c r="X243" s="395">
        <f t="shared" si="70"/>
        <v>9201.0104382728005</v>
      </c>
      <c r="Y243" s="395">
        <f t="shared" si="71"/>
        <v>9304.4108613130738</v>
      </c>
      <c r="Z243" s="395">
        <f t="shared" si="72"/>
        <v>9409.1072659128731</v>
      </c>
      <c r="AA243" s="395">
        <f t="shared" si="73"/>
        <v>880</v>
      </c>
      <c r="AB243" s="395">
        <f t="shared" si="74"/>
        <v>900.2399999999999</v>
      </c>
      <c r="AC243" s="395">
        <f t="shared" si="75"/>
        <v>920.94551999999976</v>
      </c>
      <c r="AD243" s="395">
        <f t="shared" si="76"/>
        <v>942.1272669599997</v>
      </c>
      <c r="AE243" s="395">
        <f t="shared" si="77"/>
        <v>963.79619410007956</v>
      </c>
      <c r="AF243" s="395">
        <f t="shared" si="78"/>
        <v>985.9635065643813</v>
      </c>
      <c r="AG243" s="395">
        <f t="shared" si="79"/>
        <v>1008.640667215362</v>
      </c>
    </row>
    <row r="244" spans="2:33">
      <c r="B244" s="257"/>
      <c r="C244" s="195" t="str">
        <f>'C. Masterfiles'!C47</f>
        <v>N03</v>
      </c>
      <c r="D244" s="195" t="str">
        <f>'C. Masterfiles'!E47</f>
        <v>GSM базова станция (2G Base Station)</v>
      </c>
      <c r="E244" s="195" t="str">
        <f>'C. Masterfiles'!D47</f>
        <v>BTS</v>
      </c>
      <c r="F244" s="395">
        <f t="shared" si="52"/>
        <v>8000</v>
      </c>
      <c r="G244" s="395">
        <f t="shared" si="53"/>
        <v>7840</v>
      </c>
      <c r="H244" s="395">
        <f t="shared" si="54"/>
        <v>7683.2</v>
      </c>
      <c r="I244" s="395">
        <f t="shared" si="55"/>
        <v>7529.5360000000001</v>
      </c>
      <c r="J244" s="395">
        <f t="shared" si="56"/>
        <v>7378.9452799999999</v>
      </c>
      <c r="K244" s="395">
        <f t="shared" si="57"/>
        <v>7231.3663743999996</v>
      </c>
      <c r="L244" s="395">
        <f t="shared" si="58"/>
        <v>7086.7390469119991</v>
      </c>
      <c r="M244" s="395">
        <f t="shared" si="59"/>
        <v>800</v>
      </c>
      <c r="N244" s="395">
        <f t="shared" si="60"/>
        <v>818.4</v>
      </c>
      <c r="O244" s="395">
        <f t="shared" si="61"/>
        <v>837.22319999999991</v>
      </c>
      <c r="P244" s="395">
        <f t="shared" si="62"/>
        <v>856.47933359999979</v>
      </c>
      <c r="Q244" s="395">
        <f t="shared" si="63"/>
        <v>876.17835827279976</v>
      </c>
      <c r="R244" s="395">
        <f t="shared" si="64"/>
        <v>896.33046051307406</v>
      </c>
      <c r="S244" s="395">
        <f t="shared" si="65"/>
        <v>916.94606110487473</v>
      </c>
      <c r="T244" s="395">
        <f t="shared" si="66"/>
        <v>8800</v>
      </c>
      <c r="U244" s="395">
        <f t="shared" si="67"/>
        <v>8658.4</v>
      </c>
      <c r="V244" s="395">
        <f t="shared" si="68"/>
        <v>8520.4231999999993</v>
      </c>
      <c r="W244" s="395">
        <f t="shared" si="69"/>
        <v>8386.0153336000003</v>
      </c>
      <c r="X244" s="395">
        <f t="shared" si="70"/>
        <v>8255.1236382728002</v>
      </c>
      <c r="Y244" s="395">
        <f t="shared" si="71"/>
        <v>8127.6968349130739</v>
      </c>
      <c r="Z244" s="395">
        <f t="shared" si="72"/>
        <v>8003.6851080168735</v>
      </c>
      <c r="AA244" s="395">
        <f t="shared" si="73"/>
        <v>880</v>
      </c>
      <c r="AB244" s="395">
        <f t="shared" si="74"/>
        <v>900.2399999999999</v>
      </c>
      <c r="AC244" s="395">
        <f t="shared" si="75"/>
        <v>920.94551999999976</v>
      </c>
      <c r="AD244" s="395">
        <f t="shared" si="76"/>
        <v>942.1272669599997</v>
      </c>
      <c r="AE244" s="395">
        <f t="shared" si="77"/>
        <v>963.79619410007956</v>
      </c>
      <c r="AF244" s="395">
        <f t="shared" si="78"/>
        <v>985.9635065643813</v>
      </c>
      <c r="AG244" s="395">
        <f t="shared" si="79"/>
        <v>1008.640667215362</v>
      </c>
    </row>
    <row r="245" spans="2:33">
      <c r="B245" s="257"/>
      <c r="C245" s="195" t="str">
        <f>'C. Masterfiles'!C48</f>
        <v>N04</v>
      </c>
      <c r="D245" s="195" t="str">
        <f>'C. Masterfiles'!E48</f>
        <v>UMTS базова станция (3G Base Station)</v>
      </c>
      <c r="E245" s="195" t="str">
        <f>'C. Masterfiles'!D48</f>
        <v>Node B</v>
      </c>
      <c r="F245" s="395">
        <f t="shared" si="52"/>
        <v>20000</v>
      </c>
      <c r="G245" s="395">
        <f t="shared" si="53"/>
        <v>19600</v>
      </c>
      <c r="H245" s="395">
        <f t="shared" si="54"/>
        <v>19208</v>
      </c>
      <c r="I245" s="395">
        <f t="shared" si="55"/>
        <v>18823.84</v>
      </c>
      <c r="J245" s="395">
        <f t="shared" si="56"/>
        <v>18447.3632</v>
      </c>
      <c r="K245" s="395">
        <f t="shared" si="57"/>
        <v>18078.415936000001</v>
      </c>
      <c r="L245" s="395">
        <f t="shared" si="58"/>
        <v>17716.84761728</v>
      </c>
      <c r="M245" s="395">
        <f t="shared" si="59"/>
        <v>2000</v>
      </c>
      <c r="N245" s="395">
        <f t="shared" si="60"/>
        <v>2045.9999999999998</v>
      </c>
      <c r="O245" s="395">
        <f t="shared" si="61"/>
        <v>2093.0579999999995</v>
      </c>
      <c r="P245" s="395">
        <f t="shared" si="62"/>
        <v>2141.1983339999992</v>
      </c>
      <c r="Q245" s="395">
        <f t="shared" si="63"/>
        <v>2190.445895681999</v>
      </c>
      <c r="R245" s="395">
        <f t="shared" si="64"/>
        <v>2240.8261512826848</v>
      </c>
      <c r="S245" s="395">
        <f t="shared" si="65"/>
        <v>2292.3651527621864</v>
      </c>
      <c r="T245" s="395">
        <f t="shared" si="66"/>
        <v>22000</v>
      </c>
      <c r="U245" s="395">
        <f t="shared" si="67"/>
        <v>21646</v>
      </c>
      <c r="V245" s="395">
        <f t="shared" si="68"/>
        <v>21301.058000000001</v>
      </c>
      <c r="W245" s="395">
        <f t="shared" si="69"/>
        <v>20965.038334000001</v>
      </c>
      <c r="X245" s="395">
        <f t="shared" si="70"/>
        <v>20637.809095681998</v>
      </c>
      <c r="Y245" s="395">
        <f t="shared" si="71"/>
        <v>20319.242087282684</v>
      </c>
      <c r="Z245" s="395">
        <f t="shared" si="72"/>
        <v>20009.212770042188</v>
      </c>
      <c r="AA245" s="395">
        <f t="shared" si="73"/>
        <v>2200</v>
      </c>
      <c r="AB245" s="395">
        <f t="shared" si="74"/>
        <v>2250.6</v>
      </c>
      <c r="AC245" s="395">
        <f t="shared" si="75"/>
        <v>2302.3637999999996</v>
      </c>
      <c r="AD245" s="395">
        <f t="shared" si="76"/>
        <v>2355.3181673999993</v>
      </c>
      <c r="AE245" s="395">
        <f t="shared" si="77"/>
        <v>2409.4904852501991</v>
      </c>
      <c r="AF245" s="395">
        <f t="shared" si="78"/>
        <v>2464.9087664109534</v>
      </c>
      <c r="AG245" s="395">
        <f t="shared" si="79"/>
        <v>2521.601668038405</v>
      </c>
    </row>
    <row r="246" spans="2:33">
      <c r="B246" s="257"/>
      <c r="C246" s="195" t="str">
        <f>'C. Masterfiles'!C49</f>
        <v>N05</v>
      </c>
      <c r="D246" s="195" t="str">
        <f>'C. Masterfiles'!E49</f>
        <v>Контролер на GSM базова станция (Base station controller)</v>
      </c>
      <c r="E246" s="195" t="str">
        <f>'C. Masterfiles'!D49</f>
        <v>BSC</v>
      </c>
      <c r="F246" s="395">
        <f t="shared" si="52"/>
        <v>800000</v>
      </c>
      <c r="G246" s="395">
        <f t="shared" si="53"/>
        <v>784000</v>
      </c>
      <c r="H246" s="395">
        <f t="shared" si="54"/>
        <v>768320</v>
      </c>
      <c r="I246" s="395">
        <f t="shared" si="55"/>
        <v>752953.6</v>
      </c>
      <c r="J246" s="395">
        <f t="shared" si="56"/>
        <v>737894.52799999993</v>
      </c>
      <c r="K246" s="395">
        <f t="shared" si="57"/>
        <v>723136.63743999996</v>
      </c>
      <c r="L246" s="395">
        <f t="shared" si="58"/>
        <v>708673.9046912</v>
      </c>
      <c r="M246" s="395">
        <f t="shared" si="59"/>
        <v>80000</v>
      </c>
      <c r="N246" s="395">
        <f t="shared" si="60"/>
        <v>81840</v>
      </c>
      <c r="O246" s="395">
        <f t="shared" si="61"/>
        <v>83722.319999999992</v>
      </c>
      <c r="P246" s="395">
        <f t="shared" si="62"/>
        <v>85647.933359999981</v>
      </c>
      <c r="Q246" s="395">
        <f t="shared" si="63"/>
        <v>87617.835827279967</v>
      </c>
      <c r="R246" s="395">
        <f t="shared" si="64"/>
        <v>89633.046051307392</v>
      </c>
      <c r="S246" s="395">
        <f t="shared" si="65"/>
        <v>91694.606110487453</v>
      </c>
      <c r="T246" s="395">
        <f t="shared" si="66"/>
        <v>880000</v>
      </c>
      <c r="U246" s="395">
        <f t="shared" si="67"/>
        <v>865840</v>
      </c>
      <c r="V246" s="395">
        <f t="shared" si="68"/>
        <v>852042.32</v>
      </c>
      <c r="W246" s="395">
        <f t="shared" si="69"/>
        <v>838601.53336</v>
      </c>
      <c r="X246" s="395">
        <f t="shared" si="70"/>
        <v>825512.36382727989</v>
      </c>
      <c r="Y246" s="395">
        <f t="shared" si="71"/>
        <v>812769.68349130731</v>
      </c>
      <c r="Z246" s="395">
        <f t="shared" si="72"/>
        <v>800368.51080168749</v>
      </c>
      <c r="AA246" s="395">
        <f t="shared" si="73"/>
        <v>88000</v>
      </c>
      <c r="AB246" s="395">
        <f t="shared" si="74"/>
        <v>90023.999999999985</v>
      </c>
      <c r="AC246" s="395">
        <f t="shared" si="75"/>
        <v>92094.551999999981</v>
      </c>
      <c r="AD246" s="395">
        <f t="shared" si="76"/>
        <v>94212.726695999969</v>
      </c>
      <c r="AE246" s="395">
        <f t="shared" si="77"/>
        <v>96379.619410007959</v>
      </c>
      <c r="AF246" s="395">
        <f t="shared" si="78"/>
        <v>98596.350656438139</v>
      </c>
      <c r="AG246" s="395">
        <f t="shared" si="79"/>
        <v>100864.0667215362</v>
      </c>
    </row>
    <row r="247" spans="2:33">
      <c r="B247" s="257"/>
      <c r="C247" s="195" t="str">
        <f>'C. Masterfiles'!C50</f>
        <v>N06</v>
      </c>
      <c r="D247" s="195" t="str">
        <f>'C. Masterfiles'!E50</f>
        <v>Контролер на UMTS базова станция (Radio Network Controler)</v>
      </c>
      <c r="E247" s="195" t="str">
        <f>'C. Masterfiles'!D50</f>
        <v>RNC</v>
      </c>
      <c r="F247" s="395">
        <f t="shared" si="52"/>
        <v>500000</v>
      </c>
      <c r="G247" s="395">
        <f t="shared" si="53"/>
        <v>490000</v>
      </c>
      <c r="H247" s="395">
        <f t="shared" si="54"/>
        <v>480200</v>
      </c>
      <c r="I247" s="395">
        <f t="shared" si="55"/>
        <v>470596</v>
      </c>
      <c r="J247" s="395">
        <f t="shared" si="56"/>
        <v>461184.08</v>
      </c>
      <c r="K247" s="395">
        <f t="shared" si="57"/>
        <v>451960.39840000001</v>
      </c>
      <c r="L247" s="395">
        <f t="shared" si="58"/>
        <v>442921.19043199997</v>
      </c>
      <c r="M247" s="395">
        <f t="shared" si="59"/>
        <v>50000</v>
      </c>
      <c r="N247" s="395">
        <f t="shared" si="60"/>
        <v>51149.999999999993</v>
      </c>
      <c r="O247" s="395">
        <f t="shared" si="61"/>
        <v>52326.44999999999</v>
      </c>
      <c r="P247" s="395">
        <f t="shared" si="62"/>
        <v>53529.958349999986</v>
      </c>
      <c r="Q247" s="395">
        <f t="shared" si="63"/>
        <v>54761.147392049977</v>
      </c>
      <c r="R247" s="395">
        <f t="shared" si="64"/>
        <v>56020.653782067122</v>
      </c>
      <c r="S247" s="395">
        <f t="shared" si="65"/>
        <v>57309.128819054662</v>
      </c>
      <c r="T247" s="395">
        <f t="shared" si="66"/>
        <v>550000</v>
      </c>
      <c r="U247" s="395">
        <f t="shared" si="67"/>
        <v>541150</v>
      </c>
      <c r="V247" s="395">
        <f t="shared" si="68"/>
        <v>532526.44999999995</v>
      </c>
      <c r="W247" s="395">
        <f t="shared" si="69"/>
        <v>524125.95834999997</v>
      </c>
      <c r="X247" s="395">
        <f t="shared" si="70"/>
        <v>515945.22739204997</v>
      </c>
      <c r="Y247" s="395">
        <f t="shared" si="71"/>
        <v>507981.05218206713</v>
      </c>
      <c r="Z247" s="395">
        <f t="shared" si="72"/>
        <v>500230.31925105467</v>
      </c>
      <c r="AA247" s="395">
        <f t="shared" si="73"/>
        <v>55000</v>
      </c>
      <c r="AB247" s="395">
        <f t="shared" si="74"/>
        <v>56264.999999999993</v>
      </c>
      <c r="AC247" s="395">
        <f t="shared" si="75"/>
        <v>57559.094999999987</v>
      </c>
      <c r="AD247" s="395">
        <f t="shared" si="76"/>
        <v>58882.95418499998</v>
      </c>
      <c r="AE247" s="395">
        <f t="shared" si="77"/>
        <v>60237.262131254975</v>
      </c>
      <c r="AF247" s="395">
        <f t="shared" si="78"/>
        <v>61622.719160273831</v>
      </c>
      <c r="AG247" s="395">
        <f t="shared" si="79"/>
        <v>63040.041700960122</v>
      </c>
    </row>
    <row r="248" spans="2:33">
      <c r="B248" s="257"/>
      <c r="C248" s="195" t="str">
        <f>'C. Masterfiles'!C51</f>
        <v>N07</v>
      </c>
      <c r="D248" s="195" t="str">
        <f>'C. Masterfiles'!E51</f>
        <v>Мобилна централа (Mobile Switching Centre)</v>
      </c>
      <c r="E248" s="195" t="str">
        <f>'C. Masterfiles'!D51</f>
        <v>MSC</v>
      </c>
      <c r="F248" s="395">
        <f t="shared" si="52"/>
        <v>500000</v>
      </c>
      <c r="G248" s="395">
        <f t="shared" si="53"/>
        <v>490000</v>
      </c>
      <c r="H248" s="395">
        <f t="shared" si="54"/>
        <v>480200</v>
      </c>
      <c r="I248" s="395">
        <f t="shared" si="55"/>
        <v>470596</v>
      </c>
      <c r="J248" s="395">
        <f t="shared" si="56"/>
        <v>461184.08</v>
      </c>
      <c r="K248" s="395">
        <f t="shared" si="57"/>
        <v>451960.39840000001</v>
      </c>
      <c r="L248" s="395">
        <f t="shared" si="58"/>
        <v>442921.19043199997</v>
      </c>
      <c r="M248" s="395">
        <f t="shared" si="59"/>
        <v>50000</v>
      </c>
      <c r="N248" s="395">
        <f t="shared" si="60"/>
        <v>51149.999999999993</v>
      </c>
      <c r="O248" s="395">
        <f t="shared" si="61"/>
        <v>52326.44999999999</v>
      </c>
      <c r="P248" s="395">
        <f t="shared" si="62"/>
        <v>53529.958349999986</v>
      </c>
      <c r="Q248" s="395">
        <f t="shared" si="63"/>
        <v>54761.147392049977</v>
      </c>
      <c r="R248" s="395">
        <f t="shared" si="64"/>
        <v>56020.653782067122</v>
      </c>
      <c r="S248" s="395">
        <f t="shared" si="65"/>
        <v>57309.128819054662</v>
      </c>
      <c r="T248" s="395">
        <f t="shared" si="66"/>
        <v>550000</v>
      </c>
      <c r="U248" s="395">
        <f t="shared" si="67"/>
        <v>541150</v>
      </c>
      <c r="V248" s="395">
        <f t="shared" si="68"/>
        <v>532526.44999999995</v>
      </c>
      <c r="W248" s="395">
        <f t="shared" si="69"/>
        <v>524125.95834999997</v>
      </c>
      <c r="X248" s="395">
        <f t="shared" si="70"/>
        <v>515945.22739204997</v>
      </c>
      <c r="Y248" s="395">
        <f t="shared" si="71"/>
        <v>507981.05218206713</v>
      </c>
      <c r="Z248" s="395">
        <f t="shared" si="72"/>
        <v>500230.31925105467</v>
      </c>
      <c r="AA248" s="395">
        <f t="shared" si="73"/>
        <v>55000</v>
      </c>
      <c r="AB248" s="395">
        <f t="shared" si="74"/>
        <v>56264.999999999993</v>
      </c>
      <c r="AC248" s="395">
        <f t="shared" si="75"/>
        <v>57559.094999999987</v>
      </c>
      <c r="AD248" s="395">
        <f t="shared" si="76"/>
        <v>58882.95418499998</v>
      </c>
      <c r="AE248" s="395">
        <f t="shared" si="77"/>
        <v>60237.262131254975</v>
      </c>
      <c r="AF248" s="395">
        <f t="shared" si="78"/>
        <v>61622.719160273831</v>
      </c>
      <c r="AG248" s="395">
        <f t="shared" si="79"/>
        <v>63040.041700960122</v>
      </c>
    </row>
    <row r="249" spans="2:33">
      <c r="B249" s="257"/>
      <c r="C249" s="195" t="str">
        <f>'C. Masterfiles'!C52</f>
        <v>N08</v>
      </c>
      <c r="D249" s="195" t="str">
        <f>'C. Masterfiles'!E52</f>
        <v>Регистър на "домашните" потребители (Home location register)</v>
      </c>
      <c r="E249" s="195" t="str">
        <f>'C. Masterfiles'!D52</f>
        <v>HLR</v>
      </c>
      <c r="F249" s="395">
        <f t="shared" si="52"/>
        <v>500000</v>
      </c>
      <c r="G249" s="395">
        <f t="shared" si="53"/>
        <v>490000</v>
      </c>
      <c r="H249" s="395">
        <f t="shared" si="54"/>
        <v>480200</v>
      </c>
      <c r="I249" s="395">
        <f t="shared" si="55"/>
        <v>470596</v>
      </c>
      <c r="J249" s="395">
        <f t="shared" si="56"/>
        <v>461184.08</v>
      </c>
      <c r="K249" s="395">
        <f t="shared" si="57"/>
        <v>451960.39840000001</v>
      </c>
      <c r="L249" s="395">
        <f t="shared" si="58"/>
        <v>442921.19043199997</v>
      </c>
      <c r="M249" s="395">
        <f t="shared" si="59"/>
        <v>50000</v>
      </c>
      <c r="N249" s="395">
        <f t="shared" si="60"/>
        <v>51149.999999999993</v>
      </c>
      <c r="O249" s="395">
        <f t="shared" si="61"/>
        <v>52326.44999999999</v>
      </c>
      <c r="P249" s="395">
        <f t="shared" si="62"/>
        <v>53529.958349999986</v>
      </c>
      <c r="Q249" s="395">
        <f t="shared" si="63"/>
        <v>54761.147392049977</v>
      </c>
      <c r="R249" s="395">
        <f t="shared" si="64"/>
        <v>56020.653782067122</v>
      </c>
      <c r="S249" s="395">
        <f t="shared" si="65"/>
        <v>57309.128819054662</v>
      </c>
      <c r="T249" s="395">
        <f t="shared" si="66"/>
        <v>550000</v>
      </c>
      <c r="U249" s="395">
        <f t="shared" si="67"/>
        <v>541150</v>
      </c>
      <c r="V249" s="395">
        <f t="shared" si="68"/>
        <v>532526.44999999995</v>
      </c>
      <c r="W249" s="395">
        <f t="shared" si="69"/>
        <v>524125.95834999997</v>
      </c>
      <c r="X249" s="395">
        <f t="shared" si="70"/>
        <v>515945.22739204997</v>
      </c>
      <c r="Y249" s="395">
        <f t="shared" si="71"/>
        <v>507981.05218206713</v>
      </c>
      <c r="Z249" s="395">
        <f t="shared" si="72"/>
        <v>500230.31925105467</v>
      </c>
      <c r="AA249" s="395">
        <f t="shared" si="73"/>
        <v>55000</v>
      </c>
      <c r="AB249" s="395">
        <f t="shared" si="74"/>
        <v>56264.999999999993</v>
      </c>
      <c r="AC249" s="395">
        <f t="shared" si="75"/>
        <v>57559.094999999987</v>
      </c>
      <c r="AD249" s="395">
        <f t="shared" si="76"/>
        <v>58882.95418499998</v>
      </c>
      <c r="AE249" s="395">
        <f t="shared" si="77"/>
        <v>60237.262131254975</v>
      </c>
      <c r="AF249" s="395">
        <f t="shared" si="78"/>
        <v>61622.719160273831</v>
      </c>
      <c r="AG249" s="395">
        <f t="shared" si="79"/>
        <v>63040.041700960122</v>
      </c>
    </row>
    <row r="250" spans="2:33">
      <c r="B250" s="257"/>
      <c r="C250" s="195" t="str">
        <f>'C. Masterfiles'!C53</f>
        <v>N09</v>
      </c>
      <c r="D250" s="195" t="str">
        <f>'C. Masterfiles'!E53</f>
        <v>Предплатена платформа (Pre-paid platform)</v>
      </c>
      <c r="E250" s="195" t="str">
        <f>'C. Masterfiles'!D53</f>
        <v>PPP</v>
      </c>
      <c r="F250" s="395">
        <f t="shared" si="52"/>
        <v>2000000</v>
      </c>
      <c r="G250" s="395">
        <f t="shared" si="53"/>
        <v>1960000</v>
      </c>
      <c r="H250" s="395">
        <f t="shared" si="54"/>
        <v>1920800</v>
      </c>
      <c r="I250" s="395">
        <f t="shared" si="55"/>
        <v>1882384</v>
      </c>
      <c r="J250" s="395">
        <f t="shared" si="56"/>
        <v>1844736.32</v>
      </c>
      <c r="K250" s="395">
        <f t="shared" si="57"/>
        <v>1807841.5936</v>
      </c>
      <c r="L250" s="395">
        <f t="shared" si="58"/>
        <v>1771684.7617279999</v>
      </c>
      <c r="M250" s="395">
        <f t="shared" si="59"/>
        <v>200000</v>
      </c>
      <c r="N250" s="395">
        <f t="shared" si="60"/>
        <v>204599.99999999997</v>
      </c>
      <c r="O250" s="395">
        <f t="shared" si="61"/>
        <v>209305.79999999996</v>
      </c>
      <c r="P250" s="395">
        <f t="shared" si="62"/>
        <v>214119.83339999994</v>
      </c>
      <c r="Q250" s="395">
        <f t="shared" si="63"/>
        <v>219044.58956819991</v>
      </c>
      <c r="R250" s="395">
        <f t="shared" si="64"/>
        <v>224082.61512826849</v>
      </c>
      <c r="S250" s="395">
        <f t="shared" si="65"/>
        <v>229236.51527621865</v>
      </c>
      <c r="T250" s="395">
        <f t="shared" si="66"/>
        <v>2200000</v>
      </c>
      <c r="U250" s="395">
        <f t="shared" si="67"/>
        <v>2164600</v>
      </c>
      <c r="V250" s="395">
        <f t="shared" si="68"/>
        <v>2130105.7999999998</v>
      </c>
      <c r="W250" s="395">
        <f t="shared" si="69"/>
        <v>2096503.8333999999</v>
      </c>
      <c r="X250" s="395">
        <f t="shared" si="70"/>
        <v>2063780.9095681999</v>
      </c>
      <c r="Y250" s="395">
        <f t="shared" si="71"/>
        <v>2031924.2087282685</v>
      </c>
      <c r="Z250" s="395">
        <f t="shared" si="72"/>
        <v>2000921.2770042187</v>
      </c>
      <c r="AA250" s="395">
        <f t="shared" si="73"/>
        <v>220000</v>
      </c>
      <c r="AB250" s="395">
        <f t="shared" si="74"/>
        <v>225059.99999999997</v>
      </c>
      <c r="AC250" s="395">
        <f t="shared" si="75"/>
        <v>230236.37999999995</v>
      </c>
      <c r="AD250" s="395">
        <f t="shared" si="76"/>
        <v>235531.81673999992</v>
      </c>
      <c r="AE250" s="395">
        <f t="shared" si="77"/>
        <v>240949.0485250199</v>
      </c>
      <c r="AF250" s="395">
        <f t="shared" si="78"/>
        <v>246490.87664109532</v>
      </c>
      <c r="AG250" s="395">
        <f t="shared" si="79"/>
        <v>252160.16680384049</v>
      </c>
    </row>
    <row r="251" spans="2:33">
      <c r="B251" s="257"/>
      <c r="C251" s="195" t="str">
        <f>'C. Masterfiles'!C54</f>
        <v>N10</v>
      </c>
      <c r="D251" s="195" t="str">
        <f>'C. Masterfiles'!E54</f>
        <v>SMS шлюз (SMS Gateway)</v>
      </c>
      <c r="E251" s="195" t="str">
        <f>'C. Masterfiles'!D54</f>
        <v>SMSG</v>
      </c>
      <c r="F251" s="395">
        <f t="shared" si="52"/>
        <v>200000</v>
      </c>
      <c r="G251" s="395">
        <f t="shared" si="53"/>
        <v>196000</v>
      </c>
      <c r="H251" s="395">
        <f t="shared" si="54"/>
        <v>192080</v>
      </c>
      <c r="I251" s="395">
        <f t="shared" si="55"/>
        <v>188238.4</v>
      </c>
      <c r="J251" s="395">
        <f t="shared" si="56"/>
        <v>184473.63199999998</v>
      </c>
      <c r="K251" s="395">
        <f t="shared" si="57"/>
        <v>180784.15935999999</v>
      </c>
      <c r="L251" s="395">
        <f t="shared" si="58"/>
        <v>177168.4761728</v>
      </c>
      <c r="M251" s="395">
        <f t="shared" si="59"/>
        <v>20000</v>
      </c>
      <c r="N251" s="395">
        <f t="shared" si="60"/>
        <v>20460</v>
      </c>
      <c r="O251" s="395">
        <f t="shared" si="61"/>
        <v>20930.579999999998</v>
      </c>
      <c r="P251" s="395">
        <f t="shared" si="62"/>
        <v>21411.983339999995</v>
      </c>
      <c r="Q251" s="395">
        <f t="shared" si="63"/>
        <v>21904.458956819992</v>
      </c>
      <c r="R251" s="395">
        <f t="shared" si="64"/>
        <v>22408.261512826848</v>
      </c>
      <c r="S251" s="395">
        <f t="shared" si="65"/>
        <v>22923.651527621863</v>
      </c>
      <c r="T251" s="395">
        <f t="shared" si="66"/>
        <v>220000</v>
      </c>
      <c r="U251" s="395">
        <f t="shared" si="67"/>
        <v>216460</v>
      </c>
      <c r="V251" s="395">
        <f t="shared" si="68"/>
        <v>213010.58</v>
      </c>
      <c r="W251" s="395">
        <f t="shared" si="69"/>
        <v>209650.38334</v>
      </c>
      <c r="X251" s="395">
        <f t="shared" si="70"/>
        <v>206378.09095681997</v>
      </c>
      <c r="Y251" s="395">
        <f t="shared" si="71"/>
        <v>203192.42087282683</v>
      </c>
      <c r="Z251" s="395">
        <f t="shared" si="72"/>
        <v>200092.12770042187</v>
      </c>
      <c r="AA251" s="395">
        <f t="shared" si="73"/>
        <v>22000</v>
      </c>
      <c r="AB251" s="395">
        <f t="shared" si="74"/>
        <v>22505.999999999996</v>
      </c>
      <c r="AC251" s="395">
        <f t="shared" si="75"/>
        <v>23023.637999999995</v>
      </c>
      <c r="AD251" s="395">
        <f t="shared" si="76"/>
        <v>23553.181673999992</v>
      </c>
      <c r="AE251" s="395">
        <f t="shared" si="77"/>
        <v>24094.90485250199</v>
      </c>
      <c r="AF251" s="395">
        <f t="shared" si="78"/>
        <v>24649.087664109535</v>
      </c>
      <c r="AG251" s="395">
        <f t="shared" si="79"/>
        <v>25216.016680384051</v>
      </c>
    </row>
    <row r="252" spans="2:33">
      <c r="B252" s="257"/>
      <c r="C252" s="195" t="str">
        <f>'C. Masterfiles'!C55</f>
        <v>N11</v>
      </c>
      <c r="D252" s="195" t="str">
        <f>'C. Masterfiles'!E55</f>
        <v>Централа за кратки съобщения SMS (SMS Control Centre)</v>
      </c>
      <c r="E252" s="195" t="str">
        <f>'C. Masterfiles'!D55</f>
        <v>SMSC</v>
      </c>
      <c r="F252" s="395">
        <f t="shared" si="52"/>
        <v>200000</v>
      </c>
      <c r="G252" s="395">
        <f t="shared" si="53"/>
        <v>196000</v>
      </c>
      <c r="H252" s="395">
        <f t="shared" si="54"/>
        <v>192080</v>
      </c>
      <c r="I252" s="395">
        <f t="shared" si="55"/>
        <v>188238.4</v>
      </c>
      <c r="J252" s="395">
        <f t="shared" si="56"/>
        <v>184473.63199999998</v>
      </c>
      <c r="K252" s="395">
        <f t="shared" si="57"/>
        <v>180784.15935999999</v>
      </c>
      <c r="L252" s="395">
        <f t="shared" si="58"/>
        <v>177168.4761728</v>
      </c>
      <c r="M252" s="395">
        <f t="shared" si="59"/>
        <v>20000</v>
      </c>
      <c r="N252" s="395">
        <f t="shared" si="60"/>
        <v>20460</v>
      </c>
      <c r="O252" s="395">
        <f t="shared" si="61"/>
        <v>20930.579999999998</v>
      </c>
      <c r="P252" s="395">
        <f t="shared" si="62"/>
        <v>21411.983339999995</v>
      </c>
      <c r="Q252" s="395">
        <f t="shared" si="63"/>
        <v>21904.458956819992</v>
      </c>
      <c r="R252" s="395">
        <f t="shared" si="64"/>
        <v>22408.261512826848</v>
      </c>
      <c r="S252" s="395">
        <f t="shared" si="65"/>
        <v>22923.651527621863</v>
      </c>
      <c r="T252" s="395">
        <f t="shared" si="66"/>
        <v>220000</v>
      </c>
      <c r="U252" s="395">
        <f t="shared" si="67"/>
        <v>216460</v>
      </c>
      <c r="V252" s="395">
        <f t="shared" si="68"/>
        <v>213010.58</v>
      </c>
      <c r="W252" s="395">
        <f t="shared" si="69"/>
        <v>209650.38334</v>
      </c>
      <c r="X252" s="395">
        <f t="shared" si="70"/>
        <v>206378.09095681997</v>
      </c>
      <c r="Y252" s="395">
        <f t="shared" si="71"/>
        <v>203192.42087282683</v>
      </c>
      <c r="Z252" s="395">
        <f t="shared" si="72"/>
        <v>200092.12770042187</v>
      </c>
      <c r="AA252" s="395">
        <f t="shared" si="73"/>
        <v>22000</v>
      </c>
      <c r="AB252" s="395">
        <f t="shared" si="74"/>
        <v>22505.999999999996</v>
      </c>
      <c r="AC252" s="395">
        <f t="shared" si="75"/>
        <v>23023.637999999995</v>
      </c>
      <c r="AD252" s="395">
        <f t="shared" si="76"/>
        <v>23553.181673999992</v>
      </c>
      <c r="AE252" s="395">
        <f t="shared" si="77"/>
        <v>24094.90485250199</v>
      </c>
      <c r="AF252" s="395">
        <f t="shared" si="78"/>
        <v>24649.087664109535</v>
      </c>
      <c r="AG252" s="395">
        <f t="shared" si="79"/>
        <v>25216.016680384051</v>
      </c>
    </row>
    <row r="253" spans="2:33">
      <c r="B253" s="257"/>
      <c r="C253" s="195" t="str">
        <f>'C. Masterfiles'!C56</f>
        <v>N12</v>
      </c>
      <c r="D253" s="195" t="str">
        <f>'C. Masterfiles'!E56</f>
        <v>Централа за мултимедийни съобщения MMS (MMS Control Centre)</v>
      </c>
      <c r="E253" s="195" t="str">
        <f>'C. Masterfiles'!D56</f>
        <v>MMSC</v>
      </c>
      <c r="F253" s="395">
        <f t="shared" si="52"/>
        <v>500000</v>
      </c>
      <c r="G253" s="395">
        <f t="shared" si="53"/>
        <v>490000</v>
      </c>
      <c r="H253" s="395">
        <f t="shared" si="54"/>
        <v>480200</v>
      </c>
      <c r="I253" s="395">
        <f t="shared" si="55"/>
        <v>470596</v>
      </c>
      <c r="J253" s="395">
        <f t="shared" si="56"/>
        <v>461184.08</v>
      </c>
      <c r="K253" s="395">
        <f t="shared" si="57"/>
        <v>451960.39840000001</v>
      </c>
      <c r="L253" s="395">
        <f t="shared" si="58"/>
        <v>442921.19043199997</v>
      </c>
      <c r="M253" s="395">
        <f t="shared" si="59"/>
        <v>50000</v>
      </c>
      <c r="N253" s="395">
        <f t="shared" si="60"/>
        <v>51149.999999999993</v>
      </c>
      <c r="O253" s="395">
        <f t="shared" si="61"/>
        <v>52326.44999999999</v>
      </c>
      <c r="P253" s="395">
        <f t="shared" si="62"/>
        <v>53529.958349999986</v>
      </c>
      <c r="Q253" s="395">
        <f t="shared" si="63"/>
        <v>54761.147392049977</v>
      </c>
      <c r="R253" s="395">
        <f t="shared" si="64"/>
        <v>56020.653782067122</v>
      </c>
      <c r="S253" s="395">
        <f t="shared" si="65"/>
        <v>57309.128819054662</v>
      </c>
      <c r="T253" s="395">
        <f t="shared" si="66"/>
        <v>550000</v>
      </c>
      <c r="U253" s="395">
        <f t="shared" si="67"/>
        <v>541150</v>
      </c>
      <c r="V253" s="395">
        <f t="shared" si="68"/>
        <v>532526.44999999995</v>
      </c>
      <c r="W253" s="395">
        <f t="shared" si="69"/>
        <v>524125.95834999997</v>
      </c>
      <c r="X253" s="395">
        <f t="shared" si="70"/>
        <v>515945.22739204997</v>
      </c>
      <c r="Y253" s="395">
        <f t="shared" si="71"/>
        <v>507981.05218206713</v>
      </c>
      <c r="Z253" s="395">
        <f t="shared" si="72"/>
        <v>500230.31925105467</v>
      </c>
      <c r="AA253" s="395">
        <f t="shared" si="73"/>
        <v>55000</v>
      </c>
      <c r="AB253" s="395">
        <f t="shared" si="74"/>
        <v>56264.999999999993</v>
      </c>
      <c r="AC253" s="395">
        <f t="shared" si="75"/>
        <v>57559.094999999987</v>
      </c>
      <c r="AD253" s="395">
        <f t="shared" si="76"/>
        <v>58882.95418499998</v>
      </c>
      <c r="AE253" s="395">
        <f t="shared" si="77"/>
        <v>60237.262131254975</v>
      </c>
      <c r="AF253" s="395">
        <f t="shared" si="78"/>
        <v>61622.719160273831</v>
      </c>
      <c r="AG253" s="395">
        <f t="shared" si="79"/>
        <v>63040.041700960122</v>
      </c>
    </row>
    <row r="254" spans="2:33">
      <c r="B254" s="257"/>
      <c r="C254" s="195" t="str">
        <f>'C. Masterfiles'!C57</f>
        <v>N13</v>
      </c>
      <c r="D254" s="195" t="str">
        <f>'C. Masterfiles'!E57</f>
        <v>Система за гласова поща (Voice mail system)</v>
      </c>
      <c r="E254" s="195" t="str">
        <f>'C. Masterfiles'!D57</f>
        <v>VMS</v>
      </c>
      <c r="F254" s="395">
        <f t="shared" si="52"/>
        <v>500000</v>
      </c>
      <c r="G254" s="395">
        <f t="shared" si="53"/>
        <v>490000</v>
      </c>
      <c r="H254" s="395">
        <f t="shared" si="54"/>
        <v>480200</v>
      </c>
      <c r="I254" s="395">
        <f t="shared" si="55"/>
        <v>470596</v>
      </c>
      <c r="J254" s="395">
        <f t="shared" si="56"/>
        <v>461184.08</v>
      </c>
      <c r="K254" s="395">
        <f t="shared" si="57"/>
        <v>451960.39840000001</v>
      </c>
      <c r="L254" s="395">
        <f t="shared" si="58"/>
        <v>442921.19043199997</v>
      </c>
      <c r="M254" s="395">
        <f t="shared" si="59"/>
        <v>50000</v>
      </c>
      <c r="N254" s="395">
        <f t="shared" si="60"/>
        <v>51149.999999999993</v>
      </c>
      <c r="O254" s="395">
        <f t="shared" si="61"/>
        <v>52326.44999999999</v>
      </c>
      <c r="P254" s="395">
        <f t="shared" si="62"/>
        <v>53529.958349999986</v>
      </c>
      <c r="Q254" s="395">
        <f t="shared" si="63"/>
        <v>54761.147392049977</v>
      </c>
      <c r="R254" s="395">
        <f t="shared" si="64"/>
        <v>56020.653782067122</v>
      </c>
      <c r="S254" s="395">
        <f t="shared" si="65"/>
        <v>57309.128819054662</v>
      </c>
      <c r="T254" s="395">
        <f t="shared" si="66"/>
        <v>550000</v>
      </c>
      <c r="U254" s="395">
        <f t="shared" si="67"/>
        <v>541150</v>
      </c>
      <c r="V254" s="395">
        <f t="shared" si="68"/>
        <v>532526.44999999995</v>
      </c>
      <c r="W254" s="395">
        <f t="shared" si="69"/>
        <v>524125.95834999997</v>
      </c>
      <c r="X254" s="395">
        <f t="shared" si="70"/>
        <v>515945.22739204997</v>
      </c>
      <c r="Y254" s="395">
        <f t="shared" si="71"/>
        <v>507981.05218206713</v>
      </c>
      <c r="Z254" s="395">
        <f t="shared" si="72"/>
        <v>500230.31925105467</v>
      </c>
      <c r="AA254" s="395">
        <f t="shared" si="73"/>
        <v>55000</v>
      </c>
      <c r="AB254" s="395">
        <f t="shared" si="74"/>
        <v>56264.999999999993</v>
      </c>
      <c r="AC254" s="395">
        <f t="shared" si="75"/>
        <v>57559.094999999987</v>
      </c>
      <c r="AD254" s="395">
        <f t="shared" si="76"/>
        <v>58882.95418499998</v>
      </c>
      <c r="AE254" s="395">
        <f t="shared" si="77"/>
        <v>60237.262131254975</v>
      </c>
      <c r="AF254" s="395">
        <f t="shared" si="78"/>
        <v>61622.719160273831</v>
      </c>
      <c r="AG254" s="395">
        <f t="shared" si="79"/>
        <v>63040.041700960122</v>
      </c>
    </row>
    <row r="255" spans="2:33">
      <c r="B255" s="257"/>
      <c r="C255" s="195" t="str">
        <f>'C. Masterfiles'!C58</f>
        <v>N14</v>
      </c>
      <c r="D255" s="195" t="str">
        <f>'C. Masterfiles'!E58</f>
        <v>Система за управление на мрежата (Network management system)</v>
      </c>
      <c r="E255" s="195" t="str">
        <f>'C. Masterfiles'!D58</f>
        <v>NMS</v>
      </c>
      <c r="F255" s="395">
        <f t="shared" si="52"/>
        <v>200000</v>
      </c>
      <c r="G255" s="395">
        <f t="shared" si="53"/>
        <v>196000</v>
      </c>
      <c r="H255" s="395">
        <f t="shared" si="54"/>
        <v>192080</v>
      </c>
      <c r="I255" s="395">
        <f t="shared" si="55"/>
        <v>188238.4</v>
      </c>
      <c r="J255" s="395">
        <f t="shared" si="56"/>
        <v>184473.63199999998</v>
      </c>
      <c r="K255" s="395">
        <f t="shared" si="57"/>
        <v>180784.15935999999</v>
      </c>
      <c r="L255" s="395">
        <f t="shared" si="58"/>
        <v>177168.4761728</v>
      </c>
      <c r="M255" s="395">
        <f t="shared" si="59"/>
        <v>20000</v>
      </c>
      <c r="N255" s="395">
        <f t="shared" si="60"/>
        <v>20460</v>
      </c>
      <c r="O255" s="395">
        <f t="shared" si="61"/>
        <v>20930.579999999998</v>
      </c>
      <c r="P255" s="395">
        <f t="shared" si="62"/>
        <v>21411.983339999995</v>
      </c>
      <c r="Q255" s="395">
        <f t="shared" si="63"/>
        <v>21904.458956819992</v>
      </c>
      <c r="R255" s="395">
        <f t="shared" si="64"/>
        <v>22408.261512826848</v>
      </c>
      <c r="S255" s="395">
        <f t="shared" si="65"/>
        <v>22923.651527621863</v>
      </c>
      <c r="T255" s="395">
        <f t="shared" si="66"/>
        <v>220000</v>
      </c>
      <c r="U255" s="395">
        <f t="shared" si="67"/>
        <v>216460</v>
      </c>
      <c r="V255" s="395">
        <f t="shared" si="68"/>
        <v>213010.58</v>
      </c>
      <c r="W255" s="395">
        <f t="shared" si="69"/>
        <v>209650.38334</v>
      </c>
      <c r="X255" s="395">
        <f t="shared" si="70"/>
        <v>206378.09095681997</v>
      </c>
      <c r="Y255" s="395">
        <f t="shared" si="71"/>
        <v>203192.42087282683</v>
      </c>
      <c r="Z255" s="395">
        <f t="shared" si="72"/>
        <v>200092.12770042187</v>
      </c>
      <c r="AA255" s="395">
        <f t="shared" si="73"/>
        <v>22000</v>
      </c>
      <c r="AB255" s="395">
        <f t="shared" si="74"/>
        <v>22505.999999999996</v>
      </c>
      <c r="AC255" s="395">
        <f t="shared" si="75"/>
        <v>23023.637999999995</v>
      </c>
      <c r="AD255" s="395">
        <f t="shared" si="76"/>
        <v>23553.181673999992</v>
      </c>
      <c r="AE255" s="395">
        <f t="shared" si="77"/>
        <v>24094.90485250199</v>
      </c>
      <c r="AF255" s="395">
        <f t="shared" si="78"/>
        <v>24649.087664109535</v>
      </c>
      <c r="AG255" s="395">
        <f t="shared" si="79"/>
        <v>25216.016680384051</v>
      </c>
    </row>
    <row r="256" spans="2:33">
      <c r="C256" s="195" t="str">
        <f>'C. Masterfiles'!C59</f>
        <v>N15</v>
      </c>
      <c r="D256" s="195" t="str">
        <f>'C. Masterfiles'!E59</f>
        <v>Система/и за оперативна поддръжка на мрежата (Operational Support System)</v>
      </c>
      <c r="E256" s="195" t="str">
        <f>'C. Masterfiles'!D59</f>
        <v>OSS</v>
      </c>
      <c r="F256" s="395">
        <f t="shared" si="52"/>
        <v>500000</v>
      </c>
      <c r="G256" s="395">
        <f t="shared" si="53"/>
        <v>490000</v>
      </c>
      <c r="H256" s="395">
        <f t="shared" si="54"/>
        <v>480200</v>
      </c>
      <c r="I256" s="395">
        <f t="shared" si="55"/>
        <v>470596</v>
      </c>
      <c r="J256" s="395">
        <f t="shared" si="56"/>
        <v>461184.08</v>
      </c>
      <c r="K256" s="395">
        <f t="shared" si="57"/>
        <v>451960.39840000001</v>
      </c>
      <c r="L256" s="395">
        <f t="shared" si="58"/>
        <v>442921.19043199997</v>
      </c>
      <c r="M256" s="395">
        <f t="shared" si="59"/>
        <v>50000</v>
      </c>
      <c r="N256" s="395">
        <f t="shared" si="60"/>
        <v>51149.999999999993</v>
      </c>
      <c r="O256" s="395">
        <f t="shared" si="61"/>
        <v>52326.44999999999</v>
      </c>
      <c r="P256" s="395">
        <f t="shared" si="62"/>
        <v>53529.958349999986</v>
      </c>
      <c r="Q256" s="395">
        <f t="shared" si="63"/>
        <v>54761.147392049977</v>
      </c>
      <c r="R256" s="395">
        <f t="shared" si="64"/>
        <v>56020.653782067122</v>
      </c>
      <c r="S256" s="395">
        <f t="shared" si="65"/>
        <v>57309.128819054662</v>
      </c>
      <c r="T256" s="395">
        <f t="shared" si="66"/>
        <v>550000</v>
      </c>
      <c r="U256" s="395">
        <f t="shared" si="67"/>
        <v>541150</v>
      </c>
      <c r="V256" s="395">
        <f t="shared" si="68"/>
        <v>532526.44999999995</v>
      </c>
      <c r="W256" s="395">
        <f t="shared" si="69"/>
        <v>524125.95834999997</v>
      </c>
      <c r="X256" s="395">
        <f t="shared" si="70"/>
        <v>515945.22739204997</v>
      </c>
      <c r="Y256" s="395">
        <f t="shared" si="71"/>
        <v>507981.05218206713</v>
      </c>
      <c r="Z256" s="395">
        <f t="shared" si="72"/>
        <v>500230.31925105467</v>
      </c>
      <c r="AA256" s="395">
        <f t="shared" si="73"/>
        <v>55000</v>
      </c>
      <c r="AB256" s="395">
        <f t="shared" si="74"/>
        <v>56264.999999999993</v>
      </c>
      <c r="AC256" s="395">
        <f t="shared" si="75"/>
        <v>57559.094999999987</v>
      </c>
      <c r="AD256" s="395">
        <f t="shared" si="76"/>
        <v>58882.95418499998</v>
      </c>
      <c r="AE256" s="395">
        <f t="shared" si="77"/>
        <v>60237.262131254975</v>
      </c>
      <c r="AF256" s="395">
        <f t="shared" si="78"/>
        <v>61622.719160273831</v>
      </c>
      <c r="AG256" s="395">
        <f t="shared" si="79"/>
        <v>63040.041700960122</v>
      </c>
    </row>
    <row r="257" spans="2:33">
      <c r="C257" s="195" t="str">
        <f>'C. Masterfiles'!C60</f>
        <v>N16</v>
      </c>
      <c r="D257" s="195" t="str">
        <f>'C. Masterfiles'!E60</f>
        <v>GPRS System</v>
      </c>
      <c r="E257" s="195" t="str">
        <f>'C. Masterfiles'!D60</f>
        <v>GPRS</v>
      </c>
      <c r="F257" s="395">
        <f t="shared" si="52"/>
        <v>2000000</v>
      </c>
      <c r="G257" s="395">
        <f t="shared" si="53"/>
        <v>1960000</v>
      </c>
      <c r="H257" s="395">
        <f t="shared" si="54"/>
        <v>1920800</v>
      </c>
      <c r="I257" s="395">
        <f t="shared" si="55"/>
        <v>1882384</v>
      </c>
      <c r="J257" s="395">
        <f t="shared" si="56"/>
        <v>1844736.32</v>
      </c>
      <c r="K257" s="395">
        <f t="shared" si="57"/>
        <v>1807841.5936</v>
      </c>
      <c r="L257" s="395">
        <f t="shared" si="58"/>
        <v>1771684.7617279999</v>
      </c>
      <c r="M257" s="395">
        <f t="shared" si="59"/>
        <v>200000</v>
      </c>
      <c r="N257" s="395">
        <f t="shared" si="60"/>
        <v>204599.99999999997</v>
      </c>
      <c r="O257" s="395">
        <f t="shared" si="61"/>
        <v>209305.79999999996</v>
      </c>
      <c r="P257" s="395">
        <f t="shared" si="62"/>
        <v>214119.83339999994</v>
      </c>
      <c r="Q257" s="395">
        <f t="shared" si="63"/>
        <v>219044.58956819991</v>
      </c>
      <c r="R257" s="395">
        <f t="shared" si="64"/>
        <v>224082.61512826849</v>
      </c>
      <c r="S257" s="395">
        <f t="shared" si="65"/>
        <v>229236.51527621865</v>
      </c>
      <c r="T257" s="395">
        <f t="shared" si="66"/>
        <v>2200000</v>
      </c>
      <c r="U257" s="395">
        <f t="shared" si="67"/>
        <v>2164600</v>
      </c>
      <c r="V257" s="395">
        <f t="shared" si="68"/>
        <v>2130105.7999999998</v>
      </c>
      <c r="W257" s="395">
        <f t="shared" si="69"/>
        <v>2096503.8333999999</v>
      </c>
      <c r="X257" s="395">
        <f t="shared" si="70"/>
        <v>2063780.9095681999</v>
      </c>
      <c r="Y257" s="395">
        <f t="shared" si="71"/>
        <v>2031924.2087282685</v>
      </c>
      <c r="Z257" s="395">
        <f t="shared" si="72"/>
        <v>2000921.2770042187</v>
      </c>
      <c r="AA257" s="395">
        <f t="shared" si="73"/>
        <v>220000</v>
      </c>
      <c r="AB257" s="395">
        <f t="shared" si="74"/>
        <v>225059.99999999997</v>
      </c>
      <c r="AC257" s="395">
        <f t="shared" si="75"/>
        <v>230236.37999999995</v>
      </c>
      <c r="AD257" s="395">
        <f t="shared" si="76"/>
        <v>235531.81673999992</v>
      </c>
      <c r="AE257" s="395">
        <f t="shared" si="77"/>
        <v>240949.0485250199</v>
      </c>
      <c r="AF257" s="395">
        <f t="shared" si="78"/>
        <v>246490.87664109532</v>
      </c>
      <c r="AG257" s="395">
        <f t="shared" si="79"/>
        <v>252160.16680384049</v>
      </c>
    </row>
    <row r="258" spans="2:33">
      <c r="C258" s="195" t="str">
        <f>'C. Masterfiles'!C61</f>
        <v>N17</v>
      </c>
      <c r="D258" s="195" t="str">
        <f>'C. Masterfiles'!E61</f>
        <v>Retail Billing system</v>
      </c>
      <c r="E258" s="195" t="str">
        <f>'C. Masterfiles'!D61</f>
        <v>BIL</v>
      </c>
      <c r="F258" s="395">
        <f t="shared" si="52"/>
        <v>2000000</v>
      </c>
      <c r="G258" s="395">
        <f t="shared" si="53"/>
        <v>1960000</v>
      </c>
      <c r="H258" s="395">
        <f t="shared" si="54"/>
        <v>1920800</v>
      </c>
      <c r="I258" s="395">
        <f t="shared" si="55"/>
        <v>1882384</v>
      </c>
      <c r="J258" s="395">
        <f t="shared" si="56"/>
        <v>1844736.32</v>
      </c>
      <c r="K258" s="395">
        <f t="shared" si="57"/>
        <v>1807841.5936</v>
      </c>
      <c r="L258" s="395">
        <f t="shared" si="58"/>
        <v>1771684.7617279999</v>
      </c>
      <c r="M258" s="395">
        <f t="shared" si="59"/>
        <v>200000</v>
      </c>
      <c r="N258" s="395">
        <f t="shared" si="60"/>
        <v>204599.99999999997</v>
      </c>
      <c r="O258" s="395">
        <f t="shared" si="61"/>
        <v>209305.79999999996</v>
      </c>
      <c r="P258" s="395">
        <f t="shared" si="62"/>
        <v>214119.83339999994</v>
      </c>
      <c r="Q258" s="395">
        <f t="shared" si="63"/>
        <v>219044.58956819991</v>
      </c>
      <c r="R258" s="395">
        <f t="shared" si="64"/>
        <v>224082.61512826849</v>
      </c>
      <c r="S258" s="395">
        <f t="shared" si="65"/>
        <v>229236.51527621865</v>
      </c>
      <c r="T258" s="395">
        <f t="shared" si="66"/>
        <v>2200000</v>
      </c>
      <c r="U258" s="395">
        <f t="shared" si="67"/>
        <v>2164600</v>
      </c>
      <c r="V258" s="395">
        <f t="shared" si="68"/>
        <v>2130105.7999999998</v>
      </c>
      <c r="W258" s="395">
        <f t="shared" si="69"/>
        <v>2096503.8333999999</v>
      </c>
      <c r="X258" s="395">
        <f t="shared" si="70"/>
        <v>2063780.9095681999</v>
      </c>
      <c r="Y258" s="395">
        <f t="shared" si="71"/>
        <v>2031924.2087282685</v>
      </c>
      <c r="Z258" s="395">
        <f t="shared" si="72"/>
        <v>2000921.2770042187</v>
      </c>
      <c r="AA258" s="395">
        <f t="shared" si="73"/>
        <v>220000</v>
      </c>
      <c r="AB258" s="395">
        <f t="shared" si="74"/>
        <v>225059.99999999997</v>
      </c>
      <c r="AC258" s="395">
        <f t="shared" si="75"/>
        <v>230236.37999999995</v>
      </c>
      <c r="AD258" s="395">
        <f t="shared" si="76"/>
        <v>235531.81673999992</v>
      </c>
      <c r="AE258" s="395">
        <f t="shared" si="77"/>
        <v>240949.0485250199</v>
      </c>
      <c r="AF258" s="395">
        <f t="shared" si="78"/>
        <v>246490.87664109532</v>
      </c>
      <c r="AG258" s="395">
        <f t="shared" si="79"/>
        <v>252160.16680384049</v>
      </c>
    </row>
    <row r="259" spans="2:33">
      <c r="C259" s="195" t="str">
        <f>'C. Masterfiles'!C62</f>
        <v>N18</v>
      </c>
      <c r="D259" s="195" t="str">
        <f>'C. Masterfiles'!E62</f>
        <v>Система за таксуване (Interconnection Billing System)</v>
      </c>
      <c r="E259" s="195" t="str">
        <f>'C. Masterfiles'!D62</f>
        <v>IBIL</v>
      </c>
      <c r="F259" s="395">
        <f t="shared" si="52"/>
        <v>2000000</v>
      </c>
      <c r="G259" s="395">
        <f t="shared" si="53"/>
        <v>1960000</v>
      </c>
      <c r="H259" s="395">
        <f t="shared" si="54"/>
        <v>1920800</v>
      </c>
      <c r="I259" s="395">
        <f t="shared" si="55"/>
        <v>1882384</v>
      </c>
      <c r="J259" s="395">
        <f t="shared" si="56"/>
        <v>1844736.32</v>
      </c>
      <c r="K259" s="395">
        <f t="shared" si="57"/>
        <v>1807841.5936</v>
      </c>
      <c r="L259" s="395">
        <f t="shared" si="58"/>
        <v>1771684.7617279999</v>
      </c>
      <c r="M259" s="395">
        <f t="shared" si="59"/>
        <v>200000</v>
      </c>
      <c r="N259" s="395">
        <f t="shared" si="60"/>
        <v>204599.99999999997</v>
      </c>
      <c r="O259" s="395">
        <f t="shared" si="61"/>
        <v>209305.79999999996</v>
      </c>
      <c r="P259" s="395">
        <f t="shared" si="62"/>
        <v>214119.83339999994</v>
      </c>
      <c r="Q259" s="395">
        <f t="shared" si="63"/>
        <v>219044.58956819991</v>
      </c>
      <c r="R259" s="395">
        <f t="shared" si="64"/>
        <v>224082.61512826849</v>
      </c>
      <c r="S259" s="395">
        <f t="shared" si="65"/>
        <v>229236.51527621865</v>
      </c>
      <c r="T259" s="395">
        <f t="shared" si="66"/>
        <v>2200000</v>
      </c>
      <c r="U259" s="395">
        <f t="shared" si="67"/>
        <v>2164600</v>
      </c>
      <c r="V259" s="395">
        <f t="shared" si="68"/>
        <v>2130105.7999999998</v>
      </c>
      <c r="W259" s="395">
        <f t="shared" si="69"/>
        <v>2096503.8333999999</v>
      </c>
      <c r="X259" s="395">
        <f t="shared" si="70"/>
        <v>2063780.9095681999</v>
      </c>
      <c r="Y259" s="395">
        <f t="shared" si="71"/>
        <v>2031924.2087282685</v>
      </c>
      <c r="Z259" s="395">
        <f t="shared" si="72"/>
        <v>2000921.2770042187</v>
      </c>
      <c r="AA259" s="395">
        <f t="shared" si="73"/>
        <v>220000</v>
      </c>
      <c r="AB259" s="395">
        <f t="shared" si="74"/>
        <v>225059.99999999997</v>
      </c>
      <c r="AC259" s="395">
        <f t="shared" si="75"/>
        <v>230236.37999999995</v>
      </c>
      <c r="AD259" s="395">
        <f t="shared" si="76"/>
        <v>235531.81673999992</v>
      </c>
      <c r="AE259" s="395">
        <f t="shared" si="77"/>
        <v>240949.0485250199</v>
      </c>
      <c r="AF259" s="395">
        <f t="shared" si="78"/>
        <v>246490.87664109532</v>
      </c>
      <c r="AG259" s="395">
        <f t="shared" si="79"/>
        <v>252160.16680384049</v>
      </c>
    </row>
    <row r="260" spans="2:33">
      <c r="C260" s="195" t="str">
        <f>'C. Masterfiles'!C63</f>
        <v>N19</v>
      </c>
      <c r="D260" s="195" t="str">
        <f>'C. Masterfiles'!E63</f>
        <v>Шлюз за взаимниосвързване (Interconnect Gateway)</v>
      </c>
      <c r="E260" s="195" t="str">
        <f>'C. Masterfiles'!D63</f>
        <v>IGW</v>
      </c>
      <c r="F260" s="395">
        <f t="shared" si="52"/>
        <v>500000</v>
      </c>
      <c r="G260" s="395">
        <f t="shared" si="53"/>
        <v>490000</v>
      </c>
      <c r="H260" s="395">
        <f t="shared" si="54"/>
        <v>480200</v>
      </c>
      <c r="I260" s="395">
        <f t="shared" si="55"/>
        <v>470596</v>
      </c>
      <c r="J260" s="395">
        <f t="shared" si="56"/>
        <v>461184.08</v>
      </c>
      <c r="K260" s="395">
        <f t="shared" si="57"/>
        <v>451960.39840000001</v>
      </c>
      <c r="L260" s="395">
        <f t="shared" si="58"/>
        <v>442921.19043199997</v>
      </c>
      <c r="M260" s="395">
        <f t="shared" si="59"/>
        <v>50000</v>
      </c>
      <c r="N260" s="395">
        <f t="shared" si="60"/>
        <v>51149.999999999993</v>
      </c>
      <c r="O260" s="395">
        <f t="shared" si="61"/>
        <v>52326.44999999999</v>
      </c>
      <c r="P260" s="395">
        <f t="shared" si="62"/>
        <v>53529.958349999986</v>
      </c>
      <c r="Q260" s="395">
        <f t="shared" si="63"/>
        <v>54761.147392049977</v>
      </c>
      <c r="R260" s="395">
        <f t="shared" si="64"/>
        <v>56020.653782067122</v>
      </c>
      <c r="S260" s="395">
        <f t="shared" si="65"/>
        <v>57309.128819054662</v>
      </c>
      <c r="T260" s="395">
        <f t="shared" si="66"/>
        <v>550000</v>
      </c>
      <c r="U260" s="395">
        <f t="shared" si="67"/>
        <v>541150</v>
      </c>
      <c r="V260" s="395">
        <f t="shared" si="68"/>
        <v>532526.44999999995</v>
      </c>
      <c r="W260" s="395">
        <f t="shared" si="69"/>
        <v>524125.95834999997</v>
      </c>
      <c r="X260" s="395">
        <f t="shared" si="70"/>
        <v>515945.22739204997</v>
      </c>
      <c r="Y260" s="395">
        <f t="shared" si="71"/>
        <v>507981.05218206713</v>
      </c>
      <c r="Z260" s="395">
        <f t="shared" si="72"/>
        <v>500230.31925105467</v>
      </c>
      <c r="AA260" s="395">
        <f t="shared" si="73"/>
        <v>55000</v>
      </c>
      <c r="AB260" s="395">
        <f t="shared" si="74"/>
        <v>56264.999999999993</v>
      </c>
      <c r="AC260" s="395">
        <f t="shared" si="75"/>
        <v>57559.094999999987</v>
      </c>
      <c r="AD260" s="395">
        <f t="shared" si="76"/>
        <v>58882.95418499998</v>
      </c>
      <c r="AE260" s="395">
        <f t="shared" si="77"/>
        <v>60237.262131254975</v>
      </c>
      <c r="AF260" s="395">
        <f t="shared" si="78"/>
        <v>61622.719160273831</v>
      </c>
      <c r="AG260" s="395">
        <f t="shared" si="79"/>
        <v>63040.041700960122</v>
      </c>
    </row>
    <row r="261" spans="2:33">
      <c r="C261" s="195" t="str">
        <f>'C. Masterfiles'!C64</f>
        <v>N20</v>
      </c>
      <c r="D261" s="195" t="str">
        <f>'C. Masterfiles'!E64</f>
        <v>Международен шлюз за взаимниосвързване  (International Gateway)</v>
      </c>
      <c r="E261" s="195" t="str">
        <f>'C. Masterfiles'!D64</f>
        <v>INT</v>
      </c>
      <c r="F261" s="395">
        <f t="shared" si="52"/>
        <v>200000</v>
      </c>
      <c r="G261" s="395">
        <f t="shared" si="53"/>
        <v>196000</v>
      </c>
      <c r="H261" s="395">
        <f t="shared" si="54"/>
        <v>192080</v>
      </c>
      <c r="I261" s="395">
        <f t="shared" si="55"/>
        <v>188238.4</v>
      </c>
      <c r="J261" s="395">
        <f t="shared" si="56"/>
        <v>184473.63199999998</v>
      </c>
      <c r="K261" s="395">
        <f t="shared" si="57"/>
        <v>180784.15935999999</v>
      </c>
      <c r="L261" s="395">
        <f t="shared" si="58"/>
        <v>177168.4761728</v>
      </c>
      <c r="M261" s="395">
        <f t="shared" si="59"/>
        <v>20000</v>
      </c>
      <c r="N261" s="395">
        <f t="shared" si="60"/>
        <v>20460</v>
      </c>
      <c r="O261" s="395">
        <f t="shared" si="61"/>
        <v>20930.579999999998</v>
      </c>
      <c r="P261" s="395">
        <f t="shared" si="62"/>
        <v>21411.983339999995</v>
      </c>
      <c r="Q261" s="395">
        <f t="shared" si="63"/>
        <v>21904.458956819992</v>
      </c>
      <c r="R261" s="395">
        <f t="shared" si="64"/>
        <v>22408.261512826848</v>
      </c>
      <c r="S261" s="395">
        <f t="shared" si="65"/>
        <v>22923.651527621863</v>
      </c>
      <c r="T261" s="395">
        <f t="shared" si="66"/>
        <v>220000</v>
      </c>
      <c r="U261" s="395">
        <f t="shared" si="67"/>
        <v>216460</v>
      </c>
      <c r="V261" s="395">
        <f t="shared" si="68"/>
        <v>213010.58</v>
      </c>
      <c r="W261" s="395">
        <f t="shared" si="69"/>
        <v>209650.38334</v>
      </c>
      <c r="X261" s="395">
        <f t="shared" si="70"/>
        <v>206378.09095681997</v>
      </c>
      <c r="Y261" s="395">
        <f t="shared" si="71"/>
        <v>203192.42087282683</v>
      </c>
      <c r="Z261" s="395">
        <f t="shared" si="72"/>
        <v>200092.12770042187</v>
      </c>
      <c r="AA261" s="395">
        <f t="shared" si="73"/>
        <v>22000</v>
      </c>
      <c r="AB261" s="395">
        <f t="shared" si="74"/>
        <v>22505.999999999996</v>
      </c>
      <c r="AC261" s="395">
        <f t="shared" si="75"/>
        <v>23023.637999999995</v>
      </c>
      <c r="AD261" s="395">
        <f t="shared" si="76"/>
        <v>23553.181673999992</v>
      </c>
      <c r="AE261" s="395">
        <f t="shared" si="77"/>
        <v>24094.90485250199</v>
      </c>
      <c r="AF261" s="395">
        <f t="shared" si="78"/>
        <v>24649.087664109535</v>
      </c>
      <c r="AG261" s="395">
        <f t="shared" si="79"/>
        <v>25216.016680384051</v>
      </c>
    </row>
    <row r="262" spans="2:33">
      <c r="C262" s="195" t="str">
        <f>'C. Masterfiles'!C65</f>
        <v>N21</v>
      </c>
      <c r="D262" s="195" t="str">
        <f>'C. Masterfiles'!E65</f>
        <v>Облужващ GPRS възел (Serving GPRS Support Node)</v>
      </c>
      <c r="E262" s="195" t="str">
        <f>'C. Masterfiles'!D65</f>
        <v>SGSN</v>
      </c>
      <c r="F262" s="395">
        <f t="shared" si="52"/>
        <v>500000</v>
      </c>
      <c r="G262" s="395">
        <f t="shared" si="53"/>
        <v>490000</v>
      </c>
      <c r="H262" s="395">
        <f t="shared" si="54"/>
        <v>480200</v>
      </c>
      <c r="I262" s="395">
        <f t="shared" si="55"/>
        <v>470596</v>
      </c>
      <c r="J262" s="395">
        <f t="shared" si="56"/>
        <v>461184.08</v>
      </c>
      <c r="K262" s="395">
        <f t="shared" si="57"/>
        <v>451960.39840000001</v>
      </c>
      <c r="L262" s="395">
        <f t="shared" si="58"/>
        <v>442921.19043199997</v>
      </c>
      <c r="M262" s="395">
        <f t="shared" si="59"/>
        <v>50000</v>
      </c>
      <c r="N262" s="395">
        <f t="shared" si="60"/>
        <v>51149.999999999993</v>
      </c>
      <c r="O262" s="395">
        <f t="shared" si="61"/>
        <v>52326.44999999999</v>
      </c>
      <c r="P262" s="395">
        <f t="shared" si="62"/>
        <v>53529.958349999986</v>
      </c>
      <c r="Q262" s="395">
        <f t="shared" si="63"/>
        <v>54761.147392049977</v>
      </c>
      <c r="R262" s="395">
        <f t="shared" si="64"/>
        <v>56020.653782067122</v>
      </c>
      <c r="S262" s="395">
        <f t="shared" si="65"/>
        <v>57309.128819054662</v>
      </c>
      <c r="T262" s="395">
        <f t="shared" si="66"/>
        <v>550000</v>
      </c>
      <c r="U262" s="395">
        <f t="shared" si="67"/>
        <v>541150</v>
      </c>
      <c r="V262" s="395">
        <f t="shared" si="68"/>
        <v>532526.44999999995</v>
      </c>
      <c r="W262" s="395">
        <f t="shared" si="69"/>
        <v>524125.95834999997</v>
      </c>
      <c r="X262" s="395">
        <f t="shared" si="70"/>
        <v>515945.22739204997</v>
      </c>
      <c r="Y262" s="395">
        <f t="shared" si="71"/>
        <v>507981.05218206713</v>
      </c>
      <c r="Z262" s="395">
        <f t="shared" si="72"/>
        <v>500230.31925105467</v>
      </c>
      <c r="AA262" s="395">
        <f t="shared" si="73"/>
        <v>55000</v>
      </c>
      <c r="AB262" s="395">
        <f t="shared" si="74"/>
        <v>56264.999999999993</v>
      </c>
      <c r="AC262" s="395">
        <f t="shared" si="75"/>
        <v>57559.094999999987</v>
      </c>
      <c r="AD262" s="395">
        <f t="shared" si="76"/>
        <v>58882.95418499998</v>
      </c>
      <c r="AE262" s="395">
        <f t="shared" si="77"/>
        <v>60237.262131254975</v>
      </c>
      <c r="AF262" s="395">
        <f t="shared" si="78"/>
        <v>61622.719160273831</v>
      </c>
      <c r="AG262" s="395">
        <f t="shared" si="79"/>
        <v>63040.041700960122</v>
      </c>
    </row>
    <row r="263" spans="2:33">
      <c r="C263" s="195" t="str">
        <f>'C. Masterfiles'!C66</f>
        <v>N22</v>
      </c>
      <c r="D263" s="195" t="str">
        <f>'C. Masterfiles'!E66</f>
        <v>Шлюз на мрежата за пакетна комутация (Gateway GPRS Support Node )</v>
      </c>
      <c r="E263" s="195" t="str">
        <f>'C. Masterfiles'!D66</f>
        <v>GGSN</v>
      </c>
      <c r="F263" s="395">
        <f t="shared" si="52"/>
        <v>550000</v>
      </c>
      <c r="G263" s="395">
        <f t="shared" si="53"/>
        <v>539000</v>
      </c>
      <c r="H263" s="395">
        <f t="shared" si="54"/>
        <v>528220</v>
      </c>
      <c r="I263" s="395">
        <f t="shared" si="55"/>
        <v>517655.6</v>
      </c>
      <c r="J263" s="395">
        <f t="shared" si="56"/>
        <v>507302.48799999995</v>
      </c>
      <c r="K263" s="395">
        <f t="shared" si="57"/>
        <v>497156.43823999993</v>
      </c>
      <c r="L263" s="395">
        <f t="shared" si="58"/>
        <v>487213.3094751999</v>
      </c>
      <c r="M263" s="395">
        <f t="shared" si="59"/>
        <v>55000</v>
      </c>
      <c r="N263" s="395">
        <f t="shared" si="60"/>
        <v>56264.999999999993</v>
      </c>
      <c r="O263" s="395">
        <f t="shared" si="61"/>
        <v>57559.094999999987</v>
      </c>
      <c r="P263" s="395">
        <f t="shared" si="62"/>
        <v>58882.95418499998</v>
      </c>
      <c r="Q263" s="395">
        <f t="shared" si="63"/>
        <v>60237.262131254975</v>
      </c>
      <c r="R263" s="395">
        <f t="shared" si="64"/>
        <v>61622.719160273831</v>
      </c>
      <c r="S263" s="395">
        <f t="shared" si="65"/>
        <v>63040.041700960122</v>
      </c>
      <c r="T263" s="395">
        <f t="shared" si="66"/>
        <v>605000</v>
      </c>
      <c r="U263" s="395">
        <f t="shared" si="67"/>
        <v>595265</v>
      </c>
      <c r="V263" s="395">
        <f t="shared" si="68"/>
        <v>585779.09499999997</v>
      </c>
      <c r="W263" s="395">
        <f t="shared" si="69"/>
        <v>576538.55418500002</v>
      </c>
      <c r="X263" s="395">
        <f t="shared" si="70"/>
        <v>567539.7501312549</v>
      </c>
      <c r="Y263" s="395">
        <f t="shared" si="71"/>
        <v>558779.15740027372</v>
      </c>
      <c r="Z263" s="395">
        <f t="shared" si="72"/>
        <v>550253.35117616004</v>
      </c>
      <c r="AA263" s="395">
        <f t="shared" si="73"/>
        <v>60500</v>
      </c>
      <c r="AB263" s="395">
        <f t="shared" si="74"/>
        <v>61891.499999999993</v>
      </c>
      <c r="AC263" s="395">
        <f t="shared" si="75"/>
        <v>63315.004499999988</v>
      </c>
      <c r="AD263" s="395">
        <f t="shared" si="76"/>
        <v>64771.249603499979</v>
      </c>
      <c r="AE263" s="395">
        <f t="shared" si="77"/>
        <v>66260.988344380472</v>
      </c>
      <c r="AF263" s="395">
        <f t="shared" si="78"/>
        <v>67784.991076301216</v>
      </c>
      <c r="AG263" s="395">
        <f t="shared" si="79"/>
        <v>69344.045871056136</v>
      </c>
    </row>
    <row r="264" spans="2:33">
      <c r="C264" s="195" t="str">
        <f>'C. Masterfiles'!C67</f>
        <v>N23</v>
      </c>
      <c r="D264" s="195" t="str">
        <f>'C. Masterfiles'!E67</f>
        <v>IN Platform</v>
      </c>
      <c r="E264" s="195" t="str">
        <f>'C. Masterfiles'!D67</f>
        <v>IN/NGN</v>
      </c>
      <c r="F264" s="395">
        <f t="shared" si="52"/>
        <v>780000</v>
      </c>
      <c r="G264" s="395">
        <f t="shared" si="53"/>
        <v>764400</v>
      </c>
      <c r="H264" s="395">
        <f t="shared" si="54"/>
        <v>749112</v>
      </c>
      <c r="I264" s="395">
        <f t="shared" si="55"/>
        <v>734129.76</v>
      </c>
      <c r="J264" s="395">
        <f t="shared" si="56"/>
        <v>719447.16480000003</v>
      </c>
      <c r="K264" s="395">
        <f t="shared" si="57"/>
        <v>705058.22150400002</v>
      </c>
      <c r="L264" s="395">
        <f t="shared" si="58"/>
        <v>690957.05707392003</v>
      </c>
      <c r="M264" s="395">
        <f t="shared" si="59"/>
        <v>78000</v>
      </c>
      <c r="N264" s="395">
        <f t="shared" si="60"/>
        <v>79794</v>
      </c>
      <c r="O264" s="395">
        <f t="shared" si="61"/>
        <v>81629.261999999988</v>
      </c>
      <c r="P264" s="395">
        <f t="shared" si="62"/>
        <v>83506.73502599998</v>
      </c>
      <c r="Q264" s="395">
        <f t="shared" si="63"/>
        <v>85427.389931597965</v>
      </c>
      <c r="R264" s="395">
        <f t="shared" si="64"/>
        <v>87392.219900024706</v>
      </c>
      <c r="S264" s="395">
        <f t="shared" si="65"/>
        <v>89402.240957725269</v>
      </c>
      <c r="T264" s="395">
        <f t="shared" si="66"/>
        <v>858000</v>
      </c>
      <c r="U264" s="395">
        <f t="shared" si="67"/>
        <v>844194</v>
      </c>
      <c r="V264" s="395">
        <f t="shared" si="68"/>
        <v>830741.26199999999</v>
      </c>
      <c r="W264" s="395">
        <f t="shared" si="69"/>
        <v>817636.49502599996</v>
      </c>
      <c r="X264" s="395">
        <f t="shared" si="70"/>
        <v>804874.55473159801</v>
      </c>
      <c r="Y264" s="395">
        <f t="shared" si="71"/>
        <v>792450.44140402472</v>
      </c>
      <c r="Z264" s="395">
        <f t="shared" si="72"/>
        <v>780359.29803164536</v>
      </c>
      <c r="AA264" s="395">
        <f t="shared" si="73"/>
        <v>85800</v>
      </c>
      <c r="AB264" s="395">
        <f t="shared" si="74"/>
        <v>87773.4</v>
      </c>
      <c r="AC264" s="395">
        <f t="shared" si="75"/>
        <v>89792.18819999999</v>
      </c>
      <c r="AD264" s="395">
        <f t="shared" si="76"/>
        <v>91857.408528599975</v>
      </c>
      <c r="AE264" s="395">
        <f t="shared" si="77"/>
        <v>93970.128924757766</v>
      </c>
      <c r="AF264" s="395">
        <f t="shared" si="78"/>
        <v>96131.441890027185</v>
      </c>
      <c r="AG264" s="395">
        <f t="shared" si="79"/>
        <v>98342.465053497799</v>
      </c>
    </row>
    <row r="265" spans="2:33">
      <c r="C265" s="195" t="str">
        <f>'C. Masterfiles'!C68</f>
        <v>N24</v>
      </c>
      <c r="D265" s="195" t="str">
        <f>'C. Masterfiles'!E68</f>
        <v>4G базова станция (4G Base Station)</v>
      </c>
      <c r="E265" s="195" t="str">
        <f>'C. Masterfiles'!D68</f>
        <v>eNodeB</v>
      </c>
      <c r="F265" s="395">
        <f t="shared" si="52"/>
        <v>20000</v>
      </c>
      <c r="G265" s="395">
        <f t="shared" si="53"/>
        <v>19600</v>
      </c>
      <c r="H265" s="395">
        <f t="shared" si="54"/>
        <v>19208</v>
      </c>
      <c r="I265" s="395">
        <f t="shared" si="55"/>
        <v>18823.84</v>
      </c>
      <c r="J265" s="395">
        <f t="shared" si="56"/>
        <v>18447.3632</v>
      </c>
      <c r="K265" s="395">
        <f t="shared" si="57"/>
        <v>18078.415936000001</v>
      </c>
      <c r="L265" s="395">
        <f t="shared" si="58"/>
        <v>17716.84761728</v>
      </c>
      <c r="M265" s="395">
        <f t="shared" si="59"/>
        <v>2000</v>
      </c>
      <c r="N265" s="395">
        <f t="shared" si="60"/>
        <v>2045.9999999999998</v>
      </c>
      <c r="O265" s="395">
        <f t="shared" si="61"/>
        <v>2093.0579999999995</v>
      </c>
      <c r="P265" s="395">
        <f t="shared" si="62"/>
        <v>2141.1983339999992</v>
      </c>
      <c r="Q265" s="395">
        <f t="shared" si="63"/>
        <v>2190.445895681999</v>
      </c>
      <c r="R265" s="395">
        <f t="shared" si="64"/>
        <v>2240.8261512826848</v>
      </c>
      <c r="S265" s="395">
        <f t="shared" si="65"/>
        <v>2292.3651527621864</v>
      </c>
      <c r="T265" s="395">
        <f t="shared" si="66"/>
        <v>22000</v>
      </c>
      <c r="U265" s="395">
        <f t="shared" si="67"/>
        <v>21646</v>
      </c>
      <c r="V265" s="395">
        <f t="shared" si="68"/>
        <v>21301.058000000001</v>
      </c>
      <c r="W265" s="395">
        <f t="shared" si="69"/>
        <v>20965.038334000001</v>
      </c>
      <c r="X265" s="395">
        <f t="shared" si="70"/>
        <v>20637.809095681998</v>
      </c>
      <c r="Y265" s="395">
        <f t="shared" si="71"/>
        <v>20319.242087282684</v>
      </c>
      <c r="Z265" s="395">
        <f t="shared" si="72"/>
        <v>20009.212770042188</v>
      </c>
      <c r="AA265" s="395">
        <f t="shared" si="73"/>
        <v>2200</v>
      </c>
      <c r="AB265" s="395">
        <f t="shared" si="74"/>
        <v>2250.6</v>
      </c>
      <c r="AC265" s="395">
        <f t="shared" si="75"/>
        <v>2302.3637999999996</v>
      </c>
      <c r="AD265" s="395">
        <f t="shared" si="76"/>
        <v>2355.3181673999993</v>
      </c>
      <c r="AE265" s="395">
        <f t="shared" si="77"/>
        <v>2409.4904852501991</v>
      </c>
      <c r="AF265" s="395">
        <f t="shared" si="78"/>
        <v>2464.9087664109534</v>
      </c>
      <c r="AG265" s="395">
        <f t="shared" si="79"/>
        <v>2521.601668038405</v>
      </c>
    </row>
    <row r="266" spans="2:33">
      <c r="C266" s="195" t="str">
        <f>'C. Masterfiles'!C69</f>
        <v>N25</v>
      </c>
      <c r="D266" s="195" t="str">
        <f>'C. Masterfiles'!E69</f>
        <v>4G Приемо-предавателно устройство (4G Transceiver)</v>
      </c>
      <c r="E266" s="195" t="str">
        <f>'C. Masterfiles'!D69</f>
        <v>eNodeB Radio</v>
      </c>
      <c r="F266" s="395">
        <f t="shared" si="52"/>
        <v>5000</v>
      </c>
      <c r="G266" s="395">
        <f t="shared" si="53"/>
        <v>5050</v>
      </c>
      <c r="H266" s="395">
        <f t="shared" si="54"/>
        <v>5100.5</v>
      </c>
      <c r="I266" s="395">
        <f t="shared" si="55"/>
        <v>5151.5050000000001</v>
      </c>
      <c r="J266" s="395">
        <f t="shared" si="56"/>
        <v>5203.0200500000001</v>
      </c>
      <c r="K266" s="395">
        <f t="shared" si="57"/>
        <v>5255.0502505000004</v>
      </c>
      <c r="L266" s="395">
        <f t="shared" si="58"/>
        <v>5307.6007530050001</v>
      </c>
      <c r="M266" s="395">
        <f t="shared" si="59"/>
        <v>500</v>
      </c>
      <c r="N266" s="395">
        <f t="shared" si="60"/>
        <v>511.49999999999994</v>
      </c>
      <c r="O266" s="395">
        <f t="shared" si="61"/>
        <v>523.26449999999988</v>
      </c>
      <c r="P266" s="395">
        <f t="shared" si="62"/>
        <v>535.29958349999981</v>
      </c>
      <c r="Q266" s="395">
        <f t="shared" si="63"/>
        <v>547.61147392049975</v>
      </c>
      <c r="R266" s="395">
        <f t="shared" si="64"/>
        <v>560.2065378206712</v>
      </c>
      <c r="S266" s="395">
        <f t="shared" si="65"/>
        <v>573.09128819054661</v>
      </c>
      <c r="T266" s="395">
        <f t="shared" si="66"/>
        <v>5500</v>
      </c>
      <c r="U266" s="395">
        <f t="shared" si="67"/>
        <v>5561.5</v>
      </c>
      <c r="V266" s="395">
        <f t="shared" si="68"/>
        <v>5623.7645000000002</v>
      </c>
      <c r="W266" s="395">
        <f t="shared" si="69"/>
        <v>5686.8045835000003</v>
      </c>
      <c r="X266" s="395">
        <f t="shared" si="70"/>
        <v>5750.6315239204996</v>
      </c>
      <c r="Y266" s="395">
        <f t="shared" si="71"/>
        <v>5815.2567883206721</v>
      </c>
      <c r="Z266" s="395">
        <f t="shared" si="72"/>
        <v>5880.6920411955471</v>
      </c>
      <c r="AA266" s="395">
        <f t="shared" si="73"/>
        <v>550</v>
      </c>
      <c r="AB266" s="395">
        <f t="shared" si="74"/>
        <v>562.65</v>
      </c>
      <c r="AC266" s="395">
        <f t="shared" si="75"/>
        <v>575.59094999999991</v>
      </c>
      <c r="AD266" s="395">
        <f t="shared" si="76"/>
        <v>588.82954184999983</v>
      </c>
      <c r="AE266" s="395">
        <f t="shared" si="77"/>
        <v>602.37262131254977</v>
      </c>
      <c r="AF266" s="395">
        <f t="shared" si="78"/>
        <v>616.22719160273834</v>
      </c>
      <c r="AG266" s="395">
        <f t="shared" si="79"/>
        <v>630.40041700960126</v>
      </c>
    </row>
    <row r="267" spans="2:33">
      <c r="C267" s="195" t="str">
        <f>'C. Masterfiles'!C70</f>
        <v>N26</v>
      </c>
      <c r="D267" s="195" t="str">
        <f>'C. Masterfiles'!E70</f>
        <v>OTHER: complete as required</v>
      </c>
      <c r="E267" s="195" t="str">
        <f>'C. Masterfiles'!D70</f>
        <v>OTHER</v>
      </c>
      <c r="F267" s="395">
        <f t="shared" si="52"/>
        <v>0</v>
      </c>
      <c r="G267" s="395">
        <f t="shared" si="53"/>
        <v>0</v>
      </c>
      <c r="H267" s="395">
        <f t="shared" si="54"/>
        <v>0</v>
      </c>
      <c r="I267" s="395">
        <f t="shared" si="55"/>
        <v>0</v>
      </c>
      <c r="J267" s="395">
        <f t="shared" si="56"/>
        <v>0</v>
      </c>
      <c r="K267" s="395">
        <f t="shared" si="57"/>
        <v>0</v>
      </c>
      <c r="L267" s="395">
        <f t="shared" si="58"/>
        <v>0</v>
      </c>
      <c r="M267" s="395">
        <f t="shared" si="59"/>
        <v>0</v>
      </c>
      <c r="N267" s="395">
        <f t="shared" si="60"/>
        <v>0</v>
      </c>
      <c r="O267" s="395">
        <f t="shared" si="61"/>
        <v>0</v>
      </c>
      <c r="P267" s="395">
        <f t="shared" si="62"/>
        <v>0</v>
      </c>
      <c r="Q267" s="395">
        <f t="shared" si="63"/>
        <v>0</v>
      </c>
      <c r="R267" s="395">
        <f t="shared" si="64"/>
        <v>0</v>
      </c>
      <c r="S267" s="395">
        <f t="shared" si="65"/>
        <v>0</v>
      </c>
      <c r="T267" s="395">
        <f t="shared" si="66"/>
        <v>0</v>
      </c>
      <c r="U267" s="395">
        <f t="shared" si="67"/>
        <v>0</v>
      </c>
      <c r="V267" s="395">
        <f t="shared" si="68"/>
        <v>0</v>
      </c>
      <c r="W267" s="395">
        <f t="shared" si="69"/>
        <v>0</v>
      </c>
      <c r="X267" s="395">
        <f t="shared" si="70"/>
        <v>0</v>
      </c>
      <c r="Y267" s="395">
        <f t="shared" si="71"/>
        <v>0</v>
      </c>
      <c r="Z267" s="395">
        <f t="shared" si="72"/>
        <v>0</v>
      </c>
      <c r="AA267" s="395">
        <f t="shared" si="73"/>
        <v>0</v>
      </c>
      <c r="AB267" s="395">
        <f t="shared" si="74"/>
        <v>0</v>
      </c>
      <c r="AC267" s="395">
        <f t="shared" si="75"/>
        <v>0</v>
      </c>
      <c r="AD267" s="395">
        <f t="shared" si="76"/>
        <v>0</v>
      </c>
      <c r="AE267" s="395">
        <f t="shared" si="77"/>
        <v>0</v>
      </c>
      <c r="AF267" s="395">
        <f t="shared" si="78"/>
        <v>0</v>
      </c>
      <c r="AG267" s="395">
        <f t="shared" si="79"/>
        <v>0</v>
      </c>
    </row>
    <row r="268" spans="2:33">
      <c r="C268" s="195" t="str">
        <f>'C. Masterfiles'!C71</f>
        <v>N27</v>
      </c>
      <c r="D268" s="195" t="str">
        <f>'C. Masterfiles'!E71</f>
        <v>OTHER: complete as required</v>
      </c>
      <c r="E268" s="195" t="str">
        <f>'C. Masterfiles'!D71</f>
        <v>OTHER</v>
      </c>
      <c r="F268" s="395">
        <f t="shared" si="52"/>
        <v>0</v>
      </c>
      <c r="G268" s="395">
        <f t="shared" si="53"/>
        <v>0</v>
      </c>
      <c r="H268" s="395">
        <f t="shared" si="54"/>
        <v>0</v>
      </c>
      <c r="I268" s="395">
        <f t="shared" si="55"/>
        <v>0</v>
      </c>
      <c r="J268" s="395">
        <f t="shared" si="56"/>
        <v>0</v>
      </c>
      <c r="K268" s="395">
        <f t="shared" si="57"/>
        <v>0</v>
      </c>
      <c r="L268" s="395">
        <f t="shared" si="58"/>
        <v>0</v>
      </c>
      <c r="M268" s="395">
        <f t="shared" si="59"/>
        <v>0</v>
      </c>
      <c r="N268" s="395">
        <f t="shared" si="60"/>
        <v>0</v>
      </c>
      <c r="O268" s="395">
        <f t="shared" si="61"/>
        <v>0</v>
      </c>
      <c r="P268" s="395">
        <f t="shared" si="62"/>
        <v>0</v>
      </c>
      <c r="Q268" s="395">
        <f t="shared" si="63"/>
        <v>0</v>
      </c>
      <c r="R268" s="395">
        <f t="shared" si="64"/>
        <v>0</v>
      </c>
      <c r="S268" s="395">
        <f t="shared" si="65"/>
        <v>0</v>
      </c>
      <c r="T268" s="395">
        <f t="shared" si="66"/>
        <v>0</v>
      </c>
      <c r="U268" s="395">
        <f t="shared" si="67"/>
        <v>0</v>
      </c>
      <c r="V268" s="395">
        <f t="shared" si="68"/>
        <v>0</v>
      </c>
      <c r="W268" s="395">
        <f t="shared" si="69"/>
        <v>0</v>
      </c>
      <c r="X268" s="395">
        <f t="shared" si="70"/>
        <v>0</v>
      </c>
      <c r="Y268" s="395">
        <f t="shared" si="71"/>
        <v>0</v>
      </c>
      <c r="Z268" s="395">
        <f t="shared" si="72"/>
        <v>0</v>
      </c>
      <c r="AA268" s="395">
        <f t="shared" si="73"/>
        <v>0</v>
      </c>
      <c r="AB268" s="395">
        <f t="shared" si="74"/>
        <v>0</v>
      </c>
      <c r="AC268" s="395">
        <f t="shared" si="75"/>
        <v>0</v>
      </c>
      <c r="AD268" s="395">
        <f t="shared" si="76"/>
        <v>0</v>
      </c>
      <c r="AE268" s="395">
        <f t="shared" si="77"/>
        <v>0</v>
      </c>
      <c r="AF268" s="395">
        <f t="shared" si="78"/>
        <v>0</v>
      </c>
      <c r="AG268" s="395">
        <f t="shared" si="79"/>
        <v>0</v>
      </c>
    </row>
    <row r="269" spans="2:33">
      <c r="C269" s="195" t="str">
        <f>'C. Masterfiles'!C72</f>
        <v>N28</v>
      </c>
      <c r="D269" s="195" t="str">
        <f>'C. Masterfiles'!E72</f>
        <v>OTHER: complete as required</v>
      </c>
      <c r="E269" s="195" t="str">
        <f>'C. Masterfiles'!D72</f>
        <v>OTHER</v>
      </c>
      <c r="F269" s="395">
        <f t="shared" si="52"/>
        <v>0</v>
      </c>
      <c r="G269" s="395">
        <f t="shared" si="53"/>
        <v>0</v>
      </c>
      <c r="H269" s="395">
        <f t="shared" si="54"/>
        <v>0</v>
      </c>
      <c r="I269" s="395">
        <f t="shared" si="55"/>
        <v>0</v>
      </c>
      <c r="J269" s="395">
        <f t="shared" si="56"/>
        <v>0</v>
      </c>
      <c r="K269" s="395">
        <f t="shared" si="57"/>
        <v>0</v>
      </c>
      <c r="L269" s="395">
        <f t="shared" si="58"/>
        <v>0</v>
      </c>
      <c r="M269" s="395">
        <f t="shared" si="59"/>
        <v>0</v>
      </c>
      <c r="N269" s="395">
        <f t="shared" si="60"/>
        <v>0</v>
      </c>
      <c r="O269" s="395">
        <f t="shared" si="61"/>
        <v>0</v>
      </c>
      <c r="P269" s="395">
        <f t="shared" si="62"/>
        <v>0</v>
      </c>
      <c r="Q269" s="395">
        <f t="shared" si="63"/>
        <v>0</v>
      </c>
      <c r="R269" s="395">
        <f t="shared" si="64"/>
        <v>0</v>
      </c>
      <c r="S269" s="395">
        <f t="shared" si="65"/>
        <v>0</v>
      </c>
      <c r="T269" s="395">
        <f t="shared" si="66"/>
        <v>0</v>
      </c>
      <c r="U269" s="395">
        <f t="shared" si="67"/>
        <v>0</v>
      </c>
      <c r="V269" s="395">
        <f t="shared" si="68"/>
        <v>0</v>
      </c>
      <c r="W269" s="395">
        <f t="shared" si="69"/>
        <v>0</v>
      </c>
      <c r="X269" s="395">
        <f t="shared" si="70"/>
        <v>0</v>
      </c>
      <c r="Y269" s="395">
        <f t="shared" si="71"/>
        <v>0</v>
      </c>
      <c r="Z269" s="395">
        <f t="shared" si="72"/>
        <v>0</v>
      </c>
      <c r="AA269" s="395">
        <f t="shared" si="73"/>
        <v>0</v>
      </c>
      <c r="AB269" s="395">
        <f t="shared" si="74"/>
        <v>0</v>
      </c>
      <c r="AC269" s="395">
        <f t="shared" si="75"/>
        <v>0</v>
      </c>
      <c r="AD269" s="395">
        <f t="shared" si="76"/>
        <v>0</v>
      </c>
      <c r="AE269" s="395">
        <f t="shared" si="77"/>
        <v>0</v>
      </c>
      <c r="AF269" s="395">
        <f t="shared" si="78"/>
        <v>0</v>
      </c>
      <c r="AG269" s="395">
        <f t="shared" si="79"/>
        <v>0</v>
      </c>
    </row>
    <row r="270" spans="2:33">
      <c r="C270" s="195" t="str">
        <f>'C. Masterfiles'!C73</f>
        <v>N29</v>
      </c>
      <c r="D270" s="195" t="str">
        <f>'C. Masterfiles'!E73</f>
        <v>OTHER: complete as required</v>
      </c>
      <c r="E270" s="195" t="str">
        <f>'C. Masterfiles'!D73</f>
        <v>OTHER</v>
      </c>
      <c r="F270" s="395">
        <f t="shared" si="52"/>
        <v>0</v>
      </c>
      <c r="G270" s="395">
        <f t="shared" si="53"/>
        <v>0</v>
      </c>
      <c r="H270" s="395">
        <f t="shared" si="54"/>
        <v>0</v>
      </c>
      <c r="I270" s="395">
        <f t="shared" si="55"/>
        <v>0</v>
      </c>
      <c r="J270" s="395">
        <f t="shared" si="56"/>
        <v>0</v>
      </c>
      <c r="K270" s="395">
        <f t="shared" si="57"/>
        <v>0</v>
      </c>
      <c r="L270" s="395">
        <f t="shared" si="58"/>
        <v>0</v>
      </c>
      <c r="M270" s="395">
        <f t="shared" si="59"/>
        <v>0</v>
      </c>
      <c r="N270" s="395">
        <f t="shared" si="60"/>
        <v>0</v>
      </c>
      <c r="O270" s="395">
        <f t="shared" si="61"/>
        <v>0</v>
      </c>
      <c r="P270" s="395">
        <f t="shared" si="62"/>
        <v>0</v>
      </c>
      <c r="Q270" s="395">
        <f t="shared" si="63"/>
        <v>0</v>
      </c>
      <c r="R270" s="395">
        <f t="shared" si="64"/>
        <v>0</v>
      </c>
      <c r="S270" s="395">
        <f t="shared" si="65"/>
        <v>0</v>
      </c>
      <c r="T270" s="395">
        <f t="shared" si="66"/>
        <v>0</v>
      </c>
      <c r="U270" s="395">
        <f t="shared" si="67"/>
        <v>0</v>
      </c>
      <c r="V270" s="395">
        <f t="shared" si="68"/>
        <v>0</v>
      </c>
      <c r="W270" s="395">
        <f t="shared" si="69"/>
        <v>0</v>
      </c>
      <c r="X270" s="395">
        <f t="shared" si="70"/>
        <v>0</v>
      </c>
      <c r="Y270" s="395">
        <f t="shared" si="71"/>
        <v>0</v>
      </c>
      <c r="Z270" s="395">
        <f t="shared" si="72"/>
        <v>0</v>
      </c>
      <c r="AA270" s="395">
        <f t="shared" si="73"/>
        <v>0</v>
      </c>
      <c r="AB270" s="395">
        <f t="shared" si="74"/>
        <v>0</v>
      </c>
      <c r="AC270" s="395">
        <f t="shared" si="75"/>
        <v>0</v>
      </c>
      <c r="AD270" s="395">
        <f t="shared" si="76"/>
        <v>0</v>
      </c>
      <c r="AE270" s="395">
        <f t="shared" si="77"/>
        <v>0</v>
      </c>
      <c r="AF270" s="395">
        <f t="shared" si="78"/>
        <v>0</v>
      </c>
      <c r="AG270" s="395">
        <f t="shared" si="79"/>
        <v>0</v>
      </c>
    </row>
    <row r="271" spans="2:33">
      <c r="B271" s="257"/>
      <c r="C271" s="195" t="str">
        <f>'C. Masterfiles'!C74</f>
        <v>N30</v>
      </c>
      <c r="D271" s="195" t="str">
        <f>'C. Masterfiles'!E74</f>
        <v>OTHER: complete as required</v>
      </c>
      <c r="E271" s="195" t="str">
        <f>'C. Masterfiles'!D74</f>
        <v>OTHER</v>
      </c>
      <c r="F271" s="395">
        <f t="shared" si="52"/>
        <v>0</v>
      </c>
      <c r="G271" s="395">
        <f t="shared" si="53"/>
        <v>0</v>
      </c>
      <c r="H271" s="395">
        <f t="shared" si="54"/>
        <v>0</v>
      </c>
      <c r="I271" s="395">
        <f t="shared" si="55"/>
        <v>0</v>
      </c>
      <c r="J271" s="395">
        <f t="shared" si="56"/>
        <v>0</v>
      </c>
      <c r="K271" s="395">
        <f t="shared" si="57"/>
        <v>0</v>
      </c>
      <c r="L271" s="395">
        <f t="shared" si="58"/>
        <v>0</v>
      </c>
      <c r="M271" s="395">
        <f t="shared" si="59"/>
        <v>0</v>
      </c>
      <c r="N271" s="395">
        <f t="shared" si="60"/>
        <v>0</v>
      </c>
      <c r="O271" s="395">
        <f t="shared" si="61"/>
        <v>0</v>
      </c>
      <c r="P271" s="395">
        <f t="shared" si="62"/>
        <v>0</v>
      </c>
      <c r="Q271" s="395">
        <f t="shared" si="63"/>
        <v>0</v>
      </c>
      <c r="R271" s="395">
        <f t="shared" si="64"/>
        <v>0</v>
      </c>
      <c r="S271" s="395">
        <f t="shared" si="65"/>
        <v>0</v>
      </c>
      <c r="T271" s="395">
        <f t="shared" si="66"/>
        <v>0</v>
      </c>
      <c r="U271" s="395">
        <f t="shared" si="67"/>
        <v>0</v>
      </c>
      <c r="V271" s="395">
        <f t="shared" si="68"/>
        <v>0</v>
      </c>
      <c r="W271" s="395">
        <f t="shared" si="69"/>
        <v>0</v>
      </c>
      <c r="X271" s="395">
        <f t="shared" si="70"/>
        <v>0</v>
      </c>
      <c r="Y271" s="395">
        <f t="shared" si="71"/>
        <v>0</v>
      </c>
      <c r="Z271" s="395">
        <f t="shared" si="72"/>
        <v>0</v>
      </c>
      <c r="AA271" s="395">
        <f t="shared" si="73"/>
        <v>0</v>
      </c>
      <c r="AB271" s="395">
        <f t="shared" si="74"/>
        <v>0</v>
      </c>
      <c r="AC271" s="395">
        <f t="shared" si="75"/>
        <v>0</v>
      </c>
      <c r="AD271" s="395">
        <f t="shared" si="76"/>
        <v>0</v>
      </c>
      <c r="AE271" s="395">
        <f t="shared" si="77"/>
        <v>0</v>
      </c>
      <c r="AF271" s="395">
        <f t="shared" si="78"/>
        <v>0</v>
      </c>
      <c r="AG271" s="395">
        <f t="shared" si="79"/>
        <v>0</v>
      </c>
    </row>
    <row r="272" spans="2:33">
      <c r="C272" s="229" t="s">
        <v>281</v>
      </c>
      <c r="D272" s="229" t="s">
        <v>310</v>
      </c>
      <c r="E272" s="300"/>
      <c r="F272" s="277"/>
      <c r="G272" s="277"/>
      <c r="H272" s="277"/>
      <c r="I272" s="277"/>
      <c r="J272" s="277"/>
      <c r="K272" s="277"/>
      <c r="L272" s="277"/>
      <c r="M272" s="277"/>
      <c r="N272" s="277"/>
      <c r="O272" s="277"/>
      <c r="P272" s="277"/>
      <c r="Q272" s="277"/>
      <c r="R272" s="277"/>
      <c r="S272" s="277"/>
      <c r="T272" s="277"/>
      <c r="U272" s="277"/>
      <c r="V272" s="277"/>
      <c r="W272" s="277"/>
      <c r="X272" s="277"/>
      <c r="Y272" s="277"/>
      <c r="Z272" s="277"/>
      <c r="AA272" s="277"/>
      <c r="AB272" s="277"/>
      <c r="AC272" s="277"/>
      <c r="AD272" s="277"/>
      <c r="AE272" s="277"/>
      <c r="AF272" s="277"/>
      <c r="AG272" s="277"/>
    </row>
    <row r="276" spans="3:33">
      <c r="C276" s="876" t="s">
        <v>418</v>
      </c>
      <c r="D276" s="877"/>
      <c r="E276" s="878"/>
      <c r="F276" s="873" t="s">
        <v>32</v>
      </c>
      <c r="G276" s="874"/>
      <c r="H276" s="874"/>
      <c r="I276" s="874"/>
      <c r="J276" s="874"/>
      <c r="K276" s="874"/>
      <c r="L276" s="875"/>
      <c r="M276" s="388"/>
      <c r="N276" s="389"/>
      <c r="O276" s="390" t="s">
        <v>412</v>
      </c>
      <c r="P276" s="391"/>
      <c r="Q276" s="391"/>
      <c r="R276" s="392"/>
      <c r="S276" s="392"/>
      <c r="T276" s="867" t="s">
        <v>413</v>
      </c>
      <c r="U276" s="868"/>
      <c r="V276" s="868"/>
      <c r="W276" s="868"/>
      <c r="X276" s="868"/>
      <c r="Y276" s="868"/>
      <c r="Z276" s="869"/>
      <c r="AA276" s="870" t="s">
        <v>414</v>
      </c>
      <c r="AB276" s="871"/>
      <c r="AC276" s="871"/>
      <c r="AD276" s="871"/>
      <c r="AE276" s="871"/>
      <c r="AF276" s="871"/>
      <c r="AG276" s="872"/>
    </row>
    <row r="277" spans="3:33">
      <c r="C277" s="879"/>
      <c r="D277" s="880"/>
      <c r="E277" s="881"/>
      <c r="F277" s="393">
        <v>5</v>
      </c>
      <c r="G277" s="393">
        <f>F277+1</f>
        <v>6</v>
      </c>
      <c r="H277" s="393">
        <f t="shared" ref="H277:L277" si="80">G277+1</f>
        <v>7</v>
      </c>
      <c r="I277" s="393">
        <f t="shared" si="80"/>
        <v>8</v>
      </c>
      <c r="J277" s="393">
        <f t="shared" si="80"/>
        <v>9</v>
      </c>
      <c r="K277" s="393">
        <f t="shared" si="80"/>
        <v>10</v>
      </c>
      <c r="L277" s="393">
        <f t="shared" si="80"/>
        <v>11</v>
      </c>
      <c r="M277" s="393">
        <f>K277+1</f>
        <v>11</v>
      </c>
      <c r="N277" s="393">
        <f t="shared" ref="N277:S277" si="81">M277+1</f>
        <v>12</v>
      </c>
      <c r="O277" s="393">
        <f t="shared" si="81"/>
        <v>13</v>
      </c>
      <c r="P277" s="393">
        <f t="shared" si="81"/>
        <v>14</v>
      </c>
      <c r="Q277" s="393">
        <f t="shared" si="81"/>
        <v>15</v>
      </c>
      <c r="R277" s="393">
        <f t="shared" si="81"/>
        <v>16</v>
      </c>
      <c r="S277" s="393">
        <f t="shared" si="81"/>
        <v>17</v>
      </c>
      <c r="T277" s="393">
        <f>R277+1</f>
        <v>17</v>
      </c>
      <c r="U277" s="393">
        <f t="shared" ref="U277:Z277" si="82">T277+1</f>
        <v>18</v>
      </c>
      <c r="V277" s="393">
        <f t="shared" si="82"/>
        <v>19</v>
      </c>
      <c r="W277" s="393">
        <f t="shared" si="82"/>
        <v>20</v>
      </c>
      <c r="X277" s="393">
        <f t="shared" si="82"/>
        <v>21</v>
      </c>
      <c r="Y277" s="393">
        <f t="shared" si="82"/>
        <v>22</v>
      </c>
      <c r="Z277" s="393">
        <f t="shared" si="82"/>
        <v>23</v>
      </c>
      <c r="AA277" s="393">
        <f>Y277+1</f>
        <v>23</v>
      </c>
      <c r="AB277" s="393">
        <f t="shared" ref="AB277:AG277" si="83">AA277+1</f>
        <v>24</v>
      </c>
      <c r="AC277" s="393">
        <f t="shared" si="83"/>
        <v>25</v>
      </c>
      <c r="AD277" s="393">
        <f t="shared" si="83"/>
        <v>26</v>
      </c>
      <c r="AE277" s="393">
        <f t="shared" si="83"/>
        <v>27</v>
      </c>
      <c r="AF277" s="393">
        <f t="shared" si="83"/>
        <v>28</v>
      </c>
      <c r="AG277" s="393">
        <f t="shared" si="83"/>
        <v>29</v>
      </c>
    </row>
    <row r="278" spans="3:33" ht="38.25">
      <c r="C278" s="45" t="s">
        <v>0</v>
      </c>
      <c r="D278" s="45" t="s">
        <v>3</v>
      </c>
      <c r="E278" s="45" t="s">
        <v>364</v>
      </c>
      <c r="F278" s="244" t="s">
        <v>415</v>
      </c>
      <c r="G278" s="244" t="str">
        <f>F278</f>
        <v xml:space="preserve">Unit equipment cost  </v>
      </c>
      <c r="H278" s="244" t="str">
        <f>G278</f>
        <v xml:space="preserve">Unit equipment cost  </v>
      </c>
      <c r="I278" s="244" t="str">
        <f>H278</f>
        <v xml:space="preserve">Unit equipment cost  </v>
      </c>
      <c r="J278" s="244" t="str">
        <f>I278</f>
        <v xml:space="preserve">Unit equipment cost  </v>
      </c>
      <c r="K278" s="244" t="str">
        <f>I278</f>
        <v xml:space="preserve">Unit equipment cost  </v>
      </c>
      <c r="L278" s="244" t="str">
        <f>J278</f>
        <v xml:space="preserve">Unit equipment cost  </v>
      </c>
      <c r="M278" s="244" t="s">
        <v>416</v>
      </c>
      <c r="N278" s="244" t="str">
        <f>M278</f>
        <v xml:space="preserve">Unit installation cost </v>
      </c>
      <c r="O278" s="244" t="str">
        <f>N278</f>
        <v xml:space="preserve">Unit installation cost </v>
      </c>
      <c r="P278" s="244" t="str">
        <f>O278</f>
        <v xml:space="preserve">Unit installation cost </v>
      </c>
      <c r="Q278" s="244" t="str">
        <f>P278</f>
        <v xml:space="preserve">Unit installation cost </v>
      </c>
      <c r="R278" s="244" t="str">
        <f>P278</f>
        <v xml:space="preserve">Unit installation cost </v>
      </c>
      <c r="S278" s="244" t="str">
        <f>Q278</f>
        <v xml:space="preserve">Unit installation cost </v>
      </c>
      <c r="T278" s="244" t="s">
        <v>417</v>
      </c>
      <c r="U278" s="244" t="str">
        <f>T278</f>
        <v>Unit equip + install cost</v>
      </c>
      <c r="V278" s="244" t="str">
        <f>U278</f>
        <v>Unit equip + install cost</v>
      </c>
      <c r="W278" s="244" t="str">
        <f>V278</f>
        <v>Unit equip + install cost</v>
      </c>
      <c r="X278" s="244" t="str">
        <f>W278</f>
        <v>Unit equip + install cost</v>
      </c>
      <c r="Y278" s="244" t="str">
        <f>W278</f>
        <v>Unit equip + install cost</v>
      </c>
      <c r="Z278" s="244" t="str">
        <f>X278</f>
        <v>Unit equip + install cost</v>
      </c>
      <c r="AA278" s="244" t="s">
        <v>414</v>
      </c>
      <c r="AB278" s="244" t="str">
        <f>AA278</f>
        <v>Unit operating cost</v>
      </c>
      <c r="AC278" s="244" t="str">
        <f>AB278</f>
        <v>Unit operating cost</v>
      </c>
      <c r="AD278" s="244" t="str">
        <f>AC278</f>
        <v>Unit operating cost</v>
      </c>
      <c r="AE278" s="244" t="str">
        <f>AD278</f>
        <v>Unit operating cost</v>
      </c>
      <c r="AF278" s="244" t="str">
        <f>AD278</f>
        <v>Unit operating cost</v>
      </c>
      <c r="AG278" s="244" t="str">
        <f>AE278</f>
        <v>Unit operating cost</v>
      </c>
    </row>
    <row r="279" spans="3:33">
      <c r="C279" s="45"/>
      <c r="D279" s="45"/>
      <c r="E279" s="331"/>
      <c r="F279" s="244" t="str">
        <f>'C. Masterfiles'!D160</f>
        <v>Euro</v>
      </c>
      <c r="G279" s="244" t="str">
        <f>'C. Masterfiles'!D160</f>
        <v>Euro</v>
      </c>
      <c r="H279" s="244" t="str">
        <f>'C. Masterfiles'!D160</f>
        <v>Euro</v>
      </c>
      <c r="I279" s="244" t="str">
        <f>'C. Masterfiles'!D160</f>
        <v>Euro</v>
      </c>
      <c r="J279" s="244" t="str">
        <f>'C. Masterfiles'!D160</f>
        <v>Euro</v>
      </c>
      <c r="K279" s="244" t="str">
        <f>'C. Masterfiles'!D160</f>
        <v>Euro</v>
      </c>
      <c r="L279" s="244" t="str">
        <f>'C. Masterfiles'!D160</f>
        <v>Euro</v>
      </c>
      <c r="M279" s="244" t="str">
        <f>'C. Masterfiles'!D160</f>
        <v>Euro</v>
      </c>
      <c r="N279" s="244" t="str">
        <f>'C. Masterfiles'!D160</f>
        <v>Euro</v>
      </c>
      <c r="O279" s="244" t="str">
        <f>'C. Masterfiles'!D160</f>
        <v>Euro</v>
      </c>
      <c r="P279" s="244" t="str">
        <f>'C. Masterfiles'!D160</f>
        <v>Euro</v>
      </c>
      <c r="Q279" s="244" t="str">
        <f>'C. Masterfiles'!D160</f>
        <v>Euro</v>
      </c>
      <c r="R279" s="244" t="str">
        <f>'C. Masterfiles'!D160</f>
        <v>Euro</v>
      </c>
      <c r="S279" s="244" t="str">
        <f>'C. Masterfiles'!D160</f>
        <v>Euro</v>
      </c>
      <c r="T279" s="244" t="str">
        <f>'C. Masterfiles'!D160</f>
        <v>Euro</v>
      </c>
      <c r="U279" s="244" t="str">
        <f>'C. Masterfiles'!D160</f>
        <v>Euro</v>
      </c>
      <c r="V279" s="244" t="str">
        <f>'C. Masterfiles'!D160</f>
        <v>Euro</v>
      </c>
      <c r="W279" s="244" t="str">
        <f>'C. Masterfiles'!D160</f>
        <v>Euro</v>
      </c>
      <c r="X279" s="244" t="str">
        <f>'C. Masterfiles'!D160</f>
        <v>Euro</v>
      </c>
      <c r="Y279" s="244" t="str">
        <f>'C. Masterfiles'!D160</f>
        <v>Euro</v>
      </c>
      <c r="Z279" s="244" t="str">
        <f>'C. Masterfiles'!D160</f>
        <v>Euro</v>
      </c>
      <c r="AA279" s="244" t="str">
        <f>'C. Masterfiles'!D160</f>
        <v>Euro</v>
      </c>
      <c r="AB279" s="244" t="str">
        <f>'C. Masterfiles'!D160</f>
        <v>Euro</v>
      </c>
      <c r="AC279" s="244" t="str">
        <f>'C. Masterfiles'!D160</f>
        <v>Euro</v>
      </c>
      <c r="AD279" s="244" t="str">
        <f>'C. Masterfiles'!D160</f>
        <v>Euro</v>
      </c>
      <c r="AE279" s="244" t="str">
        <f>'C. Masterfiles'!D160</f>
        <v>Euro</v>
      </c>
      <c r="AF279" s="244" t="str">
        <f>'C. Masterfiles'!D160</f>
        <v>Euro</v>
      </c>
      <c r="AG279" s="244" t="str">
        <f>'C. Masterfiles'!D160</f>
        <v>Euro</v>
      </c>
    </row>
    <row r="280" spans="3:33">
      <c r="C280" s="230"/>
      <c r="D280" s="230"/>
      <c r="E280" s="331"/>
      <c r="F280" s="230">
        <f>'C. Masterfiles'!D143</f>
        <v>2014</v>
      </c>
      <c r="G280" s="230">
        <f>'C. Masterfiles'!D144</f>
        <v>2015</v>
      </c>
      <c r="H280" s="230">
        <f>'C. Masterfiles'!D145</f>
        <v>2016</v>
      </c>
      <c r="I280" s="230">
        <f>'C. Masterfiles'!D146</f>
        <v>2017</v>
      </c>
      <c r="J280" s="230">
        <f>'C. Masterfiles'!D147</f>
        <v>2018</v>
      </c>
      <c r="K280" s="230">
        <f>'C. Masterfiles'!D148</f>
        <v>2019</v>
      </c>
      <c r="L280" s="230">
        <f>'C. Masterfiles'!D149</f>
        <v>2020</v>
      </c>
      <c r="M280" s="230">
        <f t="shared" ref="M280:AG280" si="84">F280</f>
        <v>2014</v>
      </c>
      <c r="N280" s="230">
        <f t="shared" si="84"/>
        <v>2015</v>
      </c>
      <c r="O280" s="230">
        <f t="shared" si="84"/>
        <v>2016</v>
      </c>
      <c r="P280" s="230">
        <f t="shared" si="84"/>
        <v>2017</v>
      </c>
      <c r="Q280" s="230">
        <f t="shared" si="84"/>
        <v>2018</v>
      </c>
      <c r="R280" s="230">
        <f t="shared" si="84"/>
        <v>2019</v>
      </c>
      <c r="S280" s="230">
        <f t="shared" si="84"/>
        <v>2020</v>
      </c>
      <c r="T280" s="230">
        <f t="shared" si="84"/>
        <v>2014</v>
      </c>
      <c r="U280" s="230">
        <f t="shared" si="84"/>
        <v>2015</v>
      </c>
      <c r="V280" s="230">
        <f t="shared" si="84"/>
        <v>2016</v>
      </c>
      <c r="W280" s="230">
        <f t="shared" si="84"/>
        <v>2017</v>
      </c>
      <c r="X280" s="230">
        <f t="shared" si="84"/>
        <v>2018</v>
      </c>
      <c r="Y280" s="230">
        <f t="shared" si="84"/>
        <v>2019</v>
      </c>
      <c r="Z280" s="230">
        <f t="shared" si="84"/>
        <v>2020</v>
      </c>
      <c r="AA280" s="230">
        <f t="shared" si="84"/>
        <v>2014</v>
      </c>
      <c r="AB280" s="230">
        <f t="shared" si="84"/>
        <v>2015</v>
      </c>
      <c r="AC280" s="230">
        <f t="shared" si="84"/>
        <v>2016</v>
      </c>
      <c r="AD280" s="230">
        <f t="shared" si="84"/>
        <v>2017</v>
      </c>
      <c r="AE280" s="230">
        <f t="shared" si="84"/>
        <v>2018</v>
      </c>
      <c r="AF280" s="230">
        <f t="shared" si="84"/>
        <v>2019</v>
      </c>
      <c r="AG280" s="230">
        <f t="shared" si="84"/>
        <v>2020</v>
      </c>
    </row>
    <row r="281" spans="3:33">
      <c r="C281" s="195" t="str">
        <f>'C. Masterfiles'!C81</f>
        <v>T01</v>
      </c>
      <c r="D281" s="195" t="str">
        <f>'C. Masterfiles'!D81</f>
        <v>BTS-BSC</v>
      </c>
      <c r="E281" s="228" t="s">
        <v>369</v>
      </c>
      <c r="F281" s="395">
        <f t="shared" ref="F281:F305" si="85">G128</f>
        <v>10000</v>
      </c>
      <c r="G281" s="395">
        <f t="shared" ref="G281:G305" si="86">H128</f>
        <v>12000</v>
      </c>
      <c r="H281" s="395">
        <f t="shared" ref="H281:H305" si="87">I128</f>
        <v>12000</v>
      </c>
      <c r="I281" s="395">
        <f t="shared" ref="I281:I305" si="88">J128</f>
        <v>12000</v>
      </c>
      <c r="J281" s="395">
        <f t="shared" ref="J281:J305" si="89">K128</f>
        <v>12000</v>
      </c>
      <c r="K281" s="395">
        <f t="shared" ref="K281:K305" si="90">L128</f>
        <v>12000</v>
      </c>
      <c r="L281" s="395">
        <f t="shared" ref="L281:L305" si="91">M128</f>
        <v>12000</v>
      </c>
      <c r="M281" s="395">
        <f t="shared" ref="M281:M305" si="92">F281*(O128)</f>
        <v>1200</v>
      </c>
      <c r="N281" s="395">
        <f t="shared" ref="N281:N305" si="93">M281*(1+P128)</f>
        <v>1227.5999999999999</v>
      </c>
      <c r="O281" s="395">
        <f t="shared" ref="O281:O305" si="94">N281*(1+P128)</f>
        <v>1255.8347999999999</v>
      </c>
      <c r="P281" s="395">
        <f t="shared" ref="P281:P305" si="95">O281*(1+P128)</f>
        <v>1284.7190003999997</v>
      </c>
      <c r="Q281" s="395">
        <f t="shared" ref="Q281:Q305" si="96">P281*(1+P128)</f>
        <v>1314.2675374091996</v>
      </c>
      <c r="R281" s="395">
        <f t="shared" ref="R281:R305" si="97">Q281*(1+P128)</f>
        <v>1344.495690769611</v>
      </c>
      <c r="S281" s="395">
        <f t="shared" ref="S281:S305" si="98">R281*(1+P128)</f>
        <v>1375.4190916573118</v>
      </c>
      <c r="T281" s="395">
        <f t="shared" ref="T281:T305" si="99">F281+M281</f>
        <v>11200</v>
      </c>
      <c r="U281" s="395">
        <f t="shared" ref="U281:U305" si="100">G281+N281</f>
        <v>13227.6</v>
      </c>
      <c r="V281" s="395">
        <f t="shared" ref="V281:V305" si="101">H281+O281</f>
        <v>13255.834800000001</v>
      </c>
      <c r="W281" s="395">
        <f t="shared" ref="W281:W305" si="102">I281+P281</f>
        <v>13284.7190004</v>
      </c>
      <c r="X281" s="395">
        <f t="shared" ref="X281:X305" si="103">J281+Q281</f>
        <v>13314.2675374092</v>
      </c>
      <c r="Y281" s="395">
        <f t="shared" ref="Y281:Y305" si="104">K281+R281</f>
        <v>13344.495690769611</v>
      </c>
      <c r="Z281" s="395">
        <f t="shared" ref="Z281:Z305" si="105">L281+S281</f>
        <v>13375.419091657312</v>
      </c>
      <c r="AA281" s="395">
        <f t="shared" ref="AA281:AA305" si="106">T281*Q128</f>
        <v>257.60000000000002</v>
      </c>
      <c r="AB281" s="395">
        <f t="shared" ref="AB281:AB305" si="107">AA281*(1+R128)</f>
        <v>263.52480000000003</v>
      </c>
      <c r="AC281" s="395">
        <f t="shared" ref="AC281:AC305" si="108">AB281*(1+R128)</f>
        <v>269.58587039999998</v>
      </c>
      <c r="AD281" s="395">
        <f t="shared" ref="AD281:AD305" si="109">AC281*(1+R128)</f>
        <v>275.78634541919996</v>
      </c>
      <c r="AE281" s="395">
        <f t="shared" ref="AE281:AE305" si="110">AD281*(1+R128)</f>
        <v>282.12943136384155</v>
      </c>
      <c r="AF281" s="395">
        <f t="shared" ref="AF281:AF305" si="111">AE281*(1+R128)</f>
        <v>288.61840828520985</v>
      </c>
      <c r="AG281" s="395">
        <f t="shared" ref="AG281:AG305" si="112">AF281*(1+R128)</f>
        <v>295.25663167576965</v>
      </c>
    </row>
    <row r="282" spans="3:33">
      <c r="C282" s="195" t="str">
        <f>'C. Masterfiles'!C82</f>
        <v>T02</v>
      </c>
      <c r="D282" s="195" t="str">
        <f>'C. Masterfiles'!D82</f>
        <v>Node B-RNC</v>
      </c>
      <c r="E282" s="228" t="s">
        <v>369</v>
      </c>
      <c r="F282" s="395">
        <f t="shared" si="85"/>
        <v>162411.18397844926</v>
      </c>
      <c r="G282" s="395">
        <f t="shared" si="86"/>
        <v>163634.18078239716</v>
      </c>
      <c r="H282" s="395">
        <f t="shared" si="87"/>
        <v>164740.42844571453</v>
      </c>
      <c r="I282" s="395">
        <f t="shared" si="88"/>
        <v>166036.71814039553</v>
      </c>
      <c r="J282" s="395">
        <f t="shared" si="89"/>
        <v>167392.7537240072</v>
      </c>
      <c r="K282" s="395">
        <f t="shared" si="90"/>
        <v>169287.42610822109</v>
      </c>
      <c r="L282" s="395">
        <f t="shared" si="91"/>
        <v>170816.64971933441</v>
      </c>
      <c r="M282" s="395">
        <f t="shared" si="92"/>
        <v>19489.342077413912</v>
      </c>
      <c r="N282" s="395">
        <f t="shared" si="93"/>
        <v>19937.596945194429</v>
      </c>
      <c r="O282" s="395">
        <f t="shared" si="94"/>
        <v>20396.161674933901</v>
      </c>
      <c r="P282" s="395">
        <f t="shared" si="95"/>
        <v>20865.273393457377</v>
      </c>
      <c r="Q282" s="395">
        <f t="shared" si="96"/>
        <v>21345.174681506895</v>
      </c>
      <c r="R282" s="395">
        <f t="shared" si="97"/>
        <v>21836.113699181551</v>
      </c>
      <c r="S282" s="395">
        <f t="shared" si="98"/>
        <v>22338.344314262726</v>
      </c>
      <c r="T282" s="395">
        <f t="shared" si="99"/>
        <v>181900.52605586319</v>
      </c>
      <c r="U282" s="395">
        <f t="shared" si="100"/>
        <v>183571.7777275916</v>
      </c>
      <c r="V282" s="395">
        <f t="shared" si="101"/>
        <v>185136.59012064844</v>
      </c>
      <c r="W282" s="395">
        <f t="shared" si="102"/>
        <v>186901.99153385291</v>
      </c>
      <c r="X282" s="395">
        <f t="shared" si="103"/>
        <v>188737.9284055141</v>
      </c>
      <c r="Y282" s="395">
        <f t="shared" si="104"/>
        <v>191123.53980740265</v>
      </c>
      <c r="Z282" s="395">
        <f t="shared" si="105"/>
        <v>193154.99403359715</v>
      </c>
      <c r="AA282" s="395">
        <f t="shared" si="106"/>
        <v>4183.7120992848531</v>
      </c>
      <c r="AB282" s="395">
        <f t="shared" si="107"/>
        <v>4279.9374775684046</v>
      </c>
      <c r="AC282" s="395">
        <f t="shared" si="108"/>
        <v>4378.3760395524778</v>
      </c>
      <c r="AD282" s="395">
        <f t="shared" si="109"/>
        <v>4479.0786884621848</v>
      </c>
      <c r="AE282" s="395">
        <f t="shared" si="110"/>
        <v>4582.0974982968146</v>
      </c>
      <c r="AF282" s="395">
        <f t="shared" si="111"/>
        <v>4687.485740757641</v>
      </c>
      <c r="AG282" s="395">
        <f t="shared" si="112"/>
        <v>4795.2979127950666</v>
      </c>
    </row>
    <row r="283" spans="3:33">
      <c r="C283" s="195" t="str">
        <f>'C. Masterfiles'!C83</f>
        <v>T03</v>
      </c>
      <c r="D283" s="195" t="str">
        <f>'C. Masterfiles'!D83</f>
        <v>BSC-MSC</v>
      </c>
      <c r="E283" s="228" t="s">
        <v>369</v>
      </c>
      <c r="F283" s="395">
        <f t="shared" si="85"/>
        <v>2010000</v>
      </c>
      <c r="G283" s="395">
        <f t="shared" si="86"/>
        <v>2010000</v>
      </c>
      <c r="H283" s="395">
        <f t="shared" si="87"/>
        <v>2010000</v>
      </c>
      <c r="I283" s="395">
        <f t="shared" si="88"/>
        <v>2010000</v>
      </c>
      <c r="J283" s="395">
        <f t="shared" si="89"/>
        <v>2010000</v>
      </c>
      <c r="K283" s="395">
        <f t="shared" si="90"/>
        <v>2010000</v>
      </c>
      <c r="L283" s="395">
        <f t="shared" si="91"/>
        <v>2010000</v>
      </c>
      <c r="M283" s="395">
        <f t="shared" si="92"/>
        <v>241200</v>
      </c>
      <c r="N283" s="395">
        <f t="shared" si="93"/>
        <v>246747.59999999998</v>
      </c>
      <c r="O283" s="395">
        <f t="shared" si="94"/>
        <v>252422.79479999995</v>
      </c>
      <c r="P283" s="395">
        <f t="shared" si="95"/>
        <v>258228.51908039991</v>
      </c>
      <c r="Q283" s="395">
        <f t="shared" si="96"/>
        <v>264167.77501924906</v>
      </c>
      <c r="R283" s="395">
        <f t="shared" si="97"/>
        <v>270243.63384469179</v>
      </c>
      <c r="S283" s="395">
        <f t="shared" si="98"/>
        <v>276459.23742311966</v>
      </c>
      <c r="T283" s="395">
        <f t="shared" si="99"/>
        <v>2251200</v>
      </c>
      <c r="U283" s="395">
        <f t="shared" si="100"/>
        <v>2256747.6</v>
      </c>
      <c r="V283" s="395">
        <f t="shared" si="101"/>
        <v>2262422.7947999998</v>
      </c>
      <c r="W283" s="395">
        <f t="shared" si="102"/>
        <v>2268228.5190804</v>
      </c>
      <c r="X283" s="395">
        <f t="shared" si="103"/>
        <v>2274167.7750192489</v>
      </c>
      <c r="Y283" s="395">
        <f t="shared" si="104"/>
        <v>2280243.6338446918</v>
      </c>
      <c r="Z283" s="395">
        <f t="shared" si="105"/>
        <v>2286459.2374231196</v>
      </c>
      <c r="AA283" s="395">
        <f t="shared" si="106"/>
        <v>51777.599999999999</v>
      </c>
      <c r="AB283" s="395">
        <f t="shared" si="107"/>
        <v>52968.484799999991</v>
      </c>
      <c r="AC283" s="395">
        <f t="shared" si="108"/>
        <v>54186.759950399988</v>
      </c>
      <c r="AD283" s="395">
        <f t="shared" si="109"/>
        <v>55433.055429259184</v>
      </c>
      <c r="AE283" s="395">
        <f t="shared" si="110"/>
        <v>56708.015704132144</v>
      </c>
      <c r="AF283" s="395">
        <f t="shared" si="111"/>
        <v>58012.300065327181</v>
      </c>
      <c r="AG283" s="395">
        <f t="shared" si="112"/>
        <v>59346.582966829701</v>
      </c>
    </row>
    <row r="284" spans="3:33">
      <c r="C284" s="195" t="str">
        <f>'C. Masterfiles'!C84</f>
        <v>T04</v>
      </c>
      <c r="D284" s="195" t="str">
        <f>'C. Masterfiles'!D84</f>
        <v>RNC-MSC</v>
      </c>
      <c r="E284" s="228" t="s">
        <v>369</v>
      </c>
      <c r="F284" s="395">
        <f t="shared" si="85"/>
        <v>1510000</v>
      </c>
      <c r="G284" s="395">
        <f t="shared" si="86"/>
        <v>1510000</v>
      </c>
      <c r="H284" s="395">
        <f t="shared" si="87"/>
        <v>1510000</v>
      </c>
      <c r="I284" s="395">
        <f t="shared" si="88"/>
        <v>1510000</v>
      </c>
      <c r="J284" s="395">
        <f t="shared" si="89"/>
        <v>1510000</v>
      </c>
      <c r="K284" s="395">
        <f t="shared" si="90"/>
        <v>1510000</v>
      </c>
      <c r="L284" s="395">
        <f t="shared" si="91"/>
        <v>1510000</v>
      </c>
      <c r="M284" s="395">
        <f t="shared" si="92"/>
        <v>181200</v>
      </c>
      <c r="N284" s="395">
        <f t="shared" si="93"/>
        <v>185367.59999999998</v>
      </c>
      <c r="O284" s="395">
        <f t="shared" si="94"/>
        <v>189631.05479999995</v>
      </c>
      <c r="P284" s="395">
        <f t="shared" si="95"/>
        <v>193992.56906039992</v>
      </c>
      <c r="Q284" s="395">
        <f t="shared" si="96"/>
        <v>198454.3981487891</v>
      </c>
      <c r="R284" s="395">
        <f t="shared" si="97"/>
        <v>203018.84930621122</v>
      </c>
      <c r="S284" s="395">
        <f t="shared" si="98"/>
        <v>207688.28284025408</v>
      </c>
      <c r="T284" s="395">
        <f t="shared" si="99"/>
        <v>1691200</v>
      </c>
      <c r="U284" s="395">
        <f t="shared" si="100"/>
        <v>1695367.6</v>
      </c>
      <c r="V284" s="395">
        <f t="shared" si="101"/>
        <v>1699631.0548</v>
      </c>
      <c r="W284" s="395">
        <f t="shared" si="102"/>
        <v>1703992.5690603999</v>
      </c>
      <c r="X284" s="395">
        <f t="shared" si="103"/>
        <v>1708454.3981487891</v>
      </c>
      <c r="Y284" s="395">
        <f t="shared" si="104"/>
        <v>1713018.8493062113</v>
      </c>
      <c r="Z284" s="395">
        <f t="shared" si="105"/>
        <v>1717688.282840254</v>
      </c>
      <c r="AA284" s="395">
        <f t="shared" si="106"/>
        <v>38897.599999999999</v>
      </c>
      <c r="AB284" s="395">
        <f t="shared" si="107"/>
        <v>39792.244799999993</v>
      </c>
      <c r="AC284" s="395">
        <f t="shared" si="108"/>
        <v>40707.466430399989</v>
      </c>
      <c r="AD284" s="395">
        <f t="shared" si="109"/>
        <v>41643.738158299187</v>
      </c>
      <c r="AE284" s="395">
        <f t="shared" si="110"/>
        <v>42601.544135940065</v>
      </c>
      <c r="AF284" s="395">
        <f t="shared" si="111"/>
        <v>43581.37965106668</v>
      </c>
      <c r="AG284" s="395">
        <f t="shared" si="112"/>
        <v>44583.751383041206</v>
      </c>
    </row>
    <row r="285" spans="3:33">
      <c r="C285" s="195" t="str">
        <f>'C. Masterfiles'!C85</f>
        <v>T05</v>
      </c>
      <c r="D285" s="195" t="str">
        <f>'C. Masterfiles'!D85</f>
        <v>MSC-MSC</v>
      </c>
      <c r="E285" s="228" t="s">
        <v>369</v>
      </c>
      <c r="F285" s="395">
        <f t="shared" si="85"/>
        <v>2010000</v>
      </c>
      <c r="G285" s="395">
        <f t="shared" si="86"/>
        <v>2010000</v>
      </c>
      <c r="H285" s="395">
        <f t="shared" si="87"/>
        <v>2010000</v>
      </c>
      <c r="I285" s="395">
        <f t="shared" si="88"/>
        <v>2010000</v>
      </c>
      <c r="J285" s="395">
        <f t="shared" si="89"/>
        <v>2010000</v>
      </c>
      <c r="K285" s="395">
        <f t="shared" si="90"/>
        <v>2010000</v>
      </c>
      <c r="L285" s="395">
        <f t="shared" si="91"/>
        <v>2010000</v>
      </c>
      <c r="M285" s="395">
        <f t="shared" si="92"/>
        <v>241200</v>
      </c>
      <c r="N285" s="395">
        <f t="shared" si="93"/>
        <v>246747.59999999998</v>
      </c>
      <c r="O285" s="395">
        <f t="shared" si="94"/>
        <v>252422.79479999995</v>
      </c>
      <c r="P285" s="395">
        <f t="shared" si="95"/>
        <v>258228.51908039991</v>
      </c>
      <c r="Q285" s="395">
        <f t="shared" si="96"/>
        <v>264167.77501924906</v>
      </c>
      <c r="R285" s="395">
        <f t="shared" si="97"/>
        <v>270243.63384469179</v>
      </c>
      <c r="S285" s="395">
        <f t="shared" si="98"/>
        <v>276459.23742311966</v>
      </c>
      <c r="T285" s="395">
        <f t="shared" si="99"/>
        <v>2251200</v>
      </c>
      <c r="U285" s="395">
        <f t="shared" si="100"/>
        <v>2256747.6</v>
      </c>
      <c r="V285" s="395">
        <f t="shared" si="101"/>
        <v>2262422.7947999998</v>
      </c>
      <c r="W285" s="395">
        <f t="shared" si="102"/>
        <v>2268228.5190804</v>
      </c>
      <c r="X285" s="395">
        <f t="shared" si="103"/>
        <v>2274167.7750192489</v>
      </c>
      <c r="Y285" s="395">
        <f t="shared" si="104"/>
        <v>2280243.6338446918</v>
      </c>
      <c r="Z285" s="395">
        <f t="shared" si="105"/>
        <v>2286459.2374231196</v>
      </c>
      <c r="AA285" s="395">
        <f t="shared" si="106"/>
        <v>51777.599999999999</v>
      </c>
      <c r="AB285" s="395">
        <f t="shared" si="107"/>
        <v>52968.484799999991</v>
      </c>
      <c r="AC285" s="395">
        <f t="shared" si="108"/>
        <v>54186.759950399988</v>
      </c>
      <c r="AD285" s="395">
        <f t="shared" si="109"/>
        <v>55433.055429259184</v>
      </c>
      <c r="AE285" s="395">
        <f t="shared" si="110"/>
        <v>56708.015704132144</v>
      </c>
      <c r="AF285" s="395">
        <f t="shared" si="111"/>
        <v>58012.300065327181</v>
      </c>
      <c r="AG285" s="395">
        <f t="shared" si="112"/>
        <v>59346.582966829701</v>
      </c>
    </row>
    <row r="286" spans="3:33">
      <c r="C286" s="195" t="str">
        <f>'C. Masterfiles'!C86</f>
        <v>T06</v>
      </c>
      <c r="D286" s="195" t="str">
        <f>'C. Masterfiles'!D86</f>
        <v>MSC-PPP</v>
      </c>
      <c r="E286" s="228" t="s">
        <v>369</v>
      </c>
      <c r="F286" s="395">
        <f t="shared" si="85"/>
        <v>3000</v>
      </c>
      <c r="G286" s="395">
        <f t="shared" si="86"/>
        <v>3000</v>
      </c>
      <c r="H286" s="395">
        <f t="shared" si="87"/>
        <v>3000</v>
      </c>
      <c r="I286" s="395">
        <f t="shared" si="88"/>
        <v>3000</v>
      </c>
      <c r="J286" s="395">
        <f t="shared" si="89"/>
        <v>3000</v>
      </c>
      <c r="K286" s="395">
        <f t="shared" si="90"/>
        <v>3000</v>
      </c>
      <c r="L286" s="395">
        <f t="shared" si="91"/>
        <v>3000</v>
      </c>
      <c r="M286" s="395">
        <f t="shared" si="92"/>
        <v>360</v>
      </c>
      <c r="N286" s="395">
        <f t="shared" si="93"/>
        <v>368.28</v>
      </c>
      <c r="O286" s="395">
        <f t="shared" si="94"/>
        <v>376.75043999999991</v>
      </c>
      <c r="P286" s="395">
        <f t="shared" si="95"/>
        <v>385.41570011999988</v>
      </c>
      <c r="Q286" s="395">
        <f t="shared" si="96"/>
        <v>394.28026122275986</v>
      </c>
      <c r="R286" s="395">
        <f t="shared" si="97"/>
        <v>403.34870723088329</v>
      </c>
      <c r="S286" s="395">
        <f t="shared" si="98"/>
        <v>412.62572749719357</v>
      </c>
      <c r="T286" s="395">
        <f t="shared" si="99"/>
        <v>3360</v>
      </c>
      <c r="U286" s="395">
        <f t="shared" si="100"/>
        <v>3368.2799999999997</v>
      </c>
      <c r="V286" s="395">
        <f t="shared" si="101"/>
        <v>3376.7504399999998</v>
      </c>
      <c r="W286" s="395">
        <f t="shared" si="102"/>
        <v>3385.4157001200001</v>
      </c>
      <c r="X286" s="395">
        <f t="shared" si="103"/>
        <v>3394.2802612227597</v>
      </c>
      <c r="Y286" s="395">
        <f t="shared" si="104"/>
        <v>3403.3487072308835</v>
      </c>
      <c r="Z286" s="395">
        <f t="shared" si="105"/>
        <v>3412.6257274971936</v>
      </c>
      <c r="AA286" s="395">
        <f t="shared" si="106"/>
        <v>77.28</v>
      </c>
      <c r="AB286" s="395">
        <f t="shared" si="107"/>
        <v>79.05744</v>
      </c>
      <c r="AC286" s="395">
        <f t="shared" si="108"/>
        <v>80.875761119999993</v>
      </c>
      <c r="AD286" s="395">
        <f t="shared" si="109"/>
        <v>82.735903625759988</v>
      </c>
      <c r="AE286" s="395">
        <f t="shared" si="110"/>
        <v>84.638829409152464</v>
      </c>
      <c r="AF286" s="395">
        <f t="shared" si="111"/>
        <v>86.585522485562961</v>
      </c>
      <c r="AG286" s="395">
        <f t="shared" si="112"/>
        <v>88.576989502730896</v>
      </c>
    </row>
    <row r="287" spans="3:33">
      <c r="C287" s="195" t="str">
        <f>'C. Masterfiles'!C87</f>
        <v>T07</v>
      </c>
      <c r="D287" s="195" t="str">
        <f>'C. Masterfiles'!D87</f>
        <v>MSC-HLR</v>
      </c>
      <c r="E287" s="228" t="s">
        <v>369</v>
      </c>
      <c r="F287" s="395">
        <f t="shared" si="85"/>
        <v>11000</v>
      </c>
      <c r="G287" s="395">
        <f t="shared" si="86"/>
        <v>11000</v>
      </c>
      <c r="H287" s="395">
        <f t="shared" si="87"/>
        <v>11000</v>
      </c>
      <c r="I287" s="395">
        <f t="shared" si="88"/>
        <v>11000</v>
      </c>
      <c r="J287" s="395">
        <f t="shared" si="89"/>
        <v>11000</v>
      </c>
      <c r="K287" s="395">
        <f t="shared" si="90"/>
        <v>11000</v>
      </c>
      <c r="L287" s="395">
        <f t="shared" si="91"/>
        <v>11000</v>
      </c>
      <c r="M287" s="395">
        <f t="shared" si="92"/>
        <v>1320</v>
      </c>
      <c r="N287" s="395">
        <f t="shared" si="93"/>
        <v>1350.36</v>
      </c>
      <c r="O287" s="395">
        <f t="shared" si="94"/>
        <v>1381.4182799999999</v>
      </c>
      <c r="P287" s="395">
        <f t="shared" si="95"/>
        <v>1413.1909004399997</v>
      </c>
      <c r="Q287" s="395">
        <f t="shared" si="96"/>
        <v>1445.6942911501196</v>
      </c>
      <c r="R287" s="395">
        <f t="shared" si="97"/>
        <v>1478.9452598465723</v>
      </c>
      <c r="S287" s="395">
        <f t="shared" si="98"/>
        <v>1512.9610008230434</v>
      </c>
      <c r="T287" s="395">
        <f t="shared" si="99"/>
        <v>12320</v>
      </c>
      <c r="U287" s="395">
        <f t="shared" si="100"/>
        <v>12350.36</v>
      </c>
      <c r="V287" s="395">
        <f t="shared" si="101"/>
        <v>12381.41828</v>
      </c>
      <c r="W287" s="395">
        <f t="shared" si="102"/>
        <v>12413.19090044</v>
      </c>
      <c r="X287" s="395">
        <f t="shared" si="103"/>
        <v>12445.694291150119</v>
      </c>
      <c r="Y287" s="395">
        <f t="shared" si="104"/>
        <v>12478.945259846572</v>
      </c>
      <c r="Z287" s="395">
        <f t="shared" si="105"/>
        <v>12512.961000823043</v>
      </c>
      <c r="AA287" s="395">
        <f t="shared" si="106"/>
        <v>283.36</v>
      </c>
      <c r="AB287" s="395">
        <f t="shared" si="107"/>
        <v>289.87727999999998</v>
      </c>
      <c r="AC287" s="395">
        <f t="shared" si="108"/>
        <v>296.54445743999997</v>
      </c>
      <c r="AD287" s="395">
        <f t="shared" si="109"/>
        <v>303.36497996111996</v>
      </c>
      <c r="AE287" s="395">
        <f t="shared" si="110"/>
        <v>310.34237450022567</v>
      </c>
      <c r="AF287" s="395">
        <f t="shared" si="111"/>
        <v>317.48024911373085</v>
      </c>
      <c r="AG287" s="395">
        <f t="shared" si="112"/>
        <v>324.78229484334662</v>
      </c>
    </row>
    <row r="288" spans="3:33">
      <c r="C288" s="195" t="str">
        <f>'C. Masterfiles'!C88</f>
        <v>T08</v>
      </c>
      <c r="D288" s="195" t="str">
        <f>'C. Masterfiles'!D88</f>
        <v>MSC-SMS</v>
      </c>
      <c r="E288" s="228" t="s">
        <v>369</v>
      </c>
      <c r="F288" s="395">
        <f t="shared" si="85"/>
        <v>3000</v>
      </c>
      <c r="G288" s="395">
        <f t="shared" si="86"/>
        <v>3000</v>
      </c>
      <c r="H288" s="395">
        <f t="shared" si="87"/>
        <v>3000</v>
      </c>
      <c r="I288" s="395">
        <f t="shared" si="88"/>
        <v>3000</v>
      </c>
      <c r="J288" s="395">
        <f t="shared" si="89"/>
        <v>3000</v>
      </c>
      <c r="K288" s="395">
        <f t="shared" si="90"/>
        <v>3000</v>
      </c>
      <c r="L288" s="395">
        <f t="shared" si="91"/>
        <v>3000</v>
      </c>
      <c r="M288" s="395">
        <f t="shared" si="92"/>
        <v>360</v>
      </c>
      <c r="N288" s="395">
        <f t="shared" si="93"/>
        <v>368.28</v>
      </c>
      <c r="O288" s="395">
        <f t="shared" si="94"/>
        <v>376.75043999999991</v>
      </c>
      <c r="P288" s="395">
        <f t="shared" si="95"/>
        <v>385.41570011999988</v>
      </c>
      <c r="Q288" s="395">
        <f t="shared" si="96"/>
        <v>394.28026122275986</v>
      </c>
      <c r="R288" s="395">
        <f t="shared" si="97"/>
        <v>403.34870723088329</v>
      </c>
      <c r="S288" s="395">
        <f t="shared" si="98"/>
        <v>412.62572749719357</v>
      </c>
      <c r="T288" s="395">
        <f t="shared" si="99"/>
        <v>3360</v>
      </c>
      <c r="U288" s="395">
        <f t="shared" si="100"/>
        <v>3368.2799999999997</v>
      </c>
      <c r="V288" s="395">
        <f t="shared" si="101"/>
        <v>3376.7504399999998</v>
      </c>
      <c r="W288" s="395">
        <f t="shared" si="102"/>
        <v>3385.4157001200001</v>
      </c>
      <c r="X288" s="395">
        <f t="shared" si="103"/>
        <v>3394.2802612227597</v>
      </c>
      <c r="Y288" s="395">
        <f t="shared" si="104"/>
        <v>3403.3487072308835</v>
      </c>
      <c r="Z288" s="395">
        <f t="shared" si="105"/>
        <v>3412.6257274971936</v>
      </c>
      <c r="AA288" s="395">
        <f t="shared" si="106"/>
        <v>77.28</v>
      </c>
      <c r="AB288" s="395">
        <f t="shared" si="107"/>
        <v>79.05744</v>
      </c>
      <c r="AC288" s="395">
        <f t="shared" si="108"/>
        <v>80.875761119999993</v>
      </c>
      <c r="AD288" s="395">
        <f t="shared" si="109"/>
        <v>82.735903625759988</v>
      </c>
      <c r="AE288" s="395">
        <f t="shared" si="110"/>
        <v>84.638829409152464</v>
      </c>
      <c r="AF288" s="395">
        <f t="shared" si="111"/>
        <v>86.585522485562961</v>
      </c>
      <c r="AG288" s="395">
        <f t="shared" si="112"/>
        <v>88.576989502730896</v>
      </c>
    </row>
    <row r="289" spans="3:33">
      <c r="C289" s="195" t="str">
        <f>'C. Masterfiles'!C89</f>
        <v>T09</v>
      </c>
      <c r="D289" s="195" t="str">
        <f>'C. Masterfiles'!D89</f>
        <v>MSC-MMS</v>
      </c>
      <c r="E289" s="228" t="s">
        <v>369</v>
      </c>
      <c r="F289" s="395">
        <f t="shared" si="85"/>
        <v>3000</v>
      </c>
      <c r="G289" s="395">
        <f t="shared" si="86"/>
        <v>3000</v>
      </c>
      <c r="H289" s="395">
        <f t="shared" si="87"/>
        <v>3000</v>
      </c>
      <c r="I289" s="395">
        <f t="shared" si="88"/>
        <v>3000</v>
      </c>
      <c r="J289" s="395">
        <f t="shared" si="89"/>
        <v>3000</v>
      </c>
      <c r="K289" s="395">
        <f t="shared" si="90"/>
        <v>3000</v>
      </c>
      <c r="L289" s="395">
        <f t="shared" si="91"/>
        <v>3000</v>
      </c>
      <c r="M289" s="395">
        <f t="shared" si="92"/>
        <v>360</v>
      </c>
      <c r="N289" s="395">
        <f t="shared" si="93"/>
        <v>368.28</v>
      </c>
      <c r="O289" s="395">
        <f t="shared" si="94"/>
        <v>376.75043999999991</v>
      </c>
      <c r="P289" s="395">
        <f t="shared" si="95"/>
        <v>385.41570011999988</v>
      </c>
      <c r="Q289" s="395">
        <f t="shared" si="96"/>
        <v>394.28026122275986</v>
      </c>
      <c r="R289" s="395">
        <f t="shared" si="97"/>
        <v>403.34870723088329</v>
      </c>
      <c r="S289" s="395">
        <f t="shared" si="98"/>
        <v>412.62572749719357</v>
      </c>
      <c r="T289" s="395">
        <f t="shared" si="99"/>
        <v>3360</v>
      </c>
      <c r="U289" s="395">
        <f t="shared" si="100"/>
        <v>3368.2799999999997</v>
      </c>
      <c r="V289" s="395">
        <f t="shared" si="101"/>
        <v>3376.7504399999998</v>
      </c>
      <c r="W289" s="395">
        <f t="shared" si="102"/>
        <v>3385.4157001200001</v>
      </c>
      <c r="X289" s="395">
        <f t="shared" si="103"/>
        <v>3394.2802612227597</v>
      </c>
      <c r="Y289" s="395">
        <f t="shared" si="104"/>
        <v>3403.3487072308835</v>
      </c>
      <c r="Z289" s="395">
        <f t="shared" si="105"/>
        <v>3412.6257274971936</v>
      </c>
      <c r="AA289" s="395">
        <f t="shared" si="106"/>
        <v>77.28</v>
      </c>
      <c r="AB289" s="395">
        <f t="shared" si="107"/>
        <v>79.05744</v>
      </c>
      <c r="AC289" s="395">
        <f t="shared" si="108"/>
        <v>80.875761119999993</v>
      </c>
      <c r="AD289" s="395">
        <f t="shared" si="109"/>
        <v>82.735903625759988</v>
      </c>
      <c r="AE289" s="395">
        <f t="shared" si="110"/>
        <v>84.638829409152464</v>
      </c>
      <c r="AF289" s="395">
        <f t="shared" si="111"/>
        <v>86.585522485562961</v>
      </c>
      <c r="AG289" s="395">
        <f t="shared" si="112"/>
        <v>88.576989502730896</v>
      </c>
    </row>
    <row r="290" spans="3:33">
      <c r="C290" s="195" t="str">
        <f>'C. Masterfiles'!C90</f>
        <v>T10</v>
      </c>
      <c r="D290" s="195" t="str">
        <f>'C. Masterfiles'!D90</f>
        <v>MSC-OSS</v>
      </c>
      <c r="E290" s="228" t="s">
        <v>369</v>
      </c>
      <c r="F290" s="395">
        <f t="shared" si="85"/>
        <v>11000</v>
      </c>
      <c r="G290" s="395">
        <f t="shared" si="86"/>
        <v>11000</v>
      </c>
      <c r="H290" s="395">
        <f t="shared" si="87"/>
        <v>11000</v>
      </c>
      <c r="I290" s="395">
        <f t="shared" si="88"/>
        <v>11000</v>
      </c>
      <c r="J290" s="395">
        <f t="shared" si="89"/>
        <v>11000</v>
      </c>
      <c r="K290" s="395">
        <f t="shared" si="90"/>
        <v>11000</v>
      </c>
      <c r="L290" s="395">
        <f t="shared" si="91"/>
        <v>11000</v>
      </c>
      <c r="M290" s="395">
        <f t="shared" si="92"/>
        <v>1320</v>
      </c>
      <c r="N290" s="395">
        <f t="shared" si="93"/>
        <v>1350.36</v>
      </c>
      <c r="O290" s="395">
        <f t="shared" si="94"/>
        <v>1381.4182799999999</v>
      </c>
      <c r="P290" s="395">
        <f t="shared" si="95"/>
        <v>1413.1909004399997</v>
      </c>
      <c r="Q290" s="395">
        <f t="shared" si="96"/>
        <v>1445.6942911501196</v>
      </c>
      <c r="R290" s="395">
        <f t="shared" si="97"/>
        <v>1478.9452598465723</v>
      </c>
      <c r="S290" s="395">
        <f t="shared" si="98"/>
        <v>1512.9610008230434</v>
      </c>
      <c r="T290" s="395">
        <f t="shared" si="99"/>
        <v>12320</v>
      </c>
      <c r="U290" s="395">
        <f t="shared" si="100"/>
        <v>12350.36</v>
      </c>
      <c r="V290" s="395">
        <f t="shared" si="101"/>
        <v>12381.41828</v>
      </c>
      <c r="W290" s="395">
        <f t="shared" si="102"/>
        <v>12413.19090044</v>
      </c>
      <c r="X290" s="395">
        <f t="shared" si="103"/>
        <v>12445.694291150119</v>
      </c>
      <c r="Y290" s="395">
        <f t="shared" si="104"/>
        <v>12478.945259846572</v>
      </c>
      <c r="Z290" s="395">
        <f t="shared" si="105"/>
        <v>12512.961000823043</v>
      </c>
      <c r="AA290" s="395">
        <f t="shared" si="106"/>
        <v>283.36</v>
      </c>
      <c r="AB290" s="395">
        <f t="shared" si="107"/>
        <v>289.87727999999998</v>
      </c>
      <c r="AC290" s="395">
        <f t="shared" si="108"/>
        <v>296.54445743999997</v>
      </c>
      <c r="AD290" s="395">
        <f t="shared" si="109"/>
        <v>303.36497996111996</v>
      </c>
      <c r="AE290" s="395">
        <f t="shared" si="110"/>
        <v>310.34237450022567</v>
      </c>
      <c r="AF290" s="395">
        <f t="shared" si="111"/>
        <v>317.48024911373085</v>
      </c>
      <c r="AG290" s="395">
        <f t="shared" si="112"/>
        <v>324.78229484334662</v>
      </c>
    </row>
    <row r="291" spans="3:33">
      <c r="C291" s="195" t="str">
        <f>'C. Masterfiles'!C91</f>
        <v>T11</v>
      </c>
      <c r="D291" s="195" t="str">
        <f>'C. Masterfiles'!D91</f>
        <v>MSC-GPRS</v>
      </c>
      <c r="E291" s="228" t="s">
        <v>369</v>
      </c>
      <c r="F291" s="395">
        <f t="shared" si="85"/>
        <v>3000</v>
      </c>
      <c r="G291" s="395">
        <f t="shared" si="86"/>
        <v>3000</v>
      </c>
      <c r="H291" s="395">
        <f t="shared" si="87"/>
        <v>3000</v>
      </c>
      <c r="I291" s="395">
        <f t="shared" si="88"/>
        <v>3000</v>
      </c>
      <c r="J291" s="395">
        <f t="shared" si="89"/>
        <v>3000</v>
      </c>
      <c r="K291" s="395">
        <f t="shared" si="90"/>
        <v>3000</v>
      </c>
      <c r="L291" s="395">
        <f t="shared" si="91"/>
        <v>3000</v>
      </c>
      <c r="M291" s="395">
        <f t="shared" si="92"/>
        <v>360</v>
      </c>
      <c r="N291" s="395">
        <f t="shared" si="93"/>
        <v>368.28</v>
      </c>
      <c r="O291" s="395">
        <f t="shared" si="94"/>
        <v>376.75043999999991</v>
      </c>
      <c r="P291" s="395">
        <f t="shared" si="95"/>
        <v>385.41570011999988</v>
      </c>
      <c r="Q291" s="395">
        <f t="shared" si="96"/>
        <v>394.28026122275986</v>
      </c>
      <c r="R291" s="395">
        <f t="shared" si="97"/>
        <v>403.34870723088329</v>
      </c>
      <c r="S291" s="395">
        <f t="shared" si="98"/>
        <v>412.62572749719357</v>
      </c>
      <c r="T291" s="395">
        <f t="shared" si="99"/>
        <v>3360</v>
      </c>
      <c r="U291" s="395">
        <f t="shared" si="100"/>
        <v>3368.2799999999997</v>
      </c>
      <c r="V291" s="395">
        <f t="shared" si="101"/>
        <v>3376.7504399999998</v>
      </c>
      <c r="W291" s="395">
        <f t="shared" si="102"/>
        <v>3385.4157001200001</v>
      </c>
      <c r="X291" s="395">
        <f t="shared" si="103"/>
        <v>3394.2802612227597</v>
      </c>
      <c r="Y291" s="395">
        <f t="shared" si="104"/>
        <v>3403.3487072308835</v>
      </c>
      <c r="Z291" s="395">
        <f t="shared" si="105"/>
        <v>3412.6257274971936</v>
      </c>
      <c r="AA291" s="395">
        <f t="shared" si="106"/>
        <v>77.28</v>
      </c>
      <c r="AB291" s="395">
        <f t="shared" si="107"/>
        <v>79.05744</v>
      </c>
      <c r="AC291" s="395">
        <f t="shared" si="108"/>
        <v>80.875761119999993</v>
      </c>
      <c r="AD291" s="395">
        <f t="shared" si="109"/>
        <v>82.735903625759988</v>
      </c>
      <c r="AE291" s="395">
        <f t="shared" si="110"/>
        <v>84.638829409152464</v>
      </c>
      <c r="AF291" s="395">
        <f t="shared" si="111"/>
        <v>86.585522485562961</v>
      </c>
      <c r="AG291" s="395">
        <f t="shared" si="112"/>
        <v>88.576989502730896</v>
      </c>
    </row>
    <row r="292" spans="3:33">
      <c r="C292" s="195" t="str">
        <f>'C. Masterfiles'!C92</f>
        <v>T12</v>
      </c>
      <c r="D292" s="195" t="str">
        <f>'C. Masterfiles'!D92</f>
        <v>MSC-BIL</v>
      </c>
      <c r="E292" s="228" t="s">
        <v>369</v>
      </c>
      <c r="F292" s="395">
        <f t="shared" si="85"/>
        <v>11000</v>
      </c>
      <c r="G292" s="395">
        <f t="shared" si="86"/>
        <v>11000</v>
      </c>
      <c r="H292" s="395">
        <f t="shared" si="87"/>
        <v>11000</v>
      </c>
      <c r="I292" s="395">
        <f t="shared" si="88"/>
        <v>11000</v>
      </c>
      <c r="J292" s="395">
        <f t="shared" si="89"/>
        <v>11000</v>
      </c>
      <c r="K292" s="395">
        <f t="shared" si="90"/>
        <v>11000</v>
      </c>
      <c r="L292" s="395">
        <f t="shared" si="91"/>
        <v>11000</v>
      </c>
      <c r="M292" s="395">
        <f t="shared" si="92"/>
        <v>1320</v>
      </c>
      <c r="N292" s="395">
        <f t="shared" si="93"/>
        <v>1350.36</v>
      </c>
      <c r="O292" s="395">
        <f t="shared" si="94"/>
        <v>1381.4182799999999</v>
      </c>
      <c r="P292" s="395">
        <f t="shared" si="95"/>
        <v>1413.1909004399997</v>
      </c>
      <c r="Q292" s="395">
        <f t="shared" si="96"/>
        <v>1445.6942911501196</v>
      </c>
      <c r="R292" s="395">
        <f t="shared" si="97"/>
        <v>1478.9452598465723</v>
      </c>
      <c r="S292" s="395">
        <f t="shared" si="98"/>
        <v>1512.9610008230434</v>
      </c>
      <c r="T292" s="395">
        <f t="shared" si="99"/>
        <v>12320</v>
      </c>
      <c r="U292" s="395">
        <f t="shared" si="100"/>
        <v>12350.36</v>
      </c>
      <c r="V292" s="395">
        <f t="shared" si="101"/>
        <v>12381.41828</v>
      </c>
      <c r="W292" s="395">
        <f t="shared" si="102"/>
        <v>12413.19090044</v>
      </c>
      <c r="X292" s="395">
        <f t="shared" si="103"/>
        <v>12445.694291150119</v>
      </c>
      <c r="Y292" s="395">
        <f t="shared" si="104"/>
        <v>12478.945259846572</v>
      </c>
      <c r="Z292" s="395">
        <f t="shared" si="105"/>
        <v>12512.961000823043</v>
      </c>
      <c r="AA292" s="395">
        <f t="shared" si="106"/>
        <v>283.36</v>
      </c>
      <c r="AB292" s="395">
        <f t="shared" si="107"/>
        <v>289.87727999999998</v>
      </c>
      <c r="AC292" s="395">
        <f t="shared" si="108"/>
        <v>296.54445743999997</v>
      </c>
      <c r="AD292" s="395">
        <f t="shared" si="109"/>
        <v>303.36497996111996</v>
      </c>
      <c r="AE292" s="395">
        <f t="shared" si="110"/>
        <v>310.34237450022567</v>
      </c>
      <c r="AF292" s="395">
        <f t="shared" si="111"/>
        <v>317.48024911373085</v>
      </c>
      <c r="AG292" s="395">
        <f t="shared" si="112"/>
        <v>324.78229484334662</v>
      </c>
    </row>
    <row r="293" spans="3:33">
      <c r="C293" s="195" t="str">
        <f>'C. Masterfiles'!C93</f>
        <v>T13</v>
      </c>
      <c r="D293" s="195" t="str">
        <f>'C. Masterfiles'!D93</f>
        <v>MSC-IBIL</v>
      </c>
      <c r="E293" s="228" t="s">
        <v>369</v>
      </c>
      <c r="F293" s="395">
        <f t="shared" si="85"/>
        <v>3000</v>
      </c>
      <c r="G293" s="395">
        <f t="shared" si="86"/>
        <v>3000</v>
      </c>
      <c r="H293" s="395">
        <f t="shared" si="87"/>
        <v>3000</v>
      </c>
      <c r="I293" s="395">
        <f t="shared" si="88"/>
        <v>3000</v>
      </c>
      <c r="J293" s="395">
        <f t="shared" si="89"/>
        <v>3000</v>
      </c>
      <c r="K293" s="395">
        <f t="shared" si="90"/>
        <v>3000</v>
      </c>
      <c r="L293" s="395">
        <f t="shared" si="91"/>
        <v>3000</v>
      </c>
      <c r="M293" s="395">
        <f t="shared" si="92"/>
        <v>360</v>
      </c>
      <c r="N293" s="395">
        <f t="shared" si="93"/>
        <v>368.28</v>
      </c>
      <c r="O293" s="395">
        <f t="shared" si="94"/>
        <v>376.75043999999991</v>
      </c>
      <c r="P293" s="395">
        <f t="shared" si="95"/>
        <v>385.41570011999988</v>
      </c>
      <c r="Q293" s="395">
        <f t="shared" si="96"/>
        <v>394.28026122275986</v>
      </c>
      <c r="R293" s="395">
        <f t="shared" si="97"/>
        <v>403.34870723088329</v>
      </c>
      <c r="S293" s="395">
        <f t="shared" si="98"/>
        <v>412.62572749719357</v>
      </c>
      <c r="T293" s="395">
        <f t="shared" si="99"/>
        <v>3360</v>
      </c>
      <c r="U293" s="395">
        <f t="shared" si="100"/>
        <v>3368.2799999999997</v>
      </c>
      <c r="V293" s="395">
        <f t="shared" si="101"/>
        <v>3376.7504399999998</v>
      </c>
      <c r="W293" s="395">
        <f t="shared" si="102"/>
        <v>3385.4157001200001</v>
      </c>
      <c r="X293" s="395">
        <f t="shared" si="103"/>
        <v>3394.2802612227597</v>
      </c>
      <c r="Y293" s="395">
        <f t="shared" si="104"/>
        <v>3403.3487072308835</v>
      </c>
      <c r="Z293" s="395">
        <f t="shared" si="105"/>
        <v>3412.6257274971936</v>
      </c>
      <c r="AA293" s="395">
        <f t="shared" si="106"/>
        <v>77.28</v>
      </c>
      <c r="AB293" s="395">
        <f t="shared" si="107"/>
        <v>79.05744</v>
      </c>
      <c r="AC293" s="395">
        <f t="shared" si="108"/>
        <v>80.875761119999993</v>
      </c>
      <c r="AD293" s="395">
        <f t="shared" si="109"/>
        <v>82.735903625759988</v>
      </c>
      <c r="AE293" s="395">
        <f t="shared" si="110"/>
        <v>84.638829409152464</v>
      </c>
      <c r="AF293" s="395">
        <f t="shared" si="111"/>
        <v>86.585522485562961</v>
      </c>
      <c r="AG293" s="395">
        <f t="shared" si="112"/>
        <v>88.576989502730896</v>
      </c>
    </row>
    <row r="294" spans="3:33">
      <c r="C294" s="195" t="str">
        <f>'C. Masterfiles'!C94</f>
        <v>T14</v>
      </c>
      <c r="D294" s="195" t="str">
        <f>'C. Masterfiles'!D94</f>
        <v>MSC-IGW</v>
      </c>
      <c r="E294" s="228" t="s">
        <v>369</v>
      </c>
      <c r="F294" s="395">
        <f t="shared" si="85"/>
        <v>11000</v>
      </c>
      <c r="G294" s="395">
        <f t="shared" si="86"/>
        <v>11000</v>
      </c>
      <c r="H294" s="395">
        <f t="shared" si="87"/>
        <v>11000</v>
      </c>
      <c r="I294" s="395">
        <f t="shared" si="88"/>
        <v>11000</v>
      </c>
      <c r="J294" s="395">
        <f t="shared" si="89"/>
        <v>11000</v>
      </c>
      <c r="K294" s="395">
        <f t="shared" si="90"/>
        <v>11000</v>
      </c>
      <c r="L294" s="395">
        <f t="shared" si="91"/>
        <v>11000</v>
      </c>
      <c r="M294" s="395">
        <f t="shared" si="92"/>
        <v>1320</v>
      </c>
      <c r="N294" s="395">
        <f t="shared" si="93"/>
        <v>1350.36</v>
      </c>
      <c r="O294" s="395">
        <f t="shared" si="94"/>
        <v>1381.4182799999999</v>
      </c>
      <c r="P294" s="395">
        <f t="shared" si="95"/>
        <v>1413.1909004399997</v>
      </c>
      <c r="Q294" s="395">
        <f t="shared" si="96"/>
        <v>1445.6942911501196</v>
      </c>
      <c r="R294" s="395">
        <f t="shared" si="97"/>
        <v>1478.9452598465723</v>
      </c>
      <c r="S294" s="395">
        <f t="shared" si="98"/>
        <v>1512.9610008230434</v>
      </c>
      <c r="T294" s="395">
        <f t="shared" si="99"/>
        <v>12320</v>
      </c>
      <c r="U294" s="395">
        <f t="shared" si="100"/>
        <v>12350.36</v>
      </c>
      <c r="V294" s="395">
        <f t="shared" si="101"/>
        <v>12381.41828</v>
      </c>
      <c r="W294" s="395">
        <f t="shared" si="102"/>
        <v>12413.19090044</v>
      </c>
      <c r="X294" s="395">
        <f t="shared" si="103"/>
        <v>12445.694291150119</v>
      </c>
      <c r="Y294" s="395">
        <f t="shared" si="104"/>
        <v>12478.945259846572</v>
      </c>
      <c r="Z294" s="395">
        <f t="shared" si="105"/>
        <v>12512.961000823043</v>
      </c>
      <c r="AA294" s="395">
        <f t="shared" si="106"/>
        <v>283.36</v>
      </c>
      <c r="AB294" s="395">
        <f t="shared" si="107"/>
        <v>289.87727999999998</v>
      </c>
      <c r="AC294" s="395">
        <f t="shared" si="108"/>
        <v>296.54445743999997</v>
      </c>
      <c r="AD294" s="395">
        <f t="shared" si="109"/>
        <v>303.36497996111996</v>
      </c>
      <c r="AE294" s="395">
        <f t="shared" si="110"/>
        <v>310.34237450022567</v>
      </c>
      <c r="AF294" s="395">
        <f t="shared" si="111"/>
        <v>317.48024911373085</v>
      </c>
      <c r="AG294" s="395">
        <f t="shared" si="112"/>
        <v>324.78229484334662</v>
      </c>
    </row>
    <row r="295" spans="3:33">
      <c r="C295" s="195" t="str">
        <f>'C. Masterfiles'!C95</f>
        <v>T15</v>
      </c>
      <c r="D295" s="195" t="str">
        <f>'C. Masterfiles'!D95</f>
        <v>MSC-INT</v>
      </c>
      <c r="E295" s="228" t="s">
        <v>369</v>
      </c>
      <c r="F295" s="395">
        <f t="shared" si="85"/>
        <v>11000</v>
      </c>
      <c r="G295" s="395">
        <f t="shared" si="86"/>
        <v>11000</v>
      </c>
      <c r="H295" s="395">
        <f t="shared" si="87"/>
        <v>11000</v>
      </c>
      <c r="I295" s="395">
        <f t="shared" si="88"/>
        <v>11000</v>
      </c>
      <c r="J295" s="395">
        <f t="shared" si="89"/>
        <v>11000</v>
      </c>
      <c r="K295" s="395">
        <f t="shared" si="90"/>
        <v>11000</v>
      </c>
      <c r="L295" s="395">
        <f t="shared" si="91"/>
        <v>11000</v>
      </c>
      <c r="M295" s="395">
        <f t="shared" si="92"/>
        <v>1320</v>
      </c>
      <c r="N295" s="395">
        <f t="shared" si="93"/>
        <v>1350.36</v>
      </c>
      <c r="O295" s="395">
        <f t="shared" si="94"/>
        <v>1381.4182799999999</v>
      </c>
      <c r="P295" s="395">
        <f t="shared" si="95"/>
        <v>1413.1909004399997</v>
      </c>
      <c r="Q295" s="395">
        <f t="shared" si="96"/>
        <v>1445.6942911501196</v>
      </c>
      <c r="R295" s="395">
        <f t="shared" si="97"/>
        <v>1478.9452598465723</v>
      </c>
      <c r="S295" s="395">
        <f t="shared" si="98"/>
        <v>1512.9610008230434</v>
      </c>
      <c r="T295" s="395">
        <f t="shared" si="99"/>
        <v>12320</v>
      </c>
      <c r="U295" s="395">
        <f t="shared" si="100"/>
        <v>12350.36</v>
      </c>
      <c r="V295" s="395">
        <f t="shared" si="101"/>
        <v>12381.41828</v>
      </c>
      <c r="W295" s="395">
        <f t="shared" si="102"/>
        <v>12413.19090044</v>
      </c>
      <c r="X295" s="395">
        <f t="shared" si="103"/>
        <v>12445.694291150119</v>
      </c>
      <c r="Y295" s="395">
        <f t="shared" si="104"/>
        <v>12478.945259846572</v>
      </c>
      <c r="Z295" s="395">
        <f t="shared" si="105"/>
        <v>12512.961000823043</v>
      </c>
      <c r="AA295" s="395">
        <f t="shared" si="106"/>
        <v>283.36</v>
      </c>
      <c r="AB295" s="395">
        <f t="shared" si="107"/>
        <v>289.87727999999998</v>
      </c>
      <c r="AC295" s="395">
        <f t="shared" si="108"/>
        <v>296.54445743999997</v>
      </c>
      <c r="AD295" s="395">
        <f t="shared" si="109"/>
        <v>303.36497996111996</v>
      </c>
      <c r="AE295" s="395">
        <f t="shared" si="110"/>
        <v>310.34237450022567</v>
      </c>
      <c r="AF295" s="395">
        <f t="shared" si="111"/>
        <v>317.48024911373085</v>
      </c>
      <c r="AG295" s="395">
        <f t="shared" si="112"/>
        <v>324.78229484334662</v>
      </c>
    </row>
    <row r="296" spans="3:33">
      <c r="C296" s="195" t="str">
        <f>'C. Masterfiles'!C96</f>
        <v>T16</v>
      </c>
      <c r="D296" s="195" t="str">
        <f>'C. Masterfiles'!D96</f>
        <v>MSC-IN/NGIN</v>
      </c>
      <c r="E296" s="228" t="s">
        <v>369</v>
      </c>
      <c r="F296" s="395">
        <f t="shared" si="85"/>
        <v>3000</v>
      </c>
      <c r="G296" s="395">
        <f t="shared" si="86"/>
        <v>3000</v>
      </c>
      <c r="H296" s="395">
        <f t="shared" si="87"/>
        <v>3000</v>
      </c>
      <c r="I296" s="395">
        <f t="shared" si="88"/>
        <v>3000</v>
      </c>
      <c r="J296" s="395">
        <f t="shared" si="89"/>
        <v>3000</v>
      </c>
      <c r="K296" s="395">
        <f t="shared" si="90"/>
        <v>3000</v>
      </c>
      <c r="L296" s="395">
        <f t="shared" si="91"/>
        <v>3000</v>
      </c>
      <c r="M296" s="395">
        <f t="shared" si="92"/>
        <v>360</v>
      </c>
      <c r="N296" s="395">
        <f t="shared" si="93"/>
        <v>368.28</v>
      </c>
      <c r="O296" s="395">
        <f t="shared" si="94"/>
        <v>376.75043999999991</v>
      </c>
      <c r="P296" s="395">
        <f t="shared" si="95"/>
        <v>385.41570011999988</v>
      </c>
      <c r="Q296" s="395">
        <f t="shared" si="96"/>
        <v>394.28026122275986</v>
      </c>
      <c r="R296" s="395">
        <f t="shared" si="97"/>
        <v>403.34870723088329</v>
      </c>
      <c r="S296" s="395">
        <f t="shared" si="98"/>
        <v>412.62572749719357</v>
      </c>
      <c r="T296" s="395">
        <f t="shared" si="99"/>
        <v>3360</v>
      </c>
      <c r="U296" s="395">
        <f t="shared" si="100"/>
        <v>3368.2799999999997</v>
      </c>
      <c r="V296" s="395">
        <f t="shared" si="101"/>
        <v>3376.7504399999998</v>
      </c>
      <c r="W296" s="395">
        <f t="shared" si="102"/>
        <v>3385.4157001200001</v>
      </c>
      <c r="X296" s="395">
        <f t="shared" si="103"/>
        <v>3394.2802612227597</v>
      </c>
      <c r="Y296" s="395">
        <f t="shared" si="104"/>
        <v>3403.3487072308835</v>
      </c>
      <c r="Z296" s="395">
        <f t="shared" si="105"/>
        <v>3412.6257274971936</v>
      </c>
      <c r="AA296" s="395">
        <f t="shared" si="106"/>
        <v>77.28</v>
      </c>
      <c r="AB296" s="395">
        <f t="shared" si="107"/>
        <v>79.05744</v>
      </c>
      <c r="AC296" s="395">
        <f t="shared" si="108"/>
        <v>80.875761119999993</v>
      </c>
      <c r="AD296" s="395">
        <f t="shared" si="109"/>
        <v>82.735903625759988</v>
      </c>
      <c r="AE296" s="395">
        <f t="shared" si="110"/>
        <v>84.638829409152464</v>
      </c>
      <c r="AF296" s="395">
        <f t="shared" si="111"/>
        <v>86.585522485562961</v>
      </c>
      <c r="AG296" s="395">
        <f t="shared" si="112"/>
        <v>88.576989502730896</v>
      </c>
    </row>
    <row r="297" spans="3:33">
      <c r="C297" s="195" t="str">
        <f>'C. Masterfiles'!C97</f>
        <v>T17</v>
      </c>
      <c r="D297" s="195" t="str">
        <f>'C. Masterfiles'!D97</f>
        <v>eNodeB-MSC</v>
      </c>
      <c r="E297" s="228" t="s">
        <v>369</v>
      </c>
      <c r="F297" s="395">
        <f t="shared" si="85"/>
        <v>0</v>
      </c>
      <c r="G297" s="395">
        <f t="shared" si="86"/>
        <v>0</v>
      </c>
      <c r="H297" s="395">
        <f t="shared" si="87"/>
        <v>0</v>
      </c>
      <c r="I297" s="395">
        <f t="shared" si="88"/>
        <v>0</v>
      </c>
      <c r="J297" s="395">
        <f t="shared" si="89"/>
        <v>0</v>
      </c>
      <c r="K297" s="395">
        <f t="shared" si="90"/>
        <v>0</v>
      </c>
      <c r="L297" s="395">
        <f t="shared" si="91"/>
        <v>0</v>
      </c>
      <c r="M297" s="395">
        <f t="shared" si="92"/>
        <v>0</v>
      </c>
      <c r="N297" s="395">
        <f t="shared" si="93"/>
        <v>0</v>
      </c>
      <c r="O297" s="395">
        <f t="shared" si="94"/>
        <v>0</v>
      </c>
      <c r="P297" s="395">
        <f t="shared" si="95"/>
        <v>0</v>
      </c>
      <c r="Q297" s="395">
        <f t="shared" si="96"/>
        <v>0</v>
      </c>
      <c r="R297" s="395">
        <f t="shared" si="97"/>
        <v>0</v>
      </c>
      <c r="S297" s="395">
        <f t="shared" si="98"/>
        <v>0</v>
      </c>
      <c r="T297" s="395">
        <f t="shared" si="99"/>
        <v>0</v>
      </c>
      <c r="U297" s="395">
        <f t="shared" si="100"/>
        <v>0</v>
      </c>
      <c r="V297" s="395">
        <f t="shared" si="101"/>
        <v>0</v>
      </c>
      <c r="W297" s="395">
        <f t="shared" si="102"/>
        <v>0</v>
      </c>
      <c r="X297" s="395">
        <f t="shared" si="103"/>
        <v>0</v>
      </c>
      <c r="Y297" s="395">
        <f t="shared" si="104"/>
        <v>0</v>
      </c>
      <c r="Z297" s="395">
        <f t="shared" si="105"/>
        <v>0</v>
      </c>
      <c r="AA297" s="395">
        <f t="shared" si="106"/>
        <v>0</v>
      </c>
      <c r="AB297" s="395">
        <f t="shared" si="107"/>
        <v>0</v>
      </c>
      <c r="AC297" s="395">
        <f t="shared" si="108"/>
        <v>0</v>
      </c>
      <c r="AD297" s="395">
        <f t="shared" si="109"/>
        <v>0</v>
      </c>
      <c r="AE297" s="395">
        <f t="shared" si="110"/>
        <v>0</v>
      </c>
      <c r="AF297" s="395">
        <f t="shared" si="111"/>
        <v>0</v>
      </c>
      <c r="AG297" s="395">
        <f t="shared" si="112"/>
        <v>0</v>
      </c>
    </row>
    <row r="298" spans="3:33">
      <c r="C298" s="195" t="str">
        <f>'C. Masterfiles'!C98</f>
        <v>T18</v>
      </c>
      <c r="D298" s="195" t="str">
        <f>'C. Masterfiles'!D98</f>
        <v>OTHER: complete as required</v>
      </c>
      <c r="E298" s="228" t="s">
        <v>369</v>
      </c>
      <c r="F298" s="395">
        <f t="shared" si="85"/>
        <v>0</v>
      </c>
      <c r="G298" s="395">
        <f t="shared" si="86"/>
        <v>0</v>
      </c>
      <c r="H298" s="395">
        <f t="shared" si="87"/>
        <v>0</v>
      </c>
      <c r="I298" s="395">
        <f t="shared" si="88"/>
        <v>0</v>
      </c>
      <c r="J298" s="395">
        <f t="shared" si="89"/>
        <v>0</v>
      </c>
      <c r="K298" s="395">
        <f t="shared" si="90"/>
        <v>0</v>
      </c>
      <c r="L298" s="395">
        <f t="shared" si="91"/>
        <v>0</v>
      </c>
      <c r="M298" s="395">
        <f t="shared" si="92"/>
        <v>0</v>
      </c>
      <c r="N298" s="395">
        <f t="shared" si="93"/>
        <v>0</v>
      </c>
      <c r="O298" s="395">
        <f t="shared" si="94"/>
        <v>0</v>
      </c>
      <c r="P298" s="395">
        <f t="shared" si="95"/>
        <v>0</v>
      </c>
      <c r="Q298" s="395">
        <f t="shared" si="96"/>
        <v>0</v>
      </c>
      <c r="R298" s="395">
        <f t="shared" si="97"/>
        <v>0</v>
      </c>
      <c r="S298" s="395">
        <f t="shared" si="98"/>
        <v>0</v>
      </c>
      <c r="T298" s="395">
        <f t="shared" si="99"/>
        <v>0</v>
      </c>
      <c r="U298" s="395">
        <f t="shared" si="100"/>
        <v>0</v>
      </c>
      <c r="V298" s="395">
        <f t="shared" si="101"/>
        <v>0</v>
      </c>
      <c r="W298" s="395">
        <f t="shared" si="102"/>
        <v>0</v>
      </c>
      <c r="X298" s="395">
        <f t="shared" si="103"/>
        <v>0</v>
      </c>
      <c r="Y298" s="395">
        <f t="shared" si="104"/>
        <v>0</v>
      </c>
      <c r="Z298" s="395">
        <f t="shared" si="105"/>
        <v>0</v>
      </c>
      <c r="AA298" s="395">
        <f t="shared" si="106"/>
        <v>0</v>
      </c>
      <c r="AB298" s="395">
        <f t="shared" si="107"/>
        <v>0</v>
      </c>
      <c r="AC298" s="395">
        <f t="shared" si="108"/>
        <v>0</v>
      </c>
      <c r="AD298" s="395">
        <f t="shared" si="109"/>
        <v>0</v>
      </c>
      <c r="AE298" s="395">
        <f t="shared" si="110"/>
        <v>0</v>
      </c>
      <c r="AF298" s="395">
        <f t="shared" si="111"/>
        <v>0</v>
      </c>
      <c r="AG298" s="395">
        <f t="shared" si="112"/>
        <v>0</v>
      </c>
    </row>
    <row r="299" spans="3:33">
      <c r="C299" s="195" t="str">
        <f>'C. Masterfiles'!C99</f>
        <v>T19</v>
      </c>
      <c r="D299" s="195" t="str">
        <f>'C. Masterfiles'!D99</f>
        <v>OTHER: complete as required</v>
      </c>
      <c r="E299" s="228" t="s">
        <v>369</v>
      </c>
      <c r="F299" s="395">
        <f t="shared" si="85"/>
        <v>0</v>
      </c>
      <c r="G299" s="395">
        <f t="shared" si="86"/>
        <v>0</v>
      </c>
      <c r="H299" s="395">
        <f t="shared" si="87"/>
        <v>0</v>
      </c>
      <c r="I299" s="395">
        <f t="shared" si="88"/>
        <v>0</v>
      </c>
      <c r="J299" s="395">
        <f t="shared" si="89"/>
        <v>0</v>
      </c>
      <c r="K299" s="395">
        <f t="shared" si="90"/>
        <v>0</v>
      </c>
      <c r="L299" s="395">
        <f t="shared" si="91"/>
        <v>0</v>
      </c>
      <c r="M299" s="395">
        <f t="shared" si="92"/>
        <v>0</v>
      </c>
      <c r="N299" s="395">
        <f t="shared" si="93"/>
        <v>0</v>
      </c>
      <c r="O299" s="395">
        <f t="shared" si="94"/>
        <v>0</v>
      </c>
      <c r="P299" s="395">
        <f t="shared" si="95"/>
        <v>0</v>
      </c>
      <c r="Q299" s="395">
        <f t="shared" si="96"/>
        <v>0</v>
      </c>
      <c r="R299" s="395">
        <f t="shared" si="97"/>
        <v>0</v>
      </c>
      <c r="S299" s="395">
        <f t="shared" si="98"/>
        <v>0</v>
      </c>
      <c r="T299" s="395">
        <f t="shared" si="99"/>
        <v>0</v>
      </c>
      <c r="U299" s="395">
        <f t="shared" si="100"/>
        <v>0</v>
      </c>
      <c r="V299" s="395">
        <f t="shared" si="101"/>
        <v>0</v>
      </c>
      <c r="W299" s="395">
        <f t="shared" si="102"/>
        <v>0</v>
      </c>
      <c r="X299" s="395">
        <f t="shared" si="103"/>
        <v>0</v>
      </c>
      <c r="Y299" s="395">
        <f t="shared" si="104"/>
        <v>0</v>
      </c>
      <c r="Z299" s="395">
        <f t="shared" si="105"/>
        <v>0</v>
      </c>
      <c r="AA299" s="395">
        <f t="shared" si="106"/>
        <v>0</v>
      </c>
      <c r="AB299" s="395">
        <f t="shared" si="107"/>
        <v>0</v>
      </c>
      <c r="AC299" s="395">
        <f t="shared" si="108"/>
        <v>0</v>
      </c>
      <c r="AD299" s="395">
        <f t="shared" si="109"/>
        <v>0</v>
      </c>
      <c r="AE299" s="395">
        <f t="shared" si="110"/>
        <v>0</v>
      </c>
      <c r="AF299" s="395">
        <f t="shared" si="111"/>
        <v>0</v>
      </c>
      <c r="AG299" s="395">
        <f t="shared" si="112"/>
        <v>0</v>
      </c>
    </row>
    <row r="300" spans="3:33">
      <c r="C300" s="195" t="str">
        <f>'C. Masterfiles'!C100</f>
        <v>T20</v>
      </c>
      <c r="D300" s="195" t="str">
        <f>'C. Masterfiles'!D100</f>
        <v>OTHER: complete as required</v>
      </c>
      <c r="E300" s="228" t="s">
        <v>369</v>
      </c>
      <c r="F300" s="395">
        <f t="shared" si="85"/>
        <v>0</v>
      </c>
      <c r="G300" s="395">
        <f t="shared" si="86"/>
        <v>0</v>
      </c>
      <c r="H300" s="395">
        <f t="shared" si="87"/>
        <v>0</v>
      </c>
      <c r="I300" s="395">
        <f t="shared" si="88"/>
        <v>0</v>
      </c>
      <c r="J300" s="395">
        <f t="shared" si="89"/>
        <v>0</v>
      </c>
      <c r="K300" s="395">
        <f t="shared" si="90"/>
        <v>0</v>
      </c>
      <c r="L300" s="395">
        <f t="shared" si="91"/>
        <v>0</v>
      </c>
      <c r="M300" s="395">
        <f t="shared" si="92"/>
        <v>0</v>
      </c>
      <c r="N300" s="395">
        <f t="shared" si="93"/>
        <v>0</v>
      </c>
      <c r="O300" s="395">
        <f t="shared" si="94"/>
        <v>0</v>
      </c>
      <c r="P300" s="395">
        <f t="shared" si="95"/>
        <v>0</v>
      </c>
      <c r="Q300" s="395">
        <f t="shared" si="96"/>
        <v>0</v>
      </c>
      <c r="R300" s="395">
        <f t="shared" si="97"/>
        <v>0</v>
      </c>
      <c r="S300" s="395">
        <f t="shared" si="98"/>
        <v>0</v>
      </c>
      <c r="T300" s="395">
        <f t="shared" si="99"/>
        <v>0</v>
      </c>
      <c r="U300" s="395">
        <f t="shared" si="100"/>
        <v>0</v>
      </c>
      <c r="V300" s="395">
        <f t="shared" si="101"/>
        <v>0</v>
      </c>
      <c r="W300" s="395">
        <f t="shared" si="102"/>
        <v>0</v>
      </c>
      <c r="X300" s="395">
        <f t="shared" si="103"/>
        <v>0</v>
      </c>
      <c r="Y300" s="395">
        <f t="shared" si="104"/>
        <v>0</v>
      </c>
      <c r="Z300" s="395">
        <f t="shared" si="105"/>
        <v>0</v>
      </c>
      <c r="AA300" s="395">
        <f t="shared" si="106"/>
        <v>0</v>
      </c>
      <c r="AB300" s="395">
        <f t="shared" si="107"/>
        <v>0</v>
      </c>
      <c r="AC300" s="395">
        <f t="shared" si="108"/>
        <v>0</v>
      </c>
      <c r="AD300" s="395">
        <f t="shared" si="109"/>
        <v>0</v>
      </c>
      <c r="AE300" s="395">
        <f t="shared" si="110"/>
        <v>0</v>
      </c>
      <c r="AF300" s="395">
        <f t="shared" si="111"/>
        <v>0</v>
      </c>
      <c r="AG300" s="395">
        <f t="shared" si="112"/>
        <v>0</v>
      </c>
    </row>
    <row r="301" spans="3:33">
      <c r="C301" s="195" t="str">
        <f>'C. Masterfiles'!C101</f>
        <v>T21</v>
      </c>
      <c r="D301" s="195" t="str">
        <f>'C. Masterfiles'!D101</f>
        <v>OTHER: complete as required</v>
      </c>
      <c r="E301" s="228" t="s">
        <v>369</v>
      </c>
      <c r="F301" s="395">
        <f t="shared" si="85"/>
        <v>0</v>
      </c>
      <c r="G301" s="395">
        <f t="shared" si="86"/>
        <v>0</v>
      </c>
      <c r="H301" s="395">
        <f t="shared" si="87"/>
        <v>0</v>
      </c>
      <c r="I301" s="395">
        <f t="shared" si="88"/>
        <v>0</v>
      </c>
      <c r="J301" s="395">
        <f t="shared" si="89"/>
        <v>0</v>
      </c>
      <c r="K301" s="395">
        <f t="shared" si="90"/>
        <v>0</v>
      </c>
      <c r="L301" s="395">
        <f t="shared" si="91"/>
        <v>0</v>
      </c>
      <c r="M301" s="395">
        <f t="shared" si="92"/>
        <v>0</v>
      </c>
      <c r="N301" s="395">
        <f t="shared" si="93"/>
        <v>0</v>
      </c>
      <c r="O301" s="395">
        <f t="shared" si="94"/>
        <v>0</v>
      </c>
      <c r="P301" s="395">
        <f t="shared" si="95"/>
        <v>0</v>
      </c>
      <c r="Q301" s="395">
        <f t="shared" si="96"/>
        <v>0</v>
      </c>
      <c r="R301" s="395">
        <f t="shared" si="97"/>
        <v>0</v>
      </c>
      <c r="S301" s="395">
        <f t="shared" si="98"/>
        <v>0</v>
      </c>
      <c r="T301" s="395">
        <f t="shared" si="99"/>
        <v>0</v>
      </c>
      <c r="U301" s="395">
        <f t="shared" si="100"/>
        <v>0</v>
      </c>
      <c r="V301" s="395">
        <f t="shared" si="101"/>
        <v>0</v>
      </c>
      <c r="W301" s="395">
        <f t="shared" si="102"/>
        <v>0</v>
      </c>
      <c r="X301" s="395">
        <f t="shared" si="103"/>
        <v>0</v>
      </c>
      <c r="Y301" s="395">
        <f t="shared" si="104"/>
        <v>0</v>
      </c>
      <c r="Z301" s="395">
        <f t="shared" si="105"/>
        <v>0</v>
      </c>
      <c r="AA301" s="395">
        <f t="shared" si="106"/>
        <v>0</v>
      </c>
      <c r="AB301" s="395">
        <f t="shared" si="107"/>
        <v>0</v>
      </c>
      <c r="AC301" s="395">
        <f t="shared" si="108"/>
        <v>0</v>
      </c>
      <c r="AD301" s="395">
        <f t="shared" si="109"/>
        <v>0</v>
      </c>
      <c r="AE301" s="395">
        <f t="shared" si="110"/>
        <v>0</v>
      </c>
      <c r="AF301" s="395">
        <f t="shared" si="111"/>
        <v>0</v>
      </c>
      <c r="AG301" s="395">
        <f t="shared" si="112"/>
        <v>0</v>
      </c>
    </row>
    <row r="302" spans="3:33">
      <c r="C302" s="195" t="str">
        <f>'C. Masterfiles'!C102</f>
        <v>T22</v>
      </c>
      <c r="D302" s="195" t="str">
        <f>'C. Masterfiles'!D102</f>
        <v>OTHER: complete as required</v>
      </c>
      <c r="E302" s="228" t="s">
        <v>369</v>
      </c>
      <c r="F302" s="395">
        <f t="shared" si="85"/>
        <v>0</v>
      </c>
      <c r="G302" s="395">
        <f t="shared" si="86"/>
        <v>0</v>
      </c>
      <c r="H302" s="395">
        <f t="shared" si="87"/>
        <v>0</v>
      </c>
      <c r="I302" s="395">
        <f t="shared" si="88"/>
        <v>0</v>
      </c>
      <c r="J302" s="395">
        <f t="shared" si="89"/>
        <v>0</v>
      </c>
      <c r="K302" s="395">
        <f t="shared" si="90"/>
        <v>0</v>
      </c>
      <c r="L302" s="395">
        <f t="shared" si="91"/>
        <v>0</v>
      </c>
      <c r="M302" s="395">
        <f t="shared" si="92"/>
        <v>0</v>
      </c>
      <c r="N302" s="395">
        <f t="shared" si="93"/>
        <v>0</v>
      </c>
      <c r="O302" s="395">
        <f t="shared" si="94"/>
        <v>0</v>
      </c>
      <c r="P302" s="395">
        <f t="shared" si="95"/>
        <v>0</v>
      </c>
      <c r="Q302" s="395">
        <f t="shared" si="96"/>
        <v>0</v>
      </c>
      <c r="R302" s="395">
        <f t="shared" si="97"/>
        <v>0</v>
      </c>
      <c r="S302" s="395">
        <f t="shared" si="98"/>
        <v>0</v>
      </c>
      <c r="T302" s="395">
        <f t="shared" si="99"/>
        <v>0</v>
      </c>
      <c r="U302" s="395">
        <f t="shared" si="100"/>
        <v>0</v>
      </c>
      <c r="V302" s="395">
        <f t="shared" si="101"/>
        <v>0</v>
      </c>
      <c r="W302" s="395">
        <f t="shared" si="102"/>
        <v>0</v>
      </c>
      <c r="X302" s="395">
        <f t="shared" si="103"/>
        <v>0</v>
      </c>
      <c r="Y302" s="395">
        <f t="shared" si="104"/>
        <v>0</v>
      </c>
      <c r="Z302" s="395">
        <f t="shared" si="105"/>
        <v>0</v>
      </c>
      <c r="AA302" s="395">
        <f t="shared" si="106"/>
        <v>0</v>
      </c>
      <c r="AB302" s="395">
        <f t="shared" si="107"/>
        <v>0</v>
      </c>
      <c r="AC302" s="395">
        <f t="shared" si="108"/>
        <v>0</v>
      </c>
      <c r="AD302" s="395">
        <f t="shared" si="109"/>
        <v>0</v>
      </c>
      <c r="AE302" s="395">
        <f t="shared" si="110"/>
        <v>0</v>
      </c>
      <c r="AF302" s="395">
        <f t="shared" si="111"/>
        <v>0</v>
      </c>
      <c r="AG302" s="395">
        <f t="shared" si="112"/>
        <v>0</v>
      </c>
    </row>
    <row r="303" spans="3:33">
      <c r="C303" s="195" t="str">
        <f>'C. Masterfiles'!C103</f>
        <v>T23</v>
      </c>
      <c r="D303" s="195" t="str">
        <f>'C. Masterfiles'!D103</f>
        <v>OTHER: complete as required</v>
      </c>
      <c r="E303" s="228" t="s">
        <v>369</v>
      </c>
      <c r="F303" s="395">
        <f t="shared" si="85"/>
        <v>0</v>
      </c>
      <c r="G303" s="395">
        <f t="shared" si="86"/>
        <v>0</v>
      </c>
      <c r="H303" s="395">
        <f t="shared" si="87"/>
        <v>0</v>
      </c>
      <c r="I303" s="395">
        <f t="shared" si="88"/>
        <v>0</v>
      </c>
      <c r="J303" s="395">
        <f t="shared" si="89"/>
        <v>0</v>
      </c>
      <c r="K303" s="395">
        <f t="shared" si="90"/>
        <v>0</v>
      </c>
      <c r="L303" s="395">
        <f t="shared" si="91"/>
        <v>0</v>
      </c>
      <c r="M303" s="395">
        <f t="shared" si="92"/>
        <v>0</v>
      </c>
      <c r="N303" s="395">
        <f t="shared" si="93"/>
        <v>0</v>
      </c>
      <c r="O303" s="395">
        <f t="shared" si="94"/>
        <v>0</v>
      </c>
      <c r="P303" s="395">
        <f t="shared" si="95"/>
        <v>0</v>
      </c>
      <c r="Q303" s="395">
        <f t="shared" si="96"/>
        <v>0</v>
      </c>
      <c r="R303" s="395">
        <f t="shared" si="97"/>
        <v>0</v>
      </c>
      <c r="S303" s="395">
        <f t="shared" si="98"/>
        <v>0</v>
      </c>
      <c r="T303" s="395">
        <f t="shared" si="99"/>
        <v>0</v>
      </c>
      <c r="U303" s="395">
        <f t="shared" si="100"/>
        <v>0</v>
      </c>
      <c r="V303" s="395">
        <f t="shared" si="101"/>
        <v>0</v>
      </c>
      <c r="W303" s="395">
        <f t="shared" si="102"/>
        <v>0</v>
      </c>
      <c r="X303" s="395">
        <f t="shared" si="103"/>
        <v>0</v>
      </c>
      <c r="Y303" s="395">
        <f t="shared" si="104"/>
        <v>0</v>
      </c>
      <c r="Z303" s="395">
        <f t="shared" si="105"/>
        <v>0</v>
      </c>
      <c r="AA303" s="395">
        <f t="shared" si="106"/>
        <v>0</v>
      </c>
      <c r="AB303" s="395">
        <f t="shared" si="107"/>
        <v>0</v>
      </c>
      <c r="AC303" s="395">
        <f t="shared" si="108"/>
        <v>0</v>
      </c>
      <c r="AD303" s="395">
        <f t="shared" si="109"/>
        <v>0</v>
      </c>
      <c r="AE303" s="395">
        <f t="shared" si="110"/>
        <v>0</v>
      </c>
      <c r="AF303" s="395">
        <f t="shared" si="111"/>
        <v>0</v>
      </c>
      <c r="AG303" s="395">
        <f t="shared" si="112"/>
        <v>0</v>
      </c>
    </row>
    <row r="304" spans="3:33">
      <c r="C304" s="195" t="str">
        <f>'C. Masterfiles'!C104</f>
        <v>T24</v>
      </c>
      <c r="D304" s="195" t="str">
        <f>'C. Masterfiles'!D104</f>
        <v>OTHER: complete as required</v>
      </c>
      <c r="E304" s="228" t="s">
        <v>369</v>
      </c>
      <c r="F304" s="395">
        <f t="shared" si="85"/>
        <v>0</v>
      </c>
      <c r="G304" s="395">
        <f t="shared" si="86"/>
        <v>0</v>
      </c>
      <c r="H304" s="395">
        <f t="shared" si="87"/>
        <v>0</v>
      </c>
      <c r="I304" s="395">
        <f t="shared" si="88"/>
        <v>0</v>
      </c>
      <c r="J304" s="395">
        <f t="shared" si="89"/>
        <v>0</v>
      </c>
      <c r="K304" s="395">
        <f t="shared" si="90"/>
        <v>0</v>
      </c>
      <c r="L304" s="395">
        <f t="shared" si="91"/>
        <v>0</v>
      </c>
      <c r="M304" s="395">
        <f t="shared" si="92"/>
        <v>0</v>
      </c>
      <c r="N304" s="395">
        <f t="shared" si="93"/>
        <v>0</v>
      </c>
      <c r="O304" s="395">
        <f t="shared" si="94"/>
        <v>0</v>
      </c>
      <c r="P304" s="395">
        <f t="shared" si="95"/>
        <v>0</v>
      </c>
      <c r="Q304" s="395">
        <f t="shared" si="96"/>
        <v>0</v>
      </c>
      <c r="R304" s="395">
        <f t="shared" si="97"/>
        <v>0</v>
      </c>
      <c r="S304" s="395">
        <f t="shared" si="98"/>
        <v>0</v>
      </c>
      <c r="T304" s="395">
        <f t="shared" si="99"/>
        <v>0</v>
      </c>
      <c r="U304" s="395">
        <f t="shared" si="100"/>
        <v>0</v>
      </c>
      <c r="V304" s="395">
        <f t="shared" si="101"/>
        <v>0</v>
      </c>
      <c r="W304" s="395">
        <f t="shared" si="102"/>
        <v>0</v>
      </c>
      <c r="X304" s="395">
        <f t="shared" si="103"/>
        <v>0</v>
      </c>
      <c r="Y304" s="395">
        <f t="shared" si="104"/>
        <v>0</v>
      </c>
      <c r="Z304" s="395">
        <f t="shared" si="105"/>
        <v>0</v>
      </c>
      <c r="AA304" s="395">
        <f t="shared" si="106"/>
        <v>0</v>
      </c>
      <c r="AB304" s="395">
        <f t="shared" si="107"/>
        <v>0</v>
      </c>
      <c r="AC304" s="395">
        <f t="shared" si="108"/>
        <v>0</v>
      </c>
      <c r="AD304" s="395">
        <f t="shared" si="109"/>
        <v>0</v>
      </c>
      <c r="AE304" s="395">
        <f t="shared" si="110"/>
        <v>0</v>
      </c>
      <c r="AF304" s="395">
        <f t="shared" si="111"/>
        <v>0</v>
      </c>
      <c r="AG304" s="395">
        <f t="shared" si="112"/>
        <v>0</v>
      </c>
    </row>
    <row r="305" spans="3:33">
      <c r="C305" s="195" t="str">
        <f>'C. Masterfiles'!C105</f>
        <v>T25</v>
      </c>
      <c r="D305" s="195" t="str">
        <f>'C. Masterfiles'!D105</f>
        <v>OTHER: complete as required</v>
      </c>
      <c r="E305" s="228" t="s">
        <v>369</v>
      </c>
      <c r="F305" s="395">
        <f t="shared" si="85"/>
        <v>0</v>
      </c>
      <c r="G305" s="395">
        <f t="shared" si="86"/>
        <v>0</v>
      </c>
      <c r="H305" s="395">
        <f t="shared" si="87"/>
        <v>0</v>
      </c>
      <c r="I305" s="395">
        <f t="shared" si="88"/>
        <v>0</v>
      </c>
      <c r="J305" s="395">
        <f t="shared" si="89"/>
        <v>0</v>
      </c>
      <c r="K305" s="395">
        <f t="shared" si="90"/>
        <v>0</v>
      </c>
      <c r="L305" s="395">
        <f t="shared" si="91"/>
        <v>0</v>
      </c>
      <c r="M305" s="395">
        <f t="shared" si="92"/>
        <v>0</v>
      </c>
      <c r="N305" s="395">
        <f t="shared" si="93"/>
        <v>0</v>
      </c>
      <c r="O305" s="395">
        <f t="shared" si="94"/>
        <v>0</v>
      </c>
      <c r="P305" s="395">
        <f t="shared" si="95"/>
        <v>0</v>
      </c>
      <c r="Q305" s="395">
        <f t="shared" si="96"/>
        <v>0</v>
      </c>
      <c r="R305" s="395">
        <f t="shared" si="97"/>
        <v>0</v>
      </c>
      <c r="S305" s="395">
        <f t="shared" si="98"/>
        <v>0</v>
      </c>
      <c r="T305" s="395">
        <f t="shared" si="99"/>
        <v>0</v>
      </c>
      <c r="U305" s="395">
        <f t="shared" si="100"/>
        <v>0</v>
      </c>
      <c r="V305" s="395">
        <f t="shared" si="101"/>
        <v>0</v>
      </c>
      <c r="W305" s="395">
        <f t="shared" si="102"/>
        <v>0</v>
      </c>
      <c r="X305" s="395">
        <f t="shared" si="103"/>
        <v>0</v>
      </c>
      <c r="Y305" s="395">
        <f t="shared" si="104"/>
        <v>0</v>
      </c>
      <c r="Z305" s="395">
        <f t="shared" si="105"/>
        <v>0</v>
      </c>
      <c r="AA305" s="395">
        <f t="shared" si="106"/>
        <v>0</v>
      </c>
      <c r="AB305" s="395">
        <f t="shared" si="107"/>
        <v>0</v>
      </c>
      <c r="AC305" s="395">
        <f t="shared" si="108"/>
        <v>0</v>
      </c>
      <c r="AD305" s="395">
        <f t="shared" si="109"/>
        <v>0</v>
      </c>
      <c r="AE305" s="395">
        <f t="shared" si="110"/>
        <v>0</v>
      </c>
      <c r="AF305" s="395">
        <f t="shared" si="111"/>
        <v>0</v>
      </c>
      <c r="AG305" s="395">
        <f t="shared" si="112"/>
        <v>0</v>
      </c>
    </row>
    <row r="306" spans="3:33">
      <c r="C306" s="195" t="s">
        <v>281</v>
      </c>
      <c r="D306" s="195" t="s">
        <v>310</v>
      </c>
      <c r="E306" s="300"/>
      <c r="F306" s="277"/>
      <c r="G306" s="277"/>
      <c r="H306" s="277"/>
      <c r="I306" s="277"/>
      <c r="J306" s="277"/>
      <c r="K306" s="277"/>
      <c r="L306" s="277"/>
      <c r="M306" s="277"/>
      <c r="N306" s="277"/>
      <c r="O306" s="277"/>
      <c r="P306" s="277"/>
      <c r="Q306" s="277"/>
      <c r="R306" s="277"/>
      <c r="S306" s="277"/>
      <c r="T306" s="277"/>
      <c r="U306" s="277"/>
      <c r="V306" s="277"/>
      <c r="W306" s="277"/>
      <c r="X306" s="277"/>
      <c r="Y306" s="277"/>
      <c r="Z306" s="277"/>
      <c r="AA306" s="277"/>
      <c r="AB306" s="277"/>
      <c r="AC306" s="277"/>
      <c r="AD306" s="277"/>
      <c r="AE306" s="277"/>
      <c r="AF306" s="277"/>
      <c r="AG306" s="277"/>
    </row>
    <row r="307" spans="3:33">
      <c r="C307" s="327"/>
    </row>
  </sheetData>
  <mergeCells count="34">
    <mergeCell ref="D3:I3"/>
    <mergeCell ref="D4:I4"/>
    <mergeCell ref="D6:I6"/>
    <mergeCell ref="D8:I8"/>
    <mergeCell ref="C177:D178"/>
    <mergeCell ref="C160:D161"/>
    <mergeCell ref="C194:D195"/>
    <mergeCell ref="C211:D212"/>
    <mergeCell ref="T237:Z237"/>
    <mergeCell ref="AA237:AG237"/>
    <mergeCell ref="F276:L276"/>
    <mergeCell ref="T276:Z276"/>
    <mergeCell ref="AA276:AG276"/>
    <mergeCell ref="C237:E238"/>
    <mergeCell ref="C276:E277"/>
    <mergeCell ref="F237:L237"/>
    <mergeCell ref="M237:S237"/>
    <mergeCell ref="N13:O13"/>
    <mergeCell ref="H13:M13"/>
    <mergeCell ref="E203:E204"/>
    <mergeCell ref="E220:E221"/>
    <mergeCell ref="G54:H54"/>
    <mergeCell ref="I54:J54"/>
    <mergeCell ref="G67:H67"/>
    <mergeCell ref="I67:J67"/>
    <mergeCell ref="E186:E187"/>
    <mergeCell ref="E169:E170"/>
    <mergeCell ref="U93:W93"/>
    <mergeCell ref="X93:Z93"/>
    <mergeCell ref="F93:H93"/>
    <mergeCell ref="I93:K93"/>
    <mergeCell ref="L93:N93"/>
    <mergeCell ref="O93:Q93"/>
    <mergeCell ref="R93:T93"/>
  </mergeCells>
  <phoneticPr fontId="13" type="noConversion"/>
  <pageMargins left="0.75" right="0.75" top="1" bottom="1" header="0.5" footer="0.5"/>
  <pageSetup paperSize="9" scale="37" orientation="landscape" horizontalDpi="300" verticalDpi="300"/>
  <headerFooter alignWithMargins="0">
    <oddFooter>&amp;L&amp;F
&amp;A 
&amp;R&amp;D</oddFooter>
  </headerFooter>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sheetPr>
    <tabColor theme="4" tint="0.39997558519241921"/>
  </sheetPr>
  <dimension ref="A1:Z1789"/>
  <sheetViews>
    <sheetView showGridLines="0" topLeftCell="C1" zoomScale="80" zoomScaleNormal="80" zoomScalePageLayoutView="80" workbookViewId="0">
      <selection activeCell="E834" sqref="E834"/>
    </sheetView>
  </sheetViews>
  <sheetFormatPr defaultColWidth="8.85546875" defaultRowHeight="12.75"/>
  <cols>
    <col min="1" max="1" width="3.85546875" style="223" bestFit="1" customWidth="1"/>
    <col min="3" max="3" width="13.7109375" customWidth="1"/>
    <col min="4" max="4" width="115.7109375" bestFit="1" customWidth="1"/>
    <col min="5" max="5" width="13.7109375" customWidth="1"/>
    <col min="6" max="6" width="14" customWidth="1"/>
    <col min="7" max="7" width="12.42578125" bestFit="1" customWidth="1"/>
    <col min="8" max="8" width="12" bestFit="1" customWidth="1"/>
    <col min="9" max="9" width="13.140625" customWidth="1"/>
    <col min="10" max="10" width="12.42578125" bestFit="1" customWidth="1"/>
    <col min="11" max="11" width="12" bestFit="1" customWidth="1"/>
    <col min="12" max="12" width="12.28515625" customWidth="1"/>
    <col min="13" max="13" width="12.42578125" bestFit="1" customWidth="1"/>
    <col min="14" max="14" width="10.85546875" bestFit="1" customWidth="1"/>
    <col min="15" max="15" width="9.85546875" bestFit="1" customWidth="1"/>
  </cols>
  <sheetData>
    <row r="1" spans="1:15" ht="26.25">
      <c r="A1" s="311">
        <v>6</v>
      </c>
      <c r="B1" s="312" t="s">
        <v>1094</v>
      </c>
      <c r="C1" s="312"/>
    </row>
    <row r="2" spans="1:15">
      <c r="B2" s="265"/>
      <c r="C2" s="143"/>
    </row>
    <row r="3" spans="1:15">
      <c r="B3" s="896" t="s">
        <v>1007</v>
      </c>
      <c r="C3" s="896"/>
      <c r="D3" s="466" t="s">
        <v>1045</v>
      </c>
      <c r="E3" s="122"/>
      <c r="F3" s="122"/>
      <c r="G3" s="122"/>
      <c r="H3" s="122"/>
      <c r="I3" s="122"/>
      <c r="J3" s="122"/>
      <c r="K3" s="122"/>
      <c r="L3" s="122"/>
      <c r="M3" s="122"/>
      <c r="N3" s="122"/>
    </row>
    <row r="4" spans="1:15">
      <c r="B4" s="897" t="s">
        <v>1009</v>
      </c>
      <c r="C4" s="897"/>
      <c r="D4" s="465" t="s">
        <v>1019</v>
      </c>
      <c r="E4" s="124"/>
      <c r="F4" s="124"/>
      <c r="G4" s="124"/>
      <c r="H4" s="124"/>
      <c r="I4" s="124"/>
      <c r="J4" s="124"/>
      <c r="K4" s="124"/>
      <c r="L4" s="124"/>
      <c r="M4" s="124"/>
      <c r="N4" s="124"/>
    </row>
    <row r="5" spans="1:15">
      <c r="B5" s="898" t="s">
        <v>1046</v>
      </c>
      <c r="C5" s="898"/>
      <c r="D5" s="355" t="s">
        <v>1047</v>
      </c>
      <c r="E5" s="126"/>
      <c r="F5" s="126"/>
      <c r="G5" s="126"/>
      <c r="H5" s="126"/>
      <c r="I5" s="126"/>
      <c r="J5" s="126"/>
      <c r="K5" s="126"/>
      <c r="L5" s="126"/>
      <c r="M5" s="126"/>
      <c r="N5" s="126"/>
    </row>
    <row r="6" spans="1:15">
      <c r="B6" s="899" t="s">
        <v>1048</v>
      </c>
      <c r="C6" s="899"/>
      <c r="D6" s="355" t="s">
        <v>1049</v>
      </c>
      <c r="E6" s="126"/>
      <c r="F6" s="126"/>
      <c r="G6" s="126"/>
      <c r="H6" s="126"/>
      <c r="I6" s="126"/>
      <c r="J6" s="126"/>
      <c r="K6" s="126"/>
      <c r="L6" s="126"/>
      <c r="M6" s="126"/>
      <c r="N6" s="126"/>
    </row>
    <row r="7" spans="1:15">
      <c r="B7" s="899"/>
      <c r="C7" s="899"/>
      <c r="D7" s="355" t="s">
        <v>1050</v>
      </c>
      <c r="E7" s="126"/>
      <c r="F7" s="126"/>
      <c r="G7" s="126"/>
      <c r="H7" s="126"/>
      <c r="I7" s="126"/>
      <c r="J7" s="126"/>
      <c r="K7" s="126"/>
      <c r="L7" s="126"/>
      <c r="M7" s="126"/>
      <c r="N7" s="126"/>
    </row>
    <row r="8" spans="1:15">
      <c r="B8" s="894" t="s">
        <v>1051</v>
      </c>
      <c r="C8" s="894"/>
      <c r="D8" s="356" t="s">
        <v>1052</v>
      </c>
      <c r="E8" s="128"/>
      <c r="F8" s="128"/>
      <c r="G8" s="128"/>
      <c r="H8" s="128"/>
      <c r="I8" s="128"/>
      <c r="J8" s="128"/>
      <c r="K8" s="128"/>
      <c r="L8" s="128"/>
      <c r="M8" s="128"/>
      <c r="N8" s="128"/>
    </row>
    <row r="9" spans="1:15">
      <c r="B9" s="894" t="s">
        <v>1053</v>
      </c>
      <c r="C9" s="894"/>
      <c r="D9" s="356" t="s">
        <v>1054</v>
      </c>
      <c r="E9" s="128"/>
      <c r="F9" s="128"/>
      <c r="G9" s="128"/>
      <c r="H9" s="128"/>
      <c r="I9" s="128"/>
      <c r="J9" s="128"/>
      <c r="K9" s="128"/>
      <c r="L9" s="128"/>
      <c r="M9" s="128"/>
      <c r="N9" s="128"/>
    </row>
    <row r="10" spans="1:15">
      <c r="B10" s="895" t="s">
        <v>1015</v>
      </c>
      <c r="C10" s="895"/>
      <c r="D10" s="357" t="s">
        <v>1055</v>
      </c>
      <c r="E10" s="130"/>
      <c r="F10" s="130"/>
      <c r="G10" s="130"/>
      <c r="H10" s="130"/>
      <c r="I10" s="130"/>
      <c r="J10" s="130"/>
      <c r="K10" s="130"/>
      <c r="L10" s="130"/>
      <c r="M10" s="130"/>
      <c r="N10" s="130"/>
    </row>
    <row r="11" spans="1:15" s="223" customFormat="1">
      <c r="B11" s="397"/>
      <c r="C11" s="398"/>
      <c r="D11" s="399"/>
      <c r="E11" s="397"/>
      <c r="F11" s="397"/>
      <c r="G11" s="397"/>
      <c r="H11" s="397"/>
      <c r="I11" s="397"/>
      <c r="J11" s="397"/>
      <c r="K11" s="397"/>
      <c r="L11" s="397"/>
      <c r="M11" s="397"/>
    </row>
    <row r="13" spans="1:15" ht="15">
      <c r="B13" s="75">
        <f>A1+0.01</f>
        <v>6.01</v>
      </c>
      <c r="C13" s="75" t="s">
        <v>382</v>
      </c>
      <c r="D13" s="75"/>
      <c r="E13" s="333"/>
      <c r="F13" s="333"/>
      <c r="G13" s="360"/>
      <c r="H13" s="360"/>
      <c r="I13" s="360"/>
      <c r="J13" s="360"/>
      <c r="K13" s="360"/>
    </row>
    <row r="14" spans="1:15">
      <c r="C14" s="265"/>
      <c r="D14" s="265"/>
      <c r="E14" s="265"/>
      <c r="F14" s="265"/>
      <c r="G14" s="272"/>
      <c r="H14" s="272"/>
      <c r="I14" s="272"/>
      <c r="J14" s="272"/>
      <c r="K14" s="272"/>
    </row>
    <row r="15" spans="1:15">
      <c r="C15" s="238" t="s">
        <v>0</v>
      </c>
      <c r="D15" s="238" t="s">
        <v>285</v>
      </c>
      <c r="E15" s="37" t="s">
        <v>287</v>
      </c>
      <c r="F15" s="178">
        <f>'C. Masterfiles'!D143</f>
        <v>2014</v>
      </c>
      <c r="G15" s="178">
        <f>'C. Masterfiles'!D144</f>
        <v>2015</v>
      </c>
      <c r="H15" s="178">
        <f>'C. Masterfiles'!D145</f>
        <v>2016</v>
      </c>
      <c r="I15" s="178">
        <f>'C. Masterfiles'!D146</f>
        <v>2017</v>
      </c>
      <c r="J15" s="178">
        <f>'C. Masterfiles'!D147</f>
        <v>2018</v>
      </c>
      <c r="K15" s="178">
        <f>'C. Masterfiles'!D148</f>
        <v>2019</v>
      </c>
      <c r="L15" s="178">
        <f>'C. Masterfiles'!D149</f>
        <v>2020</v>
      </c>
    </row>
    <row r="16" spans="1:15">
      <c r="C16" s="256" t="str">
        <f>'2. Traffic'!C282</f>
        <v>S01</v>
      </c>
      <c r="D16" s="256" t="str">
        <f>'2. Traffic'!D282</f>
        <v>Повиквания в мрежата (On Net calls)</v>
      </c>
      <c r="E16" s="256" t="str">
        <f>'2. Traffic'!E282</f>
        <v>Voice Minutes</v>
      </c>
      <c r="F16" s="361">
        <f>'2. Traffic'!F354</f>
        <v>7394.0304293534355</v>
      </c>
      <c r="G16" s="361">
        <f>'2. Traffic'!G354</f>
        <v>7541.9110379405047</v>
      </c>
      <c r="H16" s="361">
        <f>'2. Traffic'!H354</f>
        <v>7692.7492586993149</v>
      </c>
      <c r="I16" s="361">
        <f>'2. Traffic'!I354</f>
        <v>7846.6042438733011</v>
      </c>
      <c r="J16" s="361">
        <f>'2. Traffic'!J354</f>
        <v>8003.5363287507662</v>
      </c>
      <c r="K16" s="361">
        <f>'2. Traffic'!K354</f>
        <v>8163.6070553257814</v>
      </c>
      <c r="L16" s="361">
        <f>'2. Traffic'!L354</f>
        <v>8326.8791964322972</v>
      </c>
      <c r="N16" s="440"/>
      <c r="O16" s="440"/>
    </row>
    <row r="17" spans="3:15">
      <c r="C17" s="256" t="str">
        <f>'2. Traffic'!C283</f>
        <v>S02</v>
      </c>
      <c r="D17" s="256" t="str">
        <f>'2. Traffic'!D283</f>
        <v>Изходящи повиквания към фиксирана линия (Outgoing Calls to Fixed Line)</v>
      </c>
      <c r="E17" s="256" t="str">
        <f>'2. Traffic'!E283</f>
        <v>Voice Minutes</v>
      </c>
      <c r="F17" s="361">
        <f>'2. Traffic'!F355</f>
        <v>118.86177828553852</v>
      </c>
      <c r="G17" s="361">
        <f>'2. Traffic'!G355</f>
        <v>121.2390138512493</v>
      </c>
      <c r="H17" s="361">
        <f>'2. Traffic'!H355</f>
        <v>123.66379412827428</v>
      </c>
      <c r="I17" s="361">
        <f>'2. Traffic'!I355</f>
        <v>126.13707001083976</v>
      </c>
      <c r="J17" s="361">
        <f>'2. Traffic'!J355</f>
        <v>128.65981141105655</v>
      </c>
      <c r="K17" s="361">
        <f>'2. Traffic'!K355</f>
        <v>131.2330076392777</v>
      </c>
      <c r="L17" s="361">
        <f>'2. Traffic'!L355</f>
        <v>133.85766779206327</v>
      </c>
      <c r="N17" s="440"/>
      <c r="O17" s="440"/>
    </row>
    <row r="18" spans="3:15">
      <c r="C18" s="256" t="str">
        <f>'2. Traffic'!C284</f>
        <v>S03</v>
      </c>
      <c r="D18" s="256" t="str">
        <f>'2. Traffic'!D284</f>
        <v>Изходящи повиквания към други мобилни мрежи (Outgoing Calls to Other Mobile)</v>
      </c>
      <c r="E18" s="256" t="str">
        <f>'2. Traffic'!E284</f>
        <v>Voice Minutes</v>
      </c>
      <c r="F18" s="361">
        <f>'2. Traffic'!F356</f>
        <v>1225.101458687788</v>
      </c>
      <c r="G18" s="361">
        <f>'2. Traffic'!G356</f>
        <v>1249.6034878615435</v>
      </c>
      <c r="H18" s="361">
        <f>'2. Traffic'!H356</f>
        <v>1274.5955576187746</v>
      </c>
      <c r="I18" s="361">
        <f>'2. Traffic'!I356</f>
        <v>1300.08746877115</v>
      </c>
      <c r="J18" s="361">
        <f>'2. Traffic'!J356</f>
        <v>1326.0892181465729</v>
      </c>
      <c r="K18" s="361">
        <f>'2. Traffic'!K356</f>
        <v>1352.6110025095043</v>
      </c>
      <c r="L18" s="361">
        <f>'2. Traffic'!L356</f>
        <v>1379.6632225596943</v>
      </c>
      <c r="N18" s="440"/>
      <c r="O18" s="440"/>
    </row>
    <row r="19" spans="3:15">
      <c r="C19" s="256" t="str">
        <f>'2. Traffic'!C285</f>
        <v>S04</v>
      </c>
      <c r="D19" s="256" t="str">
        <f>'2. Traffic'!D285</f>
        <v>Изходящи международни повиквания (Outgoing Calls to International)</v>
      </c>
      <c r="E19" s="256" t="str">
        <f>'2. Traffic'!E285</f>
        <v>Voice Minutes</v>
      </c>
      <c r="F19" s="361">
        <f>'2. Traffic'!F357</f>
        <v>59.240185377503259</v>
      </c>
      <c r="G19" s="361">
        <f>'2. Traffic'!G357</f>
        <v>60.424989085053333</v>
      </c>
      <c r="H19" s="361">
        <f>'2. Traffic'!H357</f>
        <v>61.633488866754398</v>
      </c>
      <c r="I19" s="361">
        <f>'2. Traffic'!I357</f>
        <v>62.866158644089481</v>
      </c>
      <c r="J19" s="361">
        <f>'2. Traffic'!J357</f>
        <v>64.123481816971278</v>
      </c>
      <c r="K19" s="361">
        <f>'2. Traffic'!K357</f>
        <v>65.405951453310706</v>
      </c>
      <c r="L19" s="361">
        <f>'2. Traffic'!L357</f>
        <v>66.714070482376911</v>
      </c>
      <c r="N19" s="440"/>
      <c r="O19" s="440"/>
    </row>
    <row r="20" spans="3:15">
      <c r="C20" s="256" t="str">
        <f>'2. Traffic'!C286</f>
        <v>S05</v>
      </c>
      <c r="D20" s="256" t="str">
        <f>'2. Traffic'!D286</f>
        <v>Входящи повиквания от фиксирана линия (Incoming calls from fixed)</v>
      </c>
      <c r="E20" s="256" t="str">
        <f>'2. Traffic'!E286</f>
        <v>Voice Minutes</v>
      </c>
      <c r="F20" s="361">
        <f>'2. Traffic'!F358</f>
        <v>59.775682829089746</v>
      </c>
      <c r="G20" s="361">
        <f>'2. Traffic'!G358</f>
        <v>60.971196485671541</v>
      </c>
      <c r="H20" s="361">
        <f>'2. Traffic'!H358</f>
        <v>62.190620415384977</v>
      </c>
      <c r="I20" s="361">
        <f>'2. Traffic'!I358</f>
        <v>63.434432823692674</v>
      </c>
      <c r="J20" s="361">
        <f>'2. Traffic'!J358</f>
        <v>64.70312148016653</v>
      </c>
      <c r="K20" s="361">
        <f>'2. Traffic'!K358</f>
        <v>65.997183909769859</v>
      </c>
      <c r="L20" s="361">
        <f>'2. Traffic'!L358</f>
        <v>67.31712758796526</v>
      </c>
      <c r="N20" s="440"/>
      <c r="O20" s="440"/>
    </row>
    <row r="21" spans="3:15">
      <c r="C21" s="256" t="str">
        <f>'2. Traffic'!C287</f>
        <v>S06</v>
      </c>
      <c r="D21" s="256" t="str">
        <f>'2. Traffic'!D287</f>
        <v>Входящи повиквания от други мобилни мрежи (Incoming calls from other mobile)</v>
      </c>
      <c r="E21" s="256" t="str">
        <f>'2. Traffic'!E287</f>
        <v>Voice Minutes</v>
      </c>
      <c r="F21" s="361">
        <f>'2. Traffic'!F359</f>
        <v>1204.9161703945347</v>
      </c>
      <c r="G21" s="361">
        <f>'2. Traffic'!G359</f>
        <v>1229.0144938024252</v>
      </c>
      <c r="H21" s="361">
        <f>'2. Traffic'!H359</f>
        <v>1253.5947836784742</v>
      </c>
      <c r="I21" s="361">
        <f>'2. Traffic'!I359</f>
        <v>1278.6666793520435</v>
      </c>
      <c r="J21" s="361">
        <f>'2. Traffic'!J359</f>
        <v>1304.2400129390844</v>
      </c>
      <c r="K21" s="361">
        <f>'2. Traffic'!K359</f>
        <v>1330.324813197866</v>
      </c>
      <c r="L21" s="361">
        <f>'2. Traffic'!L359</f>
        <v>1356.931309461823</v>
      </c>
      <c r="N21" s="440"/>
      <c r="O21" s="440"/>
    </row>
    <row r="22" spans="3:15">
      <c r="C22" s="256" t="str">
        <f>'2. Traffic'!C288</f>
        <v>S07</v>
      </c>
      <c r="D22" s="256" t="str">
        <f>'2. Traffic'!D288</f>
        <v>Входящи международни повиквания (Incoming calls from international)</v>
      </c>
      <c r="E22" s="256" t="str">
        <f>'2. Traffic'!E288</f>
        <v>Voice Minutes</v>
      </c>
      <c r="F22" s="361">
        <f>'2. Traffic'!F360</f>
        <v>350.52560559610424</v>
      </c>
      <c r="G22" s="361">
        <f>'2. Traffic'!G360</f>
        <v>357.53611770802632</v>
      </c>
      <c r="H22" s="361">
        <f>'2. Traffic'!H360</f>
        <v>364.68684006218683</v>
      </c>
      <c r="I22" s="361">
        <f>'2. Traffic'!I360</f>
        <v>371.98057686343066</v>
      </c>
      <c r="J22" s="361">
        <f>'2. Traffic'!J360</f>
        <v>379.42018840069926</v>
      </c>
      <c r="K22" s="361">
        <f>'2. Traffic'!K360</f>
        <v>387.00859216871328</v>
      </c>
      <c r="L22" s="361">
        <f>'2. Traffic'!L360</f>
        <v>394.74876401208758</v>
      </c>
      <c r="N22" s="440"/>
      <c r="O22" s="440"/>
    </row>
    <row r="23" spans="3:15">
      <c r="C23" s="256" t="str">
        <f>'2. Traffic'!C289</f>
        <v>S08</v>
      </c>
      <c r="D23" s="256" t="str">
        <f>'2. Traffic'!D289</f>
        <v>Изходящи повиквания от чужди абонати в роуминг в мрежата на предприятието (Roaming Calls Outbound)</v>
      </c>
      <c r="E23" s="256" t="str">
        <f>'2. Traffic'!E289</f>
        <v>Voice Minutes</v>
      </c>
      <c r="F23" s="361">
        <f>'2. Traffic'!F361</f>
        <v>109.53223351807124</v>
      </c>
      <c r="G23" s="361">
        <f>'2. Traffic'!G361</f>
        <v>111.72287818843267</v>
      </c>
      <c r="H23" s="361">
        <f>'2. Traffic'!H361</f>
        <v>113.95733575220133</v>
      </c>
      <c r="I23" s="361">
        <f>'2. Traffic'!I361</f>
        <v>116.23648246724535</v>
      </c>
      <c r="J23" s="361">
        <f>'2. Traffic'!J361</f>
        <v>118.56121211659027</v>
      </c>
      <c r="K23" s="361">
        <f>'2. Traffic'!K361</f>
        <v>120.93243635892206</v>
      </c>
      <c r="L23" s="361">
        <f>'2. Traffic'!L361</f>
        <v>123.35108508610051</v>
      </c>
      <c r="N23" s="440"/>
      <c r="O23" s="440"/>
    </row>
    <row r="24" spans="3:15">
      <c r="C24" s="256" t="str">
        <f>'2. Traffic'!C290</f>
        <v>S09</v>
      </c>
      <c r="D24" s="256" t="str">
        <f>'2. Traffic'!D290</f>
        <v>Входящи повиквания от чужди абонати в роуминг в мрежата на предприятието (Roaming Calls Inbound)</v>
      </c>
      <c r="E24" s="256" t="str">
        <f>'2. Traffic'!E290</f>
        <v>Voice Minutes</v>
      </c>
      <c r="F24" s="361">
        <f>'2. Traffic'!F362</f>
        <v>120.14836039709081</v>
      </c>
      <c r="G24" s="361">
        <f>'2. Traffic'!G362</f>
        <v>122.55132760503263</v>
      </c>
      <c r="H24" s="361">
        <f>'2. Traffic'!H362</f>
        <v>125.00235415713328</v>
      </c>
      <c r="I24" s="361">
        <f>'2. Traffic'!I362</f>
        <v>127.50240124027594</v>
      </c>
      <c r="J24" s="361">
        <f>'2. Traffic'!J362</f>
        <v>130.05244926508146</v>
      </c>
      <c r="K24" s="361">
        <f>'2. Traffic'!K362</f>
        <v>132.65349825038311</v>
      </c>
      <c r="L24" s="361">
        <f>'2. Traffic'!L362</f>
        <v>135.30656821539074</v>
      </c>
      <c r="N24" s="440"/>
      <c r="O24" s="440"/>
    </row>
    <row r="25" spans="3:15">
      <c r="C25" s="256" t="str">
        <f>'2. Traffic'!C291</f>
        <v>S10</v>
      </c>
      <c r="D25" s="256" t="str">
        <f>'2. Traffic'!D291</f>
        <v>Гласова поща (Voice mail)</v>
      </c>
      <c r="E25" s="256" t="str">
        <f>'2. Traffic'!E291</f>
        <v>Voice Minutes</v>
      </c>
      <c r="F25" s="361">
        <f>'2. Traffic'!F363</f>
        <v>135.58059392838103</v>
      </c>
      <c r="G25" s="361">
        <f>'2. Traffic'!G363</f>
        <v>138.29220580694869</v>
      </c>
      <c r="H25" s="361">
        <f>'2. Traffic'!H363</f>
        <v>141.05804992308765</v>
      </c>
      <c r="I25" s="361">
        <f>'2. Traffic'!I363</f>
        <v>143.8792109215494</v>
      </c>
      <c r="J25" s="361">
        <f>'2. Traffic'!J363</f>
        <v>146.7567951399804</v>
      </c>
      <c r="K25" s="361">
        <f>'2. Traffic'!K363</f>
        <v>149.69193104278</v>
      </c>
      <c r="L25" s="361">
        <f>'2. Traffic'!L363</f>
        <v>152.6857696636356</v>
      </c>
      <c r="N25" s="440"/>
      <c r="O25" s="440"/>
    </row>
    <row r="26" spans="3:15">
      <c r="C26" s="256" t="str">
        <f>'2. Traffic'!C292</f>
        <v>S11</v>
      </c>
      <c r="D26" s="256" t="str">
        <f>'2. Traffic'!D292</f>
        <v>Повиквания към центъра за обслужване на клиенти (Help desk call)</v>
      </c>
      <c r="E26" s="256" t="str">
        <f>'2. Traffic'!E292</f>
        <v>Voice Minutes</v>
      </c>
      <c r="F26" s="361">
        <f>'2. Traffic'!F364</f>
        <v>51.660490942248657</v>
      </c>
      <c r="G26" s="361">
        <f>'2. Traffic'!G364</f>
        <v>52.693700761093631</v>
      </c>
      <c r="H26" s="361">
        <f>'2. Traffic'!H364</f>
        <v>53.747574776315503</v>
      </c>
      <c r="I26" s="361">
        <f>'2. Traffic'!I364</f>
        <v>54.822526271841816</v>
      </c>
      <c r="J26" s="361">
        <f>'2. Traffic'!J364</f>
        <v>55.918976797278646</v>
      </c>
      <c r="K26" s="361">
        <f>'2. Traffic'!K364</f>
        <v>57.037356333224224</v>
      </c>
      <c r="L26" s="361">
        <f>'2. Traffic'!L364</f>
        <v>58.17810345988871</v>
      </c>
      <c r="N26" s="440"/>
      <c r="O26" s="440"/>
    </row>
    <row r="27" spans="3:15">
      <c r="C27" s="256" t="str">
        <f>'2. Traffic'!C293</f>
        <v>S12</v>
      </c>
      <c r="D27" s="256" t="str">
        <f>'2. Traffic'!D293</f>
        <v>Видеоразговори (Video call)</v>
      </c>
      <c r="E27" s="256" t="str">
        <f>'2. Traffic'!E293</f>
        <v>Video minutes</v>
      </c>
      <c r="F27" s="361">
        <f>'2. Traffic'!F365</f>
        <v>60.54174732676843</v>
      </c>
      <c r="G27" s="361">
        <f>'2. Traffic'!G365</f>
        <v>61.752582273303801</v>
      </c>
      <c r="H27" s="361">
        <f>'2. Traffic'!H365</f>
        <v>62.98763391876988</v>
      </c>
      <c r="I27" s="361">
        <f>'2. Traffic'!I365</f>
        <v>64.24738659714528</v>
      </c>
      <c r="J27" s="361">
        <f>'2. Traffic'!J365</f>
        <v>65.532334329088187</v>
      </c>
      <c r="K27" s="361">
        <f>'2. Traffic'!K365</f>
        <v>61.761759236151541</v>
      </c>
      <c r="L27" s="361">
        <f>'2. Traffic'!L365</f>
        <v>62.996994420874572</v>
      </c>
      <c r="N27" s="440"/>
      <c r="O27" s="440"/>
    </row>
    <row r="28" spans="3:15">
      <c r="C28" s="256" t="str">
        <f>'2. Traffic'!C294</f>
        <v>S13</v>
      </c>
      <c r="D28" s="256" t="str">
        <f>'2. Traffic'!D294</f>
        <v>MMS в мрежата (MMS on net)</v>
      </c>
      <c r="E28" s="256" t="str">
        <f>'2. Traffic'!E294</f>
        <v>MMS</v>
      </c>
      <c r="F28" s="361">
        <f>'2. Traffic'!F366</f>
        <v>10</v>
      </c>
      <c r="G28" s="361">
        <f>'2. Traffic'!G366</f>
        <v>10.199999999999999</v>
      </c>
      <c r="H28" s="361">
        <f>'2. Traffic'!H366</f>
        <v>10.404</v>
      </c>
      <c r="I28" s="361">
        <f>'2. Traffic'!I366</f>
        <v>10.612080000000001</v>
      </c>
      <c r="J28" s="361">
        <f>'2. Traffic'!J366</f>
        <v>10.824321600000001</v>
      </c>
      <c r="K28" s="361">
        <f>'2. Traffic'!K366</f>
        <v>11.040808032000001</v>
      </c>
      <c r="L28" s="361">
        <f>'2. Traffic'!L366</f>
        <v>11.261624192640001</v>
      </c>
      <c r="N28" s="440"/>
      <c r="O28" s="440"/>
    </row>
    <row r="29" spans="3:15">
      <c r="C29" s="256" t="str">
        <f>'2. Traffic'!C295</f>
        <v>S14</v>
      </c>
      <c r="D29" s="256" t="str">
        <f>'2. Traffic'!D295</f>
        <v>Изходящи MMS към други мрежи (MMS outgoing to other network)</v>
      </c>
      <c r="E29" s="256" t="str">
        <f>'2. Traffic'!E295</f>
        <v>MMS</v>
      </c>
      <c r="F29" s="361">
        <f>'2. Traffic'!F367</f>
        <v>10</v>
      </c>
      <c r="G29" s="361">
        <f>'2. Traffic'!G367</f>
        <v>10.199999999999999</v>
      </c>
      <c r="H29" s="361">
        <f>'2. Traffic'!H367</f>
        <v>10.404</v>
      </c>
      <c r="I29" s="361">
        <f>'2. Traffic'!I367</f>
        <v>10.612080000000001</v>
      </c>
      <c r="J29" s="361">
        <f>'2. Traffic'!J367</f>
        <v>10.824321600000001</v>
      </c>
      <c r="K29" s="361">
        <f>'2. Traffic'!K367</f>
        <v>11.040808032000001</v>
      </c>
      <c r="L29" s="361">
        <f>'2. Traffic'!L367</f>
        <v>11.261624192640001</v>
      </c>
      <c r="N29" s="440"/>
      <c r="O29" s="440"/>
    </row>
    <row r="30" spans="3:15">
      <c r="C30" s="256" t="str">
        <f>'2. Traffic'!C296</f>
        <v>S15</v>
      </c>
      <c r="D30" s="256" t="str">
        <f>'2. Traffic'!D296</f>
        <v>Входящи MMS от други мрежи (MMS incoming from other network)</v>
      </c>
      <c r="E30" s="256" t="str">
        <f>'2. Traffic'!E296</f>
        <v>MMS</v>
      </c>
      <c r="F30" s="361">
        <f>'2. Traffic'!F368</f>
        <v>10</v>
      </c>
      <c r="G30" s="361">
        <f>'2. Traffic'!G368</f>
        <v>10.199999999999999</v>
      </c>
      <c r="H30" s="361">
        <f>'2. Traffic'!H368</f>
        <v>10.404</v>
      </c>
      <c r="I30" s="361">
        <f>'2. Traffic'!I368</f>
        <v>10.612080000000001</v>
      </c>
      <c r="J30" s="361">
        <f>'2. Traffic'!J368</f>
        <v>10.824321600000001</v>
      </c>
      <c r="K30" s="361">
        <f>'2. Traffic'!K368</f>
        <v>11.040808032000001</v>
      </c>
      <c r="L30" s="361">
        <f>'2. Traffic'!L368</f>
        <v>11.261624192640001</v>
      </c>
      <c r="N30" s="440"/>
      <c r="O30" s="440"/>
    </row>
    <row r="31" spans="3:15">
      <c r="C31" s="256" t="str">
        <f>'2. Traffic'!C297</f>
        <v>S16</v>
      </c>
      <c r="D31" s="256" t="str">
        <f>'2. Traffic'!D297</f>
        <v>SMS в мрежата (SMS on net)</v>
      </c>
      <c r="E31" s="256" t="str">
        <f>'2. Traffic'!E297</f>
        <v>SMS</v>
      </c>
      <c r="F31" s="361">
        <f>'2. Traffic'!F369</f>
        <v>300</v>
      </c>
      <c r="G31" s="361">
        <f>'2. Traffic'!G369</f>
        <v>306</v>
      </c>
      <c r="H31" s="361">
        <f>'2. Traffic'!H369</f>
        <v>312.12</v>
      </c>
      <c r="I31" s="361">
        <f>'2. Traffic'!I369</f>
        <v>318.36240000000004</v>
      </c>
      <c r="J31" s="361">
        <f>'2. Traffic'!J369</f>
        <v>324.72964800000005</v>
      </c>
      <c r="K31" s="361">
        <f>'2. Traffic'!K369</f>
        <v>331.22424096000009</v>
      </c>
      <c r="L31" s="361">
        <f>'2. Traffic'!L369</f>
        <v>337.84872577920009</v>
      </c>
      <c r="N31" s="440"/>
      <c r="O31" s="440"/>
    </row>
    <row r="32" spans="3:15">
      <c r="C32" s="256" t="str">
        <f>'2. Traffic'!C298</f>
        <v>S17</v>
      </c>
      <c r="D32" s="256" t="str">
        <f>'2. Traffic'!D298</f>
        <v>Изходящи SMS към други мрежи (SMS outgoing to other network)</v>
      </c>
      <c r="E32" s="256" t="str">
        <f>'2. Traffic'!E298</f>
        <v>SMS</v>
      </c>
      <c r="F32" s="361">
        <f>'2. Traffic'!F370</f>
        <v>100</v>
      </c>
      <c r="G32" s="361">
        <f>'2. Traffic'!G370</f>
        <v>102</v>
      </c>
      <c r="H32" s="361">
        <f>'2. Traffic'!H370</f>
        <v>104.04</v>
      </c>
      <c r="I32" s="361">
        <f>'2. Traffic'!I370</f>
        <v>106.1208</v>
      </c>
      <c r="J32" s="361">
        <f>'2. Traffic'!J370</f>
        <v>108.243216</v>
      </c>
      <c r="K32" s="361">
        <f>'2. Traffic'!K370</f>
        <v>110.40808032000001</v>
      </c>
      <c r="L32" s="361">
        <f>'2. Traffic'!L370</f>
        <v>112.61624192640001</v>
      </c>
      <c r="N32" s="440"/>
      <c r="O32" s="440"/>
    </row>
    <row r="33" spans="3:15" s="223" customFormat="1">
      <c r="C33" s="256" t="str">
        <f>'2. Traffic'!C299</f>
        <v>S18</v>
      </c>
      <c r="D33" s="256" t="str">
        <f>'2. Traffic'!D299</f>
        <v>Входящи SMS от други мрежи (SMS incoming from other network)</v>
      </c>
      <c r="E33" s="256" t="str">
        <f>'2. Traffic'!E299</f>
        <v>SMS</v>
      </c>
      <c r="F33" s="361">
        <f>'2. Traffic'!F371</f>
        <v>50</v>
      </c>
      <c r="G33" s="361">
        <f>'2. Traffic'!G371</f>
        <v>51</v>
      </c>
      <c r="H33" s="361">
        <f>'2. Traffic'!H371</f>
        <v>52.02</v>
      </c>
      <c r="I33" s="361">
        <f>'2. Traffic'!I371</f>
        <v>53.060400000000001</v>
      </c>
      <c r="J33" s="361">
        <f>'2. Traffic'!J371</f>
        <v>54.121608000000002</v>
      </c>
      <c r="K33" s="361">
        <f>'2. Traffic'!K371</f>
        <v>55.204040160000005</v>
      </c>
      <c r="L33" s="361">
        <f>'2. Traffic'!L371</f>
        <v>56.308120963200004</v>
      </c>
      <c r="N33" s="440"/>
      <c r="O33" s="440"/>
    </row>
    <row r="34" spans="3:15" s="223" customFormat="1">
      <c r="C34" s="256" t="str">
        <f>'2. Traffic'!C300</f>
        <v>S19</v>
      </c>
      <c r="D34" s="256" t="str">
        <f>'2. Traffic'!D300</f>
        <v>Пренос на данни (Data services)</v>
      </c>
      <c r="E34" s="256" t="str">
        <f>'2. Traffic'!E300</f>
        <v>Mbytes</v>
      </c>
      <c r="F34" s="361">
        <f>'2. Traffic'!F372</f>
        <v>5000</v>
      </c>
      <c r="G34" s="361">
        <f>'2. Traffic'!G372</f>
        <v>5100</v>
      </c>
      <c r="H34" s="361">
        <f>'2. Traffic'!H372</f>
        <v>5202</v>
      </c>
      <c r="I34" s="361">
        <f>'2. Traffic'!I372</f>
        <v>5306.04</v>
      </c>
      <c r="J34" s="361">
        <f>'2. Traffic'!J372</f>
        <v>5412.1607999999997</v>
      </c>
      <c r="K34" s="361">
        <f>'2. Traffic'!K372</f>
        <v>5520.4040159999995</v>
      </c>
      <c r="L34" s="361">
        <f>'2. Traffic'!L372</f>
        <v>5630.8120963199999</v>
      </c>
      <c r="N34" s="440"/>
      <c r="O34" s="440"/>
    </row>
    <row r="35" spans="3:15" s="223" customFormat="1">
      <c r="C35" s="256" t="str">
        <f>'2. Traffic'!C301</f>
        <v>S20</v>
      </c>
      <c r="D35" s="256" t="str">
        <f>'2. Traffic'!D301</f>
        <v>Subscribers</v>
      </c>
      <c r="E35" s="256" t="str">
        <f>'2. Traffic'!E301</f>
        <v>Subscriber</v>
      </c>
      <c r="F35" s="361">
        <f>'2. Traffic'!F373</f>
        <v>0</v>
      </c>
      <c r="G35" s="361">
        <f>'2. Traffic'!G373</f>
        <v>0</v>
      </c>
      <c r="H35" s="361">
        <f>'2. Traffic'!H373</f>
        <v>0</v>
      </c>
      <c r="I35" s="361">
        <f>'2. Traffic'!I373</f>
        <v>0</v>
      </c>
      <c r="J35" s="361">
        <f>'2. Traffic'!J373</f>
        <v>0</v>
      </c>
      <c r="K35" s="361">
        <f>'2. Traffic'!K373</f>
        <v>0</v>
      </c>
      <c r="L35" s="361">
        <f>'2. Traffic'!L373</f>
        <v>0</v>
      </c>
      <c r="N35" s="440"/>
      <c r="O35" s="440"/>
    </row>
    <row r="36" spans="3:15" s="223" customFormat="1">
      <c r="C36" s="256" t="str">
        <f>'2. Traffic'!C302</f>
        <v>S21</v>
      </c>
      <c r="D36" s="256" t="str">
        <f>'2. Traffic'!D302</f>
        <v>OTHER: complete as required</v>
      </c>
      <c r="E36" s="256" t="str">
        <f>'2. Traffic'!E302</f>
        <v>OTHER: complete as required</v>
      </c>
      <c r="F36" s="361">
        <f>'2. Traffic'!F374</f>
        <v>0</v>
      </c>
      <c r="G36" s="361">
        <f>'2. Traffic'!G374</f>
        <v>0</v>
      </c>
      <c r="H36" s="361">
        <f>'2. Traffic'!H374</f>
        <v>0</v>
      </c>
      <c r="I36" s="361">
        <f>'2. Traffic'!I374</f>
        <v>0</v>
      </c>
      <c r="J36" s="361">
        <f>'2. Traffic'!J374</f>
        <v>0</v>
      </c>
      <c r="K36" s="361">
        <f>'2. Traffic'!K374</f>
        <v>0</v>
      </c>
      <c r="L36" s="361">
        <f>'2. Traffic'!L374</f>
        <v>0</v>
      </c>
      <c r="N36" s="440"/>
      <c r="O36" s="440"/>
    </row>
    <row r="37" spans="3:15" s="223" customFormat="1">
      <c r="C37" s="256" t="str">
        <f>'2. Traffic'!C303</f>
        <v>S22</v>
      </c>
      <c r="D37" s="256" t="str">
        <f>'2. Traffic'!D303</f>
        <v>OTHER: complete as required</v>
      </c>
      <c r="E37" s="256" t="str">
        <f>'2. Traffic'!E303</f>
        <v>OTHER: complete as required</v>
      </c>
      <c r="F37" s="361">
        <f>'2. Traffic'!F375</f>
        <v>0</v>
      </c>
      <c r="G37" s="361">
        <f>'2. Traffic'!G375</f>
        <v>0</v>
      </c>
      <c r="H37" s="361">
        <f>'2. Traffic'!H375</f>
        <v>0</v>
      </c>
      <c r="I37" s="361">
        <f>'2. Traffic'!I375</f>
        <v>0</v>
      </c>
      <c r="J37" s="361">
        <f>'2. Traffic'!J375</f>
        <v>0</v>
      </c>
      <c r="K37" s="361">
        <f>'2. Traffic'!K375</f>
        <v>0</v>
      </c>
      <c r="L37" s="361">
        <f>'2. Traffic'!L375</f>
        <v>0</v>
      </c>
      <c r="N37" s="440"/>
      <c r="O37" s="440"/>
    </row>
    <row r="38" spans="3:15" s="223" customFormat="1">
      <c r="C38" s="256" t="str">
        <f>'2. Traffic'!C304</f>
        <v>S23</v>
      </c>
      <c r="D38" s="256" t="str">
        <f>'2. Traffic'!D304</f>
        <v>OTHER: complete as required</v>
      </c>
      <c r="E38" s="256" t="str">
        <f>'2. Traffic'!E304</f>
        <v>OTHER: complete as required</v>
      </c>
      <c r="F38" s="361">
        <f>'2. Traffic'!F376</f>
        <v>0</v>
      </c>
      <c r="G38" s="361">
        <f>'2. Traffic'!G376</f>
        <v>0</v>
      </c>
      <c r="H38" s="361">
        <f>'2. Traffic'!H376</f>
        <v>0</v>
      </c>
      <c r="I38" s="361">
        <f>'2. Traffic'!I376</f>
        <v>0</v>
      </c>
      <c r="J38" s="361">
        <f>'2. Traffic'!J376</f>
        <v>0</v>
      </c>
      <c r="K38" s="361">
        <f>'2. Traffic'!K376</f>
        <v>0</v>
      </c>
      <c r="L38" s="361">
        <f>'2. Traffic'!L376</f>
        <v>0</v>
      </c>
      <c r="N38" s="440"/>
      <c r="O38" s="440"/>
    </row>
    <row r="39" spans="3:15" s="223" customFormat="1">
      <c r="C39" s="256" t="str">
        <f>'2. Traffic'!C305</f>
        <v>S24</v>
      </c>
      <c r="D39" s="256" t="str">
        <f>'2. Traffic'!D305</f>
        <v>OTHER: complete as required</v>
      </c>
      <c r="E39" s="256" t="str">
        <f>'2. Traffic'!E305</f>
        <v>OTHER: complete as required</v>
      </c>
      <c r="F39" s="361">
        <f>'2. Traffic'!F377</f>
        <v>0</v>
      </c>
      <c r="G39" s="361">
        <f>'2. Traffic'!G377</f>
        <v>0</v>
      </c>
      <c r="H39" s="361">
        <f>'2. Traffic'!H377</f>
        <v>0</v>
      </c>
      <c r="I39" s="361">
        <f>'2. Traffic'!I377</f>
        <v>0</v>
      </c>
      <c r="J39" s="361">
        <f>'2. Traffic'!J377</f>
        <v>0</v>
      </c>
      <c r="K39" s="361">
        <f>'2. Traffic'!K377</f>
        <v>0</v>
      </c>
      <c r="L39" s="361">
        <f>'2. Traffic'!L377</f>
        <v>0</v>
      </c>
      <c r="N39" s="440"/>
      <c r="O39" s="440"/>
    </row>
    <row r="40" spans="3:15" s="223" customFormat="1">
      <c r="C40" s="256" t="str">
        <f>'2. Traffic'!C306</f>
        <v>S25</v>
      </c>
      <c r="D40" s="256" t="str">
        <f>'2. Traffic'!D306</f>
        <v>OTHER: complete as required</v>
      </c>
      <c r="E40" s="256" t="str">
        <f>'2. Traffic'!E306</f>
        <v>OTHER: complete as required</v>
      </c>
      <c r="F40" s="361">
        <f>'2. Traffic'!F378</f>
        <v>0</v>
      </c>
      <c r="G40" s="361">
        <f>'2. Traffic'!G378</f>
        <v>0</v>
      </c>
      <c r="H40" s="361">
        <f>'2. Traffic'!H378</f>
        <v>0</v>
      </c>
      <c r="I40" s="361">
        <f>'2. Traffic'!I378</f>
        <v>0</v>
      </c>
      <c r="J40" s="361">
        <f>'2. Traffic'!J378</f>
        <v>0</v>
      </c>
      <c r="K40" s="361">
        <f>'2. Traffic'!K378</f>
        <v>0</v>
      </c>
      <c r="L40" s="361">
        <f>'2. Traffic'!L378</f>
        <v>0</v>
      </c>
      <c r="N40" s="440"/>
      <c r="O40" s="440"/>
    </row>
    <row r="41" spans="3:15" s="223" customFormat="1">
      <c r="C41" s="256" t="str">
        <f>'2. Traffic'!C307</f>
        <v>S26</v>
      </c>
      <c r="D41" s="256" t="str">
        <f>'2. Traffic'!D307</f>
        <v>OTHER: complete as required</v>
      </c>
      <c r="E41" s="256" t="str">
        <f>'2. Traffic'!E307</f>
        <v>OTHER: complete as required</v>
      </c>
      <c r="F41" s="361">
        <f>'2. Traffic'!F379</f>
        <v>0</v>
      </c>
      <c r="G41" s="361">
        <f>'2. Traffic'!G379</f>
        <v>0</v>
      </c>
      <c r="H41" s="361">
        <f>'2. Traffic'!H379</f>
        <v>0</v>
      </c>
      <c r="I41" s="361">
        <f>'2. Traffic'!I379</f>
        <v>0</v>
      </c>
      <c r="J41" s="361">
        <f>'2. Traffic'!J379</f>
        <v>0</v>
      </c>
      <c r="K41" s="361">
        <f>'2. Traffic'!K379</f>
        <v>0</v>
      </c>
      <c r="L41" s="361">
        <f>'2. Traffic'!L379</f>
        <v>0</v>
      </c>
      <c r="N41" s="440"/>
      <c r="O41" s="440"/>
    </row>
    <row r="42" spans="3:15">
      <c r="C42" s="256" t="str">
        <f>'2. Traffic'!C308</f>
        <v>S27</v>
      </c>
      <c r="D42" s="256" t="str">
        <f>'2. Traffic'!D308</f>
        <v>OTHER: complete as required</v>
      </c>
      <c r="E42" s="256" t="str">
        <f>'2. Traffic'!E308</f>
        <v>OTHER: complete as required</v>
      </c>
      <c r="F42" s="361">
        <f>'2. Traffic'!F380</f>
        <v>0</v>
      </c>
      <c r="G42" s="361">
        <f>'2. Traffic'!G380</f>
        <v>0</v>
      </c>
      <c r="H42" s="361">
        <f>'2. Traffic'!H380</f>
        <v>0</v>
      </c>
      <c r="I42" s="361">
        <f>'2. Traffic'!I380</f>
        <v>0</v>
      </c>
      <c r="J42" s="361">
        <f>'2. Traffic'!J380</f>
        <v>0</v>
      </c>
      <c r="K42" s="361">
        <f>'2. Traffic'!K380</f>
        <v>0</v>
      </c>
      <c r="L42" s="361">
        <f>'2. Traffic'!L380</f>
        <v>0</v>
      </c>
      <c r="N42" s="440"/>
      <c r="O42" s="440"/>
    </row>
    <row r="43" spans="3:15">
      <c r="C43" s="256" t="str">
        <f>'2. Traffic'!C309</f>
        <v>S28</v>
      </c>
      <c r="D43" s="256" t="str">
        <f>'2. Traffic'!D309</f>
        <v>OTHER: complete as required</v>
      </c>
      <c r="E43" s="256" t="str">
        <f>'2. Traffic'!E309</f>
        <v>OTHER: complete as required</v>
      </c>
      <c r="F43" s="361">
        <f>'2. Traffic'!F381</f>
        <v>0</v>
      </c>
      <c r="G43" s="361">
        <f>'2. Traffic'!G381</f>
        <v>0</v>
      </c>
      <c r="H43" s="361">
        <f>'2. Traffic'!H381</f>
        <v>0</v>
      </c>
      <c r="I43" s="361">
        <f>'2. Traffic'!I381</f>
        <v>0</v>
      </c>
      <c r="J43" s="361">
        <f>'2. Traffic'!J381</f>
        <v>0</v>
      </c>
      <c r="K43" s="361">
        <f>'2. Traffic'!K381</f>
        <v>0</v>
      </c>
      <c r="L43" s="361">
        <f>'2. Traffic'!L381</f>
        <v>0</v>
      </c>
      <c r="N43" s="440"/>
      <c r="O43" s="440"/>
    </row>
    <row r="44" spans="3:15">
      <c r="C44" s="256" t="str">
        <f>'2. Traffic'!C310</f>
        <v>S29</v>
      </c>
      <c r="D44" s="256" t="str">
        <f>'2. Traffic'!D310</f>
        <v>OTHER: complete as required</v>
      </c>
      <c r="E44" s="256" t="str">
        <f>'2. Traffic'!E310</f>
        <v>OTHER: complete as required</v>
      </c>
      <c r="F44" s="361">
        <f>'2. Traffic'!F382</f>
        <v>0</v>
      </c>
      <c r="G44" s="361">
        <f>'2. Traffic'!G382</f>
        <v>0</v>
      </c>
      <c r="H44" s="361">
        <f>'2. Traffic'!H382</f>
        <v>0</v>
      </c>
      <c r="I44" s="361">
        <f>'2. Traffic'!I382</f>
        <v>0</v>
      </c>
      <c r="J44" s="361">
        <f>'2. Traffic'!J382</f>
        <v>0</v>
      </c>
      <c r="K44" s="361">
        <f>'2. Traffic'!K382</f>
        <v>0</v>
      </c>
      <c r="L44" s="361">
        <f>'2. Traffic'!L382</f>
        <v>0</v>
      </c>
      <c r="N44" s="440"/>
      <c r="O44" s="440"/>
    </row>
    <row r="45" spans="3:15">
      <c r="C45" s="256" t="str">
        <f>'2. Traffic'!C311</f>
        <v>S30</v>
      </c>
      <c r="D45" s="256" t="str">
        <f>'2. Traffic'!D311</f>
        <v>OTHER: complete as required</v>
      </c>
      <c r="E45" s="256" t="str">
        <f>'2. Traffic'!E311</f>
        <v>OTHER: complete as required</v>
      </c>
      <c r="F45" s="361">
        <f>'2. Traffic'!F383</f>
        <v>0</v>
      </c>
      <c r="G45" s="361">
        <f>'2. Traffic'!G383</f>
        <v>0</v>
      </c>
      <c r="H45" s="361">
        <f>'2. Traffic'!H383</f>
        <v>0</v>
      </c>
      <c r="I45" s="361">
        <f>'2. Traffic'!I383</f>
        <v>0</v>
      </c>
      <c r="J45" s="361">
        <f>'2. Traffic'!J383</f>
        <v>0</v>
      </c>
      <c r="K45" s="361">
        <f>'2. Traffic'!K383</f>
        <v>0</v>
      </c>
      <c r="L45" s="361">
        <f>'2. Traffic'!L383</f>
        <v>0</v>
      </c>
      <c r="N45" s="440"/>
      <c r="O45" s="440"/>
    </row>
    <row r="46" spans="3:15">
      <c r="C46" s="256" t="s">
        <v>281</v>
      </c>
      <c r="D46" s="256" t="s">
        <v>310</v>
      </c>
      <c r="E46" s="300"/>
      <c r="F46" s="300"/>
      <c r="G46" s="300"/>
      <c r="H46" s="277"/>
      <c r="I46" s="277"/>
      <c r="J46" s="277"/>
      <c r="K46" s="277"/>
      <c r="L46" s="277"/>
    </row>
    <row r="47" spans="3:15">
      <c r="C47" s="265"/>
      <c r="D47" s="265"/>
      <c r="E47" s="265"/>
      <c r="F47" s="265"/>
      <c r="G47" s="272"/>
      <c r="H47" s="272"/>
      <c r="I47" s="272"/>
      <c r="J47" s="272"/>
      <c r="K47" s="272"/>
    </row>
    <row r="48" spans="3:15">
      <c r="C48" s="362"/>
      <c r="D48" s="362"/>
      <c r="E48" s="362"/>
      <c r="F48" s="362" t="str">
        <f t="shared" ref="F48:K48" si="0">IF(SUM(F16:F45)/SUM(F49:F53)&lt;=1,"ok","error")</f>
        <v>ok</v>
      </c>
      <c r="G48" s="362" t="str">
        <f t="shared" si="0"/>
        <v>ok</v>
      </c>
      <c r="H48" s="362" t="str">
        <f t="shared" si="0"/>
        <v>ok</v>
      </c>
      <c r="I48" s="362" t="str">
        <f t="shared" si="0"/>
        <v>ok</v>
      </c>
      <c r="J48" s="362" t="str">
        <f t="shared" si="0"/>
        <v>ok</v>
      </c>
      <c r="K48" s="362" t="str">
        <f t="shared" si="0"/>
        <v>ok</v>
      </c>
      <c r="L48" s="362" t="str">
        <f t="shared" ref="L48" si="1">IF(SUM(L16:L45)/SUM(L49:L53)&lt;=1,"ok","error")</f>
        <v>ok</v>
      </c>
    </row>
    <row r="49" spans="2:26" s="710" customFormat="1">
      <c r="C49" s="726"/>
      <c r="D49" s="727" t="s">
        <v>383</v>
      </c>
      <c r="E49" s="684"/>
      <c r="F49" s="729">
        <f t="shared" ref="F49:L49" si="2">SUMIF($E$16:$E$45,"voice minutes",F$16:F$45)</f>
        <v>10829.372989309786</v>
      </c>
      <c r="G49" s="729">
        <f t="shared" si="2"/>
        <v>11045.960449095985</v>
      </c>
      <c r="H49" s="729">
        <f t="shared" si="2"/>
        <v>11266.879658077904</v>
      </c>
      <c r="I49" s="729">
        <f t="shared" si="2"/>
        <v>11492.217251239463</v>
      </c>
      <c r="J49" s="729">
        <f t="shared" si="2"/>
        <v>11722.061596264248</v>
      </c>
      <c r="K49" s="729">
        <f t="shared" si="2"/>
        <v>11956.502828189534</v>
      </c>
      <c r="L49" s="729">
        <f t="shared" si="2"/>
        <v>12195.632884753322</v>
      </c>
    </row>
    <row r="50" spans="2:26" s="710" customFormat="1">
      <c r="C50" s="726"/>
      <c r="D50" s="727" t="s">
        <v>384</v>
      </c>
      <c r="E50" s="684"/>
      <c r="F50" s="729">
        <f t="shared" ref="F50:L50" si="3">SUMIF($E$16:$E$45,"SMS",F$16:F$45)</f>
        <v>450</v>
      </c>
      <c r="G50" s="729">
        <f t="shared" si="3"/>
        <v>459</v>
      </c>
      <c r="H50" s="729">
        <f t="shared" si="3"/>
        <v>468.18</v>
      </c>
      <c r="I50" s="729">
        <f t="shared" si="3"/>
        <v>477.54360000000003</v>
      </c>
      <c r="J50" s="729">
        <f t="shared" si="3"/>
        <v>487.09447200000005</v>
      </c>
      <c r="K50" s="729">
        <f t="shared" si="3"/>
        <v>496.83636144000013</v>
      </c>
      <c r="L50" s="729">
        <f t="shared" si="3"/>
        <v>506.77308866880009</v>
      </c>
      <c r="M50" s="728"/>
    </row>
    <row r="51" spans="2:26" s="710" customFormat="1">
      <c r="C51" s="726"/>
      <c r="D51" s="727" t="s">
        <v>385</v>
      </c>
      <c r="E51" s="684"/>
      <c r="F51" s="729">
        <f t="shared" ref="F51:L51" si="4">SUMIF($E$16:$E$45,"MMS",F$16:F$45)</f>
        <v>30</v>
      </c>
      <c r="G51" s="729">
        <f t="shared" si="4"/>
        <v>30.599999999999998</v>
      </c>
      <c r="H51" s="729">
        <f t="shared" si="4"/>
        <v>31.212</v>
      </c>
      <c r="I51" s="729">
        <f t="shared" si="4"/>
        <v>31.836240000000004</v>
      </c>
      <c r="J51" s="729">
        <f t="shared" si="4"/>
        <v>32.4729648</v>
      </c>
      <c r="K51" s="729">
        <f t="shared" si="4"/>
        <v>33.122424096000003</v>
      </c>
      <c r="L51" s="729">
        <f t="shared" si="4"/>
        <v>33.784872577920005</v>
      </c>
    </row>
    <row r="52" spans="2:26" s="710" customFormat="1">
      <c r="C52" s="726"/>
      <c r="D52" s="727" t="s">
        <v>386</v>
      </c>
      <c r="E52" s="684"/>
      <c r="F52" s="729">
        <f t="shared" ref="F52:L52" si="5">SUMIF($E$16:$E$45,"video minutes",F$16:F$45)</f>
        <v>60.54174732676843</v>
      </c>
      <c r="G52" s="729">
        <f t="shared" si="5"/>
        <v>61.752582273303801</v>
      </c>
      <c r="H52" s="729">
        <f t="shared" si="5"/>
        <v>62.98763391876988</v>
      </c>
      <c r="I52" s="729">
        <f t="shared" si="5"/>
        <v>64.24738659714528</v>
      </c>
      <c r="J52" s="729">
        <f t="shared" si="5"/>
        <v>65.532334329088187</v>
      </c>
      <c r="K52" s="729">
        <f t="shared" si="5"/>
        <v>61.761759236151541</v>
      </c>
      <c r="L52" s="729">
        <f t="shared" si="5"/>
        <v>62.996994420874572</v>
      </c>
    </row>
    <row r="53" spans="2:26" s="710" customFormat="1">
      <c r="C53" s="726"/>
      <c r="D53" s="727" t="s">
        <v>387</v>
      </c>
      <c r="E53" s="684"/>
      <c r="F53" s="729">
        <f t="shared" ref="F53:L53" si="6">SUMIF($E$16:$E$45,"mbytes",F$16:F$45)</f>
        <v>5000</v>
      </c>
      <c r="G53" s="729">
        <f t="shared" si="6"/>
        <v>5100</v>
      </c>
      <c r="H53" s="729">
        <f t="shared" si="6"/>
        <v>5202</v>
      </c>
      <c r="I53" s="729">
        <f t="shared" si="6"/>
        <v>5306.04</v>
      </c>
      <c r="J53" s="729">
        <f t="shared" si="6"/>
        <v>5412.1607999999997</v>
      </c>
      <c r="K53" s="729">
        <f t="shared" si="6"/>
        <v>5520.4040159999995</v>
      </c>
      <c r="L53" s="729">
        <f t="shared" si="6"/>
        <v>5630.8120963199999</v>
      </c>
    </row>
    <row r="54" spans="2:26">
      <c r="C54" s="265"/>
      <c r="D54" s="265"/>
      <c r="E54" s="265"/>
      <c r="F54" s="265"/>
      <c r="G54" s="364"/>
      <c r="H54" s="364"/>
      <c r="I54" s="364"/>
      <c r="J54" s="364"/>
      <c r="K54" s="364"/>
    </row>
    <row r="55" spans="2:26">
      <c r="C55" s="265"/>
      <c r="D55" s="265"/>
      <c r="E55" s="265"/>
      <c r="F55" s="265"/>
      <c r="G55" s="364"/>
      <c r="H55" s="364"/>
      <c r="I55" s="364"/>
      <c r="J55" s="364"/>
      <c r="K55" s="364"/>
    </row>
    <row r="56" spans="2:26" ht="15.75">
      <c r="B56" s="75">
        <f>B13+0.01</f>
        <v>6.02</v>
      </c>
      <c r="C56" s="308" t="s">
        <v>685</v>
      </c>
      <c r="D56" s="330"/>
      <c r="E56" s="333"/>
      <c r="F56" s="333"/>
      <c r="G56" s="364"/>
      <c r="H56" s="364"/>
      <c r="I56" s="364"/>
      <c r="J56" s="364"/>
      <c r="K56" s="364"/>
    </row>
    <row r="57" spans="2:26">
      <c r="C57" s="265"/>
      <c r="D57" s="265"/>
      <c r="E57" s="265"/>
      <c r="F57" s="265"/>
      <c r="G57" s="272"/>
      <c r="H57" s="272"/>
      <c r="I57" s="272"/>
      <c r="J57" s="272"/>
      <c r="K57" s="272"/>
    </row>
    <row r="58" spans="2:26">
      <c r="C58" s="238" t="s">
        <v>0</v>
      </c>
      <c r="D58" s="238" t="s">
        <v>285</v>
      </c>
      <c r="E58" s="37" t="s">
        <v>14</v>
      </c>
      <c r="F58" s="230"/>
      <c r="G58" s="230" t="s">
        <v>388</v>
      </c>
      <c r="H58" s="230">
        <f t="shared" ref="H58:N58" si="7">F15</f>
        <v>2014</v>
      </c>
      <c r="I58" s="230">
        <f t="shared" si="7"/>
        <v>2015</v>
      </c>
      <c r="J58" s="230">
        <f t="shared" si="7"/>
        <v>2016</v>
      </c>
      <c r="K58" s="230">
        <f t="shared" si="7"/>
        <v>2017</v>
      </c>
      <c r="L58" s="230">
        <f t="shared" si="7"/>
        <v>2018</v>
      </c>
      <c r="M58" s="230">
        <f t="shared" si="7"/>
        <v>2019</v>
      </c>
      <c r="N58" s="230">
        <f t="shared" si="7"/>
        <v>2020</v>
      </c>
      <c r="O58" s="503"/>
      <c r="P58" s="503"/>
      <c r="Q58" s="503"/>
      <c r="R58" s="503"/>
      <c r="S58" s="503"/>
      <c r="T58" s="503"/>
      <c r="U58" s="503"/>
      <c r="V58" s="503"/>
      <c r="W58" s="503"/>
      <c r="X58" s="503"/>
      <c r="Y58" s="503"/>
      <c r="Z58" s="503"/>
    </row>
    <row r="59" spans="2:26">
      <c r="C59" s="256" t="str">
        <f t="shared" ref="C59:E88" si="8">C16</f>
        <v>S01</v>
      </c>
      <c r="D59" s="256" t="str">
        <f t="shared" si="8"/>
        <v>Повиквания в мрежата (On Net calls)</v>
      </c>
      <c r="E59" s="256" t="str">
        <f t="shared" si="8"/>
        <v>Voice Minutes</v>
      </c>
      <c r="F59" s="256"/>
      <c r="G59" s="365">
        <f t="shared" ref="G59:G88" si="9">IF(E59="voice minutes",BHEvoice,IF(E59="MMS",BHEMMS,IF(E59="SMS",BHESMS,IF(E59="video minutes",BHEvideo,BHEdata))))</f>
        <v>6.6666666666666666E-6</v>
      </c>
      <c r="H59" s="358">
        <f t="shared" ref="H59:H88" si="10">$G59*F16*1000000</f>
        <v>49293.536195689565</v>
      </c>
      <c r="I59" s="358">
        <f t="shared" ref="I59:I88" si="11">$G59*G16*1000000</f>
        <v>50279.406919603367</v>
      </c>
      <c r="J59" s="358">
        <f t="shared" ref="J59:J88" si="12">$G59*H16*1000000</f>
        <v>51284.995057995431</v>
      </c>
      <c r="K59" s="358">
        <f t="shared" ref="K59:K88" si="13">$G59*I16*1000000</f>
        <v>52310.694959155342</v>
      </c>
      <c r="L59" s="358">
        <f t="shared" ref="L59:L88" si="14">$G59*J16*1000000</f>
        <v>53356.908858338444</v>
      </c>
      <c r="M59" s="358">
        <f t="shared" ref="M59:N88" si="15">$G59*K16*1000000</f>
        <v>54424.047035505209</v>
      </c>
      <c r="N59" s="358">
        <f t="shared" si="15"/>
        <v>55512.527976215315</v>
      </c>
      <c r="O59" s="503"/>
      <c r="P59" s="440"/>
      <c r="Q59" s="440"/>
      <c r="R59" s="503"/>
      <c r="S59" s="503"/>
      <c r="T59" s="503"/>
      <c r="U59" s="503"/>
      <c r="V59" s="503"/>
      <c r="W59" s="503"/>
      <c r="X59" s="503"/>
      <c r="Y59" s="503"/>
      <c r="Z59" s="503"/>
    </row>
    <row r="60" spans="2:26">
      <c r="C60" s="256" t="str">
        <f t="shared" si="8"/>
        <v>S02</v>
      </c>
      <c r="D60" s="256" t="str">
        <f t="shared" si="8"/>
        <v>Изходящи повиквания към фиксирана линия (Outgoing Calls to Fixed Line)</v>
      </c>
      <c r="E60" s="256" t="str">
        <f t="shared" si="8"/>
        <v>Voice Minutes</v>
      </c>
      <c r="F60" s="256"/>
      <c r="G60" s="365">
        <f t="shared" si="9"/>
        <v>6.6666666666666666E-6</v>
      </c>
      <c r="H60" s="358">
        <f t="shared" si="10"/>
        <v>792.41185523692354</v>
      </c>
      <c r="I60" s="358">
        <f t="shared" si="11"/>
        <v>808.26009234166202</v>
      </c>
      <c r="J60" s="358">
        <f t="shared" si="12"/>
        <v>824.42529418849517</v>
      </c>
      <c r="K60" s="358">
        <f t="shared" si="13"/>
        <v>840.91380007226508</v>
      </c>
      <c r="L60" s="358">
        <f t="shared" si="14"/>
        <v>857.73207607371035</v>
      </c>
      <c r="M60" s="358">
        <f t="shared" si="15"/>
        <v>874.88671759518468</v>
      </c>
      <c r="N60" s="358">
        <f t="shared" si="15"/>
        <v>892.38445194708845</v>
      </c>
      <c r="O60" s="503"/>
      <c r="P60" s="440"/>
      <c r="Q60" s="440"/>
      <c r="R60" s="503"/>
      <c r="S60" s="503"/>
      <c r="T60" s="503"/>
      <c r="U60" s="503"/>
      <c r="V60" s="503"/>
      <c r="W60" s="503"/>
      <c r="X60" s="503"/>
      <c r="Y60" s="503"/>
      <c r="Z60" s="503"/>
    </row>
    <row r="61" spans="2:26">
      <c r="C61" s="256" t="str">
        <f t="shared" si="8"/>
        <v>S03</v>
      </c>
      <c r="D61" s="256" t="str">
        <f t="shared" si="8"/>
        <v>Изходящи повиквания към други мобилни мрежи (Outgoing Calls to Other Mobile)</v>
      </c>
      <c r="E61" s="256" t="str">
        <f t="shared" si="8"/>
        <v>Voice Minutes</v>
      </c>
      <c r="F61" s="256"/>
      <c r="G61" s="365">
        <f>IF(E61="voice minutes",BHEvoice,IF(E61="MMS",BHEMMS,IF(E61="SMS",BHESMS,IF(E61="video minutes",BHEvideo,BHEdata))))</f>
        <v>6.6666666666666666E-6</v>
      </c>
      <c r="H61" s="358">
        <f t="shared" si="10"/>
        <v>8167.343057918587</v>
      </c>
      <c r="I61" s="358">
        <f t="shared" si="11"/>
        <v>8330.6899190769582</v>
      </c>
      <c r="J61" s="358">
        <f t="shared" si="12"/>
        <v>8497.303717458497</v>
      </c>
      <c r="K61" s="358">
        <f t="shared" si="13"/>
        <v>8667.249791807666</v>
      </c>
      <c r="L61" s="358">
        <f t="shared" si="14"/>
        <v>8840.5947876438186</v>
      </c>
      <c r="M61" s="358">
        <f t="shared" si="15"/>
        <v>9017.4066833966954</v>
      </c>
      <c r="N61" s="358">
        <f t="shared" si="15"/>
        <v>9197.7548170646278</v>
      </c>
      <c r="O61" s="503"/>
      <c r="P61" s="440"/>
      <c r="Q61" s="440"/>
      <c r="R61" s="503"/>
      <c r="S61" s="503"/>
      <c r="T61" s="503"/>
      <c r="U61" s="503"/>
      <c r="V61" s="503"/>
      <c r="W61" s="503"/>
      <c r="X61" s="503"/>
      <c r="Y61" s="503"/>
      <c r="Z61" s="503"/>
    </row>
    <row r="62" spans="2:26">
      <c r="C62" s="256" t="str">
        <f t="shared" si="8"/>
        <v>S04</v>
      </c>
      <c r="D62" s="256" t="str">
        <f t="shared" si="8"/>
        <v>Изходящи международни повиквания (Outgoing Calls to International)</v>
      </c>
      <c r="E62" s="256" t="str">
        <f t="shared" si="8"/>
        <v>Voice Minutes</v>
      </c>
      <c r="F62" s="256"/>
      <c r="G62" s="365">
        <f t="shared" si="9"/>
        <v>6.6666666666666666E-6</v>
      </c>
      <c r="H62" s="358">
        <f t="shared" si="10"/>
        <v>394.93456918335505</v>
      </c>
      <c r="I62" s="358">
        <f t="shared" si="11"/>
        <v>402.83326056702225</v>
      </c>
      <c r="J62" s="358">
        <f t="shared" si="12"/>
        <v>410.88992577836268</v>
      </c>
      <c r="K62" s="358">
        <f t="shared" si="13"/>
        <v>419.10772429392989</v>
      </c>
      <c r="L62" s="358">
        <f t="shared" si="14"/>
        <v>427.48987877980852</v>
      </c>
      <c r="M62" s="358">
        <f t="shared" si="15"/>
        <v>436.03967635540471</v>
      </c>
      <c r="N62" s="358">
        <f t="shared" si="15"/>
        <v>444.76046988251272</v>
      </c>
      <c r="O62" s="503"/>
      <c r="P62" s="440"/>
      <c r="Q62" s="440"/>
      <c r="R62" s="503"/>
      <c r="S62" s="503"/>
      <c r="T62" s="503"/>
      <c r="U62" s="503"/>
      <c r="V62" s="503"/>
      <c r="W62" s="503"/>
      <c r="X62" s="503"/>
      <c r="Y62" s="503"/>
      <c r="Z62" s="503"/>
    </row>
    <row r="63" spans="2:26">
      <c r="C63" s="256" t="str">
        <f t="shared" si="8"/>
        <v>S05</v>
      </c>
      <c r="D63" s="256" t="str">
        <f t="shared" si="8"/>
        <v>Входящи повиквания от фиксирана линия (Incoming calls from fixed)</v>
      </c>
      <c r="E63" s="256" t="str">
        <f t="shared" si="8"/>
        <v>Voice Minutes</v>
      </c>
      <c r="F63" s="256"/>
      <c r="G63" s="365">
        <f t="shared" si="9"/>
        <v>6.6666666666666666E-6</v>
      </c>
      <c r="H63" s="358">
        <f t="shared" si="10"/>
        <v>398.50455219393166</v>
      </c>
      <c r="I63" s="358">
        <f t="shared" si="11"/>
        <v>406.47464323781026</v>
      </c>
      <c r="J63" s="358">
        <f t="shared" si="12"/>
        <v>414.60413610256649</v>
      </c>
      <c r="K63" s="358">
        <f t="shared" si="13"/>
        <v>422.89621882461785</v>
      </c>
      <c r="L63" s="358">
        <f t="shared" si="14"/>
        <v>431.35414320111022</v>
      </c>
      <c r="M63" s="358">
        <f t="shared" si="15"/>
        <v>439.98122606513238</v>
      </c>
      <c r="N63" s="358">
        <f t="shared" si="15"/>
        <v>448.78085058643506</v>
      </c>
      <c r="O63" s="503"/>
      <c r="P63" s="440"/>
      <c r="Q63" s="440"/>
      <c r="R63" s="503"/>
      <c r="S63" s="503"/>
      <c r="T63" s="503"/>
      <c r="U63" s="503"/>
      <c r="V63" s="503"/>
      <c r="W63" s="503"/>
      <c r="X63" s="503"/>
      <c r="Y63" s="503"/>
      <c r="Z63" s="503"/>
    </row>
    <row r="64" spans="2:26">
      <c r="C64" s="256" t="str">
        <f t="shared" si="8"/>
        <v>S06</v>
      </c>
      <c r="D64" s="256" t="str">
        <f t="shared" si="8"/>
        <v>Входящи повиквания от други мобилни мрежи (Incoming calls from other mobile)</v>
      </c>
      <c r="E64" s="256" t="str">
        <f t="shared" si="8"/>
        <v>Voice Minutes</v>
      </c>
      <c r="F64" s="256"/>
      <c r="G64" s="365">
        <f t="shared" si="9"/>
        <v>6.6666666666666666E-6</v>
      </c>
      <c r="H64" s="358">
        <f t="shared" si="10"/>
        <v>8032.7744692968981</v>
      </c>
      <c r="I64" s="358">
        <f t="shared" si="11"/>
        <v>8193.4299586828347</v>
      </c>
      <c r="J64" s="358">
        <f t="shared" si="12"/>
        <v>8357.2985578564949</v>
      </c>
      <c r="K64" s="358">
        <f t="shared" si="13"/>
        <v>8524.4445290136246</v>
      </c>
      <c r="L64" s="358">
        <f t="shared" si="14"/>
        <v>8694.9334195938955</v>
      </c>
      <c r="M64" s="358">
        <f t="shared" si="15"/>
        <v>8868.8320879857729</v>
      </c>
      <c r="N64" s="358">
        <f t="shared" si="15"/>
        <v>9046.2087297454855</v>
      </c>
      <c r="O64" s="503"/>
      <c r="P64" s="440"/>
      <c r="Q64" s="440"/>
      <c r="R64" s="503"/>
      <c r="S64" s="503"/>
      <c r="T64" s="503"/>
      <c r="U64" s="503"/>
      <c r="V64" s="503"/>
      <c r="W64" s="503"/>
      <c r="X64" s="503"/>
      <c r="Y64" s="503"/>
      <c r="Z64" s="503"/>
    </row>
    <row r="65" spans="3:26">
      <c r="C65" s="256" t="str">
        <f t="shared" si="8"/>
        <v>S07</v>
      </c>
      <c r="D65" s="256" t="str">
        <f t="shared" si="8"/>
        <v>Входящи международни повиквания (Incoming calls from international)</v>
      </c>
      <c r="E65" s="256" t="str">
        <f t="shared" si="8"/>
        <v>Voice Minutes</v>
      </c>
      <c r="F65" s="256"/>
      <c r="G65" s="365">
        <f t="shared" si="9"/>
        <v>6.6666666666666666E-6</v>
      </c>
      <c r="H65" s="358">
        <f t="shared" si="10"/>
        <v>2336.8373706406946</v>
      </c>
      <c r="I65" s="358">
        <f t="shared" si="11"/>
        <v>2383.5741180535088</v>
      </c>
      <c r="J65" s="358">
        <f t="shared" si="12"/>
        <v>2431.2456004145788</v>
      </c>
      <c r="K65" s="358">
        <f t="shared" si="13"/>
        <v>2479.8705124228709</v>
      </c>
      <c r="L65" s="358">
        <f t="shared" si="14"/>
        <v>2529.4679226713283</v>
      </c>
      <c r="M65" s="358">
        <f t="shared" si="15"/>
        <v>2580.0572811247553</v>
      </c>
      <c r="N65" s="358">
        <f t="shared" si="15"/>
        <v>2631.6584267472508</v>
      </c>
      <c r="O65" s="503"/>
      <c r="P65" s="440"/>
      <c r="Q65" s="440"/>
      <c r="R65" s="503"/>
      <c r="S65" s="503"/>
      <c r="T65" s="503"/>
      <c r="U65" s="503"/>
      <c r="V65" s="503"/>
      <c r="W65" s="503"/>
      <c r="X65" s="503"/>
      <c r="Y65" s="503"/>
      <c r="Z65" s="503"/>
    </row>
    <row r="66" spans="3:26">
      <c r="C66" s="256" t="str">
        <f t="shared" si="8"/>
        <v>S08</v>
      </c>
      <c r="D66" s="256" t="str">
        <f t="shared" si="8"/>
        <v>Изходящи повиквания от чужди абонати в роуминг в мрежата на предприятието (Roaming Calls Outbound)</v>
      </c>
      <c r="E66" s="256" t="str">
        <f t="shared" si="8"/>
        <v>Voice Minutes</v>
      </c>
      <c r="F66" s="256"/>
      <c r="G66" s="365">
        <f t="shared" si="9"/>
        <v>6.6666666666666666E-6</v>
      </c>
      <c r="H66" s="358">
        <f t="shared" si="10"/>
        <v>730.21489012047493</v>
      </c>
      <c r="I66" s="358">
        <f t="shared" si="11"/>
        <v>744.81918792288445</v>
      </c>
      <c r="J66" s="358">
        <f t="shared" si="12"/>
        <v>759.71557168134223</v>
      </c>
      <c r="K66" s="358">
        <f t="shared" si="13"/>
        <v>774.90988311496903</v>
      </c>
      <c r="L66" s="358">
        <f t="shared" si="14"/>
        <v>790.40808077726854</v>
      </c>
      <c r="M66" s="358">
        <f t="shared" si="15"/>
        <v>806.21624239281368</v>
      </c>
      <c r="N66" s="358">
        <f t="shared" si="15"/>
        <v>822.34056724067011</v>
      </c>
      <c r="O66" s="503"/>
      <c r="P66" s="440"/>
      <c r="Q66" s="440"/>
      <c r="R66" s="503"/>
      <c r="S66" s="503"/>
      <c r="T66" s="503"/>
      <c r="U66" s="503"/>
      <c r="V66" s="503"/>
      <c r="W66" s="503"/>
      <c r="X66" s="503"/>
      <c r="Y66" s="503"/>
      <c r="Z66" s="503"/>
    </row>
    <row r="67" spans="3:26">
      <c r="C67" s="256" t="str">
        <f t="shared" si="8"/>
        <v>S09</v>
      </c>
      <c r="D67" s="256" t="str">
        <f t="shared" si="8"/>
        <v>Входящи повиквания от чужди абонати в роуминг в мрежата на предприятието (Roaming Calls Inbound)</v>
      </c>
      <c r="E67" s="256" t="str">
        <f t="shared" si="8"/>
        <v>Voice Minutes</v>
      </c>
      <c r="F67" s="256"/>
      <c r="G67" s="365">
        <f t="shared" si="9"/>
        <v>6.6666666666666666E-6</v>
      </c>
      <c r="H67" s="358">
        <f t="shared" si="10"/>
        <v>800.98906931393867</v>
      </c>
      <c r="I67" s="358">
        <f t="shared" si="11"/>
        <v>817.00885070021752</v>
      </c>
      <c r="J67" s="358">
        <f t="shared" si="12"/>
        <v>833.34902771422196</v>
      </c>
      <c r="K67" s="358">
        <f t="shared" si="13"/>
        <v>850.01600826850631</v>
      </c>
      <c r="L67" s="358">
        <f t="shared" si="14"/>
        <v>867.01632843387642</v>
      </c>
      <c r="M67" s="358">
        <f t="shared" si="15"/>
        <v>884.35665500255402</v>
      </c>
      <c r="N67" s="358">
        <f t="shared" si="15"/>
        <v>902.04378810260494</v>
      </c>
      <c r="O67" s="503"/>
      <c r="P67" s="440"/>
      <c r="Q67" s="440"/>
      <c r="R67" s="503"/>
      <c r="S67" s="503"/>
      <c r="T67" s="503"/>
      <c r="U67" s="503"/>
      <c r="V67" s="503"/>
      <c r="W67" s="503"/>
      <c r="X67" s="503"/>
      <c r="Y67" s="503"/>
      <c r="Z67" s="503"/>
    </row>
    <row r="68" spans="3:26" s="223" customFormat="1">
      <c r="C68" s="256" t="str">
        <f t="shared" si="8"/>
        <v>S10</v>
      </c>
      <c r="D68" s="256" t="str">
        <f t="shared" si="8"/>
        <v>Гласова поща (Voice mail)</v>
      </c>
      <c r="E68" s="256" t="str">
        <f t="shared" si="8"/>
        <v>Voice Minutes</v>
      </c>
      <c r="F68" s="256"/>
      <c r="G68" s="365">
        <f t="shared" si="9"/>
        <v>6.6666666666666666E-6</v>
      </c>
      <c r="H68" s="358">
        <f t="shared" si="10"/>
        <v>903.87062618920686</v>
      </c>
      <c r="I68" s="358">
        <f t="shared" si="11"/>
        <v>921.94803871299132</v>
      </c>
      <c r="J68" s="358">
        <f t="shared" si="12"/>
        <v>940.38699948725093</v>
      </c>
      <c r="K68" s="358">
        <f t="shared" si="13"/>
        <v>959.19473947699601</v>
      </c>
      <c r="L68" s="358">
        <f t="shared" si="14"/>
        <v>978.37863426653598</v>
      </c>
      <c r="M68" s="358">
        <f t="shared" si="15"/>
        <v>997.94620695186666</v>
      </c>
      <c r="N68" s="358">
        <f t="shared" si="15"/>
        <v>1017.9051310909039</v>
      </c>
      <c r="O68" s="503"/>
      <c r="P68" s="440"/>
      <c r="Q68" s="440"/>
      <c r="R68" s="503"/>
      <c r="S68" s="503"/>
      <c r="T68" s="503"/>
      <c r="U68" s="503"/>
      <c r="V68" s="503"/>
      <c r="W68" s="503"/>
      <c r="X68" s="503"/>
      <c r="Y68" s="503"/>
      <c r="Z68" s="503"/>
    </row>
    <row r="69" spans="3:26" s="223" customFormat="1">
      <c r="C69" s="256" t="str">
        <f t="shared" si="8"/>
        <v>S11</v>
      </c>
      <c r="D69" s="256" t="str">
        <f t="shared" si="8"/>
        <v>Повиквания към центъра за обслужване на клиенти (Help desk call)</v>
      </c>
      <c r="E69" s="256" t="str">
        <f t="shared" si="8"/>
        <v>Voice Minutes</v>
      </c>
      <c r="F69" s="256"/>
      <c r="G69" s="365">
        <f t="shared" si="9"/>
        <v>6.6666666666666666E-6</v>
      </c>
      <c r="H69" s="358">
        <f t="shared" si="10"/>
        <v>344.4032729483244</v>
      </c>
      <c r="I69" s="358">
        <f t="shared" si="11"/>
        <v>351.29133840729082</v>
      </c>
      <c r="J69" s="358">
        <f t="shared" si="12"/>
        <v>358.31716517543668</v>
      </c>
      <c r="K69" s="358">
        <f t="shared" si="13"/>
        <v>365.4835084789454</v>
      </c>
      <c r="L69" s="358">
        <f t="shared" si="14"/>
        <v>372.7931786485243</v>
      </c>
      <c r="M69" s="358">
        <f t="shared" si="15"/>
        <v>380.24904222149485</v>
      </c>
      <c r="N69" s="358">
        <f t="shared" si="15"/>
        <v>387.85402306592476</v>
      </c>
      <c r="O69" s="503"/>
      <c r="P69" s="440"/>
      <c r="Q69" s="440"/>
      <c r="R69" s="503"/>
      <c r="S69" s="503"/>
      <c r="T69" s="503"/>
      <c r="U69" s="503"/>
      <c r="V69" s="503"/>
      <c r="W69" s="503"/>
      <c r="X69" s="503"/>
      <c r="Y69" s="503"/>
      <c r="Z69" s="503"/>
    </row>
    <row r="70" spans="3:26" s="223" customFormat="1">
      <c r="C70" s="256" t="str">
        <f t="shared" si="8"/>
        <v>S12</v>
      </c>
      <c r="D70" s="256" t="str">
        <f t="shared" si="8"/>
        <v>Видеоразговори (Video call)</v>
      </c>
      <c r="E70" s="256" t="str">
        <f t="shared" si="8"/>
        <v>Video minutes</v>
      </c>
      <c r="F70" s="256"/>
      <c r="G70" s="365">
        <f t="shared" si="9"/>
        <v>2.0000000000000001E-4</v>
      </c>
      <c r="H70" s="358">
        <f t="shared" si="10"/>
        <v>12108.349465353687</v>
      </c>
      <c r="I70" s="358">
        <f t="shared" si="11"/>
        <v>12350.516454660761</v>
      </c>
      <c r="J70" s="358">
        <f t="shared" si="12"/>
        <v>12597.526783753976</v>
      </c>
      <c r="K70" s="358">
        <f t="shared" si="13"/>
        <v>12849.477319429056</v>
      </c>
      <c r="L70" s="358">
        <f t="shared" si="14"/>
        <v>13106.466865817638</v>
      </c>
      <c r="M70" s="358">
        <f t="shared" si="15"/>
        <v>12352.351847230309</v>
      </c>
      <c r="N70" s="358">
        <f t="shared" si="15"/>
        <v>12599.398884174914</v>
      </c>
      <c r="O70" s="503"/>
      <c r="P70" s="440"/>
      <c r="Q70" s="440"/>
      <c r="R70" s="503"/>
      <c r="S70" s="503"/>
      <c r="T70" s="503"/>
      <c r="U70" s="503"/>
      <c r="V70" s="503"/>
      <c r="W70" s="503"/>
      <c r="X70" s="503"/>
      <c r="Y70" s="503"/>
      <c r="Z70" s="503"/>
    </row>
    <row r="71" spans="3:26" s="223" customFormat="1">
      <c r="C71" s="256" t="str">
        <f t="shared" si="8"/>
        <v>S13</v>
      </c>
      <c r="D71" s="256" t="str">
        <f t="shared" si="8"/>
        <v>MMS в мрежата (MMS on net)</v>
      </c>
      <c r="E71" s="256" t="str">
        <f t="shared" si="8"/>
        <v>MMS</v>
      </c>
      <c r="F71" s="256"/>
      <c r="G71" s="365">
        <f t="shared" si="9"/>
        <v>3.61025641025641E-6</v>
      </c>
      <c r="H71" s="358">
        <f t="shared" si="10"/>
        <v>36.102564102564102</v>
      </c>
      <c r="I71" s="358">
        <f t="shared" si="11"/>
        <v>36.824615384615385</v>
      </c>
      <c r="J71" s="358">
        <f t="shared" si="12"/>
        <v>37.561107692307687</v>
      </c>
      <c r="K71" s="358">
        <f t="shared" si="13"/>
        <v>38.312329846153844</v>
      </c>
      <c r="L71" s="358">
        <f t="shared" si="14"/>
        <v>39.078576443076926</v>
      </c>
      <c r="M71" s="358">
        <f t="shared" si="15"/>
        <v>39.86014797193846</v>
      </c>
      <c r="N71" s="358">
        <f t="shared" si="15"/>
        <v>40.657350931377231</v>
      </c>
      <c r="O71" s="503"/>
      <c r="P71" s="440"/>
      <c r="Q71" s="440"/>
      <c r="R71" s="503"/>
      <c r="S71" s="503"/>
      <c r="T71" s="503"/>
      <c r="U71" s="503"/>
      <c r="V71" s="503"/>
      <c r="W71" s="503"/>
      <c r="X71" s="503"/>
      <c r="Y71" s="503"/>
      <c r="Z71" s="503"/>
    </row>
    <row r="72" spans="3:26" s="223" customFormat="1">
      <c r="C72" s="256" t="str">
        <f t="shared" si="8"/>
        <v>S14</v>
      </c>
      <c r="D72" s="256" t="str">
        <f t="shared" si="8"/>
        <v>Изходящи MMS към други мрежи (MMS outgoing to other network)</v>
      </c>
      <c r="E72" s="256" t="str">
        <f t="shared" si="8"/>
        <v>MMS</v>
      </c>
      <c r="F72" s="256"/>
      <c r="G72" s="365">
        <f t="shared" si="9"/>
        <v>3.61025641025641E-6</v>
      </c>
      <c r="H72" s="358">
        <f t="shared" si="10"/>
        <v>36.102564102564102</v>
      </c>
      <c r="I72" s="358">
        <f t="shared" si="11"/>
        <v>36.824615384615385</v>
      </c>
      <c r="J72" s="358">
        <f t="shared" si="12"/>
        <v>37.561107692307687</v>
      </c>
      <c r="K72" s="358">
        <f t="shared" si="13"/>
        <v>38.312329846153844</v>
      </c>
      <c r="L72" s="358">
        <f t="shared" si="14"/>
        <v>39.078576443076926</v>
      </c>
      <c r="M72" s="358">
        <f t="shared" si="15"/>
        <v>39.86014797193846</v>
      </c>
      <c r="N72" s="358">
        <f t="shared" si="15"/>
        <v>40.657350931377231</v>
      </c>
      <c r="O72" s="503"/>
      <c r="P72" s="440"/>
      <c r="Q72" s="440"/>
      <c r="R72" s="503"/>
      <c r="S72" s="503"/>
      <c r="T72" s="503"/>
      <c r="U72" s="503"/>
      <c r="V72" s="503"/>
      <c r="W72" s="503"/>
      <c r="X72" s="503"/>
      <c r="Y72" s="503"/>
      <c r="Z72" s="503"/>
    </row>
    <row r="73" spans="3:26" s="223" customFormat="1">
      <c r="C73" s="256" t="str">
        <f t="shared" si="8"/>
        <v>S15</v>
      </c>
      <c r="D73" s="256" t="str">
        <f t="shared" si="8"/>
        <v>Входящи MMS от други мрежи (MMS incoming from other network)</v>
      </c>
      <c r="E73" s="256" t="str">
        <f t="shared" si="8"/>
        <v>MMS</v>
      </c>
      <c r="F73" s="256"/>
      <c r="G73" s="365">
        <f t="shared" si="9"/>
        <v>3.61025641025641E-6</v>
      </c>
      <c r="H73" s="358">
        <f t="shared" si="10"/>
        <v>36.102564102564102</v>
      </c>
      <c r="I73" s="358">
        <f t="shared" si="11"/>
        <v>36.824615384615385</v>
      </c>
      <c r="J73" s="358">
        <f t="shared" si="12"/>
        <v>37.561107692307687</v>
      </c>
      <c r="K73" s="358">
        <f t="shared" si="13"/>
        <v>38.312329846153844</v>
      </c>
      <c r="L73" s="358">
        <f t="shared" si="14"/>
        <v>39.078576443076926</v>
      </c>
      <c r="M73" s="358">
        <f t="shared" si="15"/>
        <v>39.86014797193846</v>
      </c>
      <c r="N73" s="358">
        <f t="shared" si="15"/>
        <v>40.657350931377231</v>
      </c>
      <c r="O73" s="503"/>
      <c r="P73" s="440"/>
      <c r="Q73" s="440"/>
      <c r="R73" s="503"/>
      <c r="S73" s="503"/>
      <c r="T73" s="503"/>
      <c r="U73" s="503"/>
      <c r="V73" s="503"/>
      <c r="W73" s="503"/>
      <c r="X73" s="503"/>
      <c r="Y73" s="503"/>
      <c r="Z73" s="503"/>
    </row>
    <row r="74" spans="3:26" s="223" customFormat="1">
      <c r="C74" s="256" t="str">
        <f t="shared" si="8"/>
        <v>S16</v>
      </c>
      <c r="D74" s="256" t="str">
        <f t="shared" si="8"/>
        <v>SMS в мрежата (SMS on net)</v>
      </c>
      <c r="E74" s="256" t="str">
        <f t="shared" si="8"/>
        <v>SMS</v>
      </c>
      <c r="F74" s="256"/>
      <c r="G74" s="365">
        <f t="shared" si="9"/>
        <v>6.5116615964073589E-9</v>
      </c>
      <c r="H74" s="358">
        <f t="shared" si="10"/>
        <v>1.9534984789222078</v>
      </c>
      <c r="I74" s="358">
        <f t="shared" si="11"/>
        <v>1.9925684485006516</v>
      </c>
      <c r="J74" s="358">
        <f t="shared" si="12"/>
        <v>2.0324198174706649</v>
      </c>
      <c r="K74" s="358">
        <f t="shared" si="13"/>
        <v>2.0730682138200787</v>
      </c>
      <c r="L74" s="358">
        <f t="shared" si="14"/>
        <v>2.1145295780964801</v>
      </c>
      <c r="M74" s="358">
        <f t="shared" si="15"/>
        <v>2.1568201696584097</v>
      </c>
      <c r="N74" s="358">
        <f t="shared" si="15"/>
        <v>2.199956573051578</v>
      </c>
      <c r="O74" s="503"/>
      <c r="P74" s="440"/>
      <c r="Q74" s="440"/>
      <c r="R74" s="503"/>
      <c r="S74" s="503"/>
      <c r="T74" s="503"/>
      <c r="U74" s="503"/>
      <c r="V74" s="503"/>
      <c r="W74" s="503"/>
      <c r="X74" s="503"/>
      <c r="Y74" s="503"/>
      <c r="Z74" s="503"/>
    </row>
    <row r="75" spans="3:26" s="223" customFormat="1">
      <c r="C75" s="256" t="str">
        <f t="shared" si="8"/>
        <v>S17</v>
      </c>
      <c r="D75" s="256" t="str">
        <f t="shared" si="8"/>
        <v>Изходящи SMS към други мрежи (SMS outgoing to other network)</v>
      </c>
      <c r="E75" s="256" t="str">
        <f t="shared" si="8"/>
        <v>SMS</v>
      </c>
      <c r="F75" s="256"/>
      <c r="G75" s="365">
        <f t="shared" si="9"/>
        <v>6.5116615964073589E-9</v>
      </c>
      <c r="H75" s="358">
        <f t="shared" si="10"/>
        <v>0.65116615964073588</v>
      </c>
      <c r="I75" s="358">
        <f t="shared" si="11"/>
        <v>0.66418948283355062</v>
      </c>
      <c r="J75" s="358">
        <f t="shared" si="12"/>
        <v>0.67747327249022171</v>
      </c>
      <c r="K75" s="358">
        <f t="shared" si="13"/>
        <v>0.69102273794002611</v>
      </c>
      <c r="L75" s="358">
        <f t="shared" si="14"/>
        <v>0.70484319269882667</v>
      </c>
      <c r="M75" s="358">
        <f t="shared" si="15"/>
        <v>0.71894005655280313</v>
      </c>
      <c r="N75" s="358">
        <f t="shared" si="15"/>
        <v>0.73331885768385918</v>
      </c>
      <c r="O75" s="503"/>
      <c r="P75" s="440"/>
      <c r="Q75" s="440"/>
      <c r="R75" s="503"/>
      <c r="S75" s="503"/>
      <c r="T75" s="503"/>
      <c r="U75" s="503"/>
      <c r="V75" s="503"/>
      <c r="W75" s="503"/>
      <c r="X75" s="503"/>
      <c r="Y75" s="503"/>
      <c r="Z75" s="503"/>
    </row>
    <row r="76" spans="3:26" s="223" customFormat="1">
      <c r="C76" s="256" t="str">
        <f t="shared" si="8"/>
        <v>S18</v>
      </c>
      <c r="D76" s="256" t="str">
        <f t="shared" si="8"/>
        <v>Входящи SMS от други мрежи (SMS incoming from other network)</v>
      </c>
      <c r="E76" s="256" t="str">
        <f t="shared" si="8"/>
        <v>SMS</v>
      </c>
      <c r="F76" s="256"/>
      <c r="G76" s="365">
        <f t="shared" si="9"/>
        <v>6.5116615964073589E-9</v>
      </c>
      <c r="H76" s="358">
        <f t="shared" si="10"/>
        <v>0.32558307982036794</v>
      </c>
      <c r="I76" s="358">
        <f t="shared" si="11"/>
        <v>0.33209474141677531</v>
      </c>
      <c r="J76" s="358">
        <f t="shared" si="12"/>
        <v>0.33873663624511086</v>
      </c>
      <c r="K76" s="358">
        <f t="shared" si="13"/>
        <v>0.34551136897001306</v>
      </c>
      <c r="L76" s="358">
        <f t="shared" si="14"/>
        <v>0.35242159634941334</v>
      </c>
      <c r="M76" s="358">
        <f t="shared" si="15"/>
        <v>0.35947002827640157</v>
      </c>
      <c r="N76" s="358">
        <f t="shared" si="15"/>
        <v>0.36665942884192959</v>
      </c>
      <c r="O76" s="503"/>
      <c r="P76" s="440"/>
      <c r="Q76" s="440"/>
      <c r="R76" s="503"/>
      <c r="S76" s="503"/>
      <c r="T76" s="503"/>
      <c r="U76" s="503"/>
      <c r="V76" s="503"/>
      <c r="W76" s="503"/>
      <c r="X76" s="503"/>
      <c r="Y76" s="503"/>
      <c r="Z76" s="503"/>
    </row>
    <row r="77" spans="3:26" s="223" customFormat="1">
      <c r="C77" s="256" t="str">
        <f t="shared" si="8"/>
        <v>S19</v>
      </c>
      <c r="D77" s="256" t="str">
        <f t="shared" si="8"/>
        <v>Пренос на данни (Data services)</v>
      </c>
      <c r="E77" s="256" t="str">
        <f t="shared" si="8"/>
        <v>Mbytes</v>
      </c>
      <c r="F77" s="256"/>
      <c r="G77" s="365">
        <f t="shared" si="9"/>
        <v>6.349206349206351E-6</v>
      </c>
      <c r="H77" s="358">
        <f t="shared" si="10"/>
        <v>31746.031746031756</v>
      </c>
      <c r="I77" s="358">
        <f t="shared" si="11"/>
        <v>32380.952380952393</v>
      </c>
      <c r="J77" s="358">
        <f t="shared" si="12"/>
        <v>33028.571428571435</v>
      </c>
      <c r="K77" s="358">
        <f t="shared" si="13"/>
        <v>33689.14285714287</v>
      </c>
      <c r="L77" s="358">
        <f t="shared" si="14"/>
        <v>34362.925714285724</v>
      </c>
      <c r="M77" s="358">
        <f t="shared" si="15"/>
        <v>35050.184228571437</v>
      </c>
      <c r="N77" s="358">
        <f t="shared" si="15"/>
        <v>35751.187913142865</v>
      </c>
      <c r="O77" s="503"/>
      <c r="P77" s="632"/>
      <c r="Q77" s="440"/>
      <c r="R77" s="503"/>
      <c r="S77" s="503"/>
      <c r="T77" s="503"/>
      <c r="U77" s="503"/>
      <c r="V77" s="503"/>
      <c r="W77" s="503"/>
      <c r="X77" s="503"/>
      <c r="Y77" s="503"/>
      <c r="Z77" s="503"/>
    </row>
    <row r="78" spans="3:26" s="223" customFormat="1">
      <c r="C78" s="256" t="str">
        <f t="shared" si="8"/>
        <v>S20</v>
      </c>
      <c r="D78" s="256" t="str">
        <f t="shared" si="8"/>
        <v>Subscribers</v>
      </c>
      <c r="E78" s="256" t="str">
        <f t="shared" si="8"/>
        <v>Subscriber</v>
      </c>
      <c r="F78" s="256"/>
      <c r="G78" s="365">
        <f t="shared" si="9"/>
        <v>6.349206349206351E-6</v>
      </c>
      <c r="H78" s="358">
        <f t="shared" si="10"/>
        <v>0</v>
      </c>
      <c r="I78" s="358">
        <f t="shared" si="11"/>
        <v>0</v>
      </c>
      <c r="J78" s="358">
        <f t="shared" si="12"/>
        <v>0</v>
      </c>
      <c r="K78" s="358">
        <f t="shared" si="13"/>
        <v>0</v>
      </c>
      <c r="L78" s="358">
        <f t="shared" si="14"/>
        <v>0</v>
      </c>
      <c r="M78" s="358">
        <f t="shared" si="15"/>
        <v>0</v>
      </c>
      <c r="N78" s="358">
        <f t="shared" si="15"/>
        <v>0</v>
      </c>
      <c r="O78" s="503"/>
      <c r="P78" s="503"/>
      <c r="Q78" s="503"/>
      <c r="R78" s="503"/>
      <c r="S78" s="503"/>
      <c r="T78" s="503"/>
      <c r="U78" s="503"/>
      <c r="V78" s="503"/>
      <c r="W78" s="503"/>
      <c r="X78" s="503"/>
      <c r="Y78" s="503"/>
      <c r="Z78" s="503"/>
    </row>
    <row r="79" spans="3:26" s="223" customFormat="1">
      <c r="C79" s="256" t="str">
        <f t="shared" si="8"/>
        <v>S21</v>
      </c>
      <c r="D79" s="256" t="str">
        <f t="shared" si="8"/>
        <v>OTHER: complete as required</v>
      </c>
      <c r="E79" s="256" t="str">
        <f t="shared" si="8"/>
        <v>OTHER: complete as required</v>
      </c>
      <c r="F79" s="256"/>
      <c r="G79" s="365">
        <f t="shared" si="9"/>
        <v>6.349206349206351E-6</v>
      </c>
      <c r="H79" s="358">
        <f t="shared" si="10"/>
        <v>0</v>
      </c>
      <c r="I79" s="358">
        <f t="shared" si="11"/>
        <v>0</v>
      </c>
      <c r="J79" s="358">
        <f t="shared" si="12"/>
        <v>0</v>
      </c>
      <c r="K79" s="358">
        <f t="shared" si="13"/>
        <v>0</v>
      </c>
      <c r="L79" s="358">
        <f t="shared" si="14"/>
        <v>0</v>
      </c>
      <c r="M79" s="358">
        <f t="shared" si="15"/>
        <v>0</v>
      </c>
      <c r="N79" s="358">
        <f t="shared" si="15"/>
        <v>0</v>
      </c>
      <c r="O79" s="503"/>
      <c r="P79" s="503"/>
      <c r="Q79" s="503"/>
      <c r="R79" s="503"/>
      <c r="S79" s="503"/>
      <c r="T79" s="503"/>
      <c r="U79" s="503"/>
      <c r="V79" s="503"/>
      <c r="W79" s="503"/>
      <c r="X79" s="503"/>
      <c r="Y79" s="503"/>
      <c r="Z79" s="503"/>
    </row>
    <row r="80" spans="3:26" s="223" customFormat="1">
      <c r="C80" s="256" t="str">
        <f t="shared" si="8"/>
        <v>S22</v>
      </c>
      <c r="D80" s="256" t="str">
        <f t="shared" si="8"/>
        <v>OTHER: complete as required</v>
      </c>
      <c r="E80" s="256" t="str">
        <f t="shared" si="8"/>
        <v>OTHER: complete as required</v>
      </c>
      <c r="F80" s="256"/>
      <c r="G80" s="365">
        <f t="shared" si="9"/>
        <v>6.349206349206351E-6</v>
      </c>
      <c r="H80" s="358">
        <f t="shared" si="10"/>
        <v>0</v>
      </c>
      <c r="I80" s="358">
        <f t="shared" si="11"/>
        <v>0</v>
      </c>
      <c r="J80" s="358">
        <f t="shared" si="12"/>
        <v>0</v>
      </c>
      <c r="K80" s="358">
        <f t="shared" si="13"/>
        <v>0</v>
      </c>
      <c r="L80" s="358">
        <f t="shared" si="14"/>
        <v>0</v>
      </c>
      <c r="M80" s="358">
        <f t="shared" si="15"/>
        <v>0</v>
      </c>
      <c r="N80" s="358">
        <f t="shared" si="15"/>
        <v>0</v>
      </c>
      <c r="O80" s="503"/>
      <c r="P80" s="503"/>
      <c r="Q80" s="503"/>
      <c r="R80" s="503"/>
      <c r="S80" s="503"/>
      <c r="T80" s="503"/>
      <c r="U80" s="503"/>
      <c r="V80" s="503"/>
    </row>
    <row r="81" spans="2:22" s="223" customFormat="1">
      <c r="C81" s="256" t="str">
        <f t="shared" si="8"/>
        <v>S23</v>
      </c>
      <c r="D81" s="256" t="str">
        <f t="shared" si="8"/>
        <v>OTHER: complete as required</v>
      </c>
      <c r="E81" s="256" t="str">
        <f t="shared" si="8"/>
        <v>OTHER: complete as required</v>
      </c>
      <c r="F81" s="256"/>
      <c r="G81" s="365">
        <f t="shared" si="9"/>
        <v>6.349206349206351E-6</v>
      </c>
      <c r="H81" s="358">
        <f t="shared" si="10"/>
        <v>0</v>
      </c>
      <c r="I81" s="358">
        <f t="shared" si="11"/>
        <v>0</v>
      </c>
      <c r="J81" s="358">
        <f t="shared" si="12"/>
        <v>0</v>
      </c>
      <c r="K81" s="358">
        <f t="shared" si="13"/>
        <v>0</v>
      </c>
      <c r="L81" s="358">
        <f t="shared" si="14"/>
        <v>0</v>
      </c>
      <c r="M81" s="358">
        <f t="shared" si="15"/>
        <v>0</v>
      </c>
      <c r="N81" s="358">
        <f t="shared" si="15"/>
        <v>0</v>
      </c>
      <c r="O81" s="503"/>
      <c r="P81" s="503"/>
      <c r="Q81" s="503"/>
      <c r="R81" s="503"/>
      <c r="S81" s="503"/>
      <c r="T81" s="503"/>
      <c r="U81" s="503"/>
      <c r="V81" s="503"/>
    </row>
    <row r="82" spans="2:22" s="223" customFormat="1">
      <c r="C82" s="256" t="str">
        <f t="shared" si="8"/>
        <v>S24</v>
      </c>
      <c r="D82" s="256" t="str">
        <f t="shared" si="8"/>
        <v>OTHER: complete as required</v>
      </c>
      <c r="E82" s="256" t="str">
        <f t="shared" si="8"/>
        <v>OTHER: complete as required</v>
      </c>
      <c r="F82" s="256"/>
      <c r="G82" s="365">
        <f t="shared" si="9"/>
        <v>6.349206349206351E-6</v>
      </c>
      <c r="H82" s="358">
        <f t="shared" si="10"/>
        <v>0</v>
      </c>
      <c r="I82" s="358">
        <f t="shared" si="11"/>
        <v>0</v>
      </c>
      <c r="J82" s="358">
        <f t="shared" si="12"/>
        <v>0</v>
      </c>
      <c r="K82" s="358">
        <f t="shared" si="13"/>
        <v>0</v>
      </c>
      <c r="L82" s="358">
        <f t="shared" si="14"/>
        <v>0</v>
      </c>
      <c r="M82" s="358">
        <f t="shared" si="15"/>
        <v>0</v>
      </c>
      <c r="N82" s="358">
        <f t="shared" si="15"/>
        <v>0</v>
      </c>
      <c r="O82" s="503"/>
      <c r="P82" s="503"/>
      <c r="Q82" s="503"/>
      <c r="R82" s="503"/>
      <c r="S82" s="503"/>
      <c r="T82" s="503"/>
      <c r="U82" s="503"/>
      <c r="V82" s="503"/>
    </row>
    <row r="83" spans="2:22" s="223" customFormat="1">
      <c r="C83" s="256" t="str">
        <f t="shared" si="8"/>
        <v>S25</v>
      </c>
      <c r="D83" s="256" t="str">
        <f t="shared" si="8"/>
        <v>OTHER: complete as required</v>
      </c>
      <c r="E83" s="256" t="str">
        <f t="shared" si="8"/>
        <v>OTHER: complete as required</v>
      </c>
      <c r="F83" s="256"/>
      <c r="G83" s="365">
        <f t="shared" si="9"/>
        <v>6.349206349206351E-6</v>
      </c>
      <c r="H83" s="358">
        <f t="shared" si="10"/>
        <v>0</v>
      </c>
      <c r="I83" s="358">
        <f t="shared" si="11"/>
        <v>0</v>
      </c>
      <c r="J83" s="358">
        <f t="shared" si="12"/>
        <v>0</v>
      </c>
      <c r="K83" s="358">
        <f t="shared" si="13"/>
        <v>0</v>
      </c>
      <c r="L83" s="358">
        <f t="shared" si="14"/>
        <v>0</v>
      </c>
      <c r="M83" s="358">
        <f t="shared" si="15"/>
        <v>0</v>
      </c>
      <c r="N83" s="358">
        <f t="shared" si="15"/>
        <v>0</v>
      </c>
      <c r="O83" s="503"/>
      <c r="P83" s="503"/>
      <c r="Q83" s="503"/>
      <c r="R83" s="503"/>
      <c r="S83" s="503"/>
      <c r="T83" s="503"/>
      <c r="U83" s="503"/>
      <c r="V83" s="503"/>
    </row>
    <row r="84" spans="2:22" s="223" customFormat="1">
      <c r="C84" s="256" t="str">
        <f t="shared" si="8"/>
        <v>S26</v>
      </c>
      <c r="D84" s="256" t="str">
        <f t="shared" si="8"/>
        <v>OTHER: complete as required</v>
      </c>
      <c r="E84" s="256" t="str">
        <f t="shared" si="8"/>
        <v>OTHER: complete as required</v>
      </c>
      <c r="F84" s="256"/>
      <c r="G84" s="365">
        <f t="shared" si="9"/>
        <v>6.349206349206351E-6</v>
      </c>
      <c r="H84" s="358">
        <f t="shared" si="10"/>
        <v>0</v>
      </c>
      <c r="I84" s="358">
        <f t="shared" si="11"/>
        <v>0</v>
      </c>
      <c r="J84" s="358">
        <f t="shared" si="12"/>
        <v>0</v>
      </c>
      <c r="K84" s="358">
        <f t="shared" si="13"/>
        <v>0</v>
      </c>
      <c r="L84" s="358">
        <f t="shared" si="14"/>
        <v>0</v>
      </c>
      <c r="M84" s="358">
        <f t="shared" si="15"/>
        <v>0</v>
      </c>
      <c r="N84" s="358">
        <f t="shared" si="15"/>
        <v>0</v>
      </c>
      <c r="O84" s="503"/>
      <c r="P84" s="503"/>
      <c r="Q84" s="503"/>
      <c r="R84" s="503"/>
      <c r="S84" s="503"/>
      <c r="T84" s="503"/>
      <c r="U84" s="503"/>
      <c r="V84" s="503"/>
    </row>
    <row r="85" spans="2:22">
      <c r="C85" s="256" t="str">
        <f t="shared" si="8"/>
        <v>S27</v>
      </c>
      <c r="D85" s="256" t="str">
        <f t="shared" si="8"/>
        <v>OTHER: complete as required</v>
      </c>
      <c r="E85" s="256" t="str">
        <f t="shared" si="8"/>
        <v>OTHER: complete as required</v>
      </c>
      <c r="F85" s="256"/>
      <c r="G85" s="365">
        <f t="shared" si="9"/>
        <v>6.349206349206351E-6</v>
      </c>
      <c r="H85" s="358">
        <f t="shared" si="10"/>
        <v>0</v>
      </c>
      <c r="I85" s="358">
        <f t="shared" si="11"/>
        <v>0</v>
      </c>
      <c r="J85" s="358">
        <f t="shared" si="12"/>
        <v>0</v>
      </c>
      <c r="K85" s="358">
        <f t="shared" si="13"/>
        <v>0</v>
      </c>
      <c r="L85" s="358">
        <f t="shared" si="14"/>
        <v>0</v>
      </c>
      <c r="M85" s="358">
        <f t="shared" si="15"/>
        <v>0</v>
      </c>
      <c r="N85" s="358">
        <f t="shared" si="15"/>
        <v>0</v>
      </c>
      <c r="O85" s="503"/>
      <c r="P85" s="503"/>
      <c r="Q85" s="503"/>
      <c r="R85" s="503"/>
      <c r="S85" s="503"/>
      <c r="T85" s="503"/>
      <c r="U85" s="503"/>
      <c r="V85" s="503"/>
    </row>
    <row r="86" spans="2:22">
      <c r="C86" s="256" t="str">
        <f t="shared" si="8"/>
        <v>S28</v>
      </c>
      <c r="D86" s="256" t="str">
        <f t="shared" si="8"/>
        <v>OTHER: complete as required</v>
      </c>
      <c r="E86" s="256" t="str">
        <f t="shared" si="8"/>
        <v>OTHER: complete as required</v>
      </c>
      <c r="F86" s="256"/>
      <c r="G86" s="365">
        <f t="shared" si="9"/>
        <v>6.349206349206351E-6</v>
      </c>
      <c r="H86" s="358">
        <f t="shared" si="10"/>
        <v>0</v>
      </c>
      <c r="I86" s="358">
        <f t="shared" si="11"/>
        <v>0</v>
      </c>
      <c r="J86" s="358">
        <f t="shared" si="12"/>
        <v>0</v>
      </c>
      <c r="K86" s="358">
        <f t="shared" si="13"/>
        <v>0</v>
      </c>
      <c r="L86" s="358">
        <f t="shared" si="14"/>
        <v>0</v>
      </c>
      <c r="M86" s="358">
        <f t="shared" si="15"/>
        <v>0</v>
      </c>
      <c r="N86" s="358">
        <f t="shared" si="15"/>
        <v>0</v>
      </c>
      <c r="O86" s="503"/>
      <c r="P86" s="503"/>
      <c r="Q86" s="503"/>
      <c r="R86" s="503"/>
      <c r="S86" s="503"/>
      <c r="T86" s="503"/>
      <c r="U86" s="503"/>
      <c r="V86" s="503"/>
    </row>
    <row r="87" spans="2:22">
      <c r="C87" s="256" t="str">
        <f t="shared" si="8"/>
        <v>S29</v>
      </c>
      <c r="D87" s="256" t="str">
        <f t="shared" si="8"/>
        <v>OTHER: complete as required</v>
      </c>
      <c r="E87" s="256" t="str">
        <f t="shared" si="8"/>
        <v>OTHER: complete as required</v>
      </c>
      <c r="F87" s="256"/>
      <c r="G87" s="365">
        <f t="shared" si="9"/>
        <v>6.349206349206351E-6</v>
      </c>
      <c r="H87" s="358">
        <f t="shared" si="10"/>
        <v>0</v>
      </c>
      <c r="I87" s="358">
        <f t="shared" si="11"/>
        <v>0</v>
      </c>
      <c r="J87" s="358">
        <f t="shared" si="12"/>
        <v>0</v>
      </c>
      <c r="K87" s="358">
        <f t="shared" si="13"/>
        <v>0</v>
      </c>
      <c r="L87" s="358">
        <f t="shared" si="14"/>
        <v>0</v>
      </c>
      <c r="M87" s="358">
        <f t="shared" si="15"/>
        <v>0</v>
      </c>
      <c r="N87" s="358">
        <f t="shared" si="15"/>
        <v>0</v>
      </c>
      <c r="O87" s="503"/>
      <c r="P87" s="503"/>
      <c r="Q87" s="503"/>
      <c r="R87" s="503"/>
      <c r="S87" s="503"/>
      <c r="T87" s="503"/>
      <c r="U87" s="503"/>
      <c r="V87" s="503"/>
    </row>
    <row r="88" spans="2:22">
      <c r="C88" s="256" t="str">
        <f t="shared" si="8"/>
        <v>S30</v>
      </c>
      <c r="D88" s="256" t="str">
        <f t="shared" si="8"/>
        <v>OTHER: complete as required</v>
      </c>
      <c r="E88" s="256" t="str">
        <f t="shared" si="8"/>
        <v>OTHER: complete as required</v>
      </c>
      <c r="F88" s="256"/>
      <c r="G88" s="365">
        <f t="shared" si="9"/>
        <v>6.349206349206351E-6</v>
      </c>
      <c r="H88" s="358">
        <f t="shared" si="10"/>
        <v>0</v>
      </c>
      <c r="I88" s="358">
        <f t="shared" si="11"/>
        <v>0</v>
      </c>
      <c r="J88" s="358">
        <f t="shared" si="12"/>
        <v>0</v>
      </c>
      <c r="K88" s="358">
        <f t="shared" si="13"/>
        <v>0</v>
      </c>
      <c r="L88" s="358">
        <f t="shared" si="14"/>
        <v>0</v>
      </c>
      <c r="M88" s="358">
        <f t="shared" si="15"/>
        <v>0</v>
      </c>
      <c r="N88" s="358">
        <f t="shared" si="15"/>
        <v>0</v>
      </c>
      <c r="O88" s="503"/>
      <c r="P88" s="503"/>
      <c r="Q88" s="503"/>
      <c r="R88" s="503"/>
      <c r="S88" s="503"/>
      <c r="T88" s="503"/>
      <c r="U88" s="503"/>
      <c r="V88" s="503"/>
    </row>
    <row r="89" spans="2:22" s="710" customFormat="1">
      <c r="C89" s="726"/>
      <c r="D89" s="726" t="s">
        <v>389</v>
      </c>
      <c r="E89" s="726"/>
      <c r="F89" s="726"/>
      <c r="G89" s="726"/>
      <c r="H89" s="730">
        <f t="shared" ref="H89:M89" si="16">SUM(H59:H88)</f>
        <v>116161.43908014343</v>
      </c>
      <c r="I89" s="730">
        <f t="shared" si="16"/>
        <v>118484.6678617463</v>
      </c>
      <c r="J89" s="730">
        <f t="shared" si="16"/>
        <v>120854.36121898121</v>
      </c>
      <c r="K89" s="730">
        <f t="shared" si="16"/>
        <v>123271.44844336087</v>
      </c>
      <c r="L89" s="730">
        <f t="shared" si="16"/>
        <v>125736.87741222809</v>
      </c>
      <c r="M89" s="730">
        <f t="shared" si="16"/>
        <v>127235.37060456892</v>
      </c>
      <c r="N89" s="730">
        <f t="shared" ref="N89" si="17">SUM(N59:N88)</f>
        <v>129780.07801666029</v>
      </c>
    </row>
    <row r="90" spans="2:22" s="503" customFormat="1"/>
    <row r="91" spans="2:22" s="503" customFormat="1" ht="15.75">
      <c r="B91" s="75">
        <f>B56+0.01</f>
        <v>6.0299999999999994</v>
      </c>
      <c r="C91" s="506" t="s">
        <v>741</v>
      </c>
    </row>
    <row r="92" spans="2:22" s="503" customFormat="1" ht="15.75">
      <c r="B92" s="75"/>
      <c r="C92" s="506"/>
    </row>
    <row r="93" spans="2:22" s="503" customFormat="1" ht="15.75">
      <c r="B93" s="75"/>
      <c r="C93" s="506" t="s">
        <v>739</v>
      </c>
    </row>
    <row r="94" spans="2:22" s="503" customFormat="1">
      <c r="C94" s="238" t="s">
        <v>0</v>
      </c>
      <c r="D94" s="238" t="s">
        <v>285</v>
      </c>
      <c r="E94" s="37" t="s">
        <v>14</v>
      </c>
      <c r="F94" s="230"/>
      <c r="G94" s="230" t="s">
        <v>303</v>
      </c>
      <c r="H94" s="230">
        <f t="shared" ref="H94:M94" si="18">H58</f>
        <v>2014</v>
      </c>
      <c r="I94" s="230">
        <f t="shared" si="18"/>
        <v>2015</v>
      </c>
      <c r="J94" s="230">
        <f t="shared" si="18"/>
        <v>2016</v>
      </c>
      <c r="K94" s="230">
        <f t="shared" si="18"/>
        <v>2017</v>
      </c>
      <c r="L94" s="230">
        <f t="shared" si="18"/>
        <v>2018</v>
      </c>
      <c r="M94" s="230">
        <f t="shared" si="18"/>
        <v>2019</v>
      </c>
      <c r="N94" s="230">
        <f t="shared" ref="N94" si="19">N58</f>
        <v>2020</v>
      </c>
    </row>
    <row r="95" spans="2:22" s="503" customFormat="1">
      <c r="C95" s="256" t="str">
        <f t="shared" ref="C95:C124" si="20">C59</f>
        <v>S01</v>
      </c>
      <c r="D95" s="256" t="str">
        <f>D59</f>
        <v>Повиквания в мрежата (On Net calls)</v>
      </c>
      <c r="E95" s="256" t="str">
        <f>E59</f>
        <v>Voice Minutes</v>
      </c>
      <c r="F95" s="256"/>
      <c r="G95" s="560" t="str">
        <f t="shared" ref="G95:G124" si="21">G235</f>
        <v>2G</v>
      </c>
      <c r="H95" s="358">
        <f>IF($G95="2G",(H59*(1-'3. Network design parameters'!F$73-'3. Network design parameters'!F$80)),0)</f>
        <v>34505.475336982694</v>
      </c>
      <c r="I95" s="358">
        <f>IF($G95="2G",(I59*(1-'3. Network design parameters'!G$73-'3. Network design parameters'!G$80)),0)</f>
        <v>35195.584843722354</v>
      </c>
      <c r="J95" s="358">
        <f>IF($G95="2G",(J59*(1-'3. Network design parameters'!H$73-'3. Network design parameters'!H$80)),0)</f>
        <v>35899.496540596796</v>
      </c>
      <c r="K95" s="358">
        <f>IF($G95="2G",(K59*(1-'3. Network design parameters'!I$73-'3. Network design parameters'!I$80)),0)</f>
        <v>36617.486471408738</v>
      </c>
      <c r="L95" s="358">
        <f>IF($G95="2G",(L59*(1-'3. Network design parameters'!J$73-'3. Network design parameters'!J$80)),0)</f>
        <v>37349.836200836908</v>
      </c>
      <c r="M95" s="358">
        <f>IF($G95="2G",(M59*(1-'3. Network design parameters'!K$73-'3. Network design parameters'!K$80)),0)</f>
        <v>38096.832924853647</v>
      </c>
      <c r="N95" s="358">
        <f>IF($G95="2G",(N59*(1-'3. Network design parameters'!L$73-'3. Network design parameters'!L$80)),0)</f>
        <v>38858.769583350717</v>
      </c>
    </row>
    <row r="96" spans="2:22" s="503" customFormat="1">
      <c r="C96" s="256" t="str">
        <f t="shared" si="20"/>
        <v>S02</v>
      </c>
      <c r="D96" s="256" t="str">
        <f t="shared" ref="D96:E124" si="22">D60</f>
        <v>Изходящи повиквания към фиксирана линия (Outgoing Calls to Fixed Line)</v>
      </c>
      <c r="E96" s="256" t="str">
        <f t="shared" si="22"/>
        <v>Voice Minutes</v>
      </c>
      <c r="F96" s="256"/>
      <c r="G96" s="560" t="str">
        <f t="shared" si="21"/>
        <v>2G</v>
      </c>
      <c r="H96" s="358">
        <f>IF($G96="2G",(H60*(1-'3. Network design parameters'!F$73-'3. Network design parameters'!F$80)),0)</f>
        <v>554.68829866584645</v>
      </c>
      <c r="I96" s="358">
        <f>IF($G96="2G",(I60*(1-'3. Network design parameters'!G$73-'3. Network design parameters'!G$80)),0)</f>
        <v>565.78206463916342</v>
      </c>
      <c r="J96" s="358">
        <f>IF($G96="2G",(J60*(1-'3. Network design parameters'!H$73-'3. Network design parameters'!H$80)),0)</f>
        <v>577.09770593194662</v>
      </c>
      <c r="K96" s="358">
        <f>IF($G96="2G",(K60*(1-'3. Network design parameters'!I$73-'3. Network design parameters'!I$80)),0)</f>
        <v>588.63966005058546</v>
      </c>
      <c r="L96" s="358">
        <f>IF($G96="2G",(L60*(1-'3. Network design parameters'!J$73-'3. Network design parameters'!J$80)),0)</f>
        <v>600.41245325159719</v>
      </c>
      <c r="M96" s="358">
        <f>IF($G96="2G",(M60*(1-'3. Network design parameters'!K$73-'3. Network design parameters'!K$80)),0)</f>
        <v>612.42070231662922</v>
      </c>
      <c r="N96" s="358">
        <f>IF($G96="2G",(N60*(1-'3. Network design parameters'!L$73-'3. Network design parameters'!L$80)),0)</f>
        <v>624.66911636296186</v>
      </c>
    </row>
    <row r="97" spans="3:14" s="503" customFormat="1">
      <c r="C97" s="256" t="str">
        <f t="shared" si="20"/>
        <v>S03</v>
      </c>
      <c r="D97" s="256" t="str">
        <f t="shared" si="22"/>
        <v>Изходящи повиквания към други мобилни мрежи (Outgoing Calls to Other Mobile)</v>
      </c>
      <c r="E97" s="256" t="str">
        <f t="shared" si="22"/>
        <v>Voice Minutes</v>
      </c>
      <c r="F97" s="256"/>
      <c r="G97" s="560" t="str">
        <f t="shared" si="21"/>
        <v>2G</v>
      </c>
      <c r="H97" s="358">
        <f>IF($G97="2G",(H61*(1-'3. Network design parameters'!F$73-'3. Network design parameters'!F$80)),0)</f>
        <v>5717.1401405430106</v>
      </c>
      <c r="I97" s="358">
        <f>IF($G97="2G",(I61*(1-'3. Network design parameters'!G$73-'3. Network design parameters'!G$80)),0)</f>
        <v>5831.4829433538707</v>
      </c>
      <c r="J97" s="358">
        <f>IF($G97="2G",(J61*(1-'3. Network design parameters'!H$73-'3. Network design parameters'!H$80)),0)</f>
        <v>5948.1126022209473</v>
      </c>
      <c r="K97" s="358">
        <f>IF($G97="2G",(K61*(1-'3. Network design parameters'!I$73-'3. Network design parameters'!I$80)),0)</f>
        <v>6067.0748542653655</v>
      </c>
      <c r="L97" s="358">
        <f>IF($G97="2G",(L61*(1-'3. Network design parameters'!J$73-'3. Network design parameters'!J$80)),0)</f>
        <v>6188.4163513506728</v>
      </c>
      <c r="M97" s="358">
        <f>IF($G97="2G",(M61*(1-'3. Network design parameters'!K$73-'3. Network design parameters'!K$80)),0)</f>
        <v>6312.1846783776864</v>
      </c>
      <c r="N97" s="358">
        <f>IF($G97="2G",(N61*(1-'3. Network design parameters'!L$73-'3. Network design parameters'!L$80)),0)</f>
        <v>6438.4283719452387</v>
      </c>
    </row>
    <row r="98" spans="3:14" s="503" customFormat="1">
      <c r="C98" s="256" t="str">
        <f t="shared" si="20"/>
        <v>S04</v>
      </c>
      <c r="D98" s="256" t="str">
        <f t="shared" si="22"/>
        <v>Изходящи международни повиквания (Outgoing Calls to International)</v>
      </c>
      <c r="E98" s="256" t="str">
        <f t="shared" si="22"/>
        <v>Voice Minutes</v>
      </c>
      <c r="F98" s="256"/>
      <c r="G98" s="560" t="str">
        <f t="shared" si="21"/>
        <v>2G</v>
      </c>
      <c r="H98" s="358">
        <f>IF($G98="2G",(H62*(1-'3. Network design parameters'!F$73-'3. Network design parameters'!F$80)),0)</f>
        <v>276.45419842834849</v>
      </c>
      <c r="I98" s="358">
        <f>IF($G98="2G",(I62*(1-'3. Network design parameters'!G$73-'3. Network design parameters'!G$80)),0)</f>
        <v>281.98328239691557</v>
      </c>
      <c r="J98" s="358">
        <f>IF($G98="2G",(J62*(1-'3. Network design parameters'!H$73-'3. Network design parameters'!H$80)),0)</f>
        <v>287.62294804485384</v>
      </c>
      <c r="K98" s="358">
        <f>IF($G98="2G",(K62*(1-'3. Network design parameters'!I$73-'3. Network design parameters'!I$80)),0)</f>
        <v>293.3754070057509</v>
      </c>
      <c r="L98" s="358">
        <f>IF($G98="2G",(L62*(1-'3. Network design parameters'!J$73-'3. Network design parameters'!J$80)),0)</f>
        <v>299.24291514586594</v>
      </c>
      <c r="M98" s="358">
        <f>IF($G98="2G",(M62*(1-'3. Network design parameters'!K$73-'3. Network design parameters'!K$80)),0)</f>
        <v>305.2277734487833</v>
      </c>
      <c r="N98" s="358">
        <f>IF($G98="2G",(N62*(1-'3. Network design parameters'!L$73-'3. Network design parameters'!L$80)),0)</f>
        <v>311.3323289177589</v>
      </c>
    </row>
    <row r="99" spans="3:14" s="503" customFormat="1">
      <c r="C99" s="256" t="str">
        <f t="shared" si="20"/>
        <v>S05</v>
      </c>
      <c r="D99" s="256" t="str">
        <f t="shared" si="22"/>
        <v>Входящи повиквания от фиксирана линия (Incoming calls from fixed)</v>
      </c>
      <c r="E99" s="256" t="str">
        <f t="shared" si="22"/>
        <v>Voice Minutes</v>
      </c>
      <c r="F99" s="256"/>
      <c r="G99" s="560" t="str">
        <f t="shared" si="21"/>
        <v>2G</v>
      </c>
      <c r="H99" s="358">
        <f>IF($G99="2G",(H63*(1-'3. Network design parameters'!F$73-'3. Network design parameters'!F$80)),0)</f>
        <v>278.95318653575214</v>
      </c>
      <c r="I99" s="358">
        <f>IF($G99="2G",(I63*(1-'3. Network design parameters'!G$73-'3. Network design parameters'!G$80)),0)</f>
        <v>284.53225026646714</v>
      </c>
      <c r="J99" s="358">
        <f>IF($G99="2G",(J63*(1-'3. Network design parameters'!H$73-'3. Network design parameters'!H$80)),0)</f>
        <v>290.22289527179652</v>
      </c>
      <c r="K99" s="358">
        <f>IF($G99="2G",(K63*(1-'3. Network design parameters'!I$73-'3. Network design parameters'!I$80)),0)</f>
        <v>296.0273531772325</v>
      </c>
      <c r="L99" s="358">
        <f>IF($G99="2G",(L63*(1-'3. Network design parameters'!J$73-'3. Network design parameters'!J$80)),0)</f>
        <v>301.94790024077713</v>
      </c>
      <c r="M99" s="358">
        <f>IF($G99="2G",(M63*(1-'3. Network design parameters'!K$73-'3. Network design parameters'!K$80)),0)</f>
        <v>307.98685824559266</v>
      </c>
      <c r="N99" s="358">
        <f>IF($G99="2G",(N63*(1-'3. Network design parameters'!L$73-'3. Network design parameters'!L$80)),0)</f>
        <v>314.14659541050452</v>
      </c>
    </row>
    <row r="100" spans="3:14" s="503" customFormat="1">
      <c r="C100" s="256" t="str">
        <f t="shared" si="20"/>
        <v>S06</v>
      </c>
      <c r="D100" s="256" t="str">
        <f t="shared" si="22"/>
        <v>Входящи повиквания от други мобилни мрежи (Incoming calls from other mobile)</v>
      </c>
      <c r="E100" s="256" t="str">
        <f t="shared" si="22"/>
        <v>Voice Minutes</v>
      </c>
      <c r="F100" s="256"/>
      <c r="G100" s="560" t="str">
        <f t="shared" si="21"/>
        <v>2G</v>
      </c>
      <c r="H100" s="358">
        <f>IF($G100="2G",(H64*(1-'3. Network design parameters'!F$73-'3. Network design parameters'!F$80)),0)</f>
        <v>5622.9421285078288</v>
      </c>
      <c r="I100" s="358">
        <f>IF($G100="2G",(I64*(1-'3. Network design parameters'!G$73-'3. Network design parameters'!G$80)),0)</f>
        <v>5735.4009710779837</v>
      </c>
      <c r="J100" s="358">
        <f>IF($G100="2G",(J64*(1-'3. Network design parameters'!H$73-'3. Network design parameters'!H$80)),0)</f>
        <v>5850.1089904995461</v>
      </c>
      <c r="K100" s="358">
        <f>IF($G100="2G",(K64*(1-'3. Network design parameters'!I$73-'3. Network design parameters'!I$80)),0)</f>
        <v>5967.1111703095366</v>
      </c>
      <c r="L100" s="358">
        <f>IF($G100="2G",(L64*(1-'3. Network design parameters'!J$73-'3. Network design parameters'!J$80)),0)</f>
        <v>6086.4533937157266</v>
      </c>
      <c r="M100" s="358">
        <f>IF($G100="2G",(M64*(1-'3. Network design parameters'!K$73-'3. Network design parameters'!K$80)),0)</f>
        <v>6208.1824615900405</v>
      </c>
      <c r="N100" s="358">
        <f>IF($G100="2G",(N64*(1-'3. Network design parameters'!L$73-'3. Network design parameters'!L$80)),0)</f>
        <v>6332.3461108218398</v>
      </c>
    </row>
    <row r="101" spans="3:14" s="503" customFormat="1">
      <c r="C101" s="256" t="str">
        <f t="shared" si="20"/>
        <v>S07</v>
      </c>
      <c r="D101" s="256" t="str">
        <f t="shared" si="22"/>
        <v>Входящи международни повиквания (Incoming calls from international)</v>
      </c>
      <c r="E101" s="256" t="str">
        <f t="shared" si="22"/>
        <v>Voice Minutes</v>
      </c>
      <c r="F101" s="256"/>
      <c r="G101" s="560" t="str">
        <f t="shared" si="21"/>
        <v>2G</v>
      </c>
      <c r="H101" s="358">
        <f>IF($G101="2G",(H65*(1-'3. Network design parameters'!F$73-'3. Network design parameters'!F$80)),0)</f>
        <v>1635.7861594484862</v>
      </c>
      <c r="I101" s="358">
        <f>IF($G101="2G",(I65*(1-'3. Network design parameters'!G$73-'3. Network design parameters'!G$80)),0)</f>
        <v>1668.501882637456</v>
      </c>
      <c r="J101" s="358">
        <f>IF($G101="2G",(J65*(1-'3. Network design parameters'!H$73-'3. Network design parameters'!H$80)),0)</f>
        <v>1701.871920290205</v>
      </c>
      <c r="K101" s="358">
        <f>IF($G101="2G",(K65*(1-'3. Network design parameters'!I$73-'3. Network design parameters'!I$80)),0)</f>
        <v>1735.9093586960096</v>
      </c>
      <c r="L101" s="358">
        <f>IF($G101="2G",(L65*(1-'3. Network design parameters'!J$73-'3. Network design parameters'!J$80)),0)</f>
        <v>1770.6275458699297</v>
      </c>
      <c r="M101" s="358">
        <f>IF($G101="2G",(M65*(1-'3. Network design parameters'!K$73-'3. Network design parameters'!K$80)),0)</f>
        <v>1806.0400967873286</v>
      </c>
      <c r="N101" s="358">
        <f>IF($G101="2G",(N65*(1-'3. Network design parameters'!L$73-'3. Network design parameters'!L$80)),0)</f>
        <v>1842.1608987230754</v>
      </c>
    </row>
    <row r="102" spans="3:14" s="503" customFormat="1">
      <c r="C102" s="256" t="str">
        <f t="shared" si="20"/>
        <v>S08</v>
      </c>
      <c r="D102" s="256" t="str">
        <f t="shared" si="22"/>
        <v>Изходящи повиквания от чужди абонати в роуминг в мрежата на предприятието (Roaming Calls Outbound)</v>
      </c>
      <c r="E102" s="256" t="str">
        <f t="shared" si="22"/>
        <v>Voice Minutes</v>
      </c>
      <c r="F102" s="256"/>
      <c r="G102" s="560" t="str">
        <f t="shared" si="21"/>
        <v>2G</v>
      </c>
      <c r="H102" s="358">
        <f>IF($G102="2G",(H66*(1-'3. Network design parameters'!F$73-'3. Network design parameters'!F$80)),0)</f>
        <v>511.15042308433243</v>
      </c>
      <c r="I102" s="358">
        <f>IF($G102="2G",(I66*(1-'3. Network design parameters'!G$73-'3. Network design parameters'!G$80)),0)</f>
        <v>521.37343154601911</v>
      </c>
      <c r="J102" s="358">
        <f>IF($G102="2G",(J66*(1-'3. Network design parameters'!H$73-'3. Network design parameters'!H$80)),0)</f>
        <v>531.80090017693954</v>
      </c>
      <c r="K102" s="358">
        <f>IF($G102="2G",(K66*(1-'3. Network design parameters'!I$73-'3. Network design parameters'!I$80)),0)</f>
        <v>542.4369181804783</v>
      </c>
      <c r="L102" s="358">
        <f>IF($G102="2G",(L66*(1-'3. Network design parameters'!J$73-'3. Network design parameters'!J$80)),0)</f>
        <v>553.28565654408794</v>
      </c>
      <c r="M102" s="358">
        <f>IF($G102="2G",(M66*(1-'3. Network design parameters'!K$73-'3. Network design parameters'!K$80)),0)</f>
        <v>564.35136967496953</v>
      </c>
      <c r="N102" s="358">
        <f>IF($G102="2G",(N66*(1-'3. Network design parameters'!L$73-'3. Network design parameters'!L$80)),0)</f>
        <v>575.63839706846909</v>
      </c>
    </row>
    <row r="103" spans="3:14" s="503" customFormat="1">
      <c r="C103" s="256" t="str">
        <f t="shared" si="20"/>
        <v>S09</v>
      </c>
      <c r="D103" s="256" t="str">
        <f t="shared" si="22"/>
        <v>Входящи повиквания от чужди абонати в роуминг в мрежата на предприятието (Roaming Calls Inbound)</v>
      </c>
      <c r="E103" s="256" t="str">
        <f t="shared" si="22"/>
        <v>Voice Minutes</v>
      </c>
      <c r="F103" s="256"/>
      <c r="G103" s="560" t="str">
        <f t="shared" si="21"/>
        <v>2G</v>
      </c>
      <c r="H103" s="358">
        <f>IF($G103="2G",(H67*(1-'3. Network design parameters'!F$73-'3. Network design parameters'!F$80)),0)</f>
        <v>560.69234851975705</v>
      </c>
      <c r="I103" s="358">
        <f>IF($G103="2G",(I67*(1-'3. Network design parameters'!G$73-'3. Network design parameters'!G$80)),0)</f>
        <v>571.90619549015219</v>
      </c>
      <c r="J103" s="358">
        <f>IF($G103="2G",(J67*(1-'3. Network design parameters'!H$73-'3. Network design parameters'!H$80)),0)</f>
        <v>583.34431939995534</v>
      </c>
      <c r="K103" s="358">
        <f>IF($G103="2G",(K67*(1-'3. Network design parameters'!I$73-'3. Network design parameters'!I$80)),0)</f>
        <v>595.0112057879544</v>
      </c>
      <c r="L103" s="358">
        <f>IF($G103="2G",(L67*(1-'3. Network design parameters'!J$73-'3. Network design parameters'!J$80)),0)</f>
        <v>606.9114299037135</v>
      </c>
      <c r="M103" s="358">
        <f>IF($G103="2G",(M67*(1-'3. Network design parameters'!K$73-'3. Network design parameters'!K$80)),0)</f>
        <v>619.0496585017878</v>
      </c>
      <c r="N103" s="358">
        <f>IF($G103="2G",(N67*(1-'3. Network design parameters'!L$73-'3. Network design parameters'!L$80)),0)</f>
        <v>631.4306516718234</v>
      </c>
    </row>
    <row r="104" spans="3:14" s="503" customFormat="1">
      <c r="C104" s="256" t="str">
        <f t="shared" si="20"/>
        <v>S10</v>
      </c>
      <c r="D104" s="256" t="str">
        <f t="shared" si="22"/>
        <v>Гласова поща (Voice mail)</v>
      </c>
      <c r="E104" s="256" t="str">
        <f t="shared" si="22"/>
        <v>Voice Minutes</v>
      </c>
      <c r="F104" s="256"/>
      <c r="G104" s="560" t="str">
        <f t="shared" si="21"/>
        <v>2G</v>
      </c>
      <c r="H104" s="358">
        <f>IF($G104="2G",(H68*(1-'3. Network design parameters'!F$73-'3. Network design parameters'!F$80)),0)</f>
        <v>632.70943833244473</v>
      </c>
      <c r="I104" s="358">
        <f>IF($G104="2G",(I68*(1-'3. Network design parameters'!G$73-'3. Network design parameters'!G$80)),0)</f>
        <v>645.36362709909383</v>
      </c>
      <c r="J104" s="358">
        <f>IF($G104="2G",(J68*(1-'3. Network design parameters'!H$73-'3. Network design parameters'!H$80)),0)</f>
        <v>658.27089964107563</v>
      </c>
      <c r="K104" s="358">
        <f>IF($G104="2G",(K68*(1-'3. Network design parameters'!I$73-'3. Network design parameters'!I$80)),0)</f>
        <v>671.43631763389715</v>
      </c>
      <c r="L104" s="358">
        <f>IF($G104="2G",(L68*(1-'3. Network design parameters'!J$73-'3. Network design parameters'!J$80)),0)</f>
        <v>684.86504398657519</v>
      </c>
      <c r="M104" s="358">
        <f>IF($G104="2G",(M68*(1-'3. Network design parameters'!K$73-'3. Network design parameters'!K$80)),0)</f>
        <v>698.5623448663066</v>
      </c>
      <c r="N104" s="358">
        <f>IF($G104="2G",(N68*(1-'3. Network design parameters'!L$73-'3. Network design parameters'!L$80)),0)</f>
        <v>712.53359176363267</v>
      </c>
    </row>
    <row r="105" spans="3:14" s="503" customFormat="1">
      <c r="C105" s="256" t="str">
        <f t="shared" si="20"/>
        <v>S11</v>
      </c>
      <c r="D105" s="256" t="str">
        <f t="shared" si="22"/>
        <v>Повиквания към центъра за обслужване на клиенти (Help desk call)</v>
      </c>
      <c r="E105" s="256" t="str">
        <f t="shared" si="22"/>
        <v>Voice Minutes</v>
      </c>
      <c r="F105" s="256"/>
      <c r="G105" s="560" t="str">
        <f t="shared" si="21"/>
        <v>2G</v>
      </c>
      <c r="H105" s="358">
        <f>IF($G105="2G",(H69*(1-'3. Network design parameters'!F$73-'3. Network design parameters'!F$80)),0)</f>
        <v>241.08229106382706</v>
      </c>
      <c r="I105" s="358">
        <f>IF($G105="2G",(I69*(1-'3. Network design parameters'!G$73-'3. Network design parameters'!G$80)),0)</f>
        <v>245.90393688510355</v>
      </c>
      <c r="J105" s="358">
        <f>IF($G105="2G",(J69*(1-'3. Network design parameters'!H$73-'3. Network design parameters'!H$80)),0)</f>
        <v>250.82201562280565</v>
      </c>
      <c r="K105" s="358">
        <f>IF($G105="2G",(K69*(1-'3. Network design parameters'!I$73-'3. Network design parameters'!I$80)),0)</f>
        <v>255.83845593526175</v>
      </c>
      <c r="L105" s="358">
        <f>IF($G105="2G",(L69*(1-'3. Network design parameters'!J$73-'3. Network design parameters'!J$80)),0)</f>
        <v>260.95522505396701</v>
      </c>
      <c r="M105" s="358">
        <f>IF($G105="2G",(M69*(1-'3. Network design parameters'!K$73-'3. Network design parameters'!K$80)),0)</f>
        <v>266.17432955504637</v>
      </c>
      <c r="N105" s="358">
        <f>IF($G105="2G",(N69*(1-'3. Network design parameters'!L$73-'3. Network design parameters'!L$80)),0)</f>
        <v>271.49781614614733</v>
      </c>
    </row>
    <row r="106" spans="3:14" s="503" customFormat="1">
      <c r="C106" s="256" t="str">
        <f t="shared" si="20"/>
        <v>S12</v>
      </c>
      <c r="D106" s="256" t="str">
        <f t="shared" si="22"/>
        <v>Видеоразговори (Video call)</v>
      </c>
      <c r="E106" s="256" t="str">
        <f t="shared" si="22"/>
        <v>Video minutes</v>
      </c>
      <c r="F106" s="256"/>
      <c r="G106" s="560" t="str">
        <f t="shared" si="21"/>
        <v>3G</v>
      </c>
      <c r="H106" s="358">
        <f>IF($G106="2G",(H70*(1-'3. Network design parameters'!F$73-'3. Network design parameters'!F$80)),0)</f>
        <v>0</v>
      </c>
      <c r="I106" s="358">
        <f>IF($G106="2G",(I70*(1-'3. Network design parameters'!G$73-'3. Network design parameters'!G$80)),0)</f>
        <v>0</v>
      </c>
      <c r="J106" s="358">
        <f>IF($G106="2G",(J70*(1-'3. Network design parameters'!H$73-'3. Network design parameters'!H$80)),0)</f>
        <v>0</v>
      </c>
      <c r="K106" s="358">
        <f>IF($G106="2G",(K70*(1-'3. Network design parameters'!I$73-'3. Network design parameters'!I$80)),0)</f>
        <v>0</v>
      </c>
      <c r="L106" s="358">
        <f>IF($G106="2G",(L70*(1-'3. Network design parameters'!J$73-'3. Network design parameters'!J$80)),0)</f>
        <v>0</v>
      </c>
      <c r="M106" s="358">
        <f>IF($G106="2G",(M70*(1-'3. Network design parameters'!K$73-'3. Network design parameters'!K$80)),0)</f>
        <v>0</v>
      </c>
      <c r="N106" s="358">
        <f>IF($G106="2G",(N70*(1-'3. Network design parameters'!L$73-'3. Network design parameters'!L$80)),0)</f>
        <v>0</v>
      </c>
    </row>
    <row r="107" spans="3:14" s="503" customFormat="1">
      <c r="C107" s="256" t="str">
        <f t="shared" si="20"/>
        <v>S13</v>
      </c>
      <c r="D107" s="256" t="str">
        <f t="shared" si="22"/>
        <v>MMS в мрежата (MMS on net)</v>
      </c>
      <c r="E107" s="256" t="str">
        <f t="shared" si="22"/>
        <v>MMS</v>
      </c>
      <c r="F107" s="256"/>
      <c r="G107" s="560" t="str">
        <f t="shared" si="21"/>
        <v>3G</v>
      </c>
      <c r="H107" s="358">
        <f>IF($G107="2G",(H71*(1-'3. Network design parameters'!F$73-'3. Network design parameters'!F$80)),0)</f>
        <v>0</v>
      </c>
      <c r="I107" s="358">
        <f>IF($G107="2G",(I71*(1-'3. Network design parameters'!G$73-'3. Network design parameters'!G$80)),0)</f>
        <v>0</v>
      </c>
      <c r="J107" s="358">
        <f>IF($G107="2G",(J71*(1-'3. Network design parameters'!H$73-'3. Network design parameters'!H$80)),0)</f>
        <v>0</v>
      </c>
      <c r="K107" s="358">
        <f>IF($G107="2G",(K71*(1-'3. Network design parameters'!I$73-'3. Network design parameters'!I$80)),0)</f>
        <v>0</v>
      </c>
      <c r="L107" s="358">
        <f>IF($G107="2G",(L71*(1-'3. Network design parameters'!J$73-'3. Network design parameters'!J$80)),0)</f>
        <v>0</v>
      </c>
      <c r="M107" s="358">
        <f>IF($G107="2G",(M71*(1-'3. Network design parameters'!K$73-'3. Network design parameters'!K$80)),0)</f>
        <v>0</v>
      </c>
      <c r="N107" s="358">
        <f>IF($G107="2G",(N71*(1-'3. Network design parameters'!L$73-'3. Network design parameters'!L$80)),0)</f>
        <v>0</v>
      </c>
    </row>
    <row r="108" spans="3:14" s="503" customFormat="1">
      <c r="C108" s="256" t="str">
        <f t="shared" si="20"/>
        <v>S14</v>
      </c>
      <c r="D108" s="256" t="str">
        <f t="shared" si="22"/>
        <v>Изходящи MMS към други мрежи (MMS outgoing to other network)</v>
      </c>
      <c r="E108" s="256" t="str">
        <f t="shared" si="22"/>
        <v>MMS</v>
      </c>
      <c r="F108" s="256"/>
      <c r="G108" s="560" t="str">
        <f t="shared" si="21"/>
        <v>3G</v>
      </c>
      <c r="H108" s="358">
        <f>IF($G108="2G",(H72*(1-'3. Network design parameters'!F$73-'3. Network design parameters'!F$80)),0)</f>
        <v>0</v>
      </c>
      <c r="I108" s="358">
        <f>IF($G108="2G",(I72*(1-'3. Network design parameters'!G$73-'3. Network design parameters'!G$80)),0)</f>
        <v>0</v>
      </c>
      <c r="J108" s="358">
        <f>IF($G108="2G",(J72*(1-'3. Network design parameters'!H$73-'3. Network design parameters'!H$80)),0)</f>
        <v>0</v>
      </c>
      <c r="K108" s="358">
        <f>IF($G108="2G",(K72*(1-'3. Network design parameters'!I$73-'3. Network design parameters'!I$80)),0)</f>
        <v>0</v>
      </c>
      <c r="L108" s="358">
        <f>IF($G108="2G",(L72*(1-'3. Network design parameters'!J$73-'3. Network design parameters'!J$80)),0)</f>
        <v>0</v>
      </c>
      <c r="M108" s="358">
        <f>IF($G108="2G",(M72*(1-'3. Network design parameters'!K$73-'3. Network design parameters'!K$80)),0)</f>
        <v>0</v>
      </c>
      <c r="N108" s="358">
        <f>IF($G108="2G",(N72*(1-'3. Network design parameters'!L$73-'3. Network design parameters'!L$80)),0)</f>
        <v>0</v>
      </c>
    </row>
    <row r="109" spans="3:14" s="503" customFormat="1">
      <c r="C109" s="256" t="str">
        <f t="shared" si="20"/>
        <v>S15</v>
      </c>
      <c r="D109" s="256" t="str">
        <f t="shared" si="22"/>
        <v>Входящи MMS от други мрежи (MMS incoming from other network)</v>
      </c>
      <c r="E109" s="256" t="str">
        <f t="shared" si="22"/>
        <v>MMS</v>
      </c>
      <c r="F109" s="256"/>
      <c r="G109" s="560" t="str">
        <f t="shared" si="21"/>
        <v>3G</v>
      </c>
      <c r="H109" s="358">
        <f>IF($G109="2G",(H73*(1-'3. Network design parameters'!F$73-'3. Network design parameters'!F$80)),0)</f>
        <v>0</v>
      </c>
      <c r="I109" s="358">
        <f>IF($G109="2G",(I73*(1-'3. Network design parameters'!G$73-'3. Network design parameters'!G$80)),0)</f>
        <v>0</v>
      </c>
      <c r="J109" s="358">
        <f>IF($G109="2G",(J73*(1-'3. Network design parameters'!H$73-'3. Network design parameters'!H$80)),0)</f>
        <v>0</v>
      </c>
      <c r="K109" s="358">
        <f>IF($G109="2G",(K73*(1-'3. Network design parameters'!I$73-'3. Network design parameters'!I$80)),0)</f>
        <v>0</v>
      </c>
      <c r="L109" s="358">
        <f>IF($G109="2G",(L73*(1-'3. Network design parameters'!J$73-'3. Network design parameters'!J$80)),0)</f>
        <v>0</v>
      </c>
      <c r="M109" s="358">
        <f>IF($G109="2G",(M73*(1-'3. Network design parameters'!K$73-'3. Network design parameters'!K$80)),0)</f>
        <v>0</v>
      </c>
      <c r="N109" s="358">
        <f>IF($G109="2G",(N73*(1-'3. Network design parameters'!L$73-'3. Network design parameters'!L$80)),0)</f>
        <v>0</v>
      </c>
    </row>
    <row r="110" spans="3:14" s="503" customFormat="1">
      <c r="C110" s="256" t="str">
        <f t="shared" si="20"/>
        <v>S16</v>
      </c>
      <c r="D110" s="256" t="str">
        <f t="shared" si="22"/>
        <v>SMS в мрежата (SMS on net)</v>
      </c>
      <c r="E110" s="256" t="str">
        <f t="shared" si="22"/>
        <v>SMS</v>
      </c>
      <c r="F110" s="256"/>
      <c r="G110" s="560" t="str">
        <f t="shared" si="21"/>
        <v>2G</v>
      </c>
      <c r="H110" s="358">
        <f>IF($G110="2G",(H74*(1-'3. Network design parameters'!F$73-'3. Network design parameters'!F$80)),0)</f>
        <v>1.3674489352455454</v>
      </c>
      <c r="I110" s="358">
        <f>IF($G110="2G",(I74*(1-'3. Network design parameters'!G$73-'3. Network design parameters'!G$80)),0)</f>
        <v>1.394797913950456</v>
      </c>
      <c r="J110" s="358">
        <f>IF($G110="2G",(J74*(1-'3. Network design parameters'!H$73-'3. Network design parameters'!H$80)),0)</f>
        <v>1.4226938722294653</v>
      </c>
      <c r="K110" s="358">
        <f>IF($G110="2G",(K74*(1-'3. Network design parameters'!I$73-'3. Network design parameters'!I$80)),0)</f>
        <v>1.451147749674055</v>
      </c>
      <c r="L110" s="358">
        <f>IF($G110="2G",(L74*(1-'3. Network design parameters'!J$73-'3. Network design parameters'!J$80)),0)</f>
        <v>1.4801707046675361</v>
      </c>
      <c r="M110" s="358">
        <f>IF($G110="2G",(M74*(1-'3. Network design parameters'!K$73-'3. Network design parameters'!K$80)),0)</f>
        <v>1.5097741187608866</v>
      </c>
      <c r="N110" s="358">
        <f>IF($G110="2G",(N74*(1-'3. Network design parameters'!L$73-'3. Network design parameters'!L$80)),0)</f>
        <v>1.5399696011361046</v>
      </c>
    </row>
    <row r="111" spans="3:14" s="503" customFormat="1">
      <c r="C111" s="256" t="str">
        <f t="shared" si="20"/>
        <v>S17</v>
      </c>
      <c r="D111" s="256" t="str">
        <f t="shared" si="22"/>
        <v>Изходящи SMS към други мрежи (SMS outgoing to other network)</v>
      </c>
      <c r="E111" s="256" t="str">
        <f t="shared" si="22"/>
        <v>SMS</v>
      </c>
      <c r="F111" s="256"/>
      <c r="G111" s="560" t="str">
        <f t="shared" si="21"/>
        <v>2G</v>
      </c>
      <c r="H111" s="358">
        <f>IF($G111="2G",(H75*(1-'3. Network design parameters'!F$73-'3. Network design parameters'!F$80)),0)</f>
        <v>0.45581631174851506</v>
      </c>
      <c r="I111" s="358">
        <f>IF($G111="2G",(I75*(1-'3. Network design parameters'!G$73-'3. Network design parameters'!G$80)),0)</f>
        <v>0.46493263798348539</v>
      </c>
      <c r="J111" s="358">
        <f>IF($G111="2G",(J75*(1-'3. Network design parameters'!H$73-'3. Network design parameters'!H$80)),0)</f>
        <v>0.47423129074315518</v>
      </c>
      <c r="K111" s="358">
        <f>IF($G111="2G",(K75*(1-'3. Network design parameters'!I$73-'3. Network design parameters'!I$80)),0)</f>
        <v>0.48371591655801827</v>
      </c>
      <c r="L111" s="358">
        <f>IF($G111="2G",(L75*(1-'3. Network design parameters'!J$73-'3. Network design parameters'!J$80)),0)</f>
        <v>0.49339023488917866</v>
      </c>
      <c r="M111" s="358">
        <f>IF($G111="2G",(M75*(1-'3. Network design parameters'!K$73-'3. Network design parameters'!K$80)),0)</f>
        <v>0.50325803958696214</v>
      </c>
      <c r="N111" s="358">
        <f>IF($G111="2G",(N75*(1-'3. Network design parameters'!L$73-'3. Network design parameters'!L$80)),0)</f>
        <v>0.51332320037870138</v>
      </c>
    </row>
    <row r="112" spans="3:14" s="503" customFormat="1">
      <c r="C112" s="256" t="str">
        <f t="shared" si="20"/>
        <v>S18</v>
      </c>
      <c r="D112" s="256" t="str">
        <f t="shared" si="22"/>
        <v>Входящи SMS от други мрежи (SMS incoming from other network)</v>
      </c>
      <c r="E112" s="256" t="str">
        <f t="shared" si="22"/>
        <v>SMS</v>
      </c>
      <c r="F112" s="256"/>
      <c r="G112" s="560" t="str">
        <f t="shared" si="21"/>
        <v>2G</v>
      </c>
      <c r="H112" s="358">
        <f>IF($G112="2G",(H76*(1-'3. Network design parameters'!F$73-'3. Network design parameters'!F$80)),0)</f>
        <v>0.22790815587425753</v>
      </c>
      <c r="I112" s="358">
        <f>IF($G112="2G",(I76*(1-'3. Network design parameters'!G$73-'3. Network design parameters'!G$80)),0)</f>
        <v>0.23246631899174269</v>
      </c>
      <c r="J112" s="358">
        <f>IF($G112="2G",(J76*(1-'3. Network design parameters'!H$73-'3. Network design parameters'!H$80)),0)</f>
        <v>0.23711564537157759</v>
      </c>
      <c r="K112" s="358">
        <f>IF($G112="2G",(K76*(1-'3. Network design parameters'!I$73-'3. Network design parameters'!I$80)),0)</f>
        <v>0.24185795827900913</v>
      </c>
      <c r="L112" s="358">
        <f>IF($G112="2G",(L76*(1-'3. Network design parameters'!J$73-'3. Network design parameters'!J$80)),0)</f>
        <v>0.24669511744458933</v>
      </c>
      <c r="M112" s="358">
        <f>IF($G112="2G",(M76*(1-'3. Network design parameters'!K$73-'3. Network design parameters'!K$80)),0)</f>
        <v>0.25162901979348107</v>
      </c>
      <c r="N112" s="358">
        <f>IF($G112="2G",(N76*(1-'3. Network design parameters'!L$73-'3. Network design parameters'!L$80)),0)</f>
        <v>0.25666160018935069</v>
      </c>
    </row>
    <row r="113" spans="3:14" s="503" customFormat="1">
      <c r="C113" s="256" t="str">
        <f t="shared" si="20"/>
        <v>S19</v>
      </c>
      <c r="D113" s="256" t="str">
        <f t="shared" si="22"/>
        <v>Пренос на данни (Data services)</v>
      </c>
      <c r="E113" s="256" t="str">
        <f t="shared" si="22"/>
        <v>Mbytes</v>
      </c>
      <c r="F113" s="256"/>
      <c r="G113" s="560" t="str">
        <f t="shared" si="21"/>
        <v>3G</v>
      </c>
      <c r="H113" s="358">
        <f>IF($G113="2G",(H77*(1-'3. Network design parameters'!F$73-'3. Network design parameters'!F$80)),0)</f>
        <v>0</v>
      </c>
      <c r="I113" s="358">
        <f>IF($G113="2G",(I77*(1-'3. Network design parameters'!G$73-'3. Network design parameters'!G$80)),0)</f>
        <v>0</v>
      </c>
      <c r="J113" s="358">
        <f>IF($G113="2G",(J77*(1-'3. Network design parameters'!H$73-'3. Network design parameters'!H$80)),0)</f>
        <v>0</v>
      </c>
      <c r="K113" s="358">
        <f>IF($G113="2G",(K77*(1-'3. Network design parameters'!I$73-'3. Network design parameters'!I$80)),0)</f>
        <v>0</v>
      </c>
      <c r="L113" s="358">
        <f>IF($G113="2G",(L77*(1-'3. Network design parameters'!J$73-'3. Network design parameters'!J$80)),0)</f>
        <v>0</v>
      </c>
      <c r="M113" s="358">
        <f>IF($G113="2G",(M77*(1-'3. Network design parameters'!K$73-'3. Network design parameters'!K$80)),0)</f>
        <v>0</v>
      </c>
      <c r="N113" s="358">
        <f>IF($G113="2G",(N77*(1-'3. Network design parameters'!L$73-'3. Network design parameters'!L$80)),0)</f>
        <v>0</v>
      </c>
    </row>
    <row r="114" spans="3:14" s="503" customFormat="1">
      <c r="C114" s="256" t="str">
        <f t="shared" si="20"/>
        <v>S20</v>
      </c>
      <c r="D114" s="256" t="str">
        <f t="shared" si="22"/>
        <v>Subscribers</v>
      </c>
      <c r="E114" s="256" t="str">
        <f t="shared" si="22"/>
        <v>Subscriber</v>
      </c>
      <c r="F114" s="256"/>
      <c r="G114" s="560">
        <f t="shared" si="21"/>
        <v>0</v>
      </c>
      <c r="H114" s="358">
        <f>IF($G114="2G",(H78*(1-'3. Network design parameters'!F$73-'3. Network design parameters'!F$80)),0)</f>
        <v>0</v>
      </c>
      <c r="I114" s="358">
        <f>IF($G114="2G",(I78*(1-'3. Network design parameters'!G$73-'3. Network design parameters'!G$80)),0)</f>
        <v>0</v>
      </c>
      <c r="J114" s="358">
        <f>IF($G114="2G",(J78*(1-'3. Network design parameters'!H$73-'3. Network design parameters'!H$80)),0)</f>
        <v>0</v>
      </c>
      <c r="K114" s="358">
        <f>IF($G114="2G",(K78*(1-'3. Network design parameters'!I$73-'3. Network design parameters'!I$80)),0)</f>
        <v>0</v>
      </c>
      <c r="L114" s="358">
        <f>IF($G114="2G",(L78*(1-'3. Network design parameters'!J$73-'3. Network design parameters'!J$80)),0)</f>
        <v>0</v>
      </c>
      <c r="M114" s="358">
        <f>IF($G114="2G",(M78*(1-'3. Network design parameters'!K$73-'3. Network design parameters'!K$80)),0)</f>
        <v>0</v>
      </c>
      <c r="N114" s="358">
        <f>IF($G114="2G",(N78*(1-'3. Network design parameters'!L$73-'3. Network design parameters'!L$80)),0)</f>
        <v>0</v>
      </c>
    </row>
    <row r="115" spans="3:14" s="503" customFormat="1">
      <c r="C115" s="256" t="str">
        <f t="shared" si="20"/>
        <v>S21</v>
      </c>
      <c r="D115" s="256" t="str">
        <f t="shared" si="22"/>
        <v>OTHER: complete as required</v>
      </c>
      <c r="E115" s="256" t="str">
        <f t="shared" si="22"/>
        <v>OTHER: complete as required</v>
      </c>
      <c r="F115" s="256"/>
      <c r="G115" s="560">
        <f t="shared" si="21"/>
        <v>0</v>
      </c>
      <c r="H115" s="358">
        <f>IF($G115="2G",(H79*(1-'3. Network design parameters'!F$73-'3. Network design parameters'!F$80)),0)</f>
        <v>0</v>
      </c>
      <c r="I115" s="358">
        <f>IF($G115="2G",(I79*(1-'3. Network design parameters'!G$73-'3. Network design parameters'!G$80)),0)</f>
        <v>0</v>
      </c>
      <c r="J115" s="358">
        <f>IF($G115="2G",(J79*(1-'3. Network design parameters'!H$73-'3. Network design parameters'!H$80)),0)</f>
        <v>0</v>
      </c>
      <c r="K115" s="358">
        <f>IF($G115="2G",(K79*(1-'3. Network design parameters'!I$73-'3. Network design parameters'!I$80)),0)</f>
        <v>0</v>
      </c>
      <c r="L115" s="358">
        <f>IF($G115="2G",(L79*(1-'3. Network design parameters'!J$73-'3. Network design parameters'!J$80)),0)</f>
        <v>0</v>
      </c>
      <c r="M115" s="358">
        <f>IF($G115="2G",(M79*(1-'3. Network design parameters'!K$73-'3. Network design parameters'!K$80)),0)</f>
        <v>0</v>
      </c>
      <c r="N115" s="358">
        <f>IF($G115="2G",(N79*(1-'3. Network design parameters'!L$73-'3. Network design parameters'!L$80)),0)</f>
        <v>0</v>
      </c>
    </row>
    <row r="116" spans="3:14" s="503" customFormat="1">
      <c r="C116" s="256" t="str">
        <f t="shared" si="20"/>
        <v>S22</v>
      </c>
      <c r="D116" s="256" t="str">
        <f t="shared" si="22"/>
        <v>OTHER: complete as required</v>
      </c>
      <c r="E116" s="256" t="str">
        <f t="shared" si="22"/>
        <v>OTHER: complete as required</v>
      </c>
      <c r="F116" s="256"/>
      <c r="G116" s="560">
        <f t="shared" si="21"/>
        <v>0</v>
      </c>
      <c r="H116" s="358">
        <f>IF($G116="2G",(H80*(1-'3. Network design parameters'!F$73-'3. Network design parameters'!F$80)),0)</f>
        <v>0</v>
      </c>
      <c r="I116" s="358">
        <f>IF($G116="2G",(I80*(1-'3. Network design parameters'!G$73-'3. Network design parameters'!G$80)),0)</f>
        <v>0</v>
      </c>
      <c r="J116" s="358">
        <f>IF($G116="2G",(J80*(1-'3. Network design parameters'!H$73-'3. Network design parameters'!H$80)),0)</f>
        <v>0</v>
      </c>
      <c r="K116" s="358">
        <f>IF($G116="2G",(K80*(1-'3. Network design parameters'!I$73-'3. Network design parameters'!I$80)),0)</f>
        <v>0</v>
      </c>
      <c r="L116" s="358">
        <f>IF($G116="2G",(L80*(1-'3. Network design parameters'!J$73-'3. Network design parameters'!J$80)),0)</f>
        <v>0</v>
      </c>
      <c r="M116" s="358">
        <f>IF($G116="2G",(M80*(1-'3. Network design parameters'!K$73-'3. Network design parameters'!K$80)),0)</f>
        <v>0</v>
      </c>
      <c r="N116" s="358">
        <f>IF($G116="2G",(N80*(1-'3. Network design parameters'!L$73-'3. Network design parameters'!L$80)),0)</f>
        <v>0</v>
      </c>
    </row>
    <row r="117" spans="3:14" s="503" customFormat="1">
      <c r="C117" s="256" t="str">
        <f t="shared" si="20"/>
        <v>S23</v>
      </c>
      <c r="D117" s="256" t="str">
        <f t="shared" si="22"/>
        <v>OTHER: complete as required</v>
      </c>
      <c r="E117" s="256" t="str">
        <f t="shared" si="22"/>
        <v>OTHER: complete as required</v>
      </c>
      <c r="F117" s="256"/>
      <c r="G117" s="560">
        <f t="shared" si="21"/>
        <v>0</v>
      </c>
      <c r="H117" s="358">
        <f>IF($G117="2G",(H81*(1-'3. Network design parameters'!F$73-'3. Network design parameters'!F$80)),0)</f>
        <v>0</v>
      </c>
      <c r="I117" s="358">
        <f>IF($G117="2G",(I81*(1-'3. Network design parameters'!G$73-'3. Network design parameters'!G$80)),0)</f>
        <v>0</v>
      </c>
      <c r="J117" s="358">
        <f>IF($G117="2G",(J81*(1-'3. Network design parameters'!H$73-'3. Network design parameters'!H$80)),0)</f>
        <v>0</v>
      </c>
      <c r="K117" s="358">
        <f>IF($G117="2G",(K81*(1-'3. Network design parameters'!I$73-'3. Network design parameters'!I$80)),0)</f>
        <v>0</v>
      </c>
      <c r="L117" s="358">
        <f>IF($G117="2G",(L81*(1-'3. Network design parameters'!J$73-'3. Network design parameters'!J$80)),0)</f>
        <v>0</v>
      </c>
      <c r="M117" s="358">
        <f>IF($G117="2G",(M81*(1-'3. Network design parameters'!K$73-'3. Network design parameters'!K$80)),0)</f>
        <v>0</v>
      </c>
      <c r="N117" s="358">
        <f>IF($G117="2G",(N81*(1-'3. Network design parameters'!L$73-'3. Network design parameters'!L$80)),0)</f>
        <v>0</v>
      </c>
    </row>
    <row r="118" spans="3:14" s="503" customFormat="1">
      <c r="C118" s="256" t="str">
        <f t="shared" si="20"/>
        <v>S24</v>
      </c>
      <c r="D118" s="256" t="str">
        <f t="shared" si="22"/>
        <v>OTHER: complete as required</v>
      </c>
      <c r="E118" s="256" t="str">
        <f t="shared" si="22"/>
        <v>OTHER: complete as required</v>
      </c>
      <c r="F118" s="256"/>
      <c r="G118" s="560">
        <f t="shared" si="21"/>
        <v>0</v>
      </c>
      <c r="H118" s="358">
        <f>IF($G118="2G",(H82*(1-'3. Network design parameters'!F$73-'3. Network design parameters'!F$80)),0)</f>
        <v>0</v>
      </c>
      <c r="I118" s="358">
        <f>IF($G118="2G",(I82*(1-'3. Network design parameters'!G$73-'3. Network design parameters'!G$80)),0)</f>
        <v>0</v>
      </c>
      <c r="J118" s="358">
        <f>IF($G118="2G",(J82*(1-'3. Network design parameters'!H$73-'3. Network design parameters'!H$80)),0)</f>
        <v>0</v>
      </c>
      <c r="K118" s="358">
        <f>IF($G118="2G",(K82*(1-'3. Network design parameters'!I$73-'3. Network design parameters'!I$80)),0)</f>
        <v>0</v>
      </c>
      <c r="L118" s="358">
        <f>IF($G118="2G",(L82*(1-'3. Network design parameters'!J$73-'3. Network design parameters'!J$80)),0)</f>
        <v>0</v>
      </c>
      <c r="M118" s="358">
        <f>IF($G118="2G",(M82*(1-'3. Network design parameters'!K$73-'3. Network design parameters'!K$80)),0)</f>
        <v>0</v>
      </c>
      <c r="N118" s="358">
        <f>IF($G118="2G",(N82*(1-'3. Network design parameters'!L$73-'3. Network design parameters'!L$80)),0)</f>
        <v>0</v>
      </c>
    </row>
    <row r="119" spans="3:14" s="503" customFormat="1">
      <c r="C119" s="256" t="str">
        <f t="shared" si="20"/>
        <v>S25</v>
      </c>
      <c r="D119" s="256" t="str">
        <f t="shared" si="22"/>
        <v>OTHER: complete as required</v>
      </c>
      <c r="E119" s="256" t="str">
        <f t="shared" si="22"/>
        <v>OTHER: complete as required</v>
      </c>
      <c r="F119" s="256"/>
      <c r="G119" s="560">
        <f t="shared" si="21"/>
        <v>0</v>
      </c>
      <c r="H119" s="358">
        <f>IF($G119="2G",(H83*(1-'3. Network design parameters'!F$73-'3. Network design parameters'!F$80)),0)</f>
        <v>0</v>
      </c>
      <c r="I119" s="358">
        <f>IF($G119="2G",(I83*(1-'3. Network design parameters'!G$73-'3. Network design parameters'!G$80)),0)</f>
        <v>0</v>
      </c>
      <c r="J119" s="358">
        <f>IF($G119="2G",(J83*(1-'3. Network design parameters'!H$73-'3. Network design parameters'!H$80)),0)</f>
        <v>0</v>
      </c>
      <c r="K119" s="358">
        <f>IF($G119="2G",(K83*(1-'3. Network design parameters'!I$73-'3. Network design parameters'!I$80)),0)</f>
        <v>0</v>
      </c>
      <c r="L119" s="358">
        <f>IF($G119="2G",(L83*(1-'3. Network design parameters'!J$73-'3. Network design parameters'!J$80)),0)</f>
        <v>0</v>
      </c>
      <c r="M119" s="358">
        <f>IF($G119="2G",(M83*(1-'3. Network design parameters'!K$73-'3. Network design parameters'!K$80)),0)</f>
        <v>0</v>
      </c>
      <c r="N119" s="358">
        <f>IF($G119="2G",(N83*(1-'3. Network design parameters'!L$73-'3. Network design parameters'!L$80)),0)</f>
        <v>0</v>
      </c>
    </row>
    <row r="120" spans="3:14" s="503" customFormat="1">
      <c r="C120" s="256" t="str">
        <f t="shared" si="20"/>
        <v>S26</v>
      </c>
      <c r="D120" s="256" t="str">
        <f t="shared" si="22"/>
        <v>OTHER: complete as required</v>
      </c>
      <c r="E120" s="256" t="str">
        <f t="shared" si="22"/>
        <v>OTHER: complete as required</v>
      </c>
      <c r="F120" s="256"/>
      <c r="G120" s="560">
        <f t="shared" si="21"/>
        <v>0</v>
      </c>
      <c r="H120" s="358">
        <f>IF($G120="2G",(H84*(1-'3. Network design parameters'!F$73-'3. Network design parameters'!F$80)),0)</f>
        <v>0</v>
      </c>
      <c r="I120" s="358">
        <f>IF($G120="2G",(I84*(1-'3. Network design parameters'!G$73-'3. Network design parameters'!G$80)),0)</f>
        <v>0</v>
      </c>
      <c r="J120" s="358">
        <f>IF($G120="2G",(J84*(1-'3. Network design parameters'!H$73-'3. Network design parameters'!H$80)),0)</f>
        <v>0</v>
      </c>
      <c r="K120" s="358">
        <f>IF($G120="2G",(K84*(1-'3. Network design parameters'!I$73-'3. Network design parameters'!I$80)),0)</f>
        <v>0</v>
      </c>
      <c r="L120" s="358">
        <f>IF($G120="2G",(L84*(1-'3. Network design parameters'!J$73-'3. Network design parameters'!J$80)),0)</f>
        <v>0</v>
      </c>
      <c r="M120" s="358">
        <f>IF($G120="2G",(M84*(1-'3. Network design parameters'!K$73-'3. Network design parameters'!K$80)),0)</f>
        <v>0</v>
      </c>
      <c r="N120" s="358">
        <f>IF($G120="2G",(N84*(1-'3. Network design parameters'!L$73-'3. Network design parameters'!L$80)),0)</f>
        <v>0</v>
      </c>
    </row>
    <row r="121" spans="3:14" s="503" customFormat="1">
      <c r="C121" s="256" t="str">
        <f t="shared" si="20"/>
        <v>S27</v>
      </c>
      <c r="D121" s="256" t="str">
        <f t="shared" si="22"/>
        <v>OTHER: complete as required</v>
      </c>
      <c r="E121" s="256" t="str">
        <f t="shared" si="22"/>
        <v>OTHER: complete as required</v>
      </c>
      <c r="F121" s="256"/>
      <c r="G121" s="560">
        <f t="shared" si="21"/>
        <v>0</v>
      </c>
      <c r="H121" s="358">
        <f>IF($G121="2G",(H85*(1-'3. Network design parameters'!F$73-'3. Network design parameters'!F$80)),0)</f>
        <v>0</v>
      </c>
      <c r="I121" s="358">
        <f>IF($G121="2G",(I85*(1-'3. Network design parameters'!G$73-'3. Network design parameters'!G$80)),0)</f>
        <v>0</v>
      </c>
      <c r="J121" s="358">
        <f>IF($G121="2G",(J85*(1-'3. Network design parameters'!H$73-'3. Network design parameters'!H$80)),0)</f>
        <v>0</v>
      </c>
      <c r="K121" s="358">
        <f>IF($G121="2G",(K85*(1-'3. Network design parameters'!I$73-'3. Network design parameters'!I$80)),0)</f>
        <v>0</v>
      </c>
      <c r="L121" s="358">
        <f>IF($G121="2G",(L85*(1-'3. Network design parameters'!J$73-'3. Network design parameters'!J$80)),0)</f>
        <v>0</v>
      </c>
      <c r="M121" s="358">
        <f>IF($G121="2G",(M85*(1-'3. Network design parameters'!K$73-'3. Network design parameters'!K$80)),0)</f>
        <v>0</v>
      </c>
      <c r="N121" s="358">
        <f>IF($G121="2G",(N85*(1-'3. Network design parameters'!L$73-'3. Network design parameters'!L$80)),0)</f>
        <v>0</v>
      </c>
    </row>
    <row r="122" spans="3:14" s="503" customFormat="1">
      <c r="C122" s="256" t="str">
        <f t="shared" si="20"/>
        <v>S28</v>
      </c>
      <c r="D122" s="256" t="str">
        <f t="shared" si="22"/>
        <v>OTHER: complete as required</v>
      </c>
      <c r="E122" s="256" t="str">
        <f t="shared" si="22"/>
        <v>OTHER: complete as required</v>
      </c>
      <c r="F122" s="256"/>
      <c r="G122" s="560">
        <f t="shared" si="21"/>
        <v>0</v>
      </c>
      <c r="H122" s="358">
        <f>IF($G122="2G",(H86*(1-'3. Network design parameters'!F$73-'3. Network design parameters'!F$80)),0)</f>
        <v>0</v>
      </c>
      <c r="I122" s="358">
        <f>IF($G122="2G",(I86*(1-'3. Network design parameters'!G$73-'3. Network design parameters'!G$80)),0)</f>
        <v>0</v>
      </c>
      <c r="J122" s="358">
        <f>IF($G122="2G",(J86*(1-'3. Network design parameters'!H$73-'3. Network design parameters'!H$80)),0)</f>
        <v>0</v>
      </c>
      <c r="K122" s="358">
        <f>IF($G122="2G",(K86*(1-'3. Network design parameters'!I$73-'3. Network design parameters'!I$80)),0)</f>
        <v>0</v>
      </c>
      <c r="L122" s="358">
        <f>IF($G122="2G",(L86*(1-'3. Network design parameters'!J$73-'3. Network design parameters'!J$80)),0)</f>
        <v>0</v>
      </c>
      <c r="M122" s="358">
        <f>IF($G122="2G",(M86*(1-'3. Network design parameters'!K$73-'3. Network design parameters'!K$80)),0)</f>
        <v>0</v>
      </c>
      <c r="N122" s="358">
        <f>IF($G122="2G",(N86*(1-'3. Network design parameters'!L$73-'3. Network design parameters'!L$80)),0)</f>
        <v>0</v>
      </c>
    </row>
    <row r="123" spans="3:14" s="503" customFormat="1">
      <c r="C123" s="256" t="str">
        <f t="shared" si="20"/>
        <v>S29</v>
      </c>
      <c r="D123" s="256" t="str">
        <f t="shared" si="22"/>
        <v>OTHER: complete as required</v>
      </c>
      <c r="E123" s="256" t="str">
        <f t="shared" si="22"/>
        <v>OTHER: complete as required</v>
      </c>
      <c r="F123" s="256"/>
      <c r="G123" s="560">
        <f t="shared" si="21"/>
        <v>0</v>
      </c>
      <c r="H123" s="358">
        <f>IF($G123="2G",(H87*(1-'3. Network design parameters'!F$73-'3. Network design parameters'!F$80)),0)</f>
        <v>0</v>
      </c>
      <c r="I123" s="358">
        <f>IF($G123="2G",(I87*(1-'3. Network design parameters'!G$73-'3. Network design parameters'!G$80)),0)</f>
        <v>0</v>
      </c>
      <c r="J123" s="358">
        <f>IF($G123="2G",(J87*(1-'3. Network design parameters'!H$73-'3. Network design parameters'!H$80)),0)</f>
        <v>0</v>
      </c>
      <c r="K123" s="358">
        <f>IF($G123="2G",(K87*(1-'3. Network design parameters'!I$73-'3. Network design parameters'!I$80)),0)</f>
        <v>0</v>
      </c>
      <c r="L123" s="358">
        <f>IF($G123="2G",(L87*(1-'3. Network design parameters'!J$73-'3. Network design parameters'!J$80)),0)</f>
        <v>0</v>
      </c>
      <c r="M123" s="358">
        <f>IF($G123="2G",(M87*(1-'3. Network design parameters'!K$73-'3. Network design parameters'!K$80)),0)</f>
        <v>0</v>
      </c>
      <c r="N123" s="358">
        <f>IF($G123="2G",(N87*(1-'3. Network design parameters'!L$73-'3. Network design parameters'!L$80)),0)</f>
        <v>0</v>
      </c>
    </row>
    <row r="124" spans="3:14" s="503" customFormat="1">
      <c r="C124" s="256" t="str">
        <f t="shared" si="20"/>
        <v>S30</v>
      </c>
      <c r="D124" s="256" t="str">
        <f t="shared" si="22"/>
        <v>OTHER: complete as required</v>
      </c>
      <c r="E124" s="256" t="str">
        <f t="shared" si="22"/>
        <v>OTHER: complete as required</v>
      </c>
      <c r="F124" s="256"/>
      <c r="G124" s="560">
        <f t="shared" si="21"/>
        <v>0</v>
      </c>
      <c r="H124" s="358">
        <f>IF($G124="2G",(H88*(1-'3. Network design parameters'!F$73-'3. Network design parameters'!F$80)),0)</f>
        <v>0</v>
      </c>
      <c r="I124" s="358">
        <f>IF($G124="2G",(I88*(1-'3. Network design parameters'!G$73-'3. Network design parameters'!G$80)),0)</f>
        <v>0</v>
      </c>
      <c r="J124" s="358">
        <f>IF($G124="2G",(J88*(1-'3. Network design parameters'!H$73-'3. Network design parameters'!H$80)),0)</f>
        <v>0</v>
      </c>
      <c r="K124" s="358">
        <f>IF($G124="2G",(K88*(1-'3. Network design parameters'!I$73-'3. Network design parameters'!I$80)),0)</f>
        <v>0</v>
      </c>
      <c r="L124" s="358">
        <f>IF($G124="2G",(L88*(1-'3. Network design parameters'!J$73-'3. Network design parameters'!J$80)),0)</f>
        <v>0</v>
      </c>
      <c r="M124" s="358">
        <f>IF($G124="2G",(M88*(1-'3. Network design parameters'!K$73-'3. Network design parameters'!K$80)),0)</f>
        <v>0</v>
      </c>
      <c r="N124" s="358">
        <f>IF($G124="2G",(N88*(1-'3. Network design parameters'!L$73-'3. Network design parameters'!L$80)),0)</f>
        <v>0</v>
      </c>
    </row>
    <row r="125" spans="3:14" s="710" customFormat="1">
      <c r="C125" s="726"/>
      <c r="D125" s="726" t="s">
        <v>389</v>
      </c>
      <c r="E125" s="726"/>
      <c r="F125" s="726"/>
      <c r="G125" s="726"/>
      <c r="H125" s="730">
        <f t="shared" ref="H125:M125" si="23">SUM(H95:H124)</f>
        <v>50539.125123515187</v>
      </c>
      <c r="I125" s="730">
        <f t="shared" si="23"/>
        <v>51549.907625985506</v>
      </c>
      <c r="J125" s="730">
        <f t="shared" si="23"/>
        <v>52580.905778505214</v>
      </c>
      <c r="K125" s="730">
        <f t="shared" si="23"/>
        <v>53632.523894075312</v>
      </c>
      <c r="L125" s="730">
        <f t="shared" si="23"/>
        <v>54705.174371956804</v>
      </c>
      <c r="M125" s="730">
        <f t="shared" si="23"/>
        <v>55799.277859395967</v>
      </c>
      <c r="N125" s="730">
        <f t="shared" ref="N125" si="24">SUM(N95:N124)</f>
        <v>56915.263416583861</v>
      </c>
    </row>
    <row r="126" spans="3:14" s="503" customFormat="1"/>
    <row r="127" spans="3:14" s="503" customFormat="1" ht="15.75">
      <c r="C127" s="506" t="s">
        <v>740</v>
      </c>
    </row>
    <row r="128" spans="3:14" s="503" customFormat="1">
      <c r="C128" s="238" t="s">
        <v>0</v>
      </c>
      <c r="D128" s="238" t="s">
        <v>285</v>
      </c>
      <c r="E128" s="37" t="s">
        <v>14</v>
      </c>
      <c r="F128" s="230"/>
      <c r="G128" s="230"/>
      <c r="H128" s="230">
        <f t="shared" ref="H128:M128" si="25">H94</f>
        <v>2014</v>
      </c>
      <c r="I128" s="230">
        <f t="shared" si="25"/>
        <v>2015</v>
      </c>
      <c r="J128" s="230">
        <f t="shared" si="25"/>
        <v>2016</v>
      </c>
      <c r="K128" s="230">
        <f t="shared" si="25"/>
        <v>2017</v>
      </c>
      <c r="L128" s="230">
        <f t="shared" si="25"/>
        <v>2018</v>
      </c>
      <c r="M128" s="230">
        <f t="shared" si="25"/>
        <v>2019</v>
      </c>
      <c r="N128" s="230">
        <f t="shared" ref="N128" si="26">N94</f>
        <v>2020</v>
      </c>
    </row>
    <row r="129" spans="3:14" s="503" customFormat="1">
      <c r="C129" s="256" t="str">
        <f t="shared" ref="C129:E158" si="27">C95</f>
        <v>S01</v>
      </c>
      <c r="D129" s="256" t="str">
        <f t="shared" si="27"/>
        <v>Повиквания в мрежата (On Net calls)</v>
      </c>
      <c r="E129" s="256" t="str">
        <f t="shared" si="27"/>
        <v>Voice Minutes</v>
      </c>
      <c r="F129" s="256"/>
      <c r="G129" s="560" t="str">
        <f>G95</f>
        <v>2G</v>
      </c>
      <c r="H129" s="358">
        <f>IF($G129="2G",(H59*'3. Network design parameters'!F$73),H59*(1-'3. Network design parameters'!F$83))</f>
        <v>14788.060858706869</v>
      </c>
      <c r="I129" s="358">
        <f>IF($G129="2G",(I59*'3. Network design parameters'!G$73),I59*(1-'3. Network design parameters'!G$83))</f>
        <v>15083.822075881009</v>
      </c>
      <c r="J129" s="358">
        <f>IF($G129="2G",(J59*'3. Network design parameters'!H$73),J59*(1-'3. Network design parameters'!H$83))</f>
        <v>15385.498517398628</v>
      </c>
      <c r="K129" s="358">
        <f>IF($G129="2G",(K59*'3. Network design parameters'!I$73),K59*(1-'3. Network design parameters'!I$83))</f>
        <v>15693.208487746602</v>
      </c>
      <c r="L129" s="358">
        <f>IF($G129="2G",(L59*'3. Network design parameters'!J$73),L59*(1-'3. Network design parameters'!J$83))</f>
        <v>16007.072657501532</v>
      </c>
      <c r="M129" s="358">
        <f>IF($G129="2G",(M59*'3. Network design parameters'!K$73),M59*(1-'3. Network design parameters'!K$83))</f>
        <v>16327.214110651563</v>
      </c>
      <c r="N129" s="358">
        <f>IF($G129="2G",(N59*'3. Network design parameters'!L$73),N59*(1-'3. Network design parameters'!L$83))</f>
        <v>16653.758392864594</v>
      </c>
    </row>
    <row r="130" spans="3:14" s="503" customFormat="1">
      <c r="C130" s="256" t="str">
        <f t="shared" si="27"/>
        <v>S02</v>
      </c>
      <c r="D130" s="256" t="str">
        <f t="shared" si="27"/>
        <v>Изходящи повиквания към фиксирана линия (Outgoing Calls to Fixed Line)</v>
      </c>
      <c r="E130" s="256" t="str">
        <f t="shared" si="27"/>
        <v>Voice Minutes</v>
      </c>
      <c r="F130" s="256"/>
      <c r="G130" s="560" t="str">
        <f t="shared" ref="G130:G158" si="28">G96</f>
        <v>2G</v>
      </c>
      <c r="H130" s="358">
        <f>IF($G130="2G",(H60*'3. Network design parameters'!F$73),H60*(1-'3. Network design parameters'!F$83))</f>
        <v>237.72355657107704</v>
      </c>
      <c r="I130" s="358">
        <f>IF($G130="2G",(I60*'3. Network design parameters'!G$73),I60*(1-'3. Network design parameters'!G$83))</f>
        <v>242.47802770249859</v>
      </c>
      <c r="J130" s="358">
        <f>IF($G130="2G",(J60*'3. Network design parameters'!H$73),J60*(1-'3. Network design parameters'!H$83))</f>
        <v>247.32758825654855</v>
      </c>
      <c r="K130" s="358">
        <f>IF($G130="2G",(K60*'3. Network design parameters'!I$73),K60*(1-'3. Network design parameters'!I$83))</f>
        <v>252.2741400216795</v>
      </c>
      <c r="L130" s="358">
        <f>IF($G130="2G",(L60*'3. Network design parameters'!J$73),L60*(1-'3. Network design parameters'!J$83))</f>
        <v>257.3196228221131</v>
      </c>
      <c r="M130" s="358">
        <f>IF($G130="2G",(M60*'3. Network design parameters'!K$73),M60*(1-'3. Network design parameters'!K$83))</f>
        <v>262.4660152785554</v>
      </c>
      <c r="N130" s="358">
        <f>IF($G130="2G",(N60*'3. Network design parameters'!L$73),N60*(1-'3. Network design parameters'!L$83))</f>
        <v>267.71533558412654</v>
      </c>
    </row>
    <row r="131" spans="3:14" s="503" customFormat="1">
      <c r="C131" s="256" t="str">
        <f t="shared" si="27"/>
        <v>S03</v>
      </c>
      <c r="D131" s="256" t="str">
        <f t="shared" si="27"/>
        <v>Изходящи повиквания към други мобилни мрежи (Outgoing Calls to Other Mobile)</v>
      </c>
      <c r="E131" s="256" t="str">
        <f t="shared" si="27"/>
        <v>Voice Minutes</v>
      </c>
      <c r="F131" s="256"/>
      <c r="G131" s="560" t="str">
        <f t="shared" si="28"/>
        <v>2G</v>
      </c>
      <c r="H131" s="358">
        <f>IF($G131="2G",(H61*'3. Network design parameters'!F$73),H61*(1-'3. Network design parameters'!F$83))</f>
        <v>2450.2029173755759</v>
      </c>
      <c r="I131" s="358">
        <f>IF($G131="2G",(I61*'3. Network design parameters'!G$73),I61*(1-'3. Network design parameters'!G$83))</f>
        <v>2499.2069757230875</v>
      </c>
      <c r="J131" s="358">
        <f>IF($G131="2G",(J61*'3. Network design parameters'!H$73),J61*(1-'3. Network design parameters'!H$83))</f>
        <v>2549.1911152375492</v>
      </c>
      <c r="K131" s="358">
        <f>IF($G131="2G",(K61*'3. Network design parameters'!I$73),K61*(1-'3. Network design parameters'!I$83))</f>
        <v>2600.1749375422996</v>
      </c>
      <c r="L131" s="358">
        <f>IF($G131="2G",(L61*'3. Network design parameters'!J$73),L61*(1-'3. Network design parameters'!J$83))</f>
        <v>2652.1784362931453</v>
      </c>
      <c r="M131" s="358">
        <f>IF($G131="2G",(M61*'3. Network design parameters'!K$73),M61*(1-'3. Network design parameters'!K$83))</f>
        <v>2705.2220050190085</v>
      </c>
      <c r="N131" s="358">
        <f>IF($G131="2G",(N61*'3. Network design parameters'!L$73),N61*(1-'3. Network design parameters'!L$83))</f>
        <v>2759.3264451193882</v>
      </c>
    </row>
    <row r="132" spans="3:14" s="503" customFormat="1">
      <c r="C132" s="256" t="str">
        <f t="shared" si="27"/>
        <v>S04</v>
      </c>
      <c r="D132" s="256" t="str">
        <f t="shared" si="27"/>
        <v>Изходящи международни повиквания (Outgoing Calls to International)</v>
      </c>
      <c r="E132" s="256" t="str">
        <f t="shared" si="27"/>
        <v>Voice Minutes</v>
      </c>
      <c r="F132" s="256"/>
      <c r="G132" s="560" t="str">
        <f t="shared" si="28"/>
        <v>2G</v>
      </c>
      <c r="H132" s="358">
        <f>IF($G132="2G",(H62*'3. Network design parameters'!F$73),H62*(1-'3. Network design parameters'!F$83))</f>
        <v>118.4803707550065</v>
      </c>
      <c r="I132" s="358">
        <f>IF($G132="2G",(I62*'3. Network design parameters'!G$73),I62*(1-'3. Network design parameters'!G$83))</f>
        <v>120.84997817010667</v>
      </c>
      <c r="J132" s="358">
        <f>IF($G132="2G",(J62*'3. Network design parameters'!H$73),J62*(1-'3. Network design parameters'!H$83))</f>
        <v>123.2669777335088</v>
      </c>
      <c r="K132" s="358">
        <f>IF($G132="2G",(K62*'3. Network design parameters'!I$73),K62*(1-'3. Network design parameters'!I$83))</f>
        <v>125.73231728817896</v>
      </c>
      <c r="L132" s="358">
        <f>IF($G132="2G",(L62*'3. Network design parameters'!J$73),L62*(1-'3. Network design parameters'!J$83))</f>
        <v>128.24696363394256</v>
      </c>
      <c r="M132" s="358">
        <f>IF($G132="2G",(M62*'3. Network design parameters'!K$73),M62*(1-'3. Network design parameters'!K$83))</f>
        <v>130.81190290662141</v>
      </c>
      <c r="N132" s="358">
        <f>IF($G132="2G",(N62*'3. Network design parameters'!L$73),N62*(1-'3. Network design parameters'!L$83))</f>
        <v>133.42814096475382</v>
      </c>
    </row>
    <row r="133" spans="3:14" s="503" customFormat="1">
      <c r="C133" s="256" t="str">
        <f t="shared" si="27"/>
        <v>S05</v>
      </c>
      <c r="D133" s="256" t="str">
        <f t="shared" si="27"/>
        <v>Входящи повиквания от фиксирана линия (Incoming calls from fixed)</v>
      </c>
      <c r="E133" s="256" t="str">
        <f t="shared" si="27"/>
        <v>Voice Minutes</v>
      </c>
      <c r="F133" s="256"/>
      <c r="G133" s="560" t="str">
        <f t="shared" si="28"/>
        <v>2G</v>
      </c>
      <c r="H133" s="358">
        <f>IF($G133="2G",(H63*'3. Network design parameters'!F$73),H63*(1-'3. Network design parameters'!F$83))</f>
        <v>119.55136565817949</v>
      </c>
      <c r="I133" s="358">
        <f>IF($G133="2G",(I63*'3. Network design parameters'!G$73),I63*(1-'3. Network design parameters'!G$83))</f>
        <v>121.94239297134307</v>
      </c>
      <c r="J133" s="358">
        <f>IF($G133="2G",(J63*'3. Network design parameters'!H$73),J63*(1-'3. Network design parameters'!H$83))</f>
        <v>124.38124083076994</v>
      </c>
      <c r="K133" s="358">
        <f>IF($G133="2G",(K63*'3. Network design parameters'!I$73),K63*(1-'3. Network design parameters'!I$83))</f>
        <v>126.86886564738535</v>
      </c>
      <c r="L133" s="358">
        <f>IF($G133="2G",(L63*'3. Network design parameters'!J$73),L63*(1-'3. Network design parameters'!J$83))</f>
        <v>129.40624296033306</v>
      </c>
      <c r="M133" s="358">
        <f>IF($G133="2G",(M63*'3. Network design parameters'!K$73),M63*(1-'3. Network design parameters'!K$83))</f>
        <v>131.99436781953972</v>
      </c>
      <c r="N133" s="358">
        <f>IF($G133="2G",(N63*'3. Network design parameters'!L$73),N63*(1-'3. Network design parameters'!L$83))</f>
        <v>134.63425517593052</v>
      </c>
    </row>
    <row r="134" spans="3:14" s="503" customFormat="1">
      <c r="C134" s="256" t="str">
        <f t="shared" si="27"/>
        <v>S06</v>
      </c>
      <c r="D134" s="256" t="str">
        <f t="shared" si="27"/>
        <v>Входящи повиквания от други мобилни мрежи (Incoming calls from other mobile)</v>
      </c>
      <c r="E134" s="256" t="str">
        <f t="shared" si="27"/>
        <v>Voice Minutes</v>
      </c>
      <c r="F134" s="256"/>
      <c r="G134" s="560" t="str">
        <f t="shared" si="28"/>
        <v>2G</v>
      </c>
      <c r="H134" s="358">
        <f>IF($G134="2G",(H64*'3. Network design parameters'!F$73),H64*(1-'3. Network design parameters'!F$83))</f>
        <v>2409.8323407890693</v>
      </c>
      <c r="I134" s="358">
        <f>IF($G134="2G",(I64*'3. Network design parameters'!G$73),I64*(1-'3. Network design parameters'!G$83))</f>
        <v>2458.0289876048505</v>
      </c>
      <c r="J134" s="358">
        <f>IF($G134="2G",(J64*'3. Network design parameters'!H$73),J64*(1-'3. Network design parameters'!H$83))</f>
        <v>2507.1895673569484</v>
      </c>
      <c r="K134" s="358">
        <f>IF($G134="2G",(K64*'3. Network design parameters'!I$73),K64*(1-'3. Network design parameters'!I$83))</f>
        <v>2557.3333587040875</v>
      </c>
      <c r="L134" s="358">
        <f>IF($G134="2G",(L64*'3. Network design parameters'!J$73),L64*(1-'3. Network design parameters'!J$83))</f>
        <v>2608.4800258781684</v>
      </c>
      <c r="M134" s="358">
        <f>IF($G134="2G",(M64*'3. Network design parameters'!K$73),M64*(1-'3. Network design parameters'!K$83))</f>
        <v>2660.649626395732</v>
      </c>
      <c r="N134" s="358">
        <f>IF($G134="2G",(N64*'3. Network design parameters'!L$73),N64*(1-'3. Network design parameters'!L$83))</f>
        <v>2713.8626189236456</v>
      </c>
    </row>
    <row r="135" spans="3:14" s="503" customFormat="1">
      <c r="C135" s="256" t="str">
        <f t="shared" si="27"/>
        <v>S07</v>
      </c>
      <c r="D135" s="256" t="str">
        <f t="shared" si="27"/>
        <v>Входящи международни повиквания (Incoming calls from international)</v>
      </c>
      <c r="E135" s="256" t="str">
        <f t="shared" si="27"/>
        <v>Voice Minutes</v>
      </c>
      <c r="F135" s="256"/>
      <c r="G135" s="560" t="str">
        <f t="shared" si="28"/>
        <v>2G</v>
      </c>
      <c r="H135" s="358">
        <f>IF($G135="2G",(H65*'3. Network design parameters'!F$73),H65*(1-'3. Network design parameters'!F$83))</f>
        <v>701.05121119220837</v>
      </c>
      <c r="I135" s="358">
        <f>IF($G135="2G",(I65*'3. Network design parameters'!G$73),I65*(1-'3. Network design parameters'!G$83))</f>
        <v>715.07223541605265</v>
      </c>
      <c r="J135" s="358">
        <f>IF($G135="2G",(J65*'3. Network design parameters'!H$73),J65*(1-'3. Network design parameters'!H$83))</f>
        <v>729.37368012437366</v>
      </c>
      <c r="K135" s="358">
        <f>IF($G135="2G",(K65*'3. Network design parameters'!I$73),K65*(1-'3. Network design parameters'!I$83))</f>
        <v>743.9611537268612</v>
      </c>
      <c r="L135" s="358">
        <f>IF($G135="2G",(L65*'3. Network design parameters'!J$73),L65*(1-'3. Network design parameters'!J$83))</f>
        <v>758.84037680139852</v>
      </c>
      <c r="M135" s="358">
        <f>IF($G135="2G",(M65*'3. Network design parameters'!K$73),M65*(1-'3. Network design parameters'!K$83))</f>
        <v>774.01718433742656</v>
      </c>
      <c r="N135" s="358">
        <f>IF($G135="2G",(N65*'3. Network design parameters'!L$73),N65*(1-'3. Network design parameters'!L$83))</f>
        <v>789.49752802417527</v>
      </c>
    </row>
    <row r="136" spans="3:14" s="503" customFormat="1">
      <c r="C136" s="256" t="str">
        <f t="shared" si="27"/>
        <v>S08</v>
      </c>
      <c r="D136" s="256" t="str">
        <f t="shared" si="27"/>
        <v>Изходящи повиквания от чужди абонати в роуминг в мрежата на предприятието (Roaming Calls Outbound)</v>
      </c>
      <c r="E136" s="256" t="str">
        <f t="shared" si="27"/>
        <v>Voice Minutes</v>
      </c>
      <c r="F136" s="256"/>
      <c r="G136" s="560" t="str">
        <f t="shared" si="28"/>
        <v>2G</v>
      </c>
      <c r="H136" s="358">
        <f>IF($G136="2G",(H66*'3. Network design parameters'!F$73),H66*(1-'3. Network design parameters'!F$83))</f>
        <v>219.06446703614247</v>
      </c>
      <c r="I136" s="358">
        <f>IF($G136="2G",(I66*'3. Network design parameters'!G$73),I66*(1-'3. Network design parameters'!G$83))</f>
        <v>223.44575637686532</v>
      </c>
      <c r="J136" s="358">
        <f>IF($G136="2G",(J66*'3. Network design parameters'!H$73),J66*(1-'3. Network design parameters'!H$83))</f>
        <v>227.91467150440266</v>
      </c>
      <c r="K136" s="358">
        <f>IF($G136="2G",(K66*'3. Network design parameters'!I$73),K66*(1-'3. Network design parameters'!I$83))</f>
        <v>232.4729649344907</v>
      </c>
      <c r="L136" s="358">
        <f>IF($G136="2G",(L66*'3. Network design parameters'!J$73),L66*(1-'3. Network design parameters'!J$83))</f>
        <v>237.12242423318054</v>
      </c>
      <c r="M136" s="358">
        <f>IF($G136="2G",(M66*'3. Network design parameters'!K$73),M66*(1-'3. Network design parameters'!K$83))</f>
        <v>241.86487271784409</v>
      </c>
      <c r="N136" s="358">
        <f>IF($G136="2G",(N66*'3. Network design parameters'!L$73),N66*(1-'3. Network design parameters'!L$83))</f>
        <v>246.70217017220102</v>
      </c>
    </row>
    <row r="137" spans="3:14" s="503" customFormat="1">
      <c r="C137" s="256" t="str">
        <f t="shared" si="27"/>
        <v>S09</v>
      </c>
      <c r="D137" s="256" t="str">
        <f t="shared" si="27"/>
        <v>Входящи повиквания от чужди абонати в роуминг в мрежата на предприятието (Roaming Calls Inbound)</v>
      </c>
      <c r="E137" s="256" t="str">
        <f t="shared" si="27"/>
        <v>Voice Minutes</v>
      </c>
      <c r="F137" s="256"/>
      <c r="G137" s="560" t="str">
        <f t="shared" si="28"/>
        <v>2G</v>
      </c>
      <c r="H137" s="358">
        <f>IF($G137="2G",(H67*'3. Network design parameters'!F$73),H67*(1-'3. Network design parameters'!F$83))</f>
        <v>240.2967207941816</v>
      </c>
      <c r="I137" s="358">
        <f>IF($G137="2G",(I67*'3. Network design parameters'!G$73),I67*(1-'3. Network design parameters'!G$83))</f>
        <v>245.10265521006525</v>
      </c>
      <c r="J137" s="358">
        <f>IF($G137="2G",(J67*'3. Network design parameters'!H$73),J67*(1-'3. Network design parameters'!H$83))</f>
        <v>250.00470831426657</v>
      </c>
      <c r="K137" s="358">
        <f>IF($G137="2G",(K67*'3. Network design parameters'!I$73),K67*(1-'3. Network design parameters'!I$83))</f>
        <v>255.00480248055189</v>
      </c>
      <c r="L137" s="358">
        <f>IF($G137="2G",(L67*'3. Network design parameters'!J$73),L67*(1-'3. Network design parameters'!J$83))</f>
        <v>260.10489853016293</v>
      </c>
      <c r="M137" s="358">
        <f>IF($G137="2G",(M67*'3. Network design parameters'!K$73),M67*(1-'3. Network design parameters'!K$83))</f>
        <v>265.30699650076622</v>
      </c>
      <c r="N137" s="358">
        <f>IF($G137="2G",(N67*'3. Network design parameters'!L$73),N67*(1-'3. Network design parameters'!L$83))</f>
        <v>270.61313643078148</v>
      </c>
    </row>
    <row r="138" spans="3:14" s="503" customFormat="1">
      <c r="C138" s="256" t="str">
        <f t="shared" si="27"/>
        <v>S10</v>
      </c>
      <c r="D138" s="256" t="str">
        <f t="shared" si="27"/>
        <v>Гласова поща (Voice mail)</v>
      </c>
      <c r="E138" s="256" t="str">
        <f t="shared" si="27"/>
        <v>Voice Minutes</v>
      </c>
      <c r="F138" s="256"/>
      <c r="G138" s="560" t="str">
        <f t="shared" si="28"/>
        <v>2G</v>
      </c>
      <c r="H138" s="358">
        <f>IF($G138="2G",(H68*'3. Network design parameters'!F$73),H68*(1-'3. Network design parameters'!F$83))</f>
        <v>271.16118785676207</v>
      </c>
      <c r="I138" s="358">
        <f>IF($G138="2G",(I68*'3. Network design parameters'!G$73),I68*(1-'3. Network design parameters'!G$83))</f>
        <v>276.58441161389737</v>
      </c>
      <c r="J138" s="358">
        <f>IF($G138="2G",(J68*'3. Network design parameters'!H$73),J68*(1-'3. Network design parameters'!H$83))</f>
        <v>282.11609984617525</v>
      </c>
      <c r="K138" s="358">
        <f>IF($G138="2G",(K68*'3. Network design parameters'!I$73),K68*(1-'3. Network design parameters'!I$83))</f>
        <v>287.7584218430988</v>
      </c>
      <c r="L138" s="358">
        <f>IF($G138="2G",(L68*'3. Network design parameters'!J$73),L68*(1-'3. Network design parameters'!J$83))</f>
        <v>293.51359027996079</v>
      </c>
      <c r="M138" s="358">
        <f>IF($G138="2G",(M68*'3. Network design parameters'!K$73),M68*(1-'3. Network design parameters'!K$83))</f>
        <v>299.38386208556</v>
      </c>
      <c r="N138" s="358">
        <f>IF($G138="2G",(N68*'3. Network design parameters'!L$73),N68*(1-'3. Network design parameters'!L$83))</f>
        <v>305.37153932727114</v>
      </c>
    </row>
    <row r="139" spans="3:14" s="503" customFormat="1">
      <c r="C139" s="256" t="str">
        <f t="shared" si="27"/>
        <v>S11</v>
      </c>
      <c r="D139" s="256" t="str">
        <f t="shared" si="27"/>
        <v>Повиквания към центъра за обслужване на клиенти (Help desk call)</v>
      </c>
      <c r="E139" s="256" t="str">
        <f t="shared" si="27"/>
        <v>Voice Minutes</v>
      </c>
      <c r="F139" s="256"/>
      <c r="G139" s="560" t="str">
        <f t="shared" si="28"/>
        <v>2G</v>
      </c>
      <c r="H139" s="358">
        <f>IF($G139="2G",(H69*'3. Network design parameters'!F$73),H69*(1-'3. Network design parameters'!F$83))</f>
        <v>103.32098188449731</v>
      </c>
      <c r="I139" s="358">
        <f>IF($G139="2G",(I69*'3. Network design parameters'!G$73),I69*(1-'3. Network design parameters'!G$83))</f>
        <v>105.38740152218725</v>
      </c>
      <c r="J139" s="358">
        <f>IF($G139="2G",(J69*'3. Network design parameters'!H$73),J69*(1-'3. Network design parameters'!H$83))</f>
        <v>107.49514955263101</v>
      </c>
      <c r="K139" s="358">
        <f>IF($G139="2G",(K69*'3. Network design parameters'!I$73),K69*(1-'3. Network design parameters'!I$83))</f>
        <v>109.64505254368362</v>
      </c>
      <c r="L139" s="358">
        <f>IF($G139="2G",(L69*'3. Network design parameters'!J$73),L69*(1-'3. Network design parameters'!J$83))</f>
        <v>111.83795359455729</v>
      </c>
      <c r="M139" s="358">
        <f>IF($G139="2G",(M69*'3. Network design parameters'!K$73),M69*(1-'3. Network design parameters'!K$83))</f>
        <v>114.07471266644845</v>
      </c>
      <c r="N139" s="358">
        <f>IF($G139="2G",(N69*'3. Network design parameters'!L$73),N69*(1-'3. Network design parameters'!L$83))</f>
        <v>116.35620691977742</v>
      </c>
    </row>
    <row r="140" spans="3:14" s="503" customFormat="1">
      <c r="C140" s="256" t="str">
        <f t="shared" si="27"/>
        <v>S12</v>
      </c>
      <c r="D140" s="256" t="str">
        <f t="shared" si="27"/>
        <v>Видеоразговори (Video call)</v>
      </c>
      <c r="E140" s="256" t="str">
        <f t="shared" si="27"/>
        <v>Video minutes</v>
      </c>
      <c r="F140" s="256"/>
      <c r="G140" s="560" t="str">
        <f t="shared" si="28"/>
        <v>3G</v>
      </c>
      <c r="H140" s="358">
        <f>IF($G140="2G",(H70*'3. Network design parameters'!F$73),H70*(1-'3. Network design parameters'!F$83))</f>
        <v>10897.51451881832</v>
      </c>
      <c r="I140" s="358">
        <f>IF($G140="2G",(I70*'3. Network design parameters'!G$73),I70*(1-'3. Network design parameters'!G$83))</f>
        <v>10292.097045550634</v>
      </c>
      <c r="J140" s="358">
        <f>IF($G140="2G",(J70*'3. Network design parameters'!H$73),J70*(1-'3. Network design parameters'!H$83))</f>
        <v>9658.1038675447144</v>
      </c>
      <c r="K140" s="358">
        <f>IF($G140="2G",(K70*'3. Network design parameters'!I$73),K70*(1-'3. Network design parameters'!I$83))</f>
        <v>8994.6341236003391</v>
      </c>
      <c r="L140" s="358">
        <f>IF($G140="2G",(L70*'3. Network design parameters'!J$73),L70*(1-'3. Network design parameters'!J$83))</f>
        <v>8300.7623483511707</v>
      </c>
      <c r="M140" s="358">
        <f>IF($G140="2G",(M70*'3. Network design parameters'!K$73),M70*(1-'3. Network design parameters'!K$83))</f>
        <v>6999.6660467638421</v>
      </c>
      <c r="N140" s="358">
        <f>IF($G140="2G",(N70*'3. Network design parameters'!L$73),N70*(1-'3. Network design parameters'!L$83))</f>
        <v>6299.6994420874571</v>
      </c>
    </row>
    <row r="141" spans="3:14" s="503" customFormat="1">
      <c r="C141" s="256" t="str">
        <f t="shared" si="27"/>
        <v>S13</v>
      </c>
      <c r="D141" s="256" t="str">
        <f t="shared" si="27"/>
        <v>MMS в мрежата (MMS on net)</v>
      </c>
      <c r="E141" s="256" t="str">
        <f t="shared" si="27"/>
        <v>MMS</v>
      </c>
      <c r="F141" s="256"/>
      <c r="G141" s="560" t="str">
        <f t="shared" si="28"/>
        <v>3G</v>
      </c>
      <c r="H141" s="358">
        <f>IF($G141="2G",(H71*'3. Network design parameters'!F$73),H71*(1-'3. Network design parameters'!F$83))</f>
        <v>32.492307692307691</v>
      </c>
      <c r="I141" s="358">
        <f>IF($G141="2G",(I71*'3. Network design parameters'!G$73),I71*(1-'3. Network design parameters'!G$83))</f>
        <v>30.687179487179485</v>
      </c>
      <c r="J141" s="358">
        <f>IF($G141="2G",(J71*'3. Network design parameters'!H$73),J71*(1-'3. Network design parameters'!H$83))</f>
        <v>28.796849230769226</v>
      </c>
      <c r="K141" s="358">
        <f>IF($G141="2G",(K71*'3. Network design parameters'!I$73),K71*(1-'3. Network design parameters'!I$83))</f>
        <v>26.818630892307688</v>
      </c>
      <c r="L141" s="358">
        <f>IF($G141="2G",(L71*'3. Network design parameters'!J$73),L71*(1-'3. Network design parameters'!J$83))</f>
        <v>24.749765080615386</v>
      </c>
      <c r="M141" s="358">
        <f>IF($G141="2G",(M71*'3. Network design parameters'!K$73),M71*(1-'3. Network design parameters'!K$83))</f>
        <v>22.587417184098459</v>
      </c>
      <c r="N141" s="358">
        <f>IF($G141="2G",(N71*'3. Network design parameters'!L$73),N71*(1-'3. Network design parameters'!L$83))</f>
        <v>20.328675465688615</v>
      </c>
    </row>
    <row r="142" spans="3:14" s="503" customFormat="1">
      <c r="C142" s="256" t="str">
        <f t="shared" si="27"/>
        <v>S14</v>
      </c>
      <c r="D142" s="256" t="str">
        <f t="shared" si="27"/>
        <v>Изходящи MMS към други мрежи (MMS outgoing to other network)</v>
      </c>
      <c r="E142" s="256" t="str">
        <f t="shared" si="27"/>
        <v>MMS</v>
      </c>
      <c r="F142" s="256"/>
      <c r="G142" s="560" t="str">
        <f t="shared" si="28"/>
        <v>3G</v>
      </c>
      <c r="H142" s="358">
        <f>IF($G142="2G",(H72*'3. Network design parameters'!F$73),H72*(1-'3. Network design parameters'!F$83))</f>
        <v>32.492307692307691</v>
      </c>
      <c r="I142" s="358">
        <f>IF($G142="2G",(I72*'3. Network design parameters'!G$73),I72*(1-'3. Network design parameters'!G$83))</f>
        <v>30.687179487179485</v>
      </c>
      <c r="J142" s="358">
        <f>IF($G142="2G",(J72*'3. Network design parameters'!H$73),J72*(1-'3. Network design parameters'!H$83))</f>
        <v>28.796849230769226</v>
      </c>
      <c r="K142" s="358">
        <f>IF($G142="2G",(K72*'3. Network design parameters'!I$73),K72*(1-'3. Network design parameters'!I$83))</f>
        <v>26.818630892307688</v>
      </c>
      <c r="L142" s="358">
        <f>IF($G142="2G",(L72*'3. Network design parameters'!J$73),L72*(1-'3. Network design parameters'!J$83))</f>
        <v>24.749765080615386</v>
      </c>
      <c r="M142" s="358">
        <f>IF($G142="2G",(M72*'3. Network design parameters'!K$73),M72*(1-'3. Network design parameters'!K$83))</f>
        <v>22.587417184098459</v>
      </c>
      <c r="N142" s="358">
        <f>IF($G142="2G",(N72*'3. Network design parameters'!L$73),N72*(1-'3. Network design parameters'!L$83))</f>
        <v>20.328675465688615</v>
      </c>
    </row>
    <row r="143" spans="3:14" s="503" customFormat="1">
      <c r="C143" s="256" t="str">
        <f t="shared" si="27"/>
        <v>S15</v>
      </c>
      <c r="D143" s="256" t="str">
        <f t="shared" si="27"/>
        <v>Входящи MMS от други мрежи (MMS incoming from other network)</v>
      </c>
      <c r="E143" s="256" t="str">
        <f t="shared" si="27"/>
        <v>MMS</v>
      </c>
      <c r="F143" s="256"/>
      <c r="G143" s="560" t="str">
        <f t="shared" si="28"/>
        <v>3G</v>
      </c>
      <c r="H143" s="358">
        <f>IF($G143="2G",(H73*'3. Network design parameters'!F$73),H73*(1-'3. Network design parameters'!F$83))</f>
        <v>32.492307692307691</v>
      </c>
      <c r="I143" s="358">
        <f>IF($G143="2G",(I73*'3. Network design parameters'!G$73),I73*(1-'3. Network design parameters'!G$83))</f>
        <v>30.687179487179485</v>
      </c>
      <c r="J143" s="358">
        <f>IF($G143="2G",(J73*'3. Network design parameters'!H$73),J73*(1-'3. Network design parameters'!H$83))</f>
        <v>28.796849230769226</v>
      </c>
      <c r="K143" s="358">
        <f>IF($G143="2G",(K73*'3. Network design parameters'!I$73),K73*(1-'3. Network design parameters'!I$83))</f>
        <v>26.818630892307688</v>
      </c>
      <c r="L143" s="358">
        <f>IF($G143="2G",(L73*'3. Network design parameters'!J$73),L73*(1-'3. Network design parameters'!J$83))</f>
        <v>24.749765080615386</v>
      </c>
      <c r="M143" s="358">
        <f>IF($G143="2G",(M73*'3. Network design parameters'!K$73),M73*(1-'3. Network design parameters'!K$83))</f>
        <v>22.587417184098459</v>
      </c>
      <c r="N143" s="358">
        <f>IF($G143="2G",(N73*'3. Network design parameters'!L$73),N73*(1-'3. Network design parameters'!L$83))</f>
        <v>20.328675465688615</v>
      </c>
    </row>
    <row r="144" spans="3:14" s="503" customFormat="1">
      <c r="C144" s="256" t="str">
        <f t="shared" si="27"/>
        <v>S16</v>
      </c>
      <c r="D144" s="256" t="str">
        <f t="shared" si="27"/>
        <v>SMS в мрежата (SMS on net)</v>
      </c>
      <c r="E144" s="256" t="str">
        <f t="shared" si="27"/>
        <v>SMS</v>
      </c>
      <c r="F144" s="256"/>
      <c r="G144" s="560" t="str">
        <f t="shared" si="28"/>
        <v>2G</v>
      </c>
      <c r="H144" s="358">
        <f>IF($G144="2G",(H74*'3. Network design parameters'!F$73),H74*(1-'3. Network design parameters'!F$83))</f>
        <v>0.58604954367666229</v>
      </c>
      <c r="I144" s="358">
        <f>IF($G144="2G",(I74*'3. Network design parameters'!G$73),I74*(1-'3. Network design parameters'!G$83))</f>
        <v>0.59777053455019546</v>
      </c>
      <c r="J144" s="358">
        <f>IF($G144="2G",(J74*'3. Network design parameters'!H$73),J74*(1-'3. Network design parameters'!H$83))</f>
        <v>0.6097259452411995</v>
      </c>
      <c r="K144" s="358">
        <f>IF($G144="2G",(K74*'3. Network design parameters'!I$73),K74*(1-'3. Network design parameters'!I$83))</f>
        <v>0.62192046414602353</v>
      </c>
      <c r="L144" s="358">
        <f>IF($G144="2G",(L74*'3. Network design parameters'!J$73),L74*(1-'3. Network design parameters'!J$83))</f>
        <v>0.63435887342894404</v>
      </c>
      <c r="M144" s="358">
        <f>IF($G144="2G",(M74*'3. Network design parameters'!K$73),M74*(1-'3. Network design parameters'!K$83))</f>
        <v>0.64704605089752287</v>
      </c>
      <c r="N144" s="358">
        <f>IF($G144="2G",(N74*'3. Network design parameters'!L$73),N74*(1-'3. Network design parameters'!L$83))</f>
        <v>0.6599869719154734</v>
      </c>
    </row>
    <row r="145" spans="3:14" s="503" customFormat="1">
      <c r="C145" s="256" t="str">
        <f t="shared" si="27"/>
        <v>S17</v>
      </c>
      <c r="D145" s="256" t="str">
        <f t="shared" si="27"/>
        <v>Изходящи SMS към други мрежи (SMS outgoing to other network)</v>
      </c>
      <c r="E145" s="256" t="str">
        <f t="shared" si="27"/>
        <v>SMS</v>
      </c>
      <c r="F145" s="256"/>
      <c r="G145" s="560" t="str">
        <f t="shared" si="28"/>
        <v>2G</v>
      </c>
      <c r="H145" s="358">
        <f>IF($G145="2G",(H75*'3. Network design parameters'!F$73),H75*(1-'3. Network design parameters'!F$83))</f>
        <v>0.19534984789222076</v>
      </c>
      <c r="I145" s="358">
        <f>IF($G145="2G",(I75*'3. Network design parameters'!G$73),I75*(1-'3. Network design parameters'!G$83))</f>
        <v>0.19925684485006517</v>
      </c>
      <c r="J145" s="358">
        <f>IF($G145="2G",(J75*'3. Network design parameters'!H$73),J75*(1-'3. Network design parameters'!H$83))</f>
        <v>0.20324198174706651</v>
      </c>
      <c r="K145" s="358">
        <f>IF($G145="2G",(K75*'3. Network design parameters'!I$73),K75*(1-'3. Network design parameters'!I$83))</f>
        <v>0.20730682138200782</v>
      </c>
      <c r="L145" s="358">
        <f>IF($G145="2G",(L75*'3. Network design parameters'!J$73),L75*(1-'3. Network design parameters'!J$83))</f>
        <v>0.21145295780964798</v>
      </c>
      <c r="M145" s="358">
        <f>IF($G145="2G",(M75*'3. Network design parameters'!K$73),M75*(1-'3. Network design parameters'!K$83))</f>
        <v>0.21568201696584094</v>
      </c>
      <c r="N145" s="358">
        <f>IF($G145="2G",(N75*'3. Network design parameters'!L$73),N75*(1-'3. Network design parameters'!L$83))</f>
        <v>0.21999565730515774</v>
      </c>
    </row>
    <row r="146" spans="3:14" s="503" customFormat="1">
      <c r="C146" s="256" t="str">
        <f t="shared" si="27"/>
        <v>S18</v>
      </c>
      <c r="D146" s="256" t="str">
        <f t="shared" si="27"/>
        <v>Входящи SMS от други мрежи (SMS incoming from other network)</v>
      </c>
      <c r="E146" s="256" t="str">
        <f t="shared" si="27"/>
        <v>SMS</v>
      </c>
      <c r="F146" s="256"/>
      <c r="G146" s="560" t="str">
        <f t="shared" si="28"/>
        <v>2G</v>
      </c>
      <c r="H146" s="358">
        <f>IF($G146="2G",(H76*'3. Network design parameters'!F$73),H76*(1-'3. Network design parameters'!F$83))</f>
        <v>9.7674923946110381E-2</v>
      </c>
      <c r="I146" s="358">
        <f>IF($G146="2G",(I76*'3. Network design parameters'!G$73),I76*(1-'3. Network design parameters'!G$83))</f>
        <v>9.9628422425032587E-2</v>
      </c>
      <c r="J146" s="358">
        <f>IF($G146="2G",(J76*'3. Network design parameters'!H$73),J76*(1-'3. Network design parameters'!H$83))</f>
        <v>0.10162099087353325</v>
      </c>
      <c r="K146" s="358">
        <f>IF($G146="2G",(K76*'3. Network design parameters'!I$73),K76*(1-'3. Network design parameters'!I$83))</f>
        <v>0.10365341069100391</v>
      </c>
      <c r="L146" s="358">
        <f>IF($G146="2G",(L76*'3. Network design parameters'!J$73),L76*(1-'3. Network design parameters'!J$83))</f>
        <v>0.10572647890482399</v>
      </c>
      <c r="M146" s="358">
        <f>IF($G146="2G",(M76*'3. Network design parameters'!K$73),M76*(1-'3. Network design parameters'!K$83))</f>
        <v>0.10784100848292047</v>
      </c>
      <c r="N146" s="358">
        <f>IF($G146="2G",(N76*'3. Network design parameters'!L$73),N76*(1-'3. Network design parameters'!L$83))</f>
        <v>0.10999782865257887</v>
      </c>
    </row>
    <row r="147" spans="3:14" s="503" customFormat="1">
      <c r="C147" s="256" t="str">
        <f t="shared" si="27"/>
        <v>S19</v>
      </c>
      <c r="D147" s="256" t="str">
        <f t="shared" si="27"/>
        <v>Пренос на данни (Data services)</v>
      </c>
      <c r="E147" s="256" t="str">
        <f t="shared" si="27"/>
        <v>Mbytes</v>
      </c>
      <c r="F147" s="256"/>
      <c r="G147" s="560" t="str">
        <f t="shared" si="28"/>
        <v>3G</v>
      </c>
      <c r="H147" s="358">
        <f>IF($G147="2G",(H77*'3. Network design parameters'!F$73),H77*(1-'3. Network design parameters'!F$83))</f>
        <v>28571.42857142858</v>
      </c>
      <c r="I147" s="358">
        <f>IF($G147="2G",(I77*'3. Network design parameters'!G$73),I77*(1-'3. Network design parameters'!G$83))</f>
        <v>26984.126984126993</v>
      </c>
      <c r="J147" s="358">
        <f>IF($G147="2G",(J77*'3. Network design parameters'!H$73),J77*(1-'3. Network design parameters'!H$83))</f>
        <v>25321.904761904763</v>
      </c>
      <c r="K147" s="358">
        <f>IF($G147="2G",(K77*'3. Network design parameters'!I$73),K77*(1-'3. Network design parameters'!I$83))</f>
        <v>23582.400000000009</v>
      </c>
      <c r="L147" s="358">
        <f>IF($G147="2G",(L77*'3. Network design parameters'!J$73),L77*(1-'3. Network design parameters'!J$83))</f>
        <v>21763.186285714291</v>
      </c>
      <c r="M147" s="358">
        <f>IF($G147="2G",(M77*'3. Network design parameters'!K$73),M77*(1-'3. Network design parameters'!K$83))</f>
        <v>19861.771062857148</v>
      </c>
      <c r="N147" s="358">
        <f>IF($G147="2G",(N77*'3. Network design parameters'!L$73),N77*(1-'3. Network design parameters'!L$83))</f>
        <v>17875.593956571432</v>
      </c>
    </row>
    <row r="148" spans="3:14" s="503" customFormat="1">
      <c r="C148" s="256" t="str">
        <f t="shared" si="27"/>
        <v>S20</v>
      </c>
      <c r="D148" s="256" t="str">
        <f t="shared" si="27"/>
        <v>Subscribers</v>
      </c>
      <c r="E148" s="256" t="str">
        <f t="shared" si="27"/>
        <v>Subscriber</v>
      </c>
      <c r="F148" s="256"/>
      <c r="G148" s="560">
        <f t="shared" si="28"/>
        <v>0</v>
      </c>
      <c r="H148" s="358">
        <f>IF($G148="2G",(H78*'3. Network design parameters'!F$73),H78*(1-'3. Network design parameters'!F$83))</f>
        <v>0</v>
      </c>
      <c r="I148" s="358">
        <f>IF($G148="2G",(I78*'3. Network design parameters'!G$73),I78*(1-'3. Network design parameters'!G$83))</f>
        <v>0</v>
      </c>
      <c r="J148" s="358">
        <f>IF($G148="2G",(J78*'3. Network design parameters'!H$73),J78*(1-'3. Network design parameters'!H$83))</f>
        <v>0</v>
      </c>
      <c r="K148" s="358">
        <f>IF($G148="2G",(K78*'3. Network design parameters'!I$73),K78*(1-'3. Network design parameters'!I$83))</f>
        <v>0</v>
      </c>
      <c r="L148" s="358">
        <f>IF($G148="2G",(L78*'3. Network design parameters'!J$73),L78*(1-'3. Network design parameters'!J$83))</f>
        <v>0</v>
      </c>
      <c r="M148" s="358">
        <f>IF($G148="2G",(M78*'3. Network design parameters'!K$73),M78*(1-'3. Network design parameters'!K$83))</f>
        <v>0</v>
      </c>
      <c r="N148" s="358">
        <f>IF($G148="2G",(N78*'3. Network design parameters'!L$73),N78*(1-'3. Network design parameters'!L$83))</f>
        <v>0</v>
      </c>
    </row>
    <row r="149" spans="3:14" s="503" customFormat="1">
      <c r="C149" s="256" t="str">
        <f t="shared" si="27"/>
        <v>S21</v>
      </c>
      <c r="D149" s="256" t="str">
        <f t="shared" si="27"/>
        <v>OTHER: complete as required</v>
      </c>
      <c r="E149" s="256" t="str">
        <f t="shared" si="27"/>
        <v>OTHER: complete as required</v>
      </c>
      <c r="F149" s="256"/>
      <c r="G149" s="560">
        <f t="shared" si="28"/>
        <v>0</v>
      </c>
      <c r="H149" s="358">
        <f>IF($G149="2G",(H79*'3. Network design parameters'!F$73),H79*(1-'3. Network design parameters'!F$83))</f>
        <v>0</v>
      </c>
      <c r="I149" s="358">
        <f>IF($G149="2G",(I79*'3. Network design parameters'!G$73),I79*(1-'3. Network design parameters'!G$83))</f>
        <v>0</v>
      </c>
      <c r="J149" s="358">
        <f>IF($G149="2G",(J79*'3. Network design parameters'!H$73),J79*(1-'3. Network design parameters'!H$83))</f>
        <v>0</v>
      </c>
      <c r="K149" s="358">
        <f>IF($G149="2G",(K79*'3. Network design parameters'!I$73),K79*(1-'3. Network design parameters'!I$83))</f>
        <v>0</v>
      </c>
      <c r="L149" s="358">
        <f>IF($G149="2G",(L79*'3. Network design parameters'!J$73),L79*(1-'3. Network design parameters'!J$83))</f>
        <v>0</v>
      </c>
      <c r="M149" s="358">
        <f>IF($G149="2G",(M79*'3. Network design parameters'!K$73),M79*(1-'3. Network design parameters'!K$83))</f>
        <v>0</v>
      </c>
      <c r="N149" s="358">
        <f>IF($G149="2G",(N79*'3. Network design parameters'!L$73),N79*(1-'3. Network design parameters'!L$83))</f>
        <v>0</v>
      </c>
    </row>
    <row r="150" spans="3:14" s="503" customFormat="1">
      <c r="C150" s="256" t="str">
        <f t="shared" si="27"/>
        <v>S22</v>
      </c>
      <c r="D150" s="256" t="str">
        <f t="shared" si="27"/>
        <v>OTHER: complete as required</v>
      </c>
      <c r="E150" s="256" t="str">
        <f t="shared" si="27"/>
        <v>OTHER: complete as required</v>
      </c>
      <c r="F150" s="256"/>
      <c r="G150" s="560">
        <f t="shared" si="28"/>
        <v>0</v>
      </c>
      <c r="H150" s="358">
        <f>IF($G150="2G",(H80*'3. Network design parameters'!F$73),H80*(1-'3. Network design parameters'!F$83))</f>
        <v>0</v>
      </c>
      <c r="I150" s="358">
        <f>IF($G150="2G",(I80*'3. Network design parameters'!G$73),I80*(1-'3. Network design parameters'!G$83))</f>
        <v>0</v>
      </c>
      <c r="J150" s="358">
        <f>IF($G150="2G",(J80*'3. Network design parameters'!H$73),J80*(1-'3. Network design parameters'!H$83))</f>
        <v>0</v>
      </c>
      <c r="K150" s="358">
        <f>IF($G150="2G",(K80*'3. Network design parameters'!I$73),K80*(1-'3. Network design parameters'!I$83))</f>
        <v>0</v>
      </c>
      <c r="L150" s="358">
        <f>IF($G150="2G",(L80*'3. Network design parameters'!J$73),L80*(1-'3. Network design parameters'!J$83))</f>
        <v>0</v>
      </c>
      <c r="M150" s="358">
        <f>IF($G150="2G",(M80*'3. Network design parameters'!K$73),M80*(1-'3. Network design parameters'!K$83))</f>
        <v>0</v>
      </c>
      <c r="N150" s="358">
        <f>IF($G150="2G",(N80*'3. Network design parameters'!L$73),N80*(1-'3. Network design parameters'!L$83))</f>
        <v>0</v>
      </c>
    </row>
    <row r="151" spans="3:14" s="503" customFormat="1">
      <c r="C151" s="256" t="str">
        <f t="shared" si="27"/>
        <v>S23</v>
      </c>
      <c r="D151" s="256" t="str">
        <f t="shared" si="27"/>
        <v>OTHER: complete as required</v>
      </c>
      <c r="E151" s="256" t="str">
        <f t="shared" si="27"/>
        <v>OTHER: complete as required</v>
      </c>
      <c r="F151" s="256"/>
      <c r="G151" s="560">
        <f t="shared" si="28"/>
        <v>0</v>
      </c>
      <c r="H151" s="358">
        <f>IF($G151="2G",(H81*'3. Network design parameters'!F$73),H81*(1-'3. Network design parameters'!F$83))</f>
        <v>0</v>
      </c>
      <c r="I151" s="358">
        <f>IF($G151="2G",(I81*'3. Network design parameters'!G$73),I81*(1-'3. Network design parameters'!G$83))</f>
        <v>0</v>
      </c>
      <c r="J151" s="358">
        <f>IF($G151="2G",(J81*'3. Network design parameters'!H$73),J81*(1-'3. Network design parameters'!H$83))</f>
        <v>0</v>
      </c>
      <c r="K151" s="358">
        <f>IF($G151="2G",(K81*'3. Network design parameters'!I$73),K81*(1-'3. Network design parameters'!I$83))</f>
        <v>0</v>
      </c>
      <c r="L151" s="358">
        <f>IF($G151="2G",(L81*'3. Network design parameters'!J$73),L81*(1-'3. Network design parameters'!J$83))</f>
        <v>0</v>
      </c>
      <c r="M151" s="358">
        <f>IF($G151="2G",(M81*'3. Network design parameters'!K$73),M81*(1-'3. Network design parameters'!K$83))</f>
        <v>0</v>
      </c>
      <c r="N151" s="358">
        <f>IF($G151="2G",(N81*'3. Network design parameters'!L$73),N81*(1-'3. Network design parameters'!L$83))</f>
        <v>0</v>
      </c>
    </row>
    <row r="152" spans="3:14" s="503" customFormat="1">
      <c r="C152" s="256" t="str">
        <f t="shared" si="27"/>
        <v>S24</v>
      </c>
      <c r="D152" s="256" t="str">
        <f t="shared" si="27"/>
        <v>OTHER: complete as required</v>
      </c>
      <c r="E152" s="256" t="str">
        <f t="shared" si="27"/>
        <v>OTHER: complete as required</v>
      </c>
      <c r="F152" s="256"/>
      <c r="G152" s="560">
        <f t="shared" si="28"/>
        <v>0</v>
      </c>
      <c r="H152" s="358">
        <f>IF($G152="2G",(H82*'3. Network design parameters'!F$73),H82*(1-'3. Network design parameters'!F$83))</f>
        <v>0</v>
      </c>
      <c r="I152" s="358">
        <f>IF($G152="2G",(I82*'3. Network design parameters'!G$73),I82*(1-'3. Network design parameters'!G$83))</f>
        <v>0</v>
      </c>
      <c r="J152" s="358">
        <f>IF($G152="2G",(J82*'3. Network design parameters'!H$73),J82*(1-'3. Network design parameters'!H$83))</f>
        <v>0</v>
      </c>
      <c r="K152" s="358">
        <f>IF($G152="2G",(K82*'3. Network design parameters'!I$73),K82*(1-'3. Network design parameters'!I$83))</f>
        <v>0</v>
      </c>
      <c r="L152" s="358">
        <f>IF($G152="2G",(L82*'3. Network design parameters'!J$73),L82*(1-'3. Network design parameters'!J$83))</f>
        <v>0</v>
      </c>
      <c r="M152" s="358">
        <f>IF($G152="2G",(M82*'3. Network design parameters'!K$73),M82*(1-'3. Network design parameters'!K$83))</f>
        <v>0</v>
      </c>
      <c r="N152" s="358">
        <f>IF($G152="2G",(N82*'3. Network design parameters'!L$73),N82*(1-'3. Network design parameters'!L$83))</f>
        <v>0</v>
      </c>
    </row>
    <row r="153" spans="3:14" s="503" customFormat="1">
      <c r="C153" s="256" t="str">
        <f t="shared" si="27"/>
        <v>S25</v>
      </c>
      <c r="D153" s="256" t="str">
        <f t="shared" si="27"/>
        <v>OTHER: complete as required</v>
      </c>
      <c r="E153" s="256" t="str">
        <f t="shared" si="27"/>
        <v>OTHER: complete as required</v>
      </c>
      <c r="F153" s="256"/>
      <c r="G153" s="560">
        <f t="shared" si="28"/>
        <v>0</v>
      </c>
      <c r="H153" s="358">
        <f>IF($G153="2G",(H83*'3. Network design parameters'!F$73),H83*(1-'3. Network design parameters'!F$83))</f>
        <v>0</v>
      </c>
      <c r="I153" s="358">
        <f>IF($G153="2G",(I83*'3. Network design parameters'!G$73),I83*(1-'3. Network design parameters'!G$83))</f>
        <v>0</v>
      </c>
      <c r="J153" s="358">
        <f>IF($G153="2G",(J83*'3. Network design parameters'!H$73),J83*(1-'3. Network design parameters'!H$83))</f>
        <v>0</v>
      </c>
      <c r="K153" s="358">
        <f>IF($G153="2G",(K83*'3. Network design parameters'!I$73),K83*(1-'3. Network design parameters'!I$83))</f>
        <v>0</v>
      </c>
      <c r="L153" s="358">
        <f>IF($G153="2G",(L83*'3. Network design parameters'!J$73),L83*(1-'3. Network design parameters'!J$83))</f>
        <v>0</v>
      </c>
      <c r="M153" s="358">
        <f>IF($G153="2G",(M83*'3. Network design parameters'!K$73),M83*(1-'3. Network design parameters'!K$83))</f>
        <v>0</v>
      </c>
      <c r="N153" s="358">
        <f>IF($G153="2G",(N83*'3. Network design parameters'!L$73),N83*(1-'3. Network design parameters'!L$83))</f>
        <v>0</v>
      </c>
    </row>
    <row r="154" spans="3:14" s="503" customFormat="1">
      <c r="C154" s="256" t="str">
        <f t="shared" si="27"/>
        <v>S26</v>
      </c>
      <c r="D154" s="256" t="str">
        <f t="shared" si="27"/>
        <v>OTHER: complete as required</v>
      </c>
      <c r="E154" s="256" t="str">
        <f t="shared" si="27"/>
        <v>OTHER: complete as required</v>
      </c>
      <c r="F154" s="256"/>
      <c r="G154" s="560">
        <f t="shared" si="28"/>
        <v>0</v>
      </c>
      <c r="H154" s="358">
        <f>IF($G154="2G",(H84*'3. Network design parameters'!F$73),H84*(1-'3. Network design parameters'!F$83))</f>
        <v>0</v>
      </c>
      <c r="I154" s="358">
        <f>IF($G154="2G",(I84*'3. Network design parameters'!G$73),I84*(1-'3. Network design parameters'!G$83))</f>
        <v>0</v>
      </c>
      <c r="J154" s="358">
        <f>IF($G154="2G",(J84*'3. Network design parameters'!H$73),J84*(1-'3. Network design parameters'!H$83))</f>
        <v>0</v>
      </c>
      <c r="K154" s="358">
        <f>IF($G154="2G",(K84*'3. Network design parameters'!I$73),K84*(1-'3. Network design parameters'!I$83))</f>
        <v>0</v>
      </c>
      <c r="L154" s="358">
        <f>IF($G154="2G",(L84*'3. Network design parameters'!J$73),L84*(1-'3. Network design parameters'!J$83))</f>
        <v>0</v>
      </c>
      <c r="M154" s="358">
        <f>IF($G154="2G",(M84*'3. Network design parameters'!K$73),M84*(1-'3. Network design parameters'!K$83))</f>
        <v>0</v>
      </c>
      <c r="N154" s="358">
        <f>IF($G154="2G",(N84*'3. Network design parameters'!L$73),N84*(1-'3. Network design parameters'!L$83))</f>
        <v>0</v>
      </c>
    </row>
    <row r="155" spans="3:14" s="503" customFormat="1">
      <c r="C155" s="256" t="str">
        <f t="shared" si="27"/>
        <v>S27</v>
      </c>
      <c r="D155" s="256" t="str">
        <f t="shared" si="27"/>
        <v>OTHER: complete as required</v>
      </c>
      <c r="E155" s="256" t="str">
        <f t="shared" si="27"/>
        <v>OTHER: complete as required</v>
      </c>
      <c r="F155" s="256"/>
      <c r="G155" s="560">
        <f t="shared" si="28"/>
        <v>0</v>
      </c>
      <c r="H155" s="358">
        <f>IF($G155="2G",(H85*'3. Network design parameters'!F$73),H85*(1-'3. Network design parameters'!F$83))</f>
        <v>0</v>
      </c>
      <c r="I155" s="358">
        <f>IF($G155="2G",(I85*'3. Network design parameters'!G$73),I85*(1-'3. Network design parameters'!G$83))</f>
        <v>0</v>
      </c>
      <c r="J155" s="358">
        <f>IF($G155="2G",(J85*'3. Network design parameters'!H$73),J85*(1-'3. Network design parameters'!H$83))</f>
        <v>0</v>
      </c>
      <c r="K155" s="358">
        <f>IF($G155="2G",(K85*'3. Network design parameters'!I$73),K85*(1-'3. Network design parameters'!I$83))</f>
        <v>0</v>
      </c>
      <c r="L155" s="358">
        <f>IF($G155="2G",(L85*'3. Network design parameters'!J$73),L85*(1-'3. Network design parameters'!J$83))</f>
        <v>0</v>
      </c>
      <c r="M155" s="358">
        <f>IF($G155="2G",(M85*'3. Network design parameters'!K$73),M85*(1-'3. Network design parameters'!K$83))</f>
        <v>0</v>
      </c>
      <c r="N155" s="358">
        <f>IF($G155="2G",(N85*'3. Network design parameters'!L$73),N85*(1-'3. Network design parameters'!L$83))</f>
        <v>0</v>
      </c>
    </row>
    <row r="156" spans="3:14" s="503" customFormat="1">
      <c r="C156" s="256" t="str">
        <f t="shared" si="27"/>
        <v>S28</v>
      </c>
      <c r="D156" s="256" t="str">
        <f t="shared" si="27"/>
        <v>OTHER: complete as required</v>
      </c>
      <c r="E156" s="256" t="str">
        <f t="shared" si="27"/>
        <v>OTHER: complete as required</v>
      </c>
      <c r="F156" s="256"/>
      <c r="G156" s="560">
        <f t="shared" si="28"/>
        <v>0</v>
      </c>
      <c r="H156" s="358">
        <f>IF($G156="2G",(H86*'3. Network design parameters'!F$73),H86*(1-'3. Network design parameters'!F$83))</f>
        <v>0</v>
      </c>
      <c r="I156" s="358">
        <f>IF($G156="2G",(I86*'3. Network design parameters'!G$73),I86*(1-'3. Network design parameters'!G$83))</f>
        <v>0</v>
      </c>
      <c r="J156" s="358">
        <f>IF($G156="2G",(J86*'3. Network design parameters'!H$73),J86*(1-'3. Network design parameters'!H$83))</f>
        <v>0</v>
      </c>
      <c r="K156" s="358">
        <f>IF($G156="2G",(K86*'3. Network design parameters'!I$73),K86*(1-'3. Network design parameters'!I$83))</f>
        <v>0</v>
      </c>
      <c r="L156" s="358">
        <f>IF($G156="2G",(L86*'3. Network design parameters'!J$73),L86*(1-'3. Network design parameters'!J$83))</f>
        <v>0</v>
      </c>
      <c r="M156" s="358">
        <f>IF($G156="2G",(M86*'3. Network design parameters'!K$73),M86*(1-'3. Network design parameters'!K$83))</f>
        <v>0</v>
      </c>
      <c r="N156" s="358">
        <f>IF($G156="2G",(N86*'3. Network design parameters'!L$73),N86*(1-'3. Network design parameters'!L$83))</f>
        <v>0</v>
      </c>
    </row>
    <row r="157" spans="3:14" s="503" customFormat="1">
      <c r="C157" s="256" t="str">
        <f t="shared" si="27"/>
        <v>S29</v>
      </c>
      <c r="D157" s="256" t="str">
        <f t="shared" si="27"/>
        <v>OTHER: complete as required</v>
      </c>
      <c r="E157" s="256" t="str">
        <f t="shared" si="27"/>
        <v>OTHER: complete as required</v>
      </c>
      <c r="F157" s="256"/>
      <c r="G157" s="560">
        <f t="shared" si="28"/>
        <v>0</v>
      </c>
      <c r="H157" s="358">
        <f>IF($G157="2G",(H87*'3. Network design parameters'!F$73),H87*(1-'3. Network design parameters'!F$83))</f>
        <v>0</v>
      </c>
      <c r="I157" s="358">
        <f>IF($G157="2G",(I87*'3. Network design parameters'!G$73),I87*(1-'3. Network design parameters'!G$83))</f>
        <v>0</v>
      </c>
      <c r="J157" s="358">
        <f>IF($G157="2G",(J87*'3. Network design parameters'!H$73),J87*(1-'3. Network design parameters'!H$83))</f>
        <v>0</v>
      </c>
      <c r="K157" s="358">
        <f>IF($G157="2G",(K87*'3. Network design parameters'!I$73),K87*(1-'3. Network design parameters'!I$83))</f>
        <v>0</v>
      </c>
      <c r="L157" s="358">
        <f>IF($G157="2G",(L87*'3. Network design parameters'!J$73),L87*(1-'3. Network design parameters'!J$83))</f>
        <v>0</v>
      </c>
      <c r="M157" s="358">
        <f>IF($G157="2G",(M87*'3. Network design parameters'!K$73),M87*(1-'3. Network design parameters'!K$83))</f>
        <v>0</v>
      </c>
      <c r="N157" s="358">
        <f>IF($G157="2G",(N87*'3. Network design parameters'!L$73),N87*(1-'3. Network design parameters'!L$83))</f>
        <v>0</v>
      </c>
    </row>
    <row r="158" spans="3:14" s="503" customFormat="1">
      <c r="C158" s="256" t="str">
        <f t="shared" si="27"/>
        <v>S30</v>
      </c>
      <c r="D158" s="256" t="str">
        <f t="shared" si="27"/>
        <v>OTHER: complete as required</v>
      </c>
      <c r="E158" s="256" t="str">
        <f t="shared" si="27"/>
        <v>OTHER: complete as required</v>
      </c>
      <c r="F158" s="256"/>
      <c r="G158" s="560">
        <f t="shared" si="28"/>
        <v>0</v>
      </c>
      <c r="H158" s="358">
        <f>IF($G158="2G",(H88*'3. Network design parameters'!F$73),H88*(1-'3. Network design parameters'!F$83))</f>
        <v>0</v>
      </c>
      <c r="I158" s="358">
        <f>IF($G158="2G",(I88*'3. Network design parameters'!G$73),I88*(1-'3. Network design parameters'!G$83))</f>
        <v>0</v>
      </c>
      <c r="J158" s="358">
        <f>IF($G158="2G",(J88*'3. Network design parameters'!H$73),J88*(1-'3. Network design parameters'!H$83))</f>
        <v>0</v>
      </c>
      <c r="K158" s="358">
        <f>IF($G158="2G",(K88*'3. Network design parameters'!I$73),K88*(1-'3. Network design parameters'!I$83))</f>
        <v>0</v>
      </c>
      <c r="L158" s="358">
        <f>IF($G158="2G",(L88*'3. Network design parameters'!J$73),L88*(1-'3. Network design parameters'!J$83))</f>
        <v>0</v>
      </c>
      <c r="M158" s="358">
        <f>IF($G158="2G",(M88*'3. Network design parameters'!K$73),M88*(1-'3. Network design parameters'!K$83))</f>
        <v>0</v>
      </c>
      <c r="N158" s="358">
        <f>IF($G158="2G",(N88*'3. Network design parameters'!L$73),N88*(1-'3. Network design parameters'!L$83))</f>
        <v>0</v>
      </c>
    </row>
    <row r="159" spans="3:14" s="710" customFormat="1">
      <c r="C159" s="726"/>
      <c r="D159" s="726" t="s">
        <v>389</v>
      </c>
      <c r="E159" s="726"/>
      <c r="F159" s="726"/>
      <c r="G159" s="726"/>
      <c r="H159" s="730">
        <f t="shared" ref="H159:M159" si="29">SUM(H129:H158)</f>
        <v>61226.045066258899</v>
      </c>
      <c r="I159" s="730">
        <f t="shared" si="29"/>
        <v>59461.103122132961</v>
      </c>
      <c r="J159" s="730">
        <f t="shared" si="29"/>
        <v>57601.073082215451</v>
      </c>
      <c r="K159" s="730">
        <f t="shared" si="29"/>
        <v>55642.857399452412</v>
      </c>
      <c r="L159" s="730">
        <f t="shared" si="29"/>
        <v>53583.272660145944</v>
      </c>
      <c r="M159" s="730">
        <f t="shared" si="29"/>
        <v>50843.175586628699</v>
      </c>
      <c r="N159" s="730">
        <f t="shared" ref="N159" si="30">SUM(N129:N158)</f>
        <v>48628.535175020472</v>
      </c>
    </row>
    <row r="160" spans="3:14" s="503" customFormat="1">
      <c r="H160" s="548"/>
      <c r="I160" s="548"/>
      <c r="J160" s="548"/>
      <c r="K160" s="548"/>
      <c r="L160" s="548"/>
      <c r="M160" s="548"/>
      <c r="N160" s="548"/>
    </row>
    <row r="161" spans="3:14" s="503" customFormat="1" ht="15.75">
      <c r="C161" s="506" t="s">
        <v>845</v>
      </c>
    </row>
    <row r="162" spans="3:14" s="503" customFormat="1">
      <c r="C162" s="238" t="s">
        <v>0</v>
      </c>
      <c r="D162" s="238" t="s">
        <v>285</v>
      </c>
      <c r="E162" s="37" t="s">
        <v>14</v>
      </c>
      <c r="F162" s="230"/>
      <c r="G162" s="230"/>
      <c r="H162" s="230">
        <f t="shared" ref="H162:N162" si="31">H128</f>
        <v>2014</v>
      </c>
      <c r="I162" s="230">
        <f t="shared" si="31"/>
        <v>2015</v>
      </c>
      <c r="J162" s="230">
        <f t="shared" si="31"/>
        <v>2016</v>
      </c>
      <c r="K162" s="230">
        <f t="shared" si="31"/>
        <v>2017</v>
      </c>
      <c r="L162" s="230">
        <f t="shared" si="31"/>
        <v>2018</v>
      </c>
      <c r="M162" s="230">
        <f t="shared" si="31"/>
        <v>2019</v>
      </c>
      <c r="N162" s="230">
        <f t="shared" si="31"/>
        <v>2020</v>
      </c>
    </row>
    <row r="163" spans="3:14" s="503" customFormat="1">
      <c r="C163" s="256" t="str">
        <f t="shared" ref="C163:E163" si="32">C129</f>
        <v>S01</v>
      </c>
      <c r="D163" s="256" t="str">
        <f t="shared" si="32"/>
        <v>Повиквания в мрежата (On Net calls)</v>
      </c>
      <c r="E163" s="256" t="str">
        <f t="shared" si="32"/>
        <v>Voice Minutes</v>
      </c>
      <c r="F163" s="256"/>
      <c r="G163" s="560" t="str">
        <f t="shared" ref="G163:G192" si="33">G129</f>
        <v>2G</v>
      </c>
      <c r="H163" s="358">
        <f>IF($G163="2G",(H59*'3. Network design parameters'!F$80),H59*'3. Network design parameters'!F$83)</f>
        <v>0</v>
      </c>
      <c r="I163" s="358">
        <f>IF($G163="2G",(I59*'3. Network design parameters'!G$80),I59*'3. Network design parameters'!G$83)</f>
        <v>0</v>
      </c>
      <c r="J163" s="358">
        <f>IF($G163="2G",(J59*'3. Network design parameters'!H$80),J59*'3. Network design parameters'!H$83)</f>
        <v>0</v>
      </c>
      <c r="K163" s="358">
        <f>IF($G163="2G",(K59*'3. Network design parameters'!I$80),K59*'3. Network design parameters'!I$83)</f>
        <v>0</v>
      </c>
      <c r="L163" s="358">
        <f>IF($G163="2G",(L59*'3. Network design parameters'!J$80),L59*'3. Network design parameters'!J$83)</f>
        <v>0</v>
      </c>
      <c r="M163" s="358">
        <f>IF($G163="2G",(M59*'3. Network design parameters'!K$80),M59*'3. Network design parameters'!K$83)</f>
        <v>0</v>
      </c>
      <c r="N163" s="358">
        <f>IF($G163="2G",(N59*'3. Network design parameters'!L$80),N59*'3. Network design parameters'!L$83)</f>
        <v>0</v>
      </c>
    </row>
    <row r="164" spans="3:14" s="503" customFormat="1">
      <c r="C164" s="256" t="str">
        <f t="shared" ref="C164:E164" si="34">C130</f>
        <v>S02</v>
      </c>
      <c r="D164" s="256" t="str">
        <f t="shared" si="34"/>
        <v>Изходящи повиквания към фиксирана линия (Outgoing Calls to Fixed Line)</v>
      </c>
      <c r="E164" s="256" t="str">
        <f t="shared" si="34"/>
        <v>Voice Minutes</v>
      </c>
      <c r="F164" s="256"/>
      <c r="G164" s="560" t="str">
        <f t="shared" si="33"/>
        <v>2G</v>
      </c>
      <c r="H164" s="358">
        <f>IF($G164="2G",(H60*'3. Network design parameters'!F$80),H60*'3. Network design parameters'!F$83)</f>
        <v>0</v>
      </c>
      <c r="I164" s="358">
        <f>IF($G164="2G",(I60*'3. Network design parameters'!G$80),I60*'3. Network design parameters'!G$83)</f>
        <v>0</v>
      </c>
      <c r="J164" s="358">
        <f>IF($G164="2G",(J60*'3. Network design parameters'!H$80),J60*'3. Network design parameters'!H$83)</f>
        <v>0</v>
      </c>
      <c r="K164" s="358">
        <f>IF($G164="2G",(K60*'3. Network design parameters'!I$80),K60*'3. Network design parameters'!I$83)</f>
        <v>0</v>
      </c>
      <c r="L164" s="358">
        <f>IF($G164="2G",(L60*'3. Network design parameters'!J$80),L60*'3. Network design parameters'!J$83)</f>
        <v>0</v>
      </c>
      <c r="M164" s="358">
        <f>IF($G164="2G",(M60*'3. Network design parameters'!K$80),M60*'3. Network design parameters'!K$83)</f>
        <v>0</v>
      </c>
      <c r="N164" s="358">
        <f>IF($G164="2G",(N60*'3. Network design parameters'!L$80),N60*'3. Network design parameters'!L$83)</f>
        <v>0</v>
      </c>
    </row>
    <row r="165" spans="3:14" s="503" customFormat="1">
      <c r="C165" s="256" t="str">
        <f t="shared" ref="C165:E165" si="35">C131</f>
        <v>S03</v>
      </c>
      <c r="D165" s="256" t="str">
        <f t="shared" si="35"/>
        <v>Изходящи повиквания към други мобилни мрежи (Outgoing Calls to Other Mobile)</v>
      </c>
      <c r="E165" s="256" t="str">
        <f t="shared" si="35"/>
        <v>Voice Minutes</v>
      </c>
      <c r="F165" s="256"/>
      <c r="G165" s="560" t="str">
        <f t="shared" si="33"/>
        <v>2G</v>
      </c>
      <c r="H165" s="358">
        <f>IF($G165="2G",(H61*'3. Network design parameters'!F$80),H61*'3. Network design parameters'!F$83)</f>
        <v>0</v>
      </c>
      <c r="I165" s="358">
        <f>IF($G165="2G",(I61*'3. Network design parameters'!G$80),I61*'3. Network design parameters'!G$83)</f>
        <v>0</v>
      </c>
      <c r="J165" s="358">
        <f>IF($G165="2G",(J61*'3. Network design parameters'!H$80),J61*'3. Network design parameters'!H$83)</f>
        <v>0</v>
      </c>
      <c r="K165" s="358">
        <f>IF($G165="2G",(K61*'3. Network design parameters'!I$80),K61*'3. Network design parameters'!I$83)</f>
        <v>0</v>
      </c>
      <c r="L165" s="358">
        <f>IF($G165="2G",(L61*'3. Network design parameters'!J$80),L61*'3. Network design parameters'!J$83)</f>
        <v>0</v>
      </c>
      <c r="M165" s="358">
        <f>IF($G165="2G",(M61*'3. Network design parameters'!K$80),M61*'3. Network design parameters'!K$83)</f>
        <v>0</v>
      </c>
      <c r="N165" s="358">
        <f>IF($G165="2G",(N61*'3. Network design parameters'!L$80),N61*'3. Network design parameters'!L$83)</f>
        <v>0</v>
      </c>
    </row>
    <row r="166" spans="3:14" s="503" customFormat="1">
      <c r="C166" s="256" t="str">
        <f t="shared" ref="C166:E166" si="36">C132</f>
        <v>S04</v>
      </c>
      <c r="D166" s="256" t="str">
        <f t="shared" si="36"/>
        <v>Изходящи международни повиквания (Outgoing Calls to International)</v>
      </c>
      <c r="E166" s="256" t="str">
        <f t="shared" si="36"/>
        <v>Voice Minutes</v>
      </c>
      <c r="F166" s="256"/>
      <c r="G166" s="560" t="str">
        <f t="shared" si="33"/>
        <v>2G</v>
      </c>
      <c r="H166" s="358">
        <f>IF($G166="2G",(H62*'3. Network design parameters'!F$80),H62*'3. Network design parameters'!F$83)</f>
        <v>0</v>
      </c>
      <c r="I166" s="358">
        <f>IF($G166="2G",(I62*'3. Network design parameters'!G$80),I62*'3. Network design parameters'!G$83)</f>
        <v>0</v>
      </c>
      <c r="J166" s="358">
        <f>IF($G166="2G",(J62*'3. Network design parameters'!H$80),J62*'3. Network design parameters'!H$83)</f>
        <v>0</v>
      </c>
      <c r="K166" s="358">
        <f>IF($G166="2G",(K62*'3. Network design parameters'!I$80),K62*'3. Network design parameters'!I$83)</f>
        <v>0</v>
      </c>
      <c r="L166" s="358">
        <f>IF($G166="2G",(L62*'3. Network design parameters'!J$80),L62*'3. Network design parameters'!J$83)</f>
        <v>0</v>
      </c>
      <c r="M166" s="358">
        <f>IF($G166="2G",(M62*'3. Network design parameters'!K$80),M62*'3. Network design parameters'!K$83)</f>
        <v>0</v>
      </c>
      <c r="N166" s="358">
        <f>IF($G166="2G",(N62*'3. Network design parameters'!L$80),N62*'3. Network design parameters'!L$83)</f>
        <v>0</v>
      </c>
    </row>
    <row r="167" spans="3:14" s="503" customFormat="1">
      <c r="C167" s="256" t="str">
        <f t="shared" ref="C167:E167" si="37">C133</f>
        <v>S05</v>
      </c>
      <c r="D167" s="256" t="str">
        <f t="shared" si="37"/>
        <v>Входящи повиквания от фиксирана линия (Incoming calls from fixed)</v>
      </c>
      <c r="E167" s="256" t="str">
        <f t="shared" si="37"/>
        <v>Voice Minutes</v>
      </c>
      <c r="F167" s="256"/>
      <c r="G167" s="560" t="str">
        <f t="shared" si="33"/>
        <v>2G</v>
      </c>
      <c r="H167" s="358">
        <f>IF($G167="2G",(H63*'3. Network design parameters'!F$80),H63*'3. Network design parameters'!F$83)</f>
        <v>0</v>
      </c>
      <c r="I167" s="358">
        <f>IF($G167="2G",(I63*'3. Network design parameters'!G$80),I63*'3. Network design parameters'!G$83)</f>
        <v>0</v>
      </c>
      <c r="J167" s="358">
        <f>IF($G167="2G",(J63*'3. Network design parameters'!H$80),J63*'3. Network design parameters'!H$83)</f>
        <v>0</v>
      </c>
      <c r="K167" s="358">
        <f>IF($G167="2G",(K63*'3. Network design parameters'!I$80),K63*'3. Network design parameters'!I$83)</f>
        <v>0</v>
      </c>
      <c r="L167" s="358">
        <f>IF($G167="2G",(L63*'3. Network design parameters'!J$80),L63*'3. Network design parameters'!J$83)</f>
        <v>0</v>
      </c>
      <c r="M167" s="358">
        <f>IF($G167="2G",(M63*'3. Network design parameters'!K$80),M63*'3. Network design parameters'!K$83)</f>
        <v>0</v>
      </c>
      <c r="N167" s="358">
        <f>IF($G167="2G",(N63*'3. Network design parameters'!L$80),N63*'3. Network design parameters'!L$83)</f>
        <v>0</v>
      </c>
    </row>
    <row r="168" spans="3:14" s="503" customFormat="1">
      <c r="C168" s="256" t="str">
        <f t="shared" ref="C168:E168" si="38">C134</f>
        <v>S06</v>
      </c>
      <c r="D168" s="256" t="str">
        <f t="shared" si="38"/>
        <v>Входящи повиквания от други мобилни мрежи (Incoming calls from other mobile)</v>
      </c>
      <c r="E168" s="256" t="str">
        <f t="shared" si="38"/>
        <v>Voice Minutes</v>
      </c>
      <c r="F168" s="256"/>
      <c r="G168" s="560" t="str">
        <f t="shared" si="33"/>
        <v>2G</v>
      </c>
      <c r="H168" s="358">
        <f>IF($G168="2G",(H64*'3. Network design parameters'!F$80),H64*'3. Network design parameters'!F$83)</f>
        <v>0</v>
      </c>
      <c r="I168" s="358">
        <f>IF($G168="2G",(I64*'3. Network design parameters'!G$80),I64*'3. Network design parameters'!G$83)</f>
        <v>0</v>
      </c>
      <c r="J168" s="358">
        <f>IF($G168="2G",(J64*'3. Network design parameters'!H$80),J64*'3. Network design parameters'!H$83)</f>
        <v>0</v>
      </c>
      <c r="K168" s="358">
        <f>IF($G168="2G",(K64*'3. Network design parameters'!I$80),K64*'3. Network design parameters'!I$83)</f>
        <v>0</v>
      </c>
      <c r="L168" s="358">
        <f>IF($G168="2G",(L64*'3. Network design parameters'!J$80),L64*'3. Network design parameters'!J$83)</f>
        <v>0</v>
      </c>
      <c r="M168" s="358">
        <f>IF($G168="2G",(M64*'3. Network design parameters'!K$80),M64*'3. Network design parameters'!K$83)</f>
        <v>0</v>
      </c>
      <c r="N168" s="358">
        <f>IF($G168="2G",(N64*'3. Network design parameters'!L$80),N64*'3. Network design parameters'!L$83)</f>
        <v>0</v>
      </c>
    </row>
    <row r="169" spans="3:14" s="503" customFormat="1">
      <c r="C169" s="256" t="str">
        <f t="shared" ref="C169:E169" si="39">C135</f>
        <v>S07</v>
      </c>
      <c r="D169" s="256" t="str">
        <f t="shared" si="39"/>
        <v>Входящи международни повиквания (Incoming calls from international)</v>
      </c>
      <c r="E169" s="256" t="str">
        <f t="shared" si="39"/>
        <v>Voice Minutes</v>
      </c>
      <c r="F169" s="256"/>
      <c r="G169" s="560" t="str">
        <f t="shared" si="33"/>
        <v>2G</v>
      </c>
      <c r="H169" s="358">
        <f>IF($G169="2G",(H65*'3. Network design parameters'!F$80),H65*'3. Network design parameters'!F$83)</f>
        <v>0</v>
      </c>
      <c r="I169" s="358">
        <f>IF($G169="2G",(I65*'3. Network design parameters'!G$80),I65*'3. Network design parameters'!G$83)</f>
        <v>0</v>
      </c>
      <c r="J169" s="358">
        <f>IF($G169="2G",(J65*'3. Network design parameters'!H$80),J65*'3. Network design parameters'!H$83)</f>
        <v>0</v>
      </c>
      <c r="K169" s="358">
        <f>IF($G169="2G",(K65*'3. Network design parameters'!I$80),K65*'3. Network design parameters'!I$83)</f>
        <v>0</v>
      </c>
      <c r="L169" s="358">
        <f>IF($G169="2G",(L65*'3. Network design parameters'!J$80),L65*'3. Network design parameters'!J$83)</f>
        <v>0</v>
      </c>
      <c r="M169" s="358">
        <f>IF($G169="2G",(M65*'3. Network design parameters'!K$80),M65*'3. Network design parameters'!K$83)</f>
        <v>0</v>
      </c>
      <c r="N169" s="358">
        <f>IF($G169="2G",(N65*'3. Network design parameters'!L$80),N65*'3. Network design parameters'!L$83)</f>
        <v>0</v>
      </c>
    </row>
    <row r="170" spans="3:14" s="503" customFormat="1">
      <c r="C170" s="256" t="str">
        <f t="shared" ref="C170:E170" si="40">C136</f>
        <v>S08</v>
      </c>
      <c r="D170" s="256" t="str">
        <f t="shared" si="40"/>
        <v>Изходящи повиквания от чужди абонати в роуминг в мрежата на предприятието (Roaming Calls Outbound)</v>
      </c>
      <c r="E170" s="256" t="str">
        <f t="shared" si="40"/>
        <v>Voice Minutes</v>
      </c>
      <c r="F170" s="256"/>
      <c r="G170" s="560" t="str">
        <f t="shared" si="33"/>
        <v>2G</v>
      </c>
      <c r="H170" s="358">
        <f>IF($G170="2G",(H66*'3. Network design parameters'!F$80),H66*'3. Network design parameters'!F$83)</f>
        <v>0</v>
      </c>
      <c r="I170" s="358">
        <f>IF($G170="2G",(I66*'3. Network design parameters'!G$80),I66*'3. Network design parameters'!G$83)</f>
        <v>0</v>
      </c>
      <c r="J170" s="358">
        <f>IF($G170="2G",(J66*'3. Network design parameters'!H$80),J66*'3. Network design parameters'!H$83)</f>
        <v>0</v>
      </c>
      <c r="K170" s="358">
        <f>IF($G170="2G",(K66*'3. Network design parameters'!I$80),K66*'3. Network design parameters'!I$83)</f>
        <v>0</v>
      </c>
      <c r="L170" s="358">
        <f>IF($G170="2G",(L66*'3. Network design parameters'!J$80),L66*'3. Network design parameters'!J$83)</f>
        <v>0</v>
      </c>
      <c r="M170" s="358">
        <f>IF($G170="2G",(M66*'3. Network design parameters'!K$80),M66*'3. Network design parameters'!K$83)</f>
        <v>0</v>
      </c>
      <c r="N170" s="358">
        <f>IF($G170="2G",(N66*'3. Network design parameters'!L$80),N66*'3. Network design parameters'!L$83)</f>
        <v>0</v>
      </c>
    </row>
    <row r="171" spans="3:14" s="503" customFormat="1">
      <c r="C171" s="256" t="str">
        <f t="shared" ref="C171:E171" si="41">C137</f>
        <v>S09</v>
      </c>
      <c r="D171" s="256" t="str">
        <f t="shared" si="41"/>
        <v>Входящи повиквания от чужди абонати в роуминг в мрежата на предприятието (Roaming Calls Inbound)</v>
      </c>
      <c r="E171" s="256" t="str">
        <f t="shared" si="41"/>
        <v>Voice Minutes</v>
      </c>
      <c r="F171" s="256"/>
      <c r="G171" s="560" t="str">
        <f t="shared" si="33"/>
        <v>2G</v>
      </c>
      <c r="H171" s="358">
        <f>IF($G171="2G",(H67*'3. Network design parameters'!F$80),H67*'3. Network design parameters'!F$83)</f>
        <v>0</v>
      </c>
      <c r="I171" s="358">
        <f>IF($G171="2G",(I67*'3. Network design parameters'!G$80),I67*'3. Network design parameters'!G$83)</f>
        <v>0</v>
      </c>
      <c r="J171" s="358">
        <f>IF($G171="2G",(J67*'3. Network design parameters'!H$80),J67*'3. Network design parameters'!H$83)</f>
        <v>0</v>
      </c>
      <c r="K171" s="358">
        <f>IF($G171="2G",(K67*'3. Network design parameters'!I$80),K67*'3. Network design parameters'!I$83)</f>
        <v>0</v>
      </c>
      <c r="L171" s="358">
        <f>IF($G171="2G",(L67*'3. Network design parameters'!J$80),L67*'3. Network design parameters'!J$83)</f>
        <v>0</v>
      </c>
      <c r="M171" s="358">
        <f>IF($G171="2G",(M67*'3. Network design parameters'!K$80),M67*'3. Network design parameters'!K$83)</f>
        <v>0</v>
      </c>
      <c r="N171" s="358">
        <f>IF($G171="2G",(N67*'3. Network design parameters'!L$80),N67*'3. Network design parameters'!L$83)</f>
        <v>0</v>
      </c>
    </row>
    <row r="172" spans="3:14" s="503" customFormat="1">
      <c r="C172" s="256" t="str">
        <f t="shared" ref="C172:E172" si="42">C138</f>
        <v>S10</v>
      </c>
      <c r="D172" s="256" t="str">
        <f t="shared" si="42"/>
        <v>Гласова поща (Voice mail)</v>
      </c>
      <c r="E172" s="256" t="str">
        <f t="shared" si="42"/>
        <v>Voice Minutes</v>
      </c>
      <c r="F172" s="256"/>
      <c r="G172" s="560" t="str">
        <f t="shared" si="33"/>
        <v>2G</v>
      </c>
      <c r="H172" s="358">
        <f>IF($G172="2G",(H68*'3. Network design parameters'!F$80),H68*'3. Network design parameters'!F$83)</f>
        <v>0</v>
      </c>
      <c r="I172" s="358">
        <f>IF($G172="2G",(I68*'3. Network design parameters'!G$80),I68*'3. Network design parameters'!G$83)</f>
        <v>0</v>
      </c>
      <c r="J172" s="358">
        <f>IF($G172="2G",(J68*'3. Network design parameters'!H$80),J68*'3. Network design parameters'!H$83)</f>
        <v>0</v>
      </c>
      <c r="K172" s="358">
        <f>IF($G172="2G",(K68*'3. Network design parameters'!I$80),K68*'3. Network design parameters'!I$83)</f>
        <v>0</v>
      </c>
      <c r="L172" s="358">
        <f>IF($G172="2G",(L68*'3. Network design parameters'!J$80),L68*'3. Network design parameters'!J$83)</f>
        <v>0</v>
      </c>
      <c r="M172" s="358">
        <f>IF($G172="2G",(M68*'3. Network design parameters'!K$80),M68*'3. Network design parameters'!K$83)</f>
        <v>0</v>
      </c>
      <c r="N172" s="358">
        <f>IF($G172="2G",(N68*'3. Network design parameters'!L$80),N68*'3. Network design parameters'!L$83)</f>
        <v>0</v>
      </c>
    </row>
    <row r="173" spans="3:14" s="503" customFormat="1">
      <c r="C173" s="256" t="str">
        <f t="shared" ref="C173:E173" si="43">C139</f>
        <v>S11</v>
      </c>
      <c r="D173" s="256" t="str">
        <f t="shared" si="43"/>
        <v>Повиквания към центъра за обслужване на клиенти (Help desk call)</v>
      </c>
      <c r="E173" s="256" t="str">
        <f t="shared" si="43"/>
        <v>Voice Minutes</v>
      </c>
      <c r="F173" s="256"/>
      <c r="G173" s="560" t="str">
        <f t="shared" si="33"/>
        <v>2G</v>
      </c>
      <c r="H173" s="358">
        <f>IF($G173="2G",(H69*'3. Network design parameters'!F$80),H69*'3. Network design parameters'!F$83)</f>
        <v>0</v>
      </c>
      <c r="I173" s="358">
        <f>IF($G173="2G",(I69*'3. Network design parameters'!G$80),I69*'3. Network design parameters'!G$83)</f>
        <v>0</v>
      </c>
      <c r="J173" s="358">
        <f>IF($G173="2G",(J69*'3. Network design parameters'!H$80),J69*'3. Network design parameters'!H$83)</f>
        <v>0</v>
      </c>
      <c r="K173" s="358">
        <f>IF($G173="2G",(K69*'3. Network design parameters'!I$80),K69*'3. Network design parameters'!I$83)</f>
        <v>0</v>
      </c>
      <c r="L173" s="358">
        <f>IF($G173="2G",(L69*'3. Network design parameters'!J$80),L69*'3. Network design parameters'!J$83)</f>
        <v>0</v>
      </c>
      <c r="M173" s="358">
        <f>IF($G173="2G",(M69*'3. Network design parameters'!K$80),M69*'3. Network design parameters'!K$83)</f>
        <v>0</v>
      </c>
      <c r="N173" s="358">
        <f>IF($G173="2G",(N69*'3. Network design parameters'!L$80),N69*'3. Network design parameters'!L$83)</f>
        <v>0</v>
      </c>
    </row>
    <row r="174" spans="3:14" s="503" customFormat="1">
      <c r="C174" s="256" t="str">
        <f t="shared" ref="C174:E174" si="44">C140</f>
        <v>S12</v>
      </c>
      <c r="D174" s="256" t="str">
        <f t="shared" si="44"/>
        <v>Видеоразговори (Video call)</v>
      </c>
      <c r="E174" s="256" t="str">
        <f t="shared" si="44"/>
        <v>Video minutes</v>
      </c>
      <c r="F174" s="256"/>
      <c r="G174" s="560" t="str">
        <f t="shared" si="33"/>
        <v>3G</v>
      </c>
      <c r="H174" s="358">
        <f>IF($G174="2G",(H70*'3. Network design parameters'!F$80),H70*'3. Network design parameters'!F$83)</f>
        <v>1210.8349465353688</v>
      </c>
      <c r="I174" s="358">
        <f>IF($G174="2G",(I70*'3. Network design parameters'!G$80),I70*'3. Network design parameters'!G$83)</f>
        <v>2058.4194091101272</v>
      </c>
      <c r="J174" s="358">
        <f>IF($G174="2G",(J70*'3. Network design parameters'!H$80),J70*'3. Network design parameters'!H$83)</f>
        <v>2939.4229162092611</v>
      </c>
      <c r="K174" s="358">
        <f>IF($G174="2G",(K70*'3. Network design parameters'!I$80),K70*'3. Network design parameters'!I$83)</f>
        <v>3854.8431958287165</v>
      </c>
      <c r="L174" s="358">
        <f>IF($G174="2G",(L70*'3. Network design parameters'!J$80),L70*'3. Network design parameters'!J$83)</f>
        <v>4805.7045174664672</v>
      </c>
      <c r="M174" s="358">
        <f>IF($G174="2G",(M70*'3. Network design parameters'!K$80),M70*'3. Network design parameters'!K$83)</f>
        <v>5352.6858004664673</v>
      </c>
      <c r="N174" s="358">
        <f>IF($G174="2G",(N70*'3. Network design parameters'!L$80),N70*'3. Network design parameters'!L$83)</f>
        <v>6299.6994420874571</v>
      </c>
    </row>
    <row r="175" spans="3:14" s="503" customFormat="1">
      <c r="C175" s="256" t="str">
        <f t="shared" ref="C175:E175" si="45">C141</f>
        <v>S13</v>
      </c>
      <c r="D175" s="256" t="str">
        <f t="shared" si="45"/>
        <v>MMS в мрежата (MMS on net)</v>
      </c>
      <c r="E175" s="256" t="str">
        <f t="shared" si="45"/>
        <v>MMS</v>
      </c>
      <c r="F175" s="256"/>
      <c r="G175" s="560" t="str">
        <f t="shared" si="33"/>
        <v>3G</v>
      </c>
      <c r="H175" s="358">
        <f>IF($G175="2G",(H71*'3. Network design parameters'!F$80),H71*'3. Network design parameters'!F$83)</f>
        <v>3.6102564102564103</v>
      </c>
      <c r="I175" s="358">
        <f>IF($G175="2G",(I71*'3. Network design parameters'!G$80),I71*'3. Network design parameters'!G$83)</f>
        <v>6.137435897435898</v>
      </c>
      <c r="J175" s="358">
        <f>IF($G175="2G",(J71*'3. Network design parameters'!H$80),J71*'3. Network design parameters'!H$83)</f>
        <v>8.7642584615384607</v>
      </c>
      <c r="K175" s="358">
        <f>IF($G175="2G",(K71*'3. Network design parameters'!I$80),K71*'3. Network design parameters'!I$83)</f>
        <v>11.493698953846152</v>
      </c>
      <c r="L175" s="358">
        <f>IF($G175="2G",(L71*'3. Network design parameters'!J$80),L71*'3. Network design parameters'!J$83)</f>
        <v>14.328811362461538</v>
      </c>
      <c r="M175" s="358">
        <f>IF($G175="2G",(M71*'3. Network design parameters'!K$80),M71*'3. Network design parameters'!K$83)</f>
        <v>17.272730787839997</v>
      </c>
      <c r="N175" s="358">
        <f>IF($G175="2G",(N71*'3. Network design parameters'!L$80),N71*'3. Network design parameters'!L$83)</f>
        <v>20.328675465688615</v>
      </c>
    </row>
    <row r="176" spans="3:14" s="503" customFormat="1">
      <c r="C176" s="256" t="str">
        <f t="shared" ref="C176:E176" si="46">C142</f>
        <v>S14</v>
      </c>
      <c r="D176" s="256" t="str">
        <f t="shared" si="46"/>
        <v>Изходящи MMS към други мрежи (MMS outgoing to other network)</v>
      </c>
      <c r="E176" s="256" t="str">
        <f t="shared" si="46"/>
        <v>MMS</v>
      </c>
      <c r="F176" s="256"/>
      <c r="G176" s="560" t="str">
        <f t="shared" si="33"/>
        <v>3G</v>
      </c>
      <c r="H176" s="358">
        <f>IF($G176="2G",(H72*'3. Network design parameters'!F$80),H72*'3. Network design parameters'!F$83)</f>
        <v>3.6102564102564103</v>
      </c>
      <c r="I176" s="358">
        <f>IF($G176="2G",(I72*'3. Network design parameters'!G$80),I72*'3. Network design parameters'!G$83)</f>
        <v>6.137435897435898</v>
      </c>
      <c r="J176" s="358">
        <f>IF($G176="2G",(J72*'3. Network design parameters'!H$80),J72*'3. Network design parameters'!H$83)</f>
        <v>8.7642584615384607</v>
      </c>
      <c r="K176" s="358">
        <f>IF($G176="2G",(K72*'3. Network design parameters'!I$80),K72*'3. Network design parameters'!I$83)</f>
        <v>11.493698953846152</v>
      </c>
      <c r="L176" s="358">
        <f>IF($G176="2G",(L72*'3. Network design parameters'!J$80),L72*'3. Network design parameters'!J$83)</f>
        <v>14.328811362461538</v>
      </c>
      <c r="M176" s="358">
        <f>IF($G176="2G",(M72*'3. Network design parameters'!K$80),M72*'3. Network design parameters'!K$83)</f>
        <v>17.272730787839997</v>
      </c>
      <c r="N176" s="358">
        <f>IF($G176="2G",(N72*'3. Network design parameters'!L$80),N72*'3. Network design parameters'!L$83)</f>
        <v>20.328675465688615</v>
      </c>
    </row>
    <row r="177" spans="3:14" s="503" customFormat="1">
      <c r="C177" s="256" t="str">
        <f t="shared" ref="C177:E177" si="47">C143</f>
        <v>S15</v>
      </c>
      <c r="D177" s="256" t="str">
        <f t="shared" si="47"/>
        <v>Входящи MMS от други мрежи (MMS incoming from other network)</v>
      </c>
      <c r="E177" s="256" t="str">
        <f t="shared" si="47"/>
        <v>MMS</v>
      </c>
      <c r="F177" s="256"/>
      <c r="G177" s="560" t="str">
        <f t="shared" si="33"/>
        <v>3G</v>
      </c>
      <c r="H177" s="358">
        <f>IF($G177="2G",(H73*'3. Network design parameters'!F$80),H73*'3. Network design parameters'!F$83)</f>
        <v>3.6102564102564103</v>
      </c>
      <c r="I177" s="358">
        <f>IF($G177="2G",(I73*'3. Network design parameters'!G$80),I73*'3. Network design parameters'!G$83)</f>
        <v>6.137435897435898</v>
      </c>
      <c r="J177" s="358">
        <f>IF($G177="2G",(J73*'3. Network design parameters'!H$80),J73*'3. Network design parameters'!H$83)</f>
        <v>8.7642584615384607</v>
      </c>
      <c r="K177" s="358">
        <f>IF($G177="2G",(K73*'3. Network design parameters'!I$80),K73*'3. Network design parameters'!I$83)</f>
        <v>11.493698953846152</v>
      </c>
      <c r="L177" s="358">
        <f>IF($G177="2G",(L73*'3. Network design parameters'!J$80),L73*'3. Network design parameters'!J$83)</f>
        <v>14.328811362461538</v>
      </c>
      <c r="M177" s="358">
        <f>IF($G177="2G",(M73*'3. Network design parameters'!K$80),M73*'3. Network design parameters'!K$83)</f>
        <v>17.272730787839997</v>
      </c>
      <c r="N177" s="358">
        <f>IF($G177="2G",(N73*'3. Network design parameters'!L$80),N73*'3. Network design parameters'!L$83)</f>
        <v>20.328675465688615</v>
      </c>
    </row>
    <row r="178" spans="3:14" s="503" customFormat="1">
      <c r="C178" s="256" t="str">
        <f t="shared" ref="C178:E178" si="48">C144</f>
        <v>S16</v>
      </c>
      <c r="D178" s="256" t="str">
        <f t="shared" si="48"/>
        <v>SMS в мрежата (SMS on net)</v>
      </c>
      <c r="E178" s="256" t="str">
        <f t="shared" si="48"/>
        <v>SMS</v>
      </c>
      <c r="F178" s="256"/>
      <c r="G178" s="560" t="str">
        <f t="shared" si="33"/>
        <v>2G</v>
      </c>
      <c r="H178" s="358">
        <f>IF($G178="2G",(H74*'3. Network design parameters'!F$80),H74*'3. Network design parameters'!F$83)</f>
        <v>0</v>
      </c>
      <c r="I178" s="358">
        <f>IF($G178="2G",(I74*'3. Network design parameters'!G$80),I74*'3. Network design parameters'!G$83)</f>
        <v>0</v>
      </c>
      <c r="J178" s="358">
        <f>IF($G178="2G",(J74*'3. Network design parameters'!H$80),J74*'3. Network design parameters'!H$83)</f>
        <v>0</v>
      </c>
      <c r="K178" s="358">
        <f>IF($G178="2G",(K74*'3. Network design parameters'!I$80),K74*'3. Network design parameters'!I$83)</f>
        <v>0</v>
      </c>
      <c r="L178" s="358">
        <f>IF($G178="2G",(L74*'3. Network design parameters'!J$80),L74*'3. Network design parameters'!J$83)</f>
        <v>0</v>
      </c>
      <c r="M178" s="358">
        <f>IF($G178="2G",(M74*'3. Network design parameters'!K$80),M74*'3. Network design parameters'!K$83)</f>
        <v>0</v>
      </c>
      <c r="N178" s="358">
        <f>IF($G178="2G",(N74*'3. Network design parameters'!L$80),N74*'3. Network design parameters'!L$83)</f>
        <v>0</v>
      </c>
    </row>
    <row r="179" spans="3:14" s="503" customFormat="1">
      <c r="C179" s="256" t="str">
        <f t="shared" ref="C179:E179" si="49">C145</f>
        <v>S17</v>
      </c>
      <c r="D179" s="256" t="str">
        <f t="shared" si="49"/>
        <v>Изходящи SMS към други мрежи (SMS outgoing to other network)</v>
      </c>
      <c r="E179" s="256" t="str">
        <f t="shared" si="49"/>
        <v>SMS</v>
      </c>
      <c r="F179" s="256"/>
      <c r="G179" s="560" t="str">
        <f t="shared" si="33"/>
        <v>2G</v>
      </c>
      <c r="H179" s="358">
        <f>IF($G179="2G",(H75*'3. Network design parameters'!F$80),H75*'3. Network design parameters'!F$83)</f>
        <v>0</v>
      </c>
      <c r="I179" s="358">
        <f>IF($G179="2G",(I75*'3. Network design parameters'!G$80),I75*'3. Network design parameters'!G$83)</f>
        <v>0</v>
      </c>
      <c r="J179" s="358">
        <f>IF($G179="2G",(J75*'3. Network design parameters'!H$80),J75*'3. Network design parameters'!H$83)</f>
        <v>0</v>
      </c>
      <c r="K179" s="358">
        <f>IF($G179="2G",(K75*'3. Network design parameters'!I$80),K75*'3. Network design parameters'!I$83)</f>
        <v>0</v>
      </c>
      <c r="L179" s="358">
        <f>IF($G179="2G",(L75*'3. Network design parameters'!J$80),L75*'3. Network design parameters'!J$83)</f>
        <v>0</v>
      </c>
      <c r="M179" s="358">
        <f>IF($G179="2G",(M75*'3. Network design parameters'!K$80),M75*'3. Network design parameters'!K$83)</f>
        <v>0</v>
      </c>
      <c r="N179" s="358">
        <f>IF($G179="2G",(N75*'3. Network design parameters'!L$80),N75*'3. Network design parameters'!L$83)</f>
        <v>0</v>
      </c>
    </row>
    <row r="180" spans="3:14" s="503" customFormat="1">
      <c r="C180" s="256" t="str">
        <f t="shared" ref="C180:E180" si="50">C146</f>
        <v>S18</v>
      </c>
      <c r="D180" s="256" t="str">
        <f t="shared" si="50"/>
        <v>Входящи SMS от други мрежи (SMS incoming from other network)</v>
      </c>
      <c r="E180" s="256" t="str">
        <f t="shared" si="50"/>
        <v>SMS</v>
      </c>
      <c r="F180" s="256"/>
      <c r="G180" s="560" t="str">
        <f t="shared" si="33"/>
        <v>2G</v>
      </c>
      <c r="H180" s="358">
        <f>IF($G180="2G",(H76*'3. Network design parameters'!F$80),H76*'3. Network design parameters'!F$83)</f>
        <v>0</v>
      </c>
      <c r="I180" s="358">
        <f>IF($G180="2G",(I76*'3. Network design parameters'!G$80),I76*'3. Network design parameters'!G$83)</f>
        <v>0</v>
      </c>
      <c r="J180" s="358">
        <f>IF($G180="2G",(J76*'3. Network design parameters'!H$80),J76*'3. Network design parameters'!H$83)</f>
        <v>0</v>
      </c>
      <c r="K180" s="358">
        <f>IF($G180="2G",(K76*'3. Network design parameters'!I$80),K76*'3. Network design parameters'!I$83)</f>
        <v>0</v>
      </c>
      <c r="L180" s="358">
        <f>IF($G180="2G",(L76*'3. Network design parameters'!J$80),L76*'3. Network design parameters'!J$83)</f>
        <v>0</v>
      </c>
      <c r="M180" s="358">
        <f>IF($G180="2G",(M76*'3. Network design parameters'!K$80),M76*'3. Network design parameters'!K$83)</f>
        <v>0</v>
      </c>
      <c r="N180" s="358">
        <f>IF($G180="2G",(N76*'3. Network design parameters'!L$80),N76*'3. Network design parameters'!L$83)</f>
        <v>0</v>
      </c>
    </row>
    <row r="181" spans="3:14" s="503" customFormat="1">
      <c r="C181" s="256" t="str">
        <f t="shared" ref="C181:E181" si="51">C147</f>
        <v>S19</v>
      </c>
      <c r="D181" s="256" t="str">
        <f t="shared" si="51"/>
        <v>Пренос на данни (Data services)</v>
      </c>
      <c r="E181" s="256" t="str">
        <f t="shared" si="51"/>
        <v>Mbytes</v>
      </c>
      <c r="F181" s="256"/>
      <c r="G181" s="560" t="str">
        <f t="shared" si="33"/>
        <v>3G</v>
      </c>
      <c r="H181" s="358">
        <f>IF($G181="2G",(H77*'3. Network design parameters'!F$80),H77*'3. Network design parameters'!F$83)</f>
        <v>3174.6031746031758</v>
      </c>
      <c r="I181" s="358">
        <f>IF($G181="2G",(I77*'3. Network design parameters'!G$80),I77*'3. Network design parameters'!G$83)</f>
        <v>5396.8253968253994</v>
      </c>
      <c r="J181" s="358">
        <f>IF($G181="2G",(J77*'3. Network design parameters'!H$80),J77*'3. Network design parameters'!H$83)</f>
        <v>7706.6666666666679</v>
      </c>
      <c r="K181" s="358">
        <f>IF($G181="2G",(K77*'3. Network design parameters'!I$80),K77*'3. Network design parameters'!I$83)</f>
        <v>10106.742857142861</v>
      </c>
      <c r="L181" s="358">
        <f>IF($G181="2G",(L77*'3. Network design parameters'!J$80),L77*'3. Network design parameters'!J$83)</f>
        <v>12599.739428571431</v>
      </c>
      <c r="M181" s="358">
        <f>IF($G181="2G",(M77*'3. Network design parameters'!K$80),M77*'3. Network design parameters'!K$83)</f>
        <v>15188.413165714288</v>
      </c>
      <c r="N181" s="358">
        <f>IF($G181="2G",(N77*'3. Network design parameters'!L$80),N77*'3. Network design parameters'!L$83)</f>
        <v>17875.593956571432</v>
      </c>
    </row>
    <row r="182" spans="3:14" s="503" customFormat="1">
      <c r="C182" s="256" t="str">
        <f t="shared" ref="C182:E182" si="52">C148</f>
        <v>S20</v>
      </c>
      <c r="D182" s="256" t="str">
        <f t="shared" si="52"/>
        <v>Subscribers</v>
      </c>
      <c r="E182" s="256" t="str">
        <f t="shared" si="52"/>
        <v>Subscriber</v>
      </c>
      <c r="F182" s="256"/>
      <c r="G182" s="560">
        <f t="shared" si="33"/>
        <v>0</v>
      </c>
      <c r="H182" s="358">
        <f>IF($G182="2G",(H78*'3. Network design parameters'!F$80),H78*'3. Network design parameters'!F$83)</f>
        <v>0</v>
      </c>
      <c r="I182" s="358">
        <f>IF($G182="2G",(I78*'3. Network design parameters'!G$80),I78*'3. Network design parameters'!G$83)</f>
        <v>0</v>
      </c>
      <c r="J182" s="358">
        <f>IF($G182="2G",(J78*'3. Network design parameters'!H$80),J78*'3. Network design parameters'!H$83)</f>
        <v>0</v>
      </c>
      <c r="K182" s="358">
        <f>IF($G182="2G",(K78*'3. Network design parameters'!I$80),K78*'3. Network design parameters'!I$83)</f>
        <v>0</v>
      </c>
      <c r="L182" s="358">
        <f>IF($G182="2G",(L78*'3. Network design parameters'!J$80),L78*'3. Network design parameters'!J$83)</f>
        <v>0</v>
      </c>
      <c r="M182" s="358">
        <f>IF($G182="2G",(M78*'3. Network design parameters'!K$80),M78*'3. Network design parameters'!K$83)</f>
        <v>0</v>
      </c>
      <c r="N182" s="358">
        <f>IF($G182="2G",(N78*'3. Network design parameters'!L$80),N78*'3. Network design parameters'!L$83)</f>
        <v>0</v>
      </c>
    </row>
    <row r="183" spans="3:14" s="503" customFormat="1">
      <c r="C183" s="256" t="str">
        <f t="shared" ref="C183:E183" si="53">C149</f>
        <v>S21</v>
      </c>
      <c r="D183" s="256" t="str">
        <f t="shared" si="53"/>
        <v>OTHER: complete as required</v>
      </c>
      <c r="E183" s="256" t="str">
        <f t="shared" si="53"/>
        <v>OTHER: complete as required</v>
      </c>
      <c r="F183" s="256"/>
      <c r="G183" s="560">
        <f t="shared" si="33"/>
        <v>0</v>
      </c>
      <c r="H183" s="358">
        <f>IF($G183="2G",(H79*'3. Network design parameters'!F$80),H79*'3. Network design parameters'!F$83)</f>
        <v>0</v>
      </c>
      <c r="I183" s="358">
        <f>IF($G183="2G",(I79*'3. Network design parameters'!G$80),I79*'3. Network design parameters'!G$83)</f>
        <v>0</v>
      </c>
      <c r="J183" s="358">
        <f>IF($G183="2G",(J79*'3. Network design parameters'!H$80),J79*'3. Network design parameters'!H$83)</f>
        <v>0</v>
      </c>
      <c r="K183" s="358">
        <f>IF($G183="2G",(K79*'3. Network design parameters'!I$80),K79*'3. Network design parameters'!I$83)</f>
        <v>0</v>
      </c>
      <c r="L183" s="358">
        <f>IF($G183="2G",(L79*'3. Network design parameters'!J$80),L79*'3. Network design parameters'!J$83)</f>
        <v>0</v>
      </c>
      <c r="M183" s="358">
        <f>IF($G183="2G",(M79*'3. Network design parameters'!K$80),M79*'3. Network design parameters'!K$83)</f>
        <v>0</v>
      </c>
      <c r="N183" s="358">
        <f>IF($G183="2G",(N79*'3. Network design parameters'!L$80),N79*'3. Network design parameters'!L$83)</f>
        <v>0</v>
      </c>
    </row>
    <row r="184" spans="3:14" s="503" customFormat="1">
      <c r="C184" s="256" t="str">
        <f t="shared" ref="C184:E184" si="54">C150</f>
        <v>S22</v>
      </c>
      <c r="D184" s="256" t="str">
        <f t="shared" si="54"/>
        <v>OTHER: complete as required</v>
      </c>
      <c r="E184" s="256" t="str">
        <f t="shared" si="54"/>
        <v>OTHER: complete as required</v>
      </c>
      <c r="F184" s="256"/>
      <c r="G184" s="560">
        <f t="shared" si="33"/>
        <v>0</v>
      </c>
      <c r="H184" s="358">
        <f>IF($G184="2G",(H80*'3. Network design parameters'!F$80),H80*'3. Network design parameters'!F$83)</f>
        <v>0</v>
      </c>
      <c r="I184" s="358">
        <f>IF($G184="2G",(I80*'3. Network design parameters'!G$80),I80*'3. Network design parameters'!G$83)</f>
        <v>0</v>
      </c>
      <c r="J184" s="358">
        <f>IF($G184="2G",(J80*'3. Network design parameters'!H$80),J80*'3. Network design parameters'!H$83)</f>
        <v>0</v>
      </c>
      <c r="K184" s="358">
        <f>IF($G184="2G",(K80*'3. Network design parameters'!I$80),K80*'3. Network design parameters'!I$83)</f>
        <v>0</v>
      </c>
      <c r="L184" s="358">
        <f>IF($G184="2G",(L80*'3. Network design parameters'!J$80),L80*'3. Network design parameters'!J$83)</f>
        <v>0</v>
      </c>
      <c r="M184" s="358">
        <f>IF($G184="2G",(M80*'3. Network design parameters'!K$80),M80*'3. Network design parameters'!K$83)</f>
        <v>0</v>
      </c>
      <c r="N184" s="358">
        <f>IF($G184="2G",(N80*'3. Network design parameters'!L$80),N80*'3. Network design parameters'!L$83)</f>
        <v>0</v>
      </c>
    </row>
    <row r="185" spans="3:14" s="503" customFormat="1">
      <c r="C185" s="256" t="str">
        <f t="shared" ref="C185:E185" si="55">C151</f>
        <v>S23</v>
      </c>
      <c r="D185" s="256" t="str">
        <f t="shared" si="55"/>
        <v>OTHER: complete as required</v>
      </c>
      <c r="E185" s="256" t="str">
        <f t="shared" si="55"/>
        <v>OTHER: complete as required</v>
      </c>
      <c r="F185" s="256"/>
      <c r="G185" s="560">
        <f t="shared" si="33"/>
        <v>0</v>
      </c>
      <c r="H185" s="358">
        <f>IF($G185="2G",(H81*'3. Network design parameters'!F$80),H81*'3. Network design parameters'!F$83)</f>
        <v>0</v>
      </c>
      <c r="I185" s="358">
        <f>IF($G185="2G",(I81*'3. Network design parameters'!G$80),I81*'3. Network design parameters'!G$83)</f>
        <v>0</v>
      </c>
      <c r="J185" s="358">
        <f>IF($G185="2G",(J81*'3. Network design parameters'!H$80),J81*'3. Network design parameters'!H$83)</f>
        <v>0</v>
      </c>
      <c r="K185" s="358">
        <f>IF($G185="2G",(K81*'3. Network design parameters'!I$80),K81*'3. Network design parameters'!I$83)</f>
        <v>0</v>
      </c>
      <c r="L185" s="358">
        <f>IF($G185="2G",(L81*'3. Network design parameters'!J$80),L81*'3. Network design parameters'!J$83)</f>
        <v>0</v>
      </c>
      <c r="M185" s="358">
        <f>IF($G185="2G",(M81*'3. Network design parameters'!K$80),M81*'3. Network design parameters'!K$83)</f>
        <v>0</v>
      </c>
      <c r="N185" s="358">
        <f>IF($G185="2G",(N81*'3. Network design parameters'!L$80),N81*'3. Network design parameters'!L$83)</f>
        <v>0</v>
      </c>
    </row>
    <row r="186" spans="3:14" s="503" customFormat="1">
      <c r="C186" s="256" t="str">
        <f t="shared" ref="C186:E186" si="56">C152</f>
        <v>S24</v>
      </c>
      <c r="D186" s="256" t="str">
        <f t="shared" si="56"/>
        <v>OTHER: complete as required</v>
      </c>
      <c r="E186" s="256" t="str">
        <f t="shared" si="56"/>
        <v>OTHER: complete as required</v>
      </c>
      <c r="F186" s="256"/>
      <c r="G186" s="560">
        <f t="shared" si="33"/>
        <v>0</v>
      </c>
      <c r="H186" s="358">
        <f>IF($G186="2G",(H82*'3. Network design parameters'!F$80),H82*'3. Network design parameters'!F$83)</f>
        <v>0</v>
      </c>
      <c r="I186" s="358">
        <f>IF($G186="2G",(I82*'3. Network design parameters'!G$80),I82*'3. Network design parameters'!G$83)</f>
        <v>0</v>
      </c>
      <c r="J186" s="358">
        <f>IF($G186="2G",(J82*'3. Network design parameters'!H$80),J82*'3. Network design parameters'!H$83)</f>
        <v>0</v>
      </c>
      <c r="K186" s="358">
        <f>IF($G186="2G",(K82*'3. Network design parameters'!I$80),K82*'3. Network design parameters'!I$83)</f>
        <v>0</v>
      </c>
      <c r="L186" s="358">
        <f>IF($G186="2G",(L82*'3. Network design parameters'!J$80),L82*'3. Network design parameters'!J$83)</f>
        <v>0</v>
      </c>
      <c r="M186" s="358">
        <f>IF($G186="2G",(M82*'3. Network design parameters'!K$80),M82*'3. Network design parameters'!K$83)</f>
        <v>0</v>
      </c>
      <c r="N186" s="358">
        <f>IF($G186="2G",(N82*'3. Network design parameters'!L$80),N82*'3. Network design parameters'!L$83)</f>
        <v>0</v>
      </c>
    </row>
    <row r="187" spans="3:14" s="503" customFormat="1">
      <c r="C187" s="256" t="str">
        <f t="shared" ref="C187:E187" si="57">C153</f>
        <v>S25</v>
      </c>
      <c r="D187" s="256" t="str">
        <f t="shared" si="57"/>
        <v>OTHER: complete as required</v>
      </c>
      <c r="E187" s="256" t="str">
        <f t="shared" si="57"/>
        <v>OTHER: complete as required</v>
      </c>
      <c r="F187" s="256"/>
      <c r="G187" s="560">
        <f t="shared" si="33"/>
        <v>0</v>
      </c>
      <c r="H187" s="358">
        <f>IF($G187="2G",(H83*'3. Network design parameters'!F$80),H83*'3. Network design parameters'!F$83)</f>
        <v>0</v>
      </c>
      <c r="I187" s="358">
        <f>IF($G187="2G",(I83*'3. Network design parameters'!G$80),I83*'3. Network design parameters'!G$83)</f>
        <v>0</v>
      </c>
      <c r="J187" s="358">
        <f>IF($G187="2G",(J83*'3. Network design parameters'!H$80),J83*'3. Network design parameters'!H$83)</f>
        <v>0</v>
      </c>
      <c r="K187" s="358">
        <f>IF($G187="2G",(K83*'3. Network design parameters'!I$80),K83*'3. Network design parameters'!I$83)</f>
        <v>0</v>
      </c>
      <c r="L187" s="358">
        <f>IF($G187="2G",(L83*'3. Network design parameters'!J$80),L83*'3. Network design parameters'!J$83)</f>
        <v>0</v>
      </c>
      <c r="M187" s="358">
        <f>IF($G187="2G",(M83*'3. Network design parameters'!K$80),M83*'3. Network design parameters'!K$83)</f>
        <v>0</v>
      </c>
      <c r="N187" s="358">
        <f>IF($G187="2G",(N83*'3. Network design parameters'!L$80),N83*'3. Network design parameters'!L$83)</f>
        <v>0</v>
      </c>
    </row>
    <row r="188" spans="3:14" s="503" customFormat="1">
      <c r="C188" s="256" t="str">
        <f t="shared" ref="C188:E188" si="58">C154</f>
        <v>S26</v>
      </c>
      <c r="D188" s="256" t="str">
        <f t="shared" si="58"/>
        <v>OTHER: complete as required</v>
      </c>
      <c r="E188" s="256" t="str">
        <f t="shared" si="58"/>
        <v>OTHER: complete as required</v>
      </c>
      <c r="F188" s="256"/>
      <c r="G188" s="560">
        <f t="shared" si="33"/>
        <v>0</v>
      </c>
      <c r="H188" s="358">
        <f>IF($G188="2G",(H84*'3. Network design parameters'!F$80),H84*'3. Network design parameters'!F$83)</f>
        <v>0</v>
      </c>
      <c r="I188" s="358">
        <f>IF($G188="2G",(I84*'3. Network design parameters'!G$80),I84*'3. Network design parameters'!G$83)</f>
        <v>0</v>
      </c>
      <c r="J188" s="358">
        <f>IF($G188="2G",(J84*'3. Network design parameters'!H$80),J84*'3. Network design parameters'!H$83)</f>
        <v>0</v>
      </c>
      <c r="K188" s="358">
        <f>IF($G188="2G",(K84*'3. Network design parameters'!I$80),K84*'3. Network design parameters'!I$83)</f>
        <v>0</v>
      </c>
      <c r="L188" s="358">
        <f>IF($G188="2G",(L84*'3. Network design parameters'!J$80),L84*'3. Network design parameters'!J$83)</f>
        <v>0</v>
      </c>
      <c r="M188" s="358">
        <f>IF($G188="2G",(M84*'3. Network design parameters'!K$80),M84*'3. Network design parameters'!K$83)</f>
        <v>0</v>
      </c>
      <c r="N188" s="358">
        <f>IF($G188="2G",(N84*'3. Network design parameters'!L$80),N84*'3. Network design parameters'!L$83)</f>
        <v>0</v>
      </c>
    </row>
    <row r="189" spans="3:14" s="503" customFormat="1">
      <c r="C189" s="256" t="str">
        <f t="shared" ref="C189:E189" si="59">C155</f>
        <v>S27</v>
      </c>
      <c r="D189" s="256" t="str">
        <f t="shared" si="59"/>
        <v>OTHER: complete as required</v>
      </c>
      <c r="E189" s="256" t="str">
        <f t="shared" si="59"/>
        <v>OTHER: complete as required</v>
      </c>
      <c r="F189" s="256"/>
      <c r="G189" s="560">
        <f t="shared" si="33"/>
        <v>0</v>
      </c>
      <c r="H189" s="358">
        <f>IF($G189="2G",(H85*'3. Network design parameters'!F$80),H85*'3. Network design parameters'!F$83)</f>
        <v>0</v>
      </c>
      <c r="I189" s="358">
        <f>IF($G189="2G",(I85*'3. Network design parameters'!G$80),I85*'3. Network design parameters'!G$83)</f>
        <v>0</v>
      </c>
      <c r="J189" s="358">
        <f>IF($G189="2G",(J85*'3. Network design parameters'!H$80),J85*'3. Network design parameters'!H$83)</f>
        <v>0</v>
      </c>
      <c r="K189" s="358">
        <f>IF($G189="2G",(K85*'3. Network design parameters'!I$80),K85*'3. Network design parameters'!I$83)</f>
        <v>0</v>
      </c>
      <c r="L189" s="358">
        <f>IF($G189="2G",(L85*'3. Network design parameters'!J$80),L85*'3. Network design parameters'!J$83)</f>
        <v>0</v>
      </c>
      <c r="M189" s="358">
        <f>IF($G189="2G",(M85*'3. Network design parameters'!K$80),M85*'3. Network design parameters'!K$83)</f>
        <v>0</v>
      </c>
      <c r="N189" s="358">
        <f>IF($G189="2G",(N85*'3. Network design parameters'!L$80),N85*'3. Network design parameters'!L$83)</f>
        <v>0</v>
      </c>
    </row>
    <row r="190" spans="3:14" s="503" customFormat="1">
      <c r="C190" s="256" t="str">
        <f t="shared" ref="C190:E190" si="60">C156</f>
        <v>S28</v>
      </c>
      <c r="D190" s="256" t="str">
        <f t="shared" si="60"/>
        <v>OTHER: complete as required</v>
      </c>
      <c r="E190" s="256" t="str">
        <f t="shared" si="60"/>
        <v>OTHER: complete as required</v>
      </c>
      <c r="F190" s="256"/>
      <c r="G190" s="560">
        <f t="shared" si="33"/>
        <v>0</v>
      </c>
      <c r="H190" s="358">
        <f>IF($G190="2G",(H86*'3. Network design parameters'!F$80),H86*'3. Network design parameters'!F$83)</f>
        <v>0</v>
      </c>
      <c r="I190" s="358">
        <f>IF($G190="2G",(I86*'3. Network design parameters'!G$80),I86*'3. Network design parameters'!G$83)</f>
        <v>0</v>
      </c>
      <c r="J190" s="358">
        <f>IF($G190="2G",(J86*'3. Network design parameters'!H$80),J86*'3. Network design parameters'!H$83)</f>
        <v>0</v>
      </c>
      <c r="K190" s="358">
        <f>IF($G190="2G",(K86*'3. Network design parameters'!I$80),K86*'3. Network design parameters'!I$83)</f>
        <v>0</v>
      </c>
      <c r="L190" s="358">
        <f>IF($G190="2G",(L86*'3. Network design parameters'!J$80),L86*'3. Network design parameters'!J$83)</f>
        <v>0</v>
      </c>
      <c r="M190" s="358">
        <f>IF($G190="2G",(M86*'3. Network design parameters'!K$80),M86*'3. Network design parameters'!K$83)</f>
        <v>0</v>
      </c>
      <c r="N190" s="358">
        <f>IF($G190="2G",(N86*'3. Network design parameters'!L$80),N86*'3. Network design parameters'!L$83)</f>
        <v>0</v>
      </c>
    </row>
    <row r="191" spans="3:14" s="503" customFormat="1">
      <c r="C191" s="256" t="str">
        <f t="shared" ref="C191:E191" si="61">C157</f>
        <v>S29</v>
      </c>
      <c r="D191" s="256" t="str">
        <f t="shared" si="61"/>
        <v>OTHER: complete as required</v>
      </c>
      <c r="E191" s="256" t="str">
        <f t="shared" si="61"/>
        <v>OTHER: complete as required</v>
      </c>
      <c r="F191" s="256"/>
      <c r="G191" s="560">
        <f t="shared" si="33"/>
        <v>0</v>
      </c>
      <c r="H191" s="358">
        <f>IF($G191="2G",(H87*'3. Network design parameters'!F$80),H87*'3. Network design parameters'!F$83)</f>
        <v>0</v>
      </c>
      <c r="I191" s="358">
        <f>IF($G191="2G",(I87*'3. Network design parameters'!G$80),I87*'3. Network design parameters'!G$83)</f>
        <v>0</v>
      </c>
      <c r="J191" s="358">
        <f>IF($G191="2G",(J87*'3. Network design parameters'!H$80),J87*'3. Network design parameters'!H$83)</f>
        <v>0</v>
      </c>
      <c r="K191" s="358">
        <f>IF($G191="2G",(K87*'3. Network design parameters'!I$80),K87*'3. Network design parameters'!I$83)</f>
        <v>0</v>
      </c>
      <c r="L191" s="358">
        <f>IF($G191="2G",(L87*'3. Network design parameters'!J$80),L87*'3. Network design parameters'!J$83)</f>
        <v>0</v>
      </c>
      <c r="M191" s="358">
        <f>IF($G191="2G",(M87*'3. Network design parameters'!K$80),M87*'3. Network design parameters'!K$83)</f>
        <v>0</v>
      </c>
      <c r="N191" s="358">
        <f>IF($G191="2G",(N87*'3. Network design parameters'!L$80),N87*'3. Network design parameters'!L$83)</f>
        <v>0</v>
      </c>
    </row>
    <row r="192" spans="3:14" s="503" customFormat="1">
      <c r="C192" s="256" t="str">
        <f t="shared" ref="C192:E192" si="62">C158</f>
        <v>S30</v>
      </c>
      <c r="D192" s="256" t="str">
        <f t="shared" si="62"/>
        <v>OTHER: complete as required</v>
      </c>
      <c r="E192" s="256" t="str">
        <f t="shared" si="62"/>
        <v>OTHER: complete as required</v>
      </c>
      <c r="F192" s="256"/>
      <c r="G192" s="560">
        <f t="shared" si="33"/>
        <v>0</v>
      </c>
      <c r="H192" s="358">
        <f>IF($G192="2G",(H88*'3. Network design parameters'!F$80),H88*'3. Network design parameters'!F$83)</f>
        <v>0</v>
      </c>
      <c r="I192" s="358">
        <f>IF($G192="2G",(I88*'3. Network design parameters'!G$80),I88*'3. Network design parameters'!G$83)</f>
        <v>0</v>
      </c>
      <c r="J192" s="358">
        <f>IF($G192="2G",(J88*'3. Network design parameters'!H$80),J88*'3. Network design parameters'!H$83)</f>
        <v>0</v>
      </c>
      <c r="K192" s="358">
        <f>IF($G192="2G",(K88*'3. Network design parameters'!I$80),K88*'3. Network design parameters'!I$83)</f>
        <v>0</v>
      </c>
      <c r="L192" s="358">
        <f>IF($G192="2G",(L88*'3. Network design parameters'!J$80),L88*'3. Network design parameters'!J$83)</f>
        <v>0</v>
      </c>
      <c r="M192" s="358">
        <f>IF($G192="2G",(M88*'3. Network design parameters'!K$80),M88*'3. Network design parameters'!K$83)</f>
        <v>0</v>
      </c>
      <c r="N192" s="358">
        <f>IF($G192="2G",(N88*'3. Network design parameters'!L$80),N88*'3. Network design parameters'!L$83)</f>
        <v>0</v>
      </c>
    </row>
    <row r="193" spans="2:15" s="710" customFormat="1">
      <c r="C193" s="726"/>
      <c r="D193" s="726" t="s">
        <v>389</v>
      </c>
      <c r="E193" s="726"/>
      <c r="F193" s="726"/>
      <c r="G193" s="726"/>
      <c r="H193" s="730">
        <f t="shared" ref="H193:M193" si="63">SUM(H163:H192)</f>
        <v>4396.2688903693142</v>
      </c>
      <c r="I193" s="730">
        <f t="shared" si="63"/>
        <v>7473.6571136278344</v>
      </c>
      <c r="J193" s="730">
        <f t="shared" si="63"/>
        <v>10672.382358260544</v>
      </c>
      <c r="K193" s="730">
        <f t="shared" si="63"/>
        <v>13996.067149833116</v>
      </c>
      <c r="L193" s="730">
        <f t="shared" si="63"/>
        <v>17448.430380125283</v>
      </c>
      <c r="M193" s="730">
        <f t="shared" si="63"/>
        <v>20592.917158544275</v>
      </c>
      <c r="N193" s="730">
        <f t="shared" ref="N193" si="64">SUM(N163:N192)</f>
        <v>24236.279425055953</v>
      </c>
    </row>
    <row r="194" spans="2:15" s="503" customFormat="1">
      <c r="H194" s="548" t="str">
        <f>IF(H193+H159+H125=H89,"OK","ERROR")</f>
        <v>OK</v>
      </c>
      <c r="I194" s="548" t="str">
        <f t="shared" ref="I194:N194" si="65">IF(I193+I159+I125=I89,"OK","ERROR")</f>
        <v>OK</v>
      </c>
      <c r="J194" s="548" t="str">
        <f t="shared" si="65"/>
        <v>OK</v>
      </c>
      <c r="K194" s="548" t="str">
        <f t="shared" si="65"/>
        <v>OK</v>
      </c>
      <c r="L194" s="548" t="str">
        <f t="shared" si="65"/>
        <v>OK</v>
      </c>
      <c r="M194" s="548" t="str">
        <f t="shared" si="65"/>
        <v>OK</v>
      </c>
      <c r="N194" s="548" t="str">
        <f t="shared" si="65"/>
        <v>OK</v>
      </c>
    </row>
    <row r="195" spans="2:15" s="503" customFormat="1"/>
    <row r="196" spans="2:15" s="503" customFormat="1" ht="15.75">
      <c r="B196" s="75">
        <f>B91+0.01</f>
        <v>6.0399999999999991</v>
      </c>
      <c r="C196" s="506" t="s">
        <v>722</v>
      </c>
    </row>
    <row r="197" spans="2:15" s="503" customFormat="1"/>
    <row r="198" spans="2:15" s="503" customFormat="1">
      <c r="C198" s="238" t="s">
        <v>0</v>
      </c>
      <c r="D198" s="238" t="s">
        <v>285</v>
      </c>
      <c r="E198" s="37" t="s">
        <v>14</v>
      </c>
      <c r="F198" s="230" t="s">
        <v>750</v>
      </c>
      <c r="G198" s="230" t="s">
        <v>751</v>
      </c>
      <c r="H198" s="230" t="s">
        <v>848</v>
      </c>
      <c r="I198" s="178">
        <f t="shared" ref="I198:O198" si="66">H58</f>
        <v>2014</v>
      </c>
      <c r="J198" s="178">
        <f t="shared" si="66"/>
        <v>2015</v>
      </c>
      <c r="K198" s="178">
        <f t="shared" si="66"/>
        <v>2016</v>
      </c>
      <c r="L198" s="178">
        <f t="shared" si="66"/>
        <v>2017</v>
      </c>
      <c r="M198" s="178">
        <f t="shared" si="66"/>
        <v>2018</v>
      </c>
      <c r="N198" s="178">
        <f t="shared" si="66"/>
        <v>2019</v>
      </c>
      <c r="O198" s="178">
        <f t="shared" si="66"/>
        <v>2020</v>
      </c>
    </row>
    <row r="199" spans="2:15" s="503" customFormat="1">
      <c r="C199" s="256" t="str">
        <f t="shared" ref="C199:E228" si="67">C59</f>
        <v>S01</v>
      </c>
      <c r="D199" s="256" t="str">
        <f t="shared" si="67"/>
        <v>Повиквания в мрежата (On Net calls)</v>
      </c>
      <c r="E199" s="256" t="str">
        <f t="shared" si="67"/>
        <v>Voice Minutes</v>
      </c>
      <c r="F199" s="560">
        <f>'3. Network design parameters'!E762</f>
        <v>2</v>
      </c>
      <c r="G199" s="560">
        <f>'3. Network design parameters'!F762</f>
        <v>2</v>
      </c>
      <c r="H199" s="560">
        <f>'3. Network design parameters'!AB762</f>
        <v>2</v>
      </c>
      <c r="I199" s="358">
        <f>H95*$F199+H129*$G199+H163*$H199</f>
        <v>98587.07239137913</v>
      </c>
      <c r="J199" s="358">
        <f t="shared" ref="J199:O199" si="68">I95*$F199+I129*$G199+I163*$H199</f>
        <v>100558.81383920673</v>
      </c>
      <c r="K199" s="358">
        <f t="shared" si="68"/>
        <v>102569.99011599085</v>
      </c>
      <c r="L199" s="358">
        <f t="shared" si="68"/>
        <v>104621.38991831068</v>
      </c>
      <c r="M199" s="358">
        <f t="shared" si="68"/>
        <v>106713.81771667689</v>
      </c>
      <c r="N199" s="358">
        <f t="shared" si="68"/>
        <v>108848.09407101042</v>
      </c>
      <c r="O199" s="358">
        <f t="shared" si="68"/>
        <v>111025.05595243062</v>
      </c>
    </row>
    <row r="200" spans="2:15" s="503" customFormat="1">
      <c r="C200" s="256" t="str">
        <f t="shared" si="67"/>
        <v>S02</v>
      </c>
      <c r="D200" s="256" t="str">
        <f t="shared" si="67"/>
        <v>Изходящи повиквания към фиксирана линия (Outgoing Calls to Fixed Line)</v>
      </c>
      <c r="E200" s="256" t="str">
        <f t="shared" si="67"/>
        <v>Voice Minutes</v>
      </c>
      <c r="F200" s="560">
        <f>'3. Network design parameters'!E763</f>
        <v>1</v>
      </c>
      <c r="G200" s="560">
        <f>'3. Network design parameters'!F763</f>
        <v>1</v>
      </c>
      <c r="H200" s="560">
        <f>'3. Network design parameters'!AB763</f>
        <v>1</v>
      </c>
      <c r="I200" s="358">
        <f t="shared" ref="I200:O200" si="69">H96*$F200+H130*$G200+H164*$H200</f>
        <v>792.41185523692343</v>
      </c>
      <c r="J200" s="358">
        <f t="shared" si="69"/>
        <v>808.26009234166202</v>
      </c>
      <c r="K200" s="358">
        <f t="shared" si="69"/>
        <v>824.42529418849517</v>
      </c>
      <c r="L200" s="358">
        <f t="shared" si="69"/>
        <v>840.91380007226496</v>
      </c>
      <c r="M200" s="358">
        <f t="shared" si="69"/>
        <v>857.73207607371023</v>
      </c>
      <c r="N200" s="358">
        <f t="shared" si="69"/>
        <v>874.88671759518456</v>
      </c>
      <c r="O200" s="358">
        <f t="shared" si="69"/>
        <v>892.38445194708834</v>
      </c>
    </row>
    <row r="201" spans="2:15" s="503" customFormat="1">
      <c r="C201" s="256" t="str">
        <f t="shared" si="67"/>
        <v>S03</v>
      </c>
      <c r="D201" s="256" t="str">
        <f t="shared" si="67"/>
        <v>Изходящи повиквания към други мобилни мрежи (Outgoing Calls to Other Mobile)</v>
      </c>
      <c r="E201" s="256" t="str">
        <f t="shared" si="67"/>
        <v>Voice Minutes</v>
      </c>
      <c r="F201" s="560">
        <f>'3. Network design parameters'!E764</f>
        <v>1</v>
      </c>
      <c r="G201" s="560">
        <f>'3. Network design parameters'!F764</f>
        <v>1</v>
      </c>
      <c r="H201" s="560">
        <f>'3. Network design parameters'!AB764</f>
        <v>1</v>
      </c>
      <c r="I201" s="358">
        <f t="shared" ref="I201:O201" si="70">H97*$F201+H131*$G201+H165*$H201</f>
        <v>8167.3430579185861</v>
      </c>
      <c r="J201" s="358">
        <f t="shared" si="70"/>
        <v>8330.6899190769582</v>
      </c>
      <c r="K201" s="358">
        <f t="shared" si="70"/>
        <v>8497.303717458497</v>
      </c>
      <c r="L201" s="358">
        <f t="shared" si="70"/>
        <v>8667.249791807666</v>
      </c>
      <c r="M201" s="358">
        <f t="shared" si="70"/>
        <v>8840.5947876438186</v>
      </c>
      <c r="N201" s="358">
        <f t="shared" si="70"/>
        <v>9017.4066833966954</v>
      </c>
      <c r="O201" s="358">
        <f t="shared" si="70"/>
        <v>9197.754817064626</v>
      </c>
    </row>
    <row r="202" spans="2:15" s="503" customFormat="1">
      <c r="C202" s="256" t="str">
        <f t="shared" si="67"/>
        <v>S04</v>
      </c>
      <c r="D202" s="256" t="str">
        <f t="shared" si="67"/>
        <v>Изходящи международни повиквания (Outgoing Calls to International)</v>
      </c>
      <c r="E202" s="256" t="str">
        <f t="shared" si="67"/>
        <v>Voice Minutes</v>
      </c>
      <c r="F202" s="560">
        <f>'3. Network design parameters'!E765</f>
        <v>1</v>
      </c>
      <c r="G202" s="560">
        <f>'3. Network design parameters'!F765</f>
        <v>1</v>
      </c>
      <c r="H202" s="560">
        <f>'3. Network design parameters'!AB765</f>
        <v>1</v>
      </c>
      <c r="I202" s="358">
        <f t="shared" ref="I202:O202" si="71">H98*$F202+H132*$G202+H166*$H202</f>
        <v>394.93456918335499</v>
      </c>
      <c r="J202" s="358">
        <f t="shared" si="71"/>
        <v>402.83326056702225</v>
      </c>
      <c r="K202" s="358">
        <f t="shared" si="71"/>
        <v>410.88992577836262</v>
      </c>
      <c r="L202" s="358">
        <f t="shared" si="71"/>
        <v>419.10772429392989</v>
      </c>
      <c r="M202" s="358">
        <f t="shared" si="71"/>
        <v>427.48987877980846</v>
      </c>
      <c r="N202" s="358">
        <f t="shared" si="71"/>
        <v>436.03967635540471</v>
      </c>
      <c r="O202" s="358">
        <f t="shared" si="71"/>
        <v>444.76046988251272</v>
      </c>
    </row>
    <row r="203" spans="2:15" s="503" customFormat="1">
      <c r="C203" s="256" t="str">
        <f t="shared" si="67"/>
        <v>S05</v>
      </c>
      <c r="D203" s="256" t="str">
        <f t="shared" si="67"/>
        <v>Входящи повиквания от фиксирана линия (Incoming calls from fixed)</v>
      </c>
      <c r="E203" s="256" t="str">
        <f t="shared" si="67"/>
        <v>Voice Minutes</v>
      </c>
      <c r="F203" s="560">
        <f>'3. Network design parameters'!E766</f>
        <v>1</v>
      </c>
      <c r="G203" s="560">
        <f>'3. Network design parameters'!F766</f>
        <v>1</v>
      </c>
      <c r="H203" s="560">
        <f>'3. Network design parameters'!AB766</f>
        <v>1</v>
      </c>
      <c r="I203" s="358">
        <f t="shared" ref="I203:O203" si="72">H99*$F203+H133*$G203+H167*$H203</f>
        <v>398.50455219393166</v>
      </c>
      <c r="J203" s="358">
        <f t="shared" si="72"/>
        <v>406.4746432378102</v>
      </c>
      <c r="K203" s="358">
        <f t="shared" si="72"/>
        <v>414.60413610256649</v>
      </c>
      <c r="L203" s="358">
        <f t="shared" si="72"/>
        <v>422.89621882461785</v>
      </c>
      <c r="M203" s="358">
        <f t="shared" si="72"/>
        <v>431.35414320111022</v>
      </c>
      <c r="N203" s="358">
        <f t="shared" si="72"/>
        <v>439.98122606513238</v>
      </c>
      <c r="O203" s="358">
        <f t="shared" si="72"/>
        <v>448.78085058643501</v>
      </c>
    </row>
    <row r="204" spans="2:15" s="503" customFormat="1">
      <c r="C204" s="256" t="str">
        <f t="shared" si="67"/>
        <v>S06</v>
      </c>
      <c r="D204" s="256" t="str">
        <f t="shared" si="67"/>
        <v>Входящи повиквания от други мобилни мрежи (Incoming calls from other mobile)</v>
      </c>
      <c r="E204" s="256" t="str">
        <f t="shared" si="67"/>
        <v>Voice Minutes</v>
      </c>
      <c r="F204" s="560">
        <f>'3. Network design parameters'!E767</f>
        <v>1</v>
      </c>
      <c r="G204" s="560">
        <f>'3. Network design parameters'!F767</f>
        <v>1</v>
      </c>
      <c r="H204" s="560">
        <f>'3. Network design parameters'!AB767</f>
        <v>1</v>
      </c>
      <c r="I204" s="358">
        <f t="shared" ref="I204:O204" si="73">H100*$F204+H134*$G204+H168*$H204</f>
        <v>8032.7744692968981</v>
      </c>
      <c r="J204" s="358">
        <f t="shared" si="73"/>
        <v>8193.4299586828347</v>
      </c>
      <c r="K204" s="358">
        <f t="shared" si="73"/>
        <v>8357.2985578564949</v>
      </c>
      <c r="L204" s="358">
        <f t="shared" si="73"/>
        <v>8524.4445290136246</v>
      </c>
      <c r="M204" s="358">
        <f t="shared" si="73"/>
        <v>8694.9334195938955</v>
      </c>
      <c r="N204" s="358">
        <f t="shared" si="73"/>
        <v>8868.8320879857729</v>
      </c>
      <c r="O204" s="358">
        <f t="shared" si="73"/>
        <v>9046.2087297454855</v>
      </c>
    </row>
    <row r="205" spans="2:15" s="503" customFormat="1">
      <c r="C205" s="256" t="str">
        <f t="shared" si="67"/>
        <v>S07</v>
      </c>
      <c r="D205" s="256" t="str">
        <f t="shared" si="67"/>
        <v>Входящи международни повиквания (Incoming calls from international)</v>
      </c>
      <c r="E205" s="256" t="str">
        <f t="shared" si="67"/>
        <v>Voice Minutes</v>
      </c>
      <c r="F205" s="560">
        <f>'3. Network design parameters'!E768</f>
        <v>1</v>
      </c>
      <c r="G205" s="560">
        <f>'3. Network design parameters'!F768</f>
        <v>1</v>
      </c>
      <c r="H205" s="560">
        <f>'3. Network design parameters'!AB768</f>
        <v>1</v>
      </c>
      <c r="I205" s="358">
        <f t="shared" ref="I205:O205" si="74">H101*$F205+H135*$G205+H169*$H205</f>
        <v>2336.8373706406946</v>
      </c>
      <c r="J205" s="358">
        <f t="shared" si="74"/>
        <v>2383.5741180535088</v>
      </c>
      <c r="K205" s="358">
        <f t="shared" si="74"/>
        <v>2431.2456004145788</v>
      </c>
      <c r="L205" s="358">
        <f t="shared" si="74"/>
        <v>2479.8705124228709</v>
      </c>
      <c r="M205" s="358">
        <f t="shared" si="74"/>
        <v>2529.4679226713283</v>
      </c>
      <c r="N205" s="358">
        <f t="shared" si="74"/>
        <v>2580.0572811247553</v>
      </c>
      <c r="O205" s="358">
        <f t="shared" si="74"/>
        <v>2631.6584267472508</v>
      </c>
    </row>
    <row r="206" spans="2:15" s="503" customFormat="1">
      <c r="C206" s="256" t="str">
        <f t="shared" si="67"/>
        <v>S08</v>
      </c>
      <c r="D206" s="256" t="str">
        <f t="shared" si="67"/>
        <v>Изходящи повиквания от чужди абонати в роуминг в мрежата на предприятието (Roaming Calls Outbound)</v>
      </c>
      <c r="E206" s="256" t="str">
        <f t="shared" si="67"/>
        <v>Voice Minutes</v>
      </c>
      <c r="F206" s="560">
        <f>'3. Network design parameters'!E769</f>
        <v>1</v>
      </c>
      <c r="G206" s="560">
        <f>'3. Network design parameters'!F769</f>
        <v>1</v>
      </c>
      <c r="H206" s="560">
        <f>'3. Network design parameters'!AB769</f>
        <v>1</v>
      </c>
      <c r="I206" s="358">
        <f t="shared" ref="I206:O206" si="75">H102*$F206+H136*$G206+H170*$H206</f>
        <v>730.21489012047493</v>
      </c>
      <c r="J206" s="358">
        <f t="shared" si="75"/>
        <v>744.81918792288445</v>
      </c>
      <c r="K206" s="358">
        <f t="shared" si="75"/>
        <v>759.71557168134223</v>
      </c>
      <c r="L206" s="358">
        <f t="shared" si="75"/>
        <v>774.90988311496903</v>
      </c>
      <c r="M206" s="358">
        <f t="shared" si="75"/>
        <v>790.40808077726842</v>
      </c>
      <c r="N206" s="358">
        <f t="shared" si="75"/>
        <v>806.21624239281368</v>
      </c>
      <c r="O206" s="358">
        <f t="shared" si="75"/>
        <v>822.34056724067011</v>
      </c>
    </row>
    <row r="207" spans="2:15" s="503" customFormat="1">
      <c r="C207" s="256" t="str">
        <f t="shared" si="67"/>
        <v>S09</v>
      </c>
      <c r="D207" s="256" t="str">
        <f t="shared" si="67"/>
        <v>Входящи повиквания от чужди абонати в роуминг в мрежата на предприятието (Roaming Calls Inbound)</v>
      </c>
      <c r="E207" s="256" t="str">
        <f t="shared" si="67"/>
        <v>Voice Minutes</v>
      </c>
      <c r="F207" s="560">
        <f>'3. Network design parameters'!E770</f>
        <v>1</v>
      </c>
      <c r="G207" s="560">
        <f>'3. Network design parameters'!F770</f>
        <v>1</v>
      </c>
      <c r="H207" s="560">
        <f>'3. Network design parameters'!AB770</f>
        <v>1</v>
      </c>
      <c r="I207" s="358">
        <f t="shared" ref="I207:O207" si="76">H103*$F207+H137*$G207+H171*$H207</f>
        <v>800.98906931393867</v>
      </c>
      <c r="J207" s="358">
        <f t="shared" si="76"/>
        <v>817.00885070021741</v>
      </c>
      <c r="K207" s="358">
        <f t="shared" si="76"/>
        <v>833.34902771422185</v>
      </c>
      <c r="L207" s="358">
        <f t="shared" si="76"/>
        <v>850.01600826850631</v>
      </c>
      <c r="M207" s="358">
        <f t="shared" si="76"/>
        <v>867.01632843387642</v>
      </c>
      <c r="N207" s="358">
        <f t="shared" si="76"/>
        <v>884.35665500255402</v>
      </c>
      <c r="O207" s="358">
        <f t="shared" si="76"/>
        <v>902.04378810260482</v>
      </c>
    </row>
    <row r="208" spans="2:15" s="503" customFormat="1">
      <c r="C208" s="256" t="str">
        <f t="shared" si="67"/>
        <v>S10</v>
      </c>
      <c r="D208" s="256" t="str">
        <f t="shared" si="67"/>
        <v>Гласова поща (Voice mail)</v>
      </c>
      <c r="E208" s="256" t="str">
        <f t="shared" si="67"/>
        <v>Voice Minutes</v>
      </c>
      <c r="F208" s="560">
        <f>'3. Network design parameters'!E771</f>
        <v>1</v>
      </c>
      <c r="G208" s="560">
        <f>'3. Network design parameters'!F771</f>
        <v>1</v>
      </c>
      <c r="H208" s="560">
        <f>'3. Network design parameters'!AB771</f>
        <v>1</v>
      </c>
      <c r="I208" s="358">
        <f t="shared" ref="I208:O208" si="77">H104*$F208+H138*$G208+H172*$H208</f>
        <v>903.87062618920686</v>
      </c>
      <c r="J208" s="358">
        <f t="shared" si="77"/>
        <v>921.94803871299121</v>
      </c>
      <c r="K208" s="358">
        <f t="shared" si="77"/>
        <v>940.38699948725093</v>
      </c>
      <c r="L208" s="358">
        <f t="shared" si="77"/>
        <v>959.19473947699589</v>
      </c>
      <c r="M208" s="358">
        <f t="shared" si="77"/>
        <v>978.37863426653598</v>
      </c>
      <c r="N208" s="358">
        <f t="shared" si="77"/>
        <v>997.94620695186654</v>
      </c>
      <c r="O208" s="358">
        <f t="shared" si="77"/>
        <v>1017.9051310909038</v>
      </c>
    </row>
    <row r="209" spans="3:15" s="503" customFormat="1">
      <c r="C209" s="256" t="str">
        <f t="shared" si="67"/>
        <v>S11</v>
      </c>
      <c r="D209" s="256" t="str">
        <f t="shared" si="67"/>
        <v>Повиквания към центъра за обслужване на клиенти (Help desk call)</v>
      </c>
      <c r="E209" s="256" t="str">
        <f t="shared" si="67"/>
        <v>Voice Minutes</v>
      </c>
      <c r="F209" s="560">
        <f>'3. Network design parameters'!E772</f>
        <v>1</v>
      </c>
      <c r="G209" s="560">
        <f>'3. Network design parameters'!F772</f>
        <v>1</v>
      </c>
      <c r="H209" s="560">
        <f>'3. Network design parameters'!AB772</f>
        <v>1</v>
      </c>
      <c r="I209" s="358">
        <f t="shared" ref="I209:O209" si="78">H105*$F209+H139*$G209+H173*$H209</f>
        <v>344.40327294832434</v>
      </c>
      <c r="J209" s="358">
        <f t="shared" si="78"/>
        <v>351.29133840729082</v>
      </c>
      <c r="K209" s="358">
        <f t="shared" si="78"/>
        <v>358.31716517543668</v>
      </c>
      <c r="L209" s="358">
        <f t="shared" si="78"/>
        <v>365.4835084789454</v>
      </c>
      <c r="M209" s="358">
        <f t="shared" si="78"/>
        <v>372.7931786485243</v>
      </c>
      <c r="N209" s="358">
        <f t="shared" si="78"/>
        <v>380.24904222149485</v>
      </c>
      <c r="O209" s="358">
        <f t="shared" si="78"/>
        <v>387.85402306592476</v>
      </c>
    </row>
    <row r="210" spans="3:15" s="503" customFormat="1">
      <c r="C210" s="256" t="str">
        <f t="shared" si="67"/>
        <v>S12</v>
      </c>
      <c r="D210" s="256" t="str">
        <f t="shared" si="67"/>
        <v>Видеоразговори (Video call)</v>
      </c>
      <c r="E210" s="256" t="str">
        <f t="shared" si="67"/>
        <v>Video minutes</v>
      </c>
      <c r="F210" s="560">
        <f>'3. Network design parameters'!E773</f>
        <v>1</v>
      </c>
      <c r="G210" s="560">
        <f>'3. Network design parameters'!F773</f>
        <v>1</v>
      </c>
      <c r="H210" s="560">
        <f>'3. Network design parameters'!AB773</f>
        <v>1</v>
      </c>
      <c r="I210" s="358">
        <f t="shared" ref="I210:O210" si="79">H106*$F210+H140*$G210+H174*$H210</f>
        <v>12108.349465353689</v>
      </c>
      <c r="J210" s="358">
        <f t="shared" si="79"/>
        <v>12350.516454660761</v>
      </c>
      <c r="K210" s="358">
        <f t="shared" si="79"/>
        <v>12597.526783753976</v>
      </c>
      <c r="L210" s="358">
        <f t="shared" si="79"/>
        <v>12849.477319429056</v>
      </c>
      <c r="M210" s="358">
        <f t="shared" si="79"/>
        <v>13106.466865817638</v>
      </c>
      <c r="N210" s="358">
        <f t="shared" si="79"/>
        <v>12352.351847230309</v>
      </c>
      <c r="O210" s="358">
        <f t="shared" si="79"/>
        <v>12599.398884174914</v>
      </c>
    </row>
    <row r="211" spans="3:15" s="503" customFormat="1">
      <c r="C211" s="256" t="str">
        <f t="shared" si="67"/>
        <v>S13</v>
      </c>
      <c r="D211" s="256" t="str">
        <f t="shared" si="67"/>
        <v>MMS в мрежата (MMS on net)</v>
      </c>
      <c r="E211" s="256" t="str">
        <f t="shared" si="67"/>
        <v>MMS</v>
      </c>
      <c r="F211" s="560">
        <f>'3. Network design parameters'!E774</f>
        <v>2</v>
      </c>
      <c r="G211" s="560">
        <f>'3. Network design parameters'!F774</f>
        <v>2</v>
      </c>
      <c r="H211" s="560">
        <f>'3. Network design parameters'!AB774</f>
        <v>2</v>
      </c>
      <c r="I211" s="358">
        <f t="shared" ref="I211:O211" si="80">H107*$F211+H141*$G211+H175*$H211</f>
        <v>72.205128205128204</v>
      </c>
      <c r="J211" s="358">
        <f t="shared" si="80"/>
        <v>73.649230769230769</v>
      </c>
      <c r="K211" s="358">
        <f t="shared" si="80"/>
        <v>75.122215384615373</v>
      </c>
      <c r="L211" s="358">
        <f t="shared" si="80"/>
        <v>76.624659692307688</v>
      </c>
      <c r="M211" s="358">
        <f t="shared" si="80"/>
        <v>78.157152886153852</v>
      </c>
      <c r="N211" s="358">
        <f t="shared" si="80"/>
        <v>79.72029594387692</v>
      </c>
      <c r="O211" s="358">
        <f t="shared" si="80"/>
        <v>81.314701862754461</v>
      </c>
    </row>
    <row r="212" spans="3:15" s="503" customFormat="1">
      <c r="C212" s="256" t="str">
        <f t="shared" si="67"/>
        <v>S14</v>
      </c>
      <c r="D212" s="256" t="str">
        <f t="shared" si="67"/>
        <v>Изходящи MMS към други мрежи (MMS outgoing to other network)</v>
      </c>
      <c r="E212" s="256" t="str">
        <f t="shared" si="67"/>
        <v>MMS</v>
      </c>
      <c r="F212" s="560">
        <f>'3. Network design parameters'!E775</f>
        <v>1</v>
      </c>
      <c r="G212" s="560">
        <f>'3. Network design parameters'!F775</f>
        <v>1</v>
      </c>
      <c r="H212" s="560">
        <f>'3. Network design parameters'!AB775</f>
        <v>1</v>
      </c>
      <c r="I212" s="358">
        <f t="shared" ref="I212:O212" si="81">H108*$F212+H142*$G212+H176*$H212</f>
        <v>36.102564102564102</v>
      </c>
      <c r="J212" s="358">
        <f t="shared" si="81"/>
        <v>36.824615384615385</v>
      </c>
      <c r="K212" s="358">
        <f t="shared" si="81"/>
        <v>37.561107692307687</v>
      </c>
      <c r="L212" s="358">
        <f t="shared" si="81"/>
        <v>38.312329846153844</v>
      </c>
      <c r="M212" s="358">
        <f t="shared" si="81"/>
        <v>39.078576443076926</v>
      </c>
      <c r="N212" s="358">
        <f t="shared" si="81"/>
        <v>39.86014797193846</v>
      </c>
      <c r="O212" s="358">
        <f t="shared" si="81"/>
        <v>40.657350931377231</v>
      </c>
    </row>
    <row r="213" spans="3:15" s="503" customFormat="1">
      <c r="C213" s="256" t="str">
        <f t="shared" si="67"/>
        <v>S15</v>
      </c>
      <c r="D213" s="256" t="str">
        <f t="shared" si="67"/>
        <v>Входящи MMS от други мрежи (MMS incoming from other network)</v>
      </c>
      <c r="E213" s="256" t="str">
        <f t="shared" si="67"/>
        <v>MMS</v>
      </c>
      <c r="F213" s="560">
        <f>'3. Network design parameters'!E776</f>
        <v>1</v>
      </c>
      <c r="G213" s="560">
        <f>'3. Network design parameters'!F776</f>
        <v>1</v>
      </c>
      <c r="H213" s="560">
        <f>'3. Network design parameters'!AB776</f>
        <v>1</v>
      </c>
      <c r="I213" s="358">
        <f t="shared" ref="I213:O213" si="82">H109*$F213+H143*$G213+H177*$H213</f>
        <v>36.102564102564102</v>
      </c>
      <c r="J213" s="358">
        <f t="shared" si="82"/>
        <v>36.824615384615385</v>
      </c>
      <c r="K213" s="358">
        <f t="shared" si="82"/>
        <v>37.561107692307687</v>
      </c>
      <c r="L213" s="358">
        <f t="shared" si="82"/>
        <v>38.312329846153844</v>
      </c>
      <c r="M213" s="358">
        <f t="shared" si="82"/>
        <v>39.078576443076926</v>
      </c>
      <c r="N213" s="358">
        <f t="shared" si="82"/>
        <v>39.86014797193846</v>
      </c>
      <c r="O213" s="358">
        <f t="shared" si="82"/>
        <v>40.657350931377231</v>
      </c>
    </row>
    <row r="214" spans="3:15" s="503" customFormat="1">
      <c r="C214" s="256" t="str">
        <f t="shared" si="67"/>
        <v>S16</v>
      </c>
      <c r="D214" s="256" t="str">
        <f t="shared" si="67"/>
        <v>SMS в мрежата (SMS on net)</v>
      </c>
      <c r="E214" s="256" t="str">
        <f t="shared" si="67"/>
        <v>SMS</v>
      </c>
      <c r="F214" s="560">
        <f>'3. Network design parameters'!E777</f>
        <v>2</v>
      </c>
      <c r="G214" s="560">
        <f>'3. Network design parameters'!F777</f>
        <v>2</v>
      </c>
      <c r="H214" s="560">
        <f>'3. Network design parameters'!AB777</f>
        <v>2</v>
      </c>
      <c r="I214" s="358">
        <f t="shared" ref="I214:O214" si="83">H110*$F214+H144*$G214+H178*$H214</f>
        <v>3.9069969578444157</v>
      </c>
      <c r="J214" s="358">
        <f t="shared" si="83"/>
        <v>3.9851368970013032</v>
      </c>
      <c r="K214" s="358">
        <f t="shared" si="83"/>
        <v>4.0648396349413298</v>
      </c>
      <c r="L214" s="358">
        <f t="shared" si="83"/>
        <v>4.1461364276401573</v>
      </c>
      <c r="M214" s="358">
        <f t="shared" si="83"/>
        <v>4.2290591561929602</v>
      </c>
      <c r="N214" s="358">
        <f t="shared" si="83"/>
        <v>4.3136403393168194</v>
      </c>
      <c r="O214" s="358">
        <f t="shared" si="83"/>
        <v>4.399913146103156</v>
      </c>
    </row>
    <row r="215" spans="3:15" s="503" customFormat="1">
      <c r="C215" s="256" t="str">
        <f t="shared" si="67"/>
        <v>S17</v>
      </c>
      <c r="D215" s="256" t="str">
        <f t="shared" si="67"/>
        <v>Изходящи SMS към други мрежи (SMS outgoing to other network)</v>
      </c>
      <c r="E215" s="256" t="str">
        <f t="shared" si="67"/>
        <v>SMS</v>
      </c>
      <c r="F215" s="560">
        <f>'3. Network design parameters'!E778</f>
        <v>1</v>
      </c>
      <c r="G215" s="560">
        <f>'3. Network design parameters'!F778</f>
        <v>1</v>
      </c>
      <c r="H215" s="560">
        <f>'3. Network design parameters'!AB778</f>
        <v>1</v>
      </c>
      <c r="I215" s="358">
        <f t="shared" ref="I215:O215" si="84">H111*$F215+H145*$G215+H179*$H215</f>
        <v>0.65116615964073588</v>
      </c>
      <c r="J215" s="358">
        <f t="shared" si="84"/>
        <v>0.66418948283355062</v>
      </c>
      <c r="K215" s="358">
        <f t="shared" si="84"/>
        <v>0.67747327249022171</v>
      </c>
      <c r="L215" s="358">
        <f t="shared" si="84"/>
        <v>0.69102273794002611</v>
      </c>
      <c r="M215" s="358">
        <f t="shared" si="84"/>
        <v>0.70484319269882667</v>
      </c>
      <c r="N215" s="358">
        <f t="shared" si="84"/>
        <v>0.71894005655280302</v>
      </c>
      <c r="O215" s="358">
        <f t="shared" si="84"/>
        <v>0.73331885768385918</v>
      </c>
    </row>
    <row r="216" spans="3:15" s="503" customFormat="1">
      <c r="C216" s="256" t="str">
        <f t="shared" si="67"/>
        <v>S18</v>
      </c>
      <c r="D216" s="256" t="str">
        <f t="shared" si="67"/>
        <v>Входящи SMS от други мрежи (SMS incoming from other network)</v>
      </c>
      <c r="E216" s="256" t="str">
        <f t="shared" si="67"/>
        <v>SMS</v>
      </c>
      <c r="F216" s="560">
        <f>'3. Network design parameters'!E779</f>
        <v>1</v>
      </c>
      <c r="G216" s="560">
        <f>'3. Network design parameters'!F779</f>
        <v>1</v>
      </c>
      <c r="H216" s="560">
        <f>'3. Network design parameters'!AB779</f>
        <v>1</v>
      </c>
      <c r="I216" s="358">
        <f t="shared" ref="I216:O216" si="85">H112*$F216+H146*$G216+H180*$H216</f>
        <v>0.32558307982036794</v>
      </c>
      <c r="J216" s="358">
        <f t="shared" si="85"/>
        <v>0.33209474141677531</v>
      </c>
      <c r="K216" s="358">
        <f t="shared" si="85"/>
        <v>0.33873663624511086</v>
      </c>
      <c r="L216" s="358">
        <f t="shared" si="85"/>
        <v>0.34551136897001306</v>
      </c>
      <c r="M216" s="358">
        <f t="shared" si="85"/>
        <v>0.35242159634941334</v>
      </c>
      <c r="N216" s="358">
        <f t="shared" si="85"/>
        <v>0.35947002827640151</v>
      </c>
      <c r="O216" s="358">
        <f t="shared" si="85"/>
        <v>0.36665942884192959</v>
      </c>
    </row>
    <row r="217" spans="3:15" s="503" customFormat="1">
      <c r="C217" s="256" t="str">
        <f t="shared" si="67"/>
        <v>S19</v>
      </c>
      <c r="D217" s="256" t="str">
        <f t="shared" si="67"/>
        <v>Пренос на данни (Data services)</v>
      </c>
      <c r="E217" s="256" t="str">
        <f t="shared" si="67"/>
        <v>Mbytes</v>
      </c>
      <c r="F217" s="560">
        <f>'3. Network design parameters'!E780</f>
        <v>0</v>
      </c>
      <c r="G217" s="560">
        <f>'3. Network design parameters'!F780</f>
        <v>1</v>
      </c>
      <c r="H217" s="560">
        <f>'3. Network design parameters'!AB780</f>
        <v>1</v>
      </c>
      <c r="I217" s="358">
        <f t="shared" ref="I217:O217" si="86">H113*$F217+H147*$G217+H181*$H217</f>
        <v>31746.031746031756</v>
      </c>
      <c r="J217" s="358">
        <f t="shared" si="86"/>
        <v>32380.952380952393</v>
      </c>
      <c r="K217" s="358">
        <f t="shared" si="86"/>
        <v>33028.571428571435</v>
      </c>
      <c r="L217" s="358">
        <f t="shared" si="86"/>
        <v>33689.14285714287</v>
      </c>
      <c r="M217" s="358">
        <f t="shared" si="86"/>
        <v>34362.925714285724</v>
      </c>
      <c r="N217" s="358">
        <f t="shared" si="86"/>
        <v>35050.184228571437</v>
      </c>
      <c r="O217" s="358">
        <f t="shared" si="86"/>
        <v>35751.187913142865</v>
      </c>
    </row>
    <row r="218" spans="3:15" s="503" customFormat="1">
      <c r="C218" s="256" t="str">
        <f t="shared" si="67"/>
        <v>S20</v>
      </c>
      <c r="D218" s="256" t="str">
        <f t="shared" si="67"/>
        <v>Subscribers</v>
      </c>
      <c r="E218" s="256" t="str">
        <f t="shared" si="67"/>
        <v>Subscriber</v>
      </c>
      <c r="F218" s="560">
        <f>'3. Network design parameters'!E781</f>
        <v>0</v>
      </c>
      <c r="G218" s="560">
        <f>'3. Network design parameters'!F781</f>
        <v>0</v>
      </c>
      <c r="H218" s="560">
        <f>'3. Network design parameters'!AB781</f>
        <v>0</v>
      </c>
      <c r="I218" s="358">
        <f t="shared" ref="I218:O218" si="87">H114*$F218+H148*$G218+H182*$H218</f>
        <v>0</v>
      </c>
      <c r="J218" s="358">
        <f t="shared" si="87"/>
        <v>0</v>
      </c>
      <c r="K218" s="358">
        <f t="shared" si="87"/>
        <v>0</v>
      </c>
      <c r="L218" s="358">
        <f t="shared" si="87"/>
        <v>0</v>
      </c>
      <c r="M218" s="358">
        <f t="shared" si="87"/>
        <v>0</v>
      </c>
      <c r="N218" s="358">
        <f t="shared" si="87"/>
        <v>0</v>
      </c>
      <c r="O218" s="358">
        <f t="shared" si="87"/>
        <v>0</v>
      </c>
    </row>
    <row r="219" spans="3:15" s="503" customFormat="1">
      <c r="C219" s="256" t="str">
        <f t="shared" si="67"/>
        <v>S21</v>
      </c>
      <c r="D219" s="256" t="str">
        <f t="shared" si="67"/>
        <v>OTHER: complete as required</v>
      </c>
      <c r="E219" s="256" t="str">
        <f t="shared" si="67"/>
        <v>OTHER: complete as required</v>
      </c>
      <c r="F219" s="560">
        <f>'3. Network design parameters'!E782</f>
        <v>0</v>
      </c>
      <c r="G219" s="560">
        <f>'3. Network design parameters'!F782</f>
        <v>0</v>
      </c>
      <c r="H219" s="560">
        <f>'3. Network design parameters'!AB782</f>
        <v>0</v>
      </c>
      <c r="I219" s="358">
        <f t="shared" ref="I219:O219" si="88">H115*$F219+H149*$G219+H183*$H219</f>
        <v>0</v>
      </c>
      <c r="J219" s="358">
        <f t="shared" si="88"/>
        <v>0</v>
      </c>
      <c r="K219" s="358">
        <f t="shared" si="88"/>
        <v>0</v>
      </c>
      <c r="L219" s="358">
        <f t="shared" si="88"/>
        <v>0</v>
      </c>
      <c r="M219" s="358">
        <f t="shared" si="88"/>
        <v>0</v>
      </c>
      <c r="N219" s="358">
        <f t="shared" si="88"/>
        <v>0</v>
      </c>
      <c r="O219" s="358">
        <f t="shared" si="88"/>
        <v>0</v>
      </c>
    </row>
    <row r="220" spans="3:15" s="503" customFormat="1">
      <c r="C220" s="256" t="str">
        <f t="shared" si="67"/>
        <v>S22</v>
      </c>
      <c r="D220" s="256" t="str">
        <f t="shared" si="67"/>
        <v>OTHER: complete as required</v>
      </c>
      <c r="E220" s="256" t="str">
        <f t="shared" si="67"/>
        <v>OTHER: complete as required</v>
      </c>
      <c r="F220" s="560">
        <f>'3. Network design parameters'!E783</f>
        <v>0</v>
      </c>
      <c r="G220" s="560">
        <f>'3. Network design parameters'!F783</f>
        <v>0</v>
      </c>
      <c r="H220" s="560">
        <f>'3. Network design parameters'!AB783</f>
        <v>0</v>
      </c>
      <c r="I220" s="358">
        <f t="shared" ref="I220:O220" si="89">H116*$F220+H150*$G220+H184*$H220</f>
        <v>0</v>
      </c>
      <c r="J220" s="358">
        <f t="shared" si="89"/>
        <v>0</v>
      </c>
      <c r="K220" s="358">
        <f t="shared" si="89"/>
        <v>0</v>
      </c>
      <c r="L220" s="358">
        <f t="shared" si="89"/>
        <v>0</v>
      </c>
      <c r="M220" s="358">
        <f t="shared" si="89"/>
        <v>0</v>
      </c>
      <c r="N220" s="358">
        <f t="shared" si="89"/>
        <v>0</v>
      </c>
      <c r="O220" s="358">
        <f t="shared" si="89"/>
        <v>0</v>
      </c>
    </row>
    <row r="221" spans="3:15" s="503" customFormat="1">
      <c r="C221" s="256" t="str">
        <f t="shared" si="67"/>
        <v>S23</v>
      </c>
      <c r="D221" s="256" t="str">
        <f t="shared" si="67"/>
        <v>OTHER: complete as required</v>
      </c>
      <c r="E221" s="256" t="str">
        <f t="shared" si="67"/>
        <v>OTHER: complete as required</v>
      </c>
      <c r="F221" s="560">
        <f>'3. Network design parameters'!E784</f>
        <v>0</v>
      </c>
      <c r="G221" s="560">
        <f>'3. Network design parameters'!F784</f>
        <v>0</v>
      </c>
      <c r="H221" s="560">
        <f>'3. Network design parameters'!AB784</f>
        <v>0</v>
      </c>
      <c r="I221" s="358">
        <f t="shared" ref="I221:O221" si="90">H117*$F221+H151*$G221+H185*$H221</f>
        <v>0</v>
      </c>
      <c r="J221" s="358">
        <f t="shared" si="90"/>
        <v>0</v>
      </c>
      <c r="K221" s="358">
        <f t="shared" si="90"/>
        <v>0</v>
      </c>
      <c r="L221" s="358">
        <f t="shared" si="90"/>
        <v>0</v>
      </c>
      <c r="M221" s="358">
        <f t="shared" si="90"/>
        <v>0</v>
      </c>
      <c r="N221" s="358">
        <f t="shared" si="90"/>
        <v>0</v>
      </c>
      <c r="O221" s="358">
        <f t="shared" si="90"/>
        <v>0</v>
      </c>
    </row>
    <row r="222" spans="3:15" s="503" customFormat="1">
      <c r="C222" s="256" t="str">
        <f t="shared" si="67"/>
        <v>S24</v>
      </c>
      <c r="D222" s="256" t="str">
        <f t="shared" si="67"/>
        <v>OTHER: complete as required</v>
      </c>
      <c r="E222" s="256" t="str">
        <f t="shared" si="67"/>
        <v>OTHER: complete as required</v>
      </c>
      <c r="F222" s="560">
        <f>'3. Network design parameters'!E785</f>
        <v>0</v>
      </c>
      <c r="G222" s="560">
        <f>'3. Network design parameters'!F785</f>
        <v>0</v>
      </c>
      <c r="H222" s="560">
        <f>'3. Network design parameters'!AB785</f>
        <v>0</v>
      </c>
      <c r="I222" s="358">
        <f t="shared" ref="I222:O222" si="91">H118*$F222+H152*$G222+H186*$H222</f>
        <v>0</v>
      </c>
      <c r="J222" s="358">
        <f t="shared" si="91"/>
        <v>0</v>
      </c>
      <c r="K222" s="358">
        <f t="shared" si="91"/>
        <v>0</v>
      </c>
      <c r="L222" s="358">
        <f t="shared" si="91"/>
        <v>0</v>
      </c>
      <c r="M222" s="358">
        <f t="shared" si="91"/>
        <v>0</v>
      </c>
      <c r="N222" s="358">
        <f t="shared" si="91"/>
        <v>0</v>
      </c>
      <c r="O222" s="358">
        <f t="shared" si="91"/>
        <v>0</v>
      </c>
    </row>
    <row r="223" spans="3:15" s="503" customFormat="1">
      <c r="C223" s="256" t="str">
        <f t="shared" si="67"/>
        <v>S25</v>
      </c>
      <c r="D223" s="256" t="str">
        <f t="shared" si="67"/>
        <v>OTHER: complete as required</v>
      </c>
      <c r="E223" s="256" t="str">
        <f t="shared" si="67"/>
        <v>OTHER: complete as required</v>
      </c>
      <c r="F223" s="560">
        <f>'3. Network design parameters'!E786</f>
        <v>0</v>
      </c>
      <c r="G223" s="560">
        <f>'3. Network design parameters'!F786</f>
        <v>0</v>
      </c>
      <c r="H223" s="560">
        <f>'3. Network design parameters'!AB786</f>
        <v>0</v>
      </c>
      <c r="I223" s="358">
        <f t="shared" ref="I223:O223" si="92">H119*$F223+H153*$G223+H187*$H223</f>
        <v>0</v>
      </c>
      <c r="J223" s="358">
        <f t="shared" si="92"/>
        <v>0</v>
      </c>
      <c r="K223" s="358">
        <f t="shared" si="92"/>
        <v>0</v>
      </c>
      <c r="L223" s="358">
        <f t="shared" si="92"/>
        <v>0</v>
      </c>
      <c r="M223" s="358">
        <f t="shared" si="92"/>
        <v>0</v>
      </c>
      <c r="N223" s="358">
        <f t="shared" si="92"/>
        <v>0</v>
      </c>
      <c r="O223" s="358">
        <f t="shared" si="92"/>
        <v>0</v>
      </c>
    </row>
    <row r="224" spans="3:15" s="503" customFormat="1">
      <c r="C224" s="256" t="str">
        <f t="shared" si="67"/>
        <v>S26</v>
      </c>
      <c r="D224" s="256" t="str">
        <f t="shared" si="67"/>
        <v>OTHER: complete as required</v>
      </c>
      <c r="E224" s="256" t="str">
        <f t="shared" si="67"/>
        <v>OTHER: complete as required</v>
      </c>
      <c r="F224" s="560">
        <f>'3. Network design parameters'!E787</f>
        <v>0</v>
      </c>
      <c r="G224" s="560">
        <f>'3. Network design parameters'!F787</f>
        <v>0</v>
      </c>
      <c r="H224" s="560">
        <f>'3. Network design parameters'!AB787</f>
        <v>0</v>
      </c>
      <c r="I224" s="358">
        <f t="shared" ref="I224:O224" si="93">H120*$F224+H154*$G224+H188*$H224</f>
        <v>0</v>
      </c>
      <c r="J224" s="358">
        <f t="shared" si="93"/>
        <v>0</v>
      </c>
      <c r="K224" s="358">
        <f t="shared" si="93"/>
        <v>0</v>
      </c>
      <c r="L224" s="358">
        <f t="shared" si="93"/>
        <v>0</v>
      </c>
      <c r="M224" s="358">
        <f t="shared" si="93"/>
        <v>0</v>
      </c>
      <c r="N224" s="358">
        <f t="shared" si="93"/>
        <v>0</v>
      </c>
      <c r="O224" s="358">
        <f t="shared" si="93"/>
        <v>0</v>
      </c>
    </row>
    <row r="225" spans="2:15" s="503" customFormat="1">
      <c r="C225" s="256" t="str">
        <f t="shared" si="67"/>
        <v>S27</v>
      </c>
      <c r="D225" s="256" t="str">
        <f t="shared" si="67"/>
        <v>OTHER: complete as required</v>
      </c>
      <c r="E225" s="256" t="str">
        <f t="shared" si="67"/>
        <v>OTHER: complete as required</v>
      </c>
      <c r="F225" s="560">
        <f>'3. Network design parameters'!E788</f>
        <v>0</v>
      </c>
      <c r="G225" s="560">
        <f>'3. Network design parameters'!F788</f>
        <v>0</v>
      </c>
      <c r="H225" s="560">
        <f>'3. Network design parameters'!AB788</f>
        <v>0</v>
      </c>
      <c r="I225" s="358">
        <f t="shared" ref="I225:O225" si="94">H121*$F225+H155*$G225+H189*$H225</f>
        <v>0</v>
      </c>
      <c r="J225" s="358">
        <f t="shared" si="94"/>
        <v>0</v>
      </c>
      <c r="K225" s="358">
        <f t="shared" si="94"/>
        <v>0</v>
      </c>
      <c r="L225" s="358">
        <f t="shared" si="94"/>
        <v>0</v>
      </c>
      <c r="M225" s="358">
        <f t="shared" si="94"/>
        <v>0</v>
      </c>
      <c r="N225" s="358">
        <f t="shared" si="94"/>
        <v>0</v>
      </c>
      <c r="O225" s="358">
        <f t="shared" si="94"/>
        <v>0</v>
      </c>
    </row>
    <row r="226" spans="2:15" s="503" customFormat="1">
      <c r="C226" s="256" t="str">
        <f t="shared" si="67"/>
        <v>S28</v>
      </c>
      <c r="D226" s="256" t="str">
        <f t="shared" si="67"/>
        <v>OTHER: complete as required</v>
      </c>
      <c r="E226" s="256" t="str">
        <f t="shared" si="67"/>
        <v>OTHER: complete as required</v>
      </c>
      <c r="F226" s="560">
        <f>'3. Network design parameters'!E789</f>
        <v>0</v>
      </c>
      <c r="G226" s="560">
        <f>'3. Network design parameters'!F789</f>
        <v>0</v>
      </c>
      <c r="H226" s="560">
        <f>'3. Network design parameters'!AB789</f>
        <v>0</v>
      </c>
      <c r="I226" s="358">
        <f t="shared" ref="I226:O226" si="95">H122*$F226+H156*$G226+H190*$H226</f>
        <v>0</v>
      </c>
      <c r="J226" s="358">
        <f t="shared" si="95"/>
        <v>0</v>
      </c>
      <c r="K226" s="358">
        <f t="shared" si="95"/>
        <v>0</v>
      </c>
      <c r="L226" s="358">
        <f t="shared" si="95"/>
        <v>0</v>
      </c>
      <c r="M226" s="358">
        <f t="shared" si="95"/>
        <v>0</v>
      </c>
      <c r="N226" s="358">
        <f t="shared" si="95"/>
        <v>0</v>
      </c>
      <c r="O226" s="358">
        <f t="shared" si="95"/>
        <v>0</v>
      </c>
    </row>
    <row r="227" spans="2:15" s="503" customFormat="1">
      <c r="C227" s="256" t="str">
        <f t="shared" si="67"/>
        <v>S29</v>
      </c>
      <c r="D227" s="256" t="str">
        <f t="shared" si="67"/>
        <v>OTHER: complete as required</v>
      </c>
      <c r="E227" s="256" t="str">
        <f t="shared" si="67"/>
        <v>OTHER: complete as required</v>
      </c>
      <c r="F227" s="560">
        <f>'3. Network design parameters'!E790</f>
        <v>0</v>
      </c>
      <c r="G227" s="560">
        <f>'3. Network design parameters'!F790</f>
        <v>0</v>
      </c>
      <c r="H227" s="560">
        <f>'3. Network design parameters'!AB790</f>
        <v>0</v>
      </c>
      <c r="I227" s="358">
        <f t="shared" ref="I227:O227" si="96">H123*$F227+H157*$G227+H191*$H227</f>
        <v>0</v>
      </c>
      <c r="J227" s="358">
        <f t="shared" si="96"/>
        <v>0</v>
      </c>
      <c r="K227" s="358">
        <f t="shared" si="96"/>
        <v>0</v>
      </c>
      <c r="L227" s="358">
        <f t="shared" si="96"/>
        <v>0</v>
      </c>
      <c r="M227" s="358">
        <f t="shared" si="96"/>
        <v>0</v>
      </c>
      <c r="N227" s="358">
        <f t="shared" si="96"/>
        <v>0</v>
      </c>
      <c r="O227" s="358">
        <f t="shared" si="96"/>
        <v>0</v>
      </c>
    </row>
    <row r="228" spans="2:15" s="503" customFormat="1">
      <c r="C228" s="256" t="str">
        <f t="shared" si="67"/>
        <v>S30</v>
      </c>
      <c r="D228" s="256" t="str">
        <f t="shared" si="67"/>
        <v>OTHER: complete as required</v>
      </c>
      <c r="E228" s="256" t="str">
        <f t="shared" si="67"/>
        <v>OTHER: complete as required</v>
      </c>
      <c r="F228" s="560">
        <f>'3. Network design parameters'!E791</f>
        <v>0</v>
      </c>
      <c r="G228" s="560">
        <f>'3. Network design parameters'!F791</f>
        <v>0</v>
      </c>
      <c r="H228" s="560">
        <f>'3. Network design parameters'!AB791</f>
        <v>0</v>
      </c>
      <c r="I228" s="358">
        <f t="shared" ref="I228:O228" si="97">H124*$F228+H158*$G228+H192*$H228</f>
        <v>0</v>
      </c>
      <c r="J228" s="358">
        <f t="shared" si="97"/>
        <v>0</v>
      </c>
      <c r="K228" s="358">
        <f t="shared" si="97"/>
        <v>0</v>
      </c>
      <c r="L228" s="358">
        <f t="shared" si="97"/>
        <v>0</v>
      </c>
      <c r="M228" s="358">
        <f t="shared" si="97"/>
        <v>0</v>
      </c>
      <c r="N228" s="358">
        <f t="shared" si="97"/>
        <v>0</v>
      </c>
      <c r="O228" s="358">
        <f t="shared" si="97"/>
        <v>0</v>
      </c>
    </row>
    <row r="229" spans="2:15" s="710" customFormat="1">
      <c r="C229" s="726"/>
      <c r="D229" s="726" t="s">
        <v>389</v>
      </c>
      <c r="E229" s="726"/>
      <c r="F229" s="726"/>
      <c r="G229" s="726"/>
      <c r="H229" s="726"/>
      <c r="I229" s="730">
        <f t="shared" ref="I229:N229" si="98">SUM(I199:I228)</f>
        <v>165493.03133841444</v>
      </c>
      <c r="J229" s="730">
        <f t="shared" si="98"/>
        <v>168802.89196518282</v>
      </c>
      <c r="K229" s="730">
        <f t="shared" si="98"/>
        <v>172178.94980448642</v>
      </c>
      <c r="L229" s="730">
        <f t="shared" si="98"/>
        <v>175622.52880057617</v>
      </c>
      <c r="M229" s="730">
        <f t="shared" si="98"/>
        <v>179134.9793765877</v>
      </c>
      <c r="N229" s="730">
        <f t="shared" si="98"/>
        <v>181701.43460821576</v>
      </c>
      <c r="O229" s="730">
        <f t="shared" ref="O229" si="99">SUM(O199:O228)</f>
        <v>185335.46330037998</v>
      </c>
    </row>
    <row r="230" spans="2:15" s="503" customFormat="1"/>
    <row r="231" spans="2:15" s="503" customFormat="1"/>
    <row r="232" spans="2:15" s="503" customFormat="1" ht="15.75">
      <c r="B232" s="75">
        <f>B196+0.01</f>
        <v>6.0499999999999989</v>
      </c>
      <c r="C232" s="506" t="s">
        <v>686</v>
      </c>
    </row>
    <row r="233" spans="2:15" s="503" customFormat="1"/>
    <row r="234" spans="2:15" s="503" customFormat="1">
      <c r="C234" s="238" t="s">
        <v>0</v>
      </c>
      <c r="D234" s="238" t="s">
        <v>285</v>
      </c>
      <c r="E234" s="37" t="s">
        <v>14</v>
      </c>
      <c r="F234" s="230"/>
      <c r="G234" s="178" t="s">
        <v>303</v>
      </c>
      <c r="H234" s="178">
        <f t="shared" ref="H234:N234" si="100">H58</f>
        <v>2014</v>
      </c>
      <c r="I234" s="178">
        <f t="shared" si="100"/>
        <v>2015</v>
      </c>
      <c r="J234" s="178">
        <f t="shared" si="100"/>
        <v>2016</v>
      </c>
      <c r="K234" s="178">
        <f t="shared" si="100"/>
        <v>2017</v>
      </c>
      <c r="L234" s="178">
        <f t="shared" si="100"/>
        <v>2018</v>
      </c>
      <c r="M234" s="178">
        <f t="shared" si="100"/>
        <v>2019</v>
      </c>
      <c r="N234" s="178">
        <f t="shared" si="100"/>
        <v>2020</v>
      </c>
    </row>
    <row r="235" spans="2:15" s="503" customFormat="1">
      <c r="C235" s="256" t="str">
        <f t="shared" ref="C235:E264" si="101">C59</f>
        <v>S01</v>
      </c>
      <c r="D235" s="256" t="str">
        <f t="shared" si="101"/>
        <v>Повиквания в мрежата (On Net calls)</v>
      </c>
      <c r="E235" s="256" t="str">
        <f t="shared" si="101"/>
        <v>Voice Minutes</v>
      </c>
      <c r="F235" s="256"/>
      <c r="G235" s="365" t="str">
        <f>'C. Masterfiles'!F110</f>
        <v>2G</v>
      </c>
      <c r="H235" s="358">
        <f>IF($G235="2G",I199*(1-'3. Network design parameters'!F$73-'3. Network design parameters'!F$80),0)</f>
        <v>69010.950673965388</v>
      </c>
      <c r="I235" s="358">
        <f>IF($G235="2G",J199*(1-'3. Network design parameters'!G$73-'3. Network design parameters'!G$80),0)</f>
        <v>70391.169687444708</v>
      </c>
      <c r="J235" s="358">
        <f>IF($G235="2G",K199*(1-'3. Network design parameters'!H$73-'3. Network design parameters'!H$80),0)</f>
        <v>71798.993081193592</v>
      </c>
      <c r="K235" s="358">
        <f>IF($G235="2G",L199*(1-'3. Network design parameters'!I$73-'3. Network design parameters'!I$80),0)</f>
        <v>73234.972942817476</v>
      </c>
      <c r="L235" s="358">
        <f>IF($G235="2G",M199*(1-'3. Network design parameters'!J$73-'3. Network design parameters'!J$80),0)</f>
        <v>74699.672401673815</v>
      </c>
      <c r="M235" s="358">
        <f>IF($G235="2G",N199*(1-'3. Network design parameters'!K$73-'3. Network design parameters'!K$80),0)</f>
        <v>76193.665849707293</v>
      </c>
      <c r="N235" s="358">
        <f>IF($G235="2G",O199*(1-'3. Network design parameters'!L$73-'3. Network design parameters'!L$80),0)</f>
        <v>77717.539166701419</v>
      </c>
    </row>
    <row r="236" spans="2:15" s="503" customFormat="1">
      <c r="C236" s="256" t="str">
        <f t="shared" si="101"/>
        <v>S02</v>
      </c>
      <c r="D236" s="256" t="str">
        <f t="shared" si="101"/>
        <v>Изходящи повиквания към фиксирана линия (Outgoing Calls to Fixed Line)</v>
      </c>
      <c r="E236" s="256" t="str">
        <f t="shared" si="101"/>
        <v>Voice Minutes</v>
      </c>
      <c r="F236" s="256"/>
      <c r="G236" s="365" t="str">
        <f>'C. Masterfiles'!F111</f>
        <v>2G</v>
      </c>
      <c r="H236" s="358">
        <f>IF($G236="2G",I200*(1-'3. Network design parameters'!F$73-'3. Network design parameters'!F$80),0)</f>
        <v>554.68829866584633</v>
      </c>
      <c r="I236" s="358">
        <f>IF($G236="2G",J200*(1-'3. Network design parameters'!G$73-'3. Network design parameters'!G$80),0)</f>
        <v>565.78206463916342</v>
      </c>
      <c r="J236" s="358">
        <f>IF($G236="2G",K200*(1-'3. Network design parameters'!H$73-'3. Network design parameters'!H$80),0)</f>
        <v>577.09770593194662</v>
      </c>
      <c r="K236" s="358">
        <f>IF($G236="2G",L200*(1-'3. Network design parameters'!I$73-'3. Network design parameters'!I$80),0)</f>
        <v>588.63966005058546</v>
      </c>
      <c r="L236" s="358">
        <f>IF($G236="2G",M200*(1-'3. Network design parameters'!J$73-'3. Network design parameters'!J$80),0)</f>
        <v>600.41245325159707</v>
      </c>
      <c r="M236" s="358">
        <f>IF($G236="2G",N200*(1-'3. Network design parameters'!K$73-'3. Network design parameters'!K$80),0)</f>
        <v>612.4207023166291</v>
      </c>
      <c r="N236" s="358">
        <f>IF($G236="2G",O200*(1-'3. Network design parameters'!L$73-'3. Network design parameters'!L$80),0)</f>
        <v>624.66911636296174</v>
      </c>
    </row>
    <row r="237" spans="2:15" s="503" customFormat="1">
      <c r="C237" s="256" t="str">
        <f t="shared" si="101"/>
        <v>S03</v>
      </c>
      <c r="D237" s="256" t="str">
        <f t="shared" si="101"/>
        <v>Изходящи повиквания към други мобилни мрежи (Outgoing Calls to Other Mobile)</v>
      </c>
      <c r="E237" s="256" t="str">
        <f t="shared" si="101"/>
        <v>Voice Minutes</v>
      </c>
      <c r="F237" s="256"/>
      <c r="G237" s="365" t="str">
        <f>'C. Masterfiles'!F112</f>
        <v>2G</v>
      </c>
      <c r="H237" s="358">
        <f>IF($G237="2G",I201*(1-'3. Network design parameters'!F$73-'3. Network design parameters'!F$80),0)</f>
        <v>5717.1401405430097</v>
      </c>
      <c r="I237" s="358">
        <f>IF($G237="2G",J201*(1-'3. Network design parameters'!G$73-'3. Network design parameters'!G$80),0)</f>
        <v>5831.4829433538707</v>
      </c>
      <c r="J237" s="358">
        <f>IF($G237="2G",K201*(1-'3. Network design parameters'!H$73-'3. Network design parameters'!H$80),0)</f>
        <v>5948.1126022209473</v>
      </c>
      <c r="K237" s="358">
        <f>IF($G237="2G",L201*(1-'3. Network design parameters'!I$73-'3. Network design parameters'!I$80),0)</f>
        <v>6067.0748542653655</v>
      </c>
      <c r="L237" s="358">
        <f>IF($G237="2G",M201*(1-'3. Network design parameters'!J$73-'3. Network design parameters'!J$80),0)</f>
        <v>6188.4163513506728</v>
      </c>
      <c r="M237" s="358">
        <f>IF($G237="2G",N201*(1-'3. Network design parameters'!K$73-'3. Network design parameters'!K$80),0)</f>
        <v>6312.1846783776864</v>
      </c>
      <c r="N237" s="358">
        <f>IF($G237="2G",O201*(1-'3. Network design parameters'!L$73-'3. Network design parameters'!L$80),0)</f>
        <v>6438.4283719452378</v>
      </c>
    </row>
    <row r="238" spans="2:15" s="503" customFormat="1">
      <c r="C238" s="256" t="str">
        <f t="shared" si="101"/>
        <v>S04</v>
      </c>
      <c r="D238" s="256" t="str">
        <f t="shared" si="101"/>
        <v>Изходящи международни повиквания (Outgoing Calls to International)</v>
      </c>
      <c r="E238" s="256" t="str">
        <f t="shared" si="101"/>
        <v>Voice Minutes</v>
      </c>
      <c r="F238" s="256"/>
      <c r="G238" s="365" t="str">
        <f>'C. Masterfiles'!F113</f>
        <v>2G</v>
      </c>
      <c r="H238" s="358">
        <f>IF($G238="2G",I202*(1-'3. Network design parameters'!F$73-'3. Network design parameters'!F$80),0)</f>
        <v>276.45419842834849</v>
      </c>
      <c r="I238" s="358">
        <f>IF($G238="2G",J202*(1-'3. Network design parameters'!G$73-'3. Network design parameters'!G$80),0)</f>
        <v>281.98328239691557</v>
      </c>
      <c r="J238" s="358">
        <f>IF($G238="2G",K202*(1-'3. Network design parameters'!H$73-'3. Network design parameters'!H$80),0)</f>
        <v>287.62294804485384</v>
      </c>
      <c r="K238" s="358">
        <f>IF($G238="2G",L202*(1-'3. Network design parameters'!I$73-'3. Network design parameters'!I$80),0)</f>
        <v>293.3754070057509</v>
      </c>
      <c r="L238" s="358">
        <f>IF($G238="2G",M202*(1-'3. Network design parameters'!J$73-'3. Network design parameters'!J$80),0)</f>
        <v>299.24291514586588</v>
      </c>
      <c r="M238" s="358">
        <f>IF($G238="2G",N202*(1-'3. Network design parameters'!K$73-'3. Network design parameters'!K$80),0)</f>
        <v>305.2277734487833</v>
      </c>
      <c r="N238" s="358">
        <f>IF($G238="2G",O202*(1-'3. Network design parameters'!L$73-'3. Network design parameters'!L$80),0)</f>
        <v>311.3323289177589</v>
      </c>
    </row>
    <row r="239" spans="2:15" s="503" customFormat="1">
      <c r="C239" s="256" t="str">
        <f t="shared" si="101"/>
        <v>S05</v>
      </c>
      <c r="D239" s="256" t="str">
        <f t="shared" si="101"/>
        <v>Входящи повиквания от фиксирана линия (Incoming calls from fixed)</v>
      </c>
      <c r="E239" s="256" t="str">
        <f t="shared" si="101"/>
        <v>Voice Minutes</v>
      </c>
      <c r="F239" s="256"/>
      <c r="G239" s="365" t="str">
        <f>'C. Masterfiles'!F114</f>
        <v>2G</v>
      </c>
      <c r="H239" s="358">
        <f>IF($G239="2G",I203*(1-'3. Network design parameters'!F$73-'3. Network design parameters'!F$80),0)</f>
        <v>278.95318653575214</v>
      </c>
      <c r="I239" s="358">
        <f>IF($G239="2G",J203*(1-'3. Network design parameters'!G$73-'3. Network design parameters'!G$80),0)</f>
        <v>284.53225026646714</v>
      </c>
      <c r="J239" s="358">
        <f>IF($G239="2G",K203*(1-'3. Network design parameters'!H$73-'3. Network design parameters'!H$80),0)</f>
        <v>290.22289527179652</v>
      </c>
      <c r="K239" s="358">
        <f>IF($G239="2G",L203*(1-'3. Network design parameters'!I$73-'3. Network design parameters'!I$80),0)</f>
        <v>296.0273531772325</v>
      </c>
      <c r="L239" s="358">
        <f>IF($G239="2G",M203*(1-'3. Network design parameters'!J$73-'3. Network design parameters'!J$80),0)</f>
        <v>301.94790024077713</v>
      </c>
      <c r="M239" s="358">
        <f>IF($G239="2G",N203*(1-'3. Network design parameters'!K$73-'3. Network design parameters'!K$80),0)</f>
        <v>307.98685824559266</v>
      </c>
      <c r="N239" s="358">
        <f>IF($G239="2G",O203*(1-'3. Network design parameters'!L$73-'3. Network design parameters'!L$80),0)</f>
        <v>314.14659541050446</v>
      </c>
    </row>
    <row r="240" spans="2:15" s="503" customFormat="1">
      <c r="C240" s="256" t="str">
        <f t="shared" si="101"/>
        <v>S06</v>
      </c>
      <c r="D240" s="256" t="str">
        <f t="shared" si="101"/>
        <v>Входящи повиквания от други мобилни мрежи (Incoming calls from other mobile)</v>
      </c>
      <c r="E240" s="256" t="str">
        <f t="shared" si="101"/>
        <v>Voice Minutes</v>
      </c>
      <c r="F240" s="256"/>
      <c r="G240" s="365" t="str">
        <f>'C. Masterfiles'!F115</f>
        <v>2G</v>
      </c>
      <c r="H240" s="358">
        <f>IF($G240="2G",I204*(1-'3. Network design parameters'!F$73-'3. Network design parameters'!F$80),0)</f>
        <v>5622.9421285078288</v>
      </c>
      <c r="I240" s="358">
        <f>IF($G240="2G",J204*(1-'3. Network design parameters'!G$73-'3. Network design parameters'!G$80),0)</f>
        <v>5735.4009710779837</v>
      </c>
      <c r="J240" s="358">
        <f>IF($G240="2G",K204*(1-'3. Network design parameters'!H$73-'3. Network design parameters'!H$80),0)</f>
        <v>5850.1089904995461</v>
      </c>
      <c r="K240" s="358">
        <f>IF($G240="2G",L204*(1-'3. Network design parameters'!I$73-'3. Network design parameters'!I$80),0)</f>
        <v>5967.1111703095366</v>
      </c>
      <c r="L240" s="358">
        <f>IF($G240="2G",M204*(1-'3. Network design parameters'!J$73-'3. Network design parameters'!J$80),0)</f>
        <v>6086.4533937157266</v>
      </c>
      <c r="M240" s="358">
        <f>IF($G240="2G",N204*(1-'3. Network design parameters'!K$73-'3. Network design parameters'!K$80),0)</f>
        <v>6208.1824615900405</v>
      </c>
      <c r="N240" s="358">
        <f>IF($G240="2G",O204*(1-'3. Network design parameters'!L$73-'3. Network design parameters'!L$80),0)</f>
        <v>6332.3461108218398</v>
      </c>
    </row>
    <row r="241" spans="3:14" s="503" customFormat="1">
      <c r="C241" s="256" t="str">
        <f t="shared" si="101"/>
        <v>S07</v>
      </c>
      <c r="D241" s="256" t="str">
        <f t="shared" si="101"/>
        <v>Входящи международни повиквания (Incoming calls from international)</v>
      </c>
      <c r="E241" s="256" t="str">
        <f t="shared" si="101"/>
        <v>Voice Minutes</v>
      </c>
      <c r="F241" s="256"/>
      <c r="G241" s="365" t="str">
        <f>'C. Masterfiles'!F116</f>
        <v>2G</v>
      </c>
      <c r="H241" s="358">
        <f>IF($G241="2G",I205*(1-'3. Network design parameters'!F$73-'3. Network design parameters'!F$80),0)</f>
        <v>1635.7861594484862</v>
      </c>
      <c r="I241" s="358">
        <f>IF($G241="2G",J205*(1-'3. Network design parameters'!G$73-'3. Network design parameters'!G$80),0)</f>
        <v>1668.501882637456</v>
      </c>
      <c r="J241" s="358">
        <f>IF($G241="2G",K205*(1-'3. Network design parameters'!H$73-'3. Network design parameters'!H$80),0)</f>
        <v>1701.871920290205</v>
      </c>
      <c r="K241" s="358">
        <f>IF($G241="2G",L205*(1-'3. Network design parameters'!I$73-'3. Network design parameters'!I$80),0)</f>
        <v>1735.9093586960096</v>
      </c>
      <c r="L241" s="358">
        <f>IF($G241="2G",M205*(1-'3. Network design parameters'!J$73-'3. Network design parameters'!J$80),0)</f>
        <v>1770.6275458699297</v>
      </c>
      <c r="M241" s="358">
        <f>IF($G241="2G",N205*(1-'3. Network design parameters'!K$73-'3. Network design parameters'!K$80),0)</f>
        <v>1806.0400967873286</v>
      </c>
      <c r="N241" s="358">
        <f>IF($G241="2G",O205*(1-'3. Network design parameters'!L$73-'3. Network design parameters'!L$80),0)</f>
        <v>1842.1608987230754</v>
      </c>
    </row>
    <row r="242" spans="3:14" s="503" customFormat="1">
      <c r="C242" s="256" t="str">
        <f t="shared" si="101"/>
        <v>S08</v>
      </c>
      <c r="D242" s="256" t="str">
        <f t="shared" si="101"/>
        <v>Изходящи повиквания от чужди абонати в роуминг в мрежата на предприятието (Roaming Calls Outbound)</v>
      </c>
      <c r="E242" s="256" t="str">
        <f t="shared" si="101"/>
        <v>Voice Minutes</v>
      </c>
      <c r="F242" s="256"/>
      <c r="G242" s="365" t="str">
        <f>'C. Masterfiles'!F117</f>
        <v>2G</v>
      </c>
      <c r="H242" s="358">
        <f>IF($G242="2G",I206*(1-'3. Network design parameters'!F$73-'3. Network design parameters'!F$80),0)</f>
        <v>511.15042308433243</v>
      </c>
      <c r="I242" s="358">
        <f>IF($G242="2G",J206*(1-'3. Network design parameters'!G$73-'3. Network design parameters'!G$80),0)</f>
        <v>521.37343154601911</v>
      </c>
      <c r="J242" s="358">
        <f>IF($G242="2G",K206*(1-'3. Network design parameters'!H$73-'3. Network design parameters'!H$80),0)</f>
        <v>531.80090017693954</v>
      </c>
      <c r="K242" s="358">
        <f>IF($G242="2G",L206*(1-'3. Network design parameters'!I$73-'3. Network design parameters'!I$80),0)</f>
        <v>542.4369181804783</v>
      </c>
      <c r="L242" s="358">
        <f>IF($G242="2G",M206*(1-'3. Network design parameters'!J$73-'3. Network design parameters'!J$80),0)</f>
        <v>553.28565654408783</v>
      </c>
      <c r="M242" s="358">
        <f>IF($G242="2G",N206*(1-'3. Network design parameters'!K$73-'3. Network design parameters'!K$80),0)</f>
        <v>564.35136967496953</v>
      </c>
      <c r="N242" s="358">
        <f>IF($G242="2G",O206*(1-'3. Network design parameters'!L$73-'3. Network design parameters'!L$80),0)</f>
        <v>575.63839706846909</v>
      </c>
    </row>
    <row r="243" spans="3:14" s="503" customFormat="1">
      <c r="C243" s="256" t="str">
        <f t="shared" si="101"/>
        <v>S09</v>
      </c>
      <c r="D243" s="256" t="str">
        <f t="shared" si="101"/>
        <v>Входящи повиквания от чужди абонати в роуминг в мрежата на предприятието (Roaming Calls Inbound)</v>
      </c>
      <c r="E243" s="256" t="str">
        <f t="shared" si="101"/>
        <v>Voice Minutes</v>
      </c>
      <c r="F243" s="256"/>
      <c r="G243" s="365" t="str">
        <f>'C. Masterfiles'!F118</f>
        <v>2G</v>
      </c>
      <c r="H243" s="358">
        <f>IF($G243="2G",I207*(1-'3. Network design parameters'!F$73-'3. Network design parameters'!F$80),0)</f>
        <v>560.69234851975705</v>
      </c>
      <c r="I243" s="358">
        <f>IF($G243="2G",J207*(1-'3. Network design parameters'!G$73-'3. Network design parameters'!G$80),0)</f>
        <v>571.90619549015219</v>
      </c>
      <c r="J243" s="358">
        <f>IF($G243="2G",K207*(1-'3. Network design parameters'!H$73-'3. Network design parameters'!H$80),0)</f>
        <v>583.34431939995522</v>
      </c>
      <c r="K243" s="358">
        <f>IF($G243="2G",L207*(1-'3. Network design parameters'!I$73-'3. Network design parameters'!I$80),0)</f>
        <v>595.0112057879544</v>
      </c>
      <c r="L243" s="358">
        <f>IF($G243="2G",M207*(1-'3. Network design parameters'!J$73-'3. Network design parameters'!J$80),0)</f>
        <v>606.9114299037135</v>
      </c>
      <c r="M243" s="358">
        <f>IF($G243="2G",N207*(1-'3. Network design parameters'!K$73-'3. Network design parameters'!K$80),0)</f>
        <v>619.0496585017878</v>
      </c>
      <c r="N243" s="358">
        <f>IF($G243="2G",O207*(1-'3. Network design parameters'!L$73-'3. Network design parameters'!L$80),0)</f>
        <v>631.43065167182328</v>
      </c>
    </row>
    <row r="244" spans="3:14" s="503" customFormat="1">
      <c r="C244" s="256" t="str">
        <f t="shared" si="101"/>
        <v>S10</v>
      </c>
      <c r="D244" s="256" t="str">
        <f t="shared" si="101"/>
        <v>Гласова поща (Voice mail)</v>
      </c>
      <c r="E244" s="256" t="str">
        <f t="shared" si="101"/>
        <v>Voice Minutes</v>
      </c>
      <c r="F244" s="256"/>
      <c r="G244" s="365" t="str">
        <f>'C. Masterfiles'!F119</f>
        <v>2G</v>
      </c>
      <c r="H244" s="358">
        <f>IF($G244="2G",I208*(1-'3. Network design parameters'!F$73-'3. Network design parameters'!F$80),0)</f>
        <v>632.70943833244473</v>
      </c>
      <c r="I244" s="358">
        <f>IF($G244="2G",J208*(1-'3. Network design parameters'!G$73-'3. Network design parameters'!G$80),0)</f>
        <v>645.36362709909383</v>
      </c>
      <c r="J244" s="358">
        <f>IF($G244="2G",K208*(1-'3. Network design parameters'!H$73-'3. Network design parameters'!H$80),0)</f>
        <v>658.27089964107563</v>
      </c>
      <c r="K244" s="358">
        <f>IF($G244="2G",L208*(1-'3. Network design parameters'!I$73-'3. Network design parameters'!I$80),0)</f>
        <v>671.43631763389703</v>
      </c>
      <c r="L244" s="358">
        <f>IF($G244="2G",M208*(1-'3. Network design parameters'!J$73-'3. Network design parameters'!J$80),0)</f>
        <v>684.86504398657519</v>
      </c>
      <c r="M244" s="358">
        <f>IF($G244="2G",N208*(1-'3. Network design parameters'!K$73-'3. Network design parameters'!K$80),0)</f>
        <v>698.56234486630649</v>
      </c>
      <c r="N244" s="358">
        <f>IF($G244="2G",O208*(1-'3. Network design parameters'!L$73-'3. Network design parameters'!L$80),0)</f>
        <v>712.53359176363256</v>
      </c>
    </row>
    <row r="245" spans="3:14" s="503" customFormat="1">
      <c r="C245" s="256" t="str">
        <f t="shared" si="101"/>
        <v>S11</v>
      </c>
      <c r="D245" s="256" t="str">
        <f t="shared" si="101"/>
        <v>Повиквания към центъра за обслужване на клиенти (Help desk call)</v>
      </c>
      <c r="E245" s="256" t="str">
        <f t="shared" si="101"/>
        <v>Voice Minutes</v>
      </c>
      <c r="F245" s="256"/>
      <c r="G245" s="365" t="str">
        <f>'C. Masterfiles'!F120</f>
        <v>2G</v>
      </c>
      <c r="H245" s="358">
        <f>IF($G245="2G",I209*(1-'3. Network design parameters'!F$73-'3. Network design parameters'!F$80),0)</f>
        <v>241.08229106382703</v>
      </c>
      <c r="I245" s="358">
        <f>IF($G245="2G",J209*(1-'3. Network design parameters'!G$73-'3. Network design parameters'!G$80),0)</f>
        <v>245.90393688510355</v>
      </c>
      <c r="J245" s="358">
        <f>IF($G245="2G",K209*(1-'3. Network design parameters'!H$73-'3. Network design parameters'!H$80),0)</f>
        <v>250.82201562280565</v>
      </c>
      <c r="K245" s="358">
        <f>IF($G245="2G",L209*(1-'3. Network design parameters'!I$73-'3. Network design parameters'!I$80),0)</f>
        <v>255.83845593526175</v>
      </c>
      <c r="L245" s="358">
        <f>IF($G245="2G",M209*(1-'3. Network design parameters'!J$73-'3. Network design parameters'!J$80),0)</f>
        <v>260.95522505396701</v>
      </c>
      <c r="M245" s="358">
        <f>IF($G245="2G",N209*(1-'3. Network design parameters'!K$73-'3. Network design parameters'!K$80),0)</f>
        <v>266.17432955504637</v>
      </c>
      <c r="N245" s="358">
        <f>IF($G245="2G",O209*(1-'3. Network design parameters'!L$73-'3. Network design parameters'!L$80),0)</f>
        <v>271.49781614614733</v>
      </c>
    </row>
    <row r="246" spans="3:14" s="503" customFormat="1">
      <c r="C246" s="256" t="str">
        <f t="shared" si="101"/>
        <v>S12</v>
      </c>
      <c r="D246" s="256" t="str">
        <f t="shared" si="101"/>
        <v>Видеоразговори (Video call)</v>
      </c>
      <c r="E246" s="256" t="str">
        <f t="shared" si="101"/>
        <v>Video minutes</v>
      </c>
      <c r="F246" s="256"/>
      <c r="G246" s="365" t="str">
        <f>'C. Masterfiles'!F121</f>
        <v>3G</v>
      </c>
      <c r="H246" s="358">
        <f>IF($G246="2G",I210*(1-'3. Network design parameters'!F$73-'3. Network design parameters'!F$80),0)</f>
        <v>0</v>
      </c>
      <c r="I246" s="358">
        <f>IF($G246="2G",J210*(1-'3. Network design parameters'!G$73-'3. Network design parameters'!G$80),0)</f>
        <v>0</v>
      </c>
      <c r="J246" s="358">
        <f>IF($G246="2G",K210*(1-'3. Network design parameters'!H$73-'3. Network design parameters'!H$80),0)</f>
        <v>0</v>
      </c>
      <c r="K246" s="358">
        <f>IF($G246="2G",L210*(1-'3. Network design parameters'!I$73-'3. Network design parameters'!I$80),0)</f>
        <v>0</v>
      </c>
      <c r="L246" s="358">
        <f>IF($G246="2G",M210*(1-'3. Network design parameters'!J$73-'3. Network design parameters'!J$80),0)</f>
        <v>0</v>
      </c>
      <c r="M246" s="358">
        <f>IF($G246="2G",N210*(1-'3. Network design parameters'!K$73-'3. Network design parameters'!K$80),0)</f>
        <v>0</v>
      </c>
      <c r="N246" s="358">
        <f>IF($G246="2G",O210*(1-'3. Network design parameters'!L$73-'3. Network design parameters'!L$80),0)</f>
        <v>0</v>
      </c>
    </row>
    <row r="247" spans="3:14" s="503" customFormat="1">
      <c r="C247" s="256" t="str">
        <f t="shared" si="101"/>
        <v>S13</v>
      </c>
      <c r="D247" s="256" t="str">
        <f t="shared" si="101"/>
        <v>MMS в мрежата (MMS on net)</v>
      </c>
      <c r="E247" s="256" t="str">
        <f t="shared" si="101"/>
        <v>MMS</v>
      </c>
      <c r="F247" s="256"/>
      <c r="G247" s="365" t="str">
        <f>'C. Masterfiles'!F122</f>
        <v>3G</v>
      </c>
      <c r="H247" s="358">
        <f>IF($G247="2G",I211*(1-'3. Network design parameters'!F$73-'3. Network design parameters'!F$80),0)</f>
        <v>0</v>
      </c>
      <c r="I247" s="358">
        <f>IF($G247="2G",J211*(1-'3. Network design parameters'!G$73-'3. Network design parameters'!G$80),0)</f>
        <v>0</v>
      </c>
      <c r="J247" s="358">
        <f>IF($G247="2G",K211*(1-'3. Network design parameters'!H$73-'3. Network design parameters'!H$80),0)</f>
        <v>0</v>
      </c>
      <c r="K247" s="358">
        <f>IF($G247="2G",L211*(1-'3. Network design parameters'!I$73-'3. Network design parameters'!I$80),0)</f>
        <v>0</v>
      </c>
      <c r="L247" s="358">
        <f>IF($G247="2G",M211*(1-'3. Network design parameters'!J$73-'3. Network design parameters'!J$80),0)</f>
        <v>0</v>
      </c>
      <c r="M247" s="358">
        <f>IF($G247="2G",N211*(1-'3. Network design parameters'!K$73-'3. Network design parameters'!K$80),0)</f>
        <v>0</v>
      </c>
      <c r="N247" s="358">
        <f>IF($G247="2G",O211*(1-'3. Network design parameters'!L$73-'3. Network design parameters'!L$80),0)</f>
        <v>0</v>
      </c>
    </row>
    <row r="248" spans="3:14" s="503" customFormat="1">
      <c r="C248" s="256" t="str">
        <f t="shared" si="101"/>
        <v>S14</v>
      </c>
      <c r="D248" s="256" t="str">
        <f t="shared" si="101"/>
        <v>Изходящи MMS към други мрежи (MMS outgoing to other network)</v>
      </c>
      <c r="E248" s="256" t="str">
        <f t="shared" si="101"/>
        <v>MMS</v>
      </c>
      <c r="F248" s="256"/>
      <c r="G248" s="365" t="str">
        <f>'C. Masterfiles'!F123</f>
        <v>3G</v>
      </c>
      <c r="H248" s="358">
        <f>IF($G248="2G",I212*(1-'3. Network design parameters'!F$73-'3. Network design parameters'!F$80),0)</f>
        <v>0</v>
      </c>
      <c r="I248" s="358">
        <f>IF($G248="2G",J212*(1-'3. Network design parameters'!G$73-'3. Network design parameters'!G$80),0)</f>
        <v>0</v>
      </c>
      <c r="J248" s="358">
        <f>IF($G248="2G",K212*(1-'3. Network design parameters'!H$73-'3. Network design parameters'!H$80),0)</f>
        <v>0</v>
      </c>
      <c r="K248" s="358">
        <f>IF($G248="2G",L212*(1-'3. Network design parameters'!I$73-'3. Network design parameters'!I$80),0)</f>
        <v>0</v>
      </c>
      <c r="L248" s="358">
        <f>IF($G248="2G",M212*(1-'3. Network design parameters'!J$73-'3. Network design parameters'!J$80),0)</f>
        <v>0</v>
      </c>
      <c r="M248" s="358">
        <f>IF($G248="2G",N212*(1-'3. Network design parameters'!K$73-'3. Network design parameters'!K$80),0)</f>
        <v>0</v>
      </c>
      <c r="N248" s="358">
        <f>IF($G248="2G",O212*(1-'3. Network design parameters'!L$73-'3. Network design parameters'!L$80),0)</f>
        <v>0</v>
      </c>
    </row>
    <row r="249" spans="3:14" s="503" customFormat="1">
      <c r="C249" s="256" t="str">
        <f t="shared" si="101"/>
        <v>S15</v>
      </c>
      <c r="D249" s="256" t="str">
        <f t="shared" si="101"/>
        <v>Входящи MMS от други мрежи (MMS incoming from other network)</v>
      </c>
      <c r="E249" s="256" t="str">
        <f t="shared" si="101"/>
        <v>MMS</v>
      </c>
      <c r="F249" s="256"/>
      <c r="G249" s="365" t="str">
        <f>'C. Masterfiles'!F124</f>
        <v>3G</v>
      </c>
      <c r="H249" s="358">
        <f>IF($G249="2G",I213*(1-'3. Network design parameters'!F$73-'3. Network design parameters'!F$80),0)</f>
        <v>0</v>
      </c>
      <c r="I249" s="358">
        <f>IF($G249="2G",J213*(1-'3. Network design parameters'!G$73-'3. Network design parameters'!G$80),0)</f>
        <v>0</v>
      </c>
      <c r="J249" s="358">
        <f>IF($G249="2G",K213*(1-'3. Network design parameters'!H$73-'3. Network design parameters'!H$80),0)</f>
        <v>0</v>
      </c>
      <c r="K249" s="358">
        <f>IF($G249="2G",L213*(1-'3. Network design parameters'!I$73-'3. Network design parameters'!I$80),0)</f>
        <v>0</v>
      </c>
      <c r="L249" s="358">
        <f>IF($G249="2G",M213*(1-'3. Network design parameters'!J$73-'3. Network design parameters'!J$80),0)</f>
        <v>0</v>
      </c>
      <c r="M249" s="358">
        <f>IF($G249="2G",N213*(1-'3. Network design parameters'!K$73-'3. Network design parameters'!K$80),0)</f>
        <v>0</v>
      </c>
      <c r="N249" s="358">
        <f>IF($G249="2G",O213*(1-'3. Network design parameters'!L$73-'3. Network design parameters'!L$80),0)</f>
        <v>0</v>
      </c>
    </row>
    <row r="250" spans="3:14" s="503" customFormat="1">
      <c r="C250" s="256" t="str">
        <f t="shared" si="101"/>
        <v>S16</v>
      </c>
      <c r="D250" s="256" t="str">
        <f t="shared" si="101"/>
        <v>SMS в мрежата (SMS on net)</v>
      </c>
      <c r="E250" s="256" t="str">
        <f t="shared" si="101"/>
        <v>SMS</v>
      </c>
      <c r="F250" s="256"/>
      <c r="G250" s="365" t="str">
        <f>'C. Masterfiles'!F125</f>
        <v>2G</v>
      </c>
      <c r="H250" s="358">
        <f>IF($G250="2G",I214*(1-'3. Network design parameters'!F$73-'3. Network design parameters'!F$80),0)</f>
        <v>2.7348978704910909</v>
      </c>
      <c r="I250" s="358">
        <f>IF($G250="2G",J214*(1-'3. Network design parameters'!G$73-'3. Network design parameters'!G$80),0)</f>
        <v>2.7895958279009121</v>
      </c>
      <c r="J250" s="358">
        <f>IF($G250="2G",K214*(1-'3. Network design parameters'!H$73-'3. Network design parameters'!H$80),0)</f>
        <v>2.8453877444589306</v>
      </c>
      <c r="K250" s="358">
        <f>IF($G250="2G",L214*(1-'3. Network design parameters'!I$73-'3. Network design parameters'!I$80),0)</f>
        <v>2.90229549934811</v>
      </c>
      <c r="L250" s="358">
        <f>IF($G250="2G",M214*(1-'3. Network design parameters'!J$73-'3. Network design parameters'!J$80),0)</f>
        <v>2.9603414093350722</v>
      </c>
      <c r="M250" s="358">
        <f>IF($G250="2G",N214*(1-'3. Network design parameters'!K$73-'3. Network design parameters'!K$80),0)</f>
        <v>3.0195482375217733</v>
      </c>
      <c r="N250" s="358">
        <f>IF($G250="2G",O214*(1-'3. Network design parameters'!L$73-'3. Network design parameters'!L$80),0)</f>
        <v>3.0799392022722092</v>
      </c>
    </row>
    <row r="251" spans="3:14" s="503" customFormat="1">
      <c r="C251" s="256" t="str">
        <f t="shared" si="101"/>
        <v>S17</v>
      </c>
      <c r="D251" s="256" t="str">
        <f t="shared" si="101"/>
        <v>Изходящи SMS към други мрежи (SMS outgoing to other network)</v>
      </c>
      <c r="E251" s="256" t="str">
        <f t="shared" si="101"/>
        <v>SMS</v>
      </c>
      <c r="F251" s="256"/>
      <c r="G251" s="365" t="str">
        <f>'C. Masterfiles'!F126</f>
        <v>2G</v>
      </c>
      <c r="H251" s="358">
        <f>IF($G251="2G",I215*(1-'3. Network design parameters'!F$73-'3. Network design parameters'!F$80),0)</f>
        <v>0.45581631174851506</v>
      </c>
      <c r="I251" s="358">
        <f>IF($G251="2G",J215*(1-'3. Network design parameters'!G$73-'3. Network design parameters'!G$80),0)</f>
        <v>0.46493263798348539</v>
      </c>
      <c r="J251" s="358">
        <f>IF($G251="2G",K215*(1-'3. Network design parameters'!H$73-'3. Network design parameters'!H$80),0)</f>
        <v>0.47423129074315518</v>
      </c>
      <c r="K251" s="358">
        <f>IF($G251="2G",L215*(1-'3. Network design parameters'!I$73-'3. Network design parameters'!I$80),0)</f>
        <v>0.48371591655801827</v>
      </c>
      <c r="L251" s="358">
        <f>IF($G251="2G",M215*(1-'3. Network design parameters'!J$73-'3. Network design parameters'!J$80),0)</f>
        <v>0.49339023488917866</v>
      </c>
      <c r="M251" s="358">
        <f>IF($G251="2G",N215*(1-'3. Network design parameters'!K$73-'3. Network design parameters'!K$80),0)</f>
        <v>0.50325803958696214</v>
      </c>
      <c r="N251" s="358">
        <f>IF($G251="2G",O215*(1-'3. Network design parameters'!L$73-'3. Network design parameters'!L$80),0)</f>
        <v>0.51332320037870138</v>
      </c>
    </row>
    <row r="252" spans="3:14" s="503" customFormat="1">
      <c r="C252" s="256" t="str">
        <f t="shared" si="101"/>
        <v>S18</v>
      </c>
      <c r="D252" s="256" t="str">
        <f t="shared" si="101"/>
        <v>Входящи SMS от други мрежи (SMS incoming from other network)</v>
      </c>
      <c r="E252" s="256" t="str">
        <f t="shared" si="101"/>
        <v>SMS</v>
      </c>
      <c r="F252" s="256"/>
      <c r="G252" s="365" t="str">
        <f>'C. Masterfiles'!F127</f>
        <v>2G</v>
      </c>
      <c r="H252" s="358">
        <f>IF($G252="2G",I216*(1-'3. Network design parameters'!F$73-'3. Network design parameters'!F$80),0)</f>
        <v>0.22790815587425753</v>
      </c>
      <c r="I252" s="358">
        <f>IF($G252="2G",J216*(1-'3. Network design parameters'!G$73-'3. Network design parameters'!G$80),0)</f>
        <v>0.23246631899174269</v>
      </c>
      <c r="J252" s="358">
        <f>IF($G252="2G",K216*(1-'3. Network design parameters'!H$73-'3. Network design parameters'!H$80),0)</f>
        <v>0.23711564537157759</v>
      </c>
      <c r="K252" s="358">
        <f>IF($G252="2G",L216*(1-'3. Network design parameters'!I$73-'3. Network design parameters'!I$80),0)</f>
        <v>0.24185795827900913</v>
      </c>
      <c r="L252" s="358">
        <f>IF($G252="2G",M216*(1-'3. Network design parameters'!J$73-'3. Network design parameters'!J$80),0)</f>
        <v>0.24669511744458933</v>
      </c>
      <c r="M252" s="358">
        <f>IF($G252="2G",N216*(1-'3. Network design parameters'!K$73-'3. Network design parameters'!K$80),0)</f>
        <v>0.25162901979348107</v>
      </c>
      <c r="N252" s="358">
        <f>IF($G252="2G",O216*(1-'3. Network design parameters'!L$73-'3. Network design parameters'!L$80),0)</f>
        <v>0.25666160018935069</v>
      </c>
    </row>
    <row r="253" spans="3:14" s="503" customFormat="1">
      <c r="C253" s="256" t="str">
        <f t="shared" si="101"/>
        <v>S19</v>
      </c>
      <c r="D253" s="256" t="str">
        <f t="shared" si="101"/>
        <v>Пренос на данни (Data services)</v>
      </c>
      <c r="E253" s="256" t="str">
        <f t="shared" si="101"/>
        <v>Mbytes</v>
      </c>
      <c r="F253" s="256"/>
      <c r="G253" s="365" t="str">
        <f>'C. Masterfiles'!F128</f>
        <v>3G</v>
      </c>
      <c r="H253" s="358">
        <f>IF($G253="2G",I217*(1-'3. Network design parameters'!F$73-'3. Network design parameters'!F$80),0)</f>
        <v>0</v>
      </c>
      <c r="I253" s="358">
        <f>IF($G253="2G",J217*(1-'3. Network design parameters'!G$73-'3. Network design parameters'!G$80),0)</f>
        <v>0</v>
      </c>
      <c r="J253" s="358">
        <f>IF($G253="2G",K217*(1-'3. Network design parameters'!H$73-'3. Network design parameters'!H$80),0)</f>
        <v>0</v>
      </c>
      <c r="K253" s="358">
        <f>IF($G253="2G",L217*(1-'3. Network design parameters'!I$73-'3. Network design parameters'!I$80),0)</f>
        <v>0</v>
      </c>
      <c r="L253" s="358">
        <f>IF($G253="2G",M217*(1-'3. Network design parameters'!J$73-'3. Network design parameters'!J$80),0)</f>
        <v>0</v>
      </c>
      <c r="M253" s="358">
        <f>IF($G253="2G",N217*(1-'3. Network design parameters'!K$73-'3. Network design parameters'!K$80),0)</f>
        <v>0</v>
      </c>
      <c r="N253" s="358">
        <f>IF($G253="2G",O217*(1-'3. Network design parameters'!L$73-'3. Network design parameters'!L$80),0)</f>
        <v>0</v>
      </c>
    </row>
    <row r="254" spans="3:14" s="503" customFormat="1">
      <c r="C254" s="256" t="str">
        <f t="shared" si="101"/>
        <v>S20</v>
      </c>
      <c r="D254" s="256" t="str">
        <f t="shared" si="101"/>
        <v>Subscribers</v>
      </c>
      <c r="E254" s="256" t="str">
        <f t="shared" si="101"/>
        <v>Subscriber</v>
      </c>
      <c r="F254" s="256"/>
      <c r="G254" s="365">
        <f>'C. Masterfiles'!F129</f>
        <v>0</v>
      </c>
      <c r="H254" s="358">
        <f>IF($G254="2G",I218*(1-'3. Network design parameters'!F$73-'3. Network design parameters'!F$80),0)</f>
        <v>0</v>
      </c>
      <c r="I254" s="358">
        <f>IF($G254="2G",J218*(1-'3. Network design parameters'!G$73-'3. Network design parameters'!G$80),0)</f>
        <v>0</v>
      </c>
      <c r="J254" s="358">
        <f>IF($G254="2G",K218*(1-'3. Network design parameters'!H$73-'3. Network design parameters'!H$80),0)</f>
        <v>0</v>
      </c>
      <c r="K254" s="358">
        <f>IF($G254="2G",L218*(1-'3. Network design parameters'!I$73-'3. Network design parameters'!I$80),0)</f>
        <v>0</v>
      </c>
      <c r="L254" s="358">
        <f>IF($G254="2G",M218*(1-'3. Network design parameters'!J$73-'3. Network design parameters'!J$80),0)</f>
        <v>0</v>
      </c>
      <c r="M254" s="358">
        <f>IF($G254="2G",N218*(1-'3. Network design parameters'!K$73-'3. Network design parameters'!K$80),0)</f>
        <v>0</v>
      </c>
      <c r="N254" s="358">
        <f>IF($G254="2G",O218*(1-'3. Network design parameters'!L$73-'3. Network design parameters'!L$80),0)</f>
        <v>0</v>
      </c>
    </row>
    <row r="255" spans="3:14" s="503" customFormat="1">
      <c r="C255" s="256" t="str">
        <f t="shared" si="101"/>
        <v>S21</v>
      </c>
      <c r="D255" s="256" t="str">
        <f t="shared" si="101"/>
        <v>OTHER: complete as required</v>
      </c>
      <c r="E255" s="256" t="str">
        <f t="shared" si="101"/>
        <v>OTHER: complete as required</v>
      </c>
      <c r="F255" s="256"/>
      <c r="G255" s="365">
        <f>'C. Masterfiles'!F130</f>
        <v>0</v>
      </c>
      <c r="H255" s="358">
        <f>IF($G255="2G",I219*(1-'3. Network design parameters'!F$73-'3. Network design parameters'!F$80),0)</f>
        <v>0</v>
      </c>
      <c r="I255" s="358">
        <f>IF($G255="2G",J219*(1-'3. Network design parameters'!G$73-'3. Network design parameters'!G$80),0)</f>
        <v>0</v>
      </c>
      <c r="J255" s="358">
        <f>IF($G255="2G",K219*(1-'3. Network design parameters'!H$73-'3. Network design parameters'!H$80),0)</f>
        <v>0</v>
      </c>
      <c r="K255" s="358">
        <f>IF($G255="2G",L219*(1-'3. Network design parameters'!I$73-'3. Network design parameters'!I$80),0)</f>
        <v>0</v>
      </c>
      <c r="L255" s="358">
        <f>IF($G255="2G",M219*(1-'3. Network design parameters'!J$73-'3. Network design parameters'!J$80),0)</f>
        <v>0</v>
      </c>
      <c r="M255" s="358">
        <f>IF($G255="2G",N219*(1-'3. Network design parameters'!K$73-'3. Network design parameters'!K$80),0)</f>
        <v>0</v>
      </c>
      <c r="N255" s="358">
        <f>IF($G255="2G",O219*(1-'3. Network design parameters'!L$73-'3. Network design parameters'!L$80),0)</f>
        <v>0</v>
      </c>
    </row>
    <row r="256" spans="3:14" s="503" customFormat="1">
      <c r="C256" s="256" t="str">
        <f t="shared" si="101"/>
        <v>S22</v>
      </c>
      <c r="D256" s="256" t="str">
        <f t="shared" si="101"/>
        <v>OTHER: complete as required</v>
      </c>
      <c r="E256" s="256" t="str">
        <f t="shared" si="101"/>
        <v>OTHER: complete as required</v>
      </c>
      <c r="F256" s="256"/>
      <c r="G256" s="365">
        <f>'C. Masterfiles'!F131</f>
        <v>0</v>
      </c>
      <c r="H256" s="358">
        <f>IF($G256="2G",I220*(1-'3. Network design parameters'!F$73-'3. Network design parameters'!F$80),0)</f>
        <v>0</v>
      </c>
      <c r="I256" s="358">
        <f>IF($G256="2G",J220*(1-'3. Network design parameters'!G$73-'3. Network design parameters'!G$80),0)</f>
        <v>0</v>
      </c>
      <c r="J256" s="358">
        <f>IF($G256="2G",K220*(1-'3. Network design parameters'!H$73-'3. Network design parameters'!H$80),0)</f>
        <v>0</v>
      </c>
      <c r="K256" s="358">
        <f>IF($G256="2G",L220*(1-'3. Network design parameters'!I$73-'3. Network design parameters'!I$80),0)</f>
        <v>0</v>
      </c>
      <c r="L256" s="358">
        <f>IF($G256="2G",M220*(1-'3. Network design parameters'!J$73-'3. Network design parameters'!J$80),0)</f>
        <v>0</v>
      </c>
      <c r="M256" s="358">
        <f>IF($G256="2G",N220*(1-'3. Network design parameters'!K$73-'3. Network design parameters'!K$80),0)</f>
        <v>0</v>
      </c>
      <c r="N256" s="358">
        <f>IF($G256="2G",O220*(1-'3. Network design parameters'!L$73-'3. Network design parameters'!L$80),0)</f>
        <v>0</v>
      </c>
    </row>
    <row r="257" spans="2:14" s="503" customFormat="1">
      <c r="C257" s="256" t="str">
        <f t="shared" si="101"/>
        <v>S23</v>
      </c>
      <c r="D257" s="256" t="str">
        <f t="shared" si="101"/>
        <v>OTHER: complete as required</v>
      </c>
      <c r="E257" s="256" t="str">
        <f t="shared" si="101"/>
        <v>OTHER: complete as required</v>
      </c>
      <c r="F257" s="256"/>
      <c r="G257" s="365">
        <f>'C. Masterfiles'!F132</f>
        <v>0</v>
      </c>
      <c r="H257" s="358">
        <f>IF($G257="2G",I221*(1-'3. Network design parameters'!F$73-'3. Network design parameters'!F$80),0)</f>
        <v>0</v>
      </c>
      <c r="I257" s="358">
        <f>IF($G257="2G",J221*(1-'3. Network design parameters'!G$73-'3. Network design parameters'!G$80),0)</f>
        <v>0</v>
      </c>
      <c r="J257" s="358">
        <f>IF($G257="2G",K221*(1-'3. Network design parameters'!H$73-'3. Network design parameters'!H$80),0)</f>
        <v>0</v>
      </c>
      <c r="K257" s="358">
        <f>IF($G257="2G",L221*(1-'3. Network design parameters'!I$73-'3. Network design parameters'!I$80),0)</f>
        <v>0</v>
      </c>
      <c r="L257" s="358">
        <f>IF($G257="2G",M221*(1-'3. Network design parameters'!J$73-'3. Network design parameters'!J$80),0)</f>
        <v>0</v>
      </c>
      <c r="M257" s="358">
        <f>IF($G257="2G",N221*(1-'3. Network design parameters'!K$73-'3. Network design parameters'!K$80),0)</f>
        <v>0</v>
      </c>
      <c r="N257" s="358">
        <f>IF($G257="2G",O221*(1-'3. Network design parameters'!L$73-'3. Network design parameters'!L$80),0)</f>
        <v>0</v>
      </c>
    </row>
    <row r="258" spans="2:14" s="503" customFormat="1">
      <c r="C258" s="256" t="str">
        <f t="shared" si="101"/>
        <v>S24</v>
      </c>
      <c r="D258" s="256" t="str">
        <f t="shared" si="101"/>
        <v>OTHER: complete as required</v>
      </c>
      <c r="E258" s="256" t="str">
        <f t="shared" si="101"/>
        <v>OTHER: complete as required</v>
      </c>
      <c r="F258" s="256"/>
      <c r="G258" s="365">
        <f>'C. Masterfiles'!F133</f>
        <v>0</v>
      </c>
      <c r="H258" s="358">
        <f>IF($G258="2G",I222*(1-'3. Network design parameters'!F$73-'3. Network design parameters'!F$80),0)</f>
        <v>0</v>
      </c>
      <c r="I258" s="358">
        <f>IF($G258="2G",J222*(1-'3. Network design parameters'!G$73-'3. Network design parameters'!G$80),0)</f>
        <v>0</v>
      </c>
      <c r="J258" s="358">
        <f>IF($G258="2G",K222*(1-'3. Network design parameters'!H$73-'3. Network design parameters'!H$80),0)</f>
        <v>0</v>
      </c>
      <c r="K258" s="358">
        <f>IF($G258="2G",L222*(1-'3. Network design parameters'!I$73-'3. Network design parameters'!I$80),0)</f>
        <v>0</v>
      </c>
      <c r="L258" s="358">
        <f>IF($G258="2G",M222*(1-'3. Network design parameters'!J$73-'3. Network design parameters'!J$80),0)</f>
        <v>0</v>
      </c>
      <c r="M258" s="358">
        <f>IF($G258="2G",N222*(1-'3. Network design parameters'!K$73-'3. Network design parameters'!K$80),0)</f>
        <v>0</v>
      </c>
      <c r="N258" s="358">
        <f>IF($G258="2G",O222*(1-'3. Network design parameters'!L$73-'3. Network design parameters'!L$80),0)</f>
        <v>0</v>
      </c>
    </row>
    <row r="259" spans="2:14" s="503" customFormat="1">
      <c r="C259" s="256" t="str">
        <f t="shared" si="101"/>
        <v>S25</v>
      </c>
      <c r="D259" s="256" t="str">
        <f t="shared" si="101"/>
        <v>OTHER: complete as required</v>
      </c>
      <c r="E259" s="256" t="str">
        <f t="shared" si="101"/>
        <v>OTHER: complete as required</v>
      </c>
      <c r="F259" s="256"/>
      <c r="G259" s="365">
        <f>'C. Masterfiles'!F134</f>
        <v>0</v>
      </c>
      <c r="H259" s="358">
        <f>IF($G259="2G",I223*(1-'3. Network design parameters'!F$73-'3. Network design parameters'!F$80),0)</f>
        <v>0</v>
      </c>
      <c r="I259" s="358">
        <f>IF($G259="2G",J223*(1-'3. Network design parameters'!G$73-'3. Network design parameters'!G$80),0)</f>
        <v>0</v>
      </c>
      <c r="J259" s="358">
        <f>IF($G259="2G",K223*(1-'3. Network design parameters'!H$73-'3. Network design parameters'!H$80),0)</f>
        <v>0</v>
      </c>
      <c r="K259" s="358">
        <f>IF($G259="2G",L223*(1-'3. Network design parameters'!I$73-'3. Network design parameters'!I$80),0)</f>
        <v>0</v>
      </c>
      <c r="L259" s="358">
        <f>IF($G259="2G",M223*(1-'3. Network design parameters'!J$73-'3. Network design parameters'!J$80),0)</f>
        <v>0</v>
      </c>
      <c r="M259" s="358">
        <f>IF($G259="2G",N223*(1-'3. Network design parameters'!K$73-'3. Network design parameters'!K$80),0)</f>
        <v>0</v>
      </c>
      <c r="N259" s="358">
        <f>IF($G259="2G",O223*(1-'3. Network design parameters'!L$73-'3. Network design parameters'!L$80),0)</f>
        <v>0</v>
      </c>
    </row>
    <row r="260" spans="2:14" s="503" customFormat="1">
      <c r="C260" s="256" t="str">
        <f t="shared" si="101"/>
        <v>S26</v>
      </c>
      <c r="D260" s="256" t="str">
        <f t="shared" si="101"/>
        <v>OTHER: complete as required</v>
      </c>
      <c r="E260" s="256" t="str">
        <f t="shared" si="101"/>
        <v>OTHER: complete as required</v>
      </c>
      <c r="F260" s="256"/>
      <c r="G260" s="365">
        <f>'C. Masterfiles'!F135</f>
        <v>0</v>
      </c>
      <c r="H260" s="358">
        <f>IF($G260="2G",I224*(1-'3. Network design parameters'!F$73-'3. Network design parameters'!F$80),0)</f>
        <v>0</v>
      </c>
      <c r="I260" s="358">
        <f>IF($G260="2G",J224*(1-'3. Network design parameters'!G$73-'3. Network design parameters'!G$80),0)</f>
        <v>0</v>
      </c>
      <c r="J260" s="358">
        <f>IF($G260="2G",K224*(1-'3. Network design parameters'!H$73-'3. Network design parameters'!H$80),0)</f>
        <v>0</v>
      </c>
      <c r="K260" s="358">
        <f>IF($G260="2G",L224*(1-'3. Network design parameters'!I$73-'3. Network design parameters'!I$80),0)</f>
        <v>0</v>
      </c>
      <c r="L260" s="358">
        <f>IF($G260="2G",M224*(1-'3. Network design parameters'!J$73-'3. Network design parameters'!J$80),0)</f>
        <v>0</v>
      </c>
      <c r="M260" s="358">
        <f>IF($G260="2G",N224*(1-'3. Network design parameters'!K$73-'3. Network design parameters'!K$80),0)</f>
        <v>0</v>
      </c>
      <c r="N260" s="358">
        <f>IF($G260="2G",O224*(1-'3. Network design parameters'!L$73-'3. Network design parameters'!L$80),0)</f>
        <v>0</v>
      </c>
    </row>
    <row r="261" spans="2:14" s="503" customFormat="1">
      <c r="C261" s="256" t="str">
        <f t="shared" si="101"/>
        <v>S27</v>
      </c>
      <c r="D261" s="256" t="str">
        <f t="shared" si="101"/>
        <v>OTHER: complete as required</v>
      </c>
      <c r="E261" s="256" t="str">
        <f t="shared" si="101"/>
        <v>OTHER: complete as required</v>
      </c>
      <c r="F261" s="256"/>
      <c r="G261" s="365">
        <f>'C. Masterfiles'!F136</f>
        <v>0</v>
      </c>
      <c r="H261" s="358">
        <f>IF($G261="2G",I225*(1-'3. Network design parameters'!F$73-'3. Network design parameters'!F$80),0)</f>
        <v>0</v>
      </c>
      <c r="I261" s="358">
        <f>IF($G261="2G",J225*(1-'3. Network design parameters'!G$73-'3. Network design parameters'!G$80),0)</f>
        <v>0</v>
      </c>
      <c r="J261" s="358">
        <f>IF($G261="2G",K225*(1-'3. Network design parameters'!H$73-'3. Network design parameters'!H$80),0)</f>
        <v>0</v>
      </c>
      <c r="K261" s="358">
        <f>IF($G261="2G",L225*(1-'3. Network design parameters'!I$73-'3. Network design parameters'!I$80),0)</f>
        <v>0</v>
      </c>
      <c r="L261" s="358">
        <f>IF($G261="2G",M225*(1-'3. Network design parameters'!J$73-'3. Network design parameters'!J$80),0)</f>
        <v>0</v>
      </c>
      <c r="M261" s="358">
        <f>IF($G261="2G",N225*(1-'3. Network design parameters'!K$73-'3. Network design parameters'!K$80),0)</f>
        <v>0</v>
      </c>
      <c r="N261" s="358">
        <f>IF($G261="2G",O225*(1-'3. Network design parameters'!L$73-'3. Network design parameters'!L$80),0)</f>
        <v>0</v>
      </c>
    </row>
    <row r="262" spans="2:14" s="503" customFormat="1">
      <c r="C262" s="256" t="str">
        <f t="shared" si="101"/>
        <v>S28</v>
      </c>
      <c r="D262" s="256" t="str">
        <f t="shared" si="101"/>
        <v>OTHER: complete as required</v>
      </c>
      <c r="E262" s="256" t="str">
        <f t="shared" si="101"/>
        <v>OTHER: complete as required</v>
      </c>
      <c r="F262" s="256"/>
      <c r="G262" s="365">
        <f>'C. Masterfiles'!F137</f>
        <v>0</v>
      </c>
      <c r="H262" s="358">
        <f>IF($G262="2G",I226*(1-'3. Network design parameters'!F$73-'3. Network design parameters'!F$80),0)</f>
        <v>0</v>
      </c>
      <c r="I262" s="358">
        <f>IF($G262="2G",J226*(1-'3. Network design parameters'!G$73-'3. Network design parameters'!G$80),0)</f>
        <v>0</v>
      </c>
      <c r="J262" s="358">
        <f>IF($G262="2G",K226*(1-'3. Network design parameters'!H$73-'3. Network design parameters'!H$80),0)</f>
        <v>0</v>
      </c>
      <c r="K262" s="358">
        <f>IF($G262="2G",L226*(1-'3. Network design parameters'!I$73-'3. Network design parameters'!I$80),0)</f>
        <v>0</v>
      </c>
      <c r="L262" s="358">
        <f>IF($G262="2G",M226*(1-'3. Network design parameters'!J$73-'3. Network design parameters'!J$80),0)</f>
        <v>0</v>
      </c>
      <c r="M262" s="358">
        <f>IF($G262="2G",N226*(1-'3. Network design parameters'!K$73-'3. Network design parameters'!K$80),0)</f>
        <v>0</v>
      </c>
      <c r="N262" s="358">
        <f>IF($G262="2G",O226*(1-'3. Network design parameters'!L$73-'3. Network design parameters'!L$80),0)</f>
        <v>0</v>
      </c>
    </row>
    <row r="263" spans="2:14" s="503" customFormat="1">
      <c r="C263" s="256" t="str">
        <f t="shared" si="101"/>
        <v>S29</v>
      </c>
      <c r="D263" s="256" t="str">
        <f t="shared" si="101"/>
        <v>OTHER: complete as required</v>
      </c>
      <c r="E263" s="256" t="str">
        <f t="shared" si="101"/>
        <v>OTHER: complete as required</v>
      </c>
      <c r="F263" s="256"/>
      <c r="G263" s="365">
        <f>'C. Masterfiles'!F138</f>
        <v>0</v>
      </c>
      <c r="H263" s="358">
        <f>IF($G263="2G",I227*(1-'3. Network design parameters'!F$73-'3. Network design parameters'!F$80),0)</f>
        <v>0</v>
      </c>
      <c r="I263" s="358">
        <f>IF($G263="2G",J227*(1-'3. Network design parameters'!G$73-'3. Network design parameters'!G$80),0)</f>
        <v>0</v>
      </c>
      <c r="J263" s="358">
        <f>IF($G263="2G",K227*(1-'3. Network design parameters'!H$73-'3. Network design parameters'!H$80),0)</f>
        <v>0</v>
      </c>
      <c r="K263" s="358">
        <f>IF($G263="2G",L227*(1-'3. Network design parameters'!I$73-'3. Network design parameters'!I$80),0)</f>
        <v>0</v>
      </c>
      <c r="L263" s="358">
        <f>IF($G263="2G",M227*(1-'3. Network design parameters'!J$73-'3. Network design parameters'!J$80),0)</f>
        <v>0</v>
      </c>
      <c r="M263" s="358">
        <f>IF($G263="2G",N227*(1-'3. Network design parameters'!K$73-'3. Network design parameters'!K$80),0)</f>
        <v>0</v>
      </c>
      <c r="N263" s="358">
        <f>IF($G263="2G",O227*(1-'3. Network design parameters'!L$73-'3. Network design parameters'!L$80),0)</f>
        <v>0</v>
      </c>
    </row>
    <row r="264" spans="2:14" s="503" customFormat="1">
      <c r="C264" s="256" t="str">
        <f t="shared" si="101"/>
        <v>S30</v>
      </c>
      <c r="D264" s="256" t="str">
        <f t="shared" si="101"/>
        <v>OTHER: complete as required</v>
      </c>
      <c r="E264" s="256" t="str">
        <f t="shared" si="101"/>
        <v>OTHER: complete as required</v>
      </c>
      <c r="F264" s="256"/>
      <c r="G264" s="365">
        <f>'C. Masterfiles'!F139</f>
        <v>0</v>
      </c>
      <c r="H264" s="358">
        <f>IF($G264="2G",I228*(1-'3. Network design parameters'!F$73-'3. Network design parameters'!F$80),0)</f>
        <v>0</v>
      </c>
      <c r="I264" s="358">
        <f>IF($G264="2G",J228*(1-'3. Network design parameters'!G$73-'3. Network design parameters'!G$80),0)</f>
        <v>0</v>
      </c>
      <c r="J264" s="358">
        <f>IF($G264="2G",K228*(1-'3. Network design parameters'!H$73-'3. Network design parameters'!H$80),0)</f>
        <v>0</v>
      </c>
      <c r="K264" s="358">
        <f>IF($G264="2G",L228*(1-'3. Network design parameters'!I$73-'3. Network design parameters'!I$80),0)</f>
        <v>0</v>
      </c>
      <c r="L264" s="358">
        <f>IF($G264="2G",M228*(1-'3. Network design parameters'!J$73-'3. Network design parameters'!J$80),0)</f>
        <v>0</v>
      </c>
      <c r="M264" s="358">
        <f>IF($G264="2G",N228*(1-'3. Network design parameters'!K$73-'3. Network design parameters'!K$80),0)</f>
        <v>0</v>
      </c>
      <c r="N264" s="358">
        <f>IF($G264="2G",O228*(1-'3. Network design parameters'!L$73-'3. Network design parameters'!L$80),0)</f>
        <v>0</v>
      </c>
    </row>
    <row r="265" spans="2:14" s="710" customFormat="1">
      <c r="C265" s="726"/>
      <c r="D265" s="726" t="s">
        <v>645</v>
      </c>
      <c r="E265" s="726"/>
      <c r="F265" s="726" t="s">
        <v>646</v>
      </c>
      <c r="G265" s="726"/>
      <c r="H265" s="730">
        <f t="shared" ref="H265:M265" si="102">SUM(H235:H264)</f>
        <v>85045.967909433137</v>
      </c>
      <c r="I265" s="730">
        <f t="shared" si="102"/>
        <v>86746.887267621816</v>
      </c>
      <c r="J265" s="730">
        <f t="shared" si="102"/>
        <v>88481.825012974237</v>
      </c>
      <c r="K265" s="730">
        <f t="shared" si="102"/>
        <v>90251.461513233706</v>
      </c>
      <c r="L265" s="730">
        <f t="shared" si="102"/>
        <v>92056.490743498391</v>
      </c>
      <c r="M265" s="730">
        <f t="shared" si="102"/>
        <v>93897.620558368377</v>
      </c>
      <c r="N265" s="730">
        <f t="shared" ref="N265" si="103">SUM(N235:N264)</f>
        <v>95775.572969535686</v>
      </c>
    </row>
    <row r="266" spans="2:14" s="503" customFormat="1">
      <c r="C266" s="549"/>
      <c r="D266" s="549"/>
      <c r="E266" s="549"/>
      <c r="F266" s="549"/>
      <c r="G266" s="549"/>
      <c r="H266" s="549"/>
      <c r="I266" s="549"/>
      <c r="J266" s="549"/>
      <c r="K266" s="549"/>
      <c r="L266" s="549"/>
      <c r="M266" s="549"/>
    </row>
    <row r="267" spans="2:14" s="503" customFormat="1"/>
    <row r="268" spans="2:14" s="503" customFormat="1" ht="15.75">
      <c r="B268" s="75">
        <f>B232+0.01</f>
        <v>6.0599999999999987</v>
      </c>
      <c r="C268" s="506" t="s">
        <v>687</v>
      </c>
      <c r="D268" s="330"/>
      <c r="E268" s="333"/>
      <c r="F268" s="333"/>
      <c r="G268" s="364"/>
      <c r="H268" s="364"/>
      <c r="I268" s="364"/>
      <c r="J268" s="364"/>
      <c r="K268" s="364"/>
    </row>
    <row r="269" spans="2:14" s="503" customFormat="1">
      <c r="C269" s="504"/>
      <c r="D269" s="504"/>
      <c r="E269" s="504"/>
      <c r="F269" s="504"/>
      <c r="G269" s="272"/>
      <c r="H269" s="272"/>
      <c r="I269" s="272"/>
      <c r="J269" s="272"/>
      <c r="K269" s="272"/>
    </row>
    <row r="270" spans="2:14" s="503" customFormat="1">
      <c r="C270" s="238" t="s">
        <v>0</v>
      </c>
      <c r="D270" s="238" t="s">
        <v>285</v>
      </c>
      <c r="E270" s="37" t="s">
        <v>14</v>
      </c>
      <c r="F270" s="230"/>
      <c r="G270" s="178"/>
      <c r="H270" s="178">
        <f t="shared" ref="H270:N270" si="104">H58</f>
        <v>2014</v>
      </c>
      <c r="I270" s="178">
        <f t="shared" si="104"/>
        <v>2015</v>
      </c>
      <c r="J270" s="178">
        <f t="shared" si="104"/>
        <v>2016</v>
      </c>
      <c r="K270" s="178">
        <f t="shared" si="104"/>
        <v>2017</v>
      </c>
      <c r="L270" s="178">
        <f t="shared" si="104"/>
        <v>2018</v>
      </c>
      <c r="M270" s="178">
        <f t="shared" si="104"/>
        <v>2019</v>
      </c>
      <c r="N270" s="178">
        <f t="shared" si="104"/>
        <v>2020</v>
      </c>
    </row>
    <row r="271" spans="2:14" s="503" customFormat="1">
      <c r="C271" s="256" t="str">
        <f t="shared" ref="C271:E300" si="105">C59</f>
        <v>S01</v>
      </c>
      <c r="D271" s="256" t="str">
        <f t="shared" si="105"/>
        <v>Повиквания в мрежата (On Net calls)</v>
      </c>
      <c r="E271" s="256" t="str">
        <f t="shared" si="105"/>
        <v>Voice Minutes</v>
      </c>
      <c r="F271" s="256"/>
      <c r="G271" s="365" t="str">
        <f>G235</f>
        <v>2G</v>
      </c>
      <c r="H271" s="358">
        <f>I199*'3. Network design parameters'!$F$19</f>
        <v>9385.4892916592944</v>
      </c>
      <c r="I271" s="358">
        <f>J199*'3. Network design parameters'!$F$19</f>
        <v>9573.1990774924816</v>
      </c>
      <c r="J271" s="358">
        <f>K199*'3. Network design parameters'!$F$19</f>
        <v>9764.6630590423301</v>
      </c>
      <c r="K271" s="358">
        <f>L199*'3. Network design parameters'!$F$19</f>
        <v>9959.9563202231784</v>
      </c>
      <c r="L271" s="358">
        <f>M199*'3. Network design parameters'!$F$19</f>
        <v>10159.155446627641</v>
      </c>
      <c r="M271" s="358">
        <f>N199*'3. Network design parameters'!$F$19</f>
        <v>10362.338555560193</v>
      </c>
      <c r="N271" s="358">
        <f>O199*'3. Network design parameters'!$F$19</f>
        <v>10569.585326671395</v>
      </c>
    </row>
    <row r="272" spans="2:14" s="503" customFormat="1">
      <c r="C272" s="256" t="str">
        <f t="shared" si="105"/>
        <v>S02</v>
      </c>
      <c r="D272" s="256" t="str">
        <f t="shared" si="105"/>
        <v>Изходящи повиквания към фиксирана линия (Outgoing Calls to Fixed Line)</v>
      </c>
      <c r="E272" s="256" t="str">
        <f t="shared" si="105"/>
        <v>Voice Minutes</v>
      </c>
      <c r="F272" s="256"/>
      <c r="G272" s="365" t="str">
        <f t="shared" ref="G272:G300" si="106">G236</f>
        <v>2G</v>
      </c>
      <c r="H272" s="358">
        <f>I200*'3. Network design parameters'!$F$19</f>
        <v>75.437608618555117</v>
      </c>
      <c r="I272" s="358">
        <f>J200*'3. Network design parameters'!$F$19</f>
        <v>76.946360790926235</v>
      </c>
      <c r="J272" s="358">
        <f>K200*'3. Network design parameters'!$F$19</f>
        <v>78.485288006744753</v>
      </c>
      <c r="K272" s="358">
        <f>L200*'3. Network design parameters'!$F$19</f>
        <v>80.054993766879633</v>
      </c>
      <c r="L272" s="358">
        <f>M200*'3. Network design parameters'!$F$19</f>
        <v>81.656093642217215</v>
      </c>
      <c r="M272" s="358">
        <f>N200*'3. Network design parameters'!$F$19</f>
        <v>83.289215515061571</v>
      </c>
      <c r="N272" s="358">
        <f>O200*'3. Network design parameters'!$F$19</f>
        <v>84.954999825362819</v>
      </c>
    </row>
    <row r="273" spans="3:14" s="503" customFormat="1">
      <c r="C273" s="256" t="str">
        <f t="shared" si="105"/>
        <v>S03</v>
      </c>
      <c r="D273" s="256" t="str">
        <f t="shared" si="105"/>
        <v>Изходящи повиквания към други мобилни мрежи (Outgoing Calls to Other Mobile)</v>
      </c>
      <c r="E273" s="256" t="str">
        <f t="shared" si="105"/>
        <v>Voice Minutes</v>
      </c>
      <c r="F273" s="256"/>
      <c r="G273" s="365" t="str">
        <f t="shared" si="106"/>
        <v>2G</v>
      </c>
      <c r="H273" s="358">
        <f>I201*'3. Network design parameters'!$F$19</f>
        <v>777.53105911384944</v>
      </c>
      <c r="I273" s="358">
        <f>J201*'3. Network design parameters'!$F$19</f>
        <v>793.08168029612648</v>
      </c>
      <c r="J273" s="358">
        <f>K201*'3. Network design parameters'!$F$19</f>
        <v>808.943313902049</v>
      </c>
      <c r="K273" s="358">
        <f>L201*'3. Network design parameters'!$F$19</f>
        <v>825.12218018008991</v>
      </c>
      <c r="L273" s="358">
        <f>M201*'3. Network design parameters'!$F$19</f>
        <v>841.62462378369162</v>
      </c>
      <c r="M273" s="358">
        <f>N201*'3. Network design parameters'!$F$19</f>
        <v>858.45711625936542</v>
      </c>
      <c r="N273" s="358">
        <f>O201*'3. Network design parameters'!$F$19</f>
        <v>875.62625858455249</v>
      </c>
    </row>
    <row r="274" spans="3:14" s="503" customFormat="1">
      <c r="C274" s="256" t="str">
        <f t="shared" si="105"/>
        <v>S04</v>
      </c>
      <c r="D274" s="256" t="str">
        <f t="shared" si="105"/>
        <v>Изходящи международни повиквания (Outgoing Calls to International)</v>
      </c>
      <c r="E274" s="256" t="str">
        <f t="shared" si="105"/>
        <v>Voice Minutes</v>
      </c>
      <c r="F274" s="256"/>
      <c r="G274" s="365" t="str">
        <f t="shared" si="106"/>
        <v>2G</v>
      </c>
      <c r="H274" s="358">
        <f>I202*'3. Network design parameters'!$F$19</f>
        <v>37.597770986255398</v>
      </c>
      <c r="I274" s="358">
        <f>J202*'3. Network design parameters'!$F$19</f>
        <v>38.349726405980519</v>
      </c>
      <c r="J274" s="358">
        <f>K202*'3. Network design parameters'!$F$19</f>
        <v>39.116720934100123</v>
      </c>
      <c r="K274" s="358">
        <f>L202*'3. Network design parameters'!$F$19</f>
        <v>39.899055352782128</v>
      </c>
      <c r="L274" s="358">
        <f>M202*'3. Network design parameters'!$F$19</f>
        <v>40.697036459837769</v>
      </c>
      <c r="M274" s="358">
        <f>N202*'3. Network design parameters'!$F$19</f>
        <v>41.510977189034534</v>
      </c>
      <c r="N274" s="358">
        <f>O202*'3. Network design parameters'!$F$19</f>
        <v>42.341196732815213</v>
      </c>
    </row>
    <row r="275" spans="3:14" s="503" customFormat="1">
      <c r="C275" s="256" t="str">
        <f t="shared" si="105"/>
        <v>S05</v>
      </c>
      <c r="D275" s="256" t="str">
        <f t="shared" si="105"/>
        <v>Входящи повиквания от фиксирана линия (Incoming calls from fixed)</v>
      </c>
      <c r="E275" s="256" t="str">
        <f t="shared" si="105"/>
        <v>Voice Minutes</v>
      </c>
      <c r="F275" s="256"/>
      <c r="G275" s="365" t="str">
        <f t="shared" si="106"/>
        <v>2G</v>
      </c>
      <c r="H275" s="358">
        <f>I203*'3. Network design parameters'!$F$19</f>
        <v>37.937633368862294</v>
      </c>
      <c r="I275" s="358">
        <f>J203*'3. Network design parameters'!$F$19</f>
        <v>38.696386036239531</v>
      </c>
      <c r="J275" s="358">
        <f>K203*'3. Network design parameters'!$F$19</f>
        <v>39.47031375696433</v>
      </c>
      <c r="K275" s="358">
        <f>L203*'3. Network design parameters'!$F$19</f>
        <v>40.259720032103623</v>
      </c>
      <c r="L275" s="358">
        <f>M203*'3. Network design parameters'!$F$19</f>
        <v>41.064914432745695</v>
      </c>
      <c r="M275" s="358">
        <f>N203*'3. Network design parameters'!$F$19</f>
        <v>41.886212721400604</v>
      </c>
      <c r="N275" s="358">
        <f>O203*'3. Network design parameters'!$F$19</f>
        <v>42.723936975828614</v>
      </c>
    </row>
    <row r="276" spans="3:14" s="503" customFormat="1">
      <c r="C276" s="256" t="str">
        <f t="shared" si="105"/>
        <v>S06</v>
      </c>
      <c r="D276" s="256" t="str">
        <f t="shared" si="105"/>
        <v>Входящи повиквания от други мобилни мрежи (Incoming calls from other mobile)</v>
      </c>
      <c r="E276" s="256" t="str">
        <f t="shared" si="105"/>
        <v>Voice Minutes</v>
      </c>
      <c r="F276" s="256"/>
      <c r="G276" s="365" t="str">
        <f t="shared" si="106"/>
        <v>2G</v>
      </c>
      <c r="H276" s="358">
        <f>I204*'3. Network design parameters'!$F$19</f>
        <v>764.7201294770648</v>
      </c>
      <c r="I276" s="358">
        <f>J204*'3. Network design parameters'!$F$19</f>
        <v>780.01453206660597</v>
      </c>
      <c r="J276" s="358">
        <f>K204*'3. Network design parameters'!$F$19</f>
        <v>795.6148227079384</v>
      </c>
      <c r="K276" s="358">
        <f>L204*'3. Network design parameters'!$F$19</f>
        <v>811.52711916209716</v>
      </c>
      <c r="L276" s="358">
        <f>M204*'3. Network design parameters'!$F$19</f>
        <v>827.75766154533892</v>
      </c>
      <c r="M276" s="358">
        <f>N204*'3. Network design parameters'!$F$19</f>
        <v>844.31281477624566</v>
      </c>
      <c r="N276" s="358">
        <f>O204*'3. Network design parameters'!$F$19</f>
        <v>861.19907107177028</v>
      </c>
    </row>
    <row r="277" spans="3:14" s="503" customFormat="1">
      <c r="C277" s="256" t="str">
        <f t="shared" si="105"/>
        <v>S07</v>
      </c>
      <c r="D277" s="256" t="str">
        <f t="shared" si="105"/>
        <v>Входящи международни повиквания (Incoming calls from international)</v>
      </c>
      <c r="E277" s="256" t="str">
        <f t="shared" si="105"/>
        <v>Voice Minutes</v>
      </c>
      <c r="F277" s="256"/>
      <c r="G277" s="365" t="str">
        <f t="shared" si="106"/>
        <v>2G</v>
      </c>
      <c r="H277" s="358">
        <f>I205*'3. Network design parameters'!$F$19</f>
        <v>222.46691768499414</v>
      </c>
      <c r="I277" s="358">
        <f>J205*'3. Network design parameters'!$F$19</f>
        <v>226.91625603869406</v>
      </c>
      <c r="J277" s="358">
        <f>K205*'3. Network design parameters'!$F$19</f>
        <v>231.45458115946792</v>
      </c>
      <c r="K277" s="358">
        <f>L205*'3. Network design parameters'!$F$19</f>
        <v>236.08367278265732</v>
      </c>
      <c r="L277" s="358">
        <f>M205*'3. Network design parameters'!$F$19</f>
        <v>240.80534623831048</v>
      </c>
      <c r="M277" s="358">
        <f>N205*'3. Network design parameters'!$F$19</f>
        <v>245.62145316307672</v>
      </c>
      <c r="N277" s="358">
        <f>O205*'3. Network design parameters'!$F$19</f>
        <v>250.53388222633831</v>
      </c>
    </row>
    <row r="278" spans="3:14" s="503" customFormat="1">
      <c r="C278" s="256" t="str">
        <f t="shared" si="105"/>
        <v>S08</v>
      </c>
      <c r="D278" s="256" t="str">
        <f t="shared" si="105"/>
        <v>Изходящи повиквания от чужди абонати в роуминг в мрежата на предприятието (Roaming Calls Outbound)</v>
      </c>
      <c r="E278" s="256" t="str">
        <f t="shared" si="105"/>
        <v>Voice Minutes</v>
      </c>
      <c r="F278" s="256"/>
      <c r="G278" s="365" t="str">
        <f t="shared" si="106"/>
        <v>2G</v>
      </c>
      <c r="H278" s="358">
        <f>I206*'3. Network design parameters'!$F$19</f>
        <v>69.516457539469215</v>
      </c>
      <c r="I278" s="358">
        <f>J206*'3. Network design parameters'!$F$19</f>
        <v>70.906786690258599</v>
      </c>
      <c r="J278" s="358">
        <f>K206*'3. Network design parameters'!$F$19</f>
        <v>72.324922424063786</v>
      </c>
      <c r="K278" s="358">
        <f>L206*'3. Network design parameters'!$F$19</f>
        <v>73.77142087254505</v>
      </c>
      <c r="L278" s="358">
        <f>M206*'3. Network design parameters'!$F$19</f>
        <v>75.246849289995964</v>
      </c>
      <c r="M278" s="358">
        <f>N206*'3. Network design parameters'!$F$19</f>
        <v>76.751786275795865</v>
      </c>
      <c r="N278" s="358">
        <f>O206*'3. Network design parameters'!$F$19</f>
        <v>78.286822001311805</v>
      </c>
    </row>
    <row r="279" spans="3:14" s="503" customFormat="1">
      <c r="C279" s="256" t="str">
        <f t="shared" si="105"/>
        <v>S09</v>
      </c>
      <c r="D279" s="256" t="str">
        <f t="shared" si="105"/>
        <v>Входящи повиквания от чужди абонати в роуминг в мрежата на предприятието (Roaming Calls Inbound)</v>
      </c>
      <c r="E279" s="256" t="str">
        <f t="shared" si="105"/>
        <v>Voice Minutes</v>
      </c>
      <c r="F279" s="256"/>
      <c r="G279" s="365" t="str">
        <f t="shared" si="106"/>
        <v>2G</v>
      </c>
      <c r="H279" s="358">
        <f>I207*'3. Network design parameters'!$F$19</f>
        <v>76.254159398686966</v>
      </c>
      <c r="I279" s="358">
        <f>J207*'3. Network design parameters'!$F$19</f>
        <v>77.7792425866607</v>
      </c>
      <c r="J279" s="358">
        <f>K207*'3. Network design parameters'!$F$19</f>
        <v>79.33482743839393</v>
      </c>
      <c r="K279" s="358">
        <f>L207*'3. Network design parameters'!$F$19</f>
        <v>80.921523987161805</v>
      </c>
      <c r="L279" s="358">
        <f>M207*'3. Network design parameters'!$F$19</f>
        <v>82.539954466905044</v>
      </c>
      <c r="M279" s="358">
        <f>N207*'3. Network design parameters'!$F$19</f>
        <v>84.190753556243152</v>
      </c>
      <c r="N279" s="358">
        <f>O207*'3. Network design parameters'!$F$19</f>
        <v>85.874568627367992</v>
      </c>
    </row>
    <row r="280" spans="3:14" s="503" customFormat="1">
      <c r="C280" s="256" t="str">
        <f t="shared" si="105"/>
        <v>S10</v>
      </c>
      <c r="D280" s="256" t="str">
        <f t="shared" si="105"/>
        <v>Гласова поща (Voice mail)</v>
      </c>
      <c r="E280" s="256" t="str">
        <f t="shared" si="105"/>
        <v>Voice Minutes</v>
      </c>
      <c r="F280" s="256"/>
      <c r="G280" s="365" t="str">
        <f t="shared" si="106"/>
        <v>2G</v>
      </c>
      <c r="H280" s="358">
        <f>I208*'3. Network design parameters'!$F$19</f>
        <v>86.048483613212497</v>
      </c>
      <c r="I280" s="358">
        <f>J208*'3. Network design parameters'!$F$19</f>
        <v>87.769453285476771</v>
      </c>
      <c r="J280" s="358">
        <f>K208*'3. Network design parameters'!$F$19</f>
        <v>89.524842351186294</v>
      </c>
      <c r="K280" s="358">
        <f>L208*'3. Network design parameters'!$F$19</f>
        <v>91.315339198210012</v>
      </c>
      <c r="L280" s="358">
        <f>M208*'3. Network design parameters'!$F$19</f>
        <v>93.141645982174239</v>
      </c>
      <c r="M280" s="358">
        <f>N208*'3. Network design parameters'!$F$19</f>
        <v>95.004478901817706</v>
      </c>
      <c r="N280" s="358">
        <f>O208*'3. Network design parameters'!$F$19</f>
        <v>96.904568479854049</v>
      </c>
    </row>
    <row r="281" spans="3:14" s="503" customFormat="1">
      <c r="C281" s="256" t="str">
        <f t="shared" si="105"/>
        <v>S11</v>
      </c>
      <c r="D281" s="256" t="str">
        <f t="shared" si="105"/>
        <v>Повиквания към центъра за обслужване на клиенти (Help desk call)</v>
      </c>
      <c r="E281" s="256" t="str">
        <f t="shared" si="105"/>
        <v>Voice Minutes</v>
      </c>
      <c r="F281" s="256"/>
      <c r="G281" s="365" t="str">
        <f t="shared" si="106"/>
        <v>2G</v>
      </c>
      <c r="H281" s="358">
        <f>I209*'3. Network design parameters'!$F$19</f>
        <v>32.787191584680478</v>
      </c>
      <c r="I281" s="358">
        <f>J209*'3. Network design parameters'!$F$19</f>
        <v>33.442935416374091</v>
      </c>
      <c r="J281" s="358">
        <f>K209*'3. Network design parameters'!$F$19</f>
        <v>34.111794124701575</v>
      </c>
      <c r="K281" s="358">
        <f>L209*'3. Network design parameters'!$F$19</f>
        <v>34.794030007195602</v>
      </c>
      <c r="L281" s="358">
        <f>M209*'3. Network design parameters'!$F$19</f>
        <v>35.489910607339517</v>
      </c>
      <c r="M281" s="358">
        <f>N209*'3. Network design parameters'!$F$19</f>
        <v>36.199708819486311</v>
      </c>
      <c r="N281" s="358">
        <f>O209*'3. Network design parameters'!$F$19</f>
        <v>36.923702995876042</v>
      </c>
    </row>
    <row r="282" spans="3:14" s="503" customFormat="1">
      <c r="C282" s="256" t="str">
        <f t="shared" si="105"/>
        <v>S12</v>
      </c>
      <c r="D282" s="256" t="str">
        <f t="shared" si="105"/>
        <v>Видеоразговори (Video call)</v>
      </c>
      <c r="E282" s="256" t="str">
        <f t="shared" si="105"/>
        <v>Video minutes</v>
      </c>
      <c r="F282" s="256"/>
      <c r="G282" s="365" t="str">
        <f t="shared" si="106"/>
        <v>3G</v>
      </c>
      <c r="H282" s="358">
        <f>I210*'3. Network design parameters'!$F$19</f>
        <v>1152.7148691016712</v>
      </c>
      <c r="I282" s="358">
        <f>J210*'3. Network design parameters'!$F$19</f>
        <v>1175.7691664837046</v>
      </c>
      <c r="J282" s="358">
        <f>K210*'3. Network design parameters'!$F$19</f>
        <v>1199.2845498133786</v>
      </c>
      <c r="K282" s="358">
        <f>L210*'3. Network design parameters'!$F$19</f>
        <v>1223.2702408096461</v>
      </c>
      <c r="L282" s="358">
        <f>M210*'3. Network design parameters'!$F$19</f>
        <v>1247.7356456258392</v>
      </c>
      <c r="M282" s="358">
        <f>N210*'3. Network design parameters'!$F$19</f>
        <v>1175.9438958563255</v>
      </c>
      <c r="N282" s="358">
        <f>O210*'3. Network design parameters'!$F$19</f>
        <v>1199.462773773452</v>
      </c>
    </row>
    <row r="283" spans="3:14" s="503" customFormat="1">
      <c r="C283" s="256" t="str">
        <f t="shared" si="105"/>
        <v>S13</v>
      </c>
      <c r="D283" s="256" t="str">
        <f t="shared" si="105"/>
        <v>MMS в мрежата (MMS on net)</v>
      </c>
      <c r="E283" s="256" t="str">
        <f t="shared" si="105"/>
        <v>MMS</v>
      </c>
      <c r="F283" s="256"/>
      <c r="G283" s="365" t="str">
        <f t="shared" si="106"/>
        <v>3G</v>
      </c>
      <c r="H283" s="358">
        <f>I211*'3. Network design parameters'!$F$19</f>
        <v>6.8739282051282053</v>
      </c>
      <c r="I283" s="358">
        <f>J211*'3. Network design parameters'!$F$19</f>
        <v>7.0114067692307698</v>
      </c>
      <c r="J283" s="358">
        <f>K211*'3. Network design parameters'!$F$19</f>
        <v>7.151634904615384</v>
      </c>
      <c r="K283" s="358">
        <f>L211*'3. Network design parameters'!$F$19</f>
        <v>7.2946676027076922</v>
      </c>
      <c r="L283" s="358">
        <f>M211*'3. Network design parameters'!$F$19</f>
        <v>7.440560954761847</v>
      </c>
      <c r="M283" s="358">
        <f>N211*'3. Network design parameters'!$F$19</f>
        <v>7.5893721738570834</v>
      </c>
      <c r="N283" s="358">
        <f>O211*'3. Network design parameters'!$F$19</f>
        <v>7.7411596173342252</v>
      </c>
    </row>
    <row r="284" spans="3:14" s="503" customFormat="1">
      <c r="C284" s="256" t="str">
        <f t="shared" si="105"/>
        <v>S14</v>
      </c>
      <c r="D284" s="256" t="str">
        <f t="shared" si="105"/>
        <v>Изходящи MMS към други мрежи (MMS outgoing to other network)</v>
      </c>
      <c r="E284" s="256" t="str">
        <f t="shared" si="105"/>
        <v>MMS</v>
      </c>
      <c r="F284" s="256"/>
      <c r="G284" s="365" t="str">
        <f t="shared" si="106"/>
        <v>3G</v>
      </c>
      <c r="H284" s="358">
        <f>I212*'3. Network design parameters'!$F$19</f>
        <v>3.4369641025641027</v>
      </c>
      <c r="I284" s="358">
        <f>J212*'3. Network design parameters'!$F$19</f>
        <v>3.5057033846153849</v>
      </c>
      <c r="J284" s="358">
        <f>K212*'3. Network design parameters'!$F$19</f>
        <v>3.575817452307692</v>
      </c>
      <c r="K284" s="358">
        <f>L212*'3. Network design parameters'!$F$19</f>
        <v>3.6473338013538461</v>
      </c>
      <c r="L284" s="358">
        <f>M212*'3. Network design parameters'!$F$19</f>
        <v>3.7202804773809235</v>
      </c>
      <c r="M284" s="358">
        <f>N212*'3. Network design parameters'!$F$19</f>
        <v>3.7946860869285417</v>
      </c>
      <c r="N284" s="358">
        <f>O212*'3. Network design parameters'!$F$19</f>
        <v>3.8705798086671126</v>
      </c>
    </row>
    <row r="285" spans="3:14" s="503" customFormat="1">
      <c r="C285" s="256" t="str">
        <f t="shared" si="105"/>
        <v>S15</v>
      </c>
      <c r="D285" s="256" t="str">
        <f t="shared" si="105"/>
        <v>Входящи MMS от други мрежи (MMS incoming from other network)</v>
      </c>
      <c r="E285" s="256" t="str">
        <f t="shared" si="105"/>
        <v>MMS</v>
      </c>
      <c r="F285" s="256"/>
      <c r="G285" s="365" t="str">
        <f t="shared" si="106"/>
        <v>3G</v>
      </c>
      <c r="H285" s="358">
        <f>I213*'3. Network design parameters'!$F$19</f>
        <v>3.4369641025641027</v>
      </c>
      <c r="I285" s="358">
        <f>J213*'3. Network design parameters'!$F$19</f>
        <v>3.5057033846153849</v>
      </c>
      <c r="J285" s="358">
        <f>K213*'3. Network design parameters'!$F$19</f>
        <v>3.575817452307692</v>
      </c>
      <c r="K285" s="358">
        <f>L213*'3. Network design parameters'!$F$19</f>
        <v>3.6473338013538461</v>
      </c>
      <c r="L285" s="358">
        <f>M213*'3. Network design parameters'!$F$19</f>
        <v>3.7202804773809235</v>
      </c>
      <c r="M285" s="358">
        <f>N213*'3. Network design parameters'!$F$19</f>
        <v>3.7946860869285417</v>
      </c>
      <c r="N285" s="358">
        <f>O213*'3. Network design parameters'!$F$19</f>
        <v>3.8705798086671126</v>
      </c>
    </row>
    <row r="286" spans="3:14" s="503" customFormat="1">
      <c r="C286" s="256" t="str">
        <f t="shared" si="105"/>
        <v>S16</v>
      </c>
      <c r="D286" s="256" t="str">
        <f t="shared" si="105"/>
        <v>SMS в мрежата (SMS on net)</v>
      </c>
      <c r="E286" s="256" t="str">
        <f t="shared" si="105"/>
        <v>SMS</v>
      </c>
      <c r="F286" s="256"/>
      <c r="G286" s="365" t="str">
        <f t="shared" si="106"/>
        <v>2G</v>
      </c>
      <c r="H286" s="358">
        <f>I214*'3. Network design parameters'!$F$19</f>
        <v>0.37194611038678838</v>
      </c>
      <c r="I286" s="358">
        <f>J214*'3. Network design parameters'!$F$19</f>
        <v>0.37938503259452411</v>
      </c>
      <c r="J286" s="358">
        <f>K214*'3. Network design parameters'!$F$19</f>
        <v>0.38697273324641462</v>
      </c>
      <c r="K286" s="358">
        <f>L214*'3. Network design parameters'!$F$19</f>
        <v>0.39471218791134299</v>
      </c>
      <c r="L286" s="358">
        <f>M214*'3. Network design parameters'!$F$19</f>
        <v>0.40260643166956983</v>
      </c>
      <c r="M286" s="358">
        <f>N214*'3. Network design parameters'!$F$19</f>
        <v>0.41065856030296122</v>
      </c>
      <c r="N286" s="358">
        <f>O214*'3. Network design parameters'!$F$19</f>
        <v>0.41887173150902046</v>
      </c>
    </row>
    <row r="287" spans="3:14" s="503" customFormat="1">
      <c r="C287" s="256" t="str">
        <f t="shared" si="105"/>
        <v>S17</v>
      </c>
      <c r="D287" s="256" t="str">
        <f t="shared" si="105"/>
        <v>Изходящи SMS към други мрежи (SMS outgoing to other network)</v>
      </c>
      <c r="E287" s="256" t="str">
        <f t="shared" si="105"/>
        <v>SMS</v>
      </c>
      <c r="F287" s="256"/>
      <c r="G287" s="365" t="str">
        <f t="shared" si="106"/>
        <v>2G</v>
      </c>
      <c r="H287" s="358">
        <f>I215*'3. Network design parameters'!$F$19</f>
        <v>6.199101839779806E-2</v>
      </c>
      <c r="I287" s="358">
        <f>J215*'3. Network design parameters'!$F$19</f>
        <v>6.3230838765754027E-2</v>
      </c>
      <c r="J287" s="358">
        <f>K215*'3. Network design parameters'!$F$19</f>
        <v>6.4495455541069113E-2</v>
      </c>
      <c r="K287" s="358">
        <f>L215*'3. Network design parameters'!$F$19</f>
        <v>6.5785364651890485E-2</v>
      </c>
      <c r="L287" s="358">
        <f>M215*'3. Network design parameters'!$F$19</f>
        <v>6.7101071944928301E-2</v>
      </c>
      <c r="M287" s="358">
        <f>N215*'3. Network design parameters'!$F$19</f>
        <v>6.8443093383826856E-2</v>
      </c>
      <c r="N287" s="358">
        <f>O215*'3. Network design parameters'!$F$19</f>
        <v>6.9811955251503396E-2</v>
      </c>
    </row>
    <row r="288" spans="3:14" s="503" customFormat="1">
      <c r="C288" s="256" t="str">
        <f t="shared" si="105"/>
        <v>S18</v>
      </c>
      <c r="D288" s="256" t="str">
        <f t="shared" si="105"/>
        <v>Входящи SMS от други мрежи (SMS incoming from other network)</v>
      </c>
      <c r="E288" s="256" t="str">
        <f t="shared" si="105"/>
        <v>SMS</v>
      </c>
      <c r="F288" s="256"/>
      <c r="G288" s="365" t="str">
        <f t="shared" si="106"/>
        <v>2G</v>
      </c>
      <c r="H288" s="358">
        <f>I216*'3. Network design parameters'!$F$19</f>
        <v>3.099550919889903E-2</v>
      </c>
      <c r="I288" s="358">
        <f>J216*'3. Network design parameters'!$F$19</f>
        <v>3.1615419382877014E-2</v>
      </c>
      <c r="J288" s="358">
        <f>K216*'3. Network design parameters'!$F$19</f>
        <v>3.2247727770534557E-2</v>
      </c>
      <c r="K288" s="358">
        <f>L216*'3. Network design parameters'!$F$19</f>
        <v>3.2892682325945242E-2</v>
      </c>
      <c r="L288" s="358">
        <f>M216*'3. Network design parameters'!$F$19</f>
        <v>3.355053597246415E-2</v>
      </c>
      <c r="M288" s="358">
        <f>N216*'3. Network design parameters'!$F$19</f>
        <v>3.4221546691913428E-2</v>
      </c>
      <c r="N288" s="358">
        <f>O216*'3. Network design parameters'!$F$19</f>
        <v>3.4905977625751698E-2</v>
      </c>
    </row>
    <row r="289" spans="2:14" s="503" customFormat="1">
      <c r="C289" s="256" t="str">
        <f t="shared" si="105"/>
        <v>S19</v>
      </c>
      <c r="D289" s="256" t="str">
        <f t="shared" si="105"/>
        <v>Пренос на данни (Data services)</v>
      </c>
      <c r="E289" s="256" t="str">
        <f t="shared" si="105"/>
        <v>Mbytes</v>
      </c>
      <c r="F289" s="256"/>
      <c r="G289" s="365" t="str">
        <f t="shared" si="106"/>
        <v>3G</v>
      </c>
      <c r="H289" s="358">
        <f>I217*'3. Network design parameters'!$F$19</f>
        <v>3022.2222222222235</v>
      </c>
      <c r="I289" s="358">
        <f>J217*'3. Network design parameters'!$F$19</f>
        <v>3082.6666666666679</v>
      </c>
      <c r="J289" s="358">
        <f>K217*'3. Network design parameters'!$F$19</f>
        <v>3144.3200000000006</v>
      </c>
      <c r="K289" s="358">
        <f>L217*'3. Network design parameters'!$F$19</f>
        <v>3207.2064000000014</v>
      </c>
      <c r="L289" s="358">
        <f>M217*'3. Network design parameters'!$F$19</f>
        <v>3271.3505280000013</v>
      </c>
      <c r="M289" s="358">
        <f>N217*'3. Network design parameters'!$F$19</f>
        <v>3336.7775385600012</v>
      </c>
      <c r="N289" s="358">
        <f>O217*'3. Network design parameters'!$F$19</f>
        <v>3403.5130893312012</v>
      </c>
    </row>
    <row r="290" spans="2:14" s="503" customFormat="1">
      <c r="C290" s="256" t="str">
        <f t="shared" si="105"/>
        <v>S20</v>
      </c>
      <c r="D290" s="256" t="str">
        <f t="shared" si="105"/>
        <v>Subscribers</v>
      </c>
      <c r="E290" s="256" t="str">
        <f t="shared" si="105"/>
        <v>Subscriber</v>
      </c>
      <c r="F290" s="256"/>
      <c r="G290" s="365">
        <f t="shared" si="106"/>
        <v>0</v>
      </c>
      <c r="H290" s="358">
        <f>I218*'3. Network design parameters'!$F$19</f>
        <v>0</v>
      </c>
      <c r="I290" s="358">
        <f>J218*'3. Network design parameters'!$F$19</f>
        <v>0</v>
      </c>
      <c r="J290" s="358">
        <f>K218*'3. Network design parameters'!$F$19</f>
        <v>0</v>
      </c>
      <c r="K290" s="358">
        <f>L218*'3. Network design parameters'!$F$19</f>
        <v>0</v>
      </c>
      <c r="L290" s="358">
        <f>M218*'3. Network design parameters'!$F$19</f>
        <v>0</v>
      </c>
      <c r="M290" s="358">
        <f>N218*'3. Network design parameters'!$F$19</f>
        <v>0</v>
      </c>
      <c r="N290" s="358">
        <f>O218*'3. Network design parameters'!$F$19</f>
        <v>0</v>
      </c>
    </row>
    <row r="291" spans="2:14" s="503" customFormat="1">
      <c r="C291" s="256" t="str">
        <f t="shared" si="105"/>
        <v>S21</v>
      </c>
      <c r="D291" s="256" t="str">
        <f t="shared" si="105"/>
        <v>OTHER: complete as required</v>
      </c>
      <c r="E291" s="256" t="str">
        <f t="shared" si="105"/>
        <v>OTHER: complete as required</v>
      </c>
      <c r="F291" s="256"/>
      <c r="G291" s="365">
        <f t="shared" si="106"/>
        <v>0</v>
      </c>
      <c r="H291" s="358">
        <f>I219*'3. Network design parameters'!$F$19</f>
        <v>0</v>
      </c>
      <c r="I291" s="358">
        <f>J219*'3. Network design parameters'!$F$19</f>
        <v>0</v>
      </c>
      <c r="J291" s="358">
        <f>K219*'3. Network design parameters'!$F$19</f>
        <v>0</v>
      </c>
      <c r="K291" s="358">
        <f>L219*'3. Network design parameters'!$F$19</f>
        <v>0</v>
      </c>
      <c r="L291" s="358">
        <f>M219*'3. Network design parameters'!$F$19</f>
        <v>0</v>
      </c>
      <c r="M291" s="358">
        <f>N219*'3. Network design parameters'!$F$19</f>
        <v>0</v>
      </c>
      <c r="N291" s="358">
        <f>O219*'3. Network design parameters'!$F$19</f>
        <v>0</v>
      </c>
    </row>
    <row r="292" spans="2:14" s="503" customFormat="1">
      <c r="C292" s="256" t="str">
        <f t="shared" si="105"/>
        <v>S22</v>
      </c>
      <c r="D292" s="256" t="str">
        <f t="shared" si="105"/>
        <v>OTHER: complete as required</v>
      </c>
      <c r="E292" s="256" t="str">
        <f t="shared" si="105"/>
        <v>OTHER: complete as required</v>
      </c>
      <c r="F292" s="256"/>
      <c r="G292" s="365">
        <f t="shared" si="106"/>
        <v>0</v>
      </c>
      <c r="H292" s="358">
        <f>I220*'3. Network design parameters'!$F$19</f>
        <v>0</v>
      </c>
      <c r="I292" s="358">
        <f>J220*'3. Network design parameters'!$F$19</f>
        <v>0</v>
      </c>
      <c r="J292" s="358">
        <f>K220*'3. Network design parameters'!$F$19</f>
        <v>0</v>
      </c>
      <c r="K292" s="358">
        <f>L220*'3. Network design parameters'!$F$19</f>
        <v>0</v>
      </c>
      <c r="L292" s="358">
        <f>M220*'3. Network design parameters'!$F$19</f>
        <v>0</v>
      </c>
      <c r="M292" s="358">
        <f>N220*'3. Network design parameters'!$F$19</f>
        <v>0</v>
      </c>
      <c r="N292" s="358">
        <f>O220*'3. Network design parameters'!$F$19</f>
        <v>0</v>
      </c>
    </row>
    <row r="293" spans="2:14" s="503" customFormat="1">
      <c r="C293" s="256" t="str">
        <f t="shared" si="105"/>
        <v>S23</v>
      </c>
      <c r="D293" s="256" t="str">
        <f t="shared" si="105"/>
        <v>OTHER: complete as required</v>
      </c>
      <c r="E293" s="256" t="str">
        <f t="shared" si="105"/>
        <v>OTHER: complete as required</v>
      </c>
      <c r="F293" s="256"/>
      <c r="G293" s="365">
        <f t="shared" si="106"/>
        <v>0</v>
      </c>
      <c r="H293" s="358">
        <f>I221*'3. Network design parameters'!$F$19</f>
        <v>0</v>
      </c>
      <c r="I293" s="358">
        <f>J221*'3. Network design parameters'!$F$19</f>
        <v>0</v>
      </c>
      <c r="J293" s="358">
        <f>K221*'3. Network design parameters'!$F$19</f>
        <v>0</v>
      </c>
      <c r="K293" s="358">
        <f>L221*'3. Network design parameters'!$F$19</f>
        <v>0</v>
      </c>
      <c r="L293" s="358">
        <f>M221*'3. Network design parameters'!$F$19</f>
        <v>0</v>
      </c>
      <c r="M293" s="358">
        <f>N221*'3. Network design parameters'!$F$19</f>
        <v>0</v>
      </c>
      <c r="N293" s="358">
        <f>O221*'3. Network design parameters'!$F$19</f>
        <v>0</v>
      </c>
    </row>
    <row r="294" spans="2:14" s="503" customFormat="1">
      <c r="C294" s="256" t="str">
        <f t="shared" si="105"/>
        <v>S24</v>
      </c>
      <c r="D294" s="256" t="str">
        <f t="shared" si="105"/>
        <v>OTHER: complete as required</v>
      </c>
      <c r="E294" s="256" t="str">
        <f t="shared" si="105"/>
        <v>OTHER: complete as required</v>
      </c>
      <c r="F294" s="256"/>
      <c r="G294" s="365">
        <f t="shared" si="106"/>
        <v>0</v>
      </c>
      <c r="H294" s="358">
        <f>I222*'3. Network design parameters'!$F$19</f>
        <v>0</v>
      </c>
      <c r="I294" s="358">
        <f>J222*'3. Network design parameters'!$F$19</f>
        <v>0</v>
      </c>
      <c r="J294" s="358">
        <f>K222*'3. Network design parameters'!$F$19</f>
        <v>0</v>
      </c>
      <c r="K294" s="358">
        <f>L222*'3. Network design parameters'!$F$19</f>
        <v>0</v>
      </c>
      <c r="L294" s="358">
        <f>M222*'3. Network design parameters'!$F$19</f>
        <v>0</v>
      </c>
      <c r="M294" s="358">
        <f>N222*'3. Network design parameters'!$F$19</f>
        <v>0</v>
      </c>
      <c r="N294" s="358">
        <f>O222*'3. Network design parameters'!$F$19</f>
        <v>0</v>
      </c>
    </row>
    <row r="295" spans="2:14" s="503" customFormat="1">
      <c r="C295" s="256" t="str">
        <f t="shared" si="105"/>
        <v>S25</v>
      </c>
      <c r="D295" s="256" t="str">
        <f t="shared" si="105"/>
        <v>OTHER: complete as required</v>
      </c>
      <c r="E295" s="256" t="str">
        <f t="shared" si="105"/>
        <v>OTHER: complete as required</v>
      </c>
      <c r="F295" s="256"/>
      <c r="G295" s="365">
        <f t="shared" si="106"/>
        <v>0</v>
      </c>
      <c r="H295" s="358">
        <f>I223*'3. Network design parameters'!$F$19</f>
        <v>0</v>
      </c>
      <c r="I295" s="358">
        <f>J223*'3. Network design parameters'!$F$19</f>
        <v>0</v>
      </c>
      <c r="J295" s="358">
        <f>K223*'3. Network design parameters'!$F$19</f>
        <v>0</v>
      </c>
      <c r="K295" s="358">
        <f>L223*'3. Network design parameters'!$F$19</f>
        <v>0</v>
      </c>
      <c r="L295" s="358">
        <f>M223*'3. Network design parameters'!$F$19</f>
        <v>0</v>
      </c>
      <c r="M295" s="358">
        <f>N223*'3. Network design parameters'!$F$19</f>
        <v>0</v>
      </c>
      <c r="N295" s="358">
        <f>O223*'3. Network design parameters'!$F$19</f>
        <v>0</v>
      </c>
    </row>
    <row r="296" spans="2:14" s="503" customFormat="1">
      <c r="C296" s="256" t="str">
        <f t="shared" si="105"/>
        <v>S26</v>
      </c>
      <c r="D296" s="256" t="str">
        <f t="shared" si="105"/>
        <v>OTHER: complete as required</v>
      </c>
      <c r="E296" s="256" t="str">
        <f t="shared" si="105"/>
        <v>OTHER: complete as required</v>
      </c>
      <c r="F296" s="256"/>
      <c r="G296" s="365">
        <f t="shared" si="106"/>
        <v>0</v>
      </c>
      <c r="H296" s="358">
        <f>I224*'3. Network design parameters'!$F$19</f>
        <v>0</v>
      </c>
      <c r="I296" s="358">
        <f>J224*'3. Network design parameters'!$F$19</f>
        <v>0</v>
      </c>
      <c r="J296" s="358">
        <f>K224*'3. Network design parameters'!$F$19</f>
        <v>0</v>
      </c>
      <c r="K296" s="358">
        <f>L224*'3. Network design parameters'!$F$19</f>
        <v>0</v>
      </c>
      <c r="L296" s="358">
        <f>M224*'3. Network design parameters'!$F$19</f>
        <v>0</v>
      </c>
      <c r="M296" s="358">
        <f>N224*'3. Network design parameters'!$F$19</f>
        <v>0</v>
      </c>
      <c r="N296" s="358">
        <f>O224*'3. Network design parameters'!$F$19</f>
        <v>0</v>
      </c>
    </row>
    <row r="297" spans="2:14" s="503" customFormat="1">
      <c r="C297" s="256" t="str">
        <f t="shared" si="105"/>
        <v>S27</v>
      </c>
      <c r="D297" s="256" t="str">
        <f t="shared" si="105"/>
        <v>OTHER: complete as required</v>
      </c>
      <c r="E297" s="256" t="str">
        <f t="shared" si="105"/>
        <v>OTHER: complete as required</v>
      </c>
      <c r="F297" s="256"/>
      <c r="G297" s="365">
        <f t="shared" si="106"/>
        <v>0</v>
      </c>
      <c r="H297" s="358">
        <f>I225*'3. Network design parameters'!$F$19</f>
        <v>0</v>
      </c>
      <c r="I297" s="358">
        <f>J225*'3. Network design parameters'!$F$19</f>
        <v>0</v>
      </c>
      <c r="J297" s="358">
        <f>K225*'3. Network design parameters'!$F$19</f>
        <v>0</v>
      </c>
      <c r="K297" s="358">
        <f>L225*'3. Network design parameters'!$F$19</f>
        <v>0</v>
      </c>
      <c r="L297" s="358">
        <f>M225*'3. Network design parameters'!$F$19</f>
        <v>0</v>
      </c>
      <c r="M297" s="358">
        <f>N225*'3. Network design parameters'!$F$19</f>
        <v>0</v>
      </c>
      <c r="N297" s="358">
        <f>O225*'3. Network design parameters'!$F$19</f>
        <v>0</v>
      </c>
    </row>
    <row r="298" spans="2:14" s="503" customFormat="1">
      <c r="C298" s="256" t="str">
        <f t="shared" si="105"/>
        <v>S28</v>
      </c>
      <c r="D298" s="256" t="str">
        <f t="shared" si="105"/>
        <v>OTHER: complete as required</v>
      </c>
      <c r="E298" s="256" t="str">
        <f t="shared" si="105"/>
        <v>OTHER: complete as required</v>
      </c>
      <c r="F298" s="256"/>
      <c r="G298" s="365">
        <f t="shared" si="106"/>
        <v>0</v>
      </c>
      <c r="H298" s="358">
        <f>I226*'3. Network design parameters'!$F$19</f>
        <v>0</v>
      </c>
      <c r="I298" s="358">
        <f>J226*'3. Network design parameters'!$F$19</f>
        <v>0</v>
      </c>
      <c r="J298" s="358">
        <f>K226*'3. Network design parameters'!$F$19</f>
        <v>0</v>
      </c>
      <c r="K298" s="358">
        <f>L226*'3. Network design parameters'!$F$19</f>
        <v>0</v>
      </c>
      <c r="L298" s="358">
        <f>M226*'3. Network design parameters'!$F$19</f>
        <v>0</v>
      </c>
      <c r="M298" s="358">
        <f>N226*'3. Network design parameters'!$F$19</f>
        <v>0</v>
      </c>
      <c r="N298" s="358">
        <f>O226*'3. Network design parameters'!$F$19</f>
        <v>0</v>
      </c>
    </row>
    <row r="299" spans="2:14" s="503" customFormat="1">
      <c r="C299" s="256" t="str">
        <f t="shared" si="105"/>
        <v>S29</v>
      </c>
      <c r="D299" s="256" t="str">
        <f t="shared" si="105"/>
        <v>OTHER: complete as required</v>
      </c>
      <c r="E299" s="256" t="str">
        <f t="shared" si="105"/>
        <v>OTHER: complete as required</v>
      </c>
      <c r="F299" s="256"/>
      <c r="G299" s="365">
        <f t="shared" si="106"/>
        <v>0</v>
      </c>
      <c r="H299" s="358">
        <f>I227*'3. Network design parameters'!$F$19</f>
        <v>0</v>
      </c>
      <c r="I299" s="358">
        <f>J227*'3. Network design parameters'!$F$19</f>
        <v>0</v>
      </c>
      <c r="J299" s="358">
        <f>K227*'3. Network design parameters'!$F$19</f>
        <v>0</v>
      </c>
      <c r="K299" s="358">
        <f>L227*'3. Network design parameters'!$F$19</f>
        <v>0</v>
      </c>
      <c r="L299" s="358">
        <f>M227*'3. Network design parameters'!$F$19</f>
        <v>0</v>
      </c>
      <c r="M299" s="358">
        <f>N227*'3. Network design parameters'!$F$19</f>
        <v>0</v>
      </c>
      <c r="N299" s="358">
        <f>O227*'3. Network design parameters'!$F$19</f>
        <v>0</v>
      </c>
    </row>
    <row r="300" spans="2:14" s="503" customFormat="1">
      <c r="C300" s="256" t="str">
        <f t="shared" si="105"/>
        <v>S30</v>
      </c>
      <c r="D300" s="256" t="str">
        <f t="shared" si="105"/>
        <v>OTHER: complete as required</v>
      </c>
      <c r="E300" s="256" t="str">
        <f t="shared" si="105"/>
        <v>OTHER: complete as required</v>
      </c>
      <c r="F300" s="256"/>
      <c r="G300" s="365">
        <f t="shared" si="106"/>
        <v>0</v>
      </c>
      <c r="H300" s="358">
        <f>I228*'3. Network design parameters'!$F$19</f>
        <v>0</v>
      </c>
      <c r="I300" s="358">
        <f>J228*'3. Network design parameters'!$F$19</f>
        <v>0</v>
      </c>
      <c r="J300" s="358">
        <f>K228*'3. Network design parameters'!$F$19</f>
        <v>0</v>
      </c>
      <c r="K300" s="358">
        <f>L228*'3. Network design parameters'!$F$19</f>
        <v>0</v>
      </c>
      <c r="L300" s="358">
        <f>M228*'3. Network design parameters'!$F$19</f>
        <v>0</v>
      </c>
      <c r="M300" s="358">
        <f>N228*'3. Network design parameters'!$F$19</f>
        <v>0</v>
      </c>
      <c r="N300" s="358">
        <f>O228*'3. Network design parameters'!$F$19</f>
        <v>0</v>
      </c>
    </row>
    <row r="301" spans="2:14" s="710" customFormat="1">
      <c r="C301" s="726"/>
      <c r="D301" s="726" t="s">
        <v>652</v>
      </c>
      <c r="E301" s="726"/>
      <c r="F301" s="726"/>
      <c r="G301" s="726"/>
      <c r="H301" s="730">
        <f t="shared" ref="H301:M301" si="107">SUM(H271:H300)</f>
        <v>15754.93658341706</v>
      </c>
      <c r="I301" s="730">
        <f t="shared" si="107"/>
        <v>16070.035315085399</v>
      </c>
      <c r="J301" s="730">
        <f t="shared" si="107"/>
        <v>16391.436021387108</v>
      </c>
      <c r="K301" s="730">
        <f t="shared" si="107"/>
        <v>16719.264741814852</v>
      </c>
      <c r="L301" s="730">
        <f t="shared" si="107"/>
        <v>17053.650036651146</v>
      </c>
      <c r="M301" s="730">
        <f t="shared" si="107"/>
        <v>17297.976574702137</v>
      </c>
      <c r="N301" s="730">
        <f t="shared" ref="N301" si="108">SUM(N271:N300)</f>
        <v>17643.936106196179</v>
      </c>
    </row>
    <row r="302" spans="2:14" s="503" customFormat="1"/>
    <row r="303" spans="2:14" s="503" customFormat="1"/>
    <row r="304" spans="2:14" s="503" customFormat="1" ht="15.75">
      <c r="B304" s="75">
        <f>B268+0.01</f>
        <v>6.0699999999999985</v>
      </c>
      <c r="C304" s="506" t="s">
        <v>849</v>
      </c>
      <c r="D304" s="330"/>
      <c r="E304" s="333"/>
      <c r="F304" s="333"/>
      <c r="G304" s="364"/>
      <c r="H304" s="364"/>
      <c r="I304" s="364"/>
      <c r="J304" s="364"/>
      <c r="K304" s="364"/>
    </row>
    <row r="305" spans="3:14" s="503" customFormat="1">
      <c r="C305" s="504"/>
      <c r="D305" s="504"/>
      <c r="E305" s="504"/>
      <c r="F305" s="504"/>
      <c r="G305" s="272"/>
      <c r="H305" s="272"/>
      <c r="I305" s="272"/>
      <c r="J305" s="272"/>
      <c r="K305" s="272"/>
    </row>
    <row r="306" spans="3:14" s="503" customFormat="1" ht="15.75">
      <c r="C306" s="275" t="s">
        <v>850</v>
      </c>
      <c r="D306" s="504"/>
      <c r="E306" s="504"/>
      <c r="F306" s="504"/>
      <c r="G306" s="272"/>
      <c r="H306" s="272"/>
      <c r="I306" s="272"/>
      <c r="J306" s="272"/>
      <c r="K306" s="272"/>
    </row>
    <row r="307" spans="3:14" s="503" customFormat="1">
      <c r="C307" s="504"/>
      <c r="D307" s="504"/>
      <c r="E307" s="504"/>
      <c r="F307" s="504"/>
      <c r="G307" s="272"/>
      <c r="H307" s="272"/>
      <c r="I307" s="272"/>
      <c r="J307" s="272"/>
      <c r="K307" s="272"/>
    </row>
    <row r="308" spans="3:14" s="503" customFormat="1">
      <c r="C308" s="238" t="s">
        <v>0</v>
      </c>
      <c r="D308" s="238" t="s">
        <v>285</v>
      </c>
      <c r="E308" s="37" t="s">
        <v>14</v>
      </c>
      <c r="F308" s="230"/>
      <c r="G308" s="178" t="s">
        <v>303</v>
      </c>
      <c r="H308" s="178">
        <f t="shared" ref="H308:M308" si="109">H270</f>
        <v>2014</v>
      </c>
      <c r="I308" s="178">
        <f t="shared" si="109"/>
        <v>2015</v>
      </c>
      <c r="J308" s="178">
        <f t="shared" si="109"/>
        <v>2016</v>
      </c>
      <c r="K308" s="178">
        <f t="shared" si="109"/>
        <v>2017</v>
      </c>
      <c r="L308" s="178">
        <f t="shared" si="109"/>
        <v>2018</v>
      </c>
      <c r="M308" s="178">
        <f t="shared" si="109"/>
        <v>2019</v>
      </c>
      <c r="N308" s="178">
        <f t="shared" ref="N308" si="110">N270</f>
        <v>2020</v>
      </c>
    </row>
    <row r="309" spans="3:14" s="503" customFormat="1">
      <c r="C309" s="256" t="str">
        <f t="shared" ref="C309:E338" si="111">C271</f>
        <v>S01</v>
      </c>
      <c r="D309" s="256" t="str">
        <f t="shared" si="111"/>
        <v>Повиквания в мрежата (On Net calls)</v>
      </c>
      <c r="E309" s="256" t="str">
        <f t="shared" si="111"/>
        <v>Voice Minutes</v>
      </c>
      <c r="F309" s="256"/>
      <c r="G309" s="365" t="str">
        <f t="shared" ref="G309:G338" si="112">G235</f>
        <v>2G</v>
      </c>
      <c r="H309" s="358">
        <f>IF($G309="3G",H271*(1-'3. Network design parameters'!F$83),H271*'3. Network design parameters'!F$73)</f>
        <v>2815.6467874977884</v>
      </c>
      <c r="I309" s="358">
        <f>IF($G309="3G",I271*(1-'3. Network design parameters'!G$83),I271*'3. Network design parameters'!G$73)</f>
        <v>2871.9597232477445</v>
      </c>
      <c r="J309" s="358">
        <f>IF($G309="3G",J271*(1-'3. Network design parameters'!H$83),J271*'3. Network design parameters'!H$73)</f>
        <v>2929.3989177126991</v>
      </c>
      <c r="K309" s="358">
        <f>IF($G309="3G",K271*(1-'3. Network design parameters'!I$83),K271*'3. Network design parameters'!I$73)</f>
        <v>2987.9868960669532</v>
      </c>
      <c r="L309" s="358">
        <f>IF($G309="3G",L271*(1-'3. Network design parameters'!J$83),L271*'3. Network design parameters'!J$73)</f>
        <v>3047.7466339882922</v>
      </c>
      <c r="M309" s="358">
        <f>IF($G309="3G",M271*(1-'3. Network design parameters'!K$83),M271*'3. Network design parameters'!K$73)</f>
        <v>3108.7015666680577</v>
      </c>
      <c r="N309" s="358">
        <f>IF($G309="3G",N271*(1-'3. Network design parameters'!L$83),N271*'3. Network design parameters'!L$73)</f>
        <v>3170.8755980014184</v>
      </c>
    </row>
    <row r="310" spans="3:14" s="503" customFormat="1">
      <c r="C310" s="256" t="str">
        <f t="shared" si="111"/>
        <v>S02</v>
      </c>
      <c r="D310" s="256" t="str">
        <f t="shared" si="111"/>
        <v>Изходящи повиквания към фиксирана линия (Outgoing Calls to Fixed Line)</v>
      </c>
      <c r="E310" s="256" t="str">
        <f t="shared" si="111"/>
        <v>Voice Minutes</v>
      </c>
      <c r="F310" s="256"/>
      <c r="G310" s="365" t="str">
        <f t="shared" si="112"/>
        <v>2G</v>
      </c>
      <c r="H310" s="358">
        <f>IF($G310="3G",H272*(1-'3. Network design parameters'!F$83),H272*'3. Network design parameters'!F$73)</f>
        <v>22.631282585566534</v>
      </c>
      <c r="I310" s="358">
        <f>IF($G310="3G",I272*(1-'3. Network design parameters'!G$83),I272*'3. Network design parameters'!G$73)</f>
        <v>23.083908237277871</v>
      </c>
      <c r="J310" s="358">
        <f>IF($G310="3G",J272*(1-'3. Network design parameters'!H$83),J272*'3. Network design parameters'!H$73)</f>
        <v>23.545586402023424</v>
      </c>
      <c r="K310" s="358">
        <f>IF($G310="3G",K272*(1-'3. Network design parameters'!I$83),K272*'3. Network design parameters'!I$73)</f>
        <v>24.016498130063891</v>
      </c>
      <c r="L310" s="358">
        <f>IF($G310="3G",L272*(1-'3. Network design parameters'!J$83),L272*'3. Network design parameters'!J$73)</f>
        <v>24.496828092665165</v>
      </c>
      <c r="M310" s="358">
        <f>IF($G310="3G",M272*(1-'3. Network design parameters'!K$83),M272*'3. Network design parameters'!K$73)</f>
        <v>24.986764654518471</v>
      </c>
      <c r="N310" s="358">
        <f>IF($G310="3G",N272*(1-'3. Network design parameters'!L$83),N272*'3. Network design parameters'!L$73)</f>
        <v>25.486499947608845</v>
      </c>
    </row>
    <row r="311" spans="3:14" s="503" customFormat="1">
      <c r="C311" s="256" t="str">
        <f t="shared" si="111"/>
        <v>S03</v>
      </c>
      <c r="D311" s="256" t="str">
        <f t="shared" si="111"/>
        <v>Изходящи повиквания към други мобилни мрежи (Outgoing Calls to Other Mobile)</v>
      </c>
      <c r="E311" s="256" t="str">
        <f t="shared" si="111"/>
        <v>Voice Minutes</v>
      </c>
      <c r="F311" s="256"/>
      <c r="G311" s="365" t="str">
        <f t="shared" si="112"/>
        <v>2G</v>
      </c>
      <c r="H311" s="358">
        <f>IF($G311="3G",H273*(1-'3. Network design parameters'!F$83),H273*'3. Network design parameters'!F$73)</f>
        <v>233.25931773415482</v>
      </c>
      <c r="I311" s="358">
        <f>IF($G311="3G",I273*(1-'3. Network design parameters'!G$83),I273*'3. Network design parameters'!G$73)</f>
        <v>237.92450408883792</v>
      </c>
      <c r="J311" s="358">
        <f>IF($G311="3G",J273*(1-'3. Network design parameters'!H$83),J273*'3. Network design parameters'!H$73)</f>
        <v>242.68299417061468</v>
      </c>
      <c r="K311" s="358">
        <f>IF($G311="3G",K273*(1-'3. Network design parameters'!I$83),K273*'3. Network design parameters'!I$73)</f>
        <v>247.53665405402697</v>
      </c>
      <c r="L311" s="358">
        <f>IF($G311="3G",L273*(1-'3. Network design parameters'!J$83),L273*'3. Network design parameters'!J$73)</f>
        <v>252.48738713510747</v>
      </c>
      <c r="M311" s="358">
        <f>IF($G311="3G",M273*(1-'3. Network design parameters'!K$83),M273*'3. Network design parameters'!K$73)</f>
        <v>257.53713487780959</v>
      </c>
      <c r="N311" s="358">
        <f>IF($G311="3G",N273*(1-'3. Network design parameters'!L$83),N273*'3. Network design parameters'!L$73)</f>
        <v>262.68787757536575</v>
      </c>
    </row>
    <row r="312" spans="3:14" s="503" customFormat="1">
      <c r="C312" s="256" t="str">
        <f t="shared" si="111"/>
        <v>S04</v>
      </c>
      <c r="D312" s="256" t="str">
        <f t="shared" si="111"/>
        <v>Изходящи международни повиквания (Outgoing Calls to International)</v>
      </c>
      <c r="E312" s="256" t="str">
        <f t="shared" si="111"/>
        <v>Voice Minutes</v>
      </c>
      <c r="F312" s="256"/>
      <c r="G312" s="365" t="str">
        <f t="shared" si="112"/>
        <v>2G</v>
      </c>
      <c r="H312" s="358">
        <f>IF($G312="3G",H274*(1-'3. Network design parameters'!F$83),H274*'3. Network design parameters'!F$73)</f>
        <v>11.279331295876618</v>
      </c>
      <c r="I312" s="358">
        <f>IF($G312="3G",I274*(1-'3. Network design parameters'!G$83),I274*'3. Network design parameters'!G$73)</f>
        <v>11.504917921794155</v>
      </c>
      <c r="J312" s="358">
        <f>IF($G312="3G",J274*(1-'3. Network design parameters'!H$83),J274*'3. Network design parameters'!H$73)</f>
        <v>11.735016280230036</v>
      </c>
      <c r="K312" s="358">
        <f>IF($G312="3G",K274*(1-'3. Network design parameters'!I$83),K274*'3. Network design parameters'!I$73)</f>
        <v>11.969716605834638</v>
      </c>
      <c r="L312" s="358">
        <f>IF($G312="3G",L274*(1-'3. Network design parameters'!J$83),L274*'3. Network design parameters'!J$73)</f>
        <v>12.20911093795133</v>
      </c>
      <c r="M312" s="358">
        <f>IF($G312="3G",M274*(1-'3. Network design parameters'!K$83),M274*'3. Network design parameters'!K$73)</f>
        <v>12.453293156710361</v>
      </c>
      <c r="N312" s="358">
        <f>IF($G312="3G",N274*(1-'3. Network design parameters'!L$83),N274*'3. Network design parameters'!L$73)</f>
        <v>12.702359019844563</v>
      </c>
    </row>
    <row r="313" spans="3:14" s="503" customFormat="1">
      <c r="C313" s="256" t="str">
        <f t="shared" si="111"/>
        <v>S05</v>
      </c>
      <c r="D313" s="256" t="str">
        <f t="shared" si="111"/>
        <v>Входящи повиквания от фиксирана линия (Incoming calls from fixed)</v>
      </c>
      <c r="E313" s="256" t="str">
        <f t="shared" si="111"/>
        <v>Voice Minutes</v>
      </c>
      <c r="F313" s="256"/>
      <c r="G313" s="365" t="str">
        <f t="shared" si="112"/>
        <v>2G</v>
      </c>
      <c r="H313" s="358">
        <f>IF($G313="3G",H275*(1-'3. Network design parameters'!F$83),H275*'3. Network design parameters'!F$73)</f>
        <v>11.381290010658688</v>
      </c>
      <c r="I313" s="358">
        <f>IF($G313="3G",I275*(1-'3. Network design parameters'!G$83),I275*'3. Network design parameters'!G$73)</f>
        <v>11.608915810871858</v>
      </c>
      <c r="J313" s="358">
        <f>IF($G313="3G",J275*(1-'3. Network design parameters'!H$83),J275*'3. Network design parameters'!H$73)</f>
        <v>11.841094127089299</v>
      </c>
      <c r="K313" s="358">
        <f>IF($G313="3G",K275*(1-'3. Network design parameters'!I$83),K275*'3. Network design parameters'!I$73)</f>
        <v>12.077916009631087</v>
      </c>
      <c r="L313" s="358">
        <f>IF($G313="3G",L275*(1-'3. Network design parameters'!J$83),L275*'3. Network design parameters'!J$73)</f>
        <v>12.319474329823707</v>
      </c>
      <c r="M313" s="358">
        <f>IF($G313="3G",M275*(1-'3. Network design parameters'!K$83),M275*'3. Network design parameters'!K$73)</f>
        <v>12.565863816420181</v>
      </c>
      <c r="N313" s="358">
        <f>IF($G313="3G",N275*(1-'3. Network design parameters'!L$83),N275*'3. Network design parameters'!L$73)</f>
        <v>12.817181092748584</v>
      </c>
    </row>
    <row r="314" spans="3:14" s="503" customFormat="1">
      <c r="C314" s="256" t="str">
        <f t="shared" si="111"/>
        <v>S06</v>
      </c>
      <c r="D314" s="256" t="str">
        <f t="shared" si="111"/>
        <v>Входящи повиквания от други мобилни мрежи (Incoming calls from other mobile)</v>
      </c>
      <c r="E314" s="256" t="str">
        <f t="shared" si="111"/>
        <v>Voice Minutes</v>
      </c>
      <c r="F314" s="256"/>
      <c r="G314" s="365" t="str">
        <f t="shared" si="112"/>
        <v>2G</v>
      </c>
      <c r="H314" s="358">
        <f>IF($G314="3G",H276*(1-'3. Network design parameters'!F$83),H276*'3. Network design parameters'!F$73)</f>
        <v>229.41603884311942</v>
      </c>
      <c r="I314" s="358">
        <f>IF($G314="3G",I276*(1-'3. Network design parameters'!G$83),I276*'3. Network design parameters'!G$73)</f>
        <v>234.00435961998178</v>
      </c>
      <c r="J314" s="358">
        <f>IF($G314="3G",J276*(1-'3. Network design parameters'!H$83),J276*'3. Network design parameters'!H$73)</f>
        <v>238.68444681238151</v>
      </c>
      <c r="K314" s="358">
        <f>IF($G314="3G",K276*(1-'3. Network design parameters'!I$83),K276*'3. Network design parameters'!I$73)</f>
        <v>243.45813574862913</v>
      </c>
      <c r="L314" s="358">
        <f>IF($G314="3G",L276*(1-'3. Network design parameters'!J$83),L276*'3. Network design parameters'!J$73)</f>
        <v>248.32729846360166</v>
      </c>
      <c r="M314" s="358">
        <f>IF($G314="3G",M276*(1-'3. Network design parameters'!K$83),M276*'3. Network design parameters'!K$73)</f>
        <v>253.2938444328737</v>
      </c>
      <c r="N314" s="358">
        <f>IF($G314="3G",N276*(1-'3. Network design parameters'!L$83),N276*'3. Network design parameters'!L$73)</f>
        <v>258.35972132153108</v>
      </c>
    </row>
    <row r="315" spans="3:14" s="503" customFormat="1">
      <c r="C315" s="256" t="str">
        <f t="shared" si="111"/>
        <v>S07</v>
      </c>
      <c r="D315" s="256" t="str">
        <f t="shared" si="111"/>
        <v>Входящи международни повиквания (Incoming calls from international)</v>
      </c>
      <c r="E315" s="256" t="str">
        <f t="shared" si="111"/>
        <v>Voice Minutes</v>
      </c>
      <c r="F315" s="256"/>
      <c r="G315" s="365" t="str">
        <f t="shared" si="112"/>
        <v>2G</v>
      </c>
      <c r="H315" s="358">
        <f>IF($G315="3G",H277*(1-'3. Network design parameters'!F$83),H277*'3. Network design parameters'!F$73)</f>
        <v>66.740075305498237</v>
      </c>
      <c r="I315" s="358">
        <f>IF($G315="3G",I277*(1-'3. Network design parameters'!G$83),I277*'3. Network design parameters'!G$73)</f>
        <v>68.07487681160822</v>
      </c>
      <c r="J315" s="358">
        <f>IF($G315="3G",J277*(1-'3. Network design parameters'!H$83),J277*'3. Network design parameters'!H$73)</f>
        <v>69.436374347840371</v>
      </c>
      <c r="K315" s="358">
        <f>IF($G315="3G",K277*(1-'3. Network design parameters'!I$83),K277*'3. Network design parameters'!I$73)</f>
        <v>70.825101834797195</v>
      </c>
      <c r="L315" s="358">
        <f>IF($G315="3G",L277*(1-'3. Network design parameters'!J$83),L277*'3. Network design parameters'!J$73)</f>
        <v>72.24160387149314</v>
      </c>
      <c r="M315" s="358">
        <f>IF($G315="3G",M277*(1-'3. Network design parameters'!K$83),M277*'3. Network design parameters'!K$73)</f>
        <v>73.68643594892302</v>
      </c>
      <c r="N315" s="358">
        <f>IF($G315="3G",N277*(1-'3. Network design parameters'!L$83),N277*'3. Network design parameters'!L$73)</f>
        <v>75.160164667901483</v>
      </c>
    </row>
    <row r="316" spans="3:14" s="503" customFormat="1">
      <c r="C316" s="256" t="str">
        <f t="shared" si="111"/>
        <v>S08</v>
      </c>
      <c r="D316" s="256" t="str">
        <f t="shared" si="111"/>
        <v>Изходящи повиквания от чужди абонати в роуминг в мрежата на предприятието (Roaming Calls Outbound)</v>
      </c>
      <c r="E316" s="256" t="str">
        <f t="shared" si="111"/>
        <v>Voice Minutes</v>
      </c>
      <c r="F316" s="256"/>
      <c r="G316" s="365" t="str">
        <f t="shared" si="112"/>
        <v>2G</v>
      </c>
      <c r="H316" s="358">
        <f>IF($G316="3G",H278*(1-'3. Network design parameters'!F$83),H278*'3. Network design parameters'!F$73)</f>
        <v>20.854937261840764</v>
      </c>
      <c r="I316" s="358">
        <f>IF($G316="3G",I278*(1-'3. Network design parameters'!G$83),I278*'3. Network design parameters'!G$73)</f>
        <v>21.272036007077578</v>
      </c>
      <c r="J316" s="358">
        <f>IF($G316="3G",J278*(1-'3. Network design parameters'!H$83),J278*'3. Network design parameters'!H$73)</f>
        <v>21.697476727219136</v>
      </c>
      <c r="K316" s="358">
        <f>IF($G316="3G",K278*(1-'3. Network design parameters'!I$83),K278*'3. Network design parameters'!I$73)</f>
        <v>22.131426261763515</v>
      </c>
      <c r="L316" s="358">
        <f>IF($G316="3G",L278*(1-'3. Network design parameters'!J$83),L278*'3. Network design parameters'!J$73)</f>
        <v>22.57405478699879</v>
      </c>
      <c r="M316" s="358">
        <f>IF($G316="3G",M278*(1-'3. Network design parameters'!K$83),M278*'3. Network design parameters'!K$73)</f>
        <v>23.025535882738758</v>
      </c>
      <c r="N316" s="358">
        <f>IF($G316="3G",N278*(1-'3. Network design parameters'!L$83),N278*'3. Network design parameters'!L$73)</f>
        <v>23.486046600393539</v>
      </c>
    </row>
    <row r="317" spans="3:14" s="503" customFormat="1">
      <c r="C317" s="256" t="str">
        <f t="shared" si="111"/>
        <v>S09</v>
      </c>
      <c r="D317" s="256" t="str">
        <f t="shared" si="111"/>
        <v>Входящи повиквания от чужди абонати в роуминг в мрежата на предприятието (Roaming Calls Inbound)</v>
      </c>
      <c r="E317" s="256" t="str">
        <f t="shared" si="111"/>
        <v>Voice Minutes</v>
      </c>
      <c r="F317" s="256"/>
      <c r="G317" s="365" t="str">
        <f t="shared" si="112"/>
        <v>2G</v>
      </c>
      <c r="H317" s="358">
        <f>IF($G317="3G",H279*(1-'3. Network design parameters'!F$83),H279*'3. Network design parameters'!F$73)</f>
        <v>22.876247819606089</v>
      </c>
      <c r="I317" s="358">
        <f>IF($G317="3G",I279*(1-'3. Network design parameters'!G$83),I279*'3. Network design parameters'!G$73)</f>
        <v>23.333772775998209</v>
      </c>
      <c r="J317" s="358">
        <f>IF($G317="3G",J279*(1-'3. Network design parameters'!H$83),J279*'3. Network design parameters'!H$73)</f>
        <v>23.800448231518178</v>
      </c>
      <c r="K317" s="358">
        <f>IF($G317="3G",K279*(1-'3. Network design parameters'!I$83),K279*'3. Network design parameters'!I$73)</f>
        <v>24.276457196148542</v>
      </c>
      <c r="L317" s="358">
        <f>IF($G317="3G",L279*(1-'3. Network design parameters'!J$83),L279*'3. Network design parameters'!J$73)</f>
        <v>24.761986340071513</v>
      </c>
      <c r="M317" s="358">
        <f>IF($G317="3G",M279*(1-'3. Network design parameters'!K$83),M279*'3. Network design parameters'!K$73)</f>
        <v>25.257226066872946</v>
      </c>
      <c r="N317" s="358">
        <f>IF($G317="3G",N279*(1-'3. Network design parameters'!L$83),N279*'3. Network design parameters'!L$73)</f>
        <v>25.762370588210398</v>
      </c>
    </row>
    <row r="318" spans="3:14" s="503" customFormat="1">
      <c r="C318" s="256" t="str">
        <f t="shared" si="111"/>
        <v>S10</v>
      </c>
      <c r="D318" s="256" t="str">
        <f t="shared" si="111"/>
        <v>Гласова поща (Voice mail)</v>
      </c>
      <c r="E318" s="256" t="str">
        <f t="shared" si="111"/>
        <v>Voice Minutes</v>
      </c>
      <c r="F318" s="256"/>
      <c r="G318" s="365" t="str">
        <f t="shared" si="112"/>
        <v>2G</v>
      </c>
      <c r="H318" s="358">
        <f>IF($G318="3G",H280*(1-'3. Network design parameters'!F$83),H280*'3. Network design parameters'!F$73)</f>
        <v>25.814545083963747</v>
      </c>
      <c r="I318" s="358">
        <f>IF($G318="3G",I280*(1-'3. Network design parameters'!G$83),I280*'3. Network design parameters'!G$73)</f>
        <v>26.330835985643031</v>
      </c>
      <c r="J318" s="358">
        <f>IF($G318="3G",J280*(1-'3. Network design parameters'!H$83),J280*'3. Network design parameters'!H$73)</f>
        <v>26.857452705355886</v>
      </c>
      <c r="K318" s="358">
        <f>IF($G318="3G",K280*(1-'3. Network design parameters'!I$83),K280*'3. Network design parameters'!I$73)</f>
        <v>27.394601759463004</v>
      </c>
      <c r="L318" s="358">
        <f>IF($G318="3G",L280*(1-'3. Network design parameters'!J$83),L280*'3. Network design parameters'!J$73)</f>
        <v>27.942493794652272</v>
      </c>
      <c r="M318" s="358">
        <f>IF($G318="3G",M280*(1-'3. Network design parameters'!K$83),M280*'3. Network design parameters'!K$73)</f>
        <v>28.50134367054531</v>
      </c>
      <c r="N318" s="358">
        <f>IF($G318="3G",N280*(1-'3. Network design parameters'!L$83),N280*'3. Network design parameters'!L$73)</f>
        <v>29.071370543956213</v>
      </c>
    </row>
    <row r="319" spans="3:14" s="503" customFormat="1">
      <c r="C319" s="256" t="str">
        <f t="shared" si="111"/>
        <v>S11</v>
      </c>
      <c r="D319" s="256" t="str">
        <f t="shared" si="111"/>
        <v>Повиквания към центъра за обслужване на клиенти (Help desk call)</v>
      </c>
      <c r="E319" s="256" t="str">
        <f t="shared" si="111"/>
        <v>Voice Minutes</v>
      </c>
      <c r="F319" s="256"/>
      <c r="G319" s="365" t="str">
        <f t="shared" si="112"/>
        <v>2G</v>
      </c>
      <c r="H319" s="358">
        <f>IF($G319="3G",H281*(1-'3. Network design parameters'!F$83),H281*'3. Network design parameters'!F$73)</f>
        <v>9.8361574754041428</v>
      </c>
      <c r="I319" s="358">
        <f>IF($G319="3G",I281*(1-'3. Network design parameters'!G$83),I281*'3. Network design parameters'!G$73)</f>
        <v>10.032880624912227</v>
      </c>
      <c r="J319" s="358">
        <f>IF($G319="3G",J281*(1-'3. Network design parameters'!H$83),J281*'3. Network design parameters'!H$73)</f>
        <v>10.233538237410473</v>
      </c>
      <c r="K319" s="358">
        <f>IF($G319="3G",K281*(1-'3. Network design parameters'!I$83),K281*'3. Network design parameters'!I$73)</f>
        <v>10.438209002158681</v>
      </c>
      <c r="L319" s="358">
        <f>IF($G319="3G",L281*(1-'3. Network design parameters'!J$83),L281*'3. Network design parameters'!J$73)</f>
        <v>10.646973182201855</v>
      </c>
      <c r="M319" s="358">
        <f>IF($G319="3G",M281*(1-'3. Network design parameters'!K$83),M281*'3. Network design parameters'!K$73)</f>
        <v>10.859912645845894</v>
      </c>
      <c r="N319" s="358">
        <f>IF($G319="3G",N281*(1-'3. Network design parameters'!L$83),N281*'3. Network design parameters'!L$73)</f>
        <v>11.077110898762813</v>
      </c>
    </row>
    <row r="320" spans="3:14" s="503" customFormat="1">
      <c r="C320" s="256" t="str">
        <f t="shared" si="111"/>
        <v>S12</v>
      </c>
      <c r="D320" s="256" t="str">
        <f t="shared" si="111"/>
        <v>Видеоразговори (Video call)</v>
      </c>
      <c r="E320" s="256" t="str">
        <f t="shared" si="111"/>
        <v>Video minutes</v>
      </c>
      <c r="F320" s="256"/>
      <c r="G320" s="365" t="str">
        <f t="shared" si="112"/>
        <v>3G</v>
      </c>
      <c r="H320" s="358">
        <f>IF($G320="3G",H282*(1-'3. Network design parameters'!F$83),H282*'3. Network design parameters'!F$73)</f>
        <v>1037.443382191504</v>
      </c>
      <c r="I320" s="358">
        <f>IF($G320="3G",I282*(1-'3. Network design parameters'!G$83),I282*'3. Network design parameters'!G$73)</f>
        <v>979.80763873642036</v>
      </c>
      <c r="J320" s="358">
        <f>IF($G320="3G",J282*(1-'3. Network design parameters'!H$83),J282*'3. Network design parameters'!H$73)</f>
        <v>919.4514881902569</v>
      </c>
      <c r="K320" s="358">
        <f>IF($G320="3G",K282*(1-'3. Network design parameters'!I$83),K282*'3. Network design parameters'!I$73)</f>
        <v>856.28916856675221</v>
      </c>
      <c r="L320" s="358">
        <f>IF($G320="3G",L282*(1-'3. Network design parameters'!J$83),L282*'3. Network design parameters'!J$73)</f>
        <v>790.23257556303145</v>
      </c>
      <c r="M320" s="358">
        <f>IF($G320="3G",M282*(1-'3. Network design parameters'!K$83),M282*'3. Network design parameters'!K$73)</f>
        <v>666.36820765191783</v>
      </c>
      <c r="N320" s="358">
        <f>IF($G320="3G",N282*(1-'3. Network design parameters'!L$83),N282*'3. Network design parameters'!L$73)</f>
        <v>599.731386886726</v>
      </c>
    </row>
    <row r="321" spans="3:14" s="503" customFormat="1">
      <c r="C321" s="256" t="str">
        <f t="shared" si="111"/>
        <v>S13</v>
      </c>
      <c r="D321" s="256" t="str">
        <f t="shared" si="111"/>
        <v>MMS в мрежата (MMS on net)</v>
      </c>
      <c r="E321" s="256" t="str">
        <f t="shared" si="111"/>
        <v>MMS</v>
      </c>
      <c r="F321" s="256"/>
      <c r="G321" s="365" t="str">
        <f t="shared" si="112"/>
        <v>3G</v>
      </c>
      <c r="H321" s="358">
        <f>IF($G321="3G",H283*(1-'3. Network design parameters'!F$83),H283*'3. Network design parameters'!F$73)</f>
        <v>6.186535384615385</v>
      </c>
      <c r="I321" s="358">
        <f>IF($G321="3G",I283*(1-'3. Network design parameters'!G$83),I283*'3. Network design parameters'!G$73)</f>
        <v>5.8428389743589744</v>
      </c>
      <c r="J321" s="358">
        <f>IF($G321="3G",J283*(1-'3. Network design parameters'!H$83),J283*'3. Network design parameters'!H$73)</f>
        <v>5.4829200935384605</v>
      </c>
      <c r="K321" s="358">
        <f>IF($G321="3G",K283*(1-'3. Network design parameters'!I$83),K283*'3. Network design parameters'!I$73)</f>
        <v>5.106267321895384</v>
      </c>
      <c r="L321" s="358">
        <f>IF($G321="3G",L283*(1-'3. Network design parameters'!J$83),L283*'3. Network design parameters'!J$73)</f>
        <v>4.7123552713491694</v>
      </c>
      <c r="M321" s="358">
        <f>IF($G321="3G",M283*(1-'3. Network design parameters'!K$83),M283*'3. Network design parameters'!K$73)</f>
        <v>4.3006442318523472</v>
      </c>
      <c r="N321" s="358">
        <f>IF($G321="3G",N283*(1-'3. Network design parameters'!L$83),N283*'3. Network design parameters'!L$73)</f>
        <v>3.8705798086671126</v>
      </c>
    </row>
    <row r="322" spans="3:14" s="503" customFormat="1">
      <c r="C322" s="256" t="str">
        <f t="shared" si="111"/>
        <v>S14</v>
      </c>
      <c r="D322" s="256" t="str">
        <f t="shared" si="111"/>
        <v>Изходящи MMS към други мрежи (MMS outgoing to other network)</v>
      </c>
      <c r="E322" s="256" t="str">
        <f t="shared" si="111"/>
        <v>MMS</v>
      </c>
      <c r="F322" s="256"/>
      <c r="G322" s="365" t="str">
        <f t="shared" si="112"/>
        <v>3G</v>
      </c>
      <c r="H322" s="358">
        <f>IF($G322="3G",H284*(1-'3. Network design parameters'!F$83),H284*'3. Network design parameters'!F$73)</f>
        <v>3.0932676923076925</v>
      </c>
      <c r="I322" s="358">
        <f>IF($G322="3G",I284*(1-'3. Network design parameters'!G$83),I284*'3. Network design parameters'!G$73)</f>
        <v>2.9214194871794872</v>
      </c>
      <c r="J322" s="358">
        <f>IF($G322="3G",J284*(1-'3. Network design parameters'!H$83),J284*'3. Network design parameters'!H$73)</f>
        <v>2.7414600467692303</v>
      </c>
      <c r="K322" s="358">
        <f>IF($G322="3G",K284*(1-'3. Network design parameters'!I$83),K284*'3. Network design parameters'!I$73)</f>
        <v>2.553133660947692</v>
      </c>
      <c r="L322" s="358">
        <f>IF($G322="3G",L284*(1-'3. Network design parameters'!J$83),L284*'3. Network design parameters'!J$73)</f>
        <v>2.3561776356745847</v>
      </c>
      <c r="M322" s="358">
        <f>IF($G322="3G",M284*(1-'3. Network design parameters'!K$83),M284*'3. Network design parameters'!K$73)</f>
        <v>2.1503221159261736</v>
      </c>
      <c r="N322" s="358">
        <f>IF($G322="3G",N284*(1-'3. Network design parameters'!L$83),N284*'3. Network design parameters'!L$73)</f>
        <v>1.9352899043335563</v>
      </c>
    </row>
    <row r="323" spans="3:14" s="503" customFormat="1">
      <c r="C323" s="256" t="str">
        <f t="shared" si="111"/>
        <v>S15</v>
      </c>
      <c r="D323" s="256" t="str">
        <f t="shared" si="111"/>
        <v>Входящи MMS от други мрежи (MMS incoming from other network)</v>
      </c>
      <c r="E323" s="256" t="str">
        <f t="shared" si="111"/>
        <v>MMS</v>
      </c>
      <c r="F323" s="256"/>
      <c r="G323" s="365" t="str">
        <f t="shared" si="112"/>
        <v>3G</v>
      </c>
      <c r="H323" s="358">
        <f>IF($G323="3G",H285*(1-'3. Network design parameters'!F$83),H285*'3. Network design parameters'!F$73)</f>
        <v>3.0932676923076925</v>
      </c>
      <c r="I323" s="358">
        <f>IF($G323="3G",I285*(1-'3. Network design parameters'!G$83),I285*'3. Network design parameters'!G$73)</f>
        <v>2.9214194871794872</v>
      </c>
      <c r="J323" s="358">
        <f>IF($G323="3G",J285*(1-'3. Network design parameters'!H$83),J285*'3. Network design parameters'!H$73)</f>
        <v>2.7414600467692303</v>
      </c>
      <c r="K323" s="358">
        <f>IF($G323="3G",K285*(1-'3. Network design parameters'!I$83),K285*'3. Network design parameters'!I$73)</f>
        <v>2.553133660947692</v>
      </c>
      <c r="L323" s="358">
        <f>IF($G323="3G",L285*(1-'3. Network design parameters'!J$83),L285*'3. Network design parameters'!J$73)</f>
        <v>2.3561776356745847</v>
      </c>
      <c r="M323" s="358">
        <f>IF($G323="3G",M285*(1-'3. Network design parameters'!K$83),M285*'3. Network design parameters'!K$73)</f>
        <v>2.1503221159261736</v>
      </c>
      <c r="N323" s="358">
        <f>IF($G323="3G",N285*(1-'3. Network design parameters'!L$83),N285*'3. Network design parameters'!L$73)</f>
        <v>1.9352899043335563</v>
      </c>
    </row>
    <row r="324" spans="3:14" s="503" customFormat="1">
      <c r="C324" s="256" t="str">
        <f t="shared" si="111"/>
        <v>S16</v>
      </c>
      <c r="D324" s="256" t="str">
        <f t="shared" si="111"/>
        <v>SMS в мрежата (SMS on net)</v>
      </c>
      <c r="E324" s="256" t="str">
        <f t="shared" si="111"/>
        <v>SMS</v>
      </c>
      <c r="F324" s="256"/>
      <c r="G324" s="365" t="str">
        <f t="shared" si="112"/>
        <v>2G</v>
      </c>
      <c r="H324" s="358">
        <f>IF($G324="3G",H286*(1-'3. Network design parameters'!F$83),H286*'3. Network design parameters'!F$73)</f>
        <v>0.11158383311603651</v>
      </c>
      <c r="I324" s="358">
        <f>IF($G324="3G",I286*(1-'3. Network design parameters'!G$83),I286*'3. Network design parameters'!G$73)</f>
        <v>0.11381550977835722</v>
      </c>
      <c r="J324" s="358">
        <f>IF($G324="3G",J286*(1-'3. Network design parameters'!H$83),J286*'3. Network design parameters'!H$73)</f>
        <v>0.11609181997392438</v>
      </c>
      <c r="K324" s="358">
        <f>IF($G324="3G",K286*(1-'3. Network design parameters'!I$83),K286*'3. Network design parameters'!I$73)</f>
        <v>0.1184136563734029</v>
      </c>
      <c r="L324" s="358">
        <f>IF($G324="3G",L286*(1-'3. Network design parameters'!J$83),L286*'3. Network design parameters'!J$73)</f>
        <v>0.12078192950087094</v>
      </c>
      <c r="M324" s="358">
        <f>IF($G324="3G",M286*(1-'3. Network design parameters'!K$83),M286*'3. Network design parameters'!K$73)</f>
        <v>0.12319756809088836</v>
      </c>
      <c r="N324" s="358">
        <f>IF($G324="3G",N286*(1-'3. Network design parameters'!L$83),N286*'3. Network design parameters'!L$73)</f>
        <v>0.12566151945270612</v>
      </c>
    </row>
    <row r="325" spans="3:14" s="503" customFormat="1">
      <c r="C325" s="256" t="str">
        <f t="shared" si="111"/>
        <v>S17</v>
      </c>
      <c r="D325" s="256" t="str">
        <f t="shared" si="111"/>
        <v>Изходящи SMS към други мрежи (SMS outgoing to other network)</v>
      </c>
      <c r="E325" s="256" t="str">
        <f t="shared" si="111"/>
        <v>SMS</v>
      </c>
      <c r="F325" s="256"/>
      <c r="G325" s="365" t="str">
        <f t="shared" si="112"/>
        <v>2G</v>
      </c>
      <c r="H325" s="358">
        <f>IF($G325="3G",H287*(1-'3. Network design parameters'!F$83),H287*'3. Network design parameters'!F$73)</f>
        <v>1.8597305519339417E-2</v>
      </c>
      <c r="I325" s="358">
        <f>IF($G325="3G",I287*(1-'3. Network design parameters'!G$83),I287*'3. Network design parameters'!G$73)</f>
        <v>1.8969251629726208E-2</v>
      </c>
      <c r="J325" s="358">
        <f>IF($G325="3G",J287*(1-'3. Network design parameters'!H$83),J287*'3. Network design parameters'!H$73)</f>
        <v>1.9348636662320732E-2</v>
      </c>
      <c r="K325" s="358">
        <f>IF($G325="3G",K287*(1-'3. Network design parameters'!I$83),K287*'3. Network design parameters'!I$73)</f>
        <v>1.9735609395567146E-2</v>
      </c>
      <c r="L325" s="358">
        <f>IF($G325="3G",L287*(1-'3. Network design parameters'!J$83),L287*'3. Network design parameters'!J$73)</f>
        <v>2.0130321583478491E-2</v>
      </c>
      <c r="M325" s="358">
        <f>IF($G325="3G",M287*(1-'3. Network design parameters'!K$83),M287*'3. Network design parameters'!K$73)</f>
        <v>2.0532928015148055E-2</v>
      </c>
      <c r="N325" s="358">
        <f>IF($G325="3G",N287*(1-'3. Network design parameters'!L$83),N287*'3. Network design parameters'!L$73)</f>
        <v>2.0943586575451017E-2</v>
      </c>
    </row>
    <row r="326" spans="3:14" s="503" customFormat="1">
      <c r="C326" s="256" t="str">
        <f t="shared" si="111"/>
        <v>S18</v>
      </c>
      <c r="D326" s="256" t="str">
        <f t="shared" si="111"/>
        <v>Входящи SMS от други мрежи (SMS incoming from other network)</v>
      </c>
      <c r="E326" s="256" t="str">
        <f t="shared" si="111"/>
        <v>SMS</v>
      </c>
      <c r="F326" s="256"/>
      <c r="G326" s="365" t="str">
        <f t="shared" si="112"/>
        <v>2G</v>
      </c>
      <c r="H326" s="358">
        <f>IF($G326="3G",H288*(1-'3. Network design parameters'!F$83),H288*'3. Network design parameters'!F$73)</f>
        <v>9.2986527596697083E-3</v>
      </c>
      <c r="I326" s="358">
        <f>IF($G326="3G",I288*(1-'3. Network design parameters'!G$83),I288*'3. Network design parameters'!G$73)</f>
        <v>9.4846258148631041E-3</v>
      </c>
      <c r="J326" s="358">
        <f>IF($G326="3G",J288*(1-'3. Network design parameters'!H$83),J288*'3. Network design parameters'!H$73)</f>
        <v>9.6743183311603659E-3</v>
      </c>
      <c r="K326" s="358">
        <f>IF($G326="3G",K288*(1-'3. Network design parameters'!I$83),K288*'3. Network design parameters'!I$73)</f>
        <v>9.8678046977835731E-3</v>
      </c>
      <c r="L326" s="358">
        <f>IF($G326="3G",L288*(1-'3. Network design parameters'!J$83),L288*'3. Network design parameters'!J$73)</f>
        <v>1.0065160791739245E-2</v>
      </c>
      <c r="M326" s="358">
        <f>IF($G326="3G",M288*(1-'3. Network design parameters'!K$83),M288*'3. Network design parameters'!K$73)</f>
        <v>1.0266464007574028E-2</v>
      </c>
      <c r="N326" s="358">
        <f>IF($G326="3G",N288*(1-'3. Network design parameters'!L$83),N288*'3. Network design parameters'!L$73)</f>
        <v>1.0471793287725508E-2</v>
      </c>
    </row>
    <row r="327" spans="3:14" s="503" customFormat="1">
      <c r="C327" s="256" t="str">
        <f t="shared" si="111"/>
        <v>S19</v>
      </c>
      <c r="D327" s="256" t="str">
        <f t="shared" si="111"/>
        <v>Пренос на данни (Data services)</v>
      </c>
      <c r="E327" s="256" t="str">
        <f t="shared" si="111"/>
        <v>Mbytes</v>
      </c>
      <c r="F327" s="256"/>
      <c r="G327" s="365" t="str">
        <f t="shared" si="112"/>
        <v>3G</v>
      </c>
      <c r="H327" s="358">
        <f>IF($G327="3G",H289*(1-'3. Network design parameters'!F$83),H289*'3. Network design parameters'!F$73)</f>
        <v>2720.0000000000014</v>
      </c>
      <c r="I327" s="358">
        <f>IF($G327="3G",I289*(1-'3. Network design parameters'!G$83),I289*'3. Network design parameters'!G$73)</f>
        <v>2568.8888888888896</v>
      </c>
      <c r="J327" s="358">
        <f>IF($G327="3G",J289*(1-'3. Network design parameters'!H$83),J289*'3. Network design parameters'!H$73)</f>
        <v>2410.6453333333338</v>
      </c>
      <c r="K327" s="358">
        <f>IF($G327="3G",K289*(1-'3. Network design parameters'!I$83),K289*'3. Network design parameters'!I$73)</f>
        <v>2245.0444800000009</v>
      </c>
      <c r="L327" s="358">
        <f>IF($G327="3G",L289*(1-'3. Network design parameters'!J$83),L289*'3. Network design parameters'!J$73)</f>
        <v>2071.8553344000006</v>
      </c>
      <c r="M327" s="358">
        <f>IF($G327="3G",M289*(1-'3. Network design parameters'!K$83),M289*'3. Network design parameters'!K$73)</f>
        <v>1890.8406051840007</v>
      </c>
      <c r="N327" s="358">
        <f>IF($G327="3G",N289*(1-'3. Network design parameters'!L$83),N289*'3. Network design parameters'!L$73)</f>
        <v>1701.7565446656006</v>
      </c>
    </row>
    <row r="328" spans="3:14" s="503" customFormat="1">
      <c r="C328" s="256" t="str">
        <f t="shared" si="111"/>
        <v>S20</v>
      </c>
      <c r="D328" s="256" t="str">
        <f t="shared" si="111"/>
        <v>Subscribers</v>
      </c>
      <c r="E328" s="256" t="str">
        <f t="shared" si="111"/>
        <v>Subscriber</v>
      </c>
      <c r="F328" s="256"/>
      <c r="G328" s="365">
        <f t="shared" si="112"/>
        <v>0</v>
      </c>
      <c r="H328" s="358">
        <f>IF($G328="3G",H290*(1-'3. Network design parameters'!F$83),H290*'3. Network design parameters'!F$73)</f>
        <v>0</v>
      </c>
      <c r="I328" s="358">
        <f>IF($G328="3G",I290*(1-'3. Network design parameters'!G$83),I290*'3. Network design parameters'!G$73)</f>
        <v>0</v>
      </c>
      <c r="J328" s="358">
        <f>IF($G328="3G",J290*(1-'3. Network design parameters'!H$83),J290*'3. Network design parameters'!H$73)</f>
        <v>0</v>
      </c>
      <c r="K328" s="358">
        <f>IF($G328="3G",K290*(1-'3. Network design parameters'!I$83),K290*'3. Network design parameters'!I$73)</f>
        <v>0</v>
      </c>
      <c r="L328" s="358">
        <f>IF($G328="3G",L290*(1-'3. Network design parameters'!J$83),L290*'3. Network design parameters'!J$73)</f>
        <v>0</v>
      </c>
      <c r="M328" s="358">
        <f>IF($G328="3G",M290*(1-'3. Network design parameters'!K$83),M290*'3. Network design parameters'!K$73)</f>
        <v>0</v>
      </c>
      <c r="N328" s="358">
        <f>IF($G328="3G",N290*(1-'3. Network design parameters'!L$83),N290*'3. Network design parameters'!L$73)</f>
        <v>0</v>
      </c>
    </row>
    <row r="329" spans="3:14" s="503" customFormat="1">
      <c r="C329" s="256" t="str">
        <f t="shared" si="111"/>
        <v>S21</v>
      </c>
      <c r="D329" s="256" t="str">
        <f t="shared" si="111"/>
        <v>OTHER: complete as required</v>
      </c>
      <c r="E329" s="256" t="str">
        <f t="shared" si="111"/>
        <v>OTHER: complete as required</v>
      </c>
      <c r="F329" s="256"/>
      <c r="G329" s="365">
        <f t="shared" si="112"/>
        <v>0</v>
      </c>
      <c r="H329" s="358">
        <f>IF($G329="3G",H291*(1-'3. Network design parameters'!F$83),H291*'3. Network design parameters'!F$73)</f>
        <v>0</v>
      </c>
      <c r="I329" s="358">
        <f>IF($G329="3G",I291*(1-'3. Network design parameters'!G$83),I291*'3. Network design parameters'!G$73)</f>
        <v>0</v>
      </c>
      <c r="J329" s="358">
        <f>IF($G329="3G",J291*(1-'3. Network design parameters'!H$83),J291*'3. Network design parameters'!H$73)</f>
        <v>0</v>
      </c>
      <c r="K329" s="358">
        <f>IF($G329="3G",K291*(1-'3. Network design parameters'!I$83),K291*'3. Network design parameters'!I$73)</f>
        <v>0</v>
      </c>
      <c r="L329" s="358">
        <f>IF($G329="3G",L291*(1-'3. Network design parameters'!J$83),L291*'3. Network design parameters'!J$73)</f>
        <v>0</v>
      </c>
      <c r="M329" s="358">
        <f>IF($G329="3G",M291*(1-'3. Network design parameters'!K$83),M291*'3. Network design parameters'!K$73)</f>
        <v>0</v>
      </c>
      <c r="N329" s="358">
        <f>IF($G329="3G",N291*(1-'3. Network design parameters'!L$83),N291*'3. Network design parameters'!L$73)</f>
        <v>0</v>
      </c>
    </row>
    <row r="330" spans="3:14" s="503" customFormat="1">
      <c r="C330" s="256" t="str">
        <f t="shared" si="111"/>
        <v>S22</v>
      </c>
      <c r="D330" s="256" t="str">
        <f t="shared" si="111"/>
        <v>OTHER: complete as required</v>
      </c>
      <c r="E330" s="256" t="str">
        <f t="shared" si="111"/>
        <v>OTHER: complete as required</v>
      </c>
      <c r="F330" s="256"/>
      <c r="G330" s="365">
        <f t="shared" si="112"/>
        <v>0</v>
      </c>
      <c r="H330" s="358">
        <f>IF($G330="3G",H292*(1-'3. Network design parameters'!F$83),H292*'3. Network design parameters'!F$73)</f>
        <v>0</v>
      </c>
      <c r="I330" s="358">
        <f>IF($G330="3G",I292*(1-'3. Network design parameters'!G$83),I292*'3. Network design parameters'!G$73)</f>
        <v>0</v>
      </c>
      <c r="J330" s="358">
        <f>IF($G330="3G",J292*(1-'3. Network design parameters'!H$83),J292*'3. Network design parameters'!H$73)</f>
        <v>0</v>
      </c>
      <c r="K330" s="358">
        <f>IF($G330="3G",K292*(1-'3. Network design parameters'!I$83),K292*'3. Network design parameters'!I$73)</f>
        <v>0</v>
      </c>
      <c r="L330" s="358">
        <f>IF($G330="3G",L292*(1-'3. Network design parameters'!J$83),L292*'3. Network design parameters'!J$73)</f>
        <v>0</v>
      </c>
      <c r="M330" s="358">
        <f>IF($G330="3G",M292*(1-'3. Network design parameters'!K$83),M292*'3. Network design parameters'!K$73)</f>
        <v>0</v>
      </c>
      <c r="N330" s="358">
        <f>IF($G330="3G",N292*(1-'3. Network design parameters'!L$83),N292*'3. Network design parameters'!L$73)</f>
        <v>0</v>
      </c>
    </row>
    <row r="331" spans="3:14" s="503" customFormat="1">
      <c r="C331" s="256" t="str">
        <f t="shared" si="111"/>
        <v>S23</v>
      </c>
      <c r="D331" s="256" t="str">
        <f t="shared" si="111"/>
        <v>OTHER: complete as required</v>
      </c>
      <c r="E331" s="256" t="str">
        <f t="shared" si="111"/>
        <v>OTHER: complete as required</v>
      </c>
      <c r="F331" s="256"/>
      <c r="G331" s="365">
        <f t="shared" si="112"/>
        <v>0</v>
      </c>
      <c r="H331" s="358">
        <f>IF($G331="3G",H293*(1-'3. Network design parameters'!F$83),H293*'3. Network design parameters'!F$73)</f>
        <v>0</v>
      </c>
      <c r="I331" s="358">
        <f>IF($G331="3G",I293*(1-'3. Network design parameters'!G$83),I293*'3. Network design parameters'!G$73)</f>
        <v>0</v>
      </c>
      <c r="J331" s="358">
        <f>IF($G331="3G",J293*(1-'3. Network design parameters'!H$83),J293*'3. Network design parameters'!H$73)</f>
        <v>0</v>
      </c>
      <c r="K331" s="358">
        <f>IF($G331="3G",K293*(1-'3. Network design parameters'!I$83),K293*'3. Network design parameters'!I$73)</f>
        <v>0</v>
      </c>
      <c r="L331" s="358">
        <f>IF($G331="3G",L293*(1-'3. Network design parameters'!J$83),L293*'3. Network design parameters'!J$73)</f>
        <v>0</v>
      </c>
      <c r="M331" s="358">
        <f>IF($G331="3G",M293*(1-'3. Network design parameters'!K$83),M293*'3. Network design parameters'!K$73)</f>
        <v>0</v>
      </c>
      <c r="N331" s="358">
        <f>IF($G331="3G",N293*(1-'3. Network design parameters'!L$83),N293*'3. Network design parameters'!L$73)</f>
        <v>0</v>
      </c>
    </row>
    <row r="332" spans="3:14" s="503" customFormat="1">
      <c r="C332" s="256" t="str">
        <f t="shared" si="111"/>
        <v>S24</v>
      </c>
      <c r="D332" s="256" t="str">
        <f t="shared" si="111"/>
        <v>OTHER: complete as required</v>
      </c>
      <c r="E332" s="256" t="str">
        <f t="shared" si="111"/>
        <v>OTHER: complete as required</v>
      </c>
      <c r="F332" s="256"/>
      <c r="G332" s="365">
        <f t="shared" si="112"/>
        <v>0</v>
      </c>
      <c r="H332" s="358">
        <f>IF($G332="3G",H294*(1-'3. Network design parameters'!F$83),H294*'3. Network design parameters'!F$73)</f>
        <v>0</v>
      </c>
      <c r="I332" s="358">
        <f>IF($G332="3G",I294*(1-'3. Network design parameters'!G$83),I294*'3. Network design parameters'!G$73)</f>
        <v>0</v>
      </c>
      <c r="J332" s="358">
        <f>IF($G332="3G",J294*(1-'3. Network design parameters'!H$83),J294*'3. Network design parameters'!H$73)</f>
        <v>0</v>
      </c>
      <c r="K332" s="358">
        <f>IF($G332="3G",K294*(1-'3. Network design parameters'!I$83),K294*'3. Network design parameters'!I$73)</f>
        <v>0</v>
      </c>
      <c r="L332" s="358">
        <f>IF($G332="3G",L294*(1-'3. Network design parameters'!J$83),L294*'3. Network design parameters'!J$73)</f>
        <v>0</v>
      </c>
      <c r="M332" s="358">
        <f>IF($G332="3G",M294*(1-'3. Network design parameters'!K$83),M294*'3. Network design parameters'!K$73)</f>
        <v>0</v>
      </c>
      <c r="N332" s="358">
        <f>IF($G332="3G",N294*(1-'3. Network design parameters'!L$83),N294*'3. Network design parameters'!L$73)</f>
        <v>0</v>
      </c>
    </row>
    <row r="333" spans="3:14" s="503" customFormat="1">
      <c r="C333" s="256" t="str">
        <f t="shared" si="111"/>
        <v>S25</v>
      </c>
      <c r="D333" s="256" t="str">
        <f t="shared" si="111"/>
        <v>OTHER: complete as required</v>
      </c>
      <c r="E333" s="256" t="str">
        <f t="shared" si="111"/>
        <v>OTHER: complete as required</v>
      </c>
      <c r="F333" s="256"/>
      <c r="G333" s="365">
        <f t="shared" si="112"/>
        <v>0</v>
      </c>
      <c r="H333" s="358">
        <f>IF($G333="3G",H295*(1-'3. Network design parameters'!F$83),H295*'3. Network design parameters'!F$73)</f>
        <v>0</v>
      </c>
      <c r="I333" s="358">
        <f>IF($G333="3G",I295*(1-'3. Network design parameters'!G$83),I295*'3. Network design parameters'!G$73)</f>
        <v>0</v>
      </c>
      <c r="J333" s="358">
        <f>IF($G333="3G",J295*(1-'3. Network design parameters'!H$83),J295*'3. Network design parameters'!H$73)</f>
        <v>0</v>
      </c>
      <c r="K333" s="358">
        <f>IF($G333="3G",K295*(1-'3. Network design parameters'!I$83),K295*'3. Network design parameters'!I$73)</f>
        <v>0</v>
      </c>
      <c r="L333" s="358">
        <f>IF($G333="3G",L295*(1-'3. Network design parameters'!J$83),L295*'3. Network design parameters'!J$73)</f>
        <v>0</v>
      </c>
      <c r="M333" s="358">
        <f>IF($G333="3G",M295*(1-'3. Network design parameters'!K$83),M295*'3. Network design parameters'!K$73)</f>
        <v>0</v>
      </c>
      <c r="N333" s="358">
        <f>IF($G333="3G",N295*(1-'3. Network design parameters'!L$83),N295*'3. Network design parameters'!L$73)</f>
        <v>0</v>
      </c>
    </row>
    <row r="334" spans="3:14" s="503" customFormat="1">
      <c r="C334" s="256" t="str">
        <f t="shared" si="111"/>
        <v>S26</v>
      </c>
      <c r="D334" s="256" t="str">
        <f t="shared" si="111"/>
        <v>OTHER: complete as required</v>
      </c>
      <c r="E334" s="256" t="str">
        <f t="shared" si="111"/>
        <v>OTHER: complete as required</v>
      </c>
      <c r="F334" s="256"/>
      <c r="G334" s="365">
        <f t="shared" si="112"/>
        <v>0</v>
      </c>
      <c r="H334" s="358">
        <f>IF($G334="3G",H296*(1-'3. Network design parameters'!F$83),H296*'3. Network design parameters'!F$73)</f>
        <v>0</v>
      </c>
      <c r="I334" s="358">
        <f>IF($G334="3G",I296*(1-'3. Network design parameters'!G$83),I296*'3. Network design parameters'!G$73)</f>
        <v>0</v>
      </c>
      <c r="J334" s="358">
        <f>IF($G334="3G",J296*(1-'3. Network design parameters'!H$83),J296*'3. Network design parameters'!H$73)</f>
        <v>0</v>
      </c>
      <c r="K334" s="358">
        <f>IF($G334="3G",K296*(1-'3. Network design parameters'!I$83),K296*'3. Network design parameters'!I$73)</f>
        <v>0</v>
      </c>
      <c r="L334" s="358">
        <f>IF($G334="3G",L296*(1-'3. Network design parameters'!J$83),L296*'3. Network design parameters'!J$73)</f>
        <v>0</v>
      </c>
      <c r="M334" s="358">
        <f>IF($G334="3G",M296*(1-'3. Network design parameters'!K$83),M296*'3. Network design parameters'!K$73)</f>
        <v>0</v>
      </c>
      <c r="N334" s="358">
        <f>IF($G334="3G",N296*(1-'3. Network design parameters'!L$83),N296*'3. Network design parameters'!L$73)</f>
        <v>0</v>
      </c>
    </row>
    <row r="335" spans="3:14" s="503" customFormat="1">
      <c r="C335" s="256" t="str">
        <f t="shared" si="111"/>
        <v>S27</v>
      </c>
      <c r="D335" s="256" t="str">
        <f t="shared" si="111"/>
        <v>OTHER: complete as required</v>
      </c>
      <c r="E335" s="256" t="str">
        <f t="shared" si="111"/>
        <v>OTHER: complete as required</v>
      </c>
      <c r="F335" s="256"/>
      <c r="G335" s="365">
        <f t="shared" si="112"/>
        <v>0</v>
      </c>
      <c r="H335" s="358">
        <f>IF($G335="3G",H297*(1-'3. Network design parameters'!F$83),H297*'3. Network design parameters'!F$73)</f>
        <v>0</v>
      </c>
      <c r="I335" s="358">
        <f>IF($G335="3G",I297*(1-'3. Network design parameters'!G$83),I297*'3. Network design parameters'!G$73)</f>
        <v>0</v>
      </c>
      <c r="J335" s="358">
        <f>IF($G335="3G",J297*(1-'3. Network design parameters'!H$83),J297*'3. Network design parameters'!H$73)</f>
        <v>0</v>
      </c>
      <c r="K335" s="358">
        <f>IF($G335="3G",K297*(1-'3. Network design parameters'!I$83),K297*'3. Network design parameters'!I$73)</f>
        <v>0</v>
      </c>
      <c r="L335" s="358">
        <f>IF($G335="3G",L297*(1-'3. Network design parameters'!J$83),L297*'3. Network design parameters'!J$73)</f>
        <v>0</v>
      </c>
      <c r="M335" s="358">
        <f>IF($G335="3G",M297*(1-'3. Network design parameters'!K$83),M297*'3. Network design parameters'!K$73)</f>
        <v>0</v>
      </c>
      <c r="N335" s="358">
        <f>IF($G335="3G",N297*(1-'3. Network design parameters'!L$83),N297*'3. Network design parameters'!L$73)</f>
        <v>0</v>
      </c>
    </row>
    <row r="336" spans="3:14" s="503" customFormat="1">
      <c r="C336" s="256" t="str">
        <f t="shared" si="111"/>
        <v>S28</v>
      </c>
      <c r="D336" s="256" t="str">
        <f t="shared" si="111"/>
        <v>OTHER: complete as required</v>
      </c>
      <c r="E336" s="256" t="str">
        <f t="shared" si="111"/>
        <v>OTHER: complete as required</v>
      </c>
      <c r="F336" s="256"/>
      <c r="G336" s="365">
        <f t="shared" si="112"/>
        <v>0</v>
      </c>
      <c r="H336" s="358">
        <f>IF($G336="3G",H298*(1-'3. Network design parameters'!F$83),H298*'3. Network design parameters'!F$73)</f>
        <v>0</v>
      </c>
      <c r="I336" s="358">
        <f>IF($G336="3G",I298*(1-'3. Network design parameters'!G$83),I298*'3. Network design parameters'!G$73)</f>
        <v>0</v>
      </c>
      <c r="J336" s="358">
        <f>IF($G336="3G",J298*(1-'3. Network design parameters'!H$83),J298*'3. Network design parameters'!H$73)</f>
        <v>0</v>
      </c>
      <c r="K336" s="358">
        <f>IF($G336="3G",K298*(1-'3. Network design parameters'!I$83),K298*'3. Network design parameters'!I$73)</f>
        <v>0</v>
      </c>
      <c r="L336" s="358">
        <f>IF($G336="3G",L298*(1-'3. Network design parameters'!J$83),L298*'3. Network design parameters'!J$73)</f>
        <v>0</v>
      </c>
      <c r="M336" s="358">
        <f>IF($G336="3G",M298*(1-'3. Network design parameters'!K$83),M298*'3. Network design parameters'!K$73)</f>
        <v>0</v>
      </c>
      <c r="N336" s="358">
        <f>IF($G336="3G",N298*(1-'3. Network design parameters'!L$83),N298*'3. Network design parameters'!L$73)</f>
        <v>0</v>
      </c>
    </row>
    <row r="337" spans="3:14" s="503" customFormat="1">
      <c r="C337" s="256" t="str">
        <f t="shared" si="111"/>
        <v>S29</v>
      </c>
      <c r="D337" s="256" t="str">
        <f t="shared" si="111"/>
        <v>OTHER: complete as required</v>
      </c>
      <c r="E337" s="256" t="str">
        <f t="shared" si="111"/>
        <v>OTHER: complete as required</v>
      </c>
      <c r="F337" s="256"/>
      <c r="G337" s="365">
        <f t="shared" si="112"/>
        <v>0</v>
      </c>
      <c r="H337" s="358">
        <f>IF($G337="3G",H299*(1-'3. Network design parameters'!F$83),H299*'3. Network design parameters'!F$73)</f>
        <v>0</v>
      </c>
      <c r="I337" s="358">
        <f>IF($G337="3G",I299*(1-'3. Network design parameters'!G$83),I299*'3. Network design parameters'!G$73)</f>
        <v>0</v>
      </c>
      <c r="J337" s="358">
        <f>IF($G337="3G",J299*(1-'3. Network design parameters'!H$83),J299*'3. Network design parameters'!H$73)</f>
        <v>0</v>
      </c>
      <c r="K337" s="358">
        <f>IF($G337="3G",K299*(1-'3. Network design parameters'!I$83),K299*'3. Network design parameters'!I$73)</f>
        <v>0</v>
      </c>
      <c r="L337" s="358">
        <f>IF($G337="3G",L299*(1-'3. Network design parameters'!J$83),L299*'3. Network design parameters'!J$73)</f>
        <v>0</v>
      </c>
      <c r="M337" s="358">
        <f>IF($G337="3G",M299*(1-'3. Network design parameters'!K$83),M299*'3. Network design parameters'!K$73)</f>
        <v>0</v>
      </c>
      <c r="N337" s="358">
        <f>IF($G337="3G",N299*(1-'3. Network design parameters'!L$83),N299*'3. Network design parameters'!L$73)</f>
        <v>0</v>
      </c>
    </row>
    <row r="338" spans="3:14" s="503" customFormat="1">
      <c r="C338" s="256" t="str">
        <f t="shared" si="111"/>
        <v>S30</v>
      </c>
      <c r="D338" s="256" t="str">
        <f t="shared" si="111"/>
        <v>OTHER: complete as required</v>
      </c>
      <c r="E338" s="256" t="str">
        <f t="shared" si="111"/>
        <v>OTHER: complete as required</v>
      </c>
      <c r="F338" s="256"/>
      <c r="G338" s="365">
        <f t="shared" si="112"/>
        <v>0</v>
      </c>
      <c r="H338" s="358">
        <f>IF($G338="3G",H300*(1-'3. Network design parameters'!F$83),H300*'3. Network design parameters'!F$73)</f>
        <v>0</v>
      </c>
      <c r="I338" s="358">
        <f>IF($G338="3G",I300*(1-'3. Network design parameters'!G$83),I300*'3. Network design parameters'!G$73)</f>
        <v>0</v>
      </c>
      <c r="J338" s="358">
        <f>IF($G338="3G",J300*(1-'3. Network design parameters'!H$83),J300*'3. Network design parameters'!H$73)</f>
        <v>0</v>
      </c>
      <c r="K338" s="358">
        <f>IF($G338="3G",K300*(1-'3. Network design parameters'!I$83),K300*'3. Network design parameters'!I$73)</f>
        <v>0</v>
      </c>
      <c r="L338" s="358">
        <f>IF($G338="3G",L300*(1-'3. Network design parameters'!J$83),L300*'3. Network design parameters'!J$73)</f>
        <v>0</v>
      </c>
      <c r="M338" s="358">
        <f>IF($G338="3G",M300*(1-'3. Network design parameters'!K$83),M300*'3. Network design parameters'!K$73)</f>
        <v>0</v>
      </c>
      <c r="N338" s="358">
        <f>IF($G338="3G",N300*(1-'3. Network design parameters'!L$83),N300*'3. Network design parameters'!L$73)</f>
        <v>0</v>
      </c>
    </row>
    <row r="339" spans="3:14" s="710" customFormat="1">
      <c r="C339" s="726"/>
      <c r="D339" s="727" t="s">
        <v>647</v>
      </c>
      <c r="E339" s="726"/>
      <c r="F339" s="726" t="s">
        <v>648</v>
      </c>
      <c r="G339" s="726"/>
      <c r="H339" s="730">
        <f t="shared" ref="H339:M339" si="113">SUM(H309:H338)</f>
        <v>7239.6919436656081</v>
      </c>
      <c r="I339" s="730">
        <f t="shared" si="113"/>
        <v>7099.6552060929971</v>
      </c>
      <c r="J339" s="730">
        <f t="shared" si="113"/>
        <v>6951.121122240017</v>
      </c>
      <c r="K339" s="730">
        <f t="shared" si="113"/>
        <v>6793.8058129504807</v>
      </c>
      <c r="L339" s="730">
        <f t="shared" si="113"/>
        <v>6627.4174428404658</v>
      </c>
      <c r="M339" s="730">
        <f t="shared" si="113"/>
        <v>6396.8330200810524</v>
      </c>
      <c r="N339" s="730">
        <f t="shared" ref="N339" si="114">SUM(N309:N338)</f>
        <v>6216.8724683267183</v>
      </c>
    </row>
    <row r="340" spans="3:14" s="503" customFormat="1"/>
    <row r="341" spans="3:14" s="503" customFormat="1" ht="15.75">
      <c r="C341" s="275" t="s">
        <v>851</v>
      </c>
    </row>
    <row r="342" spans="3:14" s="503" customFormat="1"/>
    <row r="343" spans="3:14" s="503" customFormat="1">
      <c r="C343" s="238" t="s">
        <v>0</v>
      </c>
      <c r="D343" s="238" t="s">
        <v>285</v>
      </c>
      <c r="E343" s="37" t="s">
        <v>14</v>
      </c>
      <c r="F343" s="230"/>
      <c r="G343" s="178" t="s">
        <v>303</v>
      </c>
      <c r="H343" s="178">
        <f>H308</f>
        <v>2014</v>
      </c>
      <c r="I343" s="178">
        <f t="shared" ref="I343:N343" si="115">I308</f>
        <v>2015</v>
      </c>
      <c r="J343" s="178">
        <f t="shared" si="115"/>
        <v>2016</v>
      </c>
      <c r="K343" s="178">
        <f t="shared" si="115"/>
        <v>2017</v>
      </c>
      <c r="L343" s="178">
        <f t="shared" si="115"/>
        <v>2018</v>
      </c>
      <c r="M343" s="178">
        <f t="shared" si="115"/>
        <v>2019</v>
      </c>
      <c r="N343" s="178">
        <f t="shared" si="115"/>
        <v>2020</v>
      </c>
    </row>
    <row r="344" spans="3:14" s="503" customFormat="1">
      <c r="C344" s="256" t="str">
        <f>C309</f>
        <v>S01</v>
      </c>
      <c r="D344" s="256" t="str">
        <f t="shared" ref="D344:E344" si="116">D309</f>
        <v>Повиквания в мрежата (On Net calls)</v>
      </c>
      <c r="E344" s="256" t="str">
        <f t="shared" si="116"/>
        <v>Voice Minutes</v>
      </c>
      <c r="F344" s="256"/>
      <c r="G344" s="365" t="str">
        <f>G309</f>
        <v>2G</v>
      </c>
      <c r="H344" s="358">
        <f>IF($G344="3G",H271*'3. Network design parameters'!F$83,H271*'3. Network design parameters'!F$80)</f>
        <v>0</v>
      </c>
      <c r="I344" s="358">
        <f>IF($G344="3G",I271*'3. Network design parameters'!G$83,I271*'3. Network design parameters'!G$80)</f>
        <v>0</v>
      </c>
      <c r="J344" s="358">
        <f>IF($G344="3G",J271*'3. Network design parameters'!H$83,J271*'3. Network design parameters'!H$80)</f>
        <v>0</v>
      </c>
      <c r="K344" s="358">
        <f>IF($G344="3G",K271*'3. Network design parameters'!I$83,K271*'3. Network design parameters'!I$80)</f>
        <v>0</v>
      </c>
      <c r="L344" s="358">
        <f>IF($G344="3G",L271*'3. Network design parameters'!J$83,L271*'3. Network design parameters'!J$80)</f>
        <v>0</v>
      </c>
      <c r="M344" s="358">
        <f>IF($G344="3G",M271*'3. Network design parameters'!K$83,M271*'3. Network design parameters'!K$80)</f>
        <v>0</v>
      </c>
      <c r="N344" s="358">
        <f>IF($G344="3G",N271*'3. Network design parameters'!L$83,N271*'3. Network design parameters'!L$80)</f>
        <v>0</v>
      </c>
    </row>
    <row r="345" spans="3:14" s="503" customFormat="1">
      <c r="C345" s="256" t="str">
        <f t="shared" ref="C345:E345" si="117">C310</f>
        <v>S02</v>
      </c>
      <c r="D345" s="256" t="str">
        <f t="shared" si="117"/>
        <v>Изходящи повиквания към фиксирана линия (Outgoing Calls to Fixed Line)</v>
      </c>
      <c r="E345" s="256" t="str">
        <f t="shared" si="117"/>
        <v>Voice Minutes</v>
      </c>
      <c r="F345" s="256"/>
      <c r="G345" s="365" t="str">
        <f t="shared" ref="G345:G373" si="118">G310</f>
        <v>2G</v>
      </c>
      <c r="H345" s="358">
        <f>IF($G345="3G",H272*'3. Network design parameters'!F$83,H272*'3. Network design parameters'!F$80)</f>
        <v>0</v>
      </c>
      <c r="I345" s="358">
        <f>IF($G345="3G",I272*'3. Network design parameters'!G$83,I272*'3. Network design parameters'!G$80)</f>
        <v>0</v>
      </c>
      <c r="J345" s="358">
        <f>IF($G345="3G",J272*'3. Network design parameters'!H$83,J272*'3. Network design parameters'!H$80)</f>
        <v>0</v>
      </c>
      <c r="K345" s="358">
        <f>IF($G345="3G",K272*'3. Network design parameters'!I$83,K272*'3. Network design parameters'!I$80)</f>
        <v>0</v>
      </c>
      <c r="L345" s="358">
        <f>IF($G345="3G",L272*'3. Network design parameters'!J$83,L272*'3. Network design parameters'!J$80)</f>
        <v>0</v>
      </c>
      <c r="M345" s="358">
        <f>IF($G345="3G",M272*'3. Network design parameters'!K$83,M272*'3. Network design parameters'!K$80)</f>
        <v>0</v>
      </c>
      <c r="N345" s="358">
        <f>IF($G345="3G",N272*'3. Network design parameters'!L$83,N272*'3. Network design parameters'!L$80)</f>
        <v>0</v>
      </c>
    </row>
    <row r="346" spans="3:14" s="503" customFormat="1">
      <c r="C346" s="256" t="str">
        <f t="shared" ref="C346:E346" si="119">C311</f>
        <v>S03</v>
      </c>
      <c r="D346" s="256" t="str">
        <f t="shared" si="119"/>
        <v>Изходящи повиквания към други мобилни мрежи (Outgoing Calls to Other Mobile)</v>
      </c>
      <c r="E346" s="256" t="str">
        <f t="shared" si="119"/>
        <v>Voice Minutes</v>
      </c>
      <c r="F346" s="256"/>
      <c r="G346" s="365" t="str">
        <f t="shared" si="118"/>
        <v>2G</v>
      </c>
      <c r="H346" s="358">
        <f>IF($G346="3G",H273*'3. Network design parameters'!F$83,H273*'3. Network design parameters'!F$80)</f>
        <v>0</v>
      </c>
      <c r="I346" s="358">
        <f>IF($G346="3G",I273*'3. Network design parameters'!G$83,I273*'3. Network design parameters'!G$80)</f>
        <v>0</v>
      </c>
      <c r="J346" s="358">
        <f>IF($G346="3G",J273*'3. Network design parameters'!H$83,J273*'3. Network design parameters'!H$80)</f>
        <v>0</v>
      </c>
      <c r="K346" s="358">
        <f>IF($G346="3G",K273*'3. Network design parameters'!I$83,K273*'3. Network design parameters'!I$80)</f>
        <v>0</v>
      </c>
      <c r="L346" s="358">
        <f>IF($G346="3G",L273*'3. Network design parameters'!J$83,L273*'3. Network design parameters'!J$80)</f>
        <v>0</v>
      </c>
      <c r="M346" s="358">
        <f>IF($G346="3G",M273*'3. Network design parameters'!K$83,M273*'3. Network design parameters'!K$80)</f>
        <v>0</v>
      </c>
      <c r="N346" s="358">
        <f>IF($G346="3G",N273*'3. Network design parameters'!L$83,N273*'3. Network design parameters'!L$80)</f>
        <v>0</v>
      </c>
    </row>
    <row r="347" spans="3:14" s="503" customFormat="1">
      <c r="C347" s="256" t="str">
        <f t="shared" ref="C347:E347" si="120">C312</f>
        <v>S04</v>
      </c>
      <c r="D347" s="256" t="str">
        <f t="shared" si="120"/>
        <v>Изходящи международни повиквания (Outgoing Calls to International)</v>
      </c>
      <c r="E347" s="256" t="str">
        <f t="shared" si="120"/>
        <v>Voice Minutes</v>
      </c>
      <c r="F347" s="256"/>
      <c r="G347" s="365" t="str">
        <f t="shared" si="118"/>
        <v>2G</v>
      </c>
      <c r="H347" s="358">
        <f>IF($G347="3G",H274*'3. Network design parameters'!F$83,H274*'3. Network design parameters'!F$80)</f>
        <v>0</v>
      </c>
      <c r="I347" s="358">
        <f>IF($G347="3G",I274*'3. Network design parameters'!G$83,I274*'3. Network design parameters'!G$80)</f>
        <v>0</v>
      </c>
      <c r="J347" s="358">
        <f>IF($G347="3G",J274*'3. Network design parameters'!H$83,J274*'3. Network design parameters'!H$80)</f>
        <v>0</v>
      </c>
      <c r="K347" s="358">
        <f>IF($G347="3G",K274*'3. Network design parameters'!I$83,K274*'3. Network design parameters'!I$80)</f>
        <v>0</v>
      </c>
      <c r="L347" s="358">
        <f>IF($G347="3G",L274*'3. Network design parameters'!J$83,L274*'3. Network design parameters'!J$80)</f>
        <v>0</v>
      </c>
      <c r="M347" s="358">
        <f>IF($G347="3G",M274*'3. Network design parameters'!K$83,M274*'3. Network design parameters'!K$80)</f>
        <v>0</v>
      </c>
      <c r="N347" s="358">
        <f>IF($G347="3G",N274*'3. Network design parameters'!L$83,N274*'3. Network design parameters'!L$80)</f>
        <v>0</v>
      </c>
    </row>
    <row r="348" spans="3:14" s="503" customFormat="1">
      <c r="C348" s="256" t="str">
        <f t="shared" ref="C348:E348" si="121">C313</f>
        <v>S05</v>
      </c>
      <c r="D348" s="256" t="str">
        <f t="shared" si="121"/>
        <v>Входящи повиквания от фиксирана линия (Incoming calls from fixed)</v>
      </c>
      <c r="E348" s="256" t="str">
        <f t="shared" si="121"/>
        <v>Voice Minutes</v>
      </c>
      <c r="F348" s="256"/>
      <c r="G348" s="365" t="str">
        <f t="shared" si="118"/>
        <v>2G</v>
      </c>
      <c r="H348" s="358">
        <f>IF($G348="3G",H275*'3. Network design parameters'!F$83,H275*'3. Network design parameters'!F$80)</f>
        <v>0</v>
      </c>
      <c r="I348" s="358">
        <f>IF($G348="3G",I275*'3. Network design parameters'!G$83,I275*'3. Network design parameters'!G$80)</f>
        <v>0</v>
      </c>
      <c r="J348" s="358">
        <f>IF($G348="3G",J275*'3. Network design parameters'!H$83,J275*'3. Network design parameters'!H$80)</f>
        <v>0</v>
      </c>
      <c r="K348" s="358">
        <f>IF($G348="3G",K275*'3. Network design parameters'!I$83,K275*'3. Network design parameters'!I$80)</f>
        <v>0</v>
      </c>
      <c r="L348" s="358">
        <f>IF($G348="3G",L275*'3. Network design parameters'!J$83,L275*'3. Network design parameters'!J$80)</f>
        <v>0</v>
      </c>
      <c r="M348" s="358">
        <f>IF($G348="3G",M275*'3. Network design parameters'!K$83,M275*'3. Network design parameters'!K$80)</f>
        <v>0</v>
      </c>
      <c r="N348" s="358">
        <f>IF($G348="3G",N275*'3. Network design parameters'!L$83,N275*'3. Network design parameters'!L$80)</f>
        <v>0</v>
      </c>
    </row>
    <row r="349" spans="3:14" s="503" customFormat="1">
      <c r="C349" s="256" t="str">
        <f t="shared" ref="C349:E349" si="122">C314</f>
        <v>S06</v>
      </c>
      <c r="D349" s="256" t="str">
        <f t="shared" si="122"/>
        <v>Входящи повиквания от други мобилни мрежи (Incoming calls from other mobile)</v>
      </c>
      <c r="E349" s="256" t="str">
        <f t="shared" si="122"/>
        <v>Voice Minutes</v>
      </c>
      <c r="F349" s="256"/>
      <c r="G349" s="365" t="str">
        <f t="shared" si="118"/>
        <v>2G</v>
      </c>
      <c r="H349" s="358">
        <f>IF($G349="3G",H276*'3. Network design parameters'!F$83,H276*'3. Network design parameters'!F$80)</f>
        <v>0</v>
      </c>
      <c r="I349" s="358">
        <f>IF($G349="3G",I276*'3. Network design parameters'!G$83,I276*'3. Network design parameters'!G$80)</f>
        <v>0</v>
      </c>
      <c r="J349" s="358">
        <f>IF($G349="3G",J276*'3. Network design parameters'!H$83,J276*'3. Network design parameters'!H$80)</f>
        <v>0</v>
      </c>
      <c r="K349" s="358">
        <f>IF($G349="3G",K276*'3. Network design parameters'!I$83,K276*'3. Network design parameters'!I$80)</f>
        <v>0</v>
      </c>
      <c r="L349" s="358">
        <f>IF($G349="3G",L276*'3. Network design parameters'!J$83,L276*'3. Network design parameters'!J$80)</f>
        <v>0</v>
      </c>
      <c r="M349" s="358">
        <f>IF($G349="3G",M276*'3. Network design parameters'!K$83,M276*'3. Network design parameters'!K$80)</f>
        <v>0</v>
      </c>
      <c r="N349" s="358">
        <f>IF($G349="3G",N276*'3. Network design parameters'!L$83,N276*'3. Network design parameters'!L$80)</f>
        <v>0</v>
      </c>
    </row>
    <row r="350" spans="3:14" s="503" customFormat="1">
      <c r="C350" s="256" t="str">
        <f t="shared" ref="C350:E350" si="123">C315</f>
        <v>S07</v>
      </c>
      <c r="D350" s="256" t="str">
        <f t="shared" si="123"/>
        <v>Входящи международни повиквания (Incoming calls from international)</v>
      </c>
      <c r="E350" s="256" t="str">
        <f t="shared" si="123"/>
        <v>Voice Minutes</v>
      </c>
      <c r="F350" s="256"/>
      <c r="G350" s="365" t="str">
        <f t="shared" si="118"/>
        <v>2G</v>
      </c>
      <c r="H350" s="358">
        <f>IF($G350="3G",H277*'3. Network design parameters'!F$83,H277*'3. Network design parameters'!F$80)</f>
        <v>0</v>
      </c>
      <c r="I350" s="358">
        <f>IF($G350="3G",I277*'3. Network design parameters'!G$83,I277*'3. Network design parameters'!G$80)</f>
        <v>0</v>
      </c>
      <c r="J350" s="358">
        <f>IF($G350="3G",J277*'3. Network design parameters'!H$83,J277*'3. Network design parameters'!H$80)</f>
        <v>0</v>
      </c>
      <c r="K350" s="358">
        <f>IF($G350="3G",K277*'3. Network design parameters'!I$83,K277*'3. Network design parameters'!I$80)</f>
        <v>0</v>
      </c>
      <c r="L350" s="358">
        <f>IF($G350="3G",L277*'3. Network design parameters'!J$83,L277*'3. Network design parameters'!J$80)</f>
        <v>0</v>
      </c>
      <c r="M350" s="358">
        <f>IF($G350="3G",M277*'3. Network design parameters'!K$83,M277*'3. Network design parameters'!K$80)</f>
        <v>0</v>
      </c>
      <c r="N350" s="358">
        <f>IF($G350="3G",N277*'3. Network design parameters'!L$83,N277*'3. Network design parameters'!L$80)</f>
        <v>0</v>
      </c>
    </row>
    <row r="351" spans="3:14" s="503" customFormat="1">
      <c r="C351" s="256" t="str">
        <f t="shared" ref="C351:E351" si="124">C316</f>
        <v>S08</v>
      </c>
      <c r="D351" s="256" t="str">
        <f t="shared" si="124"/>
        <v>Изходящи повиквания от чужди абонати в роуминг в мрежата на предприятието (Roaming Calls Outbound)</v>
      </c>
      <c r="E351" s="256" t="str">
        <f t="shared" si="124"/>
        <v>Voice Minutes</v>
      </c>
      <c r="F351" s="256"/>
      <c r="G351" s="365" t="str">
        <f t="shared" si="118"/>
        <v>2G</v>
      </c>
      <c r="H351" s="358">
        <f>IF($G351="3G",H278*'3. Network design parameters'!F$83,H278*'3. Network design parameters'!F$80)</f>
        <v>0</v>
      </c>
      <c r="I351" s="358">
        <f>IF($G351="3G",I278*'3. Network design parameters'!G$83,I278*'3. Network design parameters'!G$80)</f>
        <v>0</v>
      </c>
      <c r="J351" s="358">
        <f>IF($G351="3G",J278*'3. Network design parameters'!H$83,J278*'3. Network design parameters'!H$80)</f>
        <v>0</v>
      </c>
      <c r="K351" s="358">
        <f>IF($G351="3G",K278*'3. Network design parameters'!I$83,K278*'3. Network design parameters'!I$80)</f>
        <v>0</v>
      </c>
      <c r="L351" s="358">
        <f>IF($G351="3G",L278*'3. Network design parameters'!J$83,L278*'3. Network design parameters'!J$80)</f>
        <v>0</v>
      </c>
      <c r="M351" s="358">
        <f>IF($G351="3G",M278*'3. Network design parameters'!K$83,M278*'3. Network design parameters'!K$80)</f>
        <v>0</v>
      </c>
      <c r="N351" s="358">
        <f>IF($G351="3G",N278*'3. Network design parameters'!L$83,N278*'3. Network design parameters'!L$80)</f>
        <v>0</v>
      </c>
    </row>
    <row r="352" spans="3:14" s="503" customFormat="1">
      <c r="C352" s="256" t="str">
        <f t="shared" ref="C352:E352" si="125">C317</f>
        <v>S09</v>
      </c>
      <c r="D352" s="256" t="str">
        <f t="shared" si="125"/>
        <v>Входящи повиквания от чужди абонати в роуминг в мрежата на предприятието (Roaming Calls Inbound)</v>
      </c>
      <c r="E352" s="256" t="str">
        <f t="shared" si="125"/>
        <v>Voice Minutes</v>
      </c>
      <c r="F352" s="256"/>
      <c r="G352" s="365" t="str">
        <f t="shared" si="118"/>
        <v>2G</v>
      </c>
      <c r="H352" s="358">
        <f>IF($G352="3G",H279*'3. Network design parameters'!F$83,H279*'3. Network design parameters'!F$80)</f>
        <v>0</v>
      </c>
      <c r="I352" s="358">
        <f>IF($G352="3G",I279*'3. Network design parameters'!G$83,I279*'3. Network design parameters'!G$80)</f>
        <v>0</v>
      </c>
      <c r="J352" s="358">
        <f>IF($G352="3G",J279*'3. Network design parameters'!H$83,J279*'3. Network design parameters'!H$80)</f>
        <v>0</v>
      </c>
      <c r="K352" s="358">
        <f>IF($G352="3G",K279*'3. Network design parameters'!I$83,K279*'3. Network design parameters'!I$80)</f>
        <v>0</v>
      </c>
      <c r="L352" s="358">
        <f>IF($G352="3G",L279*'3. Network design parameters'!J$83,L279*'3. Network design parameters'!J$80)</f>
        <v>0</v>
      </c>
      <c r="M352" s="358">
        <f>IF($G352="3G",M279*'3. Network design parameters'!K$83,M279*'3. Network design parameters'!K$80)</f>
        <v>0</v>
      </c>
      <c r="N352" s="358">
        <f>IF($G352="3G",N279*'3. Network design parameters'!L$83,N279*'3. Network design parameters'!L$80)</f>
        <v>0</v>
      </c>
    </row>
    <row r="353" spans="3:14" s="503" customFormat="1">
      <c r="C353" s="256" t="str">
        <f t="shared" ref="C353:E353" si="126">C318</f>
        <v>S10</v>
      </c>
      <c r="D353" s="256" t="str">
        <f t="shared" si="126"/>
        <v>Гласова поща (Voice mail)</v>
      </c>
      <c r="E353" s="256" t="str">
        <f t="shared" si="126"/>
        <v>Voice Minutes</v>
      </c>
      <c r="F353" s="256"/>
      <c r="G353" s="365" t="str">
        <f t="shared" si="118"/>
        <v>2G</v>
      </c>
      <c r="H353" s="358">
        <f>IF($G353="3G",H280*'3. Network design parameters'!F$83,H280*'3. Network design parameters'!F$80)</f>
        <v>0</v>
      </c>
      <c r="I353" s="358">
        <f>IF($G353="3G",I280*'3. Network design parameters'!G$83,I280*'3. Network design parameters'!G$80)</f>
        <v>0</v>
      </c>
      <c r="J353" s="358">
        <f>IF($G353="3G",J280*'3. Network design parameters'!H$83,J280*'3. Network design parameters'!H$80)</f>
        <v>0</v>
      </c>
      <c r="K353" s="358">
        <f>IF($G353="3G",K280*'3. Network design parameters'!I$83,K280*'3. Network design parameters'!I$80)</f>
        <v>0</v>
      </c>
      <c r="L353" s="358">
        <f>IF($G353="3G",L280*'3. Network design parameters'!J$83,L280*'3. Network design parameters'!J$80)</f>
        <v>0</v>
      </c>
      <c r="M353" s="358">
        <f>IF($G353="3G",M280*'3. Network design parameters'!K$83,M280*'3. Network design parameters'!K$80)</f>
        <v>0</v>
      </c>
      <c r="N353" s="358">
        <f>IF($G353="3G",N280*'3. Network design parameters'!L$83,N280*'3. Network design parameters'!L$80)</f>
        <v>0</v>
      </c>
    </row>
    <row r="354" spans="3:14" s="503" customFormat="1">
      <c r="C354" s="256" t="str">
        <f t="shared" ref="C354:E354" si="127">C319</f>
        <v>S11</v>
      </c>
      <c r="D354" s="256" t="str">
        <f t="shared" si="127"/>
        <v>Повиквания към центъра за обслужване на клиенти (Help desk call)</v>
      </c>
      <c r="E354" s="256" t="str">
        <f t="shared" si="127"/>
        <v>Voice Minutes</v>
      </c>
      <c r="F354" s="256"/>
      <c r="G354" s="365" t="str">
        <f t="shared" si="118"/>
        <v>2G</v>
      </c>
      <c r="H354" s="358">
        <f>IF($G354="3G",H281*'3. Network design parameters'!F$83,H281*'3. Network design parameters'!F$80)</f>
        <v>0</v>
      </c>
      <c r="I354" s="358">
        <f>IF($G354="3G",I281*'3. Network design parameters'!G$83,I281*'3. Network design parameters'!G$80)</f>
        <v>0</v>
      </c>
      <c r="J354" s="358">
        <f>IF($G354="3G",J281*'3. Network design parameters'!H$83,J281*'3. Network design parameters'!H$80)</f>
        <v>0</v>
      </c>
      <c r="K354" s="358">
        <f>IF($G354="3G",K281*'3. Network design parameters'!I$83,K281*'3. Network design parameters'!I$80)</f>
        <v>0</v>
      </c>
      <c r="L354" s="358">
        <f>IF($G354="3G",L281*'3. Network design parameters'!J$83,L281*'3. Network design parameters'!J$80)</f>
        <v>0</v>
      </c>
      <c r="M354" s="358">
        <f>IF($G354="3G",M281*'3. Network design parameters'!K$83,M281*'3. Network design parameters'!K$80)</f>
        <v>0</v>
      </c>
      <c r="N354" s="358">
        <f>IF($G354="3G",N281*'3. Network design parameters'!L$83,N281*'3. Network design parameters'!L$80)</f>
        <v>0</v>
      </c>
    </row>
    <row r="355" spans="3:14" s="503" customFormat="1">
      <c r="C355" s="256" t="str">
        <f t="shared" ref="C355:E355" si="128">C320</f>
        <v>S12</v>
      </c>
      <c r="D355" s="256" t="str">
        <f t="shared" si="128"/>
        <v>Видеоразговори (Video call)</v>
      </c>
      <c r="E355" s="256" t="str">
        <f t="shared" si="128"/>
        <v>Video minutes</v>
      </c>
      <c r="F355" s="256"/>
      <c r="G355" s="365" t="str">
        <f t="shared" si="118"/>
        <v>3G</v>
      </c>
      <c r="H355" s="358">
        <f>IF($G355="3G",H282*'3. Network design parameters'!F$83,H282*'3. Network design parameters'!F$80)</f>
        <v>115.27148691016713</v>
      </c>
      <c r="I355" s="358">
        <f>IF($G355="3G",I282*'3. Network design parameters'!G$83,I282*'3. Network design parameters'!G$80)</f>
        <v>195.96152774728412</v>
      </c>
      <c r="J355" s="358">
        <f>IF($G355="3G",J282*'3. Network design parameters'!H$83,J282*'3. Network design parameters'!H$80)</f>
        <v>279.83306162312169</v>
      </c>
      <c r="K355" s="358">
        <f>IF($G355="3G",K282*'3. Network design parameters'!I$83,K282*'3. Network design parameters'!I$80)</f>
        <v>366.98107224289384</v>
      </c>
      <c r="L355" s="358">
        <f>IF($G355="3G",L282*'3. Network design parameters'!J$83,L282*'3. Network design parameters'!J$80)</f>
        <v>457.50307006280769</v>
      </c>
      <c r="M355" s="358">
        <f>IF($G355="3G",M282*'3. Network design parameters'!K$83,M282*'3. Network design parameters'!K$80)</f>
        <v>509.5756882044077</v>
      </c>
      <c r="N355" s="358">
        <f>IF($G355="3G",N282*'3. Network design parameters'!L$83,N282*'3. Network design parameters'!L$80)</f>
        <v>599.731386886726</v>
      </c>
    </row>
    <row r="356" spans="3:14" s="503" customFormat="1">
      <c r="C356" s="256" t="str">
        <f t="shared" ref="C356:E356" si="129">C321</f>
        <v>S13</v>
      </c>
      <c r="D356" s="256" t="str">
        <f t="shared" si="129"/>
        <v>MMS в мрежата (MMS on net)</v>
      </c>
      <c r="E356" s="256" t="str">
        <f t="shared" si="129"/>
        <v>MMS</v>
      </c>
      <c r="F356" s="256"/>
      <c r="G356" s="365" t="str">
        <f t="shared" si="118"/>
        <v>3G</v>
      </c>
      <c r="H356" s="358">
        <f>IF($G356="3G",H283*'3. Network design parameters'!F$83,H283*'3. Network design parameters'!F$80)</f>
        <v>0.68739282051282058</v>
      </c>
      <c r="I356" s="358">
        <f>IF($G356="3G",I283*'3. Network design parameters'!G$83,I283*'3. Network design parameters'!G$80)</f>
        <v>1.1685677948717952</v>
      </c>
      <c r="J356" s="358">
        <f>IF($G356="3G",J283*'3. Network design parameters'!H$83,J283*'3. Network design parameters'!H$80)</f>
        <v>1.668714811076923</v>
      </c>
      <c r="K356" s="358">
        <f>IF($G356="3G",K283*'3. Network design parameters'!I$83,K283*'3. Network design parameters'!I$80)</f>
        <v>2.1884002808123078</v>
      </c>
      <c r="L356" s="358">
        <f>IF($G356="3G",L283*'3. Network design parameters'!J$83,L283*'3. Network design parameters'!J$80)</f>
        <v>2.7282056834126771</v>
      </c>
      <c r="M356" s="358">
        <f>IF($G356="3G",M283*'3. Network design parameters'!K$83,M283*'3. Network design parameters'!K$80)</f>
        <v>3.2887279420047357</v>
      </c>
      <c r="N356" s="358">
        <f>IF($G356="3G",N283*'3. Network design parameters'!L$83,N283*'3. Network design parameters'!L$80)</f>
        <v>3.8705798086671126</v>
      </c>
    </row>
    <row r="357" spans="3:14" s="503" customFormat="1">
      <c r="C357" s="256" t="str">
        <f t="shared" ref="C357:E357" si="130">C322</f>
        <v>S14</v>
      </c>
      <c r="D357" s="256" t="str">
        <f t="shared" si="130"/>
        <v>Изходящи MMS към други мрежи (MMS outgoing to other network)</v>
      </c>
      <c r="E357" s="256" t="str">
        <f t="shared" si="130"/>
        <v>MMS</v>
      </c>
      <c r="F357" s="256"/>
      <c r="G357" s="365" t="str">
        <f t="shared" si="118"/>
        <v>3G</v>
      </c>
      <c r="H357" s="358">
        <f>IF($G357="3G",H284*'3. Network design parameters'!F$83,H284*'3. Network design parameters'!F$80)</f>
        <v>0.34369641025641029</v>
      </c>
      <c r="I357" s="358">
        <f>IF($G357="3G",I284*'3. Network design parameters'!G$83,I284*'3. Network design parameters'!G$80)</f>
        <v>0.58428389743589759</v>
      </c>
      <c r="J357" s="358">
        <f>IF($G357="3G",J284*'3. Network design parameters'!H$83,J284*'3. Network design parameters'!H$80)</f>
        <v>0.83435740553846149</v>
      </c>
      <c r="K357" s="358">
        <f>IF($G357="3G",K284*'3. Network design parameters'!I$83,K284*'3. Network design parameters'!I$80)</f>
        <v>1.0942001404061539</v>
      </c>
      <c r="L357" s="358">
        <f>IF($G357="3G",L284*'3. Network design parameters'!J$83,L284*'3. Network design parameters'!J$80)</f>
        <v>1.3641028417063386</v>
      </c>
      <c r="M357" s="358">
        <f>IF($G357="3G",M284*'3. Network design parameters'!K$83,M284*'3. Network design parameters'!K$80)</f>
        <v>1.6443639710023679</v>
      </c>
      <c r="N357" s="358">
        <f>IF($G357="3G",N284*'3. Network design parameters'!L$83,N284*'3. Network design parameters'!L$80)</f>
        <v>1.9352899043335563</v>
      </c>
    </row>
    <row r="358" spans="3:14" s="503" customFormat="1">
      <c r="C358" s="256" t="str">
        <f t="shared" ref="C358:E358" si="131">C323</f>
        <v>S15</v>
      </c>
      <c r="D358" s="256" t="str">
        <f t="shared" si="131"/>
        <v>Входящи MMS от други мрежи (MMS incoming from other network)</v>
      </c>
      <c r="E358" s="256" t="str">
        <f t="shared" si="131"/>
        <v>MMS</v>
      </c>
      <c r="F358" s="256"/>
      <c r="G358" s="365" t="str">
        <f t="shared" si="118"/>
        <v>3G</v>
      </c>
      <c r="H358" s="358">
        <f>IF($G358="3G",H285*'3. Network design parameters'!F$83,H285*'3. Network design parameters'!F$80)</f>
        <v>0.34369641025641029</v>
      </c>
      <c r="I358" s="358">
        <f>IF($G358="3G",I285*'3. Network design parameters'!G$83,I285*'3. Network design parameters'!G$80)</f>
        <v>0.58428389743589759</v>
      </c>
      <c r="J358" s="358">
        <f>IF($G358="3G",J285*'3. Network design parameters'!H$83,J285*'3. Network design parameters'!H$80)</f>
        <v>0.83435740553846149</v>
      </c>
      <c r="K358" s="358">
        <f>IF($G358="3G",K285*'3. Network design parameters'!I$83,K285*'3. Network design parameters'!I$80)</f>
        <v>1.0942001404061539</v>
      </c>
      <c r="L358" s="358">
        <f>IF($G358="3G",L285*'3. Network design parameters'!J$83,L285*'3. Network design parameters'!J$80)</f>
        <v>1.3641028417063386</v>
      </c>
      <c r="M358" s="358">
        <f>IF($G358="3G",M285*'3. Network design parameters'!K$83,M285*'3. Network design parameters'!K$80)</f>
        <v>1.6443639710023679</v>
      </c>
      <c r="N358" s="358">
        <f>IF($G358="3G",N285*'3. Network design parameters'!L$83,N285*'3. Network design parameters'!L$80)</f>
        <v>1.9352899043335563</v>
      </c>
    </row>
    <row r="359" spans="3:14" s="503" customFormat="1">
      <c r="C359" s="256" t="str">
        <f t="shared" ref="C359:E359" si="132">C324</f>
        <v>S16</v>
      </c>
      <c r="D359" s="256" t="str">
        <f t="shared" si="132"/>
        <v>SMS в мрежата (SMS on net)</v>
      </c>
      <c r="E359" s="256" t="str">
        <f t="shared" si="132"/>
        <v>SMS</v>
      </c>
      <c r="F359" s="256"/>
      <c r="G359" s="365" t="str">
        <f t="shared" si="118"/>
        <v>2G</v>
      </c>
      <c r="H359" s="358">
        <f>IF($G359="3G",H286*'3. Network design parameters'!F$83,H286*'3. Network design parameters'!F$80)</f>
        <v>0</v>
      </c>
      <c r="I359" s="358">
        <f>IF($G359="3G",I286*'3. Network design parameters'!G$83,I286*'3. Network design parameters'!G$80)</f>
        <v>0</v>
      </c>
      <c r="J359" s="358">
        <f>IF($G359="3G",J286*'3. Network design parameters'!H$83,J286*'3. Network design parameters'!H$80)</f>
        <v>0</v>
      </c>
      <c r="K359" s="358">
        <f>IF($G359="3G",K286*'3. Network design parameters'!I$83,K286*'3. Network design parameters'!I$80)</f>
        <v>0</v>
      </c>
      <c r="L359" s="358">
        <f>IF($G359="3G",L286*'3. Network design parameters'!J$83,L286*'3. Network design parameters'!J$80)</f>
        <v>0</v>
      </c>
      <c r="M359" s="358">
        <f>IF($G359="3G",M286*'3. Network design parameters'!K$83,M286*'3. Network design parameters'!K$80)</f>
        <v>0</v>
      </c>
      <c r="N359" s="358">
        <f>IF($G359="3G",N286*'3. Network design parameters'!L$83,N286*'3. Network design parameters'!L$80)</f>
        <v>0</v>
      </c>
    </row>
    <row r="360" spans="3:14" s="503" customFormat="1">
      <c r="C360" s="256" t="str">
        <f t="shared" ref="C360:E360" si="133">C325</f>
        <v>S17</v>
      </c>
      <c r="D360" s="256" t="str">
        <f t="shared" si="133"/>
        <v>Изходящи SMS към други мрежи (SMS outgoing to other network)</v>
      </c>
      <c r="E360" s="256" t="str">
        <f t="shared" si="133"/>
        <v>SMS</v>
      </c>
      <c r="F360" s="256"/>
      <c r="G360" s="365" t="str">
        <f t="shared" si="118"/>
        <v>2G</v>
      </c>
      <c r="H360" s="358">
        <f>IF($G360="3G",H287*'3. Network design parameters'!F$83,H287*'3. Network design parameters'!F$80)</f>
        <v>0</v>
      </c>
      <c r="I360" s="358">
        <f>IF($G360="3G",I287*'3. Network design parameters'!G$83,I287*'3. Network design parameters'!G$80)</f>
        <v>0</v>
      </c>
      <c r="J360" s="358">
        <f>IF($G360="3G",J287*'3. Network design parameters'!H$83,J287*'3. Network design parameters'!H$80)</f>
        <v>0</v>
      </c>
      <c r="K360" s="358">
        <f>IF($G360="3G",K287*'3. Network design parameters'!I$83,K287*'3. Network design parameters'!I$80)</f>
        <v>0</v>
      </c>
      <c r="L360" s="358">
        <f>IF($G360="3G",L287*'3. Network design parameters'!J$83,L287*'3. Network design parameters'!J$80)</f>
        <v>0</v>
      </c>
      <c r="M360" s="358">
        <f>IF($G360="3G",M287*'3. Network design parameters'!K$83,M287*'3. Network design parameters'!K$80)</f>
        <v>0</v>
      </c>
      <c r="N360" s="358">
        <f>IF($G360="3G",N287*'3. Network design parameters'!L$83,N287*'3. Network design parameters'!L$80)</f>
        <v>0</v>
      </c>
    </row>
    <row r="361" spans="3:14" s="503" customFormat="1">
      <c r="C361" s="256" t="str">
        <f t="shared" ref="C361:E361" si="134">C326</f>
        <v>S18</v>
      </c>
      <c r="D361" s="256" t="str">
        <f t="shared" si="134"/>
        <v>Входящи SMS от други мрежи (SMS incoming from other network)</v>
      </c>
      <c r="E361" s="256" t="str">
        <f t="shared" si="134"/>
        <v>SMS</v>
      </c>
      <c r="F361" s="256"/>
      <c r="G361" s="365" t="str">
        <f t="shared" si="118"/>
        <v>2G</v>
      </c>
      <c r="H361" s="358">
        <f>IF($G361="3G",H288*'3. Network design parameters'!F$83,H288*'3. Network design parameters'!F$80)</f>
        <v>0</v>
      </c>
      <c r="I361" s="358">
        <f>IF($G361="3G",I288*'3. Network design parameters'!G$83,I288*'3. Network design parameters'!G$80)</f>
        <v>0</v>
      </c>
      <c r="J361" s="358">
        <f>IF($G361="3G",J288*'3. Network design parameters'!H$83,J288*'3. Network design parameters'!H$80)</f>
        <v>0</v>
      </c>
      <c r="K361" s="358">
        <f>IF($G361="3G",K288*'3. Network design parameters'!I$83,K288*'3. Network design parameters'!I$80)</f>
        <v>0</v>
      </c>
      <c r="L361" s="358">
        <f>IF($G361="3G",L288*'3. Network design parameters'!J$83,L288*'3. Network design parameters'!J$80)</f>
        <v>0</v>
      </c>
      <c r="M361" s="358">
        <f>IF($G361="3G",M288*'3. Network design parameters'!K$83,M288*'3. Network design parameters'!K$80)</f>
        <v>0</v>
      </c>
      <c r="N361" s="358">
        <f>IF($G361="3G",N288*'3. Network design parameters'!L$83,N288*'3. Network design parameters'!L$80)</f>
        <v>0</v>
      </c>
    </row>
    <row r="362" spans="3:14" s="503" customFormat="1">
      <c r="C362" s="256" t="str">
        <f t="shared" ref="C362:E362" si="135">C327</f>
        <v>S19</v>
      </c>
      <c r="D362" s="256" t="str">
        <f t="shared" si="135"/>
        <v>Пренос на данни (Data services)</v>
      </c>
      <c r="E362" s="256" t="str">
        <f t="shared" si="135"/>
        <v>Mbytes</v>
      </c>
      <c r="F362" s="256"/>
      <c r="G362" s="365" t="str">
        <f t="shared" si="118"/>
        <v>3G</v>
      </c>
      <c r="H362" s="358">
        <f>IF($G362="3G",H289*'3. Network design parameters'!F$83,H289*'3. Network design parameters'!F$80)</f>
        <v>302.22222222222234</v>
      </c>
      <c r="I362" s="358">
        <f>IF($G362="3G",I289*'3. Network design parameters'!G$83,I289*'3. Network design parameters'!G$80)</f>
        <v>513.77777777777806</v>
      </c>
      <c r="J362" s="358">
        <f>IF($G362="3G",J289*'3. Network design parameters'!H$83,J289*'3. Network design parameters'!H$80)</f>
        <v>733.67466666666678</v>
      </c>
      <c r="K362" s="358">
        <f>IF($G362="3G",K289*'3. Network design parameters'!I$83,K289*'3. Network design parameters'!I$80)</f>
        <v>962.16192000000035</v>
      </c>
      <c r="L362" s="358">
        <f>IF($G362="3G",L289*'3. Network design parameters'!J$83,L289*'3. Network design parameters'!J$80)</f>
        <v>1199.4951936000004</v>
      </c>
      <c r="M362" s="358">
        <f>IF($G362="3G",M289*'3. Network design parameters'!K$83,M289*'3. Network design parameters'!K$80)</f>
        <v>1445.9369333760003</v>
      </c>
      <c r="N362" s="358">
        <f>IF($G362="3G",N289*'3. Network design parameters'!L$83,N289*'3. Network design parameters'!L$80)</f>
        <v>1701.7565446656006</v>
      </c>
    </row>
    <row r="363" spans="3:14" s="503" customFormat="1">
      <c r="C363" s="256" t="str">
        <f t="shared" ref="C363:E363" si="136">C328</f>
        <v>S20</v>
      </c>
      <c r="D363" s="256" t="str">
        <f t="shared" si="136"/>
        <v>Subscribers</v>
      </c>
      <c r="E363" s="256" t="str">
        <f t="shared" si="136"/>
        <v>Subscriber</v>
      </c>
      <c r="F363" s="256"/>
      <c r="G363" s="365">
        <f t="shared" si="118"/>
        <v>0</v>
      </c>
      <c r="H363" s="358">
        <f>IF($G363="3G",H290*'3. Network design parameters'!F$83,H290*'3. Network design parameters'!F$80)</f>
        <v>0</v>
      </c>
      <c r="I363" s="358">
        <f>IF($G363="3G",I290*'3. Network design parameters'!G$83,I290*'3. Network design parameters'!G$80)</f>
        <v>0</v>
      </c>
      <c r="J363" s="358">
        <f>IF($G363="3G",J290*'3. Network design parameters'!H$83,J290*'3. Network design parameters'!H$80)</f>
        <v>0</v>
      </c>
      <c r="K363" s="358">
        <f>IF($G363="3G",K290*'3. Network design parameters'!I$83,K290*'3. Network design parameters'!I$80)</f>
        <v>0</v>
      </c>
      <c r="L363" s="358">
        <f>IF($G363="3G",L290*'3. Network design parameters'!J$83,L290*'3. Network design parameters'!J$80)</f>
        <v>0</v>
      </c>
      <c r="M363" s="358">
        <f>IF($G363="3G",M290*'3. Network design parameters'!K$83,M290*'3. Network design parameters'!K$80)</f>
        <v>0</v>
      </c>
      <c r="N363" s="358">
        <f>IF($G363="3G",N290*'3. Network design parameters'!L$83,N290*'3. Network design parameters'!L$80)</f>
        <v>0</v>
      </c>
    </row>
    <row r="364" spans="3:14" s="503" customFormat="1">
      <c r="C364" s="256" t="str">
        <f t="shared" ref="C364:E364" si="137">C329</f>
        <v>S21</v>
      </c>
      <c r="D364" s="256" t="str">
        <f t="shared" si="137"/>
        <v>OTHER: complete as required</v>
      </c>
      <c r="E364" s="256" t="str">
        <f t="shared" si="137"/>
        <v>OTHER: complete as required</v>
      </c>
      <c r="F364" s="256"/>
      <c r="G364" s="365">
        <f t="shared" si="118"/>
        <v>0</v>
      </c>
      <c r="H364" s="358">
        <f>IF($G364="3G",H291*'3. Network design parameters'!F$83,H291*'3. Network design parameters'!F$80)</f>
        <v>0</v>
      </c>
      <c r="I364" s="358">
        <f>IF($G364="3G",I291*'3. Network design parameters'!G$83,I291*'3. Network design parameters'!G$80)</f>
        <v>0</v>
      </c>
      <c r="J364" s="358">
        <f>IF($G364="3G",J291*'3. Network design parameters'!H$83,J291*'3. Network design parameters'!H$80)</f>
        <v>0</v>
      </c>
      <c r="K364" s="358">
        <f>IF($G364="3G",K291*'3. Network design parameters'!I$83,K291*'3. Network design parameters'!I$80)</f>
        <v>0</v>
      </c>
      <c r="L364" s="358">
        <f>IF($G364="3G",L291*'3. Network design parameters'!J$83,L291*'3. Network design parameters'!J$80)</f>
        <v>0</v>
      </c>
      <c r="M364" s="358">
        <f>IF($G364="3G",M291*'3. Network design parameters'!K$83,M291*'3. Network design parameters'!K$80)</f>
        <v>0</v>
      </c>
      <c r="N364" s="358">
        <f>IF($G364="3G",N291*'3. Network design parameters'!L$83,N291*'3. Network design parameters'!L$80)</f>
        <v>0</v>
      </c>
    </row>
    <row r="365" spans="3:14" s="503" customFormat="1">
      <c r="C365" s="256" t="str">
        <f t="shared" ref="C365:E365" si="138">C330</f>
        <v>S22</v>
      </c>
      <c r="D365" s="256" t="str">
        <f t="shared" si="138"/>
        <v>OTHER: complete as required</v>
      </c>
      <c r="E365" s="256" t="str">
        <f t="shared" si="138"/>
        <v>OTHER: complete as required</v>
      </c>
      <c r="F365" s="256"/>
      <c r="G365" s="365">
        <f t="shared" si="118"/>
        <v>0</v>
      </c>
      <c r="H365" s="358">
        <f>IF($G365="3G",H292*'3. Network design parameters'!F$83,H292*'3. Network design parameters'!F$80)</f>
        <v>0</v>
      </c>
      <c r="I365" s="358">
        <f>IF($G365="3G",I292*'3. Network design parameters'!G$83,I292*'3. Network design parameters'!G$80)</f>
        <v>0</v>
      </c>
      <c r="J365" s="358">
        <f>IF($G365="3G",J292*'3. Network design parameters'!H$83,J292*'3. Network design parameters'!H$80)</f>
        <v>0</v>
      </c>
      <c r="K365" s="358">
        <f>IF($G365="3G",K292*'3. Network design parameters'!I$83,K292*'3. Network design parameters'!I$80)</f>
        <v>0</v>
      </c>
      <c r="L365" s="358">
        <f>IF($G365="3G",L292*'3. Network design parameters'!J$83,L292*'3. Network design parameters'!J$80)</f>
        <v>0</v>
      </c>
      <c r="M365" s="358">
        <f>IF($G365="3G",M292*'3. Network design parameters'!K$83,M292*'3. Network design parameters'!K$80)</f>
        <v>0</v>
      </c>
      <c r="N365" s="358">
        <f>IF($G365="3G",N292*'3. Network design parameters'!L$83,N292*'3. Network design parameters'!L$80)</f>
        <v>0</v>
      </c>
    </row>
    <row r="366" spans="3:14" s="503" customFormat="1">
      <c r="C366" s="256" t="str">
        <f t="shared" ref="C366:E366" si="139">C331</f>
        <v>S23</v>
      </c>
      <c r="D366" s="256" t="str">
        <f t="shared" si="139"/>
        <v>OTHER: complete as required</v>
      </c>
      <c r="E366" s="256" t="str">
        <f t="shared" si="139"/>
        <v>OTHER: complete as required</v>
      </c>
      <c r="F366" s="256"/>
      <c r="G366" s="365">
        <f t="shared" si="118"/>
        <v>0</v>
      </c>
      <c r="H366" s="358">
        <f>IF($G366="3G",H293*'3. Network design parameters'!F$83,H293*'3. Network design parameters'!F$80)</f>
        <v>0</v>
      </c>
      <c r="I366" s="358">
        <f>IF($G366="3G",I293*'3. Network design parameters'!G$83,I293*'3. Network design parameters'!G$80)</f>
        <v>0</v>
      </c>
      <c r="J366" s="358">
        <f>IF($G366="3G",J293*'3. Network design parameters'!H$83,J293*'3. Network design parameters'!H$80)</f>
        <v>0</v>
      </c>
      <c r="K366" s="358">
        <f>IF($G366="3G",K293*'3. Network design parameters'!I$83,K293*'3. Network design parameters'!I$80)</f>
        <v>0</v>
      </c>
      <c r="L366" s="358">
        <f>IF($G366="3G",L293*'3. Network design parameters'!J$83,L293*'3. Network design parameters'!J$80)</f>
        <v>0</v>
      </c>
      <c r="M366" s="358">
        <f>IF($G366="3G",M293*'3. Network design parameters'!K$83,M293*'3. Network design parameters'!K$80)</f>
        <v>0</v>
      </c>
      <c r="N366" s="358">
        <f>IF($G366="3G",N293*'3. Network design parameters'!L$83,N293*'3. Network design parameters'!L$80)</f>
        <v>0</v>
      </c>
    </row>
    <row r="367" spans="3:14" s="503" customFormat="1">
      <c r="C367" s="256" t="str">
        <f t="shared" ref="C367:E367" si="140">C332</f>
        <v>S24</v>
      </c>
      <c r="D367" s="256" t="str">
        <f t="shared" si="140"/>
        <v>OTHER: complete as required</v>
      </c>
      <c r="E367" s="256" t="str">
        <f t="shared" si="140"/>
        <v>OTHER: complete as required</v>
      </c>
      <c r="F367" s="256"/>
      <c r="G367" s="365">
        <f t="shared" si="118"/>
        <v>0</v>
      </c>
      <c r="H367" s="358">
        <f>IF($G367="3G",H294*'3. Network design parameters'!F$83,H294*'3. Network design parameters'!F$80)</f>
        <v>0</v>
      </c>
      <c r="I367" s="358">
        <f>IF($G367="3G",I294*'3. Network design parameters'!G$83,I294*'3. Network design parameters'!G$80)</f>
        <v>0</v>
      </c>
      <c r="J367" s="358">
        <f>IF($G367="3G",J294*'3. Network design parameters'!H$83,J294*'3. Network design parameters'!H$80)</f>
        <v>0</v>
      </c>
      <c r="K367" s="358">
        <f>IF($G367="3G",K294*'3. Network design parameters'!I$83,K294*'3. Network design parameters'!I$80)</f>
        <v>0</v>
      </c>
      <c r="L367" s="358">
        <f>IF($G367="3G",L294*'3. Network design parameters'!J$83,L294*'3. Network design parameters'!J$80)</f>
        <v>0</v>
      </c>
      <c r="M367" s="358">
        <f>IF($G367="3G",M294*'3. Network design parameters'!K$83,M294*'3. Network design parameters'!K$80)</f>
        <v>0</v>
      </c>
      <c r="N367" s="358">
        <f>IF($G367="3G",N294*'3. Network design parameters'!L$83,N294*'3. Network design parameters'!L$80)</f>
        <v>0</v>
      </c>
    </row>
    <row r="368" spans="3:14" s="503" customFormat="1">
      <c r="C368" s="256" t="str">
        <f t="shared" ref="C368:E368" si="141">C333</f>
        <v>S25</v>
      </c>
      <c r="D368" s="256" t="str">
        <f t="shared" si="141"/>
        <v>OTHER: complete as required</v>
      </c>
      <c r="E368" s="256" t="str">
        <f t="shared" si="141"/>
        <v>OTHER: complete as required</v>
      </c>
      <c r="F368" s="256"/>
      <c r="G368" s="365">
        <f t="shared" si="118"/>
        <v>0</v>
      </c>
      <c r="H368" s="358">
        <f>IF($G368="3G",H295*'3. Network design parameters'!F$83,H295*'3. Network design parameters'!F$80)</f>
        <v>0</v>
      </c>
      <c r="I368" s="358">
        <f>IF($G368="3G",I295*'3. Network design parameters'!G$83,I295*'3. Network design parameters'!G$80)</f>
        <v>0</v>
      </c>
      <c r="J368" s="358">
        <f>IF($G368="3G",J295*'3. Network design parameters'!H$83,J295*'3. Network design parameters'!H$80)</f>
        <v>0</v>
      </c>
      <c r="K368" s="358">
        <f>IF($G368="3G",K295*'3. Network design parameters'!I$83,K295*'3. Network design parameters'!I$80)</f>
        <v>0</v>
      </c>
      <c r="L368" s="358">
        <f>IF($G368="3G",L295*'3. Network design parameters'!J$83,L295*'3. Network design parameters'!J$80)</f>
        <v>0</v>
      </c>
      <c r="M368" s="358">
        <f>IF($G368="3G",M295*'3. Network design parameters'!K$83,M295*'3. Network design parameters'!K$80)</f>
        <v>0</v>
      </c>
      <c r="N368" s="358">
        <f>IF($G368="3G",N295*'3. Network design parameters'!L$83,N295*'3. Network design parameters'!L$80)</f>
        <v>0</v>
      </c>
    </row>
    <row r="369" spans="2:14" s="503" customFormat="1">
      <c r="C369" s="256" t="str">
        <f t="shared" ref="C369:E369" si="142">C334</f>
        <v>S26</v>
      </c>
      <c r="D369" s="256" t="str">
        <f t="shared" si="142"/>
        <v>OTHER: complete as required</v>
      </c>
      <c r="E369" s="256" t="str">
        <f t="shared" si="142"/>
        <v>OTHER: complete as required</v>
      </c>
      <c r="F369" s="256"/>
      <c r="G369" s="365">
        <f t="shared" si="118"/>
        <v>0</v>
      </c>
      <c r="H369" s="358">
        <f>IF($G369="3G",H296*'3. Network design parameters'!F$83,H296*'3. Network design parameters'!F$80)</f>
        <v>0</v>
      </c>
      <c r="I369" s="358">
        <f>IF($G369="3G",I296*'3. Network design parameters'!G$83,I296*'3. Network design parameters'!G$80)</f>
        <v>0</v>
      </c>
      <c r="J369" s="358">
        <f>IF($G369="3G",J296*'3. Network design parameters'!H$83,J296*'3. Network design parameters'!H$80)</f>
        <v>0</v>
      </c>
      <c r="K369" s="358">
        <f>IF($G369="3G",K296*'3. Network design parameters'!I$83,K296*'3. Network design parameters'!I$80)</f>
        <v>0</v>
      </c>
      <c r="L369" s="358">
        <f>IF($G369="3G",L296*'3. Network design parameters'!J$83,L296*'3. Network design parameters'!J$80)</f>
        <v>0</v>
      </c>
      <c r="M369" s="358">
        <f>IF($G369="3G",M296*'3. Network design parameters'!K$83,M296*'3. Network design parameters'!K$80)</f>
        <v>0</v>
      </c>
      <c r="N369" s="358">
        <f>IF($G369="3G",N296*'3. Network design parameters'!L$83,N296*'3. Network design parameters'!L$80)</f>
        <v>0</v>
      </c>
    </row>
    <row r="370" spans="2:14" s="503" customFormat="1">
      <c r="C370" s="256" t="str">
        <f t="shared" ref="C370:E370" si="143">C335</f>
        <v>S27</v>
      </c>
      <c r="D370" s="256" t="str">
        <f t="shared" si="143"/>
        <v>OTHER: complete as required</v>
      </c>
      <c r="E370" s="256" t="str">
        <f t="shared" si="143"/>
        <v>OTHER: complete as required</v>
      </c>
      <c r="F370" s="256"/>
      <c r="G370" s="365">
        <f t="shared" si="118"/>
        <v>0</v>
      </c>
      <c r="H370" s="358">
        <f>IF($G370="3G",H297*'3. Network design parameters'!F$83,H297*'3. Network design parameters'!F$80)</f>
        <v>0</v>
      </c>
      <c r="I370" s="358">
        <f>IF($G370="3G",I297*'3. Network design parameters'!G$83,I297*'3. Network design parameters'!G$80)</f>
        <v>0</v>
      </c>
      <c r="J370" s="358">
        <f>IF($G370="3G",J297*'3. Network design parameters'!H$83,J297*'3. Network design parameters'!H$80)</f>
        <v>0</v>
      </c>
      <c r="K370" s="358">
        <f>IF($G370="3G",K297*'3. Network design parameters'!I$83,K297*'3. Network design parameters'!I$80)</f>
        <v>0</v>
      </c>
      <c r="L370" s="358">
        <f>IF($G370="3G",L297*'3. Network design parameters'!J$83,L297*'3. Network design parameters'!J$80)</f>
        <v>0</v>
      </c>
      <c r="M370" s="358">
        <f>IF($G370="3G",M297*'3. Network design parameters'!K$83,M297*'3. Network design parameters'!K$80)</f>
        <v>0</v>
      </c>
      <c r="N370" s="358">
        <f>IF($G370="3G",N297*'3. Network design parameters'!L$83,N297*'3. Network design parameters'!L$80)</f>
        <v>0</v>
      </c>
    </row>
    <row r="371" spans="2:14" s="503" customFormat="1">
      <c r="C371" s="256" t="str">
        <f t="shared" ref="C371:E371" si="144">C336</f>
        <v>S28</v>
      </c>
      <c r="D371" s="256" t="str">
        <f t="shared" si="144"/>
        <v>OTHER: complete as required</v>
      </c>
      <c r="E371" s="256" t="str">
        <f t="shared" si="144"/>
        <v>OTHER: complete as required</v>
      </c>
      <c r="F371" s="256"/>
      <c r="G371" s="365">
        <f t="shared" si="118"/>
        <v>0</v>
      </c>
      <c r="H371" s="358">
        <f>IF($G371="3G",H298*'3. Network design parameters'!F$83,H298*'3. Network design parameters'!F$80)</f>
        <v>0</v>
      </c>
      <c r="I371" s="358">
        <f>IF($G371="3G",I298*'3. Network design parameters'!G$83,I298*'3. Network design parameters'!G$80)</f>
        <v>0</v>
      </c>
      <c r="J371" s="358">
        <f>IF($G371="3G",J298*'3. Network design parameters'!H$83,J298*'3. Network design parameters'!H$80)</f>
        <v>0</v>
      </c>
      <c r="K371" s="358">
        <f>IF($G371="3G",K298*'3. Network design parameters'!I$83,K298*'3. Network design parameters'!I$80)</f>
        <v>0</v>
      </c>
      <c r="L371" s="358">
        <f>IF($G371="3G",L298*'3. Network design parameters'!J$83,L298*'3. Network design parameters'!J$80)</f>
        <v>0</v>
      </c>
      <c r="M371" s="358">
        <f>IF($G371="3G",M298*'3. Network design parameters'!K$83,M298*'3. Network design parameters'!K$80)</f>
        <v>0</v>
      </c>
      <c r="N371" s="358">
        <f>IF($G371="3G",N298*'3. Network design parameters'!L$83,N298*'3. Network design parameters'!L$80)</f>
        <v>0</v>
      </c>
    </row>
    <row r="372" spans="2:14" s="503" customFormat="1">
      <c r="C372" s="256" t="str">
        <f t="shared" ref="C372:E372" si="145">C337</f>
        <v>S29</v>
      </c>
      <c r="D372" s="256" t="str">
        <f t="shared" si="145"/>
        <v>OTHER: complete as required</v>
      </c>
      <c r="E372" s="256" t="str">
        <f t="shared" si="145"/>
        <v>OTHER: complete as required</v>
      </c>
      <c r="F372" s="256"/>
      <c r="G372" s="365">
        <f t="shared" si="118"/>
        <v>0</v>
      </c>
      <c r="H372" s="358">
        <f>IF($G372="3G",H299*'3. Network design parameters'!F$83,H299*'3. Network design parameters'!F$80)</f>
        <v>0</v>
      </c>
      <c r="I372" s="358">
        <f>IF($G372="3G",I299*'3. Network design parameters'!G$83,I299*'3. Network design parameters'!G$80)</f>
        <v>0</v>
      </c>
      <c r="J372" s="358">
        <f>IF($G372="3G",J299*'3. Network design parameters'!H$83,J299*'3. Network design parameters'!H$80)</f>
        <v>0</v>
      </c>
      <c r="K372" s="358">
        <f>IF($G372="3G",K299*'3. Network design parameters'!I$83,K299*'3. Network design parameters'!I$80)</f>
        <v>0</v>
      </c>
      <c r="L372" s="358">
        <f>IF($G372="3G",L299*'3. Network design parameters'!J$83,L299*'3. Network design parameters'!J$80)</f>
        <v>0</v>
      </c>
      <c r="M372" s="358">
        <f>IF($G372="3G",M299*'3. Network design parameters'!K$83,M299*'3. Network design parameters'!K$80)</f>
        <v>0</v>
      </c>
      <c r="N372" s="358">
        <f>IF($G372="3G",N299*'3. Network design parameters'!L$83,N299*'3. Network design parameters'!L$80)</f>
        <v>0</v>
      </c>
    </row>
    <row r="373" spans="2:14" s="503" customFormat="1">
      <c r="C373" s="256" t="str">
        <f t="shared" ref="C373:E373" si="146">C338</f>
        <v>S30</v>
      </c>
      <c r="D373" s="256" t="str">
        <f t="shared" si="146"/>
        <v>OTHER: complete as required</v>
      </c>
      <c r="E373" s="256" t="str">
        <f t="shared" si="146"/>
        <v>OTHER: complete as required</v>
      </c>
      <c r="F373" s="256"/>
      <c r="G373" s="365">
        <f t="shared" si="118"/>
        <v>0</v>
      </c>
      <c r="H373" s="358">
        <f>IF($G373="3G",H300*'3. Network design parameters'!F$83,H300*'3. Network design parameters'!F$80)</f>
        <v>0</v>
      </c>
      <c r="I373" s="358">
        <f>IF($G373="3G",I300*'3. Network design parameters'!G$83,I300*'3. Network design parameters'!G$80)</f>
        <v>0</v>
      </c>
      <c r="J373" s="358">
        <f>IF($G373="3G",J300*'3. Network design parameters'!H$83,J300*'3. Network design parameters'!H$80)</f>
        <v>0</v>
      </c>
      <c r="K373" s="358">
        <f>IF($G373="3G",K300*'3. Network design parameters'!I$83,K300*'3. Network design parameters'!I$80)</f>
        <v>0</v>
      </c>
      <c r="L373" s="358">
        <f>IF($G373="3G",L300*'3. Network design parameters'!J$83,L300*'3. Network design parameters'!J$80)</f>
        <v>0</v>
      </c>
      <c r="M373" s="358">
        <f>IF($G373="3G",M300*'3. Network design parameters'!K$83,M300*'3. Network design parameters'!K$80)</f>
        <v>0</v>
      </c>
      <c r="N373" s="358">
        <f>IF($G373="3G",N300*'3. Network design parameters'!L$83,N300*'3. Network design parameters'!L$80)</f>
        <v>0</v>
      </c>
    </row>
    <row r="374" spans="2:14" s="710" customFormat="1">
      <c r="C374" s="726"/>
      <c r="D374" s="726" t="s">
        <v>852</v>
      </c>
      <c r="E374" s="726"/>
      <c r="F374" s="726" t="s">
        <v>648</v>
      </c>
      <c r="G374" s="726"/>
      <c r="H374" s="730">
        <f t="shared" ref="H374:M374" si="147">SUM(H344:H373)</f>
        <v>418.86849477341514</v>
      </c>
      <c r="I374" s="730">
        <f t="shared" si="147"/>
        <v>712.07644111480579</v>
      </c>
      <c r="J374" s="730">
        <f t="shared" si="147"/>
        <v>1016.8451579119424</v>
      </c>
      <c r="K374" s="730">
        <f t="shared" si="147"/>
        <v>1333.5197928045188</v>
      </c>
      <c r="L374" s="730">
        <f t="shared" si="147"/>
        <v>1662.4546750296336</v>
      </c>
      <c r="M374" s="730">
        <f t="shared" si="147"/>
        <v>1962.0900774644174</v>
      </c>
      <c r="N374" s="730">
        <f t="shared" ref="N374" si="148">SUM(N344:N373)</f>
        <v>2309.2290911696609</v>
      </c>
    </row>
    <row r="375" spans="2:14" s="503" customFormat="1">
      <c r="H375" s="548" t="str">
        <f>IF(H265/'3. Network design parameters'!$F$58+'6. Network Design'!H339+'6. Network Design'!H374='6. Network Design'!H301,"OK","ERROR")</f>
        <v>OK</v>
      </c>
      <c r="I375" s="548" t="str">
        <f>IF(I265/'3. Network design parameters'!$F$58+'6. Network Design'!I339+'6. Network Design'!I374='6. Network Design'!I301,"OK","ERROR")</f>
        <v>OK</v>
      </c>
      <c r="J375" s="548" t="str">
        <f>IF(J265/'3. Network design parameters'!$F$58+'6. Network Design'!J339+'6. Network Design'!J374='6. Network Design'!J301,"OK","ERROR")</f>
        <v>OK</v>
      </c>
      <c r="K375" s="548" t="str">
        <f>IF(K265/'3. Network design parameters'!$F$58+'6. Network Design'!K339+'6. Network Design'!K374='6. Network Design'!K301,"OK","ERROR")</f>
        <v>ERROR</v>
      </c>
      <c r="L375" s="548" t="str">
        <f>IF(L265/'3. Network design parameters'!$F$58+'6. Network Design'!L339+'6. Network Design'!L374='6. Network Design'!L301,"OK","ERROR")</f>
        <v>OK</v>
      </c>
      <c r="M375" s="548" t="str">
        <f>IF(M265/'3. Network design parameters'!$F$58+'6. Network Design'!M339+'6. Network Design'!M374='6. Network Design'!M301,"OK","ERROR")</f>
        <v>OK</v>
      </c>
      <c r="N375" s="548" t="str">
        <f>IF(N265/'3. Network design parameters'!$F$58+'6. Network Design'!N339+'6. Network Design'!N374='6. Network Design'!N301,"OK","ERROR")</f>
        <v>OK</v>
      </c>
    </row>
    <row r="376" spans="2:14" s="503" customFormat="1">
      <c r="H376" s="621"/>
      <c r="I376" s="621"/>
      <c r="J376" s="621"/>
      <c r="K376" s="621"/>
      <c r="L376" s="621"/>
      <c r="M376" s="621"/>
      <c r="N376" s="621"/>
    </row>
    <row r="377" spans="2:14" s="503" customFormat="1">
      <c r="B377" s="75">
        <f>B304+0.01</f>
        <v>6.0799999999999983</v>
      </c>
      <c r="C377" s="75" t="s">
        <v>396</v>
      </c>
      <c r="D377" s="224"/>
      <c r="E377" s="224"/>
      <c r="F377" s="224"/>
      <c r="G377" s="224"/>
      <c r="H377" s="621"/>
      <c r="I377" s="621"/>
      <c r="J377" s="621"/>
      <c r="K377" s="621"/>
      <c r="L377" s="621"/>
      <c r="M377" s="621"/>
      <c r="N377" s="621"/>
    </row>
    <row r="378" spans="2:14">
      <c r="C378" s="265"/>
      <c r="D378" s="699"/>
      <c r="E378" s="696" t="s">
        <v>14</v>
      </c>
      <c r="F378" s="699"/>
      <c r="G378" s="696">
        <v>2014</v>
      </c>
      <c r="H378" s="697">
        <v>2015</v>
      </c>
      <c r="I378" s="697">
        <v>2016</v>
      </c>
      <c r="J378" s="697">
        <v>2017</v>
      </c>
      <c r="K378" s="697">
        <v>2018</v>
      </c>
      <c r="L378" s="697">
        <v>2019</v>
      </c>
      <c r="M378" s="697">
        <v>2020</v>
      </c>
      <c r="N378" s="695"/>
    </row>
    <row r="379" spans="2:14">
      <c r="C379" s="368"/>
      <c r="D379" s="691" t="s">
        <v>390</v>
      </c>
      <c r="E379" s="692" t="s">
        <v>300</v>
      </c>
      <c r="F379" s="693"/>
      <c r="G379" s="694">
        <f t="shared" ref="G379:M379" si="149">I229</f>
        <v>165493.03133841444</v>
      </c>
      <c r="H379" s="694">
        <f t="shared" si="149"/>
        <v>168802.89196518282</v>
      </c>
      <c r="I379" s="694">
        <f t="shared" si="149"/>
        <v>172178.94980448642</v>
      </c>
      <c r="J379" s="694">
        <f t="shared" si="149"/>
        <v>175622.52880057617</v>
      </c>
      <c r="K379" s="694">
        <f t="shared" si="149"/>
        <v>179134.9793765877</v>
      </c>
      <c r="L379" s="694">
        <f t="shared" si="149"/>
        <v>181701.43460821576</v>
      </c>
      <c r="M379" s="694">
        <f t="shared" si="149"/>
        <v>185335.46330037998</v>
      </c>
    </row>
    <row r="380" spans="2:14">
      <c r="C380" s="368"/>
      <c r="D380" s="256" t="s">
        <v>391</v>
      </c>
      <c r="E380" s="690" t="s">
        <v>10</v>
      </c>
      <c r="F380" s="363"/>
      <c r="G380" s="366"/>
      <c r="H380" s="369">
        <f t="shared" ref="H380:M380" si="150">H379/G379-1</f>
        <v>2.0000000000000462E-2</v>
      </c>
      <c r="I380" s="369">
        <f t="shared" si="150"/>
        <v>1.9999999999999574E-2</v>
      </c>
      <c r="J380" s="369">
        <f t="shared" si="150"/>
        <v>2.000000000000024E-2</v>
      </c>
      <c r="K380" s="369">
        <f t="shared" si="150"/>
        <v>2.0000000000000018E-2</v>
      </c>
      <c r="L380" s="369">
        <f t="shared" si="150"/>
        <v>1.4326935144434838E-2</v>
      </c>
      <c r="M380" s="369">
        <f t="shared" si="150"/>
        <v>1.9999999999999574E-2</v>
      </c>
      <c r="N380" s="369">
        <f>M380</f>
        <v>1.9999999999999574E-2</v>
      </c>
    </row>
    <row r="381" spans="2:14" s="503" customFormat="1">
      <c r="C381" s="368"/>
      <c r="D381" s="256" t="s">
        <v>662</v>
      </c>
      <c r="E381" s="690" t="s">
        <v>300</v>
      </c>
      <c r="F381" s="505"/>
      <c r="G381" s="366">
        <f t="shared" ref="G381:M381" si="151">H265</f>
        <v>85045.967909433137</v>
      </c>
      <c r="H381" s="366">
        <f t="shared" si="151"/>
        <v>86746.887267621816</v>
      </c>
      <c r="I381" s="366">
        <f t="shared" si="151"/>
        <v>88481.825012974237</v>
      </c>
      <c r="J381" s="366">
        <f t="shared" si="151"/>
        <v>90251.461513233706</v>
      </c>
      <c r="K381" s="366">
        <f t="shared" si="151"/>
        <v>92056.490743498391</v>
      </c>
      <c r="L381" s="366">
        <f t="shared" si="151"/>
        <v>93897.620558368377</v>
      </c>
      <c r="M381" s="366">
        <f t="shared" si="151"/>
        <v>95775.572969535686</v>
      </c>
    </row>
    <row r="382" spans="2:14" s="503" customFormat="1">
      <c r="C382" s="368"/>
      <c r="D382" s="256" t="s">
        <v>663</v>
      </c>
      <c r="E382" s="690" t="s">
        <v>10</v>
      </c>
      <c r="F382" s="505"/>
      <c r="G382" s="366"/>
      <c r="H382" s="369">
        <f t="shared" ref="H382:M382" si="152">H381/G381-1</f>
        <v>2.000000000000024E-2</v>
      </c>
      <c r="I382" s="369">
        <f t="shared" si="152"/>
        <v>1.9999999999999796E-2</v>
      </c>
      <c r="J382" s="369">
        <f t="shared" si="152"/>
        <v>1.9999999999999796E-2</v>
      </c>
      <c r="K382" s="369">
        <f t="shared" si="152"/>
        <v>2.0000000000000018E-2</v>
      </c>
      <c r="L382" s="369">
        <f t="shared" si="152"/>
        <v>2.000000000000024E-2</v>
      </c>
      <c r="M382" s="369">
        <f t="shared" si="152"/>
        <v>1.9999999999999352E-2</v>
      </c>
      <c r="N382" s="369">
        <f>M382</f>
        <v>1.9999999999999352E-2</v>
      </c>
    </row>
    <row r="383" spans="2:14">
      <c r="C383" s="368"/>
      <c r="D383" s="256" t="s">
        <v>392</v>
      </c>
      <c r="E383" s="690" t="s">
        <v>983</v>
      </c>
      <c r="F383" s="363"/>
      <c r="G383" s="370">
        <f>'1. Coverage&amp;Subs'!F228</f>
        <v>2900198</v>
      </c>
      <c r="H383" s="370">
        <f>'1. Coverage&amp;Subs'!G228</f>
        <v>2917530.75</v>
      </c>
      <c r="I383" s="370">
        <f>'1. Coverage&amp;Subs'!H228</f>
        <v>2886447.0220713224</v>
      </c>
      <c r="J383" s="370">
        <f>'1. Coverage&amp;Subs'!I228</f>
        <v>3015403.7276465823</v>
      </c>
      <c r="K383" s="370">
        <f>'1. Coverage&amp;Subs'!J228</f>
        <v>3150980.2606485421</v>
      </c>
      <c r="L383" s="370">
        <f>'1. Coverage&amp;Subs'!K228</f>
        <v>3281779.9699303797</v>
      </c>
      <c r="M383" s="370">
        <f>'1. Coverage&amp;Subs'!L228</f>
        <v>3366259.8600987885</v>
      </c>
    </row>
    <row r="384" spans="2:14">
      <c r="C384" s="368"/>
      <c r="D384" s="256" t="s">
        <v>393</v>
      </c>
      <c r="E384" s="690" t="s">
        <v>10</v>
      </c>
      <c r="F384" s="363"/>
      <c r="G384" s="366"/>
      <c r="H384" s="369">
        <f t="shared" ref="H384:M384" si="153">H383/G383-1</f>
        <v>5.9764023008084255E-3</v>
      </c>
      <c r="I384" s="369">
        <f t="shared" si="153"/>
        <v>-1.0654121787294857E-2</v>
      </c>
      <c r="J384" s="369">
        <f t="shared" si="153"/>
        <v>4.4676623055676323E-2</v>
      </c>
      <c r="K384" s="369">
        <f t="shared" si="153"/>
        <v>4.4961320356187384E-2</v>
      </c>
      <c r="L384" s="369">
        <f t="shared" si="153"/>
        <v>4.1510799326593073E-2</v>
      </c>
      <c r="M384" s="369">
        <f t="shared" si="153"/>
        <v>2.5742094516531866E-2</v>
      </c>
      <c r="N384" s="369">
        <f>M384</f>
        <v>2.5742094516531866E-2</v>
      </c>
    </row>
    <row r="385" spans="2:21">
      <c r="C385" s="368"/>
      <c r="D385" s="256" t="str">
        <f>D50</f>
        <v>Total SMS messages</v>
      </c>
      <c r="E385" s="690" t="s">
        <v>300</v>
      </c>
      <c r="F385" s="363"/>
      <c r="G385" s="371">
        <f t="shared" ref="G385:M385" si="154">F50</f>
        <v>450</v>
      </c>
      <c r="H385" s="371">
        <f t="shared" si="154"/>
        <v>459</v>
      </c>
      <c r="I385" s="371">
        <f t="shared" si="154"/>
        <v>468.18</v>
      </c>
      <c r="J385" s="371">
        <f t="shared" si="154"/>
        <v>477.54360000000003</v>
      </c>
      <c r="K385" s="371">
        <f t="shared" si="154"/>
        <v>487.09447200000005</v>
      </c>
      <c r="L385" s="371">
        <f t="shared" si="154"/>
        <v>496.83636144000013</v>
      </c>
      <c r="M385" s="371">
        <f t="shared" si="154"/>
        <v>506.77308866880009</v>
      </c>
    </row>
    <row r="386" spans="2:21">
      <c r="C386" s="368"/>
      <c r="D386" s="256" t="s">
        <v>394</v>
      </c>
      <c r="E386" s="690" t="s">
        <v>10</v>
      </c>
      <c r="F386" s="363"/>
      <c r="G386" s="371"/>
      <c r="H386" s="369">
        <f t="shared" ref="H386:M386" si="155">H385/G385-1</f>
        <v>2.0000000000000018E-2</v>
      </c>
      <c r="I386" s="369">
        <f t="shared" si="155"/>
        <v>2.0000000000000018E-2</v>
      </c>
      <c r="J386" s="369">
        <f t="shared" si="155"/>
        <v>2.0000000000000018E-2</v>
      </c>
      <c r="K386" s="369">
        <f t="shared" si="155"/>
        <v>2.0000000000000018E-2</v>
      </c>
      <c r="L386" s="369">
        <f t="shared" si="155"/>
        <v>2.000000000000024E-2</v>
      </c>
      <c r="M386" s="369">
        <f t="shared" si="155"/>
        <v>1.9999999999999796E-2</v>
      </c>
      <c r="N386" s="369">
        <f>M386</f>
        <v>1.9999999999999796E-2</v>
      </c>
    </row>
    <row r="387" spans="2:21">
      <c r="C387" s="368"/>
      <c r="D387" s="256" t="str">
        <f>D51</f>
        <v xml:space="preserve">Total MMS messages </v>
      </c>
      <c r="E387" s="690" t="s">
        <v>300</v>
      </c>
      <c r="F387" s="363"/>
      <c r="G387" s="371">
        <f t="shared" ref="G387:M387" si="156">F51</f>
        <v>30</v>
      </c>
      <c r="H387" s="371">
        <f t="shared" si="156"/>
        <v>30.599999999999998</v>
      </c>
      <c r="I387" s="371">
        <f t="shared" si="156"/>
        <v>31.212</v>
      </c>
      <c r="J387" s="371">
        <f t="shared" si="156"/>
        <v>31.836240000000004</v>
      </c>
      <c r="K387" s="371">
        <f t="shared" si="156"/>
        <v>32.4729648</v>
      </c>
      <c r="L387" s="371">
        <f t="shared" si="156"/>
        <v>33.122424096000003</v>
      </c>
      <c r="M387" s="371">
        <f t="shared" si="156"/>
        <v>33.784872577920005</v>
      </c>
    </row>
    <row r="388" spans="2:21">
      <c r="C388" s="368"/>
      <c r="D388" s="256" t="s">
        <v>395</v>
      </c>
      <c r="E388" s="690" t="s">
        <v>10</v>
      </c>
      <c r="F388" s="363"/>
      <c r="G388" s="371"/>
      <c r="H388" s="369">
        <f t="shared" ref="H388:M388" si="157">H387/G387-1</f>
        <v>2.0000000000000018E-2</v>
      </c>
      <c r="I388" s="369">
        <f t="shared" si="157"/>
        <v>2.0000000000000018E-2</v>
      </c>
      <c r="J388" s="369">
        <f t="shared" si="157"/>
        <v>2.0000000000000018E-2</v>
      </c>
      <c r="K388" s="369">
        <f t="shared" si="157"/>
        <v>1.9999999999999796E-2</v>
      </c>
      <c r="L388" s="369">
        <f t="shared" si="157"/>
        <v>2.0000000000000018E-2</v>
      </c>
      <c r="M388" s="369">
        <f t="shared" si="157"/>
        <v>2.0000000000000018E-2</v>
      </c>
      <c r="N388" s="369">
        <f>M388</f>
        <v>2.0000000000000018E-2</v>
      </c>
    </row>
    <row r="389" spans="2:21">
      <c r="C389" s="368"/>
      <c r="D389" s="256" t="s">
        <v>688</v>
      </c>
      <c r="E389" s="690" t="s">
        <v>661</v>
      </c>
      <c r="F389" s="363"/>
      <c r="G389" s="371">
        <f t="shared" ref="G389:M389" si="158">H339</f>
        <v>7239.6919436656081</v>
      </c>
      <c r="H389" s="371">
        <f t="shared" si="158"/>
        <v>7099.6552060929971</v>
      </c>
      <c r="I389" s="371">
        <f t="shared" si="158"/>
        <v>6951.121122240017</v>
      </c>
      <c r="J389" s="371">
        <f t="shared" si="158"/>
        <v>6793.8058129504807</v>
      </c>
      <c r="K389" s="371">
        <f t="shared" si="158"/>
        <v>6627.4174428404658</v>
      </c>
      <c r="L389" s="371">
        <f t="shared" si="158"/>
        <v>6396.8330200810524</v>
      </c>
      <c r="M389" s="371">
        <f t="shared" si="158"/>
        <v>6216.8724683267183</v>
      </c>
    </row>
    <row r="390" spans="2:21">
      <c r="C390" s="368"/>
      <c r="D390" s="256" t="s">
        <v>664</v>
      </c>
      <c r="E390" s="690" t="s">
        <v>10</v>
      </c>
      <c r="F390" s="363"/>
      <c r="G390" s="371"/>
      <c r="H390" s="369">
        <f t="shared" ref="H390:M390" si="159">H389/G389-1</f>
        <v>-1.9342913850794008E-2</v>
      </c>
      <c r="I390" s="369">
        <f t="shared" si="159"/>
        <v>-2.0921309491974571E-2</v>
      </c>
      <c r="J390" s="369">
        <f t="shared" si="159"/>
        <v>-2.263164553214414E-2</v>
      </c>
      <c r="K390" s="369">
        <f t="shared" si="159"/>
        <v>-2.4491187221283628E-2</v>
      </c>
      <c r="L390" s="369">
        <f t="shared" si="159"/>
        <v>-3.4792500208133292E-2</v>
      </c>
      <c r="M390" s="369">
        <f t="shared" si="159"/>
        <v>-2.8132757442534295E-2</v>
      </c>
      <c r="N390" s="369">
        <f>M390</f>
        <v>-2.8132757442534295E-2</v>
      </c>
    </row>
    <row r="391" spans="2:21" s="503" customFormat="1">
      <c r="C391" s="368"/>
      <c r="D391" s="256" t="s">
        <v>853</v>
      </c>
      <c r="E391" s="690" t="s">
        <v>661</v>
      </c>
      <c r="F391" s="505"/>
      <c r="G391" s="371">
        <f>H374</f>
        <v>418.86849477341514</v>
      </c>
      <c r="H391" s="371">
        <f t="shared" ref="H391:M391" si="160">I374</f>
        <v>712.07644111480579</v>
      </c>
      <c r="I391" s="371">
        <f t="shared" si="160"/>
        <v>1016.8451579119424</v>
      </c>
      <c r="J391" s="371">
        <f t="shared" si="160"/>
        <v>1333.5197928045188</v>
      </c>
      <c r="K391" s="371">
        <f t="shared" si="160"/>
        <v>1662.4546750296336</v>
      </c>
      <c r="L391" s="371">
        <f t="shared" si="160"/>
        <v>1962.0900774644174</v>
      </c>
      <c r="M391" s="371">
        <f t="shared" si="160"/>
        <v>2309.2290911696609</v>
      </c>
    </row>
    <row r="392" spans="2:21" s="503" customFormat="1">
      <c r="C392" s="368"/>
      <c r="D392" s="256" t="s">
        <v>664</v>
      </c>
      <c r="E392" s="690" t="s">
        <v>10</v>
      </c>
      <c r="F392" s="505"/>
      <c r="G392" s="371"/>
      <c r="H392" s="369">
        <f t="shared" ref="H392" si="161">H391/G391-1</f>
        <v>0.70000000000000018</v>
      </c>
      <c r="I392" s="369">
        <f t="shared" ref="I392" si="162">I391/H391-1</f>
        <v>0.42799999999999949</v>
      </c>
      <c r="J392" s="369">
        <f t="shared" ref="J392" si="163">J391/I391-1</f>
        <v>0.31142857142857161</v>
      </c>
      <c r="K392" s="369">
        <f t="shared" ref="K392" si="164">K391/J391-1</f>
        <v>0.24666666666666681</v>
      </c>
      <c r="L392" s="369">
        <f t="shared" ref="L392" si="165">L391/K391-1</f>
        <v>0.18023673483275138</v>
      </c>
      <c r="M392" s="369">
        <f t="shared" ref="M392" si="166">M391/L391-1</f>
        <v>0.17692307692307718</v>
      </c>
      <c r="N392" s="369">
        <f>M392</f>
        <v>0.17692307692307718</v>
      </c>
    </row>
    <row r="393" spans="2:21">
      <c r="C393" s="143"/>
      <c r="D393" s="265"/>
      <c r="E393" s="265"/>
      <c r="F393" s="265"/>
      <c r="G393" s="265"/>
      <c r="H393" s="372"/>
      <c r="I393" s="372"/>
      <c r="J393" s="372"/>
      <c r="K393" s="372"/>
      <c r="L393" s="372"/>
    </row>
    <row r="394" spans="2:21">
      <c r="B394" s="143"/>
      <c r="C394" s="350"/>
      <c r="D394" s="350"/>
      <c r="E394" s="350"/>
      <c r="F394" s="350"/>
      <c r="G394" s="815" t="s">
        <v>397</v>
      </c>
      <c r="H394" s="816"/>
      <c r="I394" s="816"/>
      <c r="J394" s="816"/>
      <c r="K394" s="816"/>
      <c r="L394" s="816"/>
      <c r="M394" s="817"/>
      <c r="O394" s="815" t="s">
        <v>398</v>
      </c>
      <c r="P394" s="816"/>
      <c r="Q394" s="816"/>
      <c r="R394" s="816"/>
      <c r="S394" s="816"/>
      <c r="T394" s="816"/>
      <c r="U394" s="817"/>
    </row>
    <row r="395" spans="2:21" ht="25.5">
      <c r="B395" s="375"/>
      <c r="C395" s="238"/>
      <c r="D395" s="376" t="s">
        <v>13</v>
      </c>
      <c r="E395" s="698" t="s">
        <v>309</v>
      </c>
      <c r="F395" s="502" t="s">
        <v>399</v>
      </c>
      <c r="G395" s="230">
        <f t="shared" ref="G395:M395" si="167">H308</f>
        <v>2014</v>
      </c>
      <c r="H395" s="230">
        <f t="shared" si="167"/>
        <v>2015</v>
      </c>
      <c r="I395" s="230">
        <f t="shared" si="167"/>
        <v>2016</v>
      </c>
      <c r="J395" s="230">
        <f t="shared" si="167"/>
        <v>2017</v>
      </c>
      <c r="K395" s="230">
        <f t="shared" si="167"/>
        <v>2018</v>
      </c>
      <c r="L395" s="230">
        <f t="shared" si="167"/>
        <v>2019</v>
      </c>
      <c r="M395" s="230">
        <f t="shared" si="167"/>
        <v>2020</v>
      </c>
      <c r="O395" s="230">
        <f t="shared" ref="O395:U395" si="168">G395</f>
        <v>2014</v>
      </c>
      <c r="P395" s="230">
        <f t="shared" si="168"/>
        <v>2015</v>
      </c>
      <c r="Q395" s="230">
        <f t="shared" si="168"/>
        <v>2016</v>
      </c>
      <c r="R395" s="230">
        <f t="shared" si="168"/>
        <v>2017</v>
      </c>
      <c r="S395" s="230">
        <f t="shared" si="168"/>
        <v>2018</v>
      </c>
      <c r="T395" s="230">
        <f t="shared" si="168"/>
        <v>2019</v>
      </c>
      <c r="U395" s="230">
        <f t="shared" si="168"/>
        <v>2020</v>
      </c>
    </row>
    <row r="396" spans="2:21">
      <c r="B396" s="143"/>
      <c r="C396" s="256" t="str">
        <f>'C. Masterfiles'!C45</f>
        <v>N01</v>
      </c>
      <c r="D396" s="256" t="str">
        <f>'C. Masterfiles'!E45</f>
        <v>Приемо-предавателно устройство (Transceiver)</v>
      </c>
      <c r="E396" s="256" t="str">
        <f>'C. Masterfiles'!D45</f>
        <v>TRX</v>
      </c>
      <c r="F396" s="370" t="str">
        <f>'C. Masterfiles'!F45</f>
        <v>BHE</v>
      </c>
      <c r="G396" s="277"/>
      <c r="H396" s="277"/>
      <c r="I396" s="277"/>
      <c r="J396" s="277"/>
      <c r="K396" s="277"/>
      <c r="L396" s="277"/>
      <c r="M396" s="277"/>
      <c r="O396" s="277"/>
      <c r="P396" s="277"/>
      <c r="Q396" s="277"/>
      <c r="R396" s="277"/>
      <c r="S396" s="277"/>
      <c r="T396" s="277"/>
      <c r="U396" s="277"/>
    </row>
    <row r="397" spans="2:21">
      <c r="B397" s="143"/>
      <c r="C397" s="256" t="str">
        <f>'C. Masterfiles'!C46</f>
        <v>N02</v>
      </c>
      <c r="D397" s="256" t="str">
        <f>'C. Masterfiles'!E46</f>
        <v>3G Приемо-предавателно устройство (3G Transceiver)</v>
      </c>
      <c r="E397" s="256" t="str">
        <f>'C. Masterfiles'!D46</f>
        <v>Radio</v>
      </c>
      <c r="F397" s="370" t="str">
        <f>'C. Masterfiles'!F46</f>
        <v>Mbps</v>
      </c>
      <c r="G397" s="277"/>
      <c r="H397" s="277"/>
      <c r="I397" s="277"/>
      <c r="J397" s="277"/>
      <c r="K397" s="277"/>
      <c r="L397" s="277"/>
      <c r="M397" s="277"/>
      <c r="O397" s="277"/>
      <c r="P397" s="277"/>
      <c r="Q397" s="277"/>
      <c r="R397" s="277"/>
      <c r="S397" s="277"/>
      <c r="T397" s="277"/>
      <c r="U397" s="277"/>
    </row>
    <row r="398" spans="2:21">
      <c r="B398" s="143"/>
      <c r="C398" s="256" t="str">
        <f>'C. Masterfiles'!C47</f>
        <v>N03</v>
      </c>
      <c r="D398" s="256" t="str">
        <f>'C. Masterfiles'!E47</f>
        <v>GSM базова станция (2G Base Station)</v>
      </c>
      <c r="E398" s="256" t="str">
        <f>'C. Masterfiles'!D47</f>
        <v>BTS</v>
      </c>
      <c r="F398" s="370" t="str">
        <f>'C. Masterfiles'!F47</f>
        <v>BHE 2G radio</v>
      </c>
      <c r="G398" s="277"/>
      <c r="H398" s="277"/>
      <c r="I398" s="277"/>
      <c r="J398" s="277"/>
      <c r="K398" s="277"/>
      <c r="L398" s="277"/>
      <c r="M398" s="277"/>
      <c r="O398" s="277"/>
      <c r="P398" s="277"/>
      <c r="Q398" s="277"/>
      <c r="R398" s="277"/>
      <c r="S398" s="277"/>
      <c r="T398" s="277"/>
      <c r="U398" s="277"/>
    </row>
    <row r="399" spans="2:21">
      <c r="B399" s="143"/>
      <c r="C399" s="256" t="str">
        <f>'C. Masterfiles'!C48</f>
        <v>N04</v>
      </c>
      <c r="D399" s="256" t="str">
        <f>'C. Masterfiles'!E48</f>
        <v>UMTS базова станция (3G Base Station)</v>
      </c>
      <c r="E399" s="256" t="str">
        <f>'C. Masterfiles'!D48</f>
        <v>Node B</v>
      </c>
      <c r="F399" s="370" t="str">
        <f>'C. Masterfiles'!F48</f>
        <v>Mbps</v>
      </c>
      <c r="G399" s="277"/>
      <c r="H399" s="277"/>
      <c r="I399" s="277"/>
      <c r="J399" s="277"/>
      <c r="K399" s="277"/>
      <c r="L399" s="277"/>
      <c r="M399" s="277"/>
      <c r="O399" s="277"/>
      <c r="P399" s="277"/>
      <c r="Q399" s="277"/>
      <c r="R399" s="277"/>
      <c r="S399" s="277"/>
      <c r="T399" s="277"/>
      <c r="U399" s="277"/>
    </row>
    <row r="400" spans="2:21" s="223" customFormat="1">
      <c r="B400" s="143"/>
      <c r="C400" s="256" t="str">
        <f>'C. Masterfiles'!C49</f>
        <v>N05</v>
      </c>
      <c r="D400" s="256" t="str">
        <f>'C. Masterfiles'!E49</f>
        <v>Контролер на GSM базова станция (Base station controller)</v>
      </c>
      <c r="E400" s="256" t="str">
        <f>'C. Masterfiles'!D49</f>
        <v>BSC</v>
      </c>
      <c r="F400" s="370" t="str">
        <f>'C. Masterfiles'!F49</f>
        <v>BHE 2G radio</v>
      </c>
      <c r="G400" s="274">
        <f>(1+O400*'3. Network design parameters'!$J397/12)/'3. Network design parameters'!$K397</f>
        <v>1.7000000000000004</v>
      </c>
      <c r="H400" s="274">
        <f>(1+P400*'3. Network design parameters'!$J397/12)/'3. Network design parameters'!$K397</f>
        <v>1.6999999999999997</v>
      </c>
      <c r="I400" s="274">
        <f>(1+Q400*'3. Network design parameters'!$J397/12)/'3. Network design parameters'!$K397</f>
        <v>1.6999999999999997</v>
      </c>
      <c r="J400" s="274">
        <f>(1+R400*'3. Network design parameters'!$J397/12)/'3. Network design parameters'!$K397</f>
        <v>1.7000000000000002</v>
      </c>
      <c r="K400" s="274">
        <f>(1+S400*'3. Network design parameters'!$J397/12)/'3. Network design parameters'!$K397</f>
        <v>1.7000000000000004</v>
      </c>
      <c r="L400" s="274">
        <f>(1+T400*'3. Network design parameters'!$J397/12)/'3. Network design parameters'!$K397</f>
        <v>1.6999999999999991</v>
      </c>
      <c r="M400" s="274">
        <f>(1+U400*'3. Network design parameters'!$J397/12)/'3. Network design parameters'!$K397</f>
        <v>1.6999999999999991</v>
      </c>
      <c r="O400" s="274">
        <f t="shared" ref="O400:O425" si="169">IF($F400="BHE",H$380,IF($F400="Subscribers",H$384,IF($F400="SMS",H$386,IF($F400="MMS",H$388,IF($F400="Mbps",H$390,IF($F400="BHE 2G radio",H$382,0))))))</f>
        <v>2.000000000000024E-2</v>
      </c>
      <c r="P400" s="274">
        <f t="shared" ref="P400:P425" si="170">IF($F400="BHE",I$380,IF($F400="Subscribers",I$384,IF($F400="SMS",I$386,IF($F400="MMS",I$388,IF($F400="Mbps",I$390,IF($F400="BHE 2G radio",I$382,0))))))</f>
        <v>1.9999999999999796E-2</v>
      </c>
      <c r="Q400" s="274">
        <f t="shared" ref="Q400:Q425" si="171">IF($F400="BHE",J$380,IF($F400="Subscribers",J$384,IF($F400="SMS",J$386,IF($F400="MMS",J$388,IF($F400="Mbps",J$390,IF($F400="BHE 2G radio",J$382,0))))))</f>
        <v>1.9999999999999796E-2</v>
      </c>
      <c r="R400" s="274">
        <f t="shared" ref="R400:R425" si="172">IF($F400="BHE",K$380,IF($F400="Subscribers",K$384,IF($F400="SMS",K$386,IF($F400="MMS",K$388,IF($F400="Mbps",K$390,IF($F400="BHE 2G radio",K$382,0))))))</f>
        <v>2.0000000000000018E-2</v>
      </c>
      <c r="S400" s="274">
        <f t="shared" ref="S400:S425" si="173">IF($F400="BHE",L$380,IF($F400="Subscribers",L$384,IF($F400="SMS",L$386,IF($F400="MMS",L$388,IF($F400="Mbps",L$390,IF($F400="BHE 2G radio",L$382,0))))))</f>
        <v>2.000000000000024E-2</v>
      </c>
      <c r="T400" s="274">
        <f t="shared" ref="T400:U415" si="174">IF($F400="BHE",M$380,IF($F400="Subscribers",M$384,IF($F400="SMS",M$386,IF($F400="MMS",M$388,IF($F400="Mbps",M$390,IF($F400="BHE 2G radio",M$382,0))))))</f>
        <v>1.9999999999999352E-2</v>
      </c>
      <c r="U400" s="274">
        <f t="shared" si="174"/>
        <v>1.9999999999999352E-2</v>
      </c>
    </row>
    <row r="401" spans="2:21" s="223" customFormat="1">
      <c r="B401" s="143"/>
      <c r="C401" s="256" t="str">
        <f>'C. Masterfiles'!C50</f>
        <v>N06</v>
      </c>
      <c r="D401" s="256" t="str">
        <f>'C. Masterfiles'!E50</f>
        <v>Контролер на UMTS базова станция (Radio Network Controler)</v>
      </c>
      <c r="E401" s="256" t="str">
        <f>'C. Masterfiles'!D50</f>
        <v>RNC</v>
      </c>
      <c r="F401" s="370" t="str">
        <f>'C. Masterfiles'!F50</f>
        <v>Mbps</v>
      </c>
      <c r="G401" s="274">
        <f>(1+O401*'3. Network design parameters'!$J398/12)/'3. Network design parameters'!$K398</f>
        <v>1.6344284769153434</v>
      </c>
      <c r="H401" s="274">
        <f>(1+P401*'3. Network design parameters'!$J398/12)/'3. Network design parameters'!$K398</f>
        <v>1.6317978175133758</v>
      </c>
      <c r="I401" s="274">
        <f>(1+Q401*'3. Network design parameters'!$J398/12)/'3. Network design parameters'!$K398</f>
        <v>1.6289472574464265</v>
      </c>
      <c r="J401" s="274">
        <f>(1+R401*'3. Network design parameters'!$J398/12)/'3. Network design parameters'!$K398</f>
        <v>1.6258480212978608</v>
      </c>
      <c r="K401" s="274">
        <f>(1+S401*'3. Network design parameters'!$J398/12)/'3. Network design parameters'!$K398</f>
        <v>1.6086791663197779</v>
      </c>
      <c r="L401" s="274">
        <f>(1+T401*'3. Network design parameters'!$J398/12)/'3. Network design parameters'!$K398</f>
        <v>1.6197787375957762</v>
      </c>
      <c r="M401" s="274">
        <f>(1+U401*'3. Network design parameters'!$J398/12)/'3. Network design parameters'!$K398</f>
        <v>1.6197787375957762</v>
      </c>
      <c r="O401" s="274">
        <f t="shared" si="169"/>
        <v>-1.9342913850794008E-2</v>
      </c>
      <c r="P401" s="274">
        <f t="shared" si="170"/>
        <v>-2.0921309491974571E-2</v>
      </c>
      <c r="Q401" s="274">
        <f t="shared" si="171"/>
        <v>-2.263164553214414E-2</v>
      </c>
      <c r="R401" s="274">
        <f t="shared" si="172"/>
        <v>-2.4491187221283628E-2</v>
      </c>
      <c r="S401" s="274">
        <f t="shared" si="173"/>
        <v>-3.4792500208133292E-2</v>
      </c>
      <c r="T401" s="274">
        <f t="shared" si="174"/>
        <v>-2.8132757442534295E-2</v>
      </c>
      <c r="U401" s="274">
        <f t="shared" si="174"/>
        <v>-2.8132757442534295E-2</v>
      </c>
    </row>
    <row r="402" spans="2:21" s="223" customFormat="1">
      <c r="B402" s="143"/>
      <c r="C402" s="256" t="str">
        <f>'C. Masterfiles'!C51</f>
        <v>N07</v>
      </c>
      <c r="D402" s="256" t="str">
        <f>'C. Masterfiles'!E51</f>
        <v>Мобилна централа (Mobile Switching Centre)</v>
      </c>
      <c r="E402" s="256" t="str">
        <f>'C. Masterfiles'!D51</f>
        <v>MSC</v>
      </c>
      <c r="F402" s="370" t="str">
        <f>'C. Masterfiles'!F51</f>
        <v>Subscribers</v>
      </c>
      <c r="G402" s="274">
        <f>(1+O402*'3. Network design parameters'!$J399/12)/'3. Network design parameters'!$K399</f>
        <v>1.2574705028760105</v>
      </c>
      <c r="H402" s="274">
        <f>(1+P402*'3. Network design parameters'!$J399/12)/'3. Network design parameters'!$K399</f>
        <v>1.2366823477658813</v>
      </c>
      <c r="I402" s="274">
        <f>(1+Q402*'3. Network design parameters'!$J399/12)/'3. Network design parameters'!$K399</f>
        <v>1.3058457788195954</v>
      </c>
      <c r="J402" s="274">
        <f>(1+R402*'3. Network design parameters'!$J399/12)/'3. Network design parameters'!$K399</f>
        <v>1.3062016504452341</v>
      </c>
      <c r="K402" s="274">
        <f>(1+S402*'3. Network design parameters'!$J399/12)/'3. Network design parameters'!$K399</f>
        <v>1.3018884991582413</v>
      </c>
      <c r="L402" s="274">
        <f>(1+T402*'3. Network design parameters'!$J399/12)/'3. Network design parameters'!$K399</f>
        <v>1.2821776181456648</v>
      </c>
      <c r="M402" s="274">
        <f>(1+U402*'3. Network design parameters'!$J399/12)/'3. Network design parameters'!$K399</f>
        <v>1.2821776181456648</v>
      </c>
      <c r="O402" s="274">
        <f t="shared" si="169"/>
        <v>5.9764023008084255E-3</v>
      </c>
      <c r="P402" s="274">
        <f t="shared" si="170"/>
        <v>-1.0654121787294857E-2</v>
      </c>
      <c r="Q402" s="274">
        <f t="shared" si="171"/>
        <v>4.4676623055676323E-2</v>
      </c>
      <c r="R402" s="274">
        <f t="shared" si="172"/>
        <v>4.4961320356187384E-2</v>
      </c>
      <c r="S402" s="274">
        <f t="shared" si="173"/>
        <v>4.1510799326593073E-2</v>
      </c>
      <c r="T402" s="274">
        <f t="shared" si="174"/>
        <v>2.5742094516531866E-2</v>
      </c>
      <c r="U402" s="274">
        <f t="shared" si="174"/>
        <v>2.5742094516531866E-2</v>
      </c>
    </row>
    <row r="403" spans="2:21" s="223" customFormat="1">
      <c r="B403" s="143"/>
      <c r="C403" s="256" t="str">
        <f>'C. Masterfiles'!C52</f>
        <v>N08</v>
      </c>
      <c r="D403" s="256" t="str">
        <f>'C. Masterfiles'!E52</f>
        <v>Регистър на "домашните" потребители (Home location register)</v>
      </c>
      <c r="E403" s="256" t="str">
        <f>'C. Masterfiles'!D52</f>
        <v>HLR</v>
      </c>
      <c r="F403" s="370" t="str">
        <f>'C. Masterfiles'!F52</f>
        <v>Subscribers</v>
      </c>
      <c r="G403" s="274">
        <f>(1+O403*'3. Network design parameters'!$J400/12)/'3. Network design parameters'!$K400</f>
        <v>1.2574705028760105</v>
      </c>
      <c r="H403" s="274">
        <f>(1+P403*'3. Network design parameters'!$J400/12)/'3. Network design parameters'!$K400</f>
        <v>1.2366823477658813</v>
      </c>
      <c r="I403" s="274">
        <f>(1+Q403*'3. Network design parameters'!$J400/12)/'3. Network design parameters'!$K400</f>
        <v>1.3058457788195954</v>
      </c>
      <c r="J403" s="274">
        <f>(1+R403*'3. Network design parameters'!$J400/12)/'3. Network design parameters'!$K400</f>
        <v>1.3062016504452341</v>
      </c>
      <c r="K403" s="274">
        <f>(1+S403*'3. Network design parameters'!$J400/12)/'3. Network design parameters'!$K400</f>
        <v>1.3018884991582413</v>
      </c>
      <c r="L403" s="274">
        <f>(1+T403*'3. Network design parameters'!$J400/12)/'3. Network design parameters'!$K400</f>
        <v>1.2821776181456648</v>
      </c>
      <c r="M403" s="274">
        <f>(1+U403*'3. Network design parameters'!$J400/12)/'3. Network design parameters'!$K400</f>
        <v>1.2821776181456648</v>
      </c>
      <c r="O403" s="274">
        <f t="shared" si="169"/>
        <v>5.9764023008084255E-3</v>
      </c>
      <c r="P403" s="274">
        <f t="shared" si="170"/>
        <v>-1.0654121787294857E-2</v>
      </c>
      <c r="Q403" s="274">
        <f t="shared" si="171"/>
        <v>4.4676623055676323E-2</v>
      </c>
      <c r="R403" s="274">
        <f t="shared" si="172"/>
        <v>4.4961320356187384E-2</v>
      </c>
      <c r="S403" s="274">
        <f t="shared" si="173"/>
        <v>4.1510799326593073E-2</v>
      </c>
      <c r="T403" s="274">
        <f t="shared" si="174"/>
        <v>2.5742094516531866E-2</v>
      </c>
      <c r="U403" s="274">
        <f t="shared" si="174"/>
        <v>2.5742094516531866E-2</v>
      </c>
    </row>
    <row r="404" spans="2:21" s="223" customFormat="1">
      <c r="B404" s="143"/>
      <c r="C404" s="256" t="str">
        <f>'C. Masterfiles'!C53</f>
        <v>N09</v>
      </c>
      <c r="D404" s="256" t="str">
        <f>'C. Masterfiles'!E53</f>
        <v>Предплатена платформа (Pre-paid platform)</v>
      </c>
      <c r="E404" s="256" t="str">
        <f>'C. Masterfiles'!D53</f>
        <v>PPP</v>
      </c>
      <c r="F404" s="370" t="str">
        <f>'C. Masterfiles'!F53</f>
        <v>Subscribers</v>
      </c>
      <c r="G404" s="274">
        <f>(1+O404*'3. Network design parameters'!$J401/12)/'3. Network design parameters'!$K401</f>
        <v>1.2574705028760105</v>
      </c>
      <c r="H404" s="274">
        <f>(1+P404*'3. Network design parameters'!$J401/12)/'3. Network design parameters'!$K401</f>
        <v>1.2366823477658813</v>
      </c>
      <c r="I404" s="274">
        <f>(1+Q404*'3. Network design parameters'!$J401/12)/'3. Network design parameters'!$K401</f>
        <v>1.3058457788195954</v>
      </c>
      <c r="J404" s="274">
        <f>(1+R404*'3. Network design parameters'!$J401/12)/'3. Network design parameters'!$K401</f>
        <v>1.3062016504452341</v>
      </c>
      <c r="K404" s="274">
        <f>(1+S404*'3. Network design parameters'!$J401/12)/'3. Network design parameters'!$K401</f>
        <v>1.3018884991582413</v>
      </c>
      <c r="L404" s="274">
        <f>(1+T404*'3. Network design parameters'!$J401/12)/'3. Network design parameters'!$K401</f>
        <v>1.2821776181456648</v>
      </c>
      <c r="M404" s="274">
        <f>(1+U404*'3. Network design parameters'!$J401/12)/'3. Network design parameters'!$K401</f>
        <v>1.2821776181456648</v>
      </c>
      <c r="O404" s="274">
        <f t="shared" si="169"/>
        <v>5.9764023008084255E-3</v>
      </c>
      <c r="P404" s="274">
        <f t="shared" si="170"/>
        <v>-1.0654121787294857E-2</v>
      </c>
      <c r="Q404" s="274">
        <f t="shared" si="171"/>
        <v>4.4676623055676323E-2</v>
      </c>
      <c r="R404" s="274">
        <f t="shared" si="172"/>
        <v>4.4961320356187384E-2</v>
      </c>
      <c r="S404" s="274">
        <f t="shared" si="173"/>
        <v>4.1510799326593073E-2</v>
      </c>
      <c r="T404" s="274">
        <f t="shared" si="174"/>
        <v>2.5742094516531866E-2</v>
      </c>
      <c r="U404" s="274">
        <f t="shared" si="174"/>
        <v>2.5742094516531866E-2</v>
      </c>
    </row>
    <row r="405" spans="2:21" s="223" customFormat="1">
      <c r="B405" s="143"/>
      <c r="C405" s="256" t="str">
        <f>'C. Masterfiles'!C54</f>
        <v>N10</v>
      </c>
      <c r="D405" s="256" t="str">
        <f>'C. Masterfiles'!E54</f>
        <v>SMS шлюз (SMS Gateway)</v>
      </c>
      <c r="E405" s="256" t="str">
        <f>'C. Masterfiles'!D54</f>
        <v>SMSG</v>
      </c>
      <c r="F405" s="370" t="str">
        <f>'C. Masterfiles'!F54</f>
        <v>SMS</v>
      </c>
      <c r="G405" s="274">
        <f>(1+O405*'3. Network design parameters'!$J402/12)/'3. Network design parameters'!$K402</f>
        <v>1.36</v>
      </c>
      <c r="H405" s="274">
        <f>(1+P405*'3. Network design parameters'!$J402/12)/'3. Network design parameters'!$K402</f>
        <v>1.36</v>
      </c>
      <c r="I405" s="274">
        <f>(1+Q405*'3. Network design parameters'!$J402/12)/'3. Network design parameters'!$K402</f>
        <v>1.36</v>
      </c>
      <c r="J405" s="274">
        <f>(1+R405*'3. Network design parameters'!$J402/12)/'3. Network design parameters'!$K402</f>
        <v>1.36</v>
      </c>
      <c r="K405" s="274">
        <f>(1+S405*'3. Network design parameters'!$J402/12)/'3. Network design parameters'!$K402</f>
        <v>1.3600000000000003</v>
      </c>
      <c r="L405" s="274">
        <f>(1+T405*'3. Network design parameters'!$J402/12)/'3. Network design parameters'!$K402</f>
        <v>1.3599999999999997</v>
      </c>
      <c r="M405" s="274">
        <f>(1+U405*'3. Network design parameters'!$J402/12)/'3. Network design parameters'!$K402</f>
        <v>1.3599999999999997</v>
      </c>
      <c r="O405" s="274">
        <f t="shared" si="169"/>
        <v>2.0000000000000018E-2</v>
      </c>
      <c r="P405" s="274">
        <f t="shared" si="170"/>
        <v>2.0000000000000018E-2</v>
      </c>
      <c r="Q405" s="274">
        <f t="shared" si="171"/>
        <v>2.0000000000000018E-2</v>
      </c>
      <c r="R405" s="274">
        <f t="shared" si="172"/>
        <v>2.0000000000000018E-2</v>
      </c>
      <c r="S405" s="274">
        <f t="shared" si="173"/>
        <v>2.000000000000024E-2</v>
      </c>
      <c r="T405" s="274">
        <f t="shared" si="174"/>
        <v>1.9999999999999796E-2</v>
      </c>
      <c r="U405" s="274">
        <f t="shared" si="174"/>
        <v>1.9999999999999796E-2</v>
      </c>
    </row>
    <row r="406" spans="2:21" s="223" customFormat="1">
      <c r="B406" s="143"/>
      <c r="C406" s="256" t="str">
        <f>'C. Masterfiles'!C55</f>
        <v>N11</v>
      </c>
      <c r="D406" s="256" t="str">
        <f>'C. Masterfiles'!E55</f>
        <v>Централа за кратки съобщения SMS (SMS Control Centre)</v>
      </c>
      <c r="E406" s="256" t="str">
        <f>'C. Masterfiles'!D55</f>
        <v>SMSC</v>
      </c>
      <c r="F406" s="370" t="str">
        <f>'C. Masterfiles'!F55</f>
        <v>SMS</v>
      </c>
      <c r="G406" s="274">
        <f>(1+O406*'3. Network design parameters'!$J403/12)/'3. Network design parameters'!$K403</f>
        <v>1.8214285714285714</v>
      </c>
      <c r="H406" s="274">
        <f>(1+P406*'3. Network design parameters'!$J403/12)/'3. Network design parameters'!$K403</f>
        <v>1.8214285714285714</v>
      </c>
      <c r="I406" s="274">
        <f>(1+Q406*'3. Network design parameters'!$J403/12)/'3. Network design parameters'!$K403</f>
        <v>1.8214285714285714</v>
      </c>
      <c r="J406" s="274">
        <f>(1+R406*'3. Network design parameters'!$J403/12)/'3. Network design parameters'!$K403</f>
        <v>1.8214285714285714</v>
      </c>
      <c r="K406" s="274">
        <f>(1+S406*'3. Network design parameters'!$J403/12)/'3. Network design parameters'!$K403</f>
        <v>1.8214285714285716</v>
      </c>
      <c r="L406" s="274">
        <f>(1+T406*'3. Network design parameters'!$J403/12)/'3. Network design parameters'!$K403</f>
        <v>1.821428571428571</v>
      </c>
      <c r="M406" s="274">
        <f>(1+U406*'3. Network design parameters'!$J403/12)/'3. Network design parameters'!$K403</f>
        <v>1.821428571428571</v>
      </c>
      <c r="O406" s="274">
        <f t="shared" si="169"/>
        <v>2.0000000000000018E-2</v>
      </c>
      <c r="P406" s="274">
        <f t="shared" si="170"/>
        <v>2.0000000000000018E-2</v>
      </c>
      <c r="Q406" s="274">
        <f t="shared" si="171"/>
        <v>2.0000000000000018E-2</v>
      </c>
      <c r="R406" s="274">
        <f t="shared" si="172"/>
        <v>2.0000000000000018E-2</v>
      </c>
      <c r="S406" s="274">
        <f t="shared" si="173"/>
        <v>2.000000000000024E-2</v>
      </c>
      <c r="T406" s="274">
        <f t="shared" si="174"/>
        <v>1.9999999999999796E-2</v>
      </c>
      <c r="U406" s="274">
        <f t="shared" si="174"/>
        <v>1.9999999999999796E-2</v>
      </c>
    </row>
    <row r="407" spans="2:21" s="223" customFormat="1">
      <c r="B407" s="143"/>
      <c r="C407" s="256" t="str">
        <f>'C. Masterfiles'!C56</f>
        <v>N12</v>
      </c>
      <c r="D407" s="256" t="str">
        <f>'C. Masterfiles'!E56</f>
        <v>Централа за мултимедийни съобщения MMS (MMS Control Centre)</v>
      </c>
      <c r="E407" s="256" t="str">
        <f>'C. Masterfiles'!D56</f>
        <v>MMSC</v>
      </c>
      <c r="F407" s="370" t="str">
        <f>'C. Masterfiles'!F56</f>
        <v>MMS</v>
      </c>
      <c r="G407" s="274">
        <f>(1+O407*'3. Network design parameters'!$J404/12)/'3. Network design parameters'!$K404</f>
        <v>2.3720930232558142</v>
      </c>
      <c r="H407" s="274">
        <f>(1+P407*'3. Network design parameters'!$J404/12)/'3. Network design parameters'!$K404</f>
        <v>2.3720930232558142</v>
      </c>
      <c r="I407" s="274">
        <f>(1+Q407*'3. Network design parameters'!$J404/12)/'3. Network design parameters'!$K404</f>
        <v>2.3720930232558142</v>
      </c>
      <c r="J407" s="274">
        <f>(1+R407*'3. Network design parameters'!$J404/12)/'3. Network design parameters'!$K404</f>
        <v>2.3720930232558137</v>
      </c>
      <c r="K407" s="274">
        <f>(1+S407*'3. Network design parameters'!$J404/12)/'3. Network design parameters'!$K404</f>
        <v>2.3720930232558142</v>
      </c>
      <c r="L407" s="274">
        <f>(1+T407*'3. Network design parameters'!$J404/12)/'3. Network design parameters'!$K404</f>
        <v>2.3720930232558142</v>
      </c>
      <c r="M407" s="274">
        <f>(1+U407*'3. Network design parameters'!$J404/12)/'3. Network design parameters'!$K404</f>
        <v>2.3720930232558142</v>
      </c>
      <c r="O407" s="274">
        <f t="shared" si="169"/>
        <v>2.0000000000000018E-2</v>
      </c>
      <c r="P407" s="274">
        <f t="shared" si="170"/>
        <v>2.0000000000000018E-2</v>
      </c>
      <c r="Q407" s="274">
        <f t="shared" si="171"/>
        <v>2.0000000000000018E-2</v>
      </c>
      <c r="R407" s="274">
        <f t="shared" si="172"/>
        <v>1.9999999999999796E-2</v>
      </c>
      <c r="S407" s="274">
        <f t="shared" si="173"/>
        <v>2.0000000000000018E-2</v>
      </c>
      <c r="T407" s="274">
        <f t="shared" si="174"/>
        <v>2.0000000000000018E-2</v>
      </c>
      <c r="U407" s="274">
        <f t="shared" si="174"/>
        <v>2.0000000000000018E-2</v>
      </c>
    </row>
    <row r="408" spans="2:21" s="223" customFormat="1">
      <c r="B408" s="143"/>
      <c r="C408" s="256" t="str">
        <f>'C. Masterfiles'!C57</f>
        <v>N13</v>
      </c>
      <c r="D408" s="256" t="str">
        <f>'C. Masterfiles'!E57</f>
        <v>Система за гласова поща (Voice mail system)</v>
      </c>
      <c r="E408" s="256" t="str">
        <f>'C. Masterfiles'!D57</f>
        <v>VMS</v>
      </c>
      <c r="F408" s="370" t="str">
        <f>'C. Masterfiles'!F57</f>
        <v>Subscribers</v>
      </c>
      <c r="G408" s="274">
        <f>(1+O408*'3. Network design parameters'!$J405/12)/'3. Network design parameters'!$K405</f>
        <v>1.2574705028760105</v>
      </c>
      <c r="H408" s="274">
        <f>(1+P408*'3. Network design parameters'!$J405/12)/'3. Network design parameters'!$K405</f>
        <v>1.2366823477658813</v>
      </c>
      <c r="I408" s="274">
        <f>(1+Q408*'3. Network design parameters'!$J405/12)/'3. Network design parameters'!$K405</f>
        <v>1.3058457788195954</v>
      </c>
      <c r="J408" s="274">
        <f>(1+R408*'3. Network design parameters'!$J405/12)/'3. Network design parameters'!$K405</f>
        <v>1.3062016504452341</v>
      </c>
      <c r="K408" s="274">
        <f>(1+S408*'3. Network design parameters'!$J405/12)/'3. Network design parameters'!$K405</f>
        <v>1.3018884991582413</v>
      </c>
      <c r="L408" s="274">
        <f>(1+T408*'3. Network design parameters'!$J405/12)/'3. Network design parameters'!$K405</f>
        <v>1.2821776181456648</v>
      </c>
      <c r="M408" s="274">
        <f>(1+U408*'3. Network design parameters'!$J405/12)/'3. Network design parameters'!$K405</f>
        <v>1.2821776181456648</v>
      </c>
      <c r="O408" s="274">
        <f t="shared" si="169"/>
        <v>5.9764023008084255E-3</v>
      </c>
      <c r="P408" s="274">
        <f t="shared" si="170"/>
        <v>-1.0654121787294857E-2</v>
      </c>
      <c r="Q408" s="274">
        <f t="shared" si="171"/>
        <v>4.4676623055676323E-2</v>
      </c>
      <c r="R408" s="274">
        <f t="shared" si="172"/>
        <v>4.4961320356187384E-2</v>
      </c>
      <c r="S408" s="274">
        <f t="shared" si="173"/>
        <v>4.1510799326593073E-2</v>
      </c>
      <c r="T408" s="274">
        <f t="shared" si="174"/>
        <v>2.5742094516531866E-2</v>
      </c>
      <c r="U408" s="274">
        <f t="shared" si="174"/>
        <v>2.5742094516531866E-2</v>
      </c>
    </row>
    <row r="409" spans="2:21" s="223" customFormat="1">
      <c r="B409" s="143"/>
      <c r="C409" s="256" t="str">
        <f>'C. Masterfiles'!C58</f>
        <v>N14</v>
      </c>
      <c r="D409" s="256" t="str">
        <f>'C. Masterfiles'!E58</f>
        <v>Система за управление на мрежата (Network management system)</v>
      </c>
      <c r="E409" s="256" t="str">
        <f>'C. Masterfiles'!D58</f>
        <v>NMS</v>
      </c>
      <c r="F409" s="370" t="str">
        <f>'C. Masterfiles'!F58</f>
        <v>Subscribers</v>
      </c>
      <c r="G409" s="274">
        <f>(1+O409*'3. Network design parameters'!$J406/12)/'3. Network design parameters'!$K406</f>
        <v>1.3413018697344112</v>
      </c>
      <c r="H409" s="274">
        <f>(1+P409*'3. Network design parameters'!$J406/12)/'3. Network design parameters'!$K406</f>
        <v>1.3191278376169402</v>
      </c>
      <c r="I409" s="274">
        <f>(1+Q409*'3. Network design parameters'!$J406/12)/'3. Network design parameters'!$K406</f>
        <v>1.3929021640742352</v>
      </c>
      <c r="J409" s="274">
        <f>(1+R409*'3. Network design parameters'!$J406/12)/'3. Network design parameters'!$K406</f>
        <v>1.3932817604749166</v>
      </c>
      <c r="K409" s="274">
        <f>(1+S409*'3. Network design parameters'!$J406/12)/'3. Network design parameters'!$K406</f>
        <v>1.3886810657687907</v>
      </c>
      <c r="L409" s="274">
        <f>(1+T409*'3. Network design parameters'!$J406/12)/'3. Network design parameters'!$K406</f>
        <v>1.3676561260220426</v>
      </c>
      <c r="M409" s="274">
        <f>(1+U409*'3. Network design parameters'!$J406/12)/'3. Network design parameters'!$K406</f>
        <v>1.3676561260220426</v>
      </c>
      <c r="O409" s="274">
        <f t="shared" si="169"/>
        <v>5.9764023008084255E-3</v>
      </c>
      <c r="P409" s="274">
        <f t="shared" si="170"/>
        <v>-1.0654121787294857E-2</v>
      </c>
      <c r="Q409" s="274">
        <f t="shared" si="171"/>
        <v>4.4676623055676323E-2</v>
      </c>
      <c r="R409" s="274">
        <f t="shared" si="172"/>
        <v>4.4961320356187384E-2</v>
      </c>
      <c r="S409" s="274">
        <f t="shared" si="173"/>
        <v>4.1510799326593073E-2</v>
      </c>
      <c r="T409" s="274">
        <f t="shared" si="174"/>
        <v>2.5742094516531866E-2</v>
      </c>
      <c r="U409" s="274">
        <f t="shared" si="174"/>
        <v>2.5742094516531866E-2</v>
      </c>
    </row>
    <row r="410" spans="2:21" s="223" customFormat="1">
      <c r="B410" s="143"/>
      <c r="C410" s="256" t="str">
        <f>'C. Masterfiles'!C59</f>
        <v>N15</v>
      </c>
      <c r="D410" s="256" t="str">
        <f>'C. Masterfiles'!E59</f>
        <v>Система/и за оперативна поддръжка на мрежата (Operational Support System)</v>
      </c>
      <c r="E410" s="256" t="str">
        <f>'C. Masterfiles'!D59</f>
        <v>OSS</v>
      </c>
      <c r="F410" s="370" t="str">
        <f>'C. Masterfiles'!F59</f>
        <v>Subscribers</v>
      </c>
      <c r="G410" s="274">
        <f>(1+O410*'3. Network design parameters'!$J407/12)/'3. Network design parameters'!$K407</f>
        <v>1.3413018697344112</v>
      </c>
      <c r="H410" s="274">
        <f>(1+P410*'3. Network design parameters'!$J407/12)/'3. Network design parameters'!$K407</f>
        <v>1.3191278376169402</v>
      </c>
      <c r="I410" s="274">
        <f>(1+Q410*'3. Network design parameters'!$J407/12)/'3. Network design parameters'!$K407</f>
        <v>1.3929021640742352</v>
      </c>
      <c r="J410" s="274">
        <f>(1+R410*'3. Network design parameters'!$J407/12)/'3. Network design parameters'!$K407</f>
        <v>1.3932817604749166</v>
      </c>
      <c r="K410" s="274">
        <f>(1+S410*'3. Network design parameters'!$J407/12)/'3. Network design parameters'!$K407</f>
        <v>1.3886810657687907</v>
      </c>
      <c r="L410" s="274">
        <f>(1+T410*'3. Network design parameters'!$J407/12)/'3. Network design parameters'!$K407</f>
        <v>1.3676561260220426</v>
      </c>
      <c r="M410" s="274">
        <f>(1+U410*'3. Network design parameters'!$J407/12)/'3. Network design parameters'!$K407</f>
        <v>1.3676561260220426</v>
      </c>
      <c r="O410" s="274">
        <f t="shared" si="169"/>
        <v>5.9764023008084255E-3</v>
      </c>
      <c r="P410" s="274">
        <f t="shared" si="170"/>
        <v>-1.0654121787294857E-2</v>
      </c>
      <c r="Q410" s="274">
        <f t="shared" si="171"/>
        <v>4.4676623055676323E-2</v>
      </c>
      <c r="R410" s="274">
        <f t="shared" si="172"/>
        <v>4.4961320356187384E-2</v>
      </c>
      <c r="S410" s="274">
        <f t="shared" si="173"/>
        <v>4.1510799326593073E-2</v>
      </c>
      <c r="T410" s="274">
        <f t="shared" si="174"/>
        <v>2.5742094516531866E-2</v>
      </c>
      <c r="U410" s="274">
        <f t="shared" si="174"/>
        <v>2.5742094516531866E-2</v>
      </c>
    </row>
    <row r="411" spans="2:21" s="223" customFormat="1">
      <c r="B411" s="143"/>
      <c r="C411" s="256" t="str">
        <f>'C. Masterfiles'!C60</f>
        <v>N16</v>
      </c>
      <c r="D411" s="256" t="str">
        <f>'C. Masterfiles'!E60</f>
        <v>GPRS System</v>
      </c>
      <c r="E411" s="256" t="str">
        <f>'C. Masterfiles'!D60</f>
        <v>GPRS</v>
      </c>
      <c r="F411" s="370" t="str">
        <f>'C. Masterfiles'!F60</f>
        <v>Subscribers</v>
      </c>
      <c r="G411" s="274">
        <f>(1+O411*'3. Network design parameters'!$J408/12)/'3. Network design parameters'!$K408</f>
        <v>1.3413018697344112</v>
      </c>
      <c r="H411" s="274">
        <f>(1+P411*'3. Network design parameters'!$J408/12)/'3. Network design parameters'!$K408</f>
        <v>1.3191278376169402</v>
      </c>
      <c r="I411" s="274">
        <f>(1+Q411*'3. Network design parameters'!$J408/12)/'3. Network design parameters'!$K408</f>
        <v>1.3929021640742352</v>
      </c>
      <c r="J411" s="274">
        <f>(1+R411*'3. Network design parameters'!$J408/12)/'3. Network design parameters'!$K408</f>
        <v>1.3932817604749166</v>
      </c>
      <c r="K411" s="274">
        <f>(1+S411*'3. Network design parameters'!$J408/12)/'3. Network design parameters'!$K408</f>
        <v>1.3886810657687907</v>
      </c>
      <c r="L411" s="274">
        <f>(1+T411*'3. Network design parameters'!$J408/12)/'3. Network design parameters'!$K408</f>
        <v>1.3676561260220426</v>
      </c>
      <c r="M411" s="274">
        <f>(1+U411*'3. Network design parameters'!$J408/12)/'3. Network design parameters'!$K408</f>
        <v>1.3676561260220426</v>
      </c>
      <c r="O411" s="274">
        <f t="shared" si="169"/>
        <v>5.9764023008084255E-3</v>
      </c>
      <c r="P411" s="274">
        <f t="shared" si="170"/>
        <v>-1.0654121787294857E-2</v>
      </c>
      <c r="Q411" s="274">
        <f t="shared" si="171"/>
        <v>4.4676623055676323E-2</v>
      </c>
      <c r="R411" s="274">
        <f t="shared" si="172"/>
        <v>4.4961320356187384E-2</v>
      </c>
      <c r="S411" s="274">
        <f t="shared" si="173"/>
        <v>4.1510799326593073E-2</v>
      </c>
      <c r="T411" s="274">
        <f t="shared" si="174"/>
        <v>2.5742094516531866E-2</v>
      </c>
      <c r="U411" s="274">
        <f t="shared" si="174"/>
        <v>2.5742094516531866E-2</v>
      </c>
    </row>
    <row r="412" spans="2:21" s="223" customFormat="1">
      <c r="B412" s="143"/>
      <c r="C412" s="256" t="str">
        <f>'C. Masterfiles'!C61</f>
        <v>N17</v>
      </c>
      <c r="D412" s="256" t="str">
        <f>'C. Masterfiles'!E61</f>
        <v>Retail Billing system</v>
      </c>
      <c r="E412" s="256" t="str">
        <f>'C. Masterfiles'!D61</f>
        <v>BIL</v>
      </c>
      <c r="F412" s="370" t="str">
        <f>'C. Masterfiles'!F61</f>
        <v>Subscribers</v>
      </c>
      <c r="G412" s="274">
        <f>(1+O412*'3. Network design parameters'!$J409/12)/'3. Network design parameters'!$K409</f>
        <v>1.3413018697344112</v>
      </c>
      <c r="H412" s="274">
        <f>(1+P412*'3. Network design parameters'!$J409/12)/'3. Network design parameters'!$K409</f>
        <v>1.3191278376169402</v>
      </c>
      <c r="I412" s="274">
        <f>(1+Q412*'3. Network design parameters'!$J409/12)/'3. Network design parameters'!$K409</f>
        <v>1.3929021640742352</v>
      </c>
      <c r="J412" s="274">
        <f>(1+R412*'3. Network design parameters'!$J409/12)/'3. Network design parameters'!$K409</f>
        <v>1.3932817604749166</v>
      </c>
      <c r="K412" s="274">
        <f>(1+S412*'3. Network design parameters'!$J409/12)/'3. Network design parameters'!$K409</f>
        <v>1.3886810657687907</v>
      </c>
      <c r="L412" s="274">
        <f>(1+T412*'3. Network design parameters'!$J409/12)/'3. Network design parameters'!$K409</f>
        <v>1.3676561260220426</v>
      </c>
      <c r="M412" s="274">
        <f>(1+U412*'3. Network design parameters'!$J409/12)/'3. Network design parameters'!$K409</f>
        <v>1.3676561260220426</v>
      </c>
      <c r="O412" s="274">
        <f t="shared" si="169"/>
        <v>5.9764023008084255E-3</v>
      </c>
      <c r="P412" s="274">
        <f t="shared" si="170"/>
        <v>-1.0654121787294857E-2</v>
      </c>
      <c r="Q412" s="274">
        <f t="shared" si="171"/>
        <v>4.4676623055676323E-2</v>
      </c>
      <c r="R412" s="274">
        <f t="shared" si="172"/>
        <v>4.4961320356187384E-2</v>
      </c>
      <c r="S412" s="274">
        <f t="shared" si="173"/>
        <v>4.1510799326593073E-2</v>
      </c>
      <c r="T412" s="274">
        <f t="shared" si="174"/>
        <v>2.5742094516531866E-2</v>
      </c>
      <c r="U412" s="274">
        <f t="shared" si="174"/>
        <v>2.5742094516531866E-2</v>
      </c>
    </row>
    <row r="413" spans="2:21" s="223" customFormat="1">
      <c r="B413" s="143"/>
      <c r="C413" s="256" t="str">
        <f>'C. Masterfiles'!C62</f>
        <v>N18</v>
      </c>
      <c r="D413" s="256" t="str">
        <f>'C. Masterfiles'!E62</f>
        <v>Система за таксуване (Interconnection Billing System)</v>
      </c>
      <c r="E413" s="256" t="str">
        <f>'C. Masterfiles'!D62</f>
        <v>IBIL</v>
      </c>
      <c r="F413" s="370" t="str">
        <f>'C. Masterfiles'!F62</f>
        <v>Subscribers</v>
      </c>
      <c r="G413" s="274">
        <f>(1+O413*'3. Network design parameters'!$J410/12)/'3. Network design parameters'!$K410</f>
        <v>1.3413018697344112</v>
      </c>
      <c r="H413" s="274">
        <f>(1+P413*'3. Network design parameters'!$J410/12)/'3. Network design parameters'!$K410</f>
        <v>1.3191278376169402</v>
      </c>
      <c r="I413" s="274">
        <f>(1+Q413*'3. Network design parameters'!$J410/12)/'3. Network design parameters'!$K410</f>
        <v>1.3929021640742352</v>
      </c>
      <c r="J413" s="274">
        <f>(1+R413*'3. Network design parameters'!$J410/12)/'3. Network design parameters'!$K410</f>
        <v>1.3932817604749166</v>
      </c>
      <c r="K413" s="274">
        <f>(1+S413*'3. Network design parameters'!$J410/12)/'3. Network design parameters'!$K410</f>
        <v>1.3886810657687907</v>
      </c>
      <c r="L413" s="274">
        <f>(1+T413*'3. Network design parameters'!$J410/12)/'3. Network design parameters'!$K410</f>
        <v>1.3676561260220426</v>
      </c>
      <c r="M413" s="274">
        <f>(1+U413*'3. Network design parameters'!$J410/12)/'3. Network design parameters'!$K410</f>
        <v>1.3676561260220426</v>
      </c>
      <c r="O413" s="274">
        <f t="shared" si="169"/>
        <v>5.9764023008084255E-3</v>
      </c>
      <c r="P413" s="274">
        <f t="shared" si="170"/>
        <v>-1.0654121787294857E-2</v>
      </c>
      <c r="Q413" s="274">
        <f t="shared" si="171"/>
        <v>4.4676623055676323E-2</v>
      </c>
      <c r="R413" s="274">
        <f t="shared" si="172"/>
        <v>4.4961320356187384E-2</v>
      </c>
      <c r="S413" s="274">
        <f t="shared" si="173"/>
        <v>4.1510799326593073E-2</v>
      </c>
      <c r="T413" s="274">
        <f t="shared" si="174"/>
        <v>2.5742094516531866E-2</v>
      </c>
      <c r="U413" s="274">
        <f t="shared" si="174"/>
        <v>2.5742094516531866E-2</v>
      </c>
    </row>
    <row r="414" spans="2:21" s="223" customFormat="1">
      <c r="B414" s="143"/>
      <c r="C414" s="256" t="str">
        <f>'C. Masterfiles'!C63</f>
        <v>N19</v>
      </c>
      <c r="D414" s="256" t="str">
        <f>'C. Masterfiles'!E63</f>
        <v>Шлюз за взаимниосвързване (Interconnect Gateway)</v>
      </c>
      <c r="E414" s="256" t="str">
        <f>'C. Masterfiles'!D63</f>
        <v>IGW</v>
      </c>
      <c r="F414" s="370" t="str">
        <f>'C. Masterfiles'!F63</f>
        <v>Mbps</v>
      </c>
      <c r="G414" s="274">
        <f>(1+O414*'3. Network design parameters'!$J411/12)/'3. Network design parameters'!$K411</f>
        <v>1.2379106788432537</v>
      </c>
      <c r="H414" s="274">
        <f>(1+P414*'3. Network design parameters'!$J411/12)/'3. Network design parameters'!$K411</f>
        <v>1.2369241815675158</v>
      </c>
      <c r="I414" s="274">
        <f>(1+Q414*'3. Network design parameters'!$J411/12)/'3. Network design parameters'!$K411</f>
        <v>1.2358552215424097</v>
      </c>
      <c r="J414" s="274">
        <f>(1+R414*'3. Network design parameters'!$J411/12)/'3. Network design parameters'!$K411</f>
        <v>1.2346930079866976</v>
      </c>
      <c r="K414" s="274">
        <f>(1+S414*'3. Network design parameters'!$J411/12)/'3. Network design parameters'!$K411</f>
        <v>1.2282546873699167</v>
      </c>
      <c r="L414" s="274">
        <f>(1+T414*'3. Network design parameters'!$J411/12)/'3. Network design parameters'!$K411</f>
        <v>1.232417026598416</v>
      </c>
      <c r="M414" s="274">
        <f>(1+U414*'3. Network design parameters'!$J411/12)/'3. Network design parameters'!$K411</f>
        <v>1.232417026598416</v>
      </c>
      <c r="O414" s="274">
        <f t="shared" si="169"/>
        <v>-1.9342913850794008E-2</v>
      </c>
      <c r="P414" s="274">
        <f t="shared" si="170"/>
        <v>-2.0921309491974571E-2</v>
      </c>
      <c r="Q414" s="274">
        <f t="shared" si="171"/>
        <v>-2.263164553214414E-2</v>
      </c>
      <c r="R414" s="274">
        <f t="shared" si="172"/>
        <v>-2.4491187221283628E-2</v>
      </c>
      <c r="S414" s="274">
        <f t="shared" si="173"/>
        <v>-3.4792500208133292E-2</v>
      </c>
      <c r="T414" s="274">
        <f t="shared" si="174"/>
        <v>-2.8132757442534295E-2</v>
      </c>
      <c r="U414" s="274">
        <f t="shared" si="174"/>
        <v>-2.8132757442534295E-2</v>
      </c>
    </row>
    <row r="415" spans="2:21" s="223" customFormat="1">
      <c r="B415" s="143"/>
      <c r="C415" s="256" t="str">
        <f>'C. Masterfiles'!C64</f>
        <v>N20</v>
      </c>
      <c r="D415" s="256" t="str">
        <f>'C. Masterfiles'!E64</f>
        <v>Международен шлюз за взаимниосвързване  (International Gateway)</v>
      </c>
      <c r="E415" s="256" t="str">
        <f>'C. Masterfiles'!D64</f>
        <v>INT</v>
      </c>
      <c r="F415" s="370" t="str">
        <f>'C. Masterfiles'!F64</f>
        <v>Mbps</v>
      </c>
      <c r="G415" s="274">
        <f>(1+O415*'3. Network design parameters'!$J412/12)/'3. Network design parameters'!$K412</f>
        <v>1.2379106788432537</v>
      </c>
      <c r="H415" s="274">
        <f>(1+P415*'3. Network design parameters'!$J412/12)/'3. Network design parameters'!$K412</f>
        <v>1.2369241815675158</v>
      </c>
      <c r="I415" s="274">
        <f>(1+Q415*'3. Network design parameters'!$J412/12)/'3. Network design parameters'!$K412</f>
        <v>1.2358552215424097</v>
      </c>
      <c r="J415" s="274">
        <f>(1+R415*'3. Network design parameters'!$J412/12)/'3. Network design parameters'!$K412</f>
        <v>1.2346930079866976</v>
      </c>
      <c r="K415" s="274">
        <f>(1+S415*'3. Network design parameters'!$J412/12)/'3. Network design parameters'!$K412</f>
        <v>1.2282546873699167</v>
      </c>
      <c r="L415" s="274">
        <f>(1+T415*'3. Network design parameters'!$J412/12)/'3. Network design parameters'!$K412</f>
        <v>1.232417026598416</v>
      </c>
      <c r="M415" s="274">
        <f>(1+U415*'3. Network design parameters'!$J412/12)/'3. Network design parameters'!$K412</f>
        <v>1.232417026598416</v>
      </c>
      <c r="O415" s="274">
        <f t="shared" si="169"/>
        <v>-1.9342913850794008E-2</v>
      </c>
      <c r="P415" s="274">
        <f t="shared" si="170"/>
        <v>-2.0921309491974571E-2</v>
      </c>
      <c r="Q415" s="274">
        <f t="shared" si="171"/>
        <v>-2.263164553214414E-2</v>
      </c>
      <c r="R415" s="274">
        <f t="shared" si="172"/>
        <v>-2.4491187221283628E-2</v>
      </c>
      <c r="S415" s="274">
        <f t="shared" si="173"/>
        <v>-3.4792500208133292E-2</v>
      </c>
      <c r="T415" s="274">
        <f t="shared" si="174"/>
        <v>-2.8132757442534295E-2</v>
      </c>
      <c r="U415" s="274">
        <f t="shared" si="174"/>
        <v>-2.8132757442534295E-2</v>
      </c>
    </row>
    <row r="416" spans="2:21" s="223" customFormat="1">
      <c r="B416" s="143"/>
      <c r="C416" s="256" t="str">
        <f>'C. Masterfiles'!C65</f>
        <v>N21</v>
      </c>
      <c r="D416" s="256" t="str">
        <f>'C. Masterfiles'!E65</f>
        <v>Облужващ GPRS възел (Serving GPRS Support Node)</v>
      </c>
      <c r="E416" s="256" t="str">
        <f>'C. Masterfiles'!D65</f>
        <v>SGSN</v>
      </c>
      <c r="F416" s="370" t="str">
        <f>'C. Masterfiles'!F65</f>
        <v>Subscribers</v>
      </c>
      <c r="G416" s="274">
        <f>(1+O416*'3. Network design parameters'!$J413/12)/'3. Network design parameters'!$K413</f>
        <v>2.0119528046016169</v>
      </c>
      <c r="H416" s="274">
        <f>(1+P416*'3. Network design parameters'!$J413/12)/'3. Network design parameters'!$K413</f>
        <v>1.9786917564254103</v>
      </c>
      <c r="I416" s="274">
        <f>(1+Q416*'3. Network design parameters'!$J413/12)/'3. Network design parameters'!$K413</f>
        <v>2.0893532461113526</v>
      </c>
      <c r="J416" s="274">
        <f>(1+R416*'3. Network design parameters'!$J413/12)/'3. Network design parameters'!$K413</f>
        <v>2.0899226407123748</v>
      </c>
      <c r="K416" s="274">
        <f>(1+S416*'3. Network design parameters'!$J413/12)/'3. Network design parameters'!$K413</f>
        <v>2.0830215986531861</v>
      </c>
      <c r="L416" s="274">
        <f>(1+T416*'3. Network design parameters'!$J413/12)/'3. Network design parameters'!$K413</f>
        <v>2.0514841890330637</v>
      </c>
      <c r="M416" s="274">
        <f>(1+U416*'3. Network design parameters'!$J413/12)/'3. Network design parameters'!$K413</f>
        <v>2.0514841890330637</v>
      </c>
      <c r="O416" s="274">
        <f t="shared" si="169"/>
        <v>5.9764023008084255E-3</v>
      </c>
      <c r="P416" s="274">
        <f t="shared" si="170"/>
        <v>-1.0654121787294857E-2</v>
      </c>
      <c r="Q416" s="274">
        <f t="shared" si="171"/>
        <v>4.4676623055676323E-2</v>
      </c>
      <c r="R416" s="274">
        <f t="shared" si="172"/>
        <v>4.4961320356187384E-2</v>
      </c>
      <c r="S416" s="274">
        <f t="shared" si="173"/>
        <v>4.1510799326593073E-2</v>
      </c>
      <c r="T416" s="274">
        <f t="shared" ref="T416:U425" si="175">IF($F416="BHE",M$380,IF($F416="Subscribers",M$384,IF($F416="SMS",M$386,IF($F416="MMS",M$388,IF($F416="Mbps",M$390,IF($F416="BHE 2G radio",M$382,0))))))</f>
        <v>2.5742094516531866E-2</v>
      </c>
      <c r="U416" s="274">
        <f t="shared" si="175"/>
        <v>2.5742094516531866E-2</v>
      </c>
    </row>
    <row r="417" spans="2:21" s="223" customFormat="1">
      <c r="B417" s="143"/>
      <c r="C417" s="256" t="str">
        <f>'C. Masterfiles'!C66</f>
        <v>N22</v>
      </c>
      <c r="D417" s="256" t="str">
        <f>'C. Masterfiles'!E66</f>
        <v>Шлюз на мрежата за пакетна комутация (Gateway GPRS Support Node )</v>
      </c>
      <c r="E417" s="256" t="str">
        <f>'C. Masterfiles'!D66</f>
        <v>GGSN</v>
      </c>
      <c r="F417" s="370" t="str">
        <f>'C. Masterfiles'!F66</f>
        <v>Subscribers</v>
      </c>
      <c r="G417" s="274">
        <f>(1+O417*'3. Network design parameters'!$J414/12)/'3. Network design parameters'!$K414</f>
        <v>1.2574705028760105</v>
      </c>
      <c r="H417" s="274">
        <f>(1+P417*'3. Network design parameters'!$J414/12)/'3. Network design parameters'!$K414</f>
        <v>1.2366823477658813</v>
      </c>
      <c r="I417" s="274">
        <f>(1+Q417*'3. Network design parameters'!$J414/12)/'3. Network design parameters'!$K414</f>
        <v>1.3058457788195954</v>
      </c>
      <c r="J417" s="274">
        <f>(1+R417*'3. Network design parameters'!$J414/12)/'3. Network design parameters'!$K414</f>
        <v>1.3062016504452341</v>
      </c>
      <c r="K417" s="274">
        <f>(1+S417*'3. Network design parameters'!$J414/12)/'3. Network design parameters'!$K414</f>
        <v>1.3018884991582413</v>
      </c>
      <c r="L417" s="274">
        <f>(1+T417*'3. Network design parameters'!$J414/12)/'3. Network design parameters'!$K414</f>
        <v>1.2821776181456648</v>
      </c>
      <c r="M417" s="274">
        <f>(1+U417*'3. Network design parameters'!$J414/12)/'3. Network design parameters'!$K414</f>
        <v>1.2821776181456648</v>
      </c>
      <c r="O417" s="274">
        <f t="shared" si="169"/>
        <v>5.9764023008084255E-3</v>
      </c>
      <c r="P417" s="274">
        <f t="shared" si="170"/>
        <v>-1.0654121787294857E-2</v>
      </c>
      <c r="Q417" s="274">
        <f t="shared" si="171"/>
        <v>4.4676623055676323E-2</v>
      </c>
      <c r="R417" s="274">
        <f t="shared" si="172"/>
        <v>4.4961320356187384E-2</v>
      </c>
      <c r="S417" s="274">
        <f t="shared" si="173"/>
        <v>4.1510799326593073E-2</v>
      </c>
      <c r="T417" s="274">
        <f t="shared" si="175"/>
        <v>2.5742094516531866E-2</v>
      </c>
      <c r="U417" s="274">
        <f t="shared" si="175"/>
        <v>2.5742094516531866E-2</v>
      </c>
    </row>
    <row r="418" spans="2:21" s="223" customFormat="1">
      <c r="B418" s="143"/>
      <c r="C418" s="256" t="str">
        <f>'C. Masterfiles'!C67</f>
        <v>N23</v>
      </c>
      <c r="D418" s="256" t="str">
        <f>'C. Masterfiles'!E67</f>
        <v>IN Platform</v>
      </c>
      <c r="E418" s="256" t="str">
        <f>'C. Masterfiles'!D67</f>
        <v>IN/NGN</v>
      </c>
      <c r="F418" s="370" t="str">
        <f>'C. Masterfiles'!F67</f>
        <v>Mbps</v>
      </c>
      <c r="G418" s="274">
        <f>(1+O418*'3. Network design parameters'!$J415/12)/'3. Network design parameters'!$K415</f>
        <v>1.2258213576865074</v>
      </c>
      <c r="H418" s="274">
        <f>(1+P418*'3. Network design parameters'!$J415/12)/'3. Network design parameters'!$K415</f>
        <v>1.2238483631350316</v>
      </c>
      <c r="I418" s="274">
        <f>(1+Q418*'3. Network design parameters'!$J415/12)/'3. Network design parameters'!$K415</f>
        <v>1.2217104430848198</v>
      </c>
      <c r="J418" s="274">
        <f>(1+R418*'3. Network design parameters'!$J415/12)/'3. Network design parameters'!$K415</f>
        <v>1.2193860159733954</v>
      </c>
      <c r="K418" s="274">
        <f>(1+S418*'3. Network design parameters'!$J415/12)/'3. Network design parameters'!$K415</f>
        <v>1.2065093747398332</v>
      </c>
      <c r="L418" s="274">
        <f>(1+T418*'3. Network design parameters'!$J415/12)/'3. Network design parameters'!$K415</f>
        <v>1.214834053196832</v>
      </c>
      <c r="M418" s="274">
        <f>(1+U418*'3. Network design parameters'!$J415/12)/'3. Network design parameters'!$K415</f>
        <v>1.214834053196832</v>
      </c>
      <c r="O418" s="274">
        <f t="shared" si="169"/>
        <v>-1.9342913850794008E-2</v>
      </c>
      <c r="P418" s="274">
        <f t="shared" si="170"/>
        <v>-2.0921309491974571E-2</v>
      </c>
      <c r="Q418" s="274">
        <f t="shared" si="171"/>
        <v>-2.263164553214414E-2</v>
      </c>
      <c r="R418" s="274">
        <f t="shared" si="172"/>
        <v>-2.4491187221283628E-2</v>
      </c>
      <c r="S418" s="274">
        <f t="shared" si="173"/>
        <v>-3.4792500208133292E-2</v>
      </c>
      <c r="T418" s="274">
        <f t="shared" si="175"/>
        <v>-2.8132757442534295E-2</v>
      </c>
      <c r="U418" s="274">
        <f t="shared" si="175"/>
        <v>-2.8132757442534295E-2</v>
      </c>
    </row>
    <row r="419" spans="2:21" s="223" customFormat="1">
      <c r="B419" s="143"/>
      <c r="C419" s="256" t="str">
        <f>'C. Masterfiles'!C68</f>
        <v>N24</v>
      </c>
      <c r="D419" s="256" t="str">
        <f>'C. Masterfiles'!E68</f>
        <v>4G базова станция (4G Base Station)</v>
      </c>
      <c r="E419" s="256" t="str">
        <f>'C. Masterfiles'!D68</f>
        <v>eNodeB</v>
      </c>
      <c r="F419" s="370" t="str">
        <f>'C. Masterfiles'!F68</f>
        <v>Mbps</v>
      </c>
      <c r="G419" s="277"/>
      <c r="H419" s="277"/>
      <c r="I419" s="277"/>
      <c r="J419" s="277"/>
      <c r="K419" s="277"/>
      <c r="L419" s="277"/>
      <c r="M419" s="277"/>
      <c r="O419" s="277"/>
      <c r="P419" s="277"/>
      <c r="Q419" s="277"/>
      <c r="R419" s="277"/>
      <c r="S419" s="277"/>
      <c r="T419" s="277"/>
      <c r="U419" s="277"/>
    </row>
    <row r="420" spans="2:21" s="223" customFormat="1">
      <c r="B420" s="143"/>
      <c r="C420" s="256" t="str">
        <f>'C. Masterfiles'!C69</f>
        <v>N25</v>
      </c>
      <c r="D420" s="256" t="str">
        <f>'C. Masterfiles'!E69</f>
        <v>4G Приемо-предавателно устройство (4G Transceiver)</v>
      </c>
      <c r="E420" s="256" t="str">
        <f>'C. Masterfiles'!D69</f>
        <v>eNodeB Radio</v>
      </c>
      <c r="F420" s="370" t="str">
        <f>'C. Masterfiles'!F69</f>
        <v>Mbps</v>
      </c>
      <c r="G420" s="277"/>
      <c r="H420" s="277"/>
      <c r="I420" s="277"/>
      <c r="J420" s="277"/>
      <c r="K420" s="277"/>
      <c r="L420" s="277"/>
      <c r="M420" s="277"/>
      <c r="O420" s="277"/>
      <c r="P420" s="277"/>
      <c r="Q420" s="277"/>
      <c r="R420" s="277"/>
      <c r="S420" s="277"/>
      <c r="T420" s="277"/>
      <c r="U420" s="277"/>
    </row>
    <row r="421" spans="2:21" s="223" customFormat="1">
      <c r="B421" s="143"/>
      <c r="C421" s="256" t="str">
        <f>'C. Masterfiles'!C70</f>
        <v>N26</v>
      </c>
      <c r="D421" s="256" t="str">
        <f>'C. Masterfiles'!E70</f>
        <v>OTHER: complete as required</v>
      </c>
      <c r="E421" s="256" t="str">
        <f>'C. Masterfiles'!D70</f>
        <v>OTHER</v>
      </c>
      <c r="F421" s="701">
        <f>'C. Masterfiles'!F70</f>
        <v>0</v>
      </c>
      <c r="G421" s="274" t="e">
        <f>(1+O421*'3. Network design parameters'!$J418/12)/'3. Network design parameters'!$K418</f>
        <v>#DIV/0!</v>
      </c>
      <c r="H421" s="274" t="e">
        <f>(1+P421*'3. Network design parameters'!$J418/12)/'3. Network design parameters'!$K418</f>
        <v>#DIV/0!</v>
      </c>
      <c r="I421" s="274" t="e">
        <f>(1+Q421*'3. Network design parameters'!$J418/12)/'3. Network design parameters'!$K418</f>
        <v>#DIV/0!</v>
      </c>
      <c r="J421" s="274" t="e">
        <f>(1+R421*'3. Network design parameters'!$J418/12)/'3. Network design parameters'!$K418</f>
        <v>#DIV/0!</v>
      </c>
      <c r="K421" s="274" t="e">
        <f>(1+S421*'3. Network design parameters'!$J418/12)/'3. Network design parameters'!$K418</f>
        <v>#DIV/0!</v>
      </c>
      <c r="L421" s="274" t="e">
        <f>(1+T421*'3. Network design parameters'!$J418/12)/'3. Network design parameters'!$K418</f>
        <v>#DIV/0!</v>
      </c>
      <c r="M421" s="274" t="e">
        <f>(1+U421*'3. Network design parameters'!$J418/12)/'3. Network design parameters'!$K418</f>
        <v>#DIV/0!</v>
      </c>
      <c r="O421" s="274">
        <f t="shared" si="169"/>
        <v>0</v>
      </c>
      <c r="P421" s="274">
        <f t="shared" si="170"/>
        <v>0</v>
      </c>
      <c r="Q421" s="274">
        <f t="shared" si="171"/>
        <v>0</v>
      </c>
      <c r="R421" s="274">
        <f t="shared" si="172"/>
        <v>0</v>
      </c>
      <c r="S421" s="274">
        <f t="shared" si="173"/>
        <v>0</v>
      </c>
      <c r="T421" s="274">
        <f t="shared" si="175"/>
        <v>0</v>
      </c>
      <c r="U421" s="274">
        <f t="shared" si="175"/>
        <v>0</v>
      </c>
    </row>
    <row r="422" spans="2:21" s="223" customFormat="1">
      <c r="B422" s="143"/>
      <c r="C422" s="256" t="str">
        <f>'C. Masterfiles'!C71</f>
        <v>N27</v>
      </c>
      <c r="D422" s="256" t="str">
        <f>'C. Masterfiles'!E71</f>
        <v>OTHER: complete as required</v>
      </c>
      <c r="E422" s="256" t="str">
        <f>'C. Masterfiles'!D71</f>
        <v>OTHER</v>
      </c>
      <c r="F422" s="701">
        <f>'C. Masterfiles'!F71</f>
        <v>0</v>
      </c>
      <c r="G422" s="274" t="e">
        <f>(1+O422*'3. Network design parameters'!$J419/12)/'3. Network design parameters'!$K419</f>
        <v>#DIV/0!</v>
      </c>
      <c r="H422" s="274" t="e">
        <f>(1+P422*'3. Network design parameters'!$J419/12)/'3. Network design parameters'!$K419</f>
        <v>#DIV/0!</v>
      </c>
      <c r="I422" s="274" t="e">
        <f>(1+Q422*'3. Network design parameters'!$J419/12)/'3. Network design parameters'!$K419</f>
        <v>#DIV/0!</v>
      </c>
      <c r="J422" s="274" t="e">
        <f>(1+R422*'3. Network design parameters'!$J419/12)/'3. Network design parameters'!$K419</f>
        <v>#DIV/0!</v>
      </c>
      <c r="K422" s="274" t="e">
        <f>(1+S422*'3. Network design parameters'!$J419/12)/'3. Network design parameters'!$K419</f>
        <v>#DIV/0!</v>
      </c>
      <c r="L422" s="274" t="e">
        <f>(1+T422*'3. Network design parameters'!$J419/12)/'3. Network design parameters'!$K419</f>
        <v>#DIV/0!</v>
      </c>
      <c r="M422" s="274" t="e">
        <f>(1+U422*'3. Network design parameters'!$J419/12)/'3. Network design parameters'!$K419</f>
        <v>#DIV/0!</v>
      </c>
      <c r="O422" s="274">
        <f t="shared" si="169"/>
        <v>0</v>
      </c>
      <c r="P422" s="274">
        <f t="shared" si="170"/>
        <v>0</v>
      </c>
      <c r="Q422" s="274">
        <f t="shared" si="171"/>
        <v>0</v>
      </c>
      <c r="R422" s="274">
        <f t="shared" si="172"/>
        <v>0</v>
      </c>
      <c r="S422" s="274">
        <f t="shared" si="173"/>
        <v>0</v>
      </c>
      <c r="T422" s="274">
        <f t="shared" si="175"/>
        <v>0</v>
      </c>
      <c r="U422" s="274">
        <f t="shared" si="175"/>
        <v>0</v>
      </c>
    </row>
    <row r="423" spans="2:21" s="223" customFormat="1">
      <c r="B423" s="143"/>
      <c r="C423" s="256" t="str">
        <f>'C. Masterfiles'!C72</f>
        <v>N28</v>
      </c>
      <c r="D423" s="256" t="str">
        <f>'C. Masterfiles'!E72</f>
        <v>OTHER: complete as required</v>
      </c>
      <c r="E423" s="256" t="str">
        <f>'C. Masterfiles'!D72</f>
        <v>OTHER</v>
      </c>
      <c r="F423" s="701">
        <f>'C. Masterfiles'!F72</f>
        <v>0</v>
      </c>
      <c r="G423" s="274" t="e">
        <f>(1+O423*'3. Network design parameters'!$J420/12)/'3. Network design parameters'!$K420</f>
        <v>#DIV/0!</v>
      </c>
      <c r="H423" s="274" t="e">
        <f>(1+P423*'3. Network design parameters'!$J420/12)/'3. Network design parameters'!$K420</f>
        <v>#DIV/0!</v>
      </c>
      <c r="I423" s="274" t="e">
        <f>(1+Q423*'3. Network design parameters'!$J420/12)/'3. Network design parameters'!$K420</f>
        <v>#DIV/0!</v>
      </c>
      <c r="J423" s="274" t="e">
        <f>(1+R423*'3. Network design parameters'!$J420/12)/'3. Network design parameters'!$K420</f>
        <v>#DIV/0!</v>
      </c>
      <c r="K423" s="274" t="e">
        <f>(1+S423*'3. Network design parameters'!$J420/12)/'3. Network design parameters'!$K420</f>
        <v>#DIV/0!</v>
      </c>
      <c r="L423" s="274" t="e">
        <f>(1+T423*'3. Network design parameters'!$J420/12)/'3. Network design parameters'!$K420</f>
        <v>#DIV/0!</v>
      </c>
      <c r="M423" s="274" t="e">
        <f>(1+U423*'3. Network design parameters'!$J420/12)/'3. Network design parameters'!$K420</f>
        <v>#DIV/0!</v>
      </c>
      <c r="O423" s="274">
        <f t="shared" si="169"/>
        <v>0</v>
      </c>
      <c r="P423" s="274">
        <f t="shared" si="170"/>
        <v>0</v>
      </c>
      <c r="Q423" s="274">
        <f t="shared" si="171"/>
        <v>0</v>
      </c>
      <c r="R423" s="274">
        <f t="shared" si="172"/>
        <v>0</v>
      </c>
      <c r="S423" s="274">
        <f t="shared" si="173"/>
        <v>0</v>
      </c>
      <c r="T423" s="274">
        <f t="shared" si="175"/>
        <v>0</v>
      </c>
      <c r="U423" s="274">
        <f t="shared" si="175"/>
        <v>0</v>
      </c>
    </row>
    <row r="424" spans="2:21" s="223" customFormat="1">
      <c r="B424" s="143"/>
      <c r="C424" s="256" t="str">
        <f>'C. Masterfiles'!C73</f>
        <v>N29</v>
      </c>
      <c r="D424" s="256" t="str">
        <f>'C. Masterfiles'!E73</f>
        <v>OTHER: complete as required</v>
      </c>
      <c r="E424" s="256" t="str">
        <f>'C. Masterfiles'!D73</f>
        <v>OTHER</v>
      </c>
      <c r="F424" s="701">
        <f>'C. Masterfiles'!F73</f>
        <v>0</v>
      </c>
      <c r="G424" s="274" t="e">
        <f>(1+O424*'3. Network design parameters'!$J421/12)/'3. Network design parameters'!$K421</f>
        <v>#DIV/0!</v>
      </c>
      <c r="H424" s="274" t="e">
        <f>(1+P424*'3. Network design parameters'!$J421/12)/'3. Network design parameters'!$K421</f>
        <v>#DIV/0!</v>
      </c>
      <c r="I424" s="274" t="e">
        <f>(1+Q424*'3. Network design parameters'!$J421/12)/'3. Network design parameters'!$K421</f>
        <v>#DIV/0!</v>
      </c>
      <c r="J424" s="274" t="e">
        <f>(1+R424*'3. Network design parameters'!$J421/12)/'3. Network design parameters'!$K421</f>
        <v>#DIV/0!</v>
      </c>
      <c r="K424" s="274" t="e">
        <f>(1+S424*'3. Network design parameters'!$J421/12)/'3. Network design parameters'!$K421</f>
        <v>#DIV/0!</v>
      </c>
      <c r="L424" s="274" t="e">
        <f>(1+T424*'3. Network design parameters'!$J421/12)/'3. Network design parameters'!$K421</f>
        <v>#DIV/0!</v>
      </c>
      <c r="M424" s="274" t="e">
        <f>(1+U424*'3. Network design parameters'!$J421/12)/'3. Network design parameters'!$K421</f>
        <v>#DIV/0!</v>
      </c>
      <c r="O424" s="274">
        <f t="shared" si="169"/>
        <v>0</v>
      </c>
      <c r="P424" s="274">
        <f t="shared" si="170"/>
        <v>0</v>
      </c>
      <c r="Q424" s="274">
        <f t="shared" si="171"/>
        <v>0</v>
      </c>
      <c r="R424" s="274">
        <f t="shared" si="172"/>
        <v>0</v>
      </c>
      <c r="S424" s="274">
        <f t="shared" si="173"/>
        <v>0</v>
      </c>
      <c r="T424" s="274">
        <f t="shared" si="175"/>
        <v>0</v>
      </c>
      <c r="U424" s="274">
        <f t="shared" si="175"/>
        <v>0</v>
      </c>
    </row>
    <row r="425" spans="2:21">
      <c r="B425" s="143"/>
      <c r="C425" s="256" t="str">
        <f>'C. Masterfiles'!C74</f>
        <v>N30</v>
      </c>
      <c r="D425" s="256" t="str">
        <f>'C. Masterfiles'!E74</f>
        <v>OTHER: complete as required</v>
      </c>
      <c r="E425" s="256" t="str">
        <f>'C. Masterfiles'!D74</f>
        <v>OTHER</v>
      </c>
      <c r="F425" s="701">
        <f>'C. Masterfiles'!F74</f>
        <v>0</v>
      </c>
      <c r="G425" s="274" t="e">
        <f>(1+O425*'3. Network design parameters'!$J422/12)/'3. Network design parameters'!$K422</f>
        <v>#DIV/0!</v>
      </c>
      <c r="H425" s="274" t="e">
        <f>(1+P425*'3. Network design parameters'!$J422/12)/'3. Network design parameters'!$K422</f>
        <v>#DIV/0!</v>
      </c>
      <c r="I425" s="274" t="e">
        <f>(1+Q425*'3. Network design parameters'!$J422/12)/'3. Network design parameters'!$K422</f>
        <v>#DIV/0!</v>
      </c>
      <c r="J425" s="274" t="e">
        <f>(1+R425*'3. Network design parameters'!$J422/12)/'3. Network design parameters'!$K422</f>
        <v>#DIV/0!</v>
      </c>
      <c r="K425" s="274" t="e">
        <f>(1+S425*'3. Network design parameters'!$J422/12)/'3. Network design parameters'!$K422</f>
        <v>#DIV/0!</v>
      </c>
      <c r="L425" s="274" t="e">
        <f>(1+T425*'3. Network design parameters'!$J422/12)/'3. Network design parameters'!$K422</f>
        <v>#DIV/0!</v>
      </c>
      <c r="M425" s="274" t="e">
        <f>(1+U425*'3. Network design parameters'!$J422/12)/'3. Network design parameters'!$K422</f>
        <v>#DIV/0!</v>
      </c>
      <c r="O425" s="274">
        <f t="shared" si="169"/>
        <v>0</v>
      </c>
      <c r="P425" s="274">
        <f t="shared" si="170"/>
        <v>0</v>
      </c>
      <c r="Q425" s="274">
        <f t="shared" si="171"/>
        <v>0</v>
      </c>
      <c r="R425" s="274">
        <f t="shared" si="172"/>
        <v>0</v>
      </c>
      <c r="S425" s="274">
        <f t="shared" si="173"/>
        <v>0</v>
      </c>
      <c r="T425" s="274">
        <f t="shared" si="175"/>
        <v>0</v>
      </c>
      <c r="U425" s="274">
        <f t="shared" si="175"/>
        <v>0</v>
      </c>
    </row>
    <row r="426" spans="2:21">
      <c r="B426" s="143"/>
      <c r="C426" s="238"/>
      <c r="D426" s="238"/>
      <c r="E426" s="238"/>
      <c r="F426" s="300"/>
      <c r="G426" s="277"/>
      <c r="H426" s="277"/>
      <c r="I426" s="277"/>
      <c r="J426" s="300"/>
      <c r="K426" s="300"/>
      <c r="L426" s="300"/>
      <c r="M426" s="300"/>
      <c r="O426" s="277"/>
      <c r="P426" s="277"/>
      <c r="Q426" s="277"/>
      <c r="R426" s="300"/>
      <c r="S426" s="300"/>
      <c r="T426" s="300"/>
      <c r="U426" s="300"/>
    </row>
    <row r="427" spans="2:21">
      <c r="B427" s="143"/>
      <c r="C427" s="265"/>
      <c r="D427" s="265"/>
      <c r="E427" s="265"/>
      <c r="F427" s="265"/>
      <c r="G427" s="272"/>
      <c r="H427" s="272"/>
      <c r="I427" s="272"/>
      <c r="J427" s="272"/>
      <c r="K427" s="272"/>
      <c r="L427" s="265"/>
      <c r="M427" s="265"/>
      <c r="N427" s="265"/>
      <c r="O427" s="265"/>
      <c r="P427" s="265"/>
      <c r="Q427" s="265"/>
      <c r="R427" s="265"/>
      <c r="S427" s="265"/>
    </row>
    <row r="428" spans="2:21">
      <c r="B428" s="143"/>
      <c r="C428" s="265"/>
      <c r="D428" s="265"/>
      <c r="E428" s="265"/>
      <c r="F428" s="265"/>
      <c r="G428" s="272"/>
      <c r="H428" s="272"/>
      <c r="I428" s="272"/>
      <c r="J428" s="272"/>
      <c r="K428" s="272"/>
      <c r="L428" s="265"/>
      <c r="M428" s="265"/>
      <c r="N428" s="265"/>
      <c r="O428" s="265"/>
      <c r="P428" s="265"/>
      <c r="Q428" s="265"/>
      <c r="R428" s="265"/>
      <c r="S428" s="265"/>
    </row>
    <row r="429" spans="2:21">
      <c r="B429" s="143"/>
      <c r="C429" s="350"/>
      <c r="D429" s="350"/>
      <c r="E429" s="350"/>
      <c r="F429" s="350"/>
      <c r="G429" s="815" t="s">
        <v>397</v>
      </c>
      <c r="H429" s="816"/>
      <c r="I429" s="816"/>
      <c r="J429" s="816"/>
      <c r="K429" s="816"/>
      <c r="L429" s="816"/>
      <c r="M429" s="817"/>
      <c r="O429" s="815" t="s">
        <v>398</v>
      </c>
      <c r="P429" s="816"/>
      <c r="Q429" s="816"/>
      <c r="R429" s="816"/>
      <c r="S429" s="816"/>
      <c r="T429" s="816"/>
      <c r="U429" s="817"/>
    </row>
    <row r="430" spans="2:21" ht="25.5">
      <c r="B430" s="375"/>
      <c r="C430" s="238"/>
      <c r="D430" s="892" t="s">
        <v>400</v>
      </c>
      <c r="E430" s="893"/>
      <c r="F430" s="502" t="s">
        <v>399</v>
      </c>
      <c r="G430" s="230">
        <f t="shared" ref="G430:L430" si="176">G395</f>
        <v>2014</v>
      </c>
      <c r="H430" s="230">
        <f t="shared" si="176"/>
        <v>2015</v>
      </c>
      <c r="I430" s="230">
        <f t="shared" si="176"/>
        <v>2016</v>
      </c>
      <c r="J430" s="230">
        <f t="shared" si="176"/>
        <v>2017</v>
      </c>
      <c r="K430" s="230">
        <f t="shared" si="176"/>
        <v>2018</v>
      </c>
      <c r="L430" s="230">
        <f t="shared" si="176"/>
        <v>2019</v>
      </c>
      <c r="M430" s="230">
        <f t="shared" ref="M430" si="177">M395</f>
        <v>2020</v>
      </c>
      <c r="O430" s="230">
        <f t="shared" ref="O430:U430" si="178">G430</f>
        <v>2014</v>
      </c>
      <c r="P430" s="230">
        <f t="shared" si="178"/>
        <v>2015</v>
      </c>
      <c r="Q430" s="230">
        <f t="shared" si="178"/>
        <v>2016</v>
      </c>
      <c r="R430" s="230">
        <f t="shared" si="178"/>
        <v>2017</v>
      </c>
      <c r="S430" s="230">
        <f t="shared" si="178"/>
        <v>2018</v>
      </c>
      <c r="T430" s="230">
        <f t="shared" si="178"/>
        <v>2019</v>
      </c>
      <c r="U430" s="230">
        <f t="shared" si="178"/>
        <v>2020</v>
      </c>
    </row>
    <row r="431" spans="2:21">
      <c r="B431" s="143"/>
      <c r="C431" s="256" t="str">
        <f>'C. Masterfiles'!C81</f>
        <v>T01</v>
      </c>
      <c r="D431" s="400" t="str">
        <f>'C. Masterfiles'!D81</f>
        <v>BTS-BSC</v>
      </c>
      <c r="E431" s="401"/>
      <c r="F431" s="256" t="str">
        <f>'C. Masterfiles'!E81</f>
        <v>BHE 2G radio</v>
      </c>
      <c r="G431" s="274">
        <f>(1+O431*'3. Network design parameters'!$F590/12)/'3. Network design parameters'!$G590</f>
        <v>2.5500000000000003</v>
      </c>
      <c r="H431" s="274">
        <f>(1+P431*'3. Network design parameters'!$F590/12)/'3. Network design parameters'!$G590</f>
        <v>2.5499999999999994</v>
      </c>
      <c r="I431" s="274">
        <f>(1+Q431*'3. Network design parameters'!$F590/12)/'3. Network design parameters'!$G590</f>
        <v>2.5499999999999994</v>
      </c>
      <c r="J431" s="274">
        <f>(1+R431*'3. Network design parameters'!$F590/12)/'3. Network design parameters'!$G590</f>
        <v>2.5499999999999998</v>
      </c>
      <c r="K431" s="274">
        <f>(1+S431*'3. Network design parameters'!$F590/12)/'3. Network design parameters'!$G590</f>
        <v>2.5500000000000003</v>
      </c>
      <c r="L431" s="274">
        <f>(1+T431*'3. Network design parameters'!$F590/12)/'3. Network design parameters'!$G590</f>
        <v>2.549999999999998</v>
      </c>
      <c r="M431" s="274">
        <f>(1+U431*'3. Network design parameters'!$F590/12)/'3. Network design parameters'!$G590</f>
        <v>2.549999999999998</v>
      </c>
      <c r="O431" s="274">
        <f t="shared" ref="O431:O455" si="179">IF($F431="BHE",H$380,IF($F431="BHE 2G radio",H$382,IF($F431="Mbps",H$390,0)))</f>
        <v>2.000000000000024E-2</v>
      </c>
      <c r="P431" s="274">
        <f t="shared" ref="P431:P455" si="180">IF($F431="BHE",I$380,IF($F431="BHE 2G radio",I$382,IF($F431="Mbps",I$390,0)))</f>
        <v>1.9999999999999796E-2</v>
      </c>
      <c r="Q431" s="274">
        <f t="shared" ref="Q431:Q455" si="181">IF($F431="BHE",J$380,IF($F431="BHE 2G radio",J$382,IF($F431="Mbps",J$390,0)))</f>
        <v>1.9999999999999796E-2</v>
      </c>
      <c r="R431" s="274">
        <f t="shared" ref="R431:R455" si="182">IF($F431="BHE",K$380,IF($F431="BHE 2G radio",K$382,IF($F431="Mbps",K$390,0)))</f>
        <v>2.0000000000000018E-2</v>
      </c>
      <c r="S431" s="274">
        <f t="shared" ref="S431:S455" si="183">IF($F431="BHE",L$380,IF($F431="BHE 2G radio",L$382,IF($F431="Mbps",L$390,0)))</f>
        <v>2.000000000000024E-2</v>
      </c>
      <c r="T431" s="274">
        <f t="shared" ref="T431:U446" si="184">IF($F431="BHE",M$380,IF($F431="BHE 2G radio",M$382,IF($F431="Mbps",M$390,0)))</f>
        <v>1.9999999999999352E-2</v>
      </c>
      <c r="U431" s="274">
        <f t="shared" si="184"/>
        <v>1.9999999999999352E-2</v>
      </c>
    </row>
    <row r="432" spans="2:21">
      <c r="B432" s="143"/>
      <c r="C432" s="256" t="str">
        <f>'C. Masterfiles'!C82</f>
        <v>T02</v>
      </c>
      <c r="D432" s="400" t="str">
        <f>'C. Masterfiles'!D82</f>
        <v>Node B-RNC</v>
      </c>
      <c r="E432" s="401"/>
      <c r="F432" s="256" t="str">
        <f>'C. Masterfiles'!E82</f>
        <v>Mbps</v>
      </c>
      <c r="G432" s="274">
        <f>(1+O432*'3. Network design parameters'!$F591/12)/'3. Network design parameters'!$G591</f>
        <v>2.4516427153730147</v>
      </c>
      <c r="H432" s="274">
        <f>(1+P432*'3. Network design parameters'!$F591/12)/'3. Network design parameters'!$G591</f>
        <v>2.4476967262700633</v>
      </c>
      <c r="I432" s="274">
        <f>(1+Q432*'3. Network design parameters'!$F591/12)/'3. Network design parameters'!$G591</f>
        <v>2.4434208861696396</v>
      </c>
      <c r="J432" s="274">
        <f>(1+R432*'3. Network design parameters'!$F591/12)/'3. Network design parameters'!$G591</f>
        <v>2.4387720319467907</v>
      </c>
      <c r="K432" s="274">
        <f>(1+S432*'3. Network design parameters'!$F591/12)/'3. Network design parameters'!$G591</f>
        <v>2.4130187494796664</v>
      </c>
      <c r="L432" s="274">
        <f>(1+T432*'3. Network design parameters'!$F591/12)/'3. Network design parameters'!$G591</f>
        <v>2.429668106393664</v>
      </c>
      <c r="M432" s="274">
        <f>(1+U432*'3. Network design parameters'!$F591/12)/'3. Network design parameters'!$G591</f>
        <v>2.429668106393664</v>
      </c>
      <c r="O432" s="274">
        <f t="shared" si="179"/>
        <v>-1.9342913850794008E-2</v>
      </c>
      <c r="P432" s="274">
        <f t="shared" si="180"/>
        <v>-2.0921309491974571E-2</v>
      </c>
      <c r="Q432" s="274">
        <f t="shared" si="181"/>
        <v>-2.263164553214414E-2</v>
      </c>
      <c r="R432" s="274">
        <f t="shared" si="182"/>
        <v>-2.4491187221283628E-2</v>
      </c>
      <c r="S432" s="274">
        <f t="shared" si="183"/>
        <v>-3.4792500208133292E-2</v>
      </c>
      <c r="T432" s="274">
        <f t="shared" si="184"/>
        <v>-2.8132757442534295E-2</v>
      </c>
      <c r="U432" s="274">
        <f t="shared" si="184"/>
        <v>-2.8132757442534295E-2</v>
      </c>
    </row>
    <row r="433" spans="2:21" s="223" customFormat="1">
      <c r="B433" s="143"/>
      <c r="C433" s="256" t="str">
        <f>'C. Masterfiles'!C83</f>
        <v>T03</v>
      </c>
      <c r="D433" s="400" t="str">
        <f>'C. Masterfiles'!D83</f>
        <v>BSC-MSC</v>
      </c>
      <c r="E433" s="401"/>
      <c r="F433" s="256" t="str">
        <f>'C. Masterfiles'!E83</f>
        <v>BHE 2G radio</v>
      </c>
      <c r="G433" s="274">
        <f>(1+O433*'3. Network design parameters'!$F592/12)/'3. Network design parameters'!$G592</f>
        <v>1.4571428571428575</v>
      </c>
      <c r="H433" s="274">
        <f>(1+P433*'3. Network design parameters'!$F592/12)/'3. Network design parameters'!$G592</f>
        <v>1.4571428571428569</v>
      </c>
      <c r="I433" s="274">
        <f>(1+Q433*'3. Network design parameters'!$F592/12)/'3. Network design parameters'!$G592</f>
        <v>1.4571428571428569</v>
      </c>
      <c r="J433" s="274">
        <f>(1+R433*'3. Network design parameters'!$F592/12)/'3. Network design parameters'!$G592</f>
        <v>1.4571428571428573</v>
      </c>
      <c r="K433" s="274">
        <f>(1+S433*'3. Network design parameters'!$F592/12)/'3. Network design parameters'!$G592</f>
        <v>1.4571428571428575</v>
      </c>
      <c r="L433" s="274">
        <f>(1+T433*'3. Network design parameters'!$F592/12)/'3. Network design parameters'!$G592</f>
        <v>1.4571428571428564</v>
      </c>
      <c r="M433" s="274">
        <f>(1+U433*'3. Network design parameters'!$F592/12)/'3. Network design parameters'!$G592</f>
        <v>1.4571428571428564</v>
      </c>
      <c r="O433" s="274">
        <f t="shared" si="179"/>
        <v>2.000000000000024E-2</v>
      </c>
      <c r="P433" s="274">
        <f t="shared" si="180"/>
        <v>1.9999999999999796E-2</v>
      </c>
      <c r="Q433" s="274">
        <f t="shared" si="181"/>
        <v>1.9999999999999796E-2</v>
      </c>
      <c r="R433" s="274">
        <f t="shared" si="182"/>
        <v>2.0000000000000018E-2</v>
      </c>
      <c r="S433" s="274">
        <f t="shared" si="183"/>
        <v>2.000000000000024E-2</v>
      </c>
      <c r="T433" s="274">
        <f t="shared" si="184"/>
        <v>1.9999999999999352E-2</v>
      </c>
      <c r="U433" s="274">
        <f t="shared" si="184"/>
        <v>1.9999999999999352E-2</v>
      </c>
    </row>
    <row r="434" spans="2:21" s="223" customFormat="1">
      <c r="B434" s="143"/>
      <c r="C434" s="256" t="str">
        <f>'C. Masterfiles'!C84</f>
        <v>T04</v>
      </c>
      <c r="D434" s="400" t="str">
        <f>'C. Masterfiles'!D84</f>
        <v>RNC-MSC</v>
      </c>
      <c r="E434" s="401"/>
      <c r="F434" s="256" t="str">
        <f>'C. Masterfiles'!E84</f>
        <v>Mbps</v>
      </c>
      <c r="G434" s="274">
        <f>(1+O434*'3. Network design parameters'!$F593/12)/'3. Network design parameters'!$G593</f>
        <v>1.4009386944988658</v>
      </c>
      <c r="H434" s="274">
        <f>(1+P434*'3. Network design parameters'!$F593/12)/'3. Network design parameters'!$G593</f>
        <v>1.3986838435828937</v>
      </c>
      <c r="I434" s="274">
        <f>(1+Q434*'3. Network design parameters'!$F593/12)/'3. Network design parameters'!$G593</f>
        <v>1.3962405063826513</v>
      </c>
      <c r="J434" s="274">
        <f>(1+R434*'3. Network design parameters'!$F593/12)/'3. Network design parameters'!$G593</f>
        <v>1.3935840182553092</v>
      </c>
      <c r="K434" s="274">
        <f>(1+S434*'3. Network design parameters'!$F593/12)/'3. Network design parameters'!$G593</f>
        <v>1.3788678568455239</v>
      </c>
      <c r="L434" s="274">
        <f>(1+T434*'3. Network design parameters'!$F593/12)/'3. Network design parameters'!$G593</f>
        <v>1.3883817750820939</v>
      </c>
      <c r="M434" s="274">
        <f>(1+U434*'3. Network design parameters'!$F593/12)/'3. Network design parameters'!$G593</f>
        <v>1.3883817750820939</v>
      </c>
      <c r="O434" s="274">
        <f t="shared" si="179"/>
        <v>-1.9342913850794008E-2</v>
      </c>
      <c r="P434" s="274">
        <f t="shared" si="180"/>
        <v>-2.0921309491974571E-2</v>
      </c>
      <c r="Q434" s="274">
        <f t="shared" si="181"/>
        <v>-2.263164553214414E-2</v>
      </c>
      <c r="R434" s="274">
        <f t="shared" si="182"/>
        <v>-2.4491187221283628E-2</v>
      </c>
      <c r="S434" s="274">
        <f t="shared" si="183"/>
        <v>-3.4792500208133292E-2</v>
      </c>
      <c r="T434" s="274">
        <f t="shared" si="184"/>
        <v>-2.8132757442534295E-2</v>
      </c>
      <c r="U434" s="274">
        <f t="shared" si="184"/>
        <v>-2.8132757442534295E-2</v>
      </c>
    </row>
    <row r="435" spans="2:21" s="223" customFormat="1">
      <c r="B435" s="143"/>
      <c r="C435" s="256" t="str">
        <f>'C. Masterfiles'!C85</f>
        <v>T05</v>
      </c>
      <c r="D435" s="400" t="str">
        <f>'C. Masterfiles'!D85</f>
        <v>MSC-MSC</v>
      </c>
      <c r="E435" s="401"/>
      <c r="F435" s="256" t="str">
        <f>'C. Masterfiles'!E85</f>
        <v>BHE</v>
      </c>
      <c r="G435" s="274">
        <f>(1+O435*'3. Network design parameters'!$F594/12)/'3. Network design parameters'!$G594</f>
        <v>1.457142857142858</v>
      </c>
      <c r="H435" s="274">
        <f>(1+P435*'3. Network design parameters'!$F594/12)/'3. Network design parameters'!$G594</f>
        <v>1.4571428571428566</v>
      </c>
      <c r="I435" s="274">
        <f>(1+Q435*'3. Network design parameters'!$F594/12)/'3. Network design parameters'!$G594</f>
        <v>1.4571428571428575</v>
      </c>
      <c r="J435" s="274">
        <f>(1+R435*'3. Network design parameters'!$F594/12)/'3. Network design parameters'!$G594</f>
        <v>1.4571428571428573</v>
      </c>
      <c r="K435" s="274">
        <f>(1+S435*'3. Network design parameters'!$F594/12)/'3. Network design parameters'!$G594</f>
        <v>1.4490384787777641</v>
      </c>
      <c r="L435" s="274">
        <f>(1+T435*'3. Network design parameters'!$F594/12)/'3. Network design parameters'!$G594</f>
        <v>1.4571428571428566</v>
      </c>
      <c r="M435" s="274">
        <f>(1+U435*'3. Network design parameters'!$F594/12)/'3. Network design parameters'!$G594</f>
        <v>1.4571428571428566</v>
      </c>
      <c r="O435" s="274">
        <f t="shared" si="179"/>
        <v>2.0000000000000462E-2</v>
      </c>
      <c r="P435" s="274">
        <f t="shared" si="180"/>
        <v>1.9999999999999574E-2</v>
      </c>
      <c r="Q435" s="274">
        <f t="shared" si="181"/>
        <v>2.000000000000024E-2</v>
      </c>
      <c r="R435" s="274">
        <f t="shared" si="182"/>
        <v>2.0000000000000018E-2</v>
      </c>
      <c r="S435" s="274">
        <f t="shared" si="183"/>
        <v>1.4326935144434838E-2</v>
      </c>
      <c r="T435" s="274">
        <f t="shared" si="184"/>
        <v>1.9999999999999574E-2</v>
      </c>
      <c r="U435" s="274">
        <f t="shared" si="184"/>
        <v>1.9999999999999574E-2</v>
      </c>
    </row>
    <row r="436" spans="2:21" s="223" customFormat="1">
      <c r="B436" s="143"/>
      <c r="C436" s="256" t="str">
        <f>'C. Masterfiles'!C86</f>
        <v>T06</v>
      </c>
      <c r="D436" s="400" t="str">
        <f>'C. Masterfiles'!D86</f>
        <v>MSC-PPP</v>
      </c>
      <c r="E436" s="401"/>
      <c r="F436" s="256" t="str">
        <f>'C. Masterfiles'!E86</f>
        <v>BHE</v>
      </c>
      <c r="G436" s="274">
        <f>(1+O436*'3. Network design parameters'!$F595/12)/'3. Network design parameters'!$G595</f>
        <v>1.457142857142858</v>
      </c>
      <c r="H436" s="274">
        <f>(1+P436*'3. Network design parameters'!$F595/12)/'3. Network design parameters'!$G595</f>
        <v>1.4571428571428566</v>
      </c>
      <c r="I436" s="274">
        <f>(1+Q436*'3. Network design parameters'!$F595/12)/'3. Network design parameters'!$G595</f>
        <v>1.4571428571428575</v>
      </c>
      <c r="J436" s="274">
        <f>(1+R436*'3. Network design parameters'!$F595/12)/'3. Network design parameters'!$G595</f>
        <v>1.4571428571428573</v>
      </c>
      <c r="K436" s="274">
        <f>(1+S436*'3. Network design parameters'!$F595/12)/'3. Network design parameters'!$G595</f>
        <v>1.4490384787777641</v>
      </c>
      <c r="L436" s="274">
        <f>(1+T436*'3. Network design parameters'!$F595/12)/'3. Network design parameters'!$G595</f>
        <v>1.4571428571428566</v>
      </c>
      <c r="M436" s="274">
        <f>(1+U436*'3. Network design parameters'!$F595/12)/'3. Network design parameters'!$G595</f>
        <v>1.4571428571428566</v>
      </c>
      <c r="O436" s="274">
        <f t="shared" si="179"/>
        <v>2.0000000000000462E-2</v>
      </c>
      <c r="P436" s="274">
        <f t="shared" si="180"/>
        <v>1.9999999999999574E-2</v>
      </c>
      <c r="Q436" s="274">
        <f t="shared" si="181"/>
        <v>2.000000000000024E-2</v>
      </c>
      <c r="R436" s="274">
        <f t="shared" si="182"/>
        <v>2.0000000000000018E-2</v>
      </c>
      <c r="S436" s="274">
        <f t="shared" si="183"/>
        <v>1.4326935144434838E-2</v>
      </c>
      <c r="T436" s="274">
        <f t="shared" si="184"/>
        <v>1.9999999999999574E-2</v>
      </c>
      <c r="U436" s="274">
        <f t="shared" si="184"/>
        <v>1.9999999999999574E-2</v>
      </c>
    </row>
    <row r="437" spans="2:21" s="223" customFormat="1">
      <c r="B437" s="143"/>
      <c r="C437" s="256" t="str">
        <f>'C. Masterfiles'!C87</f>
        <v>T07</v>
      </c>
      <c r="D437" s="400" t="str">
        <f>'C. Masterfiles'!D87</f>
        <v>MSC-HLR</v>
      </c>
      <c r="E437" s="401"/>
      <c r="F437" s="256" t="str">
        <f>'C. Masterfiles'!E87</f>
        <v>BHE</v>
      </c>
      <c r="G437" s="274">
        <f>(1+O437*'3. Network design parameters'!$F596/12)/'3. Network design parameters'!$G596</f>
        <v>1.457142857142858</v>
      </c>
      <c r="H437" s="274">
        <f>(1+P437*'3. Network design parameters'!$F596/12)/'3. Network design parameters'!$G596</f>
        <v>1.4571428571428566</v>
      </c>
      <c r="I437" s="274">
        <f>(1+Q437*'3. Network design parameters'!$F596/12)/'3. Network design parameters'!$G596</f>
        <v>1.4571428571428575</v>
      </c>
      <c r="J437" s="274">
        <f>(1+R437*'3. Network design parameters'!$F596/12)/'3. Network design parameters'!$G596</f>
        <v>1.4571428571428573</v>
      </c>
      <c r="K437" s="274">
        <f>(1+S437*'3. Network design parameters'!$F596/12)/'3. Network design parameters'!$G596</f>
        <v>1.4490384787777641</v>
      </c>
      <c r="L437" s="274">
        <f>(1+T437*'3. Network design parameters'!$F596/12)/'3. Network design parameters'!$G596</f>
        <v>1.4571428571428566</v>
      </c>
      <c r="M437" s="274">
        <f>(1+U437*'3. Network design parameters'!$F596/12)/'3. Network design parameters'!$G596</f>
        <v>1.4571428571428566</v>
      </c>
      <c r="O437" s="274">
        <f t="shared" si="179"/>
        <v>2.0000000000000462E-2</v>
      </c>
      <c r="P437" s="274">
        <f t="shared" si="180"/>
        <v>1.9999999999999574E-2</v>
      </c>
      <c r="Q437" s="274">
        <f t="shared" si="181"/>
        <v>2.000000000000024E-2</v>
      </c>
      <c r="R437" s="274">
        <f t="shared" si="182"/>
        <v>2.0000000000000018E-2</v>
      </c>
      <c r="S437" s="274">
        <f t="shared" si="183"/>
        <v>1.4326935144434838E-2</v>
      </c>
      <c r="T437" s="274">
        <f t="shared" si="184"/>
        <v>1.9999999999999574E-2</v>
      </c>
      <c r="U437" s="274">
        <f t="shared" si="184"/>
        <v>1.9999999999999574E-2</v>
      </c>
    </row>
    <row r="438" spans="2:21" s="223" customFormat="1">
      <c r="B438" s="143"/>
      <c r="C438" s="256" t="str">
        <f>'C. Masterfiles'!C88</f>
        <v>T08</v>
      </c>
      <c r="D438" s="400" t="str">
        <f>'C. Masterfiles'!D88</f>
        <v>MSC-SMS</v>
      </c>
      <c r="E438" s="401"/>
      <c r="F438" s="256" t="str">
        <f>'C. Masterfiles'!E88</f>
        <v>BHE</v>
      </c>
      <c r="G438" s="274">
        <f>(1+O438*'3. Network design parameters'!$F597/12)/'3. Network design parameters'!$G597</f>
        <v>1.457142857142858</v>
      </c>
      <c r="H438" s="274">
        <f>(1+P438*'3. Network design parameters'!$F597/12)/'3. Network design parameters'!$G597</f>
        <v>1.4571428571428566</v>
      </c>
      <c r="I438" s="274">
        <f>(1+Q438*'3. Network design parameters'!$F597/12)/'3. Network design parameters'!$G597</f>
        <v>1.4571428571428575</v>
      </c>
      <c r="J438" s="274">
        <f>(1+R438*'3. Network design parameters'!$F597/12)/'3. Network design parameters'!$G597</f>
        <v>1.4571428571428573</v>
      </c>
      <c r="K438" s="274">
        <f>(1+S438*'3. Network design parameters'!$F597/12)/'3. Network design parameters'!$G597</f>
        <v>1.4490384787777641</v>
      </c>
      <c r="L438" s="274">
        <f>(1+T438*'3. Network design parameters'!$F597/12)/'3. Network design parameters'!$G597</f>
        <v>1.4571428571428566</v>
      </c>
      <c r="M438" s="274">
        <f>(1+U438*'3. Network design parameters'!$F597/12)/'3. Network design parameters'!$G597</f>
        <v>1.4571428571428566</v>
      </c>
      <c r="O438" s="274">
        <f t="shared" si="179"/>
        <v>2.0000000000000462E-2</v>
      </c>
      <c r="P438" s="274">
        <f t="shared" si="180"/>
        <v>1.9999999999999574E-2</v>
      </c>
      <c r="Q438" s="274">
        <f t="shared" si="181"/>
        <v>2.000000000000024E-2</v>
      </c>
      <c r="R438" s="274">
        <f t="shared" si="182"/>
        <v>2.0000000000000018E-2</v>
      </c>
      <c r="S438" s="274">
        <f t="shared" si="183"/>
        <v>1.4326935144434838E-2</v>
      </c>
      <c r="T438" s="274">
        <f t="shared" si="184"/>
        <v>1.9999999999999574E-2</v>
      </c>
      <c r="U438" s="274">
        <f t="shared" si="184"/>
        <v>1.9999999999999574E-2</v>
      </c>
    </row>
    <row r="439" spans="2:21" s="223" customFormat="1">
      <c r="B439" s="143"/>
      <c r="C439" s="256" t="str">
        <f>'C. Masterfiles'!C89</f>
        <v>T09</v>
      </c>
      <c r="D439" s="400" t="str">
        <f>'C. Masterfiles'!D89</f>
        <v>MSC-MMS</v>
      </c>
      <c r="E439" s="401"/>
      <c r="F439" s="256" t="str">
        <f>'C. Masterfiles'!E89</f>
        <v>BHE</v>
      </c>
      <c r="G439" s="274">
        <f>(1+O439*'3. Network design parameters'!$F598/12)/'3. Network design parameters'!$G598</f>
        <v>1.457142857142858</v>
      </c>
      <c r="H439" s="274">
        <f>(1+P439*'3. Network design parameters'!$F598/12)/'3. Network design parameters'!$G598</f>
        <v>1.4571428571428566</v>
      </c>
      <c r="I439" s="274">
        <f>(1+Q439*'3. Network design parameters'!$F598/12)/'3. Network design parameters'!$G598</f>
        <v>1.4571428571428575</v>
      </c>
      <c r="J439" s="274">
        <f>(1+R439*'3. Network design parameters'!$F598/12)/'3. Network design parameters'!$G598</f>
        <v>1.4571428571428573</v>
      </c>
      <c r="K439" s="274">
        <f>(1+S439*'3. Network design parameters'!$F598/12)/'3. Network design parameters'!$G598</f>
        <v>1.4490384787777641</v>
      </c>
      <c r="L439" s="274">
        <f>(1+T439*'3. Network design parameters'!$F598/12)/'3. Network design parameters'!$G598</f>
        <v>1.4571428571428566</v>
      </c>
      <c r="M439" s="274">
        <f>(1+U439*'3. Network design parameters'!$F598/12)/'3. Network design parameters'!$G598</f>
        <v>1.4571428571428566</v>
      </c>
      <c r="O439" s="274">
        <f t="shared" si="179"/>
        <v>2.0000000000000462E-2</v>
      </c>
      <c r="P439" s="274">
        <f t="shared" si="180"/>
        <v>1.9999999999999574E-2</v>
      </c>
      <c r="Q439" s="274">
        <f t="shared" si="181"/>
        <v>2.000000000000024E-2</v>
      </c>
      <c r="R439" s="274">
        <f t="shared" si="182"/>
        <v>2.0000000000000018E-2</v>
      </c>
      <c r="S439" s="274">
        <f t="shared" si="183"/>
        <v>1.4326935144434838E-2</v>
      </c>
      <c r="T439" s="274">
        <f t="shared" si="184"/>
        <v>1.9999999999999574E-2</v>
      </c>
      <c r="U439" s="274">
        <f t="shared" si="184"/>
        <v>1.9999999999999574E-2</v>
      </c>
    </row>
    <row r="440" spans="2:21" s="223" customFormat="1">
      <c r="B440" s="143"/>
      <c r="C440" s="256" t="str">
        <f>'C. Masterfiles'!C90</f>
        <v>T10</v>
      </c>
      <c r="D440" s="400" t="str">
        <f>'C. Masterfiles'!D90</f>
        <v>MSC-OSS</v>
      </c>
      <c r="E440" s="401"/>
      <c r="F440" s="256" t="str">
        <f>'C. Masterfiles'!E90</f>
        <v>BHE</v>
      </c>
      <c r="G440" s="274">
        <f>(1+O440*'3. Network design parameters'!$F599/12)/'3. Network design parameters'!$G599</f>
        <v>1.457142857142858</v>
      </c>
      <c r="H440" s="274">
        <f>(1+P440*'3. Network design parameters'!$F599/12)/'3. Network design parameters'!$G599</f>
        <v>1.4571428571428566</v>
      </c>
      <c r="I440" s="274">
        <f>(1+Q440*'3. Network design parameters'!$F599/12)/'3. Network design parameters'!$G599</f>
        <v>1.4571428571428575</v>
      </c>
      <c r="J440" s="274">
        <f>(1+R440*'3. Network design parameters'!$F599/12)/'3. Network design parameters'!$G599</f>
        <v>1.4571428571428573</v>
      </c>
      <c r="K440" s="274">
        <f>(1+S440*'3. Network design parameters'!$F599/12)/'3. Network design parameters'!$G599</f>
        <v>1.4490384787777641</v>
      </c>
      <c r="L440" s="274">
        <f>(1+T440*'3. Network design parameters'!$F599/12)/'3. Network design parameters'!$G599</f>
        <v>1.4571428571428566</v>
      </c>
      <c r="M440" s="274">
        <f>(1+U440*'3. Network design parameters'!$F599/12)/'3. Network design parameters'!$G599</f>
        <v>1.4571428571428566</v>
      </c>
      <c r="O440" s="274">
        <f t="shared" si="179"/>
        <v>2.0000000000000462E-2</v>
      </c>
      <c r="P440" s="274">
        <f t="shared" si="180"/>
        <v>1.9999999999999574E-2</v>
      </c>
      <c r="Q440" s="274">
        <f t="shared" si="181"/>
        <v>2.000000000000024E-2</v>
      </c>
      <c r="R440" s="274">
        <f t="shared" si="182"/>
        <v>2.0000000000000018E-2</v>
      </c>
      <c r="S440" s="274">
        <f t="shared" si="183"/>
        <v>1.4326935144434838E-2</v>
      </c>
      <c r="T440" s="274">
        <f t="shared" si="184"/>
        <v>1.9999999999999574E-2</v>
      </c>
      <c r="U440" s="274">
        <f t="shared" si="184"/>
        <v>1.9999999999999574E-2</v>
      </c>
    </row>
    <row r="441" spans="2:21" s="223" customFormat="1">
      <c r="B441" s="143"/>
      <c r="C441" s="256" t="str">
        <f>'C. Masterfiles'!C91</f>
        <v>T11</v>
      </c>
      <c r="D441" s="400" t="str">
        <f>'C. Masterfiles'!D91</f>
        <v>MSC-GPRS</v>
      </c>
      <c r="E441" s="401"/>
      <c r="F441" s="256" t="str">
        <f>'C. Masterfiles'!E91</f>
        <v>BHE</v>
      </c>
      <c r="G441" s="274">
        <f>(1+O441*'3. Network design parameters'!$F600/12)/'3. Network design parameters'!$G600</f>
        <v>1.4571428571428582</v>
      </c>
      <c r="H441" s="274">
        <f>(1+P441*'3. Network design parameters'!$F600/12)/'3. Network design parameters'!$G600</f>
        <v>1.4571428571428569</v>
      </c>
      <c r="I441" s="274">
        <f>(1+Q441*'3. Network design parameters'!$F600/12)/'3. Network design parameters'!$G600</f>
        <v>1.4571428571428577</v>
      </c>
      <c r="J441" s="274">
        <f>(1+R441*'3. Network design parameters'!$F600/12)/'3. Network design parameters'!$G600</f>
        <v>1.4571428571428575</v>
      </c>
      <c r="K441" s="274">
        <f>(1+S441*'3. Network design parameters'!$F600/12)/'3. Network design parameters'!$G600</f>
        <v>1.4490384787777644</v>
      </c>
      <c r="L441" s="274">
        <f>(1+T441*'3. Network design parameters'!$F600/12)/'3. Network design parameters'!$G600</f>
        <v>1.4571428571428569</v>
      </c>
      <c r="M441" s="274">
        <f>(1+U441*'3. Network design parameters'!$F600/12)/'3. Network design parameters'!$G600</f>
        <v>1.4571428571428569</v>
      </c>
      <c r="O441" s="274">
        <f t="shared" si="179"/>
        <v>2.0000000000000462E-2</v>
      </c>
      <c r="P441" s="274">
        <f t="shared" si="180"/>
        <v>1.9999999999999574E-2</v>
      </c>
      <c r="Q441" s="274">
        <f t="shared" si="181"/>
        <v>2.000000000000024E-2</v>
      </c>
      <c r="R441" s="274">
        <f t="shared" si="182"/>
        <v>2.0000000000000018E-2</v>
      </c>
      <c r="S441" s="274">
        <f t="shared" si="183"/>
        <v>1.4326935144434838E-2</v>
      </c>
      <c r="T441" s="274">
        <f t="shared" si="184"/>
        <v>1.9999999999999574E-2</v>
      </c>
      <c r="U441" s="274">
        <f t="shared" si="184"/>
        <v>1.9999999999999574E-2</v>
      </c>
    </row>
    <row r="442" spans="2:21" s="223" customFormat="1">
      <c r="B442" s="143"/>
      <c r="C442" s="256" t="str">
        <f>'C. Masterfiles'!C92</f>
        <v>T12</v>
      </c>
      <c r="D442" s="400" t="str">
        <f>'C. Masterfiles'!D92</f>
        <v>MSC-BIL</v>
      </c>
      <c r="E442" s="401"/>
      <c r="F442" s="256" t="str">
        <f>'C. Masterfiles'!E92</f>
        <v>BHE</v>
      </c>
      <c r="G442" s="274">
        <f>(1+O442*'3. Network design parameters'!$F601/12)/'3. Network design parameters'!$G601</f>
        <v>1.457142857142858</v>
      </c>
      <c r="H442" s="274">
        <f>(1+P442*'3. Network design parameters'!$F601/12)/'3. Network design parameters'!$G601</f>
        <v>1.4571428571428566</v>
      </c>
      <c r="I442" s="274">
        <f>(1+Q442*'3. Network design parameters'!$F601/12)/'3. Network design parameters'!$G601</f>
        <v>1.4571428571428575</v>
      </c>
      <c r="J442" s="274">
        <f>(1+R442*'3. Network design parameters'!$F601/12)/'3. Network design parameters'!$G601</f>
        <v>1.4571428571428573</v>
      </c>
      <c r="K442" s="274">
        <f>(1+S442*'3. Network design parameters'!$F601/12)/'3. Network design parameters'!$G601</f>
        <v>1.4490384787777641</v>
      </c>
      <c r="L442" s="274">
        <f>(1+T442*'3. Network design parameters'!$F601/12)/'3. Network design parameters'!$G601</f>
        <v>1.4571428571428566</v>
      </c>
      <c r="M442" s="274">
        <f>(1+U442*'3. Network design parameters'!$F601/12)/'3. Network design parameters'!$G601</f>
        <v>1.4571428571428566</v>
      </c>
      <c r="O442" s="274">
        <f t="shared" si="179"/>
        <v>2.0000000000000462E-2</v>
      </c>
      <c r="P442" s="274">
        <f t="shared" si="180"/>
        <v>1.9999999999999574E-2</v>
      </c>
      <c r="Q442" s="274">
        <f t="shared" si="181"/>
        <v>2.000000000000024E-2</v>
      </c>
      <c r="R442" s="274">
        <f t="shared" si="182"/>
        <v>2.0000000000000018E-2</v>
      </c>
      <c r="S442" s="274">
        <f t="shared" si="183"/>
        <v>1.4326935144434838E-2</v>
      </c>
      <c r="T442" s="274">
        <f t="shared" si="184"/>
        <v>1.9999999999999574E-2</v>
      </c>
      <c r="U442" s="274">
        <f t="shared" si="184"/>
        <v>1.9999999999999574E-2</v>
      </c>
    </row>
    <row r="443" spans="2:21" s="223" customFormat="1">
      <c r="B443" s="143"/>
      <c r="C443" s="256" t="str">
        <f>'C. Masterfiles'!C93</f>
        <v>T13</v>
      </c>
      <c r="D443" s="400" t="str">
        <f>'C. Masterfiles'!D93</f>
        <v>MSC-IBIL</v>
      </c>
      <c r="E443" s="401"/>
      <c r="F443" s="256" t="str">
        <f>'C. Masterfiles'!E93</f>
        <v>BHE</v>
      </c>
      <c r="G443" s="274">
        <f>(1+O443*'3. Network design parameters'!$F602/12)/'3. Network design parameters'!$G602</f>
        <v>1.457142857142858</v>
      </c>
      <c r="H443" s="274">
        <f>(1+P443*'3. Network design parameters'!$F602/12)/'3. Network design parameters'!$G602</f>
        <v>1.4571428571428566</v>
      </c>
      <c r="I443" s="274">
        <f>(1+Q443*'3. Network design parameters'!$F602/12)/'3. Network design parameters'!$G602</f>
        <v>1.4571428571428575</v>
      </c>
      <c r="J443" s="274">
        <f>(1+R443*'3. Network design parameters'!$F602/12)/'3. Network design parameters'!$G602</f>
        <v>1.4571428571428573</v>
      </c>
      <c r="K443" s="274">
        <f>(1+S443*'3. Network design parameters'!$F602/12)/'3. Network design parameters'!$G602</f>
        <v>1.4490384787777641</v>
      </c>
      <c r="L443" s="274">
        <f>(1+T443*'3. Network design parameters'!$F602/12)/'3. Network design parameters'!$G602</f>
        <v>1.4571428571428566</v>
      </c>
      <c r="M443" s="274">
        <f>(1+U443*'3. Network design parameters'!$F602/12)/'3. Network design parameters'!$G602</f>
        <v>1.4571428571428566</v>
      </c>
      <c r="O443" s="274">
        <f t="shared" si="179"/>
        <v>2.0000000000000462E-2</v>
      </c>
      <c r="P443" s="274">
        <f t="shared" si="180"/>
        <v>1.9999999999999574E-2</v>
      </c>
      <c r="Q443" s="274">
        <f t="shared" si="181"/>
        <v>2.000000000000024E-2</v>
      </c>
      <c r="R443" s="274">
        <f t="shared" si="182"/>
        <v>2.0000000000000018E-2</v>
      </c>
      <c r="S443" s="274">
        <f t="shared" si="183"/>
        <v>1.4326935144434838E-2</v>
      </c>
      <c r="T443" s="274">
        <f t="shared" si="184"/>
        <v>1.9999999999999574E-2</v>
      </c>
      <c r="U443" s="274">
        <f t="shared" si="184"/>
        <v>1.9999999999999574E-2</v>
      </c>
    </row>
    <row r="444" spans="2:21" s="223" customFormat="1">
      <c r="B444" s="143"/>
      <c r="C444" s="256" t="str">
        <f>'C. Masterfiles'!C94</f>
        <v>T14</v>
      </c>
      <c r="D444" s="400" t="str">
        <f>'C. Masterfiles'!D94</f>
        <v>MSC-IGW</v>
      </c>
      <c r="E444" s="401"/>
      <c r="F444" s="256" t="str">
        <f>'C. Masterfiles'!E94</f>
        <v>BHE</v>
      </c>
      <c r="G444" s="274">
        <f>(1+O444*'3. Network design parameters'!$F603/12)/'3. Network design parameters'!$G603</f>
        <v>1.4571428571428577</v>
      </c>
      <c r="H444" s="274">
        <f>(1+P444*'3. Network design parameters'!$F603/12)/'3. Network design parameters'!$G603</f>
        <v>1.4571428571428564</v>
      </c>
      <c r="I444" s="274">
        <f>(1+Q444*'3. Network design parameters'!$F603/12)/'3. Network design parameters'!$G603</f>
        <v>1.4571428571428573</v>
      </c>
      <c r="J444" s="274">
        <f>(1+R444*'3. Network design parameters'!$F603/12)/'3. Network design parameters'!$G603</f>
        <v>1.4571428571428571</v>
      </c>
      <c r="K444" s="274">
        <f>(1+S444*'3. Network design parameters'!$F603/12)/'3. Network design parameters'!$G603</f>
        <v>1.4490384787777639</v>
      </c>
      <c r="L444" s="274">
        <f>(1+T444*'3. Network design parameters'!$F603/12)/'3. Network design parameters'!$G603</f>
        <v>1.4571428571428564</v>
      </c>
      <c r="M444" s="274">
        <f>(1+U444*'3. Network design parameters'!$F603/12)/'3. Network design parameters'!$G603</f>
        <v>1.4571428571428564</v>
      </c>
      <c r="O444" s="274">
        <f t="shared" si="179"/>
        <v>2.0000000000000462E-2</v>
      </c>
      <c r="P444" s="274">
        <f t="shared" si="180"/>
        <v>1.9999999999999574E-2</v>
      </c>
      <c r="Q444" s="274">
        <f t="shared" si="181"/>
        <v>2.000000000000024E-2</v>
      </c>
      <c r="R444" s="274">
        <f t="shared" si="182"/>
        <v>2.0000000000000018E-2</v>
      </c>
      <c r="S444" s="274">
        <f t="shared" si="183"/>
        <v>1.4326935144434838E-2</v>
      </c>
      <c r="T444" s="274">
        <f t="shared" si="184"/>
        <v>1.9999999999999574E-2</v>
      </c>
      <c r="U444" s="274">
        <f t="shared" si="184"/>
        <v>1.9999999999999574E-2</v>
      </c>
    </row>
    <row r="445" spans="2:21" s="223" customFormat="1">
      <c r="B445" s="143"/>
      <c r="C445" s="256" t="str">
        <f>'C. Masterfiles'!C95</f>
        <v>T15</v>
      </c>
      <c r="D445" s="400" t="str">
        <f>'C. Masterfiles'!D95</f>
        <v>MSC-INT</v>
      </c>
      <c r="E445" s="401"/>
      <c r="F445" s="256" t="str">
        <f>'C. Masterfiles'!E95</f>
        <v>BHE</v>
      </c>
      <c r="G445" s="274">
        <f>(1+O445*'3. Network design parameters'!$F604/12)/'3. Network design parameters'!$G604</f>
        <v>1.457142857142858</v>
      </c>
      <c r="H445" s="274">
        <f>(1+P445*'3. Network design parameters'!$F604/12)/'3. Network design parameters'!$G604</f>
        <v>1.4571428571428566</v>
      </c>
      <c r="I445" s="274">
        <f>(1+Q445*'3. Network design parameters'!$F604/12)/'3. Network design parameters'!$G604</f>
        <v>1.4571428571428575</v>
      </c>
      <c r="J445" s="274">
        <f>(1+R445*'3. Network design parameters'!$F604/12)/'3. Network design parameters'!$G604</f>
        <v>1.4571428571428573</v>
      </c>
      <c r="K445" s="274">
        <f>(1+S445*'3. Network design parameters'!$F604/12)/'3. Network design parameters'!$G604</f>
        <v>1.4490384787777641</v>
      </c>
      <c r="L445" s="274">
        <f>(1+T445*'3. Network design parameters'!$F604/12)/'3. Network design parameters'!$G604</f>
        <v>1.4571428571428566</v>
      </c>
      <c r="M445" s="274">
        <f>(1+U445*'3. Network design parameters'!$F604/12)/'3. Network design parameters'!$G604</f>
        <v>1.4571428571428566</v>
      </c>
      <c r="O445" s="274">
        <f t="shared" si="179"/>
        <v>2.0000000000000462E-2</v>
      </c>
      <c r="P445" s="274">
        <f t="shared" si="180"/>
        <v>1.9999999999999574E-2</v>
      </c>
      <c r="Q445" s="274">
        <f t="shared" si="181"/>
        <v>2.000000000000024E-2</v>
      </c>
      <c r="R445" s="274">
        <f t="shared" si="182"/>
        <v>2.0000000000000018E-2</v>
      </c>
      <c r="S445" s="274">
        <f t="shared" si="183"/>
        <v>1.4326935144434838E-2</v>
      </c>
      <c r="T445" s="274">
        <f t="shared" si="184"/>
        <v>1.9999999999999574E-2</v>
      </c>
      <c r="U445" s="274">
        <f t="shared" si="184"/>
        <v>1.9999999999999574E-2</v>
      </c>
    </row>
    <row r="446" spans="2:21" s="223" customFormat="1">
      <c r="B446" s="143"/>
      <c r="C446" s="256" t="str">
        <f>'C. Masterfiles'!C96</f>
        <v>T16</v>
      </c>
      <c r="D446" s="400" t="str">
        <f>'C. Masterfiles'!D96</f>
        <v>MSC-IN/NGIN</v>
      </c>
      <c r="E446" s="401"/>
      <c r="F446" s="256" t="str">
        <f>'C. Masterfiles'!E96</f>
        <v>BHE</v>
      </c>
      <c r="G446" s="274">
        <f>(1+O446*'3. Network design parameters'!$F605/12)/'3. Network design parameters'!$G605</f>
        <v>1.457142857142858</v>
      </c>
      <c r="H446" s="274">
        <f>(1+P446*'3. Network design parameters'!$F605/12)/'3. Network design parameters'!$G605</f>
        <v>1.4571428571428566</v>
      </c>
      <c r="I446" s="274">
        <f>(1+Q446*'3. Network design parameters'!$F605/12)/'3. Network design parameters'!$G605</f>
        <v>1.4571428571428575</v>
      </c>
      <c r="J446" s="274">
        <f>(1+R446*'3. Network design parameters'!$F605/12)/'3. Network design parameters'!$G605</f>
        <v>1.4571428571428573</v>
      </c>
      <c r="K446" s="274">
        <f>(1+S446*'3. Network design parameters'!$F605/12)/'3. Network design parameters'!$G605</f>
        <v>1.4490384787777641</v>
      </c>
      <c r="L446" s="274">
        <f>(1+T446*'3. Network design parameters'!$F605/12)/'3. Network design parameters'!$G605</f>
        <v>1.4571428571428566</v>
      </c>
      <c r="M446" s="274">
        <f>(1+U446*'3. Network design parameters'!$F605/12)/'3. Network design parameters'!$G605</f>
        <v>1.4571428571428566</v>
      </c>
      <c r="O446" s="274">
        <f t="shared" si="179"/>
        <v>2.0000000000000462E-2</v>
      </c>
      <c r="P446" s="274">
        <f t="shared" si="180"/>
        <v>1.9999999999999574E-2</v>
      </c>
      <c r="Q446" s="274">
        <f t="shared" si="181"/>
        <v>2.000000000000024E-2</v>
      </c>
      <c r="R446" s="274">
        <f t="shared" si="182"/>
        <v>2.0000000000000018E-2</v>
      </c>
      <c r="S446" s="274">
        <f t="shared" si="183"/>
        <v>1.4326935144434838E-2</v>
      </c>
      <c r="T446" s="274">
        <f t="shared" si="184"/>
        <v>1.9999999999999574E-2</v>
      </c>
      <c r="U446" s="274">
        <f t="shared" si="184"/>
        <v>1.9999999999999574E-2</v>
      </c>
    </row>
    <row r="447" spans="2:21" s="223" customFormat="1">
      <c r="B447" s="143"/>
      <c r="C447" s="256" t="str">
        <f>'C. Masterfiles'!C97</f>
        <v>T17</v>
      </c>
      <c r="D447" s="400" t="str">
        <f>'C. Masterfiles'!D97</f>
        <v>eNodeB-MSC</v>
      </c>
      <c r="E447" s="401"/>
      <c r="F447" s="256" t="str">
        <f>'C. Masterfiles'!E97</f>
        <v>Mbps</v>
      </c>
      <c r="G447" s="274">
        <f>(1+O447*'3. Network design parameters'!$F606/12)/'3. Network design parameters'!$G606</f>
        <v>2.4516427153730147</v>
      </c>
      <c r="H447" s="274">
        <f>(1+P447*'3. Network design parameters'!$F606/12)/'3. Network design parameters'!$G606</f>
        <v>2.4476967262700633</v>
      </c>
      <c r="I447" s="274">
        <f>(1+Q447*'3. Network design parameters'!$F606/12)/'3. Network design parameters'!$G606</f>
        <v>2.4434208861696396</v>
      </c>
      <c r="J447" s="274">
        <f>(1+R447*'3. Network design parameters'!$F606/12)/'3. Network design parameters'!$G606</f>
        <v>2.4387720319467907</v>
      </c>
      <c r="K447" s="274">
        <f>(1+S447*'3. Network design parameters'!$F606/12)/'3. Network design parameters'!$G606</f>
        <v>2.4130187494796664</v>
      </c>
      <c r="L447" s="274">
        <f>(1+T447*'3. Network design parameters'!$F606/12)/'3. Network design parameters'!$G606</f>
        <v>2.429668106393664</v>
      </c>
      <c r="M447" s="274">
        <f>(1+U447*'3. Network design parameters'!$F606/12)/'3. Network design parameters'!$G606</f>
        <v>2.429668106393664</v>
      </c>
      <c r="O447" s="274">
        <f t="shared" si="179"/>
        <v>-1.9342913850794008E-2</v>
      </c>
      <c r="P447" s="274">
        <f t="shared" si="180"/>
        <v>-2.0921309491974571E-2</v>
      </c>
      <c r="Q447" s="274">
        <f t="shared" si="181"/>
        <v>-2.263164553214414E-2</v>
      </c>
      <c r="R447" s="274">
        <f t="shared" si="182"/>
        <v>-2.4491187221283628E-2</v>
      </c>
      <c r="S447" s="274">
        <f t="shared" si="183"/>
        <v>-3.4792500208133292E-2</v>
      </c>
      <c r="T447" s="274">
        <f t="shared" ref="T447:U455" si="185">IF($F447="BHE",M$380,IF($F447="BHE 2G radio",M$382,IF($F447="Mbps",M$390,0)))</f>
        <v>-2.8132757442534295E-2</v>
      </c>
      <c r="U447" s="274">
        <f t="shared" si="185"/>
        <v>-2.8132757442534295E-2</v>
      </c>
    </row>
    <row r="448" spans="2:21" s="223" customFormat="1">
      <c r="B448" s="143"/>
      <c r="C448" s="256" t="str">
        <f>'C. Masterfiles'!C98</f>
        <v>T18</v>
      </c>
      <c r="D448" s="400" t="str">
        <f>'C. Masterfiles'!D98</f>
        <v>OTHER: complete as required</v>
      </c>
      <c r="E448" s="401"/>
      <c r="F448" s="700">
        <f>'C. Masterfiles'!E98</f>
        <v>0</v>
      </c>
      <c r="G448" s="274" t="e">
        <f>(1+O448*'3. Network design parameters'!$F607/12)/'3. Network design parameters'!$G607</f>
        <v>#DIV/0!</v>
      </c>
      <c r="H448" s="274" t="e">
        <f>(1+P448*'3. Network design parameters'!$F607/12)/'3. Network design parameters'!$G607</f>
        <v>#DIV/0!</v>
      </c>
      <c r="I448" s="274" t="e">
        <f>(1+Q448*'3. Network design parameters'!$F607/12)/'3. Network design parameters'!$G607</f>
        <v>#DIV/0!</v>
      </c>
      <c r="J448" s="274" t="e">
        <f>(1+R448*'3. Network design parameters'!$F607/12)/'3. Network design parameters'!$G607</f>
        <v>#DIV/0!</v>
      </c>
      <c r="K448" s="274" t="e">
        <f>(1+S448*'3. Network design parameters'!$F607/12)/'3. Network design parameters'!$G607</f>
        <v>#DIV/0!</v>
      </c>
      <c r="L448" s="274" t="e">
        <f>(1+T448*'3. Network design parameters'!$F607/12)/'3. Network design parameters'!$G607</f>
        <v>#DIV/0!</v>
      </c>
      <c r="M448" s="274" t="e">
        <f>(1+U448*'3. Network design parameters'!$F607/12)/'3. Network design parameters'!$G607</f>
        <v>#DIV/0!</v>
      </c>
      <c r="O448" s="274">
        <f t="shared" si="179"/>
        <v>0</v>
      </c>
      <c r="P448" s="274">
        <f t="shared" si="180"/>
        <v>0</v>
      </c>
      <c r="Q448" s="274">
        <f t="shared" si="181"/>
        <v>0</v>
      </c>
      <c r="R448" s="274">
        <f t="shared" si="182"/>
        <v>0</v>
      </c>
      <c r="S448" s="274">
        <f t="shared" si="183"/>
        <v>0</v>
      </c>
      <c r="T448" s="274">
        <f t="shared" si="185"/>
        <v>0</v>
      </c>
      <c r="U448" s="274">
        <f t="shared" si="185"/>
        <v>0</v>
      </c>
    </row>
    <row r="449" spans="2:21" s="223" customFormat="1">
      <c r="B449" s="143"/>
      <c r="C449" s="256" t="str">
        <f>'C. Masterfiles'!C99</f>
        <v>T19</v>
      </c>
      <c r="D449" s="400" t="str">
        <f>'C. Masterfiles'!D99</f>
        <v>OTHER: complete as required</v>
      </c>
      <c r="E449" s="401"/>
      <c r="F449" s="700">
        <f>'C. Masterfiles'!E99</f>
        <v>0</v>
      </c>
      <c r="G449" s="274" t="e">
        <f>(1+O449*'3. Network design parameters'!$F608/12)/'3. Network design parameters'!$G608</f>
        <v>#DIV/0!</v>
      </c>
      <c r="H449" s="274" t="e">
        <f>(1+P449*'3. Network design parameters'!$F608/12)/'3. Network design parameters'!$G608</f>
        <v>#DIV/0!</v>
      </c>
      <c r="I449" s="274" t="e">
        <f>(1+Q449*'3. Network design parameters'!$F608/12)/'3. Network design parameters'!$G608</f>
        <v>#DIV/0!</v>
      </c>
      <c r="J449" s="274" t="e">
        <f>(1+R449*'3. Network design parameters'!$F608/12)/'3. Network design parameters'!$G608</f>
        <v>#DIV/0!</v>
      </c>
      <c r="K449" s="274" t="e">
        <f>(1+S449*'3. Network design parameters'!$F608/12)/'3. Network design parameters'!$G608</f>
        <v>#DIV/0!</v>
      </c>
      <c r="L449" s="274" t="e">
        <f>(1+T449*'3. Network design parameters'!$F608/12)/'3. Network design parameters'!$G608</f>
        <v>#DIV/0!</v>
      </c>
      <c r="M449" s="274" t="e">
        <f>(1+U449*'3. Network design parameters'!$F608/12)/'3. Network design parameters'!$G608</f>
        <v>#DIV/0!</v>
      </c>
      <c r="O449" s="274">
        <f t="shared" si="179"/>
        <v>0</v>
      </c>
      <c r="P449" s="274">
        <f t="shared" si="180"/>
        <v>0</v>
      </c>
      <c r="Q449" s="274">
        <f t="shared" si="181"/>
        <v>0</v>
      </c>
      <c r="R449" s="274">
        <f t="shared" si="182"/>
        <v>0</v>
      </c>
      <c r="S449" s="274">
        <f t="shared" si="183"/>
        <v>0</v>
      </c>
      <c r="T449" s="274">
        <f t="shared" si="185"/>
        <v>0</v>
      </c>
      <c r="U449" s="274">
        <f t="shared" si="185"/>
        <v>0</v>
      </c>
    </row>
    <row r="450" spans="2:21" s="223" customFormat="1">
      <c r="B450" s="143"/>
      <c r="C450" s="256" t="str">
        <f>'C. Masterfiles'!C100</f>
        <v>T20</v>
      </c>
      <c r="D450" s="400" t="str">
        <f>'C. Masterfiles'!D100</f>
        <v>OTHER: complete as required</v>
      </c>
      <c r="E450" s="401"/>
      <c r="F450" s="700">
        <f>'C. Masterfiles'!E100</f>
        <v>0</v>
      </c>
      <c r="G450" s="274" t="e">
        <f>(1+O450*'3. Network design parameters'!$F609/12)/'3. Network design parameters'!$G609</f>
        <v>#DIV/0!</v>
      </c>
      <c r="H450" s="274" t="e">
        <f>(1+P450*'3. Network design parameters'!$F609/12)/'3. Network design parameters'!$G609</f>
        <v>#DIV/0!</v>
      </c>
      <c r="I450" s="274" t="e">
        <f>(1+Q450*'3. Network design parameters'!$F609/12)/'3. Network design parameters'!$G609</f>
        <v>#DIV/0!</v>
      </c>
      <c r="J450" s="274" t="e">
        <f>(1+R450*'3. Network design parameters'!$F609/12)/'3. Network design parameters'!$G609</f>
        <v>#DIV/0!</v>
      </c>
      <c r="K450" s="274" t="e">
        <f>(1+S450*'3. Network design parameters'!$F609/12)/'3. Network design parameters'!$G609</f>
        <v>#DIV/0!</v>
      </c>
      <c r="L450" s="274" t="e">
        <f>(1+T450*'3. Network design parameters'!$F609/12)/'3. Network design parameters'!$G609</f>
        <v>#DIV/0!</v>
      </c>
      <c r="M450" s="274" t="e">
        <f>(1+U450*'3. Network design parameters'!$F609/12)/'3. Network design parameters'!$G609</f>
        <v>#DIV/0!</v>
      </c>
      <c r="O450" s="274">
        <f t="shared" si="179"/>
        <v>0</v>
      </c>
      <c r="P450" s="274">
        <f t="shared" si="180"/>
        <v>0</v>
      </c>
      <c r="Q450" s="274">
        <f t="shared" si="181"/>
        <v>0</v>
      </c>
      <c r="R450" s="274">
        <f t="shared" si="182"/>
        <v>0</v>
      </c>
      <c r="S450" s="274">
        <f t="shared" si="183"/>
        <v>0</v>
      </c>
      <c r="T450" s="274">
        <f t="shared" si="185"/>
        <v>0</v>
      </c>
      <c r="U450" s="274">
        <f t="shared" si="185"/>
        <v>0</v>
      </c>
    </row>
    <row r="451" spans="2:21">
      <c r="B451" s="143"/>
      <c r="C451" s="256" t="str">
        <f>'C. Masterfiles'!C101</f>
        <v>T21</v>
      </c>
      <c r="D451" s="400" t="str">
        <f>'C. Masterfiles'!D101</f>
        <v>OTHER: complete as required</v>
      </c>
      <c r="E451" s="401"/>
      <c r="F451" s="700">
        <f>'C. Masterfiles'!E101</f>
        <v>0</v>
      </c>
      <c r="G451" s="274" t="e">
        <f>(1+O451*'3. Network design parameters'!$F610/12)/'3. Network design parameters'!$G610</f>
        <v>#DIV/0!</v>
      </c>
      <c r="H451" s="274" t="e">
        <f>(1+P451*'3. Network design parameters'!$F610/12)/'3. Network design parameters'!$G610</f>
        <v>#DIV/0!</v>
      </c>
      <c r="I451" s="274" t="e">
        <f>(1+Q451*'3. Network design parameters'!$F610/12)/'3. Network design parameters'!$G610</f>
        <v>#DIV/0!</v>
      </c>
      <c r="J451" s="274" t="e">
        <f>(1+R451*'3. Network design parameters'!$F610/12)/'3. Network design parameters'!$G610</f>
        <v>#DIV/0!</v>
      </c>
      <c r="K451" s="274" t="e">
        <f>(1+S451*'3. Network design parameters'!$F610/12)/'3. Network design parameters'!$G610</f>
        <v>#DIV/0!</v>
      </c>
      <c r="L451" s="274" t="e">
        <f>(1+T451*'3. Network design parameters'!$F610/12)/'3. Network design parameters'!$G610</f>
        <v>#DIV/0!</v>
      </c>
      <c r="M451" s="274" t="e">
        <f>(1+U451*'3. Network design parameters'!$F610/12)/'3. Network design parameters'!$G610</f>
        <v>#DIV/0!</v>
      </c>
      <c r="O451" s="274">
        <f t="shared" si="179"/>
        <v>0</v>
      </c>
      <c r="P451" s="274">
        <f t="shared" si="180"/>
        <v>0</v>
      </c>
      <c r="Q451" s="274">
        <f t="shared" si="181"/>
        <v>0</v>
      </c>
      <c r="R451" s="274">
        <f t="shared" si="182"/>
        <v>0</v>
      </c>
      <c r="S451" s="274">
        <f t="shared" si="183"/>
        <v>0</v>
      </c>
      <c r="T451" s="274">
        <f t="shared" si="185"/>
        <v>0</v>
      </c>
      <c r="U451" s="274">
        <f t="shared" si="185"/>
        <v>0</v>
      </c>
    </row>
    <row r="452" spans="2:21">
      <c r="B452" s="143"/>
      <c r="C452" s="256" t="str">
        <f>'C. Masterfiles'!C102</f>
        <v>T22</v>
      </c>
      <c r="D452" s="400" t="str">
        <f>'C. Masterfiles'!D102</f>
        <v>OTHER: complete as required</v>
      </c>
      <c r="E452" s="401"/>
      <c r="F452" s="700">
        <f>'C. Masterfiles'!E102</f>
        <v>0</v>
      </c>
      <c r="G452" s="274" t="e">
        <f>(1+O452*'3. Network design parameters'!$F611/12)/'3. Network design parameters'!$G611</f>
        <v>#DIV/0!</v>
      </c>
      <c r="H452" s="274" t="e">
        <f>(1+P452*'3. Network design parameters'!$F611/12)/'3. Network design parameters'!$G611</f>
        <v>#DIV/0!</v>
      </c>
      <c r="I452" s="274" t="e">
        <f>(1+Q452*'3. Network design parameters'!$F611/12)/'3. Network design parameters'!$G611</f>
        <v>#DIV/0!</v>
      </c>
      <c r="J452" s="274" t="e">
        <f>(1+R452*'3. Network design parameters'!$F611/12)/'3. Network design parameters'!$G611</f>
        <v>#DIV/0!</v>
      </c>
      <c r="K452" s="274" t="e">
        <f>(1+S452*'3. Network design parameters'!$F611/12)/'3. Network design parameters'!$G611</f>
        <v>#DIV/0!</v>
      </c>
      <c r="L452" s="274" t="e">
        <f>(1+T452*'3. Network design parameters'!$F611/12)/'3. Network design parameters'!$G611</f>
        <v>#DIV/0!</v>
      </c>
      <c r="M452" s="274" t="e">
        <f>(1+U452*'3. Network design parameters'!$F611/12)/'3. Network design parameters'!$G611</f>
        <v>#DIV/0!</v>
      </c>
      <c r="O452" s="274">
        <f t="shared" si="179"/>
        <v>0</v>
      </c>
      <c r="P452" s="274">
        <f t="shared" si="180"/>
        <v>0</v>
      </c>
      <c r="Q452" s="274">
        <f t="shared" si="181"/>
        <v>0</v>
      </c>
      <c r="R452" s="274">
        <f t="shared" si="182"/>
        <v>0</v>
      </c>
      <c r="S452" s="274">
        <f t="shared" si="183"/>
        <v>0</v>
      </c>
      <c r="T452" s="274">
        <f t="shared" si="185"/>
        <v>0</v>
      </c>
      <c r="U452" s="274">
        <f t="shared" si="185"/>
        <v>0</v>
      </c>
    </row>
    <row r="453" spans="2:21">
      <c r="B453" s="143"/>
      <c r="C453" s="256" t="str">
        <f>'C. Masterfiles'!C103</f>
        <v>T23</v>
      </c>
      <c r="D453" s="400" t="str">
        <f>'C. Masterfiles'!D103</f>
        <v>OTHER: complete as required</v>
      </c>
      <c r="E453" s="401"/>
      <c r="F453" s="700">
        <f>'C. Masterfiles'!E103</f>
        <v>0</v>
      </c>
      <c r="G453" s="274" t="e">
        <f>(1+O453*'3. Network design parameters'!$F612/12)/'3. Network design parameters'!$G612</f>
        <v>#DIV/0!</v>
      </c>
      <c r="H453" s="274" t="e">
        <f>(1+P453*'3. Network design parameters'!$F612/12)/'3. Network design parameters'!$G612</f>
        <v>#DIV/0!</v>
      </c>
      <c r="I453" s="274" t="e">
        <f>(1+Q453*'3. Network design parameters'!$F612/12)/'3. Network design parameters'!$G612</f>
        <v>#DIV/0!</v>
      </c>
      <c r="J453" s="274" t="e">
        <f>(1+R453*'3. Network design parameters'!$F612/12)/'3. Network design parameters'!$G612</f>
        <v>#DIV/0!</v>
      </c>
      <c r="K453" s="274" t="e">
        <f>(1+S453*'3. Network design parameters'!$F612/12)/'3. Network design parameters'!$G612</f>
        <v>#DIV/0!</v>
      </c>
      <c r="L453" s="274" t="e">
        <f>(1+T453*'3. Network design parameters'!$F612/12)/'3. Network design parameters'!$G612</f>
        <v>#DIV/0!</v>
      </c>
      <c r="M453" s="274" t="e">
        <f>(1+U453*'3. Network design parameters'!$F612/12)/'3. Network design parameters'!$G612</f>
        <v>#DIV/0!</v>
      </c>
      <c r="O453" s="274">
        <f t="shared" si="179"/>
        <v>0</v>
      </c>
      <c r="P453" s="274">
        <f t="shared" si="180"/>
        <v>0</v>
      </c>
      <c r="Q453" s="274">
        <f t="shared" si="181"/>
        <v>0</v>
      </c>
      <c r="R453" s="274">
        <f t="shared" si="182"/>
        <v>0</v>
      </c>
      <c r="S453" s="274">
        <f t="shared" si="183"/>
        <v>0</v>
      </c>
      <c r="T453" s="274">
        <f t="shared" si="185"/>
        <v>0</v>
      </c>
      <c r="U453" s="274">
        <f t="shared" si="185"/>
        <v>0</v>
      </c>
    </row>
    <row r="454" spans="2:21">
      <c r="B454" s="143"/>
      <c r="C454" s="256" t="str">
        <f>'C. Masterfiles'!C104</f>
        <v>T24</v>
      </c>
      <c r="D454" s="400" t="str">
        <f>'C. Masterfiles'!D104</f>
        <v>OTHER: complete as required</v>
      </c>
      <c r="E454" s="401"/>
      <c r="F454" s="700">
        <f>'C. Masterfiles'!E104</f>
        <v>0</v>
      </c>
      <c r="G454" s="274" t="e">
        <f>(1+O454*'3. Network design parameters'!$F613/12)/'3. Network design parameters'!$G613</f>
        <v>#DIV/0!</v>
      </c>
      <c r="H454" s="274" t="e">
        <f>(1+P454*'3. Network design parameters'!$F613/12)/'3. Network design parameters'!$G613</f>
        <v>#DIV/0!</v>
      </c>
      <c r="I454" s="274" t="e">
        <f>(1+Q454*'3. Network design parameters'!$F613/12)/'3. Network design parameters'!$G613</f>
        <v>#DIV/0!</v>
      </c>
      <c r="J454" s="274" t="e">
        <f>(1+R454*'3. Network design parameters'!$F613/12)/'3. Network design parameters'!$G613</f>
        <v>#DIV/0!</v>
      </c>
      <c r="K454" s="274" t="e">
        <f>(1+S454*'3. Network design parameters'!$F613/12)/'3. Network design parameters'!$G613</f>
        <v>#DIV/0!</v>
      </c>
      <c r="L454" s="274" t="e">
        <f>(1+T454*'3. Network design parameters'!$F613/12)/'3. Network design parameters'!$G613</f>
        <v>#DIV/0!</v>
      </c>
      <c r="M454" s="274" t="e">
        <f>(1+U454*'3. Network design parameters'!$F613/12)/'3. Network design parameters'!$G613</f>
        <v>#DIV/0!</v>
      </c>
      <c r="O454" s="274">
        <f t="shared" si="179"/>
        <v>0</v>
      </c>
      <c r="P454" s="274">
        <f t="shared" si="180"/>
        <v>0</v>
      </c>
      <c r="Q454" s="274">
        <f t="shared" si="181"/>
        <v>0</v>
      </c>
      <c r="R454" s="274">
        <f t="shared" si="182"/>
        <v>0</v>
      </c>
      <c r="S454" s="274">
        <f t="shared" si="183"/>
        <v>0</v>
      </c>
      <c r="T454" s="274">
        <f t="shared" si="185"/>
        <v>0</v>
      </c>
      <c r="U454" s="274">
        <f t="shared" si="185"/>
        <v>0</v>
      </c>
    </row>
    <row r="455" spans="2:21">
      <c r="B455" s="143"/>
      <c r="C455" s="256" t="str">
        <f>'C. Masterfiles'!C105</f>
        <v>T25</v>
      </c>
      <c r="D455" s="400" t="str">
        <f>'C. Masterfiles'!D105</f>
        <v>OTHER: complete as required</v>
      </c>
      <c r="E455" s="401"/>
      <c r="F455" s="700">
        <f>'C. Masterfiles'!E105</f>
        <v>0</v>
      </c>
      <c r="G455" s="274" t="e">
        <f>(1+O455*'3. Network design parameters'!$F614/12)/'3. Network design parameters'!$G614</f>
        <v>#DIV/0!</v>
      </c>
      <c r="H455" s="274" t="e">
        <f>(1+P455*'3. Network design parameters'!$F614/12)/'3. Network design parameters'!$G614</f>
        <v>#DIV/0!</v>
      </c>
      <c r="I455" s="274" t="e">
        <f>(1+Q455*'3. Network design parameters'!$F614/12)/'3. Network design parameters'!$G614</f>
        <v>#DIV/0!</v>
      </c>
      <c r="J455" s="274" t="e">
        <f>(1+R455*'3. Network design parameters'!$F614/12)/'3. Network design parameters'!$G614</f>
        <v>#DIV/0!</v>
      </c>
      <c r="K455" s="274" t="e">
        <f>(1+S455*'3. Network design parameters'!$F614/12)/'3. Network design parameters'!$G614</f>
        <v>#DIV/0!</v>
      </c>
      <c r="L455" s="274" t="e">
        <f>(1+T455*'3. Network design parameters'!$F614/12)/'3. Network design parameters'!$G614</f>
        <v>#DIV/0!</v>
      </c>
      <c r="M455" s="274" t="e">
        <f>(1+U455*'3. Network design parameters'!$F614/12)/'3. Network design parameters'!$G614</f>
        <v>#DIV/0!</v>
      </c>
      <c r="O455" s="274">
        <f t="shared" si="179"/>
        <v>0</v>
      </c>
      <c r="P455" s="274">
        <f t="shared" si="180"/>
        <v>0</v>
      </c>
      <c r="Q455" s="274">
        <f t="shared" si="181"/>
        <v>0</v>
      </c>
      <c r="R455" s="274">
        <f t="shared" si="182"/>
        <v>0</v>
      </c>
      <c r="S455" s="274">
        <f t="shared" si="183"/>
        <v>0</v>
      </c>
      <c r="T455" s="274">
        <f t="shared" si="185"/>
        <v>0</v>
      </c>
      <c r="U455" s="274">
        <f t="shared" si="185"/>
        <v>0</v>
      </c>
    </row>
    <row r="456" spans="2:21">
      <c r="B456" s="143"/>
      <c r="C456" s="238"/>
      <c r="D456" s="890"/>
      <c r="E456" s="891"/>
      <c r="F456" s="300"/>
      <c r="G456" s="277"/>
      <c r="H456" s="277"/>
      <c r="I456" s="277"/>
      <c r="J456" s="300"/>
      <c r="K456" s="300"/>
      <c r="L456" s="300"/>
      <c r="M456" s="300"/>
      <c r="O456" s="277"/>
      <c r="P456" s="277"/>
      <c r="Q456" s="277"/>
      <c r="R456" s="300"/>
      <c r="S456" s="300"/>
      <c r="T456" s="300"/>
      <c r="U456" s="300"/>
    </row>
    <row r="457" spans="2:21">
      <c r="B457" s="143"/>
      <c r="C457" s="143"/>
      <c r="D457" s="143"/>
      <c r="E457" s="265"/>
      <c r="F457" s="265"/>
      <c r="G457" s="272"/>
      <c r="H457" s="272"/>
      <c r="I457" s="272"/>
      <c r="J457" s="272"/>
      <c r="K457" s="272"/>
      <c r="L457" s="265"/>
      <c r="M457" s="265"/>
      <c r="N457" s="265"/>
      <c r="O457" s="265"/>
      <c r="P457" s="265"/>
      <c r="Q457" s="265"/>
      <c r="R457" s="265"/>
      <c r="S457" s="265"/>
    </row>
    <row r="458" spans="2:21">
      <c r="B458" s="143"/>
      <c r="C458" s="265"/>
      <c r="D458" s="265"/>
      <c r="E458" s="265"/>
      <c r="F458" s="265"/>
      <c r="G458" s="272"/>
      <c r="H458" s="272"/>
      <c r="I458" s="272"/>
      <c r="J458" s="272"/>
      <c r="K458" s="272"/>
      <c r="L458" s="265"/>
      <c r="M458" s="265"/>
      <c r="N458" s="265"/>
      <c r="O458" s="265"/>
      <c r="P458" s="265"/>
      <c r="Q458" s="265"/>
      <c r="R458" s="265"/>
      <c r="S458" s="265"/>
    </row>
    <row r="459" spans="2:21" ht="15.75">
      <c r="B459" s="561">
        <f>B377+0.01</f>
        <v>6.0899999999999981</v>
      </c>
      <c r="C459" s="75" t="s">
        <v>723</v>
      </c>
      <c r="D459" s="330"/>
      <c r="E459" s="333"/>
      <c r="F459" s="333"/>
      <c r="G459" s="360"/>
      <c r="H459" s="360"/>
      <c r="I459" s="360"/>
      <c r="J459" s="360"/>
      <c r="K459" s="360"/>
      <c r="L459" s="374"/>
      <c r="M459" s="374"/>
      <c r="N459" s="330"/>
      <c r="O459" s="330"/>
      <c r="P459" s="330"/>
      <c r="Q459" s="330"/>
      <c r="R459" s="330"/>
      <c r="S459" s="330"/>
    </row>
    <row r="460" spans="2:21">
      <c r="B460" s="143"/>
      <c r="C460" s="265"/>
      <c r="D460" s="265"/>
      <c r="E460" s="265"/>
      <c r="F460" s="265"/>
      <c r="G460" s="272"/>
      <c r="H460" s="272"/>
      <c r="I460" s="272"/>
      <c r="J460" s="272"/>
      <c r="K460" s="272"/>
      <c r="L460" s="265"/>
      <c r="M460" s="265"/>
      <c r="N460" s="265"/>
      <c r="O460" s="265"/>
      <c r="P460" s="265"/>
      <c r="Q460" s="265"/>
      <c r="R460" s="265"/>
      <c r="S460" s="265"/>
    </row>
    <row r="461" spans="2:21" s="223" customFormat="1" ht="14.25">
      <c r="B461" s="143"/>
      <c r="C461" s="19" t="s">
        <v>940</v>
      </c>
      <c r="D461" s="265"/>
      <c r="E461" s="265"/>
      <c r="F461" s="265"/>
      <c r="G461" s="272"/>
      <c r="H461" s="272"/>
      <c r="I461" s="272"/>
      <c r="J461" s="272"/>
      <c r="K461" s="272"/>
      <c r="L461" s="265"/>
      <c r="M461" s="265"/>
      <c r="N461" s="265"/>
      <c r="O461" s="265"/>
      <c r="P461" s="265"/>
      <c r="Q461" s="265"/>
      <c r="R461" s="265"/>
      <c r="S461" s="265"/>
    </row>
    <row r="462" spans="2:21" s="223" customFormat="1">
      <c r="B462" s="143"/>
      <c r="C462" s="265"/>
      <c r="D462" s="265"/>
      <c r="E462" s="265"/>
      <c r="F462" s="265"/>
      <c r="G462" s="272"/>
      <c r="H462" s="272"/>
      <c r="I462" s="272"/>
      <c r="J462" s="272"/>
      <c r="K462" s="272"/>
      <c r="L462" s="265"/>
      <c r="M462" s="265"/>
      <c r="N462" s="265"/>
      <c r="O462" s="265"/>
      <c r="P462" s="265"/>
      <c r="Q462" s="265"/>
      <c r="R462" s="265"/>
      <c r="S462" s="265"/>
    </row>
    <row r="463" spans="2:21">
      <c r="B463" s="143"/>
      <c r="C463" s="377" t="s">
        <v>0</v>
      </c>
      <c r="D463" s="40" t="s">
        <v>405</v>
      </c>
      <c r="E463" s="230" t="s">
        <v>14</v>
      </c>
      <c r="F463" s="167">
        <f t="shared" ref="F463:L463" si="186">G430</f>
        <v>2014</v>
      </c>
      <c r="G463" s="167">
        <f t="shared" si="186"/>
        <v>2015</v>
      </c>
      <c r="H463" s="167">
        <f t="shared" si="186"/>
        <v>2016</v>
      </c>
      <c r="I463" s="167">
        <f t="shared" si="186"/>
        <v>2017</v>
      </c>
      <c r="J463" s="167">
        <f t="shared" si="186"/>
        <v>2018</v>
      </c>
      <c r="K463" s="167">
        <f t="shared" si="186"/>
        <v>2019</v>
      </c>
      <c r="L463" s="167">
        <f t="shared" si="186"/>
        <v>2020</v>
      </c>
      <c r="M463" s="265"/>
      <c r="N463" s="265"/>
      <c r="O463" s="265"/>
      <c r="P463" s="265"/>
      <c r="Q463" s="265"/>
      <c r="R463" s="265"/>
      <c r="S463" s="265"/>
    </row>
    <row r="464" spans="2:21">
      <c r="B464" s="143"/>
      <c r="C464" s="195" t="str">
        <f>'1. Coverage&amp;Subs'!C86</f>
        <v>D01</v>
      </c>
      <c r="D464" s="195" t="str">
        <f>'1. Coverage&amp;Subs'!D86</f>
        <v>Благоевград (Blagoevgrad)</v>
      </c>
      <c r="E464" s="195" t="str">
        <f>'1. Coverage&amp;Subs'!E86</f>
        <v>sq km</v>
      </c>
      <c r="F464" s="367">
        <f>'1. Coverage&amp;Subs'!F86</f>
        <v>6513.3532872854466</v>
      </c>
      <c r="G464" s="367">
        <f>'1. Coverage&amp;Subs'!G86</f>
        <v>6579.7830985342371</v>
      </c>
      <c r="H464" s="367">
        <f>'1. Coverage&amp;Subs'!H86</f>
        <v>6560.2852803507076</v>
      </c>
      <c r="I464" s="367">
        <f>'1. Coverage&amp;Subs'!I86</f>
        <v>6566.8455656310571</v>
      </c>
      <c r="J464" s="367">
        <f>'1. Coverage&amp;Subs'!J86</f>
        <v>6568.8156193007471</v>
      </c>
      <c r="K464" s="367">
        <f>'1. Coverage&amp;Subs'!K86</f>
        <v>6570.1293824246068</v>
      </c>
      <c r="L464" s="367">
        <f>'1. Coverage&amp;Subs'!L86</f>
        <v>6572.1004212393345</v>
      </c>
      <c r="M464" s="265"/>
      <c r="N464" s="265"/>
      <c r="O464" s="265"/>
      <c r="P464" s="265"/>
      <c r="Q464" s="265"/>
      <c r="R464" s="265"/>
      <c r="S464" s="265"/>
    </row>
    <row r="465" spans="2:19">
      <c r="B465" s="143"/>
      <c r="C465" s="195" t="str">
        <f>'1. Coverage&amp;Subs'!C87</f>
        <v>D02</v>
      </c>
      <c r="D465" s="195" t="str">
        <f>'1. Coverage&amp;Subs'!D87</f>
        <v>Бургас (Burgas)</v>
      </c>
      <c r="E465" s="195" t="str">
        <f>'1. Coverage&amp;Subs'!E87</f>
        <v>sq km</v>
      </c>
      <c r="F465" s="367">
        <f>'1. Coverage&amp;Subs'!F87</f>
        <v>7862.6062963553786</v>
      </c>
      <c r="G465" s="367">
        <f>'1. Coverage&amp;Subs'!G87</f>
        <v>7867.0018487530078</v>
      </c>
      <c r="H465" s="367">
        <f>'1. Coverage&amp;Subs'!H87</f>
        <v>7866.0345151377005</v>
      </c>
      <c r="I465" s="367">
        <f>'1. Coverage&amp;Subs'!I87</f>
        <v>7873.900549652838</v>
      </c>
      <c r="J465" s="367">
        <f>'1. Coverage&amp;Subs'!J87</f>
        <v>7876.2627198177343</v>
      </c>
      <c r="K465" s="367">
        <f>'1. Coverage&amp;Subs'!K87</f>
        <v>7878.6255986336782</v>
      </c>
      <c r="L465" s="367">
        <f>'1. Coverage&amp;Subs'!L87</f>
        <v>7880.9891863132689</v>
      </c>
      <c r="M465" s="265"/>
      <c r="N465" s="265"/>
      <c r="O465" s="265"/>
      <c r="P465" s="265"/>
      <c r="Q465" s="265"/>
      <c r="R465" s="265"/>
      <c r="S465" s="265"/>
    </row>
    <row r="466" spans="2:19">
      <c r="B466" s="143"/>
      <c r="C466" s="195" t="str">
        <f>'1. Coverage&amp;Subs'!C88</f>
        <v>D03</v>
      </c>
      <c r="D466" s="195" t="str">
        <f>'1. Coverage&amp;Subs'!D88</f>
        <v>Добрич (Dobrich)</v>
      </c>
      <c r="E466" s="195" t="str">
        <f>'1. Coverage&amp;Subs'!E88</f>
        <v>sq km</v>
      </c>
      <c r="F466" s="367">
        <f>'1. Coverage&amp;Subs'!F88</f>
        <v>4744.5374076347443</v>
      </c>
      <c r="G466" s="367">
        <f>'1. Coverage&amp;Subs'!G88</f>
        <v>4736.4684362158841</v>
      </c>
      <c r="H466" s="367">
        <f>'1. Coverage&amp;Subs'!H88</f>
        <v>4736.4684362158841</v>
      </c>
      <c r="I466" s="367">
        <f>'1. Coverage&amp;Subs'!I88</f>
        <v>4741.2049046520997</v>
      </c>
      <c r="J466" s="367">
        <f>'1. Coverage&amp;Subs'!J88</f>
        <v>4742.6272661234943</v>
      </c>
      <c r="K466" s="367">
        <f>'1. Coverage&amp;Subs'!K88</f>
        <v>4744.0500543033322</v>
      </c>
      <c r="L466" s="367">
        <f>'1. Coverage&amp;Subs'!L88</f>
        <v>4745.4732693196229</v>
      </c>
      <c r="M466" s="265"/>
      <c r="N466" s="265"/>
      <c r="O466" s="265"/>
      <c r="P466" s="265"/>
      <c r="Q466" s="265"/>
      <c r="R466" s="265"/>
      <c r="S466" s="265"/>
    </row>
    <row r="467" spans="2:19">
      <c r="B467" s="143"/>
      <c r="C467" s="195" t="str">
        <f>'1. Coverage&amp;Subs'!C89</f>
        <v>D04</v>
      </c>
      <c r="D467" s="195" t="str">
        <f>'1. Coverage&amp;Subs'!D89</f>
        <v>Габрово (Gabrovo)</v>
      </c>
      <c r="E467" s="195" t="str">
        <f>'1. Coverage&amp;Subs'!E89</f>
        <v>sq km</v>
      </c>
      <c r="F467" s="367">
        <f>'1. Coverage&amp;Subs'!F89</f>
        <v>2042.6628664768784</v>
      </c>
      <c r="G467" s="367">
        <f>'1. Coverage&amp;Subs'!G89</f>
        <v>2041.7490465500191</v>
      </c>
      <c r="H467" s="367">
        <f>'1. Coverage&amp;Subs'!H89</f>
        <v>2041.5878242808014</v>
      </c>
      <c r="I467" s="367">
        <f>'1. Coverage&amp;Subs'!I89</f>
        <v>2043.6294121050819</v>
      </c>
      <c r="J467" s="367">
        <f>'1. Coverage&amp;Subs'!J89</f>
        <v>2044.2425009287133</v>
      </c>
      <c r="K467" s="367">
        <f>'1. Coverage&amp;Subs'!K89</f>
        <v>2044.8557736789921</v>
      </c>
      <c r="L467" s="367">
        <f>'1. Coverage&amp;Subs'!L89</f>
        <v>2045.4692304110956</v>
      </c>
      <c r="M467" s="265"/>
      <c r="N467" s="265"/>
      <c r="O467" s="265"/>
      <c r="P467" s="265"/>
      <c r="Q467" s="265"/>
      <c r="R467" s="265"/>
      <c r="S467" s="265"/>
    </row>
    <row r="468" spans="2:19">
      <c r="B468" s="143"/>
      <c r="C468" s="195" t="str">
        <f>'1. Coverage&amp;Subs'!C90</f>
        <v>D05</v>
      </c>
      <c r="D468" s="195" t="str">
        <f>'1. Coverage&amp;Subs'!D90</f>
        <v>Хасково (Haskovo)</v>
      </c>
      <c r="E468" s="195" t="str">
        <f>'1. Coverage&amp;Subs'!E90</f>
        <v>sq km</v>
      </c>
      <c r="F468" s="367">
        <f>'1. Coverage&amp;Subs'!F90</f>
        <v>5521.7110021396056</v>
      </c>
      <c r="G468" s="367">
        <f>'1. Coverage&amp;Subs'!G90</f>
        <v>5532.2010987241129</v>
      </c>
      <c r="H468" s="367">
        <f>'1. Coverage&amp;Subs'!H90</f>
        <v>5526.6490068279236</v>
      </c>
      <c r="I468" s="367">
        <f>'1. Coverage&amp;Subs'!I90</f>
        <v>5532.1756558347506</v>
      </c>
      <c r="J468" s="367">
        <f>'1. Coverage&amp;Subs'!J90</f>
        <v>5533.8353085315011</v>
      </c>
      <c r="K468" s="367">
        <f>'1. Coverage&amp;Subs'!K90</f>
        <v>5535.4954591240612</v>
      </c>
      <c r="L468" s="367">
        <f>'1. Coverage&amp;Subs'!L90</f>
        <v>5537.156107761798</v>
      </c>
      <c r="M468" s="265"/>
      <c r="N468" s="265"/>
      <c r="O468" s="265"/>
      <c r="P468" s="265"/>
      <c r="Q468" s="265"/>
      <c r="R468" s="265"/>
      <c r="S468" s="265"/>
    </row>
    <row r="469" spans="2:19">
      <c r="B469" s="143"/>
      <c r="C469" s="195" t="str">
        <f>'1. Coverage&amp;Subs'!C91</f>
        <v>D06</v>
      </c>
      <c r="D469" s="195" t="str">
        <f>'1. Coverage&amp;Subs'!D91</f>
        <v>Кърджали (Kardzhali)</v>
      </c>
      <c r="E469" s="195" t="str">
        <f>'1. Coverage&amp;Subs'!E91</f>
        <v>sq km</v>
      </c>
      <c r="F469" s="367">
        <f>'1. Coverage&amp;Subs'!F91</f>
        <v>3228.6333865930974</v>
      </c>
      <c r="G469" s="367">
        <f>'1. Coverage&amp;Subs'!G91</f>
        <v>3240.3761598335946</v>
      </c>
      <c r="H469" s="367">
        <f>'1. Coverage&amp;Subs'!H91</f>
        <v>3237.1819436247156</v>
      </c>
      <c r="I469" s="367">
        <f>'1. Coverage&amp;Subs'!I91</f>
        <v>3240.41912556834</v>
      </c>
      <c r="J469" s="367">
        <f>'1. Coverage&amp;Subs'!J91</f>
        <v>3241.3912513060109</v>
      </c>
      <c r="K469" s="367">
        <f>'1. Coverage&amp;Subs'!K91</f>
        <v>3242.3636686814025</v>
      </c>
      <c r="L469" s="367">
        <f>'1. Coverage&amp;Subs'!L91</f>
        <v>3243.3363777820068</v>
      </c>
      <c r="M469" s="265"/>
      <c r="N469" s="265"/>
      <c r="O469" s="265"/>
      <c r="P469" s="265"/>
      <c r="Q469" s="265"/>
      <c r="R469" s="265"/>
      <c r="S469" s="265"/>
    </row>
    <row r="470" spans="2:19">
      <c r="B470" s="143"/>
      <c r="C470" s="195" t="str">
        <f>'1. Coverage&amp;Subs'!C92</f>
        <v>D07</v>
      </c>
      <c r="D470" s="195" t="str">
        <f>'1. Coverage&amp;Subs'!D92</f>
        <v>Кюстендил (Kyustendil)</v>
      </c>
      <c r="E470" s="195" t="str">
        <f>'1. Coverage&amp;Subs'!E92</f>
        <v>sq km</v>
      </c>
      <c r="F470" s="367">
        <f>'1. Coverage&amp;Subs'!F92</f>
        <v>3013.4184913626959</v>
      </c>
      <c r="G470" s="367">
        <f>'1. Coverage&amp;Subs'!G92</f>
        <v>3062.5782260618112</v>
      </c>
      <c r="H470" s="367">
        <f>'1. Coverage&amp;Subs'!H92</f>
        <v>3049.6300625652548</v>
      </c>
      <c r="I470" s="367">
        <f>'1. Coverage&amp;Subs'!I92</f>
        <v>3052.6796926278198</v>
      </c>
      <c r="J470" s="367">
        <f>'1. Coverage&amp;Subs'!J92</f>
        <v>3053.5954965356077</v>
      </c>
      <c r="K470" s="367">
        <f>'1. Coverage&amp;Subs'!K92</f>
        <v>3054.5115751845683</v>
      </c>
      <c r="L470" s="367">
        <f>'1. Coverage&amp;Subs'!L92</f>
        <v>3055.4279286571236</v>
      </c>
      <c r="M470" s="265"/>
      <c r="N470" s="265"/>
      <c r="O470" s="265"/>
      <c r="P470" s="265"/>
      <c r="Q470" s="265"/>
      <c r="R470" s="265"/>
      <c r="S470" s="265"/>
    </row>
    <row r="471" spans="2:19">
      <c r="B471" s="143"/>
      <c r="C471" s="195" t="str">
        <f>'1. Coverage&amp;Subs'!C93</f>
        <v>D08</v>
      </c>
      <c r="D471" s="195" t="str">
        <f>'1. Coverage&amp;Subs'!D93</f>
        <v>Ловеч (Lovech)</v>
      </c>
      <c r="E471" s="195" t="str">
        <f>'1. Coverage&amp;Subs'!E93</f>
        <v>sq km</v>
      </c>
      <c r="F471" s="367">
        <f>'1. Coverage&amp;Subs'!F93</f>
        <v>3988.1636349667806</v>
      </c>
      <c r="G471" s="367">
        <f>'1. Coverage&amp;Subs'!G93</f>
        <v>4030.7884874576353</v>
      </c>
      <c r="H471" s="367">
        <f>'1. Coverage&amp;Subs'!H93</f>
        <v>4018.6363589153416</v>
      </c>
      <c r="I471" s="367">
        <f>'1. Coverage&amp;Subs'!I93</f>
        <v>4022.6549952742562</v>
      </c>
      <c r="J471" s="367">
        <f>'1. Coverage&amp;Subs'!J93</f>
        <v>4023.8617917728388</v>
      </c>
      <c r="K471" s="367">
        <f>'1. Coverage&amp;Subs'!K93</f>
        <v>4025.0689503103708</v>
      </c>
      <c r="L471" s="367">
        <f>'1. Coverage&amp;Subs'!L93</f>
        <v>4026.2764709954636</v>
      </c>
      <c r="M471" s="265"/>
      <c r="N471" s="265"/>
      <c r="O471" s="265"/>
      <c r="P471" s="265"/>
      <c r="Q471" s="265"/>
      <c r="R471" s="265"/>
      <c r="S471" s="265"/>
    </row>
    <row r="472" spans="2:19">
      <c r="B472" s="143"/>
      <c r="C472" s="195" t="str">
        <f>'1. Coverage&amp;Subs'!C94</f>
        <v>D09</v>
      </c>
      <c r="D472" s="195" t="str">
        <f>'1. Coverage&amp;Subs'!D94</f>
        <v>Монтана (Montana)</v>
      </c>
      <c r="E472" s="195" t="str">
        <f>'1. Coverage&amp;Subs'!E94</f>
        <v>sq km</v>
      </c>
      <c r="F472" s="367">
        <f>'1. Coverage&amp;Subs'!F94</f>
        <v>3636.0085854630415</v>
      </c>
      <c r="G472" s="367">
        <f>'1. Coverage&amp;Subs'!G94</f>
        <v>3635.0885804461359</v>
      </c>
      <c r="H472" s="367">
        <f>'1. Coverage&amp;Subs'!H94</f>
        <v>3634.1313232226548</v>
      </c>
      <c r="I472" s="367">
        <f>'1. Coverage&amp;Subs'!I94</f>
        <v>3637.7654545458772</v>
      </c>
      <c r="J472" s="367">
        <f>'1. Coverage&amp;Subs'!J94</f>
        <v>3638.8567841822405</v>
      </c>
      <c r="K472" s="367">
        <f>'1. Coverage&amp;Subs'!K94</f>
        <v>3639.9484412174952</v>
      </c>
      <c r="L472" s="367">
        <f>'1. Coverage&amp;Subs'!L94</f>
        <v>3641.0404257498608</v>
      </c>
      <c r="M472" s="265"/>
      <c r="N472" s="265"/>
      <c r="O472" s="265"/>
      <c r="P472" s="265"/>
      <c r="Q472" s="265"/>
      <c r="R472" s="265"/>
      <c r="S472" s="265"/>
    </row>
    <row r="473" spans="2:19">
      <c r="B473" s="143"/>
      <c r="C473" s="195" t="str">
        <f>'1. Coverage&amp;Subs'!C95</f>
        <v>D10</v>
      </c>
      <c r="D473" s="195" t="str">
        <f>'1. Coverage&amp;Subs'!D95</f>
        <v>Пазарджик (Pazardzhik)</v>
      </c>
      <c r="E473" s="195" t="str">
        <f>'1. Coverage&amp;Subs'!E95</f>
        <v>sq km</v>
      </c>
      <c r="F473" s="367">
        <f>'1. Coverage&amp;Subs'!F95</f>
        <v>4265.0146253836529</v>
      </c>
      <c r="G473" s="367">
        <f>'1. Coverage&amp;Subs'!G95</f>
        <v>4292.573147100079</v>
      </c>
      <c r="H473" s="367">
        <f>'1. Coverage&amp;Subs'!H95</f>
        <v>4287.4341872687619</v>
      </c>
      <c r="I473" s="367">
        <f>'1. Coverage&amp;Subs'!I95</f>
        <v>4291.7216214560303</v>
      </c>
      <c r="J473" s="367">
        <f>'1. Coverage&amp;Subs'!J95</f>
        <v>4293.0091379424666</v>
      </c>
      <c r="K473" s="367">
        <f>'1. Coverage&amp;Subs'!K95</f>
        <v>4294.2970406838494</v>
      </c>
      <c r="L473" s="367">
        <f>'1. Coverage&amp;Subs'!L95</f>
        <v>4295.5853297960539</v>
      </c>
      <c r="M473" s="265"/>
      <c r="N473" s="265"/>
      <c r="O473" s="265"/>
      <c r="P473" s="265"/>
      <c r="Q473" s="265"/>
      <c r="R473" s="265"/>
      <c r="S473" s="265"/>
    </row>
    <row r="474" spans="2:19">
      <c r="B474" s="143"/>
      <c r="C474" s="195" t="str">
        <f>'1. Coverage&amp;Subs'!C96</f>
        <v>D11</v>
      </c>
      <c r="D474" s="195" t="str">
        <f>'1. Coverage&amp;Subs'!D96</f>
        <v>Перник (Pernik)</v>
      </c>
      <c r="E474" s="195" t="str">
        <f>'1. Coverage&amp;Subs'!E96</f>
        <v>sq km</v>
      </c>
      <c r="F474" s="367">
        <f>'1. Coverage&amp;Subs'!F96</f>
        <v>2467.4340229470022</v>
      </c>
      <c r="G474" s="367">
        <f>'1. Coverage&amp;Subs'!G96</f>
        <v>2468.2827125494287</v>
      </c>
      <c r="H474" s="367">
        <f>'1. Coverage&amp;Subs'!H96</f>
        <v>2467.3859136769038</v>
      </c>
      <c r="I474" s="367">
        <f>'1. Coverage&amp;Subs'!I96</f>
        <v>2469.8532995905807</v>
      </c>
      <c r="J474" s="367">
        <f>'1. Coverage&amp;Subs'!J96</f>
        <v>2470.5942555804577</v>
      </c>
      <c r="K474" s="367">
        <f>'1. Coverage&amp;Subs'!K96</f>
        <v>2471.3354338571316</v>
      </c>
      <c r="L474" s="367">
        <f>'1. Coverage&amp;Subs'!L96</f>
        <v>2472.076834487289</v>
      </c>
      <c r="M474" s="265"/>
      <c r="N474" s="265"/>
      <c r="O474" s="265"/>
      <c r="P474" s="265"/>
      <c r="Q474" s="265"/>
      <c r="R474" s="265"/>
      <c r="S474" s="265"/>
    </row>
    <row r="475" spans="2:19">
      <c r="B475" s="143"/>
      <c r="C475" s="195" t="str">
        <f>'1. Coverage&amp;Subs'!C97</f>
        <v>D12</v>
      </c>
      <c r="D475" s="195" t="str">
        <f>'1. Coverage&amp;Subs'!D97</f>
        <v>Плевен (Pleven)</v>
      </c>
      <c r="E475" s="195" t="str">
        <f>'1. Coverage&amp;Subs'!E97</f>
        <v>sq km</v>
      </c>
      <c r="F475" s="367">
        <f>'1. Coverage&amp;Subs'!F97</f>
        <v>4491.9173665173548</v>
      </c>
      <c r="G475" s="367">
        <f>'1. Coverage&amp;Subs'!G97</f>
        <v>4482.2108412675461</v>
      </c>
      <c r="H475" s="367">
        <f>'1. Coverage&amp;Subs'!H97</f>
        <v>4482.2108412675461</v>
      </c>
      <c r="I475" s="367">
        <f>'1. Coverage&amp;Subs'!I97</f>
        <v>4486.6930521088134</v>
      </c>
      <c r="J475" s="367">
        <f>'1. Coverage&amp;Subs'!J97</f>
        <v>4488.0390600244455</v>
      </c>
      <c r="K475" s="367">
        <f>'1. Coverage&amp;Subs'!K97</f>
        <v>4489.3854717424529</v>
      </c>
      <c r="L475" s="367">
        <f>'1. Coverage&amp;Subs'!L97</f>
        <v>4490.7322873839748</v>
      </c>
      <c r="M475" s="265"/>
      <c r="N475" s="265"/>
      <c r="O475" s="265"/>
      <c r="P475" s="265"/>
      <c r="Q475" s="265"/>
      <c r="R475" s="265"/>
      <c r="S475" s="265"/>
    </row>
    <row r="476" spans="2:19">
      <c r="B476" s="143"/>
      <c r="C476" s="195" t="str">
        <f>'1. Coverage&amp;Subs'!C98</f>
        <v>D13</v>
      </c>
      <c r="D476" s="195" t="str">
        <f>'1. Coverage&amp;Subs'!D98</f>
        <v>Пловдив (Plovdiv)</v>
      </c>
      <c r="E476" s="195" t="str">
        <f>'1. Coverage&amp;Subs'!E98</f>
        <v>sq km</v>
      </c>
      <c r="F476" s="367">
        <f>'1. Coverage&amp;Subs'!F98</f>
        <v>6144.0395712214668</v>
      </c>
      <c r="G476" s="367">
        <f>'1. Coverage&amp;Subs'!G98</f>
        <v>6160.8067264044148</v>
      </c>
      <c r="H476" s="367">
        <f>'1. Coverage&amp;Subs'!H98</f>
        <v>6153.8137104770913</v>
      </c>
      <c r="I476" s="367">
        <f>'1. Coverage&amp;Subs'!I98</f>
        <v>6159.9675241875675</v>
      </c>
      <c r="J476" s="367">
        <f>'1. Coverage&amp;Subs'!J98</f>
        <v>6161.8155144448247</v>
      </c>
      <c r="K476" s="367">
        <f>'1. Coverage&amp;Subs'!K98</f>
        <v>6163.6640590991574</v>
      </c>
      <c r="L476" s="367">
        <f>'1. Coverage&amp;Subs'!L98</f>
        <v>6165.5131583168868</v>
      </c>
      <c r="M476" s="265"/>
      <c r="N476" s="265"/>
      <c r="O476" s="265"/>
      <c r="P476" s="265"/>
      <c r="Q476" s="265"/>
      <c r="R476" s="265"/>
      <c r="S476" s="265"/>
    </row>
    <row r="477" spans="2:19">
      <c r="B477" s="143"/>
      <c r="C477" s="195" t="str">
        <f>'1. Coverage&amp;Subs'!C99</f>
        <v>D14</v>
      </c>
      <c r="D477" s="195" t="str">
        <f>'1. Coverage&amp;Subs'!D99</f>
        <v>Разград (Razgrad)</v>
      </c>
      <c r="E477" s="195" t="str">
        <f>'1. Coverage&amp;Subs'!E99</f>
        <v>sq km</v>
      </c>
      <c r="F477" s="367">
        <f>'1. Coverage&amp;Subs'!F99</f>
        <v>2522.7450497327582</v>
      </c>
      <c r="G477" s="367">
        <f>'1. Coverage&amp;Subs'!G99</f>
        <v>2518.0903173459101</v>
      </c>
      <c r="H477" s="367">
        <f>'1. Coverage&amp;Subs'!H99</f>
        <v>2518.0903173459101</v>
      </c>
      <c r="I477" s="367">
        <f>'1. Coverage&amp;Subs'!I99</f>
        <v>2520.608407663256</v>
      </c>
      <c r="J477" s="367">
        <f>'1. Coverage&amp;Subs'!J99</f>
        <v>2521.3645901855548</v>
      </c>
      <c r="K477" s="367">
        <f>'1. Coverage&amp;Subs'!K99</f>
        <v>2522.1209995626105</v>
      </c>
      <c r="L477" s="367">
        <f>'1. Coverage&amp;Subs'!L99</f>
        <v>2522.8776358624791</v>
      </c>
      <c r="M477" s="265"/>
      <c r="N477" s="265"/>
      <c r="O477" s="265"/>
      <c r="P477" s="265"/>
      <c r="Q477" s="265"/>
      <c r="R477" s="265"/>
      <c r="S477" s="265"/>
    </row>
    <row r="478" spans="2:19">
      <c r="B478" s="143"/>
      <c r="C478" s="195" t="str">
        <f>'1. Coverage&amp;Subs'!C100</f>
        <v>D15</v>
      </c>
      <c r="D478" s="195" t="str">
        <f>'1. Coverage&amp;Subs'!D100</f>
        <v>Русе (Ruse)</v>
      </c>
      <c r="E478" s="195" t="str">
        <f>'1. Coverage&amp;Subs'!E100</f>
        <v>sq km</v>
      </c>
      <c r="F478" s="367">
        <f>'1. Coverage&amp;Subs'!F100</f>
        <v>2846.2888583146801</v>
      </c>
      <c r="G478" s="367">
        <f>'1. Coverage&amp;Subs'!G100</f>
        <v>2839.7388208272982</v>
      </c>
      <c r="H478" s="367">
        <f>'1. Coverage&amp;Subs'!H100</f>
        <v>2839.7388208272982</v>
      </c>
      <c r="I478" s="367">
        <f>'1. Coverage&amp;Subs'!I100</f>
        <v>2842.5785596481255</v>
      </c>
      <c r="J478" s="367">
        <f>'1. Coverage&amp;Subs'!J100</f>
        <v>2843.4313332160195</v>
      </c>
      <c r="K478" s="367">
        <f>'1. Coverage&amp;Subs'!K100</f>
        <v>2844.2843626159843</v>
      </c>
      <c r="L478" s="367">
        <f>'1. Coverage&amp;Subs'!L100</f>
        <v>2845.1376479247688</v>
      </c>
      <c r="M478" s="265"/>
      <c r="N478" s="265"/>
      <c r="O478" s="265"/>
      <c r="P478" s="265"/>
      <c r="Q478" s="265"/>
      <c r="R478" s="265"/>
      <c r="S478" s="265"/>
    </row>
    <row r="479" spans="2:19">
      <c r="B479" s="143"/>
      <c r="C479" s="195" t="str">
        <f>'1. Coverage&amp;Subs'!C101</f>
        <v>D16</v>
      </c>
      <c r="D479" s="195" t="str">
        <f>'1. Coverage&amp;Subs'!D101</f>
        <v>Шумен (Shumen)</v>
      </c>
      <c r="E479" s="195" t="str">
        <f>'1. Coverage&amp;Subs'!E101</f>
        <v>sq km</v>
      </c>
      <c r="F479" s="367">
        <f>'1. Coverage&amp;Subs'!F101</f>
        <v>3490.2300972638636</v>
      </c>
      <c r="G479" s="367">
        <f>'1. Coverage&amp;Subs'!G101</f>
        <v>3496.2762066495875</v>
      </c>
      <c r="H479" s="367">
        <f>'1. Coverage&amp;Subs'!H101</f>
        <v>3495.6615467481947</v>
      </c>
      <c r="I479" s="367">
        <f>'1. Coverage&amp;Subs'!I101</f>
        <v>3499.1572082949424</v>
      </c>
      <c r="J479" s="367">
        <f>'1. Coverage&amp;Subs'!J101</f>
        <v>3500.2069554574309</v>
      </c>
      <c r="K479" s="367">
        <f>'1. Coverage&amp;Subs'!K101</f>
        <v>3501.2570175440678</v>
      </c>
      <c r="L479" s="367">
        <f>'1. Coverage&amp;Subs'!L101</f>
        <v>3502.3073946493314</v>
      </c>
      <c r="M479" s="265"/>
      <c r="N479" s="265"/>
      <c r="O479" s="265"/>
      <c r="P479" s="265"/>
      <c r="Q479" s="265"/>
      <c r="R479" s="265"/>
      <c r="S479" s="265"/>
    </row>
    <row r="480" spans="2:19">
      <c r="B480" s="143"/>
      <c r="C480" s="195" t="str">
        <f>'1. Coverage&amp;Subs'!C102</f>
        <v>D17</v>
      </c>
      <c r="D480" s="195" t="str">
        <f>'1. Coverage&amp;Subs'!D102</f>
        <v>Силистра (Silistra)</v>
      </c>
      <c r="E480" s="195" t="str">
        <f>'1. Coverage&amp;Subs'!E102</f>
        <v>sq km</v>
      </c>
      <c r="F480" s="367">
        <f>'1. Coverage&amp;Subs'!F102</f>
        <v>2766.2349394326393</v>
      </c>
      <c r="G480" s="367">
        <f>'1. Coverage&amp;Subs'!G102</f>
        <v>2760.9212839634333</v>
      </c>
      <c r="H480" s="367">
        <f>'1. Coverage&amp;Subs'!H102</f>
        <v>2760.9212839634333</v>
      </c>
      <c r="I480" s="367">
        <f>'1. Coverage&amp;Subs'!I102</f>
        <v>2763.6822052473967</v>
      </c>
      <c r="J480" s="367">
        <f>'1. Coverage&amp;Subs'!J102</f>
        <v>2764.5113099089704</v>
      </c>
      <c r="K480" s="367">
        <f>'1. Coverage&amp;Subs'!K102</f>
        <v>2765.3406633019436</v>
      </c>
      <c r="L480" s="367">
        <f>'1. Coverage&amp;Subs'!L102</f>
        <v>2766.1702655009335</v>
      </c>
      <c r="M480" s="265"/>
      <c r="N480" s="265"/>
      <c r="O480" s="265"/>
      <c r="P480" s="265"/>
      <c r="Q480" s="265"/>
      <c r="R480" s="265"/>
      <c r="S480" s="265"/>
    </row>
    <row r="481" spans="2:19">
      <c r="B481" s="143"/>
      <c r="C481" s="195" t="str">
        <f>'1. Coverage&amp;Subs'!C103</f>
        <v>D18</v>
      </c>
      <c r="D481" s="195" t="str">
        <f>'1. Coverage&amp;Subs'!D103</f>
        <v>Сливен (Sliven)</v>
      </c>
      <c r="E481" s="195" t="str">
        <f>'1. Coverage&amp;Subs'!E103</f>
        <v>sq km</v>
      </c>
      <c r="F481" s="367">
        <f>'1. Coverage&amp;Subs'!F103</f>
        <v>3540.2187365112777</v>
      </c>
      <c r="G481" s="367">
        <f>'1. Coverage&amp;Subs'!G103</f>
        <v>3575.738632590324</v>
      </c>
      <c r="H481" s="367">
        <f>'1. Coverage&amp;Subs'!H103</f>
        <v>3576.1316118715417</v>
      </c>
      <c r="I481" s="367">
        <f>'1. Coverage&amp;Subs'!I103</f>
        <v>3579.7077434834132</v>
      </c>
      <c r="J481" s="367">
        <f>'1. Coverage&amp;Subs'!J103</f>
        <v>3580.7816558064583</v>
      </c>
      <c r="K481" s="367">
        <f>'1. Coverage&amp;Subs'!K103</f>
        <v>3581.8558903031994</v>
      </c>
      <c r="L481" s="367">
        <f>'1. Coverage&amp;Subs'!L103</f>
        <v>3582.9304470702909</v>
      </c>
      <c r="M481" s="265"/>
      <c r="N481" s="265"/>
      <c r="O481" s="265"/>
      <c r="P481" s="265"/>
      <c r="Q481" s="265"/>
      <c r="R481" s="265"/>
      <c r="S481" s="265"/>
    </row>
    <row r="482" spans="2:19">
      <c r="B482" s="143"/>
      <c r="C482" s="195" t="str">
        <f>'1. Coverage&amp;Subs'!C104</f>
        <v>D19</v>
      </c>
      <c r="D482" s="195" t="str">
        <f>'1. Coverage&amp;Subs'!D104</f>
        <v>Смолян (Smolyan)</v>
      </c>
      <c r="E482" s="195" t="str">
        <f>'1. Coverage&amp;Subs'!E104</f>
        <v>sq km</v>
      </c>
      <c r="F482" s="367">
        <f>'1. Coverage&amp;Subs'!F104</f>
        <v>3248.0690373876314</v>
      </c>
      <c r="G482" s="367">
        <f>'1. Coverage&amp;Subs'!G104</f>
        <v>3291.5743067020799</v>
      </c>
      <c r="H482" s="367">
        <f>'1. Coverage&amp;Subs'!H104</f>
        <v>3278.2331639243052</v>
      </c>
      <c r="I482" s="367">
        <f>'1. Coverage&amp;Subs'!I104</f>
        <v>3281.5113970882294</v>
      </c>
      <c r="J482" s="367">
        <f>'1. Coverage&amp;Subs'!J104</f>
        <v>3282.4958505073555</v>
      </c>
      <c r="K482" s="367">
        <f>'1. Coverage&amp;Subs'!K104</f>
        <v>3283.4805992625074</v>
      </c>
      <c r="L482" s="367">
        <f>'1. Coverage&amp;Subs'!L104</f>
        <v>3284.4656434422859</v>
      </c>
      <c r="M482" s="265"/>
      <c r="N482" s="265"/>
      <c r="O482" s="265"/>
      <c r="P482" s="265"/>
      <c r="Q482" s="265"/>
      <c r="R482" s="265"/>
      <c r="S482" s="265"/>
    </row>
    <row r="483" spans="2:19">
      <c r="B483" s="143"/>
      <c r="C483" s="195" t="str">
        <f>'1. Coverage&amp;Subs'!C105</f>
        <v>D20</v>
      </c>
      <c r="D483" s="195" t="str">
        <f>'1. Coverage&amp;Subs'!D105</f>
        <v>София-град (Sofia-Capital)</v>
      </c>
      <c r="E483" s="195" t="str">
        <f>'1. Coverage&amp;Subs'!E105</f>
        <v>sq km</v>
      </c>
      <c r="F483" s="367">
        <f>'1. Coverage&amp;Subs'!F105</f>
        <v>1379.0709001735568</v>
      </c>
      <c r="G483" s="367">
        <f>'1. Coverage&amp;Subs'!G105</f>
        <v>1378.1078044903193</v>
      </c>
      <c r="H483" s="367">
        <f>'1. Coverage&amp;Subs'!H105</f>
        <v>1377.7249016009268</v>
      </c>
      <c r="I483" s="367">
        <f>'1. Coverage&amp;Subs'!I105</f>
        <v>1379.1026265025275</v>
      </c>
      <c r="J483" s="367">
        <f>'1. Coverage&amp;Subs'!J105</f>
        <v>1379.5163572904783</v>
      </c>
      <c r="K483" s="367">
        <f>'1. Coverage&amp;Subs'!K105</f>
        <v>1379.9302121976652</v>
      </c>
      <c r="L483" s="367">
        <f>'1. Coverage&amp;Subs'!L105</f>
        <v>1380.3441912613246</v>
      </c>
      <c r="M483" s="265"/>
      <c r="N483" s="265"/>
      <c r="O483" s="265"/>
      <c r="P483" s="265"/>
      <c r="Q483" s="265"/>
      <c r="R483" s="265"/>
      <c r="S483" s="265"/>
    </row>
    <row r="484" spans="2:19">
      <c r="B484" s="143"/>
      <c r="C484" s="195" t="str">
        <f>'1. Coverage&amp;Subs'!C106</f>
        <v>D21</v>
      </c>
      <c r="D484" s="195" t="str">
        <f>'1. Coverage&amp;Subs'!D106</f>
        <v>София-област (Sofia (province))</v>
      </c>
      <c r="E484" s="195" t="str">
        <f>'1. Coverage&amp;Subs'!E106</f>
        <v>sq km</v>
      </c>
      <c r="F484" s="367">
        <f>'1. Coverage&amp;Subs'!F106</f>
        <v>7047.2894293669569</v>
      </c>
      <c r="G484" s="367">
        <f>'1. Coverage&amp;Subs'!G106</f>
        <v>7078.161438253841</v>
      </c>
      <c r="H484" s="367">
        <f>'1. Coverage&amp;Subs'!H106</f>
        <v>7069.3748245814686</v>
      </c>
      <c r="I484" s="367">
        <f>'1. Coverage&amp;Subs'!I106</f>
        <v>7076.4441994060498</v>
      </c>
      <c r="J484" s="367">
        <f>'1. Coverage&amp;Subs'!J106</f>
        <v>7078.5671326658712</v>
      </c>
      <c r="K484" s="367">
        <f>'1. Coverage&amp;Subs'!K106</f>
        <v>7080.6907028056703</v>
      </c>
      <c r="L484" s="367">
        <f>'1. Coverage&amp;Subs'!L106</f>
        <v>7082.8149100165119</v>
      </c>
      <c r="M484" s="265"/>
      <c r="N484" s="265"/>
      <c r="O484" s="265"/>
      <c r="P484" s="265"/>
      <c r="Q484" s="265"/>
      <c r="R484" s="265"/>
      <c r="S484" s="265"/>
    </row>
    <row r="485" spans="2:19">
      <c r="B485" s="143"/>
      <c r="C485" s="195" t="str">
        <f>'1. Coverage&amp;Subs'!C107</f>
        <v>D22</v>
      </c>
      <c r="D485" s="195" t="str">
        <f>'1. Coverage&amp;Subs'!D107</f>
        <v>Стара Загора (Stara Zagora)</v>
      </c>
      <c r="E485" s="195" t="str">
        <f>'1. Coverage&amp;Subs'!E107</f>
        <v>sq km</v>
      </c>
      <c r="F485" s="367">
        <f>'1. Coverage&amp;Subs'!F107</f>
        <v>5289.1476075170121</v>
      </c>
      <c r="G485" s="367">
        <f>'1. Coverage&amp;Subs'!G107</f>
        <v>5325.2420870075557</v>
      </c>
      <c r="H485" s="367">
        <f>'1. Coverage&amp;Subs'!H107</f>
        <v>5321.876572137634</v>
      </c>
      <c r="I485" s="367">
        <f>'1. Coverage&amp;Subs'!I107</f>
        <v>5327.1984487097707</v>
      </c>
      <c r="J485" s="367">
        <f>'1. Coverage&amp;Subs'!J107</f>
        <v>5328.7966082443836</v>
      </c>
      <c r="K485" s="367">
        <f>'1. Coverage&amp;Subs'!K107</f>
        <v>5330.3952472268566</v>
      </c>
      <c r="L485" s="367">
        <f>'1. Coverage&amp;Subs'!L107</f>
        <v>5331.9943658010243</v>
      </c>
      <c r="M485" s="265"/>
      <c r="N485" s="265"/>
      <c r="O485" s="265"/>
      <c r="P485" s="265"/>
      <c r="Q485" s="265"/>
      <c r="R485" s="265"/>
      <c r="S485" s="265"/>
    </row>
    <row r="486" spans="2:19">
      <c r="B486" s="143"/>
      <c r="C486" s="195" t="str">
        <f>'1. Coverage&amp;Subs'!C108</f>
        <v>D23</v>
      </c>
      <c r="D486" s="195" t="str">
        <f>'1. Coverage&amp;Subs'!D108</f>
        <v>Търговище (Targovishte)</v>
      </c>
      <c r="E486" s="195" t="str">
        <f>'1. Coverage&amp;Subs'!E108</f>
        <v>sq km</v>
      </c>
      <c r="F486" s="367">
        <f>'1. Coverage&amp;Subs'!F108</f>
        <v>2655.9743760411175</v>
      </c>
      <c r="G486" s="367">
        <f>'1. Coverage&amp;Subs'!G108</f>
        <v>2651.3102936789651</v>
      </c>
      <c r="H486" s="367">
        <f>'1. Coverage&amp;Subs'!H108</f>
        <v>2651.3102936789651</v>
      </c>
      <c r="I486" s="367">
        <f>'1. Coverage&amp;Subs'!I108</f>
        <v>2653.9616039726434</v>
      </c>
      <c r="J486" s="367">
        <f>'1. Coverage&amp;Subs'!J108</f>
        <v>2654.757792453835</v>
      </c>
      <c r="K486" s="367">
        <f>'1. Coverage&amp;Subs'!K108</f>
        <v>2655.5542197915711</v>
      </c>
      <c r="L486" s="367">
        <f>'1. Coverage&amp;Subs'!L108</f>
        <v>2656.3508860575089</v>
      </c>
      <c r="M486" s="265"/>
      <c r="N486" s="265"/>
      <c r="O486" s="265"/>
      <c r="P486" s="265"/>
      <c r="Q486" s="265"/>
      <c r="R486" s="265"/>
      <c r="S486" s="265"/>
    </row>
    <row r="487" spans="2:19">
      <c r="B487" s="143"/>
      <c r="C487" s="195" t="str">
        <f>'1. Coverage&amp;Subs'!C109</f>
        <v>D24</v>
      </c>
      <c r="D487" s="195" t="str">
        <f>'1. Coverage&amp;Subs'!D109</f>
        <v>Варна (Varna)</v>
      </c>
      <c r="E487" s="195" t="str">
        <f>'1. Coverage&amp;Subs'!E109</f>
        <v>sq km</v>
      </c>
      <c r="F487" s="367">
        <f>'1. Coverage&amp;Subs'!F109</f>
        <v>3808.1435448300781</v>
      </c>
      <c r="G487" s="367">
        <f>'1. Coverage&amp;Subs'!G109</f>
        <v>3801.6513373318012</v>
      </c>
      <c r="H487" s="367">
        <f>'1. Coverage&amp;Subs'!H109</f>
        <v>3801.6412609399754</v>
      </c>
      <c r="I487" s="367">
        <f>'1. Coverage&amp;Subs'!I109</f>
        <v>3805.4429022009149</v>
      </c>
      <c r="J487" s="367">
        <f>'1. Coverage&amp;Subs'!J109</f>
        <v>3806.5845350715754</v>
      </c>
      <c r="K487" s="367">
        <f>'1. Coverage&amp;Subs'!K109</f>
        <v>3807.7265104320959</v>
      </c>
      <c r="L487" s="367">
        <f>'1. Coverage&amp;Subs'!L109</f>
        <v>3808.8688283852262</v>
      </c>
      <c r="M487" s="265"/>
      <c r="N487" s="265"/>
      <c r="O487" s="265"/>
      <c r="P487" s="265"/>
      <c r="Q487" s="265"/>
      <c r="R487" s="265"/>
      <c r="S487" s="265"/>
    </row>
    <row r="488" spans="2:19">
      <c r="B488" s="143"/>
      <c r="C488" s="195" t="str">
        <f>'1. Coverage&amp;Subs'!C110</f>
        <v>D25</v>
      </c>
      <c r="D488" s="195" t="str">
        <f>'1. Coverage&amp;Subs'!D110</f>
        <v>Велико Търново (Veliko Tarnovo)</v>
      </c>
      <c r="E488" s="195" t="str">
        <f>'1. Coverage&amp;Subs'!E110</f>
        <v>sq km</v>
      </c>
      <c r="F488" s="367">
        <f>'1. Coverage&amp;Subs'!F110</f>
        <v>4497.3558752029003</v>
      </c>
      <c r="G488" s="367">
        <f>'1. Coverage&amp;Subs'!G110</f>
        <v>4503.5526391552567</v>
      </c>
      <c r="H488" s="367">
        <f>'1. Coverage&amp;Subs'!H110</f>
        <v>4503.2301946168209</v>
      </c>
      <c r="I488" s="367">
        <f>'1. Coverage&amp;Subs'!I110</f>
        <v>4507.7334248114375</v>
      </c>
      <c r="J488" s="367">
        <f>'1. Coverage&amp;Subs'!J110</f>
        <v>4509.0857448388797</v>
      </c>
      <c r="K488" s="367">
        <f>'1. Coverage&amp;Subs'!K110</f>
        <v>4510.4384705623315</v>
      </c>
      <c r="L488" s="367">
        <f>'1. Coverage&amp;Subs'!L110</f>
        <v>4511.7916021034998</v>
      </c>
      <c r="M488" s="265"/>
      <c r="N488" s="265"/>
      <c r="O488" s="265"/>
      <c r="P488" s="265"/>
      <c r="Q488" s="265"/>
      <c r="R488" s="265"/>
      <c r="S488" s="265"/>
    </row>
    <row r="489" spans="2:19">
      <c r="B489" s="143"/>
      <c r="C489" s="195" t="str">
        <f>'1. Coverage&amp;Subs'!C111</f>
        <v>D26</v>
      </c>
      <c r="D489" s="195" t="str">
        <f>'1. Coverage&amp;Subs'!D111</f>
        <v>Видин (Vidin)</v>
      </c>
      <c r="E489" s="195" t="str">
        <f>'1. Coverage&amp;Subs'!E111</f>
        <v>sq km</v>
      </c>
      <c r="F489" s="367">
        <f>'1. Coverage&amp;Subs'!F111</f>
        <v>2968.8027271089281</v>
      </c>
      <c r="G489" s="367">
        <f>'1. Coverage&amp;Subs'!G111</f>
        <v>2978.9240211214124</v>
      </c>
      <c r="H489" s="367">
        <f>'1. Coverage&amp;Subs'!H111</f>
        <v>2975.5383534678376</v>
      </c>
      <c r="I489" s="367">
        <f>'1. Coverage&amp;Subs'!I111</f>
        <v>2978.5138918213052</v>
      </c>
      <c r="J489" s="367">
        <f>'1. Coverage&amp;Subs'!J111</f>
        <v>2979.4074459888511</v>
      </c>
      <c r="K489" s="367">
        <f>'1. Coverage&amp;Subs'!K111</f>
        <v>2980.3012682226476</v>
      </c>
      <c r="L489" s="367">
        <f>'1. Coverage&amp;Subs'!L111</f>
        <v>2981.1953586031145</v>
      </c>
      <c r="M489" s="265"/>
      <c r="N489" s="265"/>
      <c r="O489" s="265"/>
      <c r="P489" s="265"/>
      <c r="Q489" s="265"/>
      <c r="R489" s="265"/>
      <c r="S489" s="265"/>
    </row>
    <row r="490" spans="2:19">
      <c r="B490" s="143"/>
      <c r="C490" s="195" t="str">
        <f>'1. Coverage&amp;Subs'!C112</f>
        <v>D27</v>
      </c>
      <c r="D490" s="195" t="str">
        <f>'1. Coverage&amp;Subs'!D112</f>
        <v>Враца (Vratsa)</v>
      </c>
      <c r="E490" s="195" t="str">
        <f>'1. Coverage&amp;Subs'!E112</f>
        <v>sq km</v>
      </c>
      <c r="F490" s="367">
        <f>'1. Coverage&amp;Subs'!F112</f>
        <v>3658.1039154030877</v>
      </c>
      <c r="G490" s="367">
        <f>'1. Coverage&amp;Subs'!G112</f>
        <v>3650.2636265362635</v>
      </c>
      <c r="H490" s="367">
        <f>'1. Coverage&amp;Subs'!H112</f>
        <v>3650.1729390098285</v>
      </c>
      <c r="I490" s="367">
        <f>'1. Coverage&amp;Subs'!I112</f>
        <v>3653.8231119488378</v>
      </c>
      <c r="J490" s="367">
        <f>'1. Coverage&amp;Subs'!J112</f>
        <v>3654.9192588824221</v>
      </c>
      <c r="K490" s="367">
        <f>'1. Coverage&amp;Subs'!K112</f>
        <v>3656.0157346600868</v>
      </c>
      <c r="L490" s="367">
        <f>'1. Coverage&amp;Subs'!L112</f>
        <v>3657.112539380485</v>
      </c>
      <c r="M490" s="265"/>
      <c r="N490" s="265"/>
      <c r="O490" s="265"/>
      <c r="P490" s="265"/>
      <c r="Q490" s="265"/>
      <c r="R490" s="265"/>
      <c r="S490" s="265"/>
    </row>
    <row r="491" spans="2:19">
      <c r="B491" s="143"/>
      <c r="C491" s="195" t="str">
        <f>'1. Coverage&amp;Subs'!C113</f>
        <v>D28</v>
      </c>
      <c r="D491" s="195" t="str">
        <f>'1. Coverage&amp;Subs'!D113</f>
        <v>Ямбол (Yambol)</v>
      </c>
      <c r="E491" s="195" t="str">
        <f>'1. Coverage&amp;Subs'!E113</f>
        <v>sq km</v>
      </c>
      <c r="F491" s="367">
        <f>'1. Coverage&amp;Subs'!F113</f>
        <v>3364.7263613664036</v>
      </c>
      <c r="G491" s="367">
        <f>'1. Coverage&amp;Subs'!G113</f>
        <v>3359.6201807038287</v>
      </c>
      <c r="H491" s="367">
        <f>'1. Coverage&amp;Subs'!H113</f>
        <v>3359.610104312002</v>
      </c>
      <c r="I491" s="367">
        <f>'1. Coverage&amp;Subs'!I113</f>
        <v>3362.9697144163138</v>
      </c>
      <c r="J491" s="367">
        <f>'1. Coverage&amp;Subs'!J113</f>
        <v>3363.9786053306384</v>
      </c>
      <c r="K491" s="367">
        <f>'1. Coverage&amp;Subs'!K113</f>
        <v>3364.9877989122369</v>
      </c>
      <c r="L491" s="367">
        <f>'1. Coverage&amp;Subs'!L113</f>
        <v>3365.9972952519111</v>
      </c>
      <c r="M491" s="265"/>
      <c r="N491" s="265"/>
      <c r="O491" s="265"/>
      <c r="P491" s="265"/>
      <c r="Q491" s="265"/>
      <c r="R491" s="265"/>
      <c r="S491" s="265"/>
    </row>
    <row r="492" spans="2:19">
      <c r="B492" s="143"/>
      <c r="C492" s="379" t="s">
        <v>2</v>
      </c>
      <c r="D492" s="379"/>
      <c r="E492" s="380" t="str">
        <f>E491</f>
        <v>sq km</v>
      </c>
      <c r="F492" s="181">
        <f t="shared" ref="F492:K492" si="187">SUM(F464:F491)</f>
        <v>111001.90200000003</v>
      </c>
      <c r="G492" s="181">
        <f t="shared" si="187"/>
        <v>111339.08140625578</v>
      </c>
      <c r="H492" s="181">
        <f t="shared" si="187"/>
        <v>111240.70559285743</v>
      </c>
      <c r="I492" s="181">
        <f t="shared" si="187"/>
        <v>111351.94629845025</v>
      </c>
      <c r="J492" s="181">
        <f t="shared" si="187"/>
        <v>111385.35188233982</v>
      </c>
      <c r="K492" s="181">
        <f t="shared" si="187"/>
        <v>111418.11060634258</v>
      </c>
      <c r="L492" s="181">
        <f t="shared" ref="L492" si="188">SUM(L464:L491)</f>
        <v>111451.53603952448</v>
      </c>
      <c r="M492" s="234" t="str">
        <f>IF(L492='1. Coverage&amp;Subs'!L114,"OK","ERROR")</f>
        <v>OK</v>
      </c>
      <c r="N492" s="265"/>
      <c r="O492" s="265"/>
      <c r="P492" s="265"/>
      <c r="Q492" s="265"/>
      <c r="R492" s="265"/>
      <c r="S492" s="265"/>
    </row>
    <row r="493" spans="2:19">
      <c r="B493" s="143"/>
      <c r="C493" s="265"/>
      <c r="D493" s="265"/>
      <c r="E493" s="265"/>
      <c r="F493" s="265"/>
      <c r="G493" s="272"/>
      <c r="H493" s="272"/>
      <c r="I493" s="272"/>
      <c r="J493" s="272"/>
      <c r="K493" s="272"/>
      <c r="L493" s="265"/>
      <c r="M493" s="265"/>
      <c r="N493" s="265"/>
      <c r="O493" s="265"/>
      <c r="P493" s="265"/>
      <c r="Q493" s="265"/>
      <c r="R493" s="265"/>
      <c r="S493" s="265"/>
    </row>
    <row r="495" spans="2:19" ht="15.75">
      <c r="B495" s="373"/>
      <c r="C495" s="308" t="s">
        <v>947</v>
      </c>
      <c r="D495" s="330"/>
      <c r="E495" s="333"/>
      <c r="F495" s="333"/>
      <c r="G495" s="360"/>
      <c r="H495" s="360"/>
      <c r="I495" s="360"/>
      <c r="J495" s="360"/>
    </row>
    <row r="496" spans="2:19">
      <c r="B496" s="143"/>
      <c r="C496" s="265"/>
      <c r="D496" s="265"/>
      <c r="E496" s="265"/>
      <c r="F496" s="265"/>
      <c r="G496" s="272"/>
      <c r="H496" s="272"/>
      <c r="I496" s="272"/>
      <c r="J496" s="265"/>
    </row>
    <row r="497" spans="2:12">
      <c r="B497" s="264"/>
      <c r="C497" s="284"/>
      <c r="D497" s="284" t="s">
        <v>303</v>
      </c>
      <c r="E497" s="284" t="s">
        <v>14</v>
      </c>
      <c r="F497" s="244" t="s">
        <v>304</v>
      </c>
      <c r="G497" s="272"/>
      <c r="H497" s="272"/>
      <c r="I497" s="272"/>
      <c r="J497" s="265"/>
    </row>
    <row r="498" spans="2:12" ht="14.25">
      <c r="B498" s="143"/>
      <c r="C498" s="191"/>
      <c r="D498" s="278" t="str">
        <f>'3. Network design parameters'!D93</f>
        <v>Радиус на клетки 2G (km) (Cell radius for 2G cells (km))</v>
      </c>
      <c r="E498" s="378" t="s">
        <v>401</v>
      </c>
      <c r="F498" s="382">
        <f>(1.5* SQRT(3) * '3. Network design parameters'!G93^ 2)</f>
        <v>259.8076211353316</v>
      </c>
      <c r="G498" s="272"/>
      <c r="H498" s="272"/>
      <c r="I498" s="272"/>
      <c r="J498" s="265"/>
    </row>
    <row r="499" spans="2:12">
      <c r="B499" s="143"/>
      <c r="C499" s="265" t="s">
        <v>406</v>
      </c>
      <c r="D499" s="265"/>
      <c r="E499" s="232"/>
      <c r="F499" s="265"/>
      <c r="G499" s="272"/>
      <c r="H499" s="272"/>
      <c r="I499" s="272"/>
      <c r="J499" s="265"/>
    </row>
    <row r="500" spans="2:12">
      <c r="B500" s="143"/>
      <c r="C500" s="265"/>
      <c r="D500" s="265"/>
      <c r="E500" s="232"/>
      <c r="F500" s="265"/>
      <c r="G500" s="272"/>
      <c r="H500" s="272"/>
      <c r="I500" s="272"/>
      <c r="J500" s="272"/>
    </row>
    <row r="501" spans="2:12">
      <c r="B501" s="143"/>
      <c r="C501" s="265"/>
      <c r="D501" s="265"/>
      <c r="E501" s="232"/>
      <c r="F501" s="265"/>
      <c r="G501" s="272"/>
      <c r="H501" s="272"/>
      <c r="I501" s="272"/>
      <c r="J501" s="272"/>
    </row>
    <row r="502" spans="2:12" ht="15.75">
      <c r="B502" s="373"/>
      <c r="C502" s="308" t="s">
        <v>407</v>
      </c>
      <c r="D502" s="330"/>
      <c r="E502" s="383"/>
      <c r="F502" s="333"/>
      <c r="G502" s="360"/>
      <c r="H502" s="360"/>
      <c r="I502" s="360"/>
      <c r="J502" s="360"/>
    </row>
    <row r="503" spans="2:12" ht="15.75">
      <c r="B503" s="373"/>
      <c r="C503" s="492"/>
      <c r="D503" s="330"/>
      <c r="E503" s="383"/>
      <c r="F503" s="333"/>
      <c r="G503" s="360"/>
      <c r="H503" s="360"/>
      <c r="I503" s="360"/>
      <c r="J503" s="360"/>
    </row>
    <row r="504" spans="2:12" ht="15.75">
      <c r="B504" s="373"/>
      <c r="C504" s="384" t="s">
        <v>635</v>
      </c>
      <c r="D504" s="373"/>
      <c r="E504" s="373"/>
      <c r="F504" s="333"/>
      <c r="G504" s="360"/>
      <c r="H504" s="360"/>
      <c r="I504" s="360"/>
      <c r="J504" s="360"/>
    </row>
    <row r="505" spans="2:12" ht="15.75">
      <c r="B505" s="373"/>
      <c r="C505" s="377" t="s">
        <v>0</v>
      </c>
      <c r="D505" s="40" t="s">
        <v>405</v>
      </c>
      <c r="E505" s="230" t="s">
        <v>14</v>
      </c>
      <c r="F505" s="167">
        <f t="shared" ref="F505:K505" si="189">F463</f>
        <v>2014</v>
      </c>
      <c r="G505" s="167">
        <f t="shared" si="189"/>
        <v>2015</v>
      </c>
      <c r="H505" s="167">
        <f t="shared" si="189"/>
        <v>2016</v>
      </c>
      <c r="I505" s="167">
        <f t="shared" si="189"/>
        <v>2017</v>
      </c>
      <c r="J505" s="167">
        <f t="shared" si="189"/>
        <v>2018</v>
      </c>
      <c r="K505" s="167">
        <f t="shared" si="189"/>
        <v>2019</v>
      </c>
      <c r="L505" s="167">
        <f t="shared" ref="L505" si="190">L463</f>
        <v>2020</v>
      </c>
    </row>
    <row r="506" spans="2:12" ht="15.75">
      <c r="B506" s="373"/>
      <c r="C506" s="195" t="str">
        <f>'1. Coverage&amp;Subs'!C86</f>
        <v>D01</v>
      </c>
      <c r="D506" s="195" t="str">
        <f>'1. Coverage&amp;Subs'!D86</f>
        <v>Благоевград (Blagoevgrad)</v>
      </c>
      <c r="E506" s="378" t="s">
        <v>300</v>
      </c>
      <c r="F506" s="382">
        <f t="shared" ref="F506:K515" si="191">F464/$F$498</f>
        <v>25.069908491609244</v>
      </c>
      <c r="G506" s="382">
        <f t="shared" si="191"/>
        <v>25.325596954320609</v>
      </c>
      <c r="H506" s="382">
        <f t="shared" si="191"/>
        <v>25.250549817141469</v>
      </c>
      <c r="I506" s="382">
        <f t="shared" si="191"/>
        <v>25.275800366958606</v>
      </c>
      <c r="J506" s="382">
        <f t="shared" si="191"/>
        <v>25.283383107068698</v>
      </c>
      <c r="K506" s="382">
        <f t="shared" si="191"/>
        <v>25.288439783690109</v>
      </c>
      <c r="L506" s="382">
        <f t="shared" ref="L506" si="192">L464/$F$498</f>
        <v>25.296026315625216</v>
      </c>
    </row>
    <row r="507" spans="2:12" ht="15.75">
      <c r="B507" s="373"/>
      <c r="C507" s="195" t="str">
        <f>'1. Coverage&amp;Subs'!C87</f>
        <v>D02</v>
      </c>
      <c r="D507" s="195" t="str">
        <f>'1. Coverage&amp;Subs'!D87</f>
        <v>Бургас (Burgas)</v>
      </c>
      <c r="E507" s="378" t="s">
        <v>300</v>
      </c>
      <c r="F507" s="382">
        <f t="shared" si="191"/>
        <v>30.263185744885494</v>
      </c>
      <c r="G507" s="382">
        <f t="shared" si="191"/>
        <v>30.280104233952216</v>
      </c>
      <c r="H507" s="382">
        <f t="shared" si="191"/>
        <v>30.276380965130926</v>
      </c>
      <c r="I507" s="382">
        <f t="shared" si="191"/>
        <v>30.306657346096053</v>
      </c>
      <c r="J507" s="382">
        <f t="shared" si="191"/>
        <v>30.315749343299885</v>
      </c>
      <c r="K507" s="382">
        <f t="shared" si="191"/>
        <v>30.32484406810287</v>
      </c>
      <c r="L507" s="382">
        <f t="shared" ref="L507" si="193">L465/$F$498</f>
        <v>30.333941521323304</v>
      </c>
    </row>
    <row r="508" spans="2:12" ht="15.75">
      <c r="B508" s="373"/>
      <c r="C508" s="195" t="str">
        <f>'1. Coverage&amp;Subs'!C88</f>
        <v>D03</v>
      </c>
      <c r="D508" s="195" t="str">
        <f>'1. Coverage&amp;Subs'!D88</f>
        <v>Добрич (Dobrich)</v>
      </c>
      <c r="E508" s="378" t="s">
        <v>300</v>
      </c>
      <c r="F508" s="382">
        <f t="shared" si="191"/>
        <v>18.261732996521125</v>
      </c>
      <c r="G508" s="382">
        <f t="shared" si="191"/>
        <v>18.230675511049377</v>
      </c>
      <c r="H508" s="382">
        <f t="shared" si="191"/>
        <v>18.230675511049377</v>
      </c>
      <c r="I508" s="382">
        <f t="shared" si="191"/>
        <v>18.248906186560426</v>
      </c>
      <c r="J508" s="382">
        <f t="shared" si="191"/>
        <v>18.25438085841639</v>
      </c>
      <c r="K508" s="382">
        <f t="shared" si="191"/>
        <v>18.259857172673918</v>
      </c>
      <c r="L508" s="382">
        <f t="shared" ref="L508" si="194">L466/$F$498</f>
        <v>18.265335129825718</v>
      </c>
    </row>
    <row r="509" spans="2:12" ht="15.75">
      <c r="B509" s="373"/>
      <c r="C509" s="195" t="str">
        <f>'1. Coverage&amp;Subs'!C89</f>
        <v>D04</v>
      </c>
      <c r="D509" s="195" t="str">
        <f>'1. Coverage&amp;Subs'!D89</f>
        <v>Габрово (Gabrovo)</v>
      </c>
      <c r="E509" s="378" t="s">
        <v>300</v>
      </c>
      <c r="F509" s="382">
        <f t="shared" si="191"/>
        <v>7.8622130388271891</v>
      </c>
      <c r="G509" s="382">
        <f t="shared" si="191"/>
        <v>7.8586957442887684</v>
      </c>
      <c r="H509" s="382">
        <f t="shared" si="191"/>
        <v>7.8580751994852207</v>
      </c>
      <c r="I509" s="382">
        <f t="shared" si="191"/>
        <v>7.8659332746847044</v>
      </c>
      <c r="J509" s="382">
        <f t="shared" si="191"/>
        <v>7.8682930546671095</v>
      </c>
      <c r="K509" s="382">
        <f t="shared" si="191"/>
        <v>7.8706535425835105</v>
      </c>
      <c r="L509" s="382">
        <f t="shared" ref="L509" si="195">L467/$F$498</f>
        <v>7.8730147386462841</v>
      </c>
    </row>
    <row r="510" spans="2:12" ht="15.75">
      <c r="B510" s="373"/>
      <c r="C510" s="195" t="str">
        <f>'1. Coverage&amp;Subs'!C90</f>
        <v>D05</v>
      </c>
      <c r="D510" s="195" t="str">
        <f>'1. Coverage&amp;Subs'!D90</f>
        <v>Хасково (Haskovo)</v>
      </c>
      <c r="E510" s="378" t="s">
        <v>300</v>
      </c>
      <c r="F510" s="382">
        <f t="shared" si="191"/>
        <v>21.253075556484131</v>
      </c>
      <c r="G510" s="382">
        <f t="shared" si="191"/>
        <v>21.2934519570634</v>
      </c>
      <c r="H510" s="382">
        <f t="shared" si="191"/>
        <v>21.272081945391196</v>
      </c>
      <c r="I510" s="382">
        <f t="shared" si="191"/>
        <v>21.293354027336584</v>
      </c>
      <c r="J510" s="382">
        <f t="shared" si="191"/>
        <v>21.299742033544785</v>
      </c>
      <c r="K510" s="382">
        <f t="shared" si="191"/>
        <v>21.30613195615485</v>
      </c>
      <c r="L510" s="382">
        <f t="shared" ref="L510" si="196">L468/$F$498</f>
        <v>21.312523795741697</v>
      </c>
    </row>
    <row r="511" spans="2:12" ht="15.75">
      <c r="B511" s="373"/>
      <c r="C511" s="195" t="str">
        <f>'1. Coverage&amp;Subs'!C91</f>
        <v>D06</v>
      </c>
      <c r="D511" s="195" t="str">
        <f>'1. Coverage&amp;Subs'!D91</f>
        <v>Кърджали (Kardzhali)</v>
      </c>
      <c r="E511" s="378" t="s">
        <v>300</v>
      </c>
      <c r="F511" s="382">
        <f t="shared" si="191"/>
        <v>12.427015699094252</v>
      </c>
      <c r="G511" s="382">
        <f t="shared" si="191"/>
        <v>12.472213654370478</v>
      </c>
      <c r="H511" s="382">
        <f t="shared" si="191"/>
        <v>12.459919110450169</v>
      </c>
      <c r="I511" s="382">
        <f t="shared" si="191"/>
        <v>12.472379029560619</v>
      </c>
      <c r="J511" s="382">
        <f t="shared" si="191"/>
        <v>12.476120743269489</v>
      </c>
      <c r="K511" s="382">
        <f t="shared" si="191"/>
        <v>12.479863579492468</v>
      </c>
      <c r="L511" s="382">
        <f t="shared" ref="L511" si="197">L469/$F$498</f>
        <v>12.483607538566316</v>
      </c>
    </row>
    <row r="512" spans="2:12" ht="15.75">
      <c r="B512" s="373"/>
      <c r="C512" s="195" t="str">
        <f>'1. Coverage&amp;Subs'!C92</f>
        <v>D07</v>
      </c>
      <c r="D512" s="195" t="str">
        <f>'1. Coverage&amp;Subs'!D92</f>
        <v>Кюстендил (Kyustendil)</v>
      </c>
      <c r="E512" s="378" t="s">
        <v>300</v>
      </c>
      <c r="F512" s="382">
        <f t="shared" si="191"/>
        <v>11.598653181128324</v>
      </c>
      <c r="G512" s="382">
        <f t="shared" si="191"/>
        <v>11.787869088207154</v>
      </c>
      <c r="H512" s="382">
        <f t="shared" si="191"/>
        <v>11.738031583672168</v>
      </c>
      <c r="I512" s="382">
        <f t="shared" si="191"/>
        <v>11.749769615255838</v>
      </c>
      <c r="J512" s="382">
        <f t="shared" si="191"/>
        <v>11.753294546140413</v>
      </c>
      <c r="K512" s="382">
        <f t="shared" si="191"/>
        <v>11.756820534504255</v>
      </c>
      <c r="L512" s="382">
        <f t="shared" ref="L512" si="198">L470/$F$498</f>
        <v>11.760347580664606</v>
      </c>
    </row>
    <row r="513" spans="2:12" ht="15.75">
      <c r="B513" s="373"/>
      <c r="C513" s="195" t="str">
        <f>'1. Coverage&amp;Subs'!C93</f>
        <v>D08</v>
      </c>
      <c r="D513" s="195" t="str">
        <f>'1. Coverage&amp;Subs'!D93</f>
        <v>Ловеч (Lovech)</v>
      </c>
      <c r="E513" s="378" t="s">
        <v>300</v>
      </c>
      <c r="F513" s="382">
        <f t="shared" si="191"/>
        <v>15.350448988135648</v>
      </c>
      <c r="G513" s="382">
        <f t="shared" si="191"/>
        <v>15.514512121867401</v>
      </c>
      <c r="H513" s="382">
        <f t="shared" si="191"/>
        <v>15.467738557299933</v>
      </c>
      <c r="I513" s="382">
        <f t="shared" si="191"/>
        <v>15.483206295857229</v>
      </c>
      <c r="J513" s="382">
        <f t="shared" si="191"/>
        <v>15.487851257745989</v>
      </c>
      <c r="K513" s="382">
        <f t="shared" si="191"/>
        <v>15.492497613123312</v>
      </c>
      <c r="L513" s="382">
        <f t="shared" ref="L513" si="199">L471/$F$498</f>
        <v>15.497145362407249</v>
      </c>
    </row>
    <row r="514" spans="2:12" ht="15.75">
      <c r="B514" s="373"/>
      <c r="C514" s="195" t="str">
        <f>'1. Coverage&amp;Subs'!C94</f>
        <v>D09</v>
      </c>
      <c r="D514" s="195" t="str">
        <f>'1. Coverage&amp;Subs'!D94</f>
        <v>Монтана (Montana)</v>
      </c>
      <c r="E514" s="378" t="s">
        <v>300</v>
      </c>
      <c r="F514" s="382">
        <f t="shared" si="191"/>
        <v>13.995003570619183</v>
      </c>
      <c r="G514" s="382">
        <f t="shared" si="191"/>
        <v>13.991462469658074</v>
      </c>
      <c r="H514" s="382">
        <f t="shared" si="191"/>
        <v>13.987777984887003</v>
      </c>
      <c r="I514" s="382">
        <f t="shared" si="191"/>
        <v>14.001765762871889</v>
      </c>
      <c r="J514" s="382">
        <f t="shared" si="191"/>
        <v>14.00596629260075</v>
      </c>
      <c r="K514" s="382">
        <f t="shared" si="191"/>
        <v>14.01016808248853</v>
      </c>
      <c r="L514" s="382">
        <f t="shared" ref="L514" si="200">L472/$F$498</f>
        <v>14.014371132913277</v>
      </c>
    </row>
    <row r="515" spans="2:12" ht="15.75">
      <c r="B515" s="373"/>
      <c r="C515" s="195" t="str">
        <f>'1. Coverage&amp;Subs'!C95</f>
        <v>D10</v>
      </c>
      <c r="D515" s="195" t="str">
        <f>'1. Coverage&amp;Subs'!D95</f>
        <v>Пазарджик (Pazardzhik)</v>
      </c>
      <c r="E515" s="378" t="s">
        <v>300</v>
      </c>
      <c r="F515" s="382">
        <f t="shared" si="191"/>
        <v>16.416048947086285</v>
      </c>
      <c r="G515" s="382">
        <f t="shared" si="191"/>
        <v>16.522121746629264</v>
      </c>
      <c r="H515" s="382">
        <f t="shared" si="191"/>
        <v>16.502341881016161</v>
      </c>
      <c r="I515" s="382">
        <f t="shared" si="191"/>
        <v>16.518844222897176</v>
      </c>
      <c r="J515" s="382">
        <f t="shared" si="191"/>
        <v>16.523799876164041</v>
      </c>
      <c r="K515" s="382">
        <f t="shared" si="191"/>
        <v>16.528757016126892</v>
      </c>
      <c r="L515" s="382">
        <f t="shared" ref="L515" si="201">L473/$F$498</f>
        <v>16.533715643231726</v>
      </c>
    </row>
    <row r="516" spans="2:12" ht="15.75">
      <c r="B516" s="373"/>
      <c r="C516" s="195" t="str">
        <f>'1. Coverage&amp;Subs'!C96</f>
        <v>D11</v>
      </c>
      <c r="D516" s="195" t="str">
        <f>'1. Coverage&amp;Subs'!D96</f>
        <v>Перник (Pernik)</v>
      </c>
      <c r="E516" s="378" t="s">
        <v>300</v>
      </c>
      <c r="F516" s="382">
        <f t="shared" ref="F516:K525" si="202">F474/$F$498</f>
        <v>9.4971579823739525</v>
      </c>
      <c r="G516" s="382">
        <f t="shared" si="202"/>
        <v>9.500424590176749</v>
      </c>
      <c r="H516" s="382">
        <f t="shared" si="202"/>
        <v>9.4969728097070067</v>
      </c>
      <c r="I516" s="382">
        <f t="shared" si="202"/>
        <v>9.5064697825167137</v>
      </c>
      <c r="J516" s="382">
        <f t="shared" si="202"/>
        <v>9.5093217234514693</v>
      </c>
      <c r="K516" s="382">
        <f t="shared" si="202"/>
        <v>9.5121745199685037</v>
      </c>
      <c r="L516" s="382">
        <f t="shared" ref="L516" si="203">L474/$F$498</f>
        <v>9.5150281723244952</v>
      </c>
    </row>
    <row r="517" spans="2:12" ht="15.75">
      <c r="B517" s="373"/>
      <c r="C517" s="195" t="str">
        <f>'1. Coverage&amp;Subs'!C97</f>
        <v>D12</v>
      </c>
      <c r="D517" s="195" t="str">
        <f>'1. Coverage&amp;Subs'!D97</f>
        <v>Плевен (Pleven)</v>
      </c>
      <c r="E517" s="378" t="s">
        <v>300</v>
      </c>
      <c r="F517" s="382">
        <f t="shared" si="202"/>
        <v>17.289398004908996</v>
      </c>
      <c r="G517" s="382">
        <f t="shared" si="202"/>
        <v>17.252037571803179</v>
      </c>
      <c r="H517" s="382">
        <f t="shared" si="202"/>
        <v>17.252037571803179</v>
      </c>
      <c r="I517" s="382">
        <f t="shared" si="202"/>
        <v>17.269289609374979</v>
      </c>
      <c r="J517" s="382">
        <f t="shared" si="202"/>
        <v>17.27447039625779</v>
      </c>
      <c r="K517" s="382">
        <f t="shared" si="202"/>
        <v>17.279652737376669</v>
      </c>
      <c r="L517" s="382">
        <f t="shared" ref="L517" si="204">L475/$F$498</f>
        <v>17.284836633197877</v>
      </c>
    </row>
    <row r="518" spans="2:12" ht="15.75">
      <c r="B518" s="373"/>
      <c r="C518" s="195" t="str">
        <f>'1. Coverage&amp;Subs'!C98</f>
        <v>D13</v>
      </c>
      <c r="D518" s="195" t="str">
        <f>'1. Coverage&amp;Subs'!D98</f>
        <v>Пловдив (Plovdiv)</v>
      </c>
      <c r="E518" s="378" t="s">
        <v>300</v>
      </c>
      <c r="F518" s="382">
        <f t="shared" si="202"/>
        <v>23.648419335709512</v>
      </c>
      <c r="G518" s="382">
        <f t="shared" si="202"/>
        <v>23.712956146098971</v>
      </c>
      <c r="H518" s="382">
        <f t="shared" si="202"/>
        <v>23.686040015245055</v>
      </c>
      <c r="I518" s="382">
        <f t="shared" si="202"/>
        <v>23.709726055260298</v>
      </c>
      <c r="J518" s="382">
        <f t="shared" si="202"/>
        <v>23.716838973076879</v>
      </c>
      <c r="K518" s="382">
        <f t="shared" si="202"/>
        <v>23.723954024768798</v>
      </c>
      <c r="L518" s="382">
        <f t="shared" ref="L518" si="205">L476/$F$498</f>
        <v>23.731071210976229</v>
      </c>
    </row>
    <row r="519" spans="2:12" ht="15.75">
      <c r="B519" s="373"/>
      <c r="C519" s="195" t="str">
        <f>'1. Coverage&amp;Subs'!C99</f>
        <v>D14</v>
      </c>
      <c r="D519" s="195" t="str">
        <f>'1. Coverage&amp;Subs'!D99</f>
        <v>Разград (Razgrad)</v>
      </c>
      <c r="E519" s="378" t="s">
        <v>300</v>
      </c>
      <c r="F519" s="382">
        <f t="shared" si="202"/>
        <v>9.7100502237333579</v>
      </c>
      <c r="G519" s="382">
        <f t="shared" si="202"/>
        <v>9.6921341504230085</v>
      </c>
      <c r="H519" s="382">
        <f t="shared" si="202"/>
        <v>9.6921341504230085</v>
      </c>
      <c r="I519" s="382">
        <f t="shared" si="202"/>
        <v>9.701826284573432</v>
      </c>
      <c r="J519" s="382">
        <f t="shared" si="202"/>
        <v>9.7047368324588028</v>
      </c>
      <c r="K519" s="382">
        <f t="shared" si="202"/>
        <v>9.7076482535085411</v>
      </c>
      <c r="L519" s="382">
        <f t="shared" ref="L519" si="206">L477/$F$498</f>
        <v>9.710560547984592</v>
      </c>
    </row>
    <row r="520" spans="2:12" ht="15.75">
      <c r="B520" s="373"/>
      <c r="C520" s="195" t="str">
        <f>'1. Coverage&amp;Subs'!C100</f>
        <v>D15</v>
      </c>
      <c r="D520" s="195" t="str">
        <f>'1. Coverage&amp;Subs'!D100</f>
        <v>Русе (Ruse)</v>
      </c>
      <c r="E520" s="378" t="s">
        <v>300</v>
      </c>
      <c r="F520" s="382">
        <f t="shared" si="202"/>
        <v>10.955370923596087</v>
      </c>
      <c r="G520" s="382">
        <f t="shared" si="202"/>
        <v>10.930159817552473</v>
      </c>
      <c r="H520" s="382">
        <f t="shared" si="202"/>
        <v>10.930159817552473</v>
      </c>
      <c r="I520" s="382">
        <f t="shared" si="202"/>
        <v>10.941089977370027</v>
      </c>
      <c r="J520" s="382">
        <f t="shared" si="202"/>
        <v>10.944372304363235</v>
      </c>
      <c r="K520" s="382">
        <f t="shared" si="202"/>
        <v>10.947655616054544</v>
      </c>
      <c r="L520" s="382">
        <f t="shared" ref="L520" si="207">L478/$F$498</f>
        <v>10.95093991273936</v>
      </c>
    </row>
    <row r="521" spans="2:12" ht="15.75">
      <c r="B521" s="373"/>
      <c r="C521" s="195" t="str">
        <f>'1. Coverage&amp;Subs'!C101</f>
        <v>D16</v>
      </c>
      <c r="D521" s="195" t="str">
        <f>'1. Coverage&amp;Subs'!D101</f>
        <v>Шумен (Shumen)</v>
      </c>
      <c r="E521" s="378" t="s">
        <v>300</v>
      </c>
      <c r="F521" s="382">
        <f t="shared" si="202"/>
        <v>13.433901907926835</v>
      </c>
      <c r="G521" s="382">
        <f t="shared" si="202"/>
        <v>13.457173393802819</v>
      </c>
      <c r="H521" s="382">
        <f t="shared" si="202"/>
        <v>13.454807566739291</v>
      </c>
      <c r="I521" s="382">
        <f t="shared" si="202"/>
        <v>13.468262374306029</v>
      </c>
      <c r="J521" s="382">
        <f t="shared" si="202"/>
        <v>13.47230285301832</v>
      </c>
      <c r="K521" s="382">
        <f t="shared" si="202"/>
        <v>13.476344543874225</v>
      </c>
      <c r="L521" s="382">
        <f t="shared" ref="L521" si="208">L479/$F$498</f>
        <v>13.480387447237389</v>
      </c>
    </row>
    <row r="522" spans="2:12" ht="15.75">
      <c r="B522" s="373"/>
      <c r="C522" s="195" t="str">
        <f>'1. Coverage&amp;Subs'!C102</f>
        <v>D17</v>
      </c>
      <c r="D522" s="195" t="str">
        <f>'1. Coverage&amp;Subs'!D102</f>
        <v>Силистра (Silistra)</v>
      </c>
      <c r="E522" s="378" t="s">
        <v>300</v>
      </c>
      <c r="F522" s="382">
        <f t="shared" si="202"/>
        <v>10.647243246154549</v>
      </c>
      <c r="G522" s="382">
        <f t="shared" si="202"/>
        <v>10.626790976717702</v>
      </c>
      <c r="H522" s="382">
        <f t="shared" si="202"/>
        <v>10.626790976717702</v>
      </c>
      <c r="I522" s="382">
        <f t="shared" si="202"/>
        <v>10.637417767694419</v>
      </c>
      <c r="J522" s="382">
        <f t="shared" si="202"/>
        <v>10.640608993024726</v>
      </c>
      <c r="K522" s="382">
        <f t="shared" si="202"/>
        <v>10.643801175722636</v>
      </c>
      <c r="L522" s="382">
        <f t="shared" ref="L522" si="209">L480/$F$498</f>
        <v>10.64699431607535</v>
      </c>
    </row>
    <row r="523" spans="2:12" ht="15.75">
      <c r="B523" s="373"/>
      <c r="C523" s="195" t="str">
        <f>'1. Coverage&amp;Subs'!C103</f>
        <v>D18</v>
      </c>
      <c r="D523" s="195" t="str">
        <f>'1. Coverage&amp;Subs'!D103</f>
        <v>Сливен (Sliven)</v>
      </c>
      <c r="E523" s="378" t="s">
        <v>300</v>
      </c>
      <c r="F523" s="382">
        <f t="shared" si="202"/>
        <v>13.626308270099619</v>
      </c>
      <c r="G523" s="382">
        <f t="shared" si="202"/>
        <v>13.763024413851786</v>
      </c>
      <c r="H523" s="382">
        <f t="shared" si="202"/>
        <v>13.764536991810433</v>
      </c>
      <c r="I523" s="382">
        <f t="shared" si="202"/>
        <v>13.778301528802242</v>
      </c>
      <c r="J523" s="382">
        <f t="shared" si="202"/>
        <v>13.782435019260884</v>
      </c>
      <c r="K523" s="382">
        <f t="shared" si="202"/>
        <v>13.786569749766658</v>
      </c>
      <c r="L523" s="382">
        <f t="shared" ref="L523" si="210">L481/$F$498</f>
        <v>13.790705720691591</v>
      </c>
    </row>
    <row r="524" spans="2:12" ht="15.75">
      <c r="B524" s="373"/>
      <c r="C524" s="195" t="str">
        <f>'1. Coverage&amp;Subs'!C104</f>
        <v>D19</v>
      </c>
      <c r="D524" s="195" t="str">
        <f>'1. Coverage&amp;Subs'!D104</f>
        <v>Смолян (Smolyan)</v>
      </c>
      <c r="E524" s="378" t="s">
        <v>300</v>
      </c>
      <c r="F524" s="382">
        <f t="shared" si="202"/>
        <v>12.501823553881584</v>
      </c>
      <c r="G524" s="382">
        <f t="shared" si="202"/>
        <v>12.669275413547343</v>
      </c>
      <c r="H524" s="382">
        <f t="shared" si="202"/>
        <v>12.617925331053709</v>
      </c>
      <c r="I524" s="382">
        <f t="shared" si="202"/>
        <v>12.63054325638476</v>
      </c>
      <c r="J524" s="382">
        <f t="shared" si="202"/>
        <v>12.634332419361675</v>
      </c>
      <c r="K524" s="382">
        <f t="shared" si="202"/>
        <v>12.638122719087482</v>
      </c>
      <c r="L524" s="382">
        <f t="shared" ref="L524" si="211">L482/$F$498</f>
        <v>12.641914155903207</v>
      </c>
    </row>
    <row r="525" spans="2:12" ht="15.75">
      <c r="B525" s="373"/>
      <c r="C525" s="195" t="str">
        <f>'1. Coverage&amp;Subs'!C105</f>
        <v>D20</v>
      </c>
      <c r="D525" s="195" t="str">
        <f>'1. Coverage&amp;Subs'!D105</f>
        <v>София-град (Sofia-Capital)</v>
      </c>
      <c r="E525" s="378" t="s">
        <v>300</v>
      </c>
      <c r="F525" s="382">
        <f t="shared" si="202"/>
        <v>5.3080463696452167</v>
      </c>
      <c r="G525" s="382">
        <f t="shared" si="202"/>
        <v>5.304339412632066</v>
      </c>
      <c r="H525" s="382">
        <f t="shared" si="202"/>
        <v>5.3028656187236383</v>
      </c>
      <c r="I525" s="382">
        <f t="shared" si="202"/>
        <v>5.3081684843423611</v>
      </c>
      <c r="J525" s="382">
        <f t="shared" si="202"/>
        <v>5.309760934887664</v>
      </c>
      <c r="K525" s="382">
        <f t="shared" si="202"/>
        <v>5.3113538631681294</v>
      </c>
      <c r="L525" s="382">
        <f t="shared" ref="L525" si="212">L483/$F$498</f>
        <v>5.3129472693270801</v>
      </c>
    </row>
    <row r="526" spans="2:12" ht="15.75">
      <c r="B526" s="373"/>
      <c r="C526" s="195" t="str">
        <f>'1. Coverage&amp;Subs'!C106</f>
        <v>D21</v>
      </c>
      <c r="D526" s="195" t="str">
        <f>'1. Coverage&amp;Subs'!D106</f>
        <v>София-област (Sofia (province))</v>
      </c>
      <c r="E526" s="378" t="s">
        <v>300</v>
      </c>
      <c r="F526" s="382">
        <f t="shared" ref="F526:K533" si="213">F484/$F$498</f>
        <v>27.125029660681445</v>
      </c>
      <c r="G526" s="382">
        <f t="shared" si="213"/>
        <v>27.243856078289891</v>
      </c>
      <c r="H526" s="382">
        <f t="shared" si="213"/>
        <v>27.210036386496494</v>
      </c>
      <c r="I526" s="382">
        <f t="shared" si="213"/>
        <v>27.23724642288299</v>
      </c>
      <c r="J526" s="382">
        <f t="shared" si="213"/>
        <v>27.245417596809855</v>
      </c>
      <c r="K526" s="382">
        <f t="shared" si="213"/>
        <v>27.253591222088893</v>
      </c>
      <c r="L526" s="382">
        <f t="shared" ref="L526" si="214">L484/$F$498</f>
        <v>27.261767299455521</v>
      </c>
    </row>
    <row r="527" spans="2:12" ht="15.75">
      <c r="B527" s="373"/>
      <c r="C527" s="195" t="str">
        <f>'1. Coverage&amp;Subs'!C107</f>
        <v>D22</v>
      </c>
      <c r="D527" s="195" t="str">
        <f>'1. Coverage&amp;Subs'!D107</f>
        <v>Стара Загора (Stara Zagora)</v>
      </c>
      <c r="E527" s="378" t="s">
        <v>300</v>
      </c>
      <c r="F527" s="382">
        <f t="shared" si="213"/>
        <v>20.35793863322408</v>
      </c>
      <c r="G527" s="382">
        <f t="shared" si="213"/>
        <v>20.496866349558246</v>
      </c>
      <c r="H527" s="382">
        <f t="shared" si="213"/>
        <v>20.48391247678417</v>
      </c>
      <c r="I527" s="382">
        <f t="shared" si="213"/>
        <v>20.50439638926095</v>
      </c>
      <c r="J527" s="382">
        <f t="shared" si="213"/>
        <v>20.510547708177729</v>
      </c>
      <c r="K527" s="382">
        <f t="shared" si="213"/>
        <v>20.516700872490183</v>
      </c>
      <c r="L527" s="382">
        <f t="shared" ref="L527" si="215">L485/$F$498</f>
        <v>20.522855882751927</v>
      </c>
    </row>
    <row r="528" spans="2:12" ht="15.75">
      <c r="B528" s="373"/>
      <c r="C528" s="195" t="str">
        <f>'1. Coverage&amp;Subs'!C108</f>
        <v>D23</v>
      </c>
      <c r="D528" s="195" t="str">
        <f>'1. Coverage&amp;Subs'!D108</f>
        <v>Търговище (Targovishte)</v>
      </c>
      <c r="E528" s="378" t="s">
        <v>300</v>
      </c>
      <c r="F528" s="382">
        <f t="shared" si="213"/>
        <v>10.22285013978725</v>
      </c>
      <c r="G528" s="382">
        <f t="shared" si="213"/>
        <v>10.204898078405174</v>
      </c>
      <c r="H528" s="382">
        <f t="shared" si="213"/>
        <v>10.204898078405174</v>
      </c>
      <c r="I528" s="382">
        <f t="shared" si="213"/>
        <v>10.215102976483577</v>
      </c>
      <c r="J528" s="382">
        <f t="shared" si="213"/>
        <v>10.218167507376522</v>
      </c>
      <c r="K528" s="382">
        <f t="shared" si="213"/>
        <v>10.221232957628734</v>
      </c>
      <c r="L528" s="382">
        <f t="shared" ref="L528" si="216">L486/$F$498</f>
        <v>10.224299327516023</v>
      </c>
    </row>
    <row r="529" spans="2:12" ht="15.75">
      <c r="B529" s="373"/>
      <c r="C529" s="195" t="str">
        <f>'1. Coverage&amp;Subs'!C109</f>
        <v>D24</v>
      </c>
      <c r="D529" s="195" t="str">
        <f>'1. Coverage&amp;Subs'!D109</f>
        <v>Варна (Varna)</v>
      </c>
      <c r="E529" s="378" t="s">
        <v>300</v>
      </c>
      <c r="F529" s="382">
        <f t="shared" si="213"/>
        <v>14.657551338135875</v>
      </c>
      <c r="G529" s="382">
        <f t="shared" si="213"/>
        <v>14.632562819824107</v>
      </c>
      <c r="H529" s="382">
        <f t="shared" si="213"/>
        <v>14.632524035773887</v>
      </c>
      <c r="I529" s="382">
        <f t="shared" si="213"/>
        <v>14.647156559809659</v>
      </c>
      <c r="J529" s="382">
        <f t="shared" si="213"/>
        <v>14.651550706777602</v>
      </c>
      <c r="K529" s="382">
        <f t="shared" si="213"/>
        <v>14.655946171989632</v>
      </c>
      <c r="L529" s="382">
        <f t="shared" ref="L529" si="217">L487/$F$498</f>
        <v>14.660342955841232</v>
      </c>
    </row>
    <row r="530" spans="2:12" ht="15.75">
      <c r="B530" s="373"/>
      <c r="C530" s="195" t="str">
        <f>'1. Coverage&amp;Subs'!C110</f>
        <v>D25</v>
      </c>
      <c r="D530" s="195" t="str">
        <f>'1. Coverage&amp;Subs'!D110</f>
        <v>Велико Търново (Veliko Tarnovo)</v>
      </c>
      <c r="E530" s="378" t="s">
        <v>300</v>
      </c>
      <c r="F530" s="382">
        <f t="shared" si="213"/>
        <v>17.310330834599597</v>
      </c>
      <c r="G530" s="382">
        <f t="shared" si="213"/>
        <v>17.334182190172914</v>
      </c>
      <c r="H530" s="382">
        <f t="shared" si="213"/>
        <v>17.332941100565815</v>
      </c>
      <c r="I530" s="382">
        <f t="shared" si="213"/>
        <v>17.350274041666381</v>
      </c>
      <c r="J530" s="382">
        <f t="shared" si="213"/>
        <v>17.355479123878876</v>
      </c>
      <c r="K530" s="382">
        <f t="shared" si="213"/>
        <v>17.36068576761604</v>
      </c>
      <c r="L530" s="382">
        <f t="shared" ref="L530" si="218">L488/$F$498</f>
        <v>17.365893973346324</v>
      </c>
    </row>
    <row r="531" spans="2:12" ht="15.75">
      <c r="B531" s="373"/>
      <c r="C531" s="195" t="str">
        <f>'1. Coverage&amp;Subs'!C111</f>
        <v>D26</v>
      </c>
      <c r="D531" s="195" t="str">
        <f>'1. Coverage&amp;Subs'!D111</f>
        <v>Видин (Vidin)</v>
      </c>
      <c r="E531" s="378" t="s">
        <v>300</v>
      </c>
      <c r="F531" s="382">
        <f t="shared" si="213"/>
        <v>11.426927024448231</v>
      </c>
      <c r="G531" s="382">
        <f t="shared" si="213"/>
        <v>11.465883903265931</v>
      </c>
      <c r="H531" s="382">
        <f t="shared" si="213"/>
        <v>11.452852462391412</v>
      </c>
      <c r="I531" s="382">
        <f t="shared" si="213"/>
        <v>11.464305314853803</v>
      </c>
      <c r="J531" s="382">
        <f t="shared" si="213"/>
        <v>11.467744606448257</v>
      </c>
      <c r="K531" s="382">
        <f t="shared" si="213"/>
        <v>11.471184929830191</v>
      </c>
      <c r="L531" s="382">
        <f t="shared" ref="L531" si="219">L489/$F$498</f>
        <v>11.474626285309141</v>
      </c>
    </row>
    <row r="532" spans="2:12" ht="15.75">
      <c r="B532" s="373"/>
      <c r="C532" s="195" t="str">
        <f>'1. Coverage&amp;Subs'!C112</f>
        <v>D27</v>
      </c>
      <c r="D532" s="195" t="str">
        <f>'1. Coverage&amp;Subs'!D112</f>
        <v>Враца (Vratsa)</v>
      </c>
      <c r="E532" s="378" t="s">
        <v>300</v>
      </c>
      <c r="F532" s="382">
        <f t="shared" si="213"/>
        <v>14.080048535210643</v>
      </c>
      <c r="G532" s="382">
        <f t="shared" si="213"/>
        <v>14.049871249292075</v>
      </c>
      <c r="H532" s="382">
        <f t="shared" si="213"/>
        <v>14.04952219284008</v>
      </c>
      <c r="I532" s="382">
        <f t="shared" si="213"/>
        <v>14.063571715032918</v>
      </c>
      <c r="J532" s="382">
        <f t="shared" si="213"/>
        <v>14.067790786547425</v>
      </c>
      <c r="K532" s="382">
        <f t="shared" si="213"/>
        <v>14.072011123783389</v>
      </c>
      <c r="L532" s="382">
        <f t="shared" ref="L532" si="220">L490/$F$498</f>
        <v>14.076232727120525</v>
      </c>
    </row>
    <row r="533" spans="2:12" ht="15.75">
      <c r="B533" s="373"/>
      <c r="C533" s="195" t="str">
        <f>'1. Coverage&amp;Subs'!C113</f>
        <v>D28</v>
      </c>
      <c r="D533" s="195" t="str">
        <f>'1. Coverage&amp;Subs'!D113</f>
        <v>Ямбол (Yambol)</v>
      </c>
      <c r="E533" s="378" t="s">
        <v>300</v>
      </c>
      <c r="F533" s="382">
        <f t="shared" si="213"/>
        <v>12.95083780322882</v>
      </c>
      <c r="G533" s="382">
        <f t="shared" si="213"/>
        <v>12.931184104695031</v>
      </c>
      <c r="H533" s="382">
        <f t="shared" si="213"/>
        <v>12.931145320644807</v>
      </c>
      <c r="I533" s="382">
        <f t="shared" si="213"/>
        <v>12.94407646596545</v>
      </c>
      <c r="J533" s="382">
        <f t="shared" si="213"/>
        <v>12.94795968890524</v>
      </c>
      <c r="K533" s="382">
        <f t="shared" si="213"/>
        <v>12.951844076811907</v>
      </c>
      <c r="L533" s="382">
        <f t="shared" ref="L533" si="221">L491/$F$498</f>
        <v>12.955729630034954</v>
      </c>
    </row>
    <row r="534" spans="2:12" ht="15.75">
      <c r="B534" s="373"/>
      <c r="C534" s="379" t="s">
        <v>2</v>
      </c>
      <c r="D534" s="379"/>
      <c r="E534" s="380" t="s">
        <v>300</v>
      </c>
      <c r="F534" s="181">
        <f t="shared" ref="F534:K534" si="222">SUM(F506:F533)</f>
        <v>427.2465200017366</v>
      </c>
      <c r="G534" s="181">
        <f t="shared" si="222"/>
        <v>428.5443241415162</v>
      </c>
      <c r="H534" s="181">
        <f t="shared" si="222"/>
        <v>428.16567545920088</v>
      </c>
      <c r="I534" s="181">
        <f t="shared" si="222"/>
        <v>428.59384113466024</v>
      </c>
      <c r="J534" s="181">
        <f t="shared" si="222"/>
        <v>428.72241928700055</v>
      </c>
      <c r="K534" s="181">
        <f t="shared" si="222"/>
        <v>428.8485076744758</v>
      </c>
      <c r="L534" s="181">
        <f t="shared" ref="L534" si="223">SUM(L506:L533)</f>
        <v>428.97716222677809</v>
      </c>
    </row>
    <row r="537" spans="2:12" ht="15.75">
      <c r="C537" s="384" t="s">
        <v>409</v>
      </c>
      <c r="D537" s="373"/>
      <c r="E537" s="373"/>
      <c r="F537" s="333"/>
      <c r="G537" s="360"/>
      <c r="H537" s="360"/>
      <c r="I537" s="360"/>
      <c r="J537" s="360"/>
      <c r="K537" s="223"/>
    </row>
    <row r="538" spans="2:12">
      <c r="C538" s="377" t="s">
        <v>0</v>
      </c>
      <c r="D538" s="40" t="s">
        <v>405</v>
      </c>
      <c r="E538" s="230" t="s">
        <v>14</v>
      </c>
      <c r="F538" s="167">
        <f t="shared" ref="F538:K539" si="224">F505</f>
        <v>2014</v>
      </c>
      <c r="G538" s="167">
        <f t="shared" si="224"/>
        <v>2015</v>
      </c>
      <c r="H538" s="167">
        <f t="shared" si="224"/>
        <v>2016</v>
      </c>
      <c r="I538" s="167">
        <f t="shared" si="224"/>
        <v>2017</v>
      </c>
      <c r="J538" s="167">
        <f t="shared" si="224"/>
        <v>2018</v>
      </c>
      <c r="K538" s="167">
        <f t="shared" si="224"/>
        <v>2019</v>
      </c>
      <c r="L538" s="167">
        <f t="shared" ref="L538" si="225">L505</f>
        <v>2020</v>
      </c>
    </row>
    <row r="539" spans="2:12">
      <c r="C539" s="195" t="str">
        <f>C506</f>
        <v>D01</v>
      </c>
      <c r="D539" s="195" t="str">
        <f>D506</f>
        <v>Благоевград (Blagoevgrad)</v>
      </c>
      <c r="E539" s="378" t="s">
        <v>300</v>
      </c>
      <c r="F539" s="186">
        <f t="shared" si="224"/>
        <v>25.069908491609244</v>
      </c>
      <c r="G539" s="186">
        <f t="shared" si="224"/>
        <v>25.325596954320609</v>
      </c>
      <c r="H539" s="186">
        <f t="shared" si="224"/>
        <v>25.250549817141469</v>
      </c>
      <c r="I539" s="186">
        <f t="shared" si="224"/>
        <v>25.275800366958606</v>
      </c>
      <c r="J539" s="186">
        <f t="shared" si="224"/>
        <v>25.283383107068698</v>
      </c>
      <c r="K539" s="186">
        <f t="shared" si="224"/>
        <v>25.288439783690109</v>
      </c>
      <c r="L539" s="186">
        <f t="shared" ref="L539" si="226">L506</f>
        <v>25.296026315625216</v>
      </c>
    </row>
    <row r="540" spans="2:12">
      <c r="C540" s="195" t="str">
        <f t="shared" ref="C540:K566" si="227">C507</f>
        <v>D02</v>
      </c>
      <c r="D540" s="195" t="str">
        <f t="shared" si="227"/>
        <v>Бургас (Burgas)</v>
      </c>
      <c r="E540" s="378" t="s">
        <v>300</v>
      </c>
      <c r="F540" s="186">
        <f t="shared" si="227"/>
        <v>30.263185744885494</v>
      </c>
      <c r="G540" s="186">
        <f t="shared" si="227"/>
        <v>30.280104233952216</v>
      </c>
      <c r="H540" s="186">
        <f t="shared" si="227"/>
        <v>30.276380965130926</v>
      </c>
      <c r="I540" s="186">
        <f t="shared" si="227"/>
        <v>30.306657346096053</v>
      </c>
      <c r="J540" s="186">
        <f t="shared" si="227"/>
        <v>30.315749343299885</v>
      </c>
      <c r="K540" s="186">
        <f t="shared" si="227"/>
        <v>30.32484406810287</v>
      </c>
      <c r="L540" s="186">
        <f t="shared" ref="L540" si="228">L507</f>
        <v>30.333941521323304</v>
      </c>
    </row>
    <row r="541" spans="2:12">
      <c r="C541" s="195" t="str">
        <f t="shared" si="227"/>
        <v>D03</v>
      </c>
      <c r="D541" s="195" t="str">
        <f t="shared" si="227"/>
        <v>Добрич (Dobrich)</v>
      </c>
      <c r="E541" s="378" t="s">
        <v>300</v>
      </c>
      <c r="F541" s="186">
        <f t="shared" si="227"/>
        <v>18.261732996521125</v>
      </c>
      <c r="G541" s="186">
        <f t="shared" si="227"/>
        <v>18.230675511049377</v>
      </c>
      <c r="H541" s="186">
        <f t="shared" si="227"/>
        <v>18.230675511049377</v>
      </c>
      <c r="I541" s="186">
        <f t="shared" si="227"/>
        <v>18.248906186560426</v>
      </c>
      <c r="J541" s="186">
        <f t="shared" si="227"/>
        <v>18.25438085841639</v>
      </c>
      <c r="K541" s="186">
        <f t="shared" si="227"/>
        <v>18.259857172673918</v>
      </c>
      <c r="L541" s="186">
        <f t="shared" ref="L541" si="229">L508</f>
        <v>18.265335129825718</v>
      </c>
    </row>
    <row r="542" spans="2:12">
      <c r="C542" s="195" t="str">
        <f t="shared" si="227"/>
        <v>D04</v>
      </c>
      <c r="D542" s="195" t="str">
        <f t="shared" si="227"/>
        <v>Габрово (Gabrovo)</v>
      </c>
      <c r="E542" s="378" t="s">
        <v>300</v>
      </c>
      <c r="F542" s="186">
        <f t="shared" si="227"/>
        <v>7.8622130388271891</v>
      </c>
      <c r="G542" s="186">
        <f t="shared" si="227"/>
        <v>7.8586957442887684</v>
      </c>
      <c r="H542" s="186">
        <f t="shared" si="227"/>
        <v>7.8580751994852207</v>
      </c>
      <c r="I542" s="186">
        <f t="shared" si="227"/>
        <v>7.8659332746847044</v>
      </c>
      <c r="J542" s="186">
        <f t="shared" si="227"/>
        <v>7.8682930546671095</v>
      </c>
      <c r="K542" s="186">
        <f t="shared" si="227"/>
        <v>7.8706535425835105</v>
      </c>
      <c r="L542" s="186">
        <f t="shared" ref="L542" si="230">L509</f>
        <v>7.8730147386462841</v>
      </c>
    </row>
    <row r="543" spans="2:12">
      <c r="C543" s="195" t="str">
        <f t="shared" si="227"/>
        <v>D05</v>
      </c>
      <c r="D543" s="195" t="str">
        <f t="shared" si="227"/>
        <v>Хасково (Haskovo)</v>
      </c>
      <c r="E543" s="378" t="s">
        <v>300</v>
      </c>
      <c r="F543" s="186">
        <f t="shared" si="227"/>
        <v>21.253075556484131</v>
      </c>
      <c r="G543" s="186">
        <f t="shared" si="227"/>
        <v>21.2934519570634</v>
      </c>
      <c r="H543" s="186">
        <f t="shared" si="227"/>
        <v>21.272081945391196</v>
      </c>
      <c r="I543" s="186">
        <f t="shared" si="227"/>
        <v>21.293354027336584</v>
      </c>
      <c r="J543" s="186">
        <f t="shared" si="227"/>
        <v>21.299742033544785</v>
      </c>
      <c r="K543" s="186">
        <f t="shared" si="227"/>
        <v>21.30613195615485</v>
      </c>
      <c r="L543" s="186">
        <f t="shared" ref="L543" si="231">L510</f>
        <v>21.312523795741697</v>
      </c>
    </row>
    <row r="544" spans="2:12">
      <c r="C544" s="195" t="str">
        <f t="shared" si="227"/>
        <v>D06</v>
      </c>
      <c r="D544" s="195" t="str">
        <f t="shared" si="227"/>
        <v>Кърджали (Kardzhali)</v>
      </c>
      <c r="E544" s="378" t="s">
        <v>300</v>
      </c>
      <c r="F544" s="186">
        <f t="shared" si="227"/>
        <v>12.427015699094252</v>
      </c>
      <c r="G544" s="186">
        <f t="shared" si="227"/>
        <v>12.472213654370478</v>
      </c>
      <c r="H544" s="186">
        <f t="shared" si="227"/>
        <v>12.459919110450169</v>
      </c>
      <c r="I544" s="186">
        <f t="shared" si="227"/>
        <v>12.472379029560619</v>
      </c>
      <c r="J544" s="186">
        <f t="shared" si="227"/>
        <v>12.476120743269489</v>
      </c>
      <c r="K544" s="186">
        <f t="shared" si="227"/>
        <v>12.479863579492468</v>
      </c>
      <c r="L544" s="186">
        <f t="shared" ref="L544" si="232">L511</f>
        <v>12.483607538566316</v>
      </c>
    </row>
    <row r="545" spans="3:12">
      <c r="C545" s="195" t="str">
        <f t="shared" si="227"/>
        <v>D07</v>
      </c>
      <c r="D545" s="195" t="str">
        <f t="shared" si="227"/>
        <v>Кюстендил (Kyustendil)</v>
      </c>
      <c r="E545" s="378" t="s">
        <v>300</v>
      </c>
      <c r="F545" s="186">
        <f t="shared" si="227"/>
        <v>11.598653181128324</v>
      </c>
      <c r="G545" s="186">
        <f t="shared" si="227"/>
        <v>11.787869088207154</v>
      </c>
      <c r="H545" s="186">
        <f t="shared" si="227"/>
        <v>11.738031583672168</v>
      </c>
      <c r="I545" s="186">
        <f t="shared" si="227"/>
        <v>11.749769615255838</v>
      </c>
      <c r="J545" s="186">
        <f t="shared" si="227"/>
        <v>11.753294546140413</v>
      </c>
      <c r="K545" s="186">
        <f t="shared" si="227"/>
        <v>11.756820534504255</v>
      </c>
      <c r="L545" s="186">
        <f t="shared" ref="L545" si="233">L512</f>
        <v>11.760347580664606</v>
      </c>
    </row>
    <row r="546" spans="3:12">
      <c r="C546" s="195" t="str">
        <f t="shared" si="227"/>
        <v>D08</v>
      </c>
      <c r="D546" s="195" t="str">
        <f t="shared" si="227"/>
        <v>Ловеч (Lovech)</v>
      </c>
      <c r="E546" s="378" t="s">
        <v>300</v>
      </c>
      <c r="F546" s="186">
        <f t="shared" si="227"/>
        <v>15.350448988135648</v>
      </c>
      <c r="G546" s="186">
        <f t="shared" si="227"/>
        <v>15.514512121867401</v>
      </c>
      <c r="H546" s="186">
        <f t="shared" si="227"/>
        <v>15.467738557299933</v>
      </c>
      <c r="I546" s="186">
        <f t="shared" si="227"/>
        <v>15.483206295857229</v>
      </c>
      <c r="J546" s="186">
        <f t="shared" si="227"/>
        <v>15.487851257745989</v>
      </c>
      <c r="K546" s="186">
        <f t="shared" si="227"/>
        <v>15.492497613123312</v>
      </c>
      <c r="L546" s="186">
        <f t="shared" ref="L546" si="234">L513</f>
        <v>15.497145362407249</v>
      </c>
    </row>
    <row r="547" spans="3:12">
      <c r="C547" s="195" t="str">
        <f t="shared" si="227"/>
        <v>D09</v>
      </c>
      <c r="D547" s="195" t="str">
        <f t="shared" si="227"/>
        <v>Монтана (Montana)</v>
      </c>
      <c r="E547" s="378" t="s">
        <v>300</v>
      </c>
      <c r="F547" s="186">
        <f t="shared" si="227"/>
        <v>13.995003570619183</v>
      </c>
      <c r="G547" s="186">
        <f t="shared" si="227"/>
        <v>13.991462469658074</v>
      </c>
      <c r="H547" s="186">
        <f t="shared" si="227"/>
        <v>13.987777984887003</v>
      </c>
      <c r="I547" s="186">
        <f t="shared" si="227"/>
        <v>14.001765762871889</v>
      </c>
      <c r="J547" s="186">
        <f t="shared" si="227"/>
        <v>14.00596629260075</v>
      </c>
      <c r="K547" s="186">
        <f t="shared" si="227"/>
        <v>14.01016808248853</v>
      </c>
      <c r="L547" s="186">
        <f t="shared" ref="L547" si="235">L514</f>
        <v>14.014371132913277</v>
      </c>
    </row>
    <row r="548" spans="3:12">
      <c r="C548" s="195" t="str">
        <f t="shared" si="227"/>
        <v>D10</v>
      </c>
      <c r="D548" s="195" t="str">
        <f t="shared" si="227"/>
        <v>Пазарджик (Pazardzhik)</v>
      </c>
      <c r="E548" s="378" t="s">
        <v>300</v>
      </c>
      <c r="F548" s="186">
        <f t="shared" si="227"/>
        <v>16.416048947086285</v>
      </c>
      <c r="G548" s="186">
        <f t="shared" si="227"/>
        <v>16.522121746629264</v>
      </c>
      <c r="H548" s="186">
        <f t="shared" si="227"/>
        <v>16.502341881016161</v>
      </c>
      <c r="I548" s="186">
        <f t="shared" si="227"/>
        <v>16.518844222897176</v>
      </c>
      <c r="J548" s="186">
        <f t="shared" si="227"/>
        <v>16.523799876164041</v>
      </c>
      <c r="K548" s="186">
        <f t="shared" si="227"/>
        <v>16.528757016126892</v>
      </c>
      <c r="L548" s="186">
        <f t="shared" ref="L548" si="236">L515</f>
        <v>16.533715643231726</v>
      </c>
    </row>
    <row r="549" spans="3:12">
      <c r="C549" s="195" t="str">
        <f t="shared" si="227"/>
        <v>D11</v>
      </c>
      <c r="D549" s="195" t="str">
        <f t="shared" si="227"/>
        <v>Перник (Pernik)</v>
      </c>
      <c r="E549" s="378" t="s">
        <v>300</v>
      </c>
      <c r="F549" s="186">
        <f t="shared" si="227"/>
        <v>9.4971579823739525</v>
      </c>
      <c r="G549" s="186">
        <f t="shared" si="227"/>
        <v>9.500424590176749</v>
      </c>
      <c r="H549" s="186">
        <f t="shared" si="227"/>
        <v>9.4969728097070067</v>
      </c>
      <c r="I549" s="186">
        <f t="shared" si="227"/>
        <v>9.5064697825167137</v>
      </c>
      <c r="J549" s="186">
        <f t="shared" si="227"/>
        <v>9.5093217234514693</v>
      </c>
      <c r="K549" s="186">
        <f t="shared" si="227"/>
        <v>9.5121745199685037</v>
      </c>
      <c r="L549" s="186">
        <f t="shared" ref="L549" si="237">L516</f>
        <v>9.5150281723244952</v>
      </c>
    </row>
    <row r="550" spans="3:12">
      <c r="C550" s="195" t="str">
        <f t="shared" si="227"/>
        <v>D12</v>
      </c>
      <c r="D550" s="195" t="str">
        <f t="shared" si="227"/>
        <v>Плевен (Pleven)</v>
      </c>
      <c r="E550" s="378" t="s">
        <v>300</v>
      </c>
      <c r="F550" s="186">
        <f t="shared" si="227"/>
        <v>17.289398004908996</v>
      </c>
      <c r="G550" s="186">
        <f t="shared" si="227"/>
        <v>17.252037571803179</v>
      </c>
      <c r="H550" s="186">
        <f t="shared" si="227"/>
        <v>17.252037571803179</v>
      </c>
      <c r="I550" s="186">
        <f t="shared" si="227"/>
        <v>17.269289609374979</v>
      </c>
      <c r="J550" s="186">
        <f t="shared" si="227"/>
        <v>17.27447039625779</v>
      </c>
      <c r="K550" s="186">
        <f t="shared" si="227"/>
        <v>17.279652737376669</v>
      </c>
      <c r="L550" s="186">
        <f t="shared" ref="L550" si="238">L517</f>
        <v>17.284836633197877</v>
      </c>
    </row>
    <row r="551" spans="3:12">
      <c r="C551" s="195" t="str">
        <f t="shared" si="227"/>
        <v>D13</v>
      </c>
      <c r="D551" s="195" t="str">
        <f t="shared" si="227"/>
        <v>Пловдив (Plovdiv)</v>
      </c>
      <c r="E551" s="378" t="s">
        <v>300</v>
      </c>
      <c r="F551" s="186">
        <f t="shared" si="227"/>
        <v>23.648419335709512</v>
      </c>
      <c r="G551" s="186">
        <f t="shared" si="227"/>
        <v>23.712956146098971</v>
      </c>
      <c r="H551" s="186">
        <f t="shared" si="227"/>
        <v>23.686040015245055</v>
      </c>
      <c r="I551" s="186">
        <f t="shared" si="227"/>
        <v>23.709726055260298</v>
      </c>
      <c r="J551" s="186">
        <f t="shared" si="227"/>
        <v>23.716838973076879</v>
      </c>
      <c r="K551" s="186">
        <f t="shared" si="227"/>
        <v>23.723954024768798</v>
      </c>
      <c r="L551" s="186">
        <f t="shared" ref="L551" si="239">L518</f>
        <v>23.731071210976229</v>
      </c>
    </row>
    <row r="552" spans="3:12">
      <c r="C552" s="195" t="str">
        <f t="shared" si="227"/>
        <v>D14</v>
      </c>
      <c r="D552" s="195" t="str">
        <f t="shared" si="227"/>
        <v>Разград (Razgrad)</v>
      </c>
      <c r="E552" s="378" t="s">
        <v>300</v>
      </c>
      <c r="F552" s="186">
        <f t="shared" si="227"/>
        <v>9.7100502237333579</v>
      </c>
      <c r="G552" s="186">
        <f t="shared" si="227"/>
        <v>9.6921341504230085</v>
      </c>
      <c r="H552" s="186">
        <f t="shared" si="227"/>
        <v>9.6921341504230085</v>
      </c>
      <c r="I552" s="186">
        <f t="shared" si="227"/>
        <v>9.701826284573432</v>
      </c>
      <c r="J552" s="186">
        <f t="shared" si="227"/>
        <v>9.7047368324588028</v>
      </c>
      <c r="K552" s="186">
        <f t="shared" si="227"/>
        <v>9.7076482535085411</v>
      </c>
      <c r="L552" s="186">
        <f t="shared" ref="L552" si="240">L519</f>
        <v>9.710560547984592</v>
      </c>
    </row>
    <row r="553" spans="3:12">
      <c r="C553" s="195" t="str">
        <f t="shared" si="227"/>
        <v>D15</v>
      </c>
      <c r="D553" s="195" t="str">
        <f t="shared" si="227"/>
        <v>Русе (Ruse)</v>
      </c>
      <c r="E553" s="378" t="s">
        <v>300</v>
      </c>
      <c r="F553" s="186">
        <f t="shared" si="227"/>
        <v>10.955370923596087</v>
      </c>
      <c r="G553" s="186">
        <f t="shared" si="227"/>
        <v>10.930159817552473</v>
      </c>
      <c r="H553" s="186">
        <f t="shared" si="227"/>
        <v>10.930159817552473</v>
      </c>
      <c r="I553" s="186">
        <f t="shared" si="227"/>
        <v>10.941089977370027</v>
      </c>
      <c r="J553" s="186">
        <f t="shared" si="227"/>
        <v>10.944372304363235</v>
      </c>
      <c r="K553" s="186">
        <f t="shared" si="227"/>
        <v>10.947655616054544</v>
      </c>
      <c r="L553" s="186">
        <f t="shared" ref="L553" si="241">L520</f>
        <v>10.95093991273936</v>
      </c>
    </row>
    <row r="554" spans="3:12">
      <c r="C554" s="195" t="str">
        <f t="shared" si="227"/>
        <v>D16</v>
      </c>
      <c r="D554" s="195" t="str">
        <f t="shared" si="227"/>
        <v>Шумен (Shumen)</v>
      </c>
      <c r="E554" s="378" t="s">
        <v>300</v>
      </c>
      <c r="F554" s="186">
        <f t="shared" si="227"/>
        <v>13.433901907926835</v>
      </c>
      <c r="G554" s="186">
        <f t="shared" si="227"/>
        <v>13.457173393802819</v>
      </c>
      <c r="H554" s="186">
        <f t="shared" si="227"/>
        <v>13.454807566739291</v>
      </c>
      <c r="I554" s="186">
        <f t="shared" si="227"/>
        <v>13.468262374306029</v>
      </c>
      <c r="J554" s="186">
        <f t="shared" si="227"/>
        <v>13.47230285301832</v>
      </c>
      <c r="K554" s="186">
        <f t="shared" si="227"/>
        <v>13.476344543874225</v>
      </c>
      <c r="L554" s="186">
        <f t="shared" ref="L554" si="242">L521</f>
        <v>13.480387447237389</v>
      </c>
    </row>
    <row r="555" spans="3:12">
      <c r="C555" s="195" t="str">
        <f t="shared" si="227"/>
        <v>D17</v>
      </c>
      <c r="D555" s="195" t="str">
        <f t="shared" si="227"/>
        <v>Силистра (Silistra)</v>
      </c>
      <c r="E555" s="378" t="s">
        <v>300</v>
      </c>
      <c r="F555" s="186">
        <f t="shared" si="227"/>
        <v>10.647243246154549</v>
      </c>
      <c r="G555" s="186">
        <f t="shared" si="227"/>
        <v>10.626790976717702</v>
      </c>
      <c r="H555" s="186">
        <f t="shared" si="227"/>
        <v>10.626790976717702</v>
      </c>
      <c r="I555" s="186">
        <f t="shared" si="227"/>
        <v>10.637417767694419</v>
      </c>
      <c r="J555" s="186">
        <f t="shared" si="227"/>
        <v>10.640608993024726</v>
      </c>
      <c r="K555" s="186">
        <f t="shared" si="227"/>
        <v>10.643801175722636</v>
      </c>
      <c r="L555" s="186">
        <f t="shared" ref="L555" si="243">L522</f>
        <v>10.64699431607535</v>
      </c>
    </row>
    <row r="556" spans="3:12">
      <c r="C556" s="195" t="str">
        <f t="shared" si="227"/>
        <v>D18</v>
      </c>
      <c r="D556" s="195" t="str">
        <f t="shared" si="227"/>
        <v>Сливен (Sliven)</v>
      </c>
      <c r="E556" s="378" t="s">
        <v>300</v>
      </c>
      <c r="F556" s="186">
        <f t="shared" si="227"/>
        <v>13.626308270099619</v>
      </c>
      <c r="G556" s="186">
        <f t="shared" si="227"/>
        <v>13.763024413851786</v>
      </c>
      <c r="H556" s="186">
        <f t="shared" si="227"/>
        <v>13.764536991810433</v>
      </c>
      <c r="I556" s="186">
        <f t="shared" si="227"/>
        <v>13.778301528802242</v>
      </c>
      <c r="J556" s="186">
        <f t="shared" si="227"/>
        <v>13.782435019260884</v>
      </c>
      <c r="K556" s="186">
        <f t="shared" si="227"/>
        <v>13.786569749766658</v>
      </c>
      <c r="L556" s="186">
        <f t="shared" ref="L556" si="244">L523</f>
        <v>13.790705720691591</v>
      </c>
    </row>
    <row r="557" spans="3:12">
      <c r="C557" s="195" t="str">
        <f t="shared" si="227"/>
        <v>D19</v>
      </c>
      <c r="D557" s="195" t="str">
        <f t="shared" si="227"/>
        <v>Смолян (Smolyan)</v>
      </c>
      <c r="E557" s="378" t="s">
        <v>300</v>
      </c>
      <c r="F557" s="186">
        <f t="shared" si="227"/>
        <v>12.501823553881584</v>
      </c>
      <c r="G557" s="186">
        <f t="shared" si="227"/>
        <v>12.669275413547343</v>
      </c>
      <c r="H557" s="186">
        <f t="shared" si="227"/>
        <v>12.617925331053709</v>
      </c>
      <c r="I557" s="186">
        <f t="shared" si="227"/>
        <v>12.63054325638476</v>
      </c>
      <c r="J557" s="186">
        <f t="shared" si="227"/>
        <v>12.634332419361675</v>
      </c>
      <c r="K557" s="186">
        <f t="shared" si="227"/>
        <v>12.638122719087482</v>
      </c>
      <c r="L557" s="186">
        <f t="shared" ref="L557" si="245">L524</f>
        <v>12.641914155903207</v>
      </c>
    </row>
    <row r="558" spans="3:12">
      <c r="C558" s="195" t="str">
        <f t="shared" si="227"/>
        <v>D20</v>
      </c>
      <c r="D558" s="195" t="str">
        <f t="shared" si="227"/>
        <v>София-град (Sofia-Capital)</v>
      </c>
      <c r="E558" s="378" t="s">
        <v>300</v>
      </c>
      <c r="F558" s="186">
        <f t="shared" si="227"/>
        <v>5.3080463696452167</v>
      </c>
      <c r="G558" s="186">
        <f t="shared" si="227"/>
        <v>5.304339412632066</v>
      </c>
      <c r="H558" s="186">
        <f t="shared" si="227"/>
        <v>5.3028656187236383</v>
      </c>
      <c r="I558" s="186">
        <f t="shared" si="227"/>
        <v>5.3081684843423611</v>
      </c>
      <c r="J558" s="186">
        <f t="shared" si="227"/>
        <v>5.309760934887664</v>
      </c>
      <c r="K558" s="186">
        <f t="shared" si="227"/>
        <v>5.3113538631681294</v>
      </c>
      <c r="L558" s="186">
        <f t="shared" ref="L558" si="246">L525</f>
        <v>5.3129472693270801</v>
      </c>
    </row>
    <row r="559" spans="3:12">
      <c r="C559" s="195" t="str">
        <f t="shared" si="227"/>
        <v>D21</v>
      </c>
      <c r="D559" s="195" t="str">
        <f t="shared" si="227"/>
        <v>София-област (Sofia (province))</v>
      </c>
      <c r="E559" s="378" t="s">
        <v>300</v>
      </c>
      <c r="F559" s="186">
        <f t="shared" si="227"/>
        <v>27.125029660681445</v>
      </c>
      <c r="G559" s="186">
        <f t="shared" si="227"/>
        <v>27.243856078289891</v>
      </c>
      <c r="H559" s="186">
        <f t="shared" si="227"/>
        <v>27.210036386496494</v>
      </c>
      <c r="I559" s="186">
        <f t="shared" si="227"/>
        <v>27.23724642288299</v>
      </c>
      <c r="J559" s="186">
        <f t="shared" si="227"/>
        <v>27.245417596809855</v>
      </c>
      <c r="K559" s="186">
        <f t="shared" si="227"/>
        <v>27.253591222088893</v>
      </c>
      <c r="L559" s="186">
        <f t="shared" ref="L559" si="247">L526</f>
        <v>27.261767299455521</v>
      </c>
    </row>
    <row r="560" spans="3:12">
      <c r="C560" s="195" t="str">
        <f t="shared" si="227"/>
        <v>D22</v>
      </c>
      <c r="D560" s="195" t="str">
        <f t="shared" si="227"/>
        <v>Стара Загора (Stara Zagora)</v>
      </c>
      <c r="E560" s="378" t="s">
        <v>300</v>
      </c>
      <c r="F560" s="186">
        <f t="shared" si="227"/>
        <v>20.35793863322408</v>
      </c>
      <c r="G560" s="186">
        <f t="shared" si="227"/>
        <v>20.496866349558246</v>
      </c>
      <c r="H560" s="186">
        <f t="shared" si="227"/>
        <v>20.48391247678417</v>
      </c>
      <c r="I560" s="186">
        <f t="shared" si="227"/>
        <v>20.50439638926095</v>
      </c>
      <c r="J560" s="186">
        <f t="shared" si="227"/>
        <v>20.510547708177729</v>
      </c>
      <c r="K560" s="186">
        <f t="shared" si="227"/>
        <v>20.516700872490183</v>
      </c>
      <c r="L560" s="186">
        <f t="shared" ref="L560" si="248">L527</f>
        <v>20.522855882751927</v>
      </c>
    </row>
    <row r="561" spans="2:12">
      <c r="C561" s="195" t="str">
        <f t="shared" si="227"/>
        <v>D23</v>
      </c>
      <c r="D561" s="195" t="str">
        <f t="shared" si="227"/>
        <v>Търговище (Targovishte)</v>
      </c>
      <c r="E561" s="378" t="s">
        <v>300</v>
      </c>
      <c r="F561" s="186">
        <f t="shared" si="227"/>
        <v>10.22285013978725</v>
      </c>
      <c r="G561" s="186">
        <f t="shared" si="227"/>
        <v>10.204898078405174</v>
      </c>
      <c r="H561" s="186">
        <f t="shared" si="227"/>
        <v>10.204898078405174</v>
      </c>
      <c r="I561" s="186">
        <f t="shared" si="227"/>
        <v>10.215102976483577</v>
      </c>
      <c r="J561" s="186">
        <f t="shared" si="227"/>
        <v>10.218167507376522</v>
      </c>
      <c r="K561" s="186">
        <f t="shared" si="227"/>
        <v>10.221232957628734</v>
      </c>
      <c r="L561" s="186">
        <f t="shared" ref="L561" si="249">L528</f>
        <v>10.224299327516023</v>
      </c>
    </row>
    <row r="562" spans="2:12">
      <c r="C562" s="195" t="str">
        <f t="shared" si="227"/>
        <v>D24</v>
      </c>
      <c r="D562" s="195" t="str">
        <f t="shared" si="227"/>
        <v>Варна (Varna)</v>
      </c>
      <c r="E562" s="378" t="s">
        <v>300</v>
      </c>
      <c r="F562" s="186">
        <f t="shared" si="227"/>
        <v>14.657551338135875</v>
      </c>
      <c r="G562" s="186">
        <f t="shared" si="227"/>
        <v>14.632562819824107</v>
      </c>
      <c r="H562" s="186">
        <f t="shared" si="227"/>
        <v>14.632524035773887</v>
      </c>
      <c r="I562" s="186">
        <f t="shared" si="227"/>
        <v>14.647156559809659</v>
      </c>
      <c r="J562" s="186">
        <f t="shared" si="227"/>
        <v>14.651550706777602</v>
      </c>
      <c r="K562" s="186">
        <f t="shared" si="227"/>
        <v>14.655946171989632</v>
      </c>
      <c r="L562" s="186">
        <f t="shared" ref="L562" si="250">L529</f>
        <v>14.660342955841232</v>
      </c>
    </row>
    <row r="563" spans="2:12">
      <c r="C563" s="195" t="str">
        <f t="shared" si="227"/>
        <v>D25</v>
      </c>
      <c r="D563" s="195" t="str">
        <f t="shared" si="227"/>
        <v>Велико Търново (Veliko Tarnovo)</v>
      </c>
      <c r="E563" s="378" t="s">
        <v>300</v>
      </c>
      <c r="F563" s="186">
        <f t="shared" si="227"/>
        <v>17.310330834599597</v>
      </c>
      <c r="G563" s="186">
        <f t="shared" si="227"/>
        <v>17.334182190172914</v>
      </c>
      <c r="H563" s="186">
        <f t="shared" si="227"/>
        <v>17.332941100565815</v>
      </c>
      <c r="I563" s="186">
        <f t="shared" si="227"/>
        <v>17.350274041666381</v>
      </c>
      <c r="J563" s="186">
        <f t="shared" si="227"/>
        <v>17.355479123878876</v>
      </c>
      <c r="K563" s="186">
        <f t="shared" si="227"/>
        <v>17.36068576761604</v>
      </c>
      <c r="L563" s="186">
        <f t="shared" ref="L563" si="251">L530</f>
        <v>17.365893973346324</v>
      </c>
    </row>
    <row r="564" spans="2:12">
      <c r="C564" s="195" t="str">
        <f t="shared" si="227"/>
        <v>D26</v>
      </c>
      <c r="D564" s="195" t="str">
        <f t="shared" si="227"/>
        <v>Видин (Vidin)</v>
      </c>
      <c r="E564" s="378" t="s">
        <v>300</v>
      </c>
      <c r="F564" s="186">
        <f t="shared" si="227"/>
        <v>11.426927024448231</v>
      </c>
      <c r="G564" s="186">
        <f t="shared" si="227"/>
        <v>11.465883903265931</v>
      </c>
      <c r="H564" s="186">
        <f t="shared" si="227"/>
        <v>11.452852462391412</v>
      </c>
      <c r="I564" s="186">
        <f t="shared" si="227"/>
        <v>11.464305314853803</v>
      </c>
      <c r="J564" s="186">
        <f t="shared" si="227"/>
        <v>11.467744606448257</v>
      </c>
      <c r="K564" s="186">
        <f t="shared" si="227"/>
        <v>11.471184929830191</v>
      </c>
      <c r="L564" s="186">
        <f t="shared" ref="L564" si="252">L531</f>
        <v>11.474626285309141</v>
      </c>
    </row>
    <row r="565" spans="2:12">
      <c r="C565" s="195" t="str">
        <f t="shared" si="227"/>
        <v>D27</v>
      </c>
      <c r="D565" s="195" t="str">
        <f t="shared" si="227"/>
        <v>Враца (Vratsa)</v>
      </c>
      <c r="E565" s="378" t="s">
        <v>300</v>
      </c>
      <c r="F565" s="186">
        <f t="shared" si="227"/>
        <v>14.080048535210643</v>
      </c>
      <c r="G565" s="186">
        <f t="shared" si="227"/>
        <v>14.049871249292075</v>
      </c>
      <c r="H565" s="186">
        <f t="shared" si="227"/>
        <v>14.04952219284008</v>
      </c>
      <c r="I565" s="186">
        <f t="shared" si="227"/>
        <v>14.063571715032918</v>
      </c>
      <c r="J565" s="186">
        <f t="shared" si="227"/>
        <v>14.067790786547425</v>
      </c>
      <c r="K565" s="186">
        <f t="shared" si="227"/>
        <v>14.072011123783389</v>
      </c>
      <c r="L565" s="186">
        <f t="shared" ref="L565" si="253">L532</f>
        <v>14.076232727120525</v>
      </c>
    </row>
    <row r="566" spans="2:12">
      <c r="C566" s="195" t="str">
        <f t="shared" si="227"/>
        <v>D28</v>
      </c>
      <c r="D566" s="195" t="str">
        <f t="shared" si="227"/>
        <v>Ямбол (Yambol)</v>
      </c>
      <c r="E566" s="378" t="s">
        <v>300</v>
      </c>
      <c r="F566" s="186">
        <f t="shared" si="227"/>
        <v>12.95083780322882</v>
      </c>
      <c r="G566" s="186">
        <f t="shared" si="227"/>
        <v>12.931184104695031</v>
      </c>
      <c r="H566" s="186">
        <f t="shared" si="227"/>
        <v>12.931145320644807</v>
      </c>
      <c r="I566" s="186">
        <f t="shared" si="227"/>
        <v>12.94407646596545</v>
      </c>
      <c r="J566" s="186">
        <f t="shared" si="227"/>
        <v>12.94795968890524</v>
      </c>
      <c r="K566" s="186">
        <f t="shared" si="227"/>
        <v>12.951844076811907</v>
      </c>
      <c r="L566" s="186">
        <f t="shared" ref="L566" si="254">L533</f>
        <v>12.955729630034954</v>
      </c>
    </row>
    <row r="567" spans="2:12">
      <c r="C567" s="379" t="s">
        <v>2</v>
      </c>
      <c r="D567" s="379"/>
      <c r="E567" s="380" t="s">
        <v>300</v>
      </c>
      <c r="F567" s="181">
        <f t="shared" ref="F567:K567" si="255">SUM(F539:F566)</f>
        <v>427.2465200017366</v>
      </c>
      <c r="G567" s="181">
        <f t="shared" si="255"/>
        <v>428.5443241415162</v>
      </c>
      <c r="H567" s="181">
        <f t="shared" si="255"/>
        <v>428.16567545920088</v>
      </c>
      <c r="I567" s="181">
        <f t="shared" si="255"/>
        <v>428.59384113466024</v>
      </c>
      <c r="J567" s="181">
        <f t="shared" si="255"/>
        <v>428.72241928700055</v>
      </c>
      <c r="K567" s="181">
        <f t="shared" si="255"/>
        <v>428.8485076744758</v>
      </c>
      <c r="L567" s="181">
        <f t="shared" ref="L567" si="256">SUM(L539:L566)</f>
        <v>428.97716222677809</v>
      </c>
    </row>
    <row r="569" spans="2:12" s="503" customFormat="1"/>
    <row r="570" spans="2:12" s="503" customFormat="1">
      <c r="B570" s="561">
        <f>B459+0.01</f>
        <v>6.0999999999999979</v>
      </c>
      <c r="C570" s="75" t="s">
        <v>724</v>
      </c>
    </row>
    <row r="571" spans="2:12" s="503" customFormat="1" ht="14.25">
      <c r="C571" s="19" t="s">
        <v>725</v>
      </c>
      <c r="D571" s="504"/>
      <c r="E571" s="504"/>
      <c r="F571" s="504"/>
      <c r="G571" s="272"/>
      <c r="H571" s="272"/>
      <c r="I571" s="272"/>
      <c r="J571" s="272"/>
      <c r="K571" s="272"/>
    </row>
    <row r="572" spans="2:12" s="503" customFormat="1">
      <c r="C572" s="504"/>
      <c r="D572" s="504"/>
      <c r="E572" s="504"/>
      <c r="F572" s="504"/>
      <c r="G572" s="272"/>
      <c r="H572" s="272"/>
      <c r="I572" s="272"/>
      <c r="J572" s="272"/>
      <c r="K572" s="272"/>
    </row>
    <row r="573" spans="2:12" s="503" customFormat="1">
      <c r="C573" s="377" t="s">
        <v>0</v>
      </c>
      <c r="D573" s="40" t="s">
        <v>405</v>
      </c>
      <c r="E573" s="230" t="s">
        <v>14</v>
      </c>
      <c r="F573" s="167">
        <f t="shared" ref="F573:K573" si="257">F538</f>
        <v>2014</v>
      </c>
      <c r="G573" s="167">
        <f t="shared" si="257"/>
        <v>2015</v>
      </c>
      <c r="H573" s="167">
        <f t="shared" si="257"/>
        <v>2016</v>
      </c>
      <c r="I573" s="167">
        <f t="shared" si="257"/>
        <v>2017</v>
      </c>
      <c r="J573" s="167">
        <f t="shared" si="257"/>
        <v>2018</v>
      </c>
      <c r="K573" s="167">
        <f t="shared" si="257"/>
        <v>2019</v>
      </c>
      <c r="L573" s="167">
        <f t="shared" ref="L573" si="258">L538</f>
        <v>2020</v>
      </c>
    </row>
    <row r="574" spans="2:12" s="503" customFormat="1" ht="14.25">
      <c r="C574" s="195" t="str">
        <f t="shared" ref="C574:D601" si="259">C539</f>
        <v>D01</v>
      </c>
      <c r="D574" s="195" t="str">
        <f t="shared" si="259"/>
        <v>Благоевград (Blagoevgrad)</v>
      </c>
      <c r="E574" s="378" t="s">
        <v>401</v>
      </c>
      <c r="F574" s="367">
        <f>'1. Coverage&amp;Subs'!F120</f>
        <v>6513.3532872854466</v>
      </c>
      <c r="G574" s="367">
        <f>'1. Coverage&amp;Subs'!G120</f>
        <v>6579.7830985342371</v>
      </c>
      <c r="H574" s="367">
        <f>'1. Coverage&amp;Subs'!H120</f>
        <v>6560.2852803507076</v>
      </c>
      <c r="I574" s="367">
        <f>'1. Coverage&amp;Subs'!I120</f>
        <v>6566.8455656310571</v>
      </c>
      <c r="J574" s="367">
        <f>'1. Coverage&amp;Subs'!J120</f>
        <v>6568.8156193007471</v>
      </c>
      <c r="K574" s="367">
        <f>'1. Coverage&amp;Subs'!K120</f>
        <v>6570.1293824246068</v>
      </c>
      <c r="L574" s="367">
        <f>'1. Coverage&amp;Subs'!L120</f>
        <v>6572.1004212393345</v>
      </c>
    </row>
    <row r="575" spans="2:12" s="503" customFormat="1" ht="14.25">
      <c r="C575" s="195" t="str">
        <f t="shared" si="259"/>
        <v>D02</v>
      </c>
      <c r="D575" s="195" t="str">
        <f t="shared" si="259"/>
        <v>Бургас (Burgas)</v>
      </c>
      <c r="E575" s="378" t="s">
        <v>401</v>
      </c>
      <c r="F575" s="367">
        <f>'1. Coverage&amp;Subs'!F121</f>
        <v>7862.6062963553786</v>
      </c>
      <c r="G575" s="367">
        <f>'1. Coverage&amp;Subs'!G121</f>
        <v>7867.0018487530078</v>
      </c>
      <c r="H575" s="367">
        <f>'1. Coverage&amp;Subs'!H121</f>
        <v>7866.0345151377005</v>
      </c>
      <c r="I575" s="367">
        <f>'1. Coverage&amp;Subs'!I121</f>
        <v>7873.900549652838</v>
      </c>
      <c r="J575" s="367">
        <f>'1. Coverage&amp;Subs'!J121</f>
        <v>7876.2627198177343</v>
      </c>
      <c r="K575" s="367">
        <f>'1. Coverage&amp;Subs'!K121</f>
        <v>7878.6255986336782</v>
      </c>
      <c r="L575" s="367">
        <f>'1. Coverage&amp;Subs'!L121</f>
        <v>7880.9891863132689</v>
      </c>
    </row>
    <row r="576" spans="2:12" s="503" customFormat="1" ht="14.25">
      <c r="C576" s="195" t="str">
        <f t="shared" si="259"/>
        <v>D03</v>
      </c>
      <c r="D576" s="195" t="str">
        <f t="shared" si="259"/>
        <v>Добрич (Dobrich)</v>
      </c>
      <c r="E576" s="378" t="s">
        <v>401</v>
      </c>
      <c r="F576" s="367">
        <f>'1. Coverage&amp;Subs'!F122</f>
        <v>4744.5374076347443</v>
      </c>
      <c r="G576" s="367">
        <f>'1. Coverage&amp;Subs'!G122</f>
        <v>4736.4684362158841</v>
      </c>
      <c r="H576" s="367">
        <f>'1. Coverage&amp;Subs'!H122</f>
        <v>4736.4684362158841</v>
      </c>
      <c r="I576" s="367">
        <f>'1. Coverage&amp;Subs'!I122</f>
        <v>4741.2049046520997</v>
      </c>
      <c r="J576" s="367">
        <f>'1. Coverage&amp;Subs'!J122</f>
        <v>4742.6272661234943</v>
      </c>
      <c r="K576" s="367">
        <f>'1. Coverage&amp;Subs'!K122</f>
        <v>4744.0500543033322</v>
      </c>
      <c r="L576" s="367">
        <f>'1. Coverage&amp;Subs'!L122</f>
        <v>4745.4732693196229</v>
      </c>
    </row>
    <row r="577" spans="3:12" s="503" customFormat="1" ht="14.25">
      <c r="C577" s="195" t="str">
        <f t="shared" si="259"/>
        <v>D04</v>
      </c>
      <c r="D577" s="195" t="str">
        <f t="shared" si="259"/>
        <v>Габрово (Gabrovo)</v>
      </c>
      <c r="E577" s="378" t="s">
        <v>401</v>
      </c>
      <c r="F577" s="367">
        <f>'1. Coverage&amp;Subs'!F123</f>
        <v>2042.6628664768784</v>
      </c>
      <c r="G577" s="367">
        <f>'1. Coverage&amp;Subs'!G123</f>
        <v>2041.7490465500191</v>
      </c>
      <c r="H577" s="367">
        <f>'1. Coverage&amp;Subs'!H123</f>
        <v>2041.5878242808014</v>
      </c>
      <c r="I577" s="367">
        <f>'1. Coverage&amp;Subs'!I123</f>
        <v>2043.6294121050819</v>
      </c>
      <c r="J577" s="367">
        <f>'1. Coverage&amp;Subs'!J123</f>
        <v>2044.2425009287133</v>
      </c>
      <c r="K577" s="367">
        <f>'1. Coverage&amp;Subs'!K123</f>
        <v>2044.8557736789921</v>
      </c>
      <c r="L577" s="367">
        <f>'1. Coverage&amp;Subs'!L123</f>
        <v>2045.4692304110956</v>
      </c>
    </row>
    <row r="578" spans="3:12" s="503" customFormat="1" ht="14.25">
      <c r="C578" s="195" t="str">
        <f t="shared" si="259"/>
        <v>D05</v>
      </c>
      <c r="D578" s="195" t="str">
        <f t="shared" si="259"/>
        <v>Хасково (Haskovo)</v>
      </c>
      <c r="E578" s="378" t="s">
        <v>401</v>
      </c>
      <c r="F578" s="367">
        <f>'1. Coverage&amp;Subs'!F124</f>
        <v>5521.7110021396056</v>
      </c>
      <c r="G578" s="367">
        <f>'1. Coverage&amp;Subs'!G124</f>
        <v>5532.2010987241129</v>
      </c>
      <c r="H578" s="367">
        <f>'1. Coverage&amp;Subs'!H124</f>
        <v>5526.6490068279236</v>
      </c>
      <c r="I578" s="367">
        <f>'1. Coverage&amp;Subs'!I124</f>
        <v>5532.1756558347506</v>
      </c>
      <c r="J578" s="367">
        <f>'1. Coverage&amp;Subs'!J124</f>
        <v>5533.8353085315011</v>
      </c>
      <c r="K578" s="367">
        <f>'1. Coverage&amp;Subs'!K124</f>
        <v>5535.4954591240612</v>
      </c>
      <c r="L578" s="367">
        <f>'1. Coverage&amp;Subs'!L124</f>
        <v>5537.156107761798</v>
      </c>
    </row>
    <row r="579" spans="3:12" s="503" customFormat="1" ht="14.25">
      <c r="C579" s="195" t="str">
        <f t="shared" si="259"/>
        <v>D06</v>
      </c>
      <c r="D579" s="195" t="str">
        <f t="shared" si="259"/>
        <v>Кърджали (Kardzhali)</v>
      </c>
      <c r="E579" s="378" t="s">
        <v>401</v>
      </c>
      <c r="F579" s="367">
        <f>'1. Coverage&amp;Subs'!F125</f>
        <v>3228.6333865930974</v>
      </c>
      <c r="G579" s="367">
        <f>'1. Coverage&amp;Subs'!G125</f>
        <v>3240.3761598335946</v>
      </c>
      <c r="H579" s="367">
        <f>'1. Coverage&amp;Subs'!H125</f>
        <v>3237.1819436247156</v>
      </c>
      <c r="I579" s="367">
        <f>'1. Coverage&amp;Subs'!I125</f>
        <v>3240.41912556834</v>
      </c>
      <c r="J579" s="367">
        <f>'1. Coverage&amp;Subs'!J125</f>
        <v>3241.3912513060109</v>
      </c>
      <c r="K579" s="367">
        <f>'1. Coverage&amp;Subs'!K125</f>
        <v>3242.3636686814025</v>
      </c>
      <c r="L579" s="367">
        <f>'1. Coverage&amp;Subs'!L125</f>
        <v>3243.3363777820068</v>
      </c>
    </row>
    <row r="580" spans="3:12" s="503" customFormat="1" ht="14.25">
      <c r="C580" s="195" t="str">
        <f t="shared" si="259"/>
        <v>D07</v>
      </c>
      <c r="D580" s="195" t="str">
        <f t="shared" si="259"/>
        <v>Кюстендил (Kyustendil)</v>
      </c>
      <c r="E580" s="378" t="s">
        <v>401</v>
      </c>
      <c r="F580" s="367">
        <f>'1. Coverage&amp;Subs'!F126</f>
        <v>3013.4184913626959</v>
      </c>
      <c r="G580" s="367">
        <f>'1. Coverage&amp;Subs'!G126</f>
        <v>3062.5782260618112</v>
      </c>
      <c r="H580" s="367">
        <f>'1. Coverage&amp;Subs'!H126</f>
        <v>3049.6300625652548</v>
      </c>
      <c r="I580" s="367">
        <f>'1. Coverage&amp;Subs'!I126</f>
        <v>3052.6796926278198</v>
      </c>
      <c r="J580" s="367">
        <f>'1. Coverage&amp;Subs'!J126</f>
        <v>3053.5954965356077</v>
      </c>
      <c r="K580" s="367">
        <f>'1. Coverage&amp;Subs'!K126</f>
        <v>3054.5115751845683</v>
      </c>
      <c r="L580" s="367">
        <f>'1. Coverage&amp;Subs'!L126</f>
        <v>3055.4279286571236</v>
      </c>
    </row>
    <row r="581" spans="3:12" s="503" customFormat="1" ht="14.25">
      <c r="C581" s="195" t="str">
        <f t="shared" si="259"/>
        <v>D08</v>
      </c>
      <c r="D581" s="195" t="str">
        <f t="shared" si="259"/>
        <v>Ловеч (Lovech)</v>
      </c>
      <c r="E581" s="378" t="s">
        <v>401</v>
      </c>
      <c r="F581" s="367">
        <f>'1. Coverage&amp;Subs'!F127</f>
        <v>3988.1636349667806</v>
      </c>
      <c r="G581" s="367">
        <f>'1. Coverage&amp;Subs'!G127</f>
        <v>4030.7884874576353</v>
      </c>
      <c r="H581" s="367">
        <f>'1. Coverage&amp;Subs'!H127</f>
        <v>4018.6363589153416</v>
      </c>
      <c r="I581" s="367">
        <f>'1. Coverage&amp;Subs'!I127</f>
        <v>4022.6549952742562</v>
      </c>
      <c r="J581" s="367">
        <f>'1. Coverage&amp;Subs'!J127</f>
        <v>4023.8617917728388</v>
      </c>
      <c r="K581" s="367">
        <f>'1. Coverage&amp;Subs'!K127</f>
        <v>4025.0689503103708</v>
      </c>
      <c r="L581" s="367">
        <f>'1. Coverage&amp;Subs'!L127</f>
        <v>4026.2764709954636</v>
      </c>
    </row>
    <row r="582" spans="3:12" s="503" customFormat="1" ht="14.25">
      <c r="C582" s="195" t="str">
        <f t="shared" si="259"/>
        <v>D09</v>
      </c>
      <c r="D582" s="195" t="str">
        <f t="shared" si="259"/>
        <v>Монтана (Montana)</v>
      </c>
      <c r="E582" s="378" t="s">
        <v>401</v>
      </c>
      <c r="F582" s="367">
        <f>'1. Coverage&amp;Subs'!F128</f>
        <v>3636.0085854630415</v>
      </c>
      <c r="G582" s="367">
        <f>'1. Coverage&amp;Subs'!G128</f>
        <v>3635.0885804461359</v>
      </c>
      <c r="H582" s="367">
        <f>'1. Coverage&amp;Subs'!H128</f>
        <v>3634.1313232226548</v>
      </c>
      <c r="I582" s="367">
        <f>'1. Coverage&amp;Subs'!I128</f>
        <v>3637.7654545458772</v>
      </c>
      <c r="J582" s="367">
        <f>'1. Coverage&amp;Subs'!J128</f>
        <v>3638.8567841822405</v>
      </c>
      <c r="K582" s="367">
        <f>'1. Coverage&amp;Subs'!K128</f>
        <v>3639.9484412174952</v>
      </c>
      <c r="L582" s="367">
        <f>'1. Coverage&amp;Subs'!L128</f>
        <v>3641.0404257498608</v>
      </c>
    </row>
    <row r="583" spans="3:12" s="503" customFormat="1" ht="14.25">
      <c r="C583" s="195" t="str">
        <f t="shared" si="259"/>
        <v>D10</v>
      </c>
      <c r="D583" s="195" t="str">
        <f t="shared" si="259"/>
        <v>Пазарджик (Pazardzhik)</v>
      </c>
      <c r="E583" s="378" t="s">
        <v>401</v>
      </c>
      <c r="F583" s="367">
        <f>'1. Coverage&amp;Subs'!F129</f>
        <v>4265.0146253836529</v>
      </c>
      <c r="G583" s="367">
        <f>'1. Coverage&amp;Subs'!G129</f>
        <v>4292.573147100079</v>
      </c>
      <c r="H583" s="367">
        <f>'1. Coverage&amp;Subs'!H129</f>
        <v>4287.4341872687619</v>
      </c>
      <c r="I583" s="367">
        <f>'1. Coverage&amp;Subs'!I129</f>
        <v>4291.7216214560303</v>
      </c>
      <c r="J583" s="367">
        <f>'1. Coverage&amp;Subs'!J129</f>
        <v>4293.0091379424666</v>
      </c>
      <c r="K583" s="367">
        <f>'1. Coverage&amp;Subs'!K129</f>
        <v>4294.2970406838494</v>
      </c>
      <c r="L583" s="367">
        <f>'1. Coverage&amp;Subs'!L129</f>
        <v>4295.5853297960539</v>
      </c>
    </row>
    <row r="584" spans="3:12" s="503" customFormat="1" ht="14.25">
      <c r="C584" s="195" t="str">
        <f t="shared" si="259"/>
        <v>D11</v>
      </c>
      <c r="D584" s="195" t="str">
        <f t="shared" si="259"/>
        <v>Перник (Pernik)</v>
      </c>
      <c r="E584" s="378" t="s">
        <v>401</v>
      </c>
      <c r="F584" s="367">
        <f>'1. Coverage&amp;Subs'!F130</f>
        <v>2467.4340229470022</v>
      </c>
      <c r="G584" s="367">
        <f>'1. Coverage&amp;Subs'!G130</f>
        <v>2468.2827125494287</v>
      </c>
      <c r="H584" s="367">
        <f>'1. Coverage&amp;Subs'!H130</f>
        <v>2467.3859136769038</v>
      </c>
      <c r="I584" s="367">
        <f>'1. Coverage&amp;Subs'!I130</f>
        <v>2469.8532995905807</v>
      </c>
      <c r="J584" s="367">
        <f>'1. Coverage&amp;Subs'!J130</f>
        <v>2470.5942555804577</v>
      </c>
      <c r="K584" s="367">
        <f>'1. Coverage&amp;Subs'!K130</f>
        <v>2471.3354338571316</v>
      </c>
      <c r="L584" s="367">
        <f>'1. Coverage&amp;Subs'!L130</f>
        <v>2472.076834487289</v>
      </c>
    </row>
    <row r="585" spans="3:12" s="503" customFormat="1" ht="14.25">
      <c r="C585" s="195" t="str">
        <f t="shared" si="259"/>
        <v>D12</v>
      </c>
      <c r="D585" s="195" t="str">
        <f t="shared" si="259"/>
        <v>Плевен (Pleven)</v>
      </c>
      <c r="E585" s="378" t="s">
        <v>401</v>
      </c>
      <c r="F585" s="367">
        <f>'1. Coverage&amp;Subs'!F131</f>
        <v>4491.9173665173548</v>
      </c>
      <c r="G585" s="367">
        <f>'1. Coverage&amp;Subs'!G131</f>
        <v>4482.2108412675461</v>
      </c>
      <c r="H585" s="367">
        <f>'1. Coverage&amp;Subs'!H131</f>
        <v>4482.2108412675461</v>
      </c>
      <c r="I585" s="367">
        <f>'1. Coverage&amp;Subs'!I131</f>
        <v>4486.6930521088134</v>
      </c>
      <c r="J585" s="367">
        <f>'1. Coverage&amp;Subs'!J131</f>
        <v>4488.0390600244455</v>
      </c>
      <c r="K585" s="367">
        <f>'1. Coverage&amp;Subs'!K131</f>
        <v>4489.3854717424529</v>
      </c>
      <c r="L585" s="367">
        <f>'1. Coverage&amp;Subs'!L131</f>
        <v>4490.7322873839748</v>
      </c>
    </row>
    <row r="586" spans="3:12" s="503" customFormat="1" ht="14.25">
      <c r="C586" s="195" t="str">
        <f t="shared" si="259"/>
        <v>D13</v>
      </c>
      <c r="D586" s="195" t="str">
        <f t="shared" si="259"/>
        <v>Пловдив (Plovdiv)</v>
      </c>
      <c r="E586" s="378" t="s">
        <v>401</v>
      </c>
      <c r="F586" s="367">
        <f>'1. Coverage&amp;Subs'!F132</f>
        <v>6144.0395712214668</v>
      </c>
      <c r="G586" s="367">
        <f>'1. Coverage&amp;Subs'!G132</f>
        <v>6160.8067264044148</v>
      </c>
      <c r="H586" s="367">
        <f>'1. Coverage&amp;Subs'!H132</f>
        <v>6153.8137104770913</v>
      </c>
      <c r="I586" s="367">
        <f>'1. Coverage&amp;Subs'!I132</f>
        <v>6159.9675241875675</v>
      </c>
      <c r="J586" s="367">
        <f>'1. Coverage&amp;Subs'!J132</f>
        <v>6161.8155144448247</v>
      </c>
      <c r="K586" s="367">
        <f>'1. Coverage&amp;Subs'!K132</f>
        <v>6163.6640590991574</v>
      </c>
      <c r="L586" s="367">
        <f>'1. Coverage&amp;Subs'!L132</f>
        <v>6165.5131583168868</v>
      </c>
    </row>
    <row r="587" spans="3:12" s="503" customFormat="1" ht="14.25">
      <c r="C587" s="195" t="str">
        <f t="shared" si="259"/>
        <v>D14</v>
      </c>
      <c r="D587" s="195" t="str">
        <f t="shared" si="259"/>
        <v>Разград (Razgrad)</v>
      </c>
      <c r="E587" s="378" t="s">
        <v>401</v>
      </c>
      <c r="F587" s="367">
        <f>'1. Coverage&amp;Subs'!F133</f>
        <v>2522.7450497327582</v>
      </c>
      <c r="G587" s="367">
        <f>'1. Coverage&amp;Subs'!G133</f>
        <v>2518.0903173459101</v>
      </c>
      <c r="H587" s="367">
        <f>'1. Coverage&amp;Subs'!H133</f>
        <v>2518.0903173459101</v>
      </c>
      <c r="I587" s="367">
        <f>'1. Coverage&amp;Subs'!I133</f>
        <v>2520.608407663256</v>
      </c>
      <c r="J587" s="367">
        <f>'1. Coverage&amp;Subs'!J133</f>
        <v>2521.3645901855548</v>
      </c>
      <c r="K587" s="367">
        <f>'1. Coverage&amp;Subs'!K133</f>
        <v>2522.1209995626105</v>
      </c>
      <c r="L587" s="367">
        <f>'1. Coverage&amp;Subs'!L133</f>
        <v>2522.8776358624791</v>
      </c>
    </row>
    <row r="588" spans="3:12" s="503" customFormat="1" ht="14.25">
      <c r="C588" s="195" t="str">
        <f t="shared" si="259"/>
        <v>D15</v>
      </c>
      <c r="D588" s="195" t="str">
        <f t="shared" si="259"/>
        <v>Русе (Ruse)</v>
      </c>
      <c r="E588" s="378" t="s">
        <v>401</v>
      </c>
      <c r="F588" s="367">
        <f>'1. Coverage&amp;Subs'!F134</f>
        <v>2846.2888583146801</v>
      </c>
      <c r="G588" s="367">
        <f>'1. Coverage&amp;Subs'!G134</f>
        <v>2839.7388208272982</v>
      </c>
      <c r="H588" s="367">
        <f>'1. Coverage&amp;Subs'!H134</f>
        <v>2839.7388208272982</v>
      </c>
      <c r="I588" s="367">
        <f>'1. Coverage&amp;Subs'!I134</f>
        <v>2842.5785596481255</v>
      </c>
      <c r="J588" s="367">
        <f>'1. Coverage&amp;Subs'!J134</f>
        <v>2843.4313332160195</v>
      </c>
      <c r="K588" s="367">
        <f>'1. Coverage&amp;Subs'!K134</f>
        <v>2844.2843626159843</v>
      </c>
      <c r="L588" s="367">
        <f>'1. Coverage&amp;Subs'!L134</f>
        <v>2845.1376479247688</v>
      </c>
    </row>
    <row r="589" spans="3:12" s="503" customFormat="1" ht="14.25">
      <c r="C589" s="195" t="str">
        <f t="shared" si="259"/>
        <v>D16</v>
      </c>
      <c r="D589" s="195" t="str">
        <f t="shared" si="259"/>
        <v>Шумен (Shumen)</v>
      </c>
      <c r="E589" s="378" t="s">
        <v>401</v>
      </c>
      <c r="F589" s="367">
        <f>'1. Coverage&amp;Subs'!F135</f>
        <v>3490.2300972638636</v>
      </c>
      <c r="G589" s="367">
        <f>'1. Coverage&amp;Subs'!G135</f>
        <v>3496.2762066495875</v>
      </c>
      <c r="H589" s="367">
        <f>'1. Coverage&amp;Subs'!H135</f>
        <v>3495.6615467481947</v>
      </c>
      <c r="I589" s="367">
        <f>'1. Coverage&amp;Subs'!I135</f>
        <v>3499.1572082949424</v>
      </c>
      <c r="J589" s="367">
        <f>'1. Coverage&amp;Subs'!J135</f>
        <v>3500.2069554574309</v>
      </c>
      <c r="K589" s="367">
        <f>'1. Coverage&amp;Subs'!K135</f>
        <v>3501.2570175440678</v>
      </c>
      <c r="L589" s="367">
        <f>'1. Coverage&amp;Subs'!L135</f>
        <v>3502.3073946493314</v>
      </c>
    </row>
    <row r="590" spans="3:12" s="503" customFormat="1" ht="14.25">
      <c r="C590" s="195" t="str">
        <f t="shared" si="259"/>
        <v>D17</v>
      </c>
      <c r="D590" s="195" t="str">
        <f t="shared" si="259"/>
        <v>Силистра (Silistra)</v>
      </c>
      <c r="E590" s="378" t="s">
        <v>401</v>
      </c>
      <c r="F590" s="367">
        <f>'1. Coverage&amp;Subs'!F136</f>
        <v>2766.2349394326393</v>
      </c>
      <c r="G590" s="367">
        <f>'1. Coverage&amp;Subs'!G136</f>
        <v>2760.9212839634333</v>
      </c>
      <c r="H590" s="367">
        <f>'1. Coverage&amp;Subs'!H136</f>
        <v>2760.9212839634333</v>
      </c>
      <c r="I590" s="367">
        <f>'1. Coverage&amp;Subs'!I136</f>
        <v>2763.6822052473967</v>
      </c>
      <c r="J590" s="367">
        <f>'1. Coverage&amp;Subs'!J136</f>
        <v>2764.5113099089704</v>
      </c>
      <c r="K590" s="367">
        <f>'1. Coverage&amp;Subs'!K136</f>
        <v>2765.3406633019436</v>
      </c>
      <c r="L590" s="367">
        <f>'1. Coverage&amp;Subs'!L136</f>
        <v>2766.1702655009335</v>
      </c>
    </row>
    <row r="591" spans="3:12" s="503" customFormat="1" ht="14.25">
      <c r="C591" s="195" t="str">
        <f t="shared" si="259"/>
        <v>D18</v>
      </c>
      <c r="D591" s="195" t="str">
        <f t="shared" si="259"/>
        <v>Сливен (Sliven)</v>
      </c>
      <c r="E591" s="378" t="s">
        <v>401</v>
      </c>
      <c r="F591" s="367">
        <f>'1. Coverage&amp;Subs'!F137</f>
        <v>3540.2187365112777</v>
      </c>
      <c r="G591" s="367">
        <f>'1. Coverage&amp;Subs'!G137</f>
        <v>3575.738632590324</v>
      </c>
      <c r="H591" s="367">
        <f>'1. Coverage&amp;Subs'!H137</f>
        <v>3576.1316118715417</v>
      </c>
      <c r="I591" s="367">
        <f>'1. Coverage&amp;Subs'!I137</f>
        <v>3579.7077434834132</v>
      </c>
      <c r="J591" s="367">
        <f>'1. Coverage&amp;Subs'!J137</f>
        <v>3580.7816558064583</v>
      </c>
      <c r="K591" s="367">
        <f>'1. Coverage&amp;Subs'!K137</f>
        <v>3581.8558903031994</v>
      </c>
      <c r="L591" s="367">
        <f>'1. Coverage&amp;Subs'!L137</f>
        <v>3582.9304470702909</v>
      </c>
    </row>
    <row r="592" spans="3:12" s="503" customFormat="1" ht="14.25">
      <c r="C592" s="195" t="str">
        <f t="shared" si="259"/>
        <v>D19</v>
      </c>
      <c r="D592" s="195" t="str">
        <f t="shared" si="259"/>
        <v>Смолян (Smolyan)</v>
      </c>
      <c r="E592" s="378" t="s">
        <v>401</v>
      </c>
      <c r="F592" s="367">
        <f>'1. Coverage&amp;Subs'!F138</f>
        <v>3248.0690373876314</v>
      </c>
      <c r="G592" s="367">
        <f>'1. Coverage&amp;Subs'!G138</f>
        <v>3291.5743067020799</v>
      </c>
      <c r="H592" s="367">
        <f>'1. Coverage&amp;Subs'!H138</f>
        <v>3278.2331639243052</v>
      </c>
      <c r="I592" s="367">
        <f>'1. Coverage&amp;Subs'!I138</f>
        <v>3281.5113970882294</v>
      </c>
      <c r="J592" s="367">
        <f>'1. Coverage&amp;Subs'!J138</f>
        <v>3282.4958505073555</v>
      </c>
      <c r="K592" s="367">
        <f>'1. Coverage&amp;Subs'!K138</f>
        <v>3283.4805992625074</v>
      </c>
      <c r="L592" s="367">
        <f>'1. Coverage&amp;Subs'!L138</f>
        <v>3284.4656434422859</v>
      </c>
    </row>
    <row r="593" spans="3:12" s="503" customFormat="1" ht="14.25">
      <c r="C593" s="195" t="str">
        <f t="shared" si="259"/>
        <v>D20</v>
      </c>
      <c r="D593" s="195" t="str">
        <f t="shared" si="259"/>
        <v>София-град (Sofia-Capital)</v>
      </c>
      <c r="E593" s="378" t="s">
        <v>401</v>
      </c>
      <c r="F593" s="367">
        <f>'1. Coverage&amp;Subs'!F139</f>
        <v>1379.0709001735568</v>
      </c>
      <c r="G593" s="367">
        <f>'1. Coverage&amp;Subs'!G139</f>
        <v>1378.1078044903193</v>
      </c>
      <c r="H593" s="367">
        <f>'1. Coverage&amp;Subs'!H139</f>
        <v>1377.7249016009268</v>
      </c>
      <c r="I593" s="367">
        <f>'1. Coverage&amp;Subs'!I139</f>
        <v>1379.1026265025275</v>
      </c>
      <c r="J593" s="367">
        <f>'1. Coverage&amp;Subs'!J139</f>
        <v>1379.5163572904783</v>
      </c>
      <c r="K593" s="367">
        <f>'1. Coverage&amp;Subs'!K139</f>
        <v>1379.9302121976652</v>
      </c>
      <c r="L593" s="367">
        <f>'1. Coverage&amp;Subs'!L139</f>
        <v>1380.3441912613246</v>
      </c>
    </row>
    <row r="594" spans="3:12" s="503" customFormat="1" ht="14.25">
      <c r="C594" s="195" t="str">
        <f t="shared" si="259"/>
        <v>D21</v>
      </c>
      <c r="D594" s="195" t="str">
        <f t="shared" si="259"/>
        <v>София-област (Sofia (province))</v>
      </c>
      <c r="E594" s="378" t="s">
        <v>401</v>
      </c>
      <c r="F594" s="367">
        <f>'1. Coverage&amp;Subs'!F140</f>
        <v>7047.2894293669569</v>
      </c>
      <c r="G594" s="367">
        <f>'1. Coverage&amp;Subs'!G140</f>
        <v>7078.161438253841</v>
      </c>
      <c r="H594" s="367">
        <f>'1. Coverage&amp;Subs'!H140</f>
        <v>7069.3748245814686</v>
      </c>
      <c r="I594" s="367">
        <f>'1. Coverage&amp;Subs'!I140</f>
        <v>7076.4441994060498</v>
      </c>
      <c r="J594" s="367">
        <f>'1. Coverage&amp;Subs'!J140</f>
        <v>7078.5671326658712</v>
      </c>
      <c r="K594" s="367">
        <f>'1. Coverage&amp;Subs'!K140</f>
        <v>7080.6907028056703</v>
      </c>
      <c r="L594" s="367">
        <f>'1. Coverage&amp;Subs'!L140</f>
        <v>7082.8149100165119</v>
      </c>
    </row>
    <row r="595" spans="3:12" s="503" customFormat="1" ht="14.25">
      <c r="C595" s="195" t="str">
        <f t="shared" si="259"/>
        <v>D22</v>
      </c>
      <c r="D595" s="195" t="str">
        <f t="shared" si="259"/>
        <v>Стара Загора (Stara Zagora)</v>
      </c>
      <c r="E595" s="378" t="s">
        <v>401</v>
      </c>
      <c r="F595" s="367">
        <f>'1. Coverage&amp;Subs'!F141</f>
        <v>5289.1476075170121</v>
      </c>
      <c r="G595" s="367">
        <f>'1. Coverage&amp;Subs'!G141</f>
        <v>5325.2420870075557</v>
      </c>
      <c r="H595" s="367">
        <f>'1. Coverage&amp;Subs'!H141</f>
        <v>5321.876572137634</v>
      </c>
      <c r="I595" s="367">
        <f>'1. Coverage&amp;Subs'!I141</f>
        <v>5327.1984487097707</v>
      </c>
      <c r="J595" s="367">
        <f>'1. Coverage&amp;Subs'!J141</f>
        <v>5328.7966082443836</v>
      </c>
      <c r="K595" s="367">
        <f>'1. Coverage&amp;Subs'!K141</f>
        <v>5330.3952472268566</v>
      </c>
      <c r="L595" s="367">
        <f>'1. Coverage&amp;Subs'!L141</f>
        <v>5331.9943658010243</v>
      </c>
    </row>
    <row r="596" spans="3:12" s="503" customFormat="1" ht="14.25">
      <c r="C596" s="195" t="str">
        <f t="shared" si="259"/>
        <v>D23</v>
      </c>
      <c r="D596" s="195" t="str">
        <f t="shared" si="259"/>
        <v>Търговище (Targovishte)</v>
      </c>
      <c r="E596" s="378" t="s">
        <v>401</v>
      </c>
      <c r="F596" s="367">
        <f>'1. Coverage&amp;Subs'!F142</f>
        <v>2655.9743760411175</v>
      </c>
      <c r="G596" s="367">
        <f>'1. Coverage&amp;Subs'!G142</f>
        <v>2651.3102936789651</v>
      </c>
      <c r="H596" s="367">
        <f>'1. Coverage&amp;Subs'!H142</f>
        <v>2651.3102936789651</v>
      </c>
      <c r="I596" s="367">
        <f>'1. Coverage&amp;Subs'!I142</f>
        <v>2653.9616039726434</v>
      </c>
      <c r="J596" s="367">
        <f>'1. Coverage&amp;Subs'!J142</f>
        <v>2654.757792453835</v>
      </c>
      <c r="K596" s="367">
        <f>'1. Coverage&amp;Subs'!K142</f>
        <v>2655.5542197915711</v>
      </c>
      <c r="L596" s="367">
        <f>'1. Coverage&amp;Subs'!L142</f>
        <v>2656.3508860575089</v>
      </c>
    </row>
    <row r="597" spans="3:12" s="503" customFormat="1" ht="14.25">
      <c r="C597" s="195" t="str">
        <f t="shared" si="259"/>
        <v>D24</v>
      </c>
      <c r="D597" s="195" t="str">
        <f t="shared" si="259"/>
        <v>Варна (Varna)</v>
      </c>
      <c r="E597" s="378" t="s">
        <v>401</v>
      </c>
      <c r="F597" s="367">
        <f>'1. Coverage&amp;Subs'!F143</f>
        <v>3808.1435448300781</v>
      </c>
      <c r="G597" s="367">
        <f>'1. Coverage&amp;Subs'!G143</f>
        <v>3801.6513373318012</v>
      </c>
      <c r="H597" s="367">
        <f>'1. Coverage&amp;Subs'!H143</f>
        <v>3801.6412609399754</v>
      </c>
      <c r="I597" s="367">
        <f>'1. Coverage&amp;Subs'!I143</f>
        <v>3805.4429022009149</v>
      </c>
      <c r="J597" s="367">
        <f>'1. Coverage&amp;Subs'!J143</f>
        <v>3806.5845350715754</v>
      </c>
      <c r="K597" s="367">
        <f>'1. Coverage&amp;Subs'!K143</f>
        <v>3807.7265104320959</v>
      </c>
      <c r="L597" s="367">
        <f>'1. Coverage&amp;Subs'!L143</f>
        <v>3808.8688283852262</v>
      </c>
    </row>
    <row r="598" spans="3:12" s="503" customFormat="1" ht="14.25">
      <c r="C598" s="195" t="str">
        <f t="shared" si="259"/>
        <v>D25</v>
      </c>
      <c r="D598" s="195" t="str">
        <f t="shared" si="259"/>
        <v>Велико Търново (Veliko Tarnovo)</v>
      </c>
      <c r="E598" s="378" t="s">
        <v>401</v>
      </c>
      <c r="F598" s="367">
        <f>'1. Coverage&amp;Subs'!F144</f>
        <v>4497.3558752029003</v>
      </c>
      <c r="G598" s="367">
        <f>'1. Coverage&amp;Subs'!G144</f>
        <v>4503.5526391552567</v>
      </c>
      <c r="H598" s="367">
        <f>'1. Coverage&amp;Subs'!H144</f>
        <v>4503.2301946168209</v>
      </c>
      <c r="I598" s="367">
        <f>'1. Coverage&amp;Subs'!I144</f>
        <v>4507.7334248114375</v>
      </c>
      <c r="J598" s="367">
        <f>'1. Coverage&amp;Subs'!J144</f>
        <v>4509.0857448388797</v>
      </c>
      <c r="K598" s="367">
        <f>'1. Coverage&amp;Subs'!K144</f>
        <v>4510.4384705623315</v>
      </c>
      <c r="L598" s="367">
        <f>'1. Coverage&amp;Subs'!L144</f>
        <v>4511.7916021034998</v>
      </c>
    </row>
    <row r="599" spans="3:12" s="503" customFormat="1" ht="14.25">
      <c r="C599" s="195" t="str">
        <f t="shared" si="259"/>
        <v>D26</v>
      </c>
      <c r="D599" s="195" t="str">
        <f t="shared" si="259"/>
        <v>Видин (Vidin)</v>
      </c>
      <c r="E599" s="378" t="s">
        <v>401</v>
      </c>
      <c r="F599" s="367">
        <f>'1. Coverage&amp;Subs'!F145</f>
        <v>2968.8027271089281</v>
      </c>
      <c r="G599" s="367">
        <f>'1. Coverage&amp;Subs'!G145</f>
        <v>2978.9240211214124</v>
      </c>
      <c r="H599" s="367">
        <f>'1. Coverage&amp;Subs'!H145</f>
        <v>2975.5383534678376</v>
      </c>
      <c r="I599" s="367">
        <f>'1. Coverage&amp;Subs'!I145</f>
        <v>2978.5138918213052</v>
      </c>
      <c r="J599" s="367">
        <f>'1. Coverage&amp;Subs'!J145</f>
        <v>2979.4074459888511</v>
      </c>
      <c r="K599" s="367">
        <f>'1. Coverage&amp;Subs'!K145</f>
        <v>2980.3012682226476</v>
      </c>
      <c r="L599" s="367">
        <f>'1. Coverage&amp;Subs'!L145</f>
        <v>2981.1953586031145</v>
      </c>
    </row>
    <row r="600" spans="3:12" s="503" customFormat="1" ht="14.25">
      <c r="C600" s="195" t="str">
        <f t="shared" si="259"/>
        <v>D27</v>
      </c>
      <c r="D600" s="195" t="str">
        <f t="shared" si="259"/>
        <v>Враца (Vratsa)</v>
      </c>
      <c r="E600" s="378" t="s">
        <v>401</v>
      </c>
      <c r="F600" s="367">
        <f>'1. Coverage&amp;Subs'!F146</f>
        <v>3658.1039154030877</v>
      </c>
      <c r="G600" s="367">
        <f>'1. Coverage&amp;Subs'!G146</f>
        <v>3650.2636265362635</v>
      </c>
      <c r="H600" s="367">
        <f>'1. Coverage&amp;Subs'!H146</f>
        <v>3650.1729390098285</v>
      </c>
      <c r="I600" s="367">
        <f>'1. Coverage&amp;Subs'!I146</f>
        <v>3653.8231119488378</v>
      </c>
      <c r="J600" s="367">
        <f>'1. Coverage&amp;Subs'!J146</f>
        <v>3654.9192588824221</v>
      </c>
      <c r="K600" s="367">
        <f>'1. Coverage&amp;Subs'!K146</f>
        <v>3656.0157346600868</v>
      </c>
      <c r="L600" s="367">
        <f>'1. Coverage&amp;Subs'!L146</f>
        <v>3657.112539380485</v>
      </c>
    </row>
    <row r="601" spans="3:12" s="503" customFormat="1" ht="14.25">
      <c r="C601" s="195" t="str">
        <f t="shared" si="259"/>
        <v>D28</v>
      </c>
      <c r="D601" s="195" t="str">
        <f t="shared" si="259"/>
        <v>Ямбол (Yambol)</v>
      </c>
      <c r="E601" s="378" t="s">
        <v>401</v>
      </c>
      <c r="F601" s="367">
        <f>'1. Coverage&amp;Subs'!F147</f>
        <v>3364.7263613664036</v>
      </c>
      <c r="G601" s="367">
        <f>'1. Coverage&amp;Subs'!G147</f>
        <v>3359.6201807038287</v>
      </c>
      <c r="H601" s="367">
        <f>'1. Coverage&amp;Subs'!H147</f>
        <v>3359.610104312002</v>
      </c>
      <c r="I601" s="367">
        <f>'1. Coverage&amp;Subs'!I147</f>
        <v>3362.9697144163138</v>
      </c>
      <c r="J601" s="367">
        <f>'1. Coverage&amp;Subs'!J147</f>
        <v>3363.9786053306384</v>
      </c>
      <c r="K601" s="367">
        <f>'1. Coverage&amp;Subs'!K147</f>
        <v>3364.9877989122369</v>
      </c>
      <c r="L601" s="367">
        <f>'1. Coverage&amp;Subs'!L147</f>
        <v>3365.9972952519111</v>
      </c>
    </row>
    <row r="602" spans="3:12" s="503" customFormat="1" ht="14.25">
      <c r="C602" s="379" t="s">
        <v>2</v>
      </c>
      <c r="D602" s="379"/>
      <c r="E602" s="380" t="s">
        <v>401</v>
      </c>
      <c r="F602" s="181">
        <f t="shared" ref="F602:K602" si="260">SUM(F574:F601)</f>
        <v>111001.90200000003</v>
      </c>
      <c r="G602" s="181">
        <f t="shared" si="260"/>
        <v>111339.08140625578</v>
      </c>
      <c r="H602" s="181">
        <f t="shared" si="260"/>
        <v>111240.70559285743</v>
      </c>
      <c r="I602" s="181">
        <f t="shared" si="260"/>
        <v>111351.94629845025</v>
      </c>
      <c r="J602" s="181">
        <f t="shared" si="260"/>
        <v>111385.35188233982</v>
      </c>
      <c r="K602" s="181">
        <f t="shared" si="260"/>
        <v>111418.11060634258</v>
      </c>
      <c r="L602" s="181">
        <f t="shared" ref="L602" si="261">SUM(L574:L601)</f>
        <v>111451.53603952448</v>
      </c>
    </row>
    <row r="603" spans="3:12" s="503" customFormat="1">
      <c r="C603" s="504"/>
      <c r="D603" s="504"/>
      <c r="E603" s="504"/>
      <c r="F603" s="504"/>
      <c r="G603" s="272"/>
      <c r="H603" s="272"/>
      <c r="I603" s="272"/>
      <c r="J603" s="272"/>
      <c r="K603" s="272"/>
    </row>
    <row r="604" spans="3:12" s="503" customFormat="1"/>
    <row r="605" spans="3:12" s="503" customFormat="1" ht="15.75">
      <c r="C605" s="506" t="s">
        <v>726</v>
      </c>
      <c r="D605" s="330"/>
      <c r="E605" s="333"/>
      <c r="F605" s="333"/>
      <c r="G605" s="360"/>
      <c r="H605" s="360"/>
      <c r="I605" s="360"/>
      <c r="J605" s="360"/>
    </row>
    <row r="606" spans="3:12" s="503" customFormat="1">
      <c r="C606" s="504"/>
      <c r="D606" s="504"/>
      <c r="E606" s="504"/>
      <c r="F606" s="504"/>
      <c r="G606" s="272"/>
      <c r="H606" s="272"/>
      <c r="I606" s="272"/>
      <c r="J606" s="504"/>
    </row>
    <row r="607" spans="3:12" s="503" customFormat="1">
      <c r="C607" s="284"/>
      <c r="D607" s="284" t="s">
        <v>303</v>
      </c>
      <c r="E607" s="284" t="s">
        <v>14</v>
      </c>
      <c r="F607" s="244" t="s">
        <v>304</v>
      </c>
      <c r="G607" s="272"/>
      <c r="H607" s="272"/>
      <c r="I607" s="272"/>
      <c r="J607" s="504"/>
    </row>
    <row r="608" spans="3:12" s="503" customFormat="1" ht="14.25">
      <c r="C608" s="191"/>
      <c r="D608" s="278" t="s">
        <v>408</v>
      </c>
      <c r="E608" s="378" t="s">
        <v>401</v>
      </c>
      <c r="F608" s="382">
        <f>(1.5* SQRT(3) * '3. Network design parameters'!G94^ 2)</f>
        <v>210.4441731196186</v>
      </c>
      <c r="G608" s="272"/>
      <c r="H608" s="272"/>
      <c r="I608" s="272"/>
      <c r="J608" s="504"/>
    </row>
    <row r="609" spans="3:12" s="503" customFormat="1">
      <c r="C609" s="232" t="s">
        <v>858</v>
      </c>
      <c r="D609" s="504"/>
      <c r="E609" s="232"/>
      <c r="F609" s="504"/>
      <c r="G609" s="272"/>
      <c r="H609" s="272"/>
      <c r="I609" s="272"/>
      <c r="J609" s="504"/>
    </row>
    <row r="610" spans="3:12" s="503" customFormat="1">
      <c r="C610" s="504"/>
      <c r="D610" s="504"/>
      <c r="E610" s="232"/>
      <c r="F610" s="504"/>
      <c r="G610" s="272"/>
      <c r="H610" s="272"/>
      <c r="I610" s="272"/>
      <c r="J610" s="272"/>
    </row>
    <row r="611" spans="3:12" s="503" customFormat="1">
      <c r="C611" s="504"/>
      <c r="D611" s="504"/>
      <c r="E611" s="232"/>
      <c r="F611" s="504"/>
      <c r="G611" s="272"/>
      <c r="H611" s="272"/>
      <c r="I611" s="272"/>
      <c r="J611" s="272"/>
    </row>
    <row r="612" spans="3:12" s="503" customFormat="1" ht="15.75">
      <c r="C612" s="506" t="s">
        <v>407</v>
      </c>
      <c r="D612" s="330"/>
      <c r="E612" s="383"/>
      <c r="F612" s="333"/>
      <c r="G612" s="360"/>
      <c r="H612" s="360"/>
      <c r="I612" s="360"/>
      <c r="J612" s="360"/>
    </row>
    <row r="613" spans="3:12" s="503" customFormat="1" ht="15.75">
      <c r="C613" s="492"/>
      <c r="D613" s="330"/>
      <c r="E613" s="383"/>
      <c r="F613" s="333"/>
      <c r="G613" s="360"/>
      <c r="H613" s="360"/>
      <c r="I613" s="360"/>
      <c r="J613" s="360"/>
    </row>
    <row r="614" spans="3:12" s="503" customFormat="1" ht="15.75">
      <c r="C614" s="384" t="s">
        <v>408</v>
      </c>
      <c r="D614" s="507"/>
      <c r="E614" s="507"/>
      <c r="F614" s="333"/>
      <c r="G614" s="360"/>
      <c r="H614" s="360"/>
      <c r="I614" s="360"/>
      <c r="J614" s="360"/>
    </row>
    <row r="615" spans="3:12" s="503" customFormat="1">
      <c r="C615" s="377" t="s">
        <v>0</v>
      </c>
      <c r="D615" s="40" t="s">
        <v>405</v>
      </c>
      <c r="E615" s="230" t="s">
        <v>14</v>
      </c>
      <c r="F615" s="167">
        <f t="shared" ref="F615:K615" si="262">F573</f>
        <v>2014</v>
      </c>
      <c r="G615" s="167">
        <f t="shared" si="262"/>
        <v>2015</v>
      </c>
      <c r="H615" s="167">
        <f t="shared" si="262"/>
        <v>2016</v>
      </c>
      <c r="I615" s="167">
        <f t="shared" si="262"/>
        <v>2017</v>
      </c>
      <c r="J615" s="167">
        <f t="shared" si="262"/>
        <v>2018</v>
      </c>
      <c r="K615" s="167">
        <f t="shared" si="262"/>
        <v>2019</v>
      </c>
      <c r="L615" s="167">
        <f t="shared" ref="L615" si="263">L573</f>
        <v>2020</v>
      </c>
    </row>
    <row r="616" spans="3:12" s="503" customFormat="1">
      <c r="C616" s="195" t="str">
        <f t="shared" ref="C616:D643" si="264">C574</f>
        <v>D01</v>
      </c>
      <c r="D616" s="195" t="str">
        <f t="shared" si="264"/>
        <v>Благоевград (Blagoevgrad)</v>
      </c>
      <c r="E616" s="378" t="s">
        <v>300</v>
      </c>
      <c r="F616" s="382">
        <f t="shared" ref="F616:K616" si="265">F574/$F$608</f>
        <v>30.950504310628695</v>
      </c>
      <c r="G616" s="382">
        <f t="shared" si="265"/>
        <v>31.266169079408161</v>
      </c>
      <c r="H616" s="382">
        <f t="shared" si="265"/>
        <v>31.173518292767245</v>
      </c>
      <c r="I616" s="382">
        <f t="shared" si="265"/>
        <v>31.204691811060009</v>
      </c>
      <c r="J616" s="382">
        <f t="shared" si="265"/>
        <v>31.214053218603329</v>
      </c>
      <c r="K616" s="382">
        <f t="shared" si="265"/>
        <v>31.220296029247049</v>
      </c>
      <c r="L616" s="382">
        <f t="shared" ref="L616" si="266">L574/$F$608</f>
        <v>31.229662118055824</v>
      </c>
    </row>
    <row r="617" spans="3:12" s="503" customFormat="1">
      <c r="C617" s="195" t="str">
        <f t="shared" si="264"/>
        <v>D02</v>
      </c>
      <c r="D617" s="195" t="str">
        <f t="shared" si="264"/>
        <v>Бургас (Burgas)</v>
      </c>
      <c r="E617" s="378" t="s">
        <v>300</v>
      </c>
      <c r="F617" s="382">
        <f t="shared" ref="F617:K617" si="267">F575/$F$608</f>
        <v>37.361957709735179</v>
      </c>
      <c r="G617" s="382">
        <f t="shared" si="267"/>
        <v>37.382844733274339</v>
      </c>
      <c r="H617" s="382">
        <f t="shared" si="267"/>
        <v>37.378248105099907</v>
      </c>
      <c r="I617" s="382">
        <f t="shared" si="267"/>
        <v>37.415626353205006</v>
      </c>
      <c r="J617" s="382">
        <f t="shared" si="267"/>
        <v>37.426851041110972</v>
      </c>
      <c r="K617" s="382">
        <f t="shared" si="267"/>
        <v>37.438079096423294</v>
      </c>
      <c r="L617" s="382">
        <f t="shared" ref="L617" si="268">L575/$F$608</f>
        <v>37.449310520152224</v>
      </c>
    </row>
    <row r="618" spans="3:12" s="503" customFormat="1">
      <c r="C618" s="195" t="str">
        <f t="shared" si="264"/>
        <v>D03</v>
      </c>
      <c r="D618" s="195" t="str">
        <f t="shared" si="264"/>
        <v>Добрич (Dobrich)</v>
      </c>
      <c r="E618" s="378" t="s">
        <v>300</v>
      </c>
      <c r="F618" s="382">
        <f t="shared" ref="F618:K618" si="269">F576/$F$608</f>
        <v>22.545349378421143</v>
      </c>
      <c r="G618" s="382">
        <f t="shared" si="269"/>
        <v>22.507006803764661</v>
      </c>
      <c r="H618" s="382">
        <f t="shared" si="269"/>
        <v>22.507006803764661</v>
      </c>
      <c r="I618" s="382">
        <f t="shared" si="269"/>
        <v>22.529513810568425</v>
      </c>
      <c r="J618" s="382">
        <f t="shared" si="269"/>
        <v>22.536272664711589</v>
      </c>
      <c r="K618" s="382">
        <f t="shared" si="269"/>
        <v>22.543033546511008</v>
      </c>
      <c r="L618" s="382">
        <f t="shared" ref="L618" si="270">L576/$F$608</f>
        <v>22.54979645657496</v>
      </c>
    </row>
    <row r="619" spans="3:12" s="503" customFormat="1">
      <c r="C619" s="195" t="str">
        <f t="shared" si="264"/>
        <v>D04</v>
      </c>
      <c r="D619" s="195" t="str">
        <f t="shared" si="264"/>
        <v>Габрово (Gabrovo)</v>
      </c>
      <c r="E619" s="378" t="s">
        <v>300</v>
      </c>
      <c r="F619" s="382">
        <f t="shared" ref="F619:K619" si="271">F577/$F$608</f>
        <v>9.7064358504039365</v>
      </c>
      <c r="G619" s="382">
        <f t="shared" si="271"/>
        <v>9.7020935114676146</v>
      </c>
      <c r="H619" s="382">
        <f t="shared" si="271"/>
        <v>9.7013274067718775</v>
      </c>
      <c r="I619" s="382">
        <f t="shared" si="271"/>
        <v>9.7110287341786474</v>
      </c>
      <c r="J619" s="382">
        <f t="shared" si="271"/>
        <v>9.7139420427988998</v>
      </c>
      <c r="K619" s="382">
        <f t="shared" si="271"/>
        <v>9.7168562254117408</v>
      </c>
      <c r="L619" s="382">
        <f t="shared" ref="L619" si="272">L577/$F$608</f>
        <v>9.719771282279364</v>
      </c>
    </row>
    <row r="620" spans="3:12" s="503" customFormat="1">
      <c r="C620" s="195" t="str">
        <f t="shared" si="264"/>
        <v>D05</v>
      </c>
      <c r="D620" s="195" t="str">
        <f t="shared" si="264"/>
        <v>Хасково (Haskovo)</v>
      </c>
      <c r="E620" s="378" t="s">
        <v>300</v>
      </c>
      <c r="F620" s="382">
        <f t="shared" ref="F620:K620" si="273">F578/$F$608</f>
        <v>26.238364884548307</v>
      </c>
      <c r="G620" s="382">
        <f t="shared" si="273"/>
        <v>26.288212292670863</v>
      </c>
      <c r="H620" s="382">
        <f t="shared" si="273"/>
        <v>26.261829562211354</v>
      </c>
      <c r="I620" s="382">
        <f t="shared" si="273"/>
        <v>26.288091391773559</v>
      </c>
      <c r="J620" s="382">
        <f t="shared" si="273"/>
        <v>26.295977819191094</v>
      </c>
      <c r="K620" s="382">
        <f t="shared" si="273"/>
        <v>26.303866612536854</v>
      </c>
      <c r="L620" s="382">
        <f t="shared" ref="L620" si="274">L578/$F$608</f>
        <v>26.311757772520611</v>
      </c>
    </row>
    <row r="621" spans="3:12" s="503" customFormat="1">
      <c r="C621" s="195" t="str">
        <f t="shared" si="264"/>
        <v>D06</v>
      </c>
      <c r="D621" s="195" t="str">
        <f t="shared" si="264"/>
        <v>Кърджали (Kardzhali)</v>
      </c>
      <c r="E621" s="378" t="s">
        <v>300</v>
      </c>
      <c r="F621" s="382">
        <f t="shared" ref="F621:K621" si="275">F579/$F$608</f>
        <v>15.341994690239817</v>
      </c>
      <c r="G621" s="382">
        <f t="shared" si="275"/>
        <v>15.39779463502528</v>
      </c>
      <c r="H621" s="382">
        <f t="shared" si="275"/>
        <v>15.38261618574095</v>
      </c>
      <c r="I621" s="382">
        <f t="shared" si="275"/>
        <v>15.39799880192669</v>
      </c>
      <c r="J621" s="382">
        <f t="shared" si="275"/>
        <v>15.40261820156727</v>
      </c>
      <c r="K621" s="382">
        <f t="shared" si="275"/>
        <v>15.407238987027739</v>
      </c>
      <c r="L621" s="382">
        <f t="shared" ref="L621" si="276">L579/$F$608</f>
        <v>15.411861158723847</v>
      </c>
    </row>
    <row r="622" spans="3:12" s="503" customFormat="1">
      <c r="C622" s="195" t="str">
        <f t="shared" si="264"/>
        <v>D07</v>
      </c>
      <c r="D622" s="195" t="str">
        <f t="shared" si="264"/>
        <v>Кюстендил (Kyustendil)</v>
      </c>
      <c r="E622" s="378" t="s">
        <v>300</v>
      </c>
      <c r="F622" s="382">
        <f t="shared" ref="F622:K622" si="277">F580/$F$608</f>
        <v>14.319324914973238</v>
      </c>
      <c r="G622" s="382">
        <f t="shared" si="277"/>
        <v>14.552924800255747</v>
      </c>
      <c r="H622" s="382">
        <f t="shared" si="277"/>
        <v>14.491397016879219</v>
      </c>
      <c r="I622" s="382">
        <f t="shared" si="277"/>
        <v>14.505888413896097</v>
      </c>
      <c r="J622" s="382">
        <f t="shared" si="277"/>
        <v>14.510240180420263</v>
      </c>
      <c r="K622" s="382">
        <f t="shared" si="277"/>
        <v>14.514593252474389</v>
      </c>
      <c r="L622" s="382">
        <f t="shared" ref="L622" si="278">L580/$F$608</f>
        <v>14.518947630450132</v>
      </c>
    </row>
    <row r="623" spans="3:12" s="503" customFormat="1">
      <c r="C623" s="195" t="str">
        <f t="shared" si="264"/>
        <v>D08</v>
      </c>
      <c r="D623" s="195" t="str">
        <f t="shared" si="264"/>
        <v>Ловеч (Lovech)</v>
      </c>
      <c r="E623" s="378" t="s">
        <v>300</v>
      </c>
      <c r="F623" s="382">
        <f t="shared" ref="F623:K623" si="279">F581/$F$608</f>
        <v>18.951171590290922</v>
      </c>
      <c r="G623" s="382">
        <f t="shared" si="279"/>
        <v>19.1537186689721</v>
      </c>
      <c r="H623" s="382">
        <f t="shared" si="279"/>
        <v>19.095973527530781</v>
      </c>
      <c r="I623" s="382">
        <f t="shared" si="279"/>
        <v>19.115069501058308</v>
      </c>
      <c r="J623" s="382">
        <f t="shared" si="279"/>
        <v>19.120804021908629</v>
      </c>
      <c r="K623" s="382">
        <f t="shared" si="279"/>
        <v>19.126540263115203</v>
      </c>
      <c r="L623" s="382">
        <f t="shared" ref="L623" si="280">L581/$F$608</f>
        <v>19.132278225194135</v>
      </c>
    </row>
    <row r="624" spans="3:12" s="503" customFormat="1">
      <c r="C624" s="195" t="str">
        <f t="shared" si="264"/>
        <v>D09</v>
      </c>
      <c r="D624" s="195" t="str">
        <f t="shared" si="264"/>
        <v>Монтана (Montana)</v>
      </c>
      <c r="E624" s="378" t="s">
        <v>300</v>
      </c>
      <c r="F624" s="382">
        <f t="shared" ref="F624:K624" si="281">F582/$F$608</f>
        <v>17.277782185949608</v>
      </c>
      <c r="G624" s="382">
        <f t="shared" si="281"/>
        <v>17.273410456367994</v>
      </c>
      <c r="H624" s="382">
        <f t="shared" si="281"/>
        <v>17.268861709737042</v>
      </c>
      <c r="I624" s="382">
        <f t="shared" si="281"/>
        <v>17.286130571446776</v>
      </c>
      <c r="J624" s="382">
        <f t="shared" si="281"/>
        <v>17.291316410618208</v>
      </c>
      <c r="K624" s="382">
        <f t="shared" si="281"/>
        <v>17.296503805541395</v>
      </c>
      <c r="L624" s="382">
        <f t="shared" ref="L624" si="282">L582/$F$608</f>
        <v>17.30169275668306</v>
      </c>
    </row>
    <row r="625" spans="3:12" s="503" customFormat="1">
      <c r="C625" s="195" t="str">
        <f t="shared" si="264"/>
        <v>D10</v>
      </c>
      <c r="D625" s="195" t="str">
        <f t="shared" si="264"/>
        <v>Пазарджик (Pazardzhik)</v>
      </c>
      <c r="E625" s="378" t="s">
        <v>300</v>
      </c>
      <c r="F625" s="382">
        <f t="shared" ref="F625:K625" si="283">F583/$F$608</f>
        <v>20.266727095168253</v>
      </c>
      <c r="G625" s="382">
        <f t="shared" si="283"/>
        <v>20.397681168678105</v>
      </c>
      <c r="H625" s="382">
        <f t="shared" si="283"/>
        <v>20.373261581501431</v>
      </c>
      <c r="I625" s="382">
        <f t="shared" si="283"/>
        <v>20.393634843082932</v>
      </c>
      <c r="J625" s="382">
        <f t="shared" si="283"/>
        <v>20.399752933535854</v>
      </c>
      <c r="K625" s="382">
        <f t="shared" si="283"/>
        <v>20.405872859415915</v>
      </c>
      <c r="L625" s="382">
        <f t="shared" ref="L625" si="284">L583/$F$608</f>
        <v>20.411994621273738</v>
      </c>
    </row>
    <row r="626" spans="3:12" s="503" customFormat="1">
      <c r="C626" s="195" t="str">
        <f t="shared" si="264"/>
        <v>D11</v>
      </c>
      <c r="D626" s="195" t="str">
        <f t="shared" si="264"/>
        <v>Перник (Pernik)</v>
      </c>
      <c r="E626" s="378" t="s">
        <v>300</v>
      </c>
      <c r="F626" s="382">
        <f t="shared" ref="F626:K626" si="285">F584/$F$608</f>
        <v>11.724886397992535</v>
      </c>
      <c r="G626" s="382">
        <f t="shared" si="285"/>
        <v>11.728919247131788</v>
      </c>
      <c r="H626" s="382">
        <f t="shared" si="285"/>
        <v>11.724657789761737</v>
      </c>
      <c r="I626" s="382">
        <f t="shared" si="285"/>
        <v>11.736382447551499</v>
      </c>
      <c r="J626" s="382">
        <f t="shared" si="285"/>
        <v>11.739903362285764</v>
      </c>
      <c r="K626" s="382">
        <f t="shared" si="285"/>
        <v>11.743425333294448</v>
      </c>
      <c r="L626" s="382">
        <f t="shared" ref="L626" si="286">L584/$F$608</f>
        <v>11.746948360894438</v>
      </c>
    </row>
    <row r="627" spans="3:12" s="503" customFormat="1">
      <c r="C627" s="195" t="str">
        <f t="shared" si="264"/>
        <v>D12</v>
      </c>
      <c r="D627" s="195" t="str">
        <f t="shared" si="264"/>
        <v>Плевен (Pleven)</v>
      </c>
      <c r="E627" s="378" t="s">
        <v>300</v>
      </c>
      <c r="F627" s="382">
        <f t="shared" ref="F627:K627" si="287">F585/$F$608</f>
        <v>21.344935808529627</v>
      </c>
      <c r="G627" s="382">
        <f t="shared" si="287"/>
        <v>21.29881181704096</v>
      </c>
      <c r="H627" s="382">
        <f t="shared" si="287"/>
        <v>21.29881181704096</v>
      </c>
      <c r="I627" s="382">
        <f t="shared" si="287"/>
        <v>21.320110628858</v>
      </c>
      <c r="J627" s="382">
        <f t="shared" si="287"/>
        <v>21.326506662046654</v>
      </c>
      <c r="K627" s="382">
        <f t="shared" si="287"/>
        <v>21.332904614045269</v>
      </c>
      <c r="L627" s="382">
        <f t="shared" ref="L627" si="288">L585/$F$608</f>
        <v>21.33930448542948</v>
      </c>
    </row>
    <row r="628" spans="3:12" s="503" customFormat="1">
      <c r="C628" s="195" t="str">
        <f t="shared" si="264"/>
        <v>D13</v>
      </c>
      <c r="D628" s="195" t="str">
        <f t="shared" si="264"/>
        <v>Пловдив (Plovdiv)</v>
      </c>
      <c r="E628" s="378" t="s">
        <v>300</v>
      </c>
      <c r="F628" s="382">
        <f t="shared" ref="F628:K628" si="289">F586/$F$608</f>
        <v>29.195579426801864</v>
      </c>
      <c r="G628" s="382">
        <f t="shared" si="289"/>
        <v>29.275254501356756</v>
      </c>
      <c r="H628" s="382">
        <f t="shared" si="289"/>
        <v>29.242024710179081</v>
      </c>
      <c r="I628" s="382">
        <f t="shared" si="289"/>
        <v>29.271266734889256</v>
      </c>
      <c r="J628" s="382">
        <f t="shared" si="289"/>
        <v>29.280048114909725</v>
      </c>
      <c r="K628" s="382">
        <f t="shared" si="289"/>
        <v>29.288832129344197</v>
      </c>
      <c r="L628" s="382">
        <f t="shared" ref="L628" si="290">L586/$F$608</f>
        <v>29.297618778982997</v>
      </c>
    </row>
    <row r="629" spans="3:12" s="503" customFormat="1">
      <c r="C629" s="195" t="str">
        <f t="shared" si="264"/>
        <v>D14</v>
      </c>
      <c r="D629" s="195" t="str">
        <f t="shared" si="264"/>
        <v>Разград (Razgrad)</v>
      </c>
      <c r="E629" s="378" t="s">
        <v>300</v>
      </c>
      <c r="F629" s="382">
        <f t="shared" ref="F629:K629" si="291">F587/$F$608</f>
        <v>11.987716325596738</v>
      </c>
      <c r="G629" s="382">
        <f t="shared" si="291"/>
        <v>11.965597716571615</v>
      </c>
      <c r="H629" s="382">
        <f t="shared" si="291"/>
        <v>11.965597716571615</v>
      </c>
      <c r="I629" s="382">
        <f t="shared" si="291"/>
        <v>11.977563314288187</v>
      </c>
      <c r="J629" s="382">
        <f t="shared" si="291"/>
        <v>11.981156583282473</v>
      </c>
      <c r="K629" s="382">
        <f t="shared" si="291"/>
        <v>11.984750930257457</v>
      </c>
      <c r="L629" s="382">
        <f t="shared" ref="L629" si="292">L587/$F$608</f>
        <v>11.988346355536533</v>
      </c>
    </row>
    <row r="630" spans="3:12" s="503" customFormat="1">
      <c r="C630" s="195" t="str">
        <f t="shared" si="264"/>
        <v>D15</v>
      </c>
      <c r="D630" s="195" t="str">
        <f t="shared" si="264"/>
        <v>Русе (Ruse)</v>
      </c>
      <c r="E630" s="378" t="s">
        <v>300</v>
      </c>
      <c r="F630" s="382">
        <f t="shared" ref="F630:K630" si="293">F588/$F$608</f>
        <v>13.525149288390232</v>
      </c>
      <c r="G630" s="382">
        <f t="shared" si="293"/>
        <v>13.494024466114166</v>
      </c>
      <c r="H630" s="382">
        <f t="shared" si="293"/>
        <v>13.494024466114166</v>
      </c>
      <c r="I630" s="382">
        <f t="shared" si="293"/>
        <v>13.50751849058028</v>
      </c>
      <c r="J630" s="382">
        <f t="shared" si="293"/>
        <v>13.51157074612745</v>
      </c>
      <c r="K630" s="382">
        <f t="shared" si="293"/>
        <v>13.51562421735129</v>
      </c>
      <c r="L630" s="382">
        <f t="shared" ref="L630" si="294">L588/$F$608</f>
        <v>13.519678904616493</v>
      </c>
    </row>
    <row r="631" spans="3:12" s="503" customFormat="1">
      <c r="C631" s="195" t="str">
        <f t="shared" si="264"/>
        <v>D16</v>
      </c>
      <c r="D631" s="195" t="str">
        <f t="shared" si="264"/>
        <v>Шумен (Shumen)</v>
      </c>
      <c r="E631" s="378" t="s">
        <v>300</v>
      </c>
      <c r="F631" s="382">
        <f t="shared" ref="F631:K631" si="295">F589/$F$608</f>
        <v>16.585064083860292</v>
      </c>
      <c r="G631" s="382">
        <f t="shared" si="295"/>
        <v>16.613794313336815</v>
      </c>
      <c r="H631" s="382">
        <f t="shared" si="295"/>
        <v>16.610873539184311</v>
      </c>
      <c r="I631" s="382">
        <f t="shared" si="295"/>
        <v>16.627484412723494</v>
      </c>
      <c r="J631" s="382">
        <f t="shared" si="295"/>
        <v>16.632472658047309</v>
      </c>
      <c r="K631" s="382">
        <f t="shared" si="295"/>
        <v>16.637462399844722</v>
      </c>
      <c r="L631" s="382">
        <f t="shared" ref="L631" si="296">L589/$F$608</f>
        <v>16.642453638564678</v>
      </c>
    </row>
    <row r="632" spans="3:12" s="503" customFormat="1">
      <c r="C632" s="195" t="str">
        <f t="shared" si="264"/>
        <v>D17</v>
      </c>
      <c r="D632" s="195" t="str">
        <f t="shared" si="264"/>
        <v>Силистра (Silistra)</v>
      </c>
      <c r="E632" s="378" t="s">
        <v>300</v>
      </c>
      <c r="F632" s="382">
        <f t="shared" ref="F632:K632" si="297">F590/$F$608</f>
        <v>13.144744748338949</v>
      </c>
      <c r="G632" s="382">
        <f t="shared" si="297"/>
        <v>13.119495032984817</v>
      </c>
      <c r="H632" s="382">
        <f t="shared" si="297"/>
        <v>13.119495032984817</v>
      </c>
      <c r="I632" s="382">
        <f t="shared" si="297"/>
        <v>13.132614528017802</v>
      </c>
      <c r="J632" s="382">
        <f t="shared" si="297"/>
        <v>13.136554312376205</v>
      </c>
      <c r="K632" s="382">
        <f t="shared" si="297"/>
        <v>13.140495278669921</v>
      </c>
      <c r="L632" s="382">
        <f t="shared" ref="L632" si="298">L590/$F$608</f>
        <v>13.144437427253518</v>
      </c>
    </row>
    <row r="633" spans="3:12" s="503" customFormat="1">
      <c r="C633" s="195" t="str">
        <f t="shared" si="264"/>
        <v>D18</v>
      </c>
      <c r="D633" s="195" t="str">
        <f t="shared" si="264"/>
        <v>Сливен (Sliven)</v>
      </c>
      <c r="E633" s="378" t="s">
        <v>300</v>
      </c>
      <c r="F633" s="382">
        <f t="shared" ref="F633:K633" si="299">F591/$F$608</f>
        <v>16.822602802592122</v>
      </c>
      <c r="G633" s="382">
        <f t="shared" si="299"/>
        <v>16.991388165249116</v>
      </c>
      <c r="H633" s="382">
        <f t="shared" si="299"/>
        <v>16.993255545444978</v>
      </c>
      <c r="I633" s="382">
        <f t="shared" si="299"/>
        <v>17.010248800990421</v>
      </c>
      <c r="J633" s="382">
        <f t="shared" si="299"/>
        <v>17.015351875630721</v>
      </c>
      <c r="K633" s="382">
        <f t="shared" si="299"/>
        <v>17.020456481193406</v>
      </c>
      <c r="L633" s="382">
        <f t="shared" ref="L633" si="300">L591/$F$608</f>
        <v>17.025562618137766</v>
      </c>
    </row>
    <row r="634" spans="3:12" s="503" customFormat="1">
      <c r="C634" s="195" t="str">
        <f t="shared" si="264"/>
        <v>D19</v>
      </c>
      <c r="D634" s="195" t="str">
        <f t="shared" si="264"/>
        <v>Смолян (Smolyan)</v>
      </c>
      <c r="E634" s="378" t="s">
        <v>300</v>
      </c>
      <c r="F634" s="382">
        <f t="shared" ref="F634:K634" si="301">F592/$F$608</f>
        <v>15.434350066520473</v>
      </c>
      <c r="G634" s="382">
        <f t="shared" si="301"/>
        <v>15.641080757465856</v>
      </c>
      <c r="H634" s="382">
        <f t="shared" si="301"/>
        <v>15.577685593893467</v>
      </c>
      <c r="I634" s="382">
        <f t="shared" si="301"/>
        <v>15.59326327948736</v>
      </c>
      <c r="J634" s="382">
        <f t="shared" si="301"/>
        <v>15.597941258471204</v>
      </c>
      <c r="K634" s="382">
        <f t="shared" si="301"/>
        <v>15.602620640848743</v>
      </c>
      <c r="L634" s="382">
        <f t="shared" ref="L634" si="302">L592/$F$608</f>
        <v>15.607301427040996</v>
      </c>
    </row>
    <row r="635" spans="3:12" s="503" customFormat="1">
      <c r="C635" s="195" t="str">
        <f t="shared" si="264"/>
        <v>D20</v>
      </c>
      <c r="D635" s="195" t="str">
        <f t="shared" si="264"/>
        <v>София-град (Sofia-Capital)</v>
      </c>
      <c r="E635" s="378" t="s">
        <v>300</v>
      </c>
      <c r="F635" s="382">
        <f t="shared" ref="F635:K635" si="303">F593/$F$608</f>
        <v>6.5531436662286628</v>
      </c>
      <c r="G635" s="382">
        <f t="shared" si="303"/>
        <v>6.5485671760889712</v>
      </c>
      <c r="H635" s="382">
        <f t="shared" si="303"/>
        <v>6.5467476774365903</v>
      </c>
      <c r="I635" s="382">
        <f t="shared" si="303"/>
        <v>6.5532944251140259</v>
      </c>
      <c r="J635" s="382">
        <f t="shared" si="303"/>
        <v>6.5552604134415597</v>
      </c>
      <c r="K635" s="382">
        <f t="shared" si="303"/>
        <v>6.5572269915655914</v>
      </c>
      <c r="L635" s="382">
        <f t="shared" ref="L635" si="304">L593/$F$608</f>
        <v>6.5591941596630621</v>
      </c>
    </row>
    <row r="636" spans="3:12" s="503" customFormat="1">
      <c r="C636" s="195" t="str">
        <f t="shared" si="264"/>
        <v>D21</v>
      </c>
      <c r="D636" s="195" t="str">
        <f t="shared" si="264"/>
        <v>София-област (Sofia (province))</v>
      </c>
      <c r="E636" s="378" t="s">
        <v>300</v>
      </c>
      <c r="F636" s="382">
        <f t="shared" ref="F636:K636" si="305">F594/$F$608</f>
        <v>33.487690939112895</v>
      </c>
      <c r="G636" s="382">
        <f t="shared" si="305"/>
        <v>33.63439022011098</v>
      </c>
      <c r="H636" s="382">
        <f t="shared" si="305"/>
        <v>33.5926375141932</v>
      </c>
      <c r="I636" s="382">
        <f t="shared" si="305"/>
        <v>33.626230151707396</v>
      </c>
      <c r="J636" s="382">
        <f t="shared" si="305"/>
        <v>33.636318020752903</v>
      </c>
      <c r="K636" s="382">
        <f t="shared" si="305"/>
        <v>33.646408916159125</v>
      </c>
      <c r="L636" s="382">
        <f t="shared" ref="L636" si="306">L594/$F$608</f>
        <v>33.656502838833973</v>
      </c>
    </row>
    <row r="637" spans="3:12" s="503" customFormat="1">
      <c r="C637" s="195" t="str">
        <f t="shared" si="264"/>
        <v>D22</v>
      </c>
      <c r="D637" s="195" t="str">
        <f t="shared" si="264"/>
        <v>Стара Загора (Stara Zagora)</v>
      </c>
      <c r="E637" s="378" t="s">
        <v>300</v>
      </c>
      <c r="F637" s="382">
        <f t="shared" ref="F637:K637" si="307">F595/$F$608</f>
        <v>25.133257571881579</v>
      </c>
      <c r="G637" s="382">
        <f t="shared" si="307"/>
        <v>25.30477327105956</v>
      </c>
      <c r="H637" s="382">
        <f t="shared" si="307"/>
        <v>25.288780835536013</v>
      </c>
      <c r="I637" s="382">
        <f t="shared" si="307"/>
        <v>25.314069616371544</v>
      </c>
      <c r="J637" s="382">
        <f t="shared" si="307"/>
        <v>25.321663837256459</v>
      </c>
      <c r="K637" s="382">
        <f t="shared" si="307"/>
        <v>25.329260336407632</v>
      </c>
      <c r="L637" s="382">
        <f t="shared" ref="L637" si="308">L595/$F$608</f>
        <v>25.336859114508552</v>
      </c>
    </row>
    <row r="638" spans="3:12" s="503" customFormat="1">
      <c r="C638" s="195" t="str">
        <f t="shared" si="264"/>
        <v>D23</v>
      </c>
      <c r="D638" s="195" t="str">
        <f t="shared" si="264"/>
        <v>Търговище (Targovishte)</v>
      </c>
      <c r="E638" s="378" t="s">
        <v>300</v>
      </c>
      <c r="F638" s="382">
        <f t="shared" ref="F638:K638" si="309">F596/$F$608</f>
        <v>12.620802641712654</v>
      </c>
      <c r="G638" s="382">
        <f t="shared" si="309"/>
        <v>12.598639602969351</v>
      </c>
      <c r="H638" s="382">
        <f t="shared" si="309"/>
        <v>12.598639602969351</v>
      </c>
      <c r="I638" s="382">
        <f t="shared" si="309"/>
        <v>12.611238242572318</v>
      </c>
      <c r="J638" s="382">
        <f t="shared" si="309"/>
        <v>12.615021614045089</v>
      </c>
      <c r="K638" s="382">
        <f t="shared" si="309"/>
        <v>12.618806120529301</v>
      </c>
      <c r="L638" s="382">
        <f t="shared" ref="L638" si="310">L596/$F$608</f>
        <v>12.622591762365461</v>
      </c>
    </row>
    <row r="639" spans="3:12" s="503" customFormat="1">
      <c r="C639" s="195" t="str">
        <f t="shared" si="264"/>
        <v>D24</v>
      </c>
      <c r="D639" s="195" t="str">
        <f t="shared" si="264"/>
        <v>Варна (Varna)</v>
      </c>
      <c r="E639" s="378" t="s">
        <v>300</v>
      </c>
      <c r="F639" s="382">
        <f t="shared" ref="F639:K639" si="311">F597/$F$608</f>
        <v>18.095742392760339</v>
      </c>
      <c r="G639" s="382">
        <f t="shared" si="311"/>
        <v>18.06489237015322</v>
      </c>
      <c r="H639" s="382">
        <f t="shared" si="311"/>
        <v>18.064844488609737</v>
      </c>
      <c r="I639" s="382">
        <f t="shared" si="311"/>
        <v>18.082909333098346</v>
      </c>
      <c r="J639" s="382">
        <f t="shared" si="311"/>
        <v>18.088334205898274</v>
      </c>
      <c r="K639" s="382">
        <f t="shared" si="311"/>
        <v>18.09376070616004</v>
      </c>
      <c r="L639" s="382">
        <f t="shared" ref="L639" si="312">L597/$F$608</f>
        <v>18.099188834371891</v>
      </c>
    </row>
    <row r="640" spans="3:12" s="503" customFormat="1">
      <c r="C640" s="195" t="str">
        <f t="shared" si="264"/>
        <v>D25</v>
      </c>
      <c r="D640" s="195" t="str">
        <f t="shared" si="264"/>
        <v>Велико Търново (Veliko Tarnovo)</v>
      </c>
      <c r="E640" s="378" t="s">
        <v>300</v>
      </c>
      <c r="F640" s="382">
        <f t="shared" ref="F640:K640" si="313">F598/$F$608</f>
        <v>21.370778808147648</v>
      </c>
      <c r="G640" s="382">
        <f t="shared" si="313"/>
        <v>21.400224926139398</v>
      </c>
      <c r="H640" s="382">
        <f t="shared" si="313"/>
        <v>21.39869271674792</v>
      </c>
      <c r="I640" s="382">
        <f t="shared" si="313"/>
        <v>21.420091409464668</v>
      </c>
      <c r="J640" s="382">
        <f t="shared" si="313"/>
        <v>21.426517436887501</v>
      </c>
      <c r="K640" s="382">
        <f t="shared" si="313"/>
        <v>21.432945392118569</v>
      </c>
      <c r="L640" s="382">
        <f t="shared" ref="L640" si="314">L598/$F$608</f>
        <v>21.4393752757362</v>
      </c>
    </row>
    <row r="641" spans="3:12" s="503" customFormat="1">
      <c r="C641" s="195" t="str">
        <f t="shared" si="264"/>
        <v>D26</v>
      </c>
      <c r="D641" s="195" t="str">
        <f t="shared" si="264"/>
        <v>Видин (Vidin)</v>
      </c>
      <c r="E641" s="378" t="s">
        <v>300</v>
      </c>
      <c r="F641" s="382">
        <f t="shared" ref="F641:K641" si="315">F599/$F$608</f>
        <v>14.107317314133619</v>
      </c>
      <c r="G641" s="382">
        <f t="shared" si="315"/>
        <v>14.155412226254237</v>
      </c>
      <c r="H641" s="382">
        <f t="shared" si="315"/>
        <v>14.139324027643719</v>
      </c>
      <c r="I641" s="382">
        <f t="shared" si="315"/>
        <v>14.153463351671361</v>
      </c>
      <c r="J641" s="382">
        <f t="shared" si="315"/>
        <v>14.15770939067686</v>
      </c>
      <c r="K641" s="382">
        <f t="shared" si="315"/>
        <v>14.161956703494063</v>
      </c>
      <c r="L641" s="382">
        <f t="shared" ref="L641" si="316">L599/$F$608</f>
        <v>14.166205290505111</v>
      </c>
    </row>
    <row r="642" spans="3:12" s="503" customFormat="1">
      <c r="C642" s="195" t="str">
        <f t="shared" si="264"/>
        <v>D27</v>
      </c>
      <c r="D642" s="195" t="str">
        <f t="shared" si="264"/>
        <v>Враца (Vratsa)</v>
      </c>
      <c r="E642" s="378" t="s">
        <v>300</v>
      </c>
      <c r="F642" s="382">
        <f t="shared" ref="F642:K642" si="317">F600/$F$608</f>
        <v>17.382775969395858</v>
      </c>
      <c r="G642" s="382">
        <f t="shared" si="317"/>
        <v>17.345520060854412</v>
      </c>
      <c r="H642" s="382">
        <f t="shared" si="317"/>
        <v>17.34508912696306</v>
      </c>
      <c r="I642" s="382">
        <f t="shared" si="317"/>
        <v>17.362434216090023</v>
      </c>
      <c r="J642" s="382">
        <f t="shared" si="317"/>
        <v>17.367642946354845</v>
      </c>
      <c r="K642" s="382">
        <f t="shared" si="317"/>
        <v>17.372853239238754</v>
      </c>
      <c r="L642" s="382">
        <f t="shared" ref="L642" si="318">L600/$F$608</f>
        <v>17.378065095210527</v>
      </c>
    </row>
    <row r="643" spans="3:12" s="503" customFormat="1">
      <c r="C643" s="195" t="str">
        <f t="shared" si="264"/>
        <v>D28</v>
      </c>
      <c r="D643" s="195" t="str">
        <f t="shared" si="264"/>
        <v>Ямбол (Yambol)</v>
      </c>
      <c r="E643" s="378" t="s">
        <v>300</v>
      </c>
      <c r="F643" s="382">
        <f t="shared" ref="F643:K643" si="319">F601/$F$608</f>
        <v>15.988688645961506</v>
      </c>
      <c r="G643" s="382">
        <f t="shared" si="319"/>
        <v>15.96442482061115</v>
      </c>
      <c r="H643" s="382">
        <f t="shared" si="319"/>
        <v>15.964376939067662</v>
      </c>
      <c r="I643" s="382">
        <f t="shared" si="319"/>
        <v>15.980341316006729</v>
      </c>
      <c r="J643" s="382">
        <f t="shared" si="319"/>
        <v>15.98513541840153</v>
      </c>
      <c r="K643" s="382">
        <f t="shared" si="319"/>
        <v>15.989930959027047</v>
      </c>
      <c r="L643" s="382">
        <f t="shared" ref="L643" si="320">L601/$F$608</f>
        <v>15.994727938314757</v>
      </c>
    </row>
    <row r="644" spans="3:12" s="503" customFormat="1">
      <c r="C644" s="379" t="s">
        <v>2</v>
      </c>
      <c r="D644" s="379"/>
      <c r="E644" s="380" t="s">
        <v>300</v>
      </c>
      <c r="F644" s="181">
        <f t="shared" ref="F644:K644" si="321">SUM(F616:F643)</f>
        <v>527.4648395083168</v>
      </c>
      <c r="G644" s="181">
        <f t="shared" si="321"/>
        <v>529.06706684137805</v>
      </c>
      <c r="H644" s="181">
        <f t="shared" si="321"/>
        <v>528.59959933234688</v>
      </c>
      <c r="I644" s="181">
        <f t="shared" si="321"/>
        <v>529.12819893167921</v>
      </c>
      <c r="J644" s="181">
        <f t="shared" si="321"/>
        <v>529.28693739135872</v>
      </c>
      <c r="K644" s="181">
        <f t="shared" si="321"/>
        <v>529.44260206725414</v>
      </c>
      <c r="L644" s="181">
        <f t="shared" ref="L644" si="322">SUM(L616:L643)</f>
        <v>529.60143484787443</v>
      </c>
    </row>
    <row r="645" spans="3:12" s="503" customFormat="1"/>
    <row r="646" spans="3:12" s="503" customFormat="1"/>
    <row r="647" spans="3:12" s="503" customFormat="1" ht="15.75">
      <c r="C647" s="384" t="s">
        <v>409</v>
      </c>
      <c r="D647" s="507"/>
      <c r="E647" s="507"/>
      <c r="F647" s="333"/>
      <c r="G647" s="360"/>
      <c r="H647" s="360"/>
      <c r="I647" s="360"/>
      <c r="J647" s="360"/>
    </row>
    <row r="648" spans="3:12" s="503" customFormat="1">
      <c r="C648" s="377" t="s">
        <v>0</v>
      </c>
      <c r="D648" s="40" t="s">
        <v>405</v>
      </c>
      <c r="E648" s="230" t="s">
        <v>14</v>
      </c>
      <c r="F648" s="167">
        <f t="shared" ref="F648:K649" si="323">F615</f>
        <v>2014</v>
      </c>
      <c r="G648" s="167">
        <f t="shared" si="323"/>
        <v>2015</v>
      </c>
      <c r="H648" s="167">
        <f t="shared" si="323"/>
        <v>2016</v>
      </c>
      <c r="I648" s="167">
        <f t="shared" si="323"/>
        <v>2017</v>
      </c>
      <c r="J648" s="167">
        <f t="shared" si="323"/>
        <v>2018</v>
      </c>
      <c r="K648" s="167">
        <f t="shared" si="323"/>
        <v>2019</v>
      </c>
      <c r="L648" s="167">
        <f t="shared" ref="L648" si="324">L615</f>
        <v>2020</v>
      </c>
    </row>
    <row r="649" spans="3:12" s="503" customFormat="1">
      <c r="C649" s="195" t="str">
        <f t="shared" ref="C649:D676" si="325">C616</f>
        <v>D01</v>
      </c>
      <c r="D649" s="195" t="str">
        <f t="shared" si="325"/>
        <v>Благоевград (Blagoevgrad)</v>
      </c>
      <c r="E649" s="378" t="s">
        <v>300</v>
      </c>
      <c r="F649" s="186">
        <f t="shared" si="323"/>
        <v>30.950504310628695</v>
      </c>
      <c r="G649" s="186">
        <f t="shared" si="323"/>
        <v>31.266169079408161</v>
      </c>
      <c r="H649" s="186">
        <f t="shared" si="323"/>
        <v>31.173518292767245</v>
      </c>
      <c r="I649" s="186">
        <f t="shared" si="323"/>
        <v>31.204691811060009</v>
      </c>
      <c r="J649" s="186">
        <f t="shared" si="323"/>
        <v>31.214053218603329</v>
      </c>
      <c r="K649" s="186">
        <f t="shared" si="323"/>
        <v>31.220296029247049</v>
      </c>
      <c r="L649" s="186">
        <f t="shared" ref="L649" si="326">L616</f>
        <v>31.229662118055824</v>
      </c>
    </row>
    <row r="650" spans="3:12" s="503" customFormat="1">
      <c r="C650" s="195" t="str">
        <f t="shared" si="325"/>
        <v>D02</v>
      </c>
      <c r="D650" s="195" t="str">
        <f t="shared" si="325"/>
        <v>Бургас (Burgas)</v>
      </c>
      <c r="E650" s="378" t="s">
        <v>300</v>
      </c>
      <c r="F650" s="186">
        <f t="shared" ref="F650:K650" si="327">F617</f>
        <v>37.361957709735179</v>
      </c>
      <c r="G650" s="186">
        <f t="shared" si="327"/>
        <v>37.382844733274339</v>
      </c>
      <c r="H650" s="186">
        <f t="shared" si="327"/>
        <v>37.378248105099907</v>
      </c>
      <c r="I650" s="186">
        <f t="shared" si="327"/>
        <v>37.415626353205006</v>
      </c>
      <c r="J650" s="186">
        <f t="shared" si="327"/>
        <v>37.426851041110972</v>
      </c>
      <c r="K650" s="186">
        <f t="shared" si="327"/>
        <v>37.438079096423294</v>
      </c>
      <c r="L650" s="186">
        <f t="shared" ref="L650" si="328">L617</f>
        <v>37.449310520152224</v>
      </c>
    </row>
    <row r="651" spans="3:12" s="503" customFormat="1">
      <c r="C651" s="195" t="str">
        <f t="shared" si="325"/>
        <v>D03</v>
      </c>
      <c r="D651" s="195" t="str">
        <f t="shared" si="325"/>
        <v>Добрич (Dobrich)</v>
      </c>
      <c r="E651" s="378" t="s">
        <v>300</v>
      </c>
      <c r="F651" s="186">
        <f t="shared" ref="F651:K651" si="329">F618</f>
        <v>22.545349378421143</v>
      </c>
      <c r="G651" s="186">
        <f t="shared" si="329"/>
        <v>22.507006803764661</v>
      </c>
      <c r="H651" s="186">
        <f t="shared" si="329"/>
        <v>22.507006803764661</v>
      </c>
      <c r="I651" s="186">
        <f t="shared" si="329"/>
        <v>22.529513810568425</v>
      </c>
      <c r="J651" s="186">
        <f t="shared" si="329"/>
        <v>22.536272664711589</v>
      </c>
      <c r="K651" s="186">
        <f t="shared" si="329"/>
        <v>22.543033546511008</v>
      </c>
      <c r="L651" s="186">
        <f t="shared" ref="L651" si="330">L618</f>
        <v>22.54979645657496</v>
      </c>
    </row>
    <row r="652" spans="3:12" s="503" customFormat="1">
      <c r="C652" s="195" t="str">
        <f t="shared" si="325"/>
        <v>D04</v>
      </c>
      <c r="D652" s="195" t="str">
        <f t="shared" si="325"/>
        <v>Габрово (Gabrovo)</v>
      </c>
      <c r="E652" s="378" t="s">
        <v>300</v>
      </c>
      <c r="F652" s="186">
        <f t="shared" ref="F652:K652" si="331">F619</f>
        <v>9.7064358504039365</v>
      </c>
      <c r="G652" s="186">
        <f t="shared" si="331"/>
        <v>9.7020935114676146</v>
      </c>
      <c r="H652" s="186">
        <f t="shared" si="331"/>
        <v>9.7013274067718775</v>
      </c>
      <c r="I652" s="186">
        <f t="shared" si="331"/>
        <v>9.7110287341786474</v>
      </c>
      <c r="J652" s="186">
        <f t="shared" si="331"/>
        <v>9.7139420427988998</v>
      </c>
      <c r="K652" s="186">
        <f t="shared" si="331"/>
        <v>9.7168562254117408</v>
      </c>
      <c r="L652" s="186">
        <f t="shared" ref="L652" si="332">L619</f>
        <v>9.719771282279364</v>
      </c>
    </row>
    <row r="653" spans="3:12" s="503" customFormat="1">
      <c r="C653" s="195" t="str">
        <f t="shared" si="325"/>
        <v>D05</v>
      </c>
      <c r="D653" s="195" t="str">
        <f t="shared" si="325"/>
        <v>Хасково (Haskovo)</v>
      </c>
      <c r="E653" s="378" t="s">
        <v>300</v>
      </c>
      <c r="F653" s="186">
        <f t="shared" ref="F653:K653" si="333">F620</f>
        <v>26.238364884548307</v>
      </c>
      <c r="G653" s="186">
        <f t="shared" si="333"/>
        <v>26.288212292670863</v>
      </c>
      <c r="H653" s="186">
        <f t="shared" si="333"/>
        <v>26.261829562211354</v>
      </c>
      <c r="I653" s="186">
        <f t="shared" si="333"/>
        <v>26.288091391773559</v>
      </c>
      <c r="J653" s="186">
        <f t="shared" si="333"/>
        <v>26.295977819191094</v>
      </c>
      <c r="K653" s="186">
        <f t="shared" si="333"/>
        <v>26.303866612536854</v>
      </c>
      <c r="L653" s="186">
        <f t="shared" ref="L653" si="334">L620</f>
        <v>26.311757772520611</v>
      </c>
    </row>
    <row r="654" spans="3:12" s="503" customFormat="1">
      <c r="C654" s="195" t="str">
        <f t="shared" si="325"/>
        <v>D06</v>
      </c>
      <c r="D654" s="195" t="str">
        <f t="shared" si="325"/>
        <v>Кърджали (Kardzhali)</v>
      </c>
      <c r="E654" s="378" t="s">
        <v>300</v>
      </c>
      <c r="F654" s="186">
        <f t="shared" ref="F654:K654" si="335">F621</f>
        <v>15.341994690239817</v>
      </c>
      <c r="G654" s="186">
        <f t="shared" si="335"/>
        <v>15.39779463502528</v>
      </c>
      <c r="H654" s="186">
        <f t="shared" si="335"/>
        <v>15.38261618574095</v>
      </c>
      <c r="I654" s="186">
        <f t="shared" si="335"/>
        <v>15.39799880192669</v>
      </c>
      <c r="J654" s="186">
        <f t="shared" si="335"/>
        <v>15.40261820156727</v>
      </c>
      <c r="K654" s="186">
        <f t="shared" si="335"/>
        <v>15.407238987027739</v>
      </c>
      <c r="L654" s="186">
        <f t="shared" ref="L654" si="336">L621</f>
        <v>15.411861158723847</v>
      </c>
    </row>
    <row r="655" spans="3:12" s="503" customFormat="1">
      <c r="C655" s="195" t="str">
        <f t="shared" si="325"/>
        <v>D07</v>
      </c>
      <c r="D655" s="195" t="str">
        <f t="shared" si="325"/>
        <v>Кюстендил (Kyustendil)</v>
      </c>
      <c r="E655" s="378" t="s">
        <v>300</v>
      </c>
      <c r="F655" s="186">
        <f t="shared" ref="F655:K655" si="337">F622</f>
        <v>14.319324914973238</v>
      </c>
      <c r="G655" s="186">
        <f t="shared" si="337"/>
        <v>14.552924800255747</v>
      </c>
      <c r="H655" s="186">
        <f t="shared" si="337"/>
        <v>14.491397016879219</v>
      </c>
      <c r="I655" s="186">
        <f t="shared" si="337"/>
        <v>14.505888413896097</v>
      </c>
      <c r="J655" s="186">
        <f t="shared" si="337"/>
        <v>14.510240180420263</v>
      </c>
      <c r="K655" s="186">
        <f t="shared" si="337"/>
        <v>14.514593252474389</v>
      </c>
      <c r="L655" s="186">
        <f t="shared" ref="L655" si="338">L622</f>
        <v>14.518947630450132</v>
      </c>
    </row>
    <row r="656" spans="3:12" s="503" customFormat="1">
      <c r="C656" s="195" t="str">
        <f t="shared" si="325"/>
        <v>D08</v>
      </c>
      <c r="D656" s="195" t="str">
        <f t="shared" si="325"/>
        <v>Ловеч (Lovech)</v>
      </c>
      <c r="E656" s="378" t="s">
        <v>300</v>
      </c>
      <c r="F656" s="186">
        <f t="shared" ref="F656:K656" si="339">F623</f>
        <v>18.951171590290922</v>
      </c>
      <c r="G656" s="186">
        <f t="shared" si="339"/>
        <v>19.1537186689721</v>
      </c>
      <c r="H656" s="186">
        <f t="shared" si="339"/>
        <v>19.095973527530781</v>
      </c>
      <c r="I656" s="186">
        <f t="shared" si="339"/>
        <v>19.115069501058308</v>
      </c>
      <c r="J656" s="186">
        <f t="shared" si="339"/>
        <v>19.120804021908629</v>
      </c>
      <c r="K656" s="186">
        <f t="shared" si="339"/>
        <v>19.126540263115203</v>
      </c>
      <c r="L656" s="186">
        <f t="shared" ref="L656" si="340">L623</f>
        <v>19.132278225194135</v>
      </c>
    </row>
    <row r="657" spans="3:12" s="503" customFormat="1">
      <c r="C657" s="195" t="str">
        <f t="shared" si="325"/>
        <v>D09</v>
      </c>
      <c r="D657" s="195" t="str">
        <f t="shared" si="325"/>
        <v>Монтана (Montana)</v>
      </c>
      <c r="E657" s="378" t="s">
        <v>300</v>
      </c>
      <c r="F657" s="186">
        <f t="shared" ref="F657:K657" si="341">F624</f>
        <v>17.277782185949608</v>
      </c>
      <c r="G657" s="186">
        <f t="shared" si="341"/>
        <v>17.273410456367994</v>
      </c>
      <c r="H657" s="186">
        <f t="shared" si="341"/>
        <v>17.268861709737042</v>
      </c>
      <c r="I657" s="186">
        <f t="shared" si="341"/>
        <v>17.286130571446776</v>
      </c>
      <c r="J657" s="186">
        <f t="shared" si="341"/>
        <v>17.291316410618208</v>
      </c>
      <c r="K657" s="186">
        <f t="shared" si="341"/>
        <v>17.296503805541395</v>
      </c>
      <c r="L657" s="186">
        <f t="shared" ref="L657" si="342">L624</f>
        <v>17.30169275668306</v>
      </c>
    </row>
    <row r="658" spans="3:12" s="503" customFormat="1">
      <c r="C658" s="195" t="str">
        <f t="shared" si="325"/>
        <v>D10</v>
      </c>
      <c r="D658" s="195" t="str">
        <f t="shared" si="325"/>
        <v>Пазарджик (Pazardzhik)</v>
      </c>
      <c r="E658" s="378" t="s">
        <v>300</v>
      </c>
      <c r="F658" s="186">
        <f t="shared" ref="F658:K658" si="343">F625</f>
        <v>20.266727095168253</v>
      </c>
      <c r="G658" s="186">
        <f t="shared" si="343"/>
        <v>20.397681168678105</v>
      </c>
      <c r="H658" s="186">
        <f t="shared" si="343"/>
        <v>20.373261581501431</v>
      </c>
      <c r="I658" s="186">
        <f t="shared" si="343"/>
        <v>20.393634843082932</v>
      </c>
      <c r="J658" s="186">
        <f t="shared" si="343"/>
        <v>20.399752933535854</v>
      </c>
      <c r="K658" s="186">
        <f t="shared" si="343"/>
        <v>20.405872859415915</v>
      </c>
      <c r="L658" s="186">
        <f t="shared" ref="L658" si="344">L625</f>
        <v>20.411994621273738</v>
      </c>
    </row>
    <row r="659" spans="3:12" s="503" customFormat="1">
      <c r="C659" s="195" t="str">
        <f t="shared" si="325"/>
        <v>D11</v>
      </c>
      <c r="D659" s="195" t="str">
        <f t="shared" si="325"/>
        <v>Перник (Pernik)</v>
      </c>
      <c r="E659" s="378" t="s">
        <v>300</v>
      </c>
      <c r="F659" s="186">
        <f t="shared" ref="F659:K659" si="345">F626</f>
        <v>11.724886397992535</v>
      </c>
      <c r="G659" s="186">
        <f t="shared" si="345"/>
        <v>11.728919247131788</v>
      </c>
      <c r="H659" s="186">
        <f t="shared" si="345"/>
        <v>11.724657789761737</v>
      </c>
      <c r="I659" s="186">
        <f t="shared" si="345"/>
        <v>11.736382447551499</v>
      </c>
      <c r="J659" s="186">
        <f t="shared" si="345"/>
        <v>11.739903362285764</v>
      </c>
      <c r="K659" s="186">
        <f t="shared" si="345"/>
        <v>11.743425333294448</v>
      </c>
      <c r="L659" s="186">
        <f t="shared" ref="L659" si="346">L626</f>
        <v>11.746948360894438</v>
      </c>
    </row>
    <row r="660" spans="3:12" s="503" customFormat="1">
      <c r="C660" s="195" t="str">
        <f t="shared" si="325"/>
        <v>D12</v>
      </c>
      <c r="D660" s="195" t="str">
        <f t="shared" si="325"/>
        <v>Плевен (Pleven)</v>
      </c>
      <c r="E660" s="378" t="s">
        <v>300</v>
      </c>
      <c r="F660" s="186">
        <f t="shared" ref="F660:K660" si="347">F627</f>
        <v>21.344935808529627</v>
      </c>
      <c r="G660" s="186">
        <f t="shared" si="347"/>
        <v>21.29881181704096</v>
      </c>
      <c r="H660" s="186">
        <f t="shared" si="347"/>
        <v>21.29881181704096</v>
      </c>
      <c r="I660" s="186">
        <f t="shared" si="347"/>
        <v>21.320110628858</v>
      </c>
      <c r="J660" s="186">
        <f t="shared" si="347"/>
        <v>21.326506662046654</v>
      </c>
      <c r="K660" s="186">
        <f t="shared" si="347"/>
        <v>21.332904614045269</v>
      </c>
      <c r="L660" s="186">
        <f t="shared" ref="L660" si="348">L627</f>
        <v>21.33930448542948</v>
      </c>
    </row>
    <row r="661" spans="3:12" s="503" customFormat="1">
      <c r="C661" s="195" t="str">
        <f t="shared" si="325"/>
        <v>D13</v>
      </c>
      <c r="D661" s="195" t="str">
        <f t="shared" si="325"/>
        <v>Пловдив (Plovdiv)</v>
      </c>
      <c r="E661" s="378" t="s">
        <v>300</v>
      </c>
      <c r="F661" s="186">
        <f t="shared" ref="F661:K661" si="349">F628</f>
        <v>29.195579426801864</v>
      </c>
      <c r="G661" s="186">
        <f t="shared" si="349"/>
        <v>29.275254501356756</v>
      </c>
      <c r="H661" s="186">
        <f t="shared" si="349"/>
        <v>29.242024710179081</v>
      </c>
      <c r="I661" s="186">
        <f t="shared" si="349"/>
        <v>29.271266734889256</v>
      </c>
      <c r="J661" s="186">
        <f t="shared" si="349"/>
        <v>29.280048114909725</v>
      </c>
      <c r="K661" s="186">
        <f t="shared" si="349"/>
        <v>29.288832129344197</v>
      </c>
      <c r="L661" s="186">
        <f t="shared" ref="L661" si="350">L628</f>
        <v>29.297618778982997</v>
      </c>
    </row>
    <row r="662" spans="3:12" s="503" customFormat="1">
      <c r="C662" s="195" t="str">
        <f t="shared" si="325"/>
        <v>D14</v>
      </c>
      <c r="D662" s="195" t="str">
        <f t="shared" si="325"/>
        <v>Разград (Razgrad)</v>
      </c>
      <c r="E662" s="378" t="s">
        <v>300</v>
      </c>
      <c r="F662" s="186">
        <f t="shared" ref="F662:K662" si="351">F629</f>
        <v>11.987716325596738</v>
      </c>
      <c r="G662" s="186">
        <f t="shared" si="351"/>
        <v>11.965597716571615</v>
      </c>
      <c r="H662" s="186">
        <f t="shared" si="351"/>
        <v>11.965597716571615</v>
      </c>
      <c r="I662" s="186">
        <f t="shared" si="351"/>
        <v>11.977563314288187</v>
      </c>
      <c r="J662" s="186">
        <f t="shared" si="351"/>
        <v>11.981156583282473</v>
      </c>
      <c r="K662" s="186">
        <f t="shared" si="351"/>
        <v>11.984750930257457</v>
      </c>
      <c r="L662" s="186">
        <f t="shared" ref="L662" si="352">L629</f>
        <v>11.988346355536533</v>
      </c>
    </row>
    <row r="663" spans="3:12" s="503" customFormat="1">
      <c r="C663" s="195" t="str">
        <f t="shared" si="325"/>
        <v>D15</v>
      </c>
      <c r="D663" s="195" t="str">
        <f t="shared" si="325"/>
        <v>Русе (Ruse)</v>
      </c>
      <c r="E663" s="378" t="s">
        <v>300</v>
      </c>
      <c r="F663" s="186">
        <f t="shared" ref="F663:K663" si="353">F630</f>
        <v>13.525149288390232</v>
      </c>
      <c r="G663" s="186">
        <f t="shared" si="353"/>
        <v>13.494024466114166</v>
      </c>
      <c r="H663" s="186">
        <f t="shared" si="353"/>
        <v>13.494024466114166</v>
      </c>
      <c r="I663" s="186">
        <f t="shared" si="353"/>
        <v>13.50751849058028</v>
      </c>
      <c r="J663" s="186">
        <f t="shared" si="353"/>
        <v>13.51157074612745</v>
      </c>
      <c r="K663" s="186">
        <f t="shared" si="353"/>
        <v>13.51562421735129</v>
      </c>
      <c r="L663" s="186">
        <f t="shared" ref="L663" si="354">L630</f>
        <v>13.519678904616493</v>
      </c>
    </row>
    <row r="664" spans="3:12" s="503" customFormat="1">
      <c r="C664" s="195" t="str">
        <f t="shared" si="325"/>
        <v>D16</v>
      </c>
      <c r="D664" s="195" t="str">
        <f t="shared" si="325"/>
        <v>Шумен (Shumen)</v>
      </c>
      <c r="E664" s="378" t="s">
        <v>300</v>
      </c>
      <c r="F664" s="186">
        <f t="shared" ref="F664:K664" si="355">F631</f>
        <v>16.585064083860292</v>
      </c>
      <c r="G664" s="186">
        <f t="shared" si="355"/>
        <v>16.613794313336815</v>
      </c>
      <c r="H664" s="186">
        <f t="shared" si="355"/>
        <v>16.610873539184311</v>
      </c>
      <c r="I664" s="186">
        <f t="shared" si="355"/>
        <v>16.627484412723494</v>
      </c>
      <c r="J664" s="186">
        <f t="shared" si="355"/>
        <v>16.632472658047309</v>
      </c>
      <c r="K664" s="186">
        <f t="shared" si="355"/>
        <v>16.637462399844722</v>
      </c>
      <c r="L664" s="186">
        <f t="shared" ref="L664" si="356">L631</f>
        <v>16.642453638564678</v>
      </c>
    </row>
    <row r="665" spans="3:12" s="503" customFormat="1">
      <c r="C665" s="195" t="str">
        <f t="shared" si="325"/>
        <v>D17</v>
      </c>
      <c r="D665" s="195" t="str">
        <f t="shared" si="325"/>
        <v>Силистра (Silistra)</v>
      </c>
      <c r="E665" s="378" t="s">
        <v>300</v>
      </c>
      <c r="F665" s="186">
        <f t="shared" ref="F665:K665" si="357">F632</f>
        <v>13.144744748338949</v>
      </c>
      <c r="G665" s="186">
        <f t="shared" si="357"/>
        <v>13.119495032984817</v>
      </c>
      <c r="H665" s="186">
        <f t="shared" si="357"/>
        <v>13.119495032984817</v>
      </c>
      <c r="I665" s="186">
        <f t="shared" si="357"/>
        <v>13.132614528017802</v>
      </c>
      <c r="J665" s="186">
        <f t="shared" si="357"/>
        <v>13.136554312376205</v>
      </c>
      <c r="K665" s="186">
        <f t="shared" si="357"/>
        <v>13.140495278669921</v>
      </c>
      <c r="L665" s="186">
        <f t="shared" ref="L665" si="358">L632</f>
        <v>13.144437427253518</v>
      </c>
    </row>
    <row r="666" spans="3:12" s="503" customFormat="1">
      <c r="C666" s="195" t="str">
        <f t="shared" si="325"/>
        <v>D18</v>
      </c>
      <c r="D666" s="195" t="str">
        <f t="shared" si="325"/>
        <v>Сливен (Sliven)</v>
      </c>
      <c r="E666" s="378" t="s">
        <v>300</v>
      </c>
      <c r="F666" s="186">
        <f t="shared" ref="F666:K666" si="359">F633</f>
        <v>16.822602802592122</v>
      </c>
      <c r="G666" s="186">
        <f t="shared" si="359"/>
        <v>16.991388165249116</v>
      </c>
      <c r="H666" s="186">
        <f t="shared" si="359"/>
        <v>16.993255545444978</v>
      </c>
      <c r="I666" s="186">
        <f t="shared" si="359"/>
        <v>17.010248800990421</v>
      </c>
      <c r="J666" s="186">
        <f t="shared" si="359"/>
        <v>17.015351875630721</v>
      </c>
      <c r="K666" s="186">
        <f t="shared" si="359"/>
        <v>17.020456481193406</v>
      </c>
      <c r="L666" s="186">
        <f t="shared" ref="L666" si="360">L633</f>
        <v>17.025562618137766</v>
      </c>
    </row>
    <row r="667" spans="3:12" s="503" customFormat="1">
      <c r="C667" s="195" t="str">
        <f t="shared" si="325"/>
        <v>D19</v>
      </c>
      <c r="D667" s="195" t="str">
        <f t="shared" si="325"/>
        <v>Смолян (Smolyan)</v>
      </c>
      <c r="E667" s="378" t="s">
        <v>300</v>
      </c>
      <c r="F667" s="186">
        <f t="shared" ref="F667:K667" si="361">F634</f>
        <v>15.434350066520473</v>
      </c>
      <c r="G667" s="186">
        <f t="shared" si="361"/>
        <v>15.641080757465856</v>
      </c>
      <c r="H667" s="186">
        <f t="shared" si="361"/>
        <v>15.577685593893467</v>
      </c>
      <c r="I667" s="186">
        <f t="shared" si="361"/>
        <v>15.59326327948736</v>
      </c>
      <c r="J667" s="186">
        <f t="shared" si="361"/>
        <v>15.597941258471204</v>
      </c>
      <c r="K667" s="186">
        <f t="shared" si="361"/>
        <v>15.602620640848743</v>
      </c>
      <c r="L667" s="186">
        <f t="shared" ref="L667" si="362">L634</f>
        <v>15.607301427040996</v>
      </c>
    </row>
    <row r="668" spans="3:12" s="503" customFormat="1">
      <c r="C668" s="195" t="str">
        <f t="shared" si="325"/>
        <v>D20</v>
      </c>
      <c r="D668" s="195" t="str">
        <f t="shared" si="325"/>
        <v>София-град (Sofia-Capital)</v>
      </c>
      <c r="E668" s="378" t="s">
        <v>300</v>
      </c>
      <c r="F668" s="186">
        <f t="shared" ref="F668:K668" si="363">F635</f>
        <v>6.5531436662286628</v>
      </c>
      <c r="G668" s="186">
        <f t="shared" si="363"/>
        <v>6.5485671760889712</v>
      </c>
      <c r="H668" s="186">
        <f t="shared" si="363"/>
        <v>6.5467476774365903</v>
      </c>
      <c r="I668" s="186">
        <f t="shared" si="363"/>
        <v>6.5532944251140259</v>
      </c>
      <c r="J668" s="186">
        <f t="shared" si="363"/>
        <v>6.5552604134415597</v>
      </c>
      <c r="K668" s="186">
        <f t="shared" si="363"/>
        <v>6.5572269915655914</v>
      </c>
      <c r="L668" s="186">
        <f t="shared" ref="L668" si="364">L635</f>
        <v>6.5591941596630621</v>
      </c>
    </row>
    <row r="669" spans="3:12" s="503" customFormat="1">
      <c r="C669" s="195" t="str">
        <f t="shared" si="325"/>
        <v>D21</v>
      </c>
      <c r="D669" s="195" t="str">
        <f t="shared" si="325"/>
        <v>София-област (Sofia (province))</v>
      </c>
      <c r="E669" s="378" t="s">
        <v>300</v>
      </c>
      <c r="F669" s="186">
        <f t="shared" ref="F669:K669" si="365">F636</f>
        <v>33.487690939112895</v>
      </c>
      <c r="G669" s="186">
        <f t="shared" si="365"/>
        <v>33.63439022011098</v>
      </c>
      <c r="H669" s="186">
        <f t="shared" si="365"/>
        <v>33.5926375141932</v>
      </c>
      <c r="I669" s="186">
        <f t="shared" si="365"/>
        <v>33.626230151707396</v>
      </c>
      <c r="J669" s="186">
        <f t="shared" si="365"/>
        <v>33.636318020752903</v>
      </c>
      <c r="K669" s="186">
        <f t="shared" si="365"/>
        <v>33.646408916159125</v>
      </c>
      <c r="L669" s="186">
        <f t="shared" ref="L669" si="366">L636</f>
        <v>33.656502838833973</v>
      </c>
    </row>
    <row r="670" spans="3:12" s="503" customFormat="1">
      <c r="C670" s="195" t="str">
        <f t="shared" si="325"/>
        <v>D22</v>
      </c>
      <c r="D670" s="195" t="str">
        <f t="shared" si="325"/>
        <v>Стара Загора (Stara Zagora)</v>
      </c>
      <c r="E670" s="378" t="s">
        <v>300</v>
      </c>
      <c r="F670" s="186">
        <f t="shared" ref="F670:K670" si="367">F637</f>
        <v>25.133257571881579</v>
      </c>
      <c r="G670" s="186">
        <f t="shared" si="367"/>
        <v>25.30477327105956</v>
      </c>
      <c r="H670" s="186">
        <f t="shared" si="367"/>
        <v>25.288780835536013</v>
      </c>
      <c r="I670" s="186">
        <f t="shared" si="367"/>
        <v>25.314069616371544</v>
      </c>
      <c r="J670" s="186">
        <f t="shared" si="367"/>
        <v>25.321663837256459</v>
      </c>
      <c r="K670" s="186">
        <f t="shared" si="367"/>
        <v>25.329260336407632</v>
      </c>
      <c r="L670" s="186">
        <f t="shared" ref="L670" si="368">L637</f>
        <v>25.336859114508552</v>
      </c>
    </row>
    <row r="671" spans="3:12" s="503" customFormat="1">
      <c r="C671" s="195" t="str">
        <f t="shared" si="325"/>
        <v>D23</v>
      </c>
      <c r="D671" s="195" t="str">
        <f t="shared" si="325"/>
        <v>Търговище (Targovishte)</v>
      </c>
      <c r="E671" s="378" t="s">
        <v>300</v>
      </c>
      <c r="F671" s="186">
        <f t="shared" ref="F671:K671" si="369">F638</f>
        <v>12.620802641712654</v>
      </c>
      <c r="G671" s="186">
        <f t="shared" si="369"/>
        <v>12.598639602969351</v>
      </c>
      <c r="H671" s="186">
        <f t="shared" si="369"/>
        <v>12.598639602969351</v>
      </c>
      <c r="I671" s="186">
        <f t="shared" si="369"/>
        <v>12.611238242572318</v>
      </c>
      <c r="J671" s="186">
        <f t="shared" si="369"/>
        <v>12.615021614045089</v>
      </c>
      <c r="K671" s="186">
        <f t="shared" si="369"/>
        <v>12.618806120529301</v>
      </c>
      <c r="L671" s="186">
        <f t="shared" ref="L671" si="370">L638</f>
        <v>12.622591762365461</v>
      </c>
    </row>
    <row r="672" spans="3:12" s="503" customFormat="1">
      <c r="C672" s="195" t="str">
        <f t="shared" si="325"/>
        <v>D24</v>
      </c>
      <c r="D672" s="195" t="str">
        <f t="shared" si="325"/>
        <v>Варна (Varna)</v>
      </c>
      <c r="E672" s="378" t="s">
        <v>300</v>
      </c>
      <c r="F672" s="186">
        <f t="shared" ref="F672:K672" si="371">F639</f>
        <v>18.095742392760339</v>
      </c>
      <c r="G672" s="186">
        <f t="shared" si="371"/>
        <v>18.06489237015322</v>
      </c>
      <c r="H672" s="186">
        <f t="shared" si="371"/>
        <v>18.064844488609737</v>
      </c>
      <c r="I672" s="186">
        <f t="shared" si="371"/>
        <v>18.082909333098346</v>
      </c>
      <c r="J672" s="186">
        <f t="shared" si="371"/>
        <v>18.088334205898274</v>
      </c>
      <c r="K672" s="186">
        <f t="shared" si="371"/>
        <v>18.09376070616004</v>
      </c>
      <c r="L672" s="186">
        <f t="shared" ref="L672" si="372">L639</f>
        <v>18.099188834371891</v>
      </c>
    </row>
    <row r="673" spans="2:12" s="503" customFormat="1">
      <c r="C673" s="195" t="str">
        <f t="shared" si="325"/>
        <v>D25</v>
      </c>
      <c r="D673" s="195" t="str">
        <f t="shared" si="325"/>
        <v>Велико Търново (Veliko Tarnovo)</v>
      </c>
      <c r="E673" s="378" t="s">
        <v>300</v>
      </c>
      <c r="F673" s="186">
        <f t="shared" ref="F673:K673" si="373">F640</f>
        <v>21.370778808147648</v>
      </c>
      <c r="G673" s="186">
        <f t="shared" si="373"/>
        <v>21.400224926139398</v>
      </c>
      <c r="H673" s="186">
        <f t="shared" si="373"/>
        <v>21.39869271674792</v>
      </c>
      <c r="I673" s="186">
        <f t="shared" si="373"/>
        <v>21.420091409464668</v>
      </c>
      <c r="J673" s="186">
        <f t="shared" si="373"/>
        <v>21.426517436887501</v>
      </c>
      <c r="K673" s="186">
        <f t="shared" si="373"/>
        <v>21.432945392118569</v>
      </c>
      <c r="L673" s="186">
        <f t="shared" ref="L673" si="374">L640</f>
        <v>21.4393752757362</v>
      </c>
    </row>
    <row r="674" spans="2:12" s="503" customFormat="1">
      <c r="C674" s="195" t="str">
        <f t="shared" si="325"/>
        <v>D26</v>
      </c>
      <c r="D674" s="195" t="str">
        <f t="shared" si="325"/>
        <v>Видин (Vidin)</v>
      </c>
      <c r="E674" s="378" t="s">
        <v>300</v>
      </c>
      <c r="F674" s="186">
        <f t="shared" ref="F674:K674" si="375">F641</f>
        <v>14.107317314133619</v>
      </c>
      <c r="G674" s="186">
        <f t="shared" si="375"/>
        <v>14.155412226254237</v>
      </c>
      <c r="H674" s="186">
        <f t="shared" si="375"/>
        <v>14.139324027643719</v>
      </c>
      <c r="I674" s="186">
        <f t="shared" si="375"/>
        <v>14.153463351671361</v>
      </c>
      <c r="J674" s="186">
        <f t="shared" si="375"/>
        <v>14.15770939067686</v>
      </c>
      <c r="K674" s="186">
        <f t="shared" si="375"/>
        <v>14.161956703494063</v>
      </c>
      <c r="L674" s="186">
        <f t="shared" ref="L674" si="376">L641</f>
        <v>14.166205290505111</v>
      </c>
    </row>
    <row r="675" spans="2:12" s="503" customFormat="1">
      <c r="C675" s="195" t="str">
        <f t="shared" si="325"/>
        <v>D27</v>
      </c>
      <c r="D675" s="195" t="str">
        <f t="shared" si="325"/>
        <v>Враца (Vratsa)</v>
      </c>
      <c r="E675" s="378" t="s">
        <v>300</v>
      </c>
      <c r="F675" s="186">
        <f t="shared" ref="F675:K675" si="377">F642</f>
        <v>17.382775969395858</v>
      </c>
      <c r="G675" s="186">
        <f t="shared" si="377"/>
        <v>17.345520060854412</v>
      </c>
      <c r="H675" s="186">
        <f t="shared" si="377"/>
        <v>17.34508912696306</v>
      </c>
      <c r="I675" s="186">
        <f t="shared" si="377"/>
        <v>17.362434216090023</v>
      </c>
      <c r="J675" s="186">
        <f t="shared" si="377"/>
        <v>17.367642946354845</v>
      </c>
      <c r="K675" s="186">
        <f t="shared" si="377"/>
        <v>17.372853239238754</v>
      </c>
      <c r="L675" s="186">
        <f t="shared" ref="L675" si="378">L642</f>
        <v>17.378065095210527</v>
      </c>
    </row>
    <row r="676" spans="2:12" s="503" customFormat="1">
      <c r="C676" s="195" t="str">
        <f t="shared" si="325"/>
        <v>D28</v>
      </c>
      <c r="D676" s="195" t="str">
        <f t="shared" si="325"/>
        <v>Ямбол (Yambol)</v>
      </c>
      <c r="E676" s="378" t="s">
        <v>300</v>
      </c>
      <c r="F676" s="186">
        <f t="shared" ref="F676:K676" si="379">F643</f>
        <v>15.988688645961506</v>
      </c>
      <c r="G676" s="186">
        <f t="shared" si="379"/>
        <v>15.96442482061115</v>
      </c>
      <c r="H676" s="186">
        <f t="shared" si="379"/>
        <v>15.964376939067662</v>
      </c>
      <c r="I676" s="186">
        <f t="shared" si="379"/>
        <v>15.980341316006729</v>
      </c>
      <c r="J676" s="186">
        <f t="shared" si="379"/>
        <v>15.98513541840153</v>
      </c>
      <c r="K676" s="186">
        <f t="shared" si="379"/>
        <v>15.989930959027047</v>
      </c>
      <c r="L676" s="186">
        <f t="shared" ref="L676" si="380">L643</f>
        <v>15.994727938314757</v>
      </c>
    </row>
    <row r="677" spans="2:12" s="503" customFormat="1">
      <c r="C677" s="379" t="s">
        <v>2</v>
      </c>
      <c r="D677" s="379"/>
      <c r="E677" s="380" t="s">
        <v>300</v>
      </c>
      <c r="F677" s="181">
        <f t="shared" ref="F677:K677" si="381">SUM(F649:F676)</f>
        <v>527.4648395083168</v>
      </c>
      <c r="G677" s="181">
        <f t="shared" si="381"/>
        <v>529.06706684137805</v>
      </c>
      <c r="H677" s="181">
        <f t="shared" si="381"/>
        <v>528.59959933234688</v>
      </c>
      <c r="I677" s="181">
        <f t="shared" si="381"/>
        <v>529.12819893167921</v>
      </c>
      <c r="J677" s="181">
        <f t="shared" si="381"/>
        <v>529.28693739135872</v>
      </c>
      <c r="K677" s="181">
        <f t="shared" si="381"/>
        <v>529.44260206725414</v>
      </c>
      <c r="L677" s="181">
        <f t="shared" ref="L677" si="382">SUM(L649:L676)</f>
        <v>529.60143484787443</v>
      </c>
    </row>
    <row r="678" spans="2:12" s="503" customFormat="1"/>
    <row r="679" spans="2:12" s="503" customFormat="1"/>
    <row r="680" spans="2:12" s="503" customFormat="1">
      <c r="B680" s="561">
        <f>B570+0.01</f>
        <v>6.1099999999999977</v>
      </c>
      <c r="C680" s="75" t="s">
        <v>854</v>
      </c>
    </row>
    <row r="681" spans="2:12" s="503" customFormat="1" ht="14.25">
      <c r="C681" s="19" t="s">
        <v>766</v>
      </c>
      <c r="D681" s="504"/>
      <c r="E681" s="504"/>
      <c r="F681" s="504"/>
      <c r="G681" s="272"/>
      <c r="H681" s="272"/>
      <c r="I681" s="272"/>
      <c r="J681" s="272"/>
      <c r="K681" s="272"/>
    </row>
    <row r="682" spans="2:12" s="503" customFormat="1">
      <c r="C682" s="504"/>
      <c r="D682" s="504"/>
      <c r="E682" s="504"/>
      <c r="F682" s="504"/>
      <c r="G682" s="272"/>
      <c r="H682" s="272"/>
      <c r="I682" s="272"/>
      <c r="J682" s="272"/>
      <c r="K682" s="272"/>
    </row>
    <row r="683" spans="2:12" s="503" customFormat="1">
      <c r="C683" s="377" t="s">
        <v>0</v>
      </c>
      <c r="D683" s="40" t="s">
        <v>405</v>
      </c>
      <c r="E683" s="230" t="s">
        <v>14</v>
      </c>
      <c r="F683" s="167">
        <f t="shared" ref="F683:L683" si="383">F648</f>
        <v>2014</v>
      </c>
      <c r="G683" s="167">
        <f t="shared" si="383"/>
        <v>2015</v>
      </c>
      <c r="H683" s="167">
        <f t="shared" si="383"/>
        <v>2016</v>
      </c>
      <c r="I683" s="167">
        <f t="shared" si="383"/>
        <v>2017</v>
      </c>
      <c r="J683" s="167">
        <f t="shared" si="383"/>
        <v>2018</v>
      </c>
      <c r="K683" s="167">
        <f t="shared" si="383"/>
        <v>2019</v>
      </c>
      <c r="L683" s="167">
        <f t="shared" si="383"/>
        <v>2020</v>
      </c>
    </row>
    <row r="684" spans="2:12" s="503" customFormat="1">
      <c r="C684" s="195" t="str">
        <f t="shared" ref="C684:D684" si="384">C649</f>
        <v>D01</v>
      </c>
      <c r="D684" s="195" t="str">
        <f t="shared" si="384"/>
        <v>Благоевград (Blagoevgrad)</v>
      </c>
      <c r="E684" s="378" t="s">
        <v>897</v>
      </c>
      <c r="F684" s="367">
        <f>'1. Coverage&amp;Subs'!F154</f>
        <v>651.33532872854471</v>
      </c>
      <c r="G684" s="367">
        <f>'1. Coverage&amp;Subs'!G154</f>
        <v>1973.934929560271</v>
      </c>
      <c r="H684" s="367">
        <f>'1. Coverage&amp;Subs'!H154</f>
        <v>3280.1426401753538</v>
      </c>
      <c r="I684" s="367">
        <f>'1. Coverage&amp;Subs'!I154</f>
        <v>4596.7918959417393</v>
      </c>
      <c r="J684" s="367">
        <f>'1. Coverage&amp;Subs'!J154</f>
        <v>4598.1709335105224</v>
      </c>
      <c r="K684" s="367">
        <f>'1. Coverage&amp;Subs'!K154</f>
        <v>4599.0905676972243</v>
      </c>
      <c r="L684" s="367">
        <f>'1. Coverage&amp;Subs'!L154</f>
        <v>4600.470294867534</v>
      </c>
    </row>
    <row r="685" spans="2:12" s="503" customFormat="1">
      <c r="C685" s="195" t="str">
        <f t="shared" ref="C685:D685" si="385">C650</f>
        <v>D02</v>
      </c>
      <c r="D685" s="195" t="str">
        <f t="shared" si="385"/>
        <v>Бургас (Burgas)</v>
      </c>
      <c r="E685" s="378" t="s">
        <v>897</v>
      </c>
      <c r="F685" s="367">
        <f>'1. Coverage&amp;Subs'!F155</f>
        <v>786.26062963553795</v>
      </c>
      <c r="G685" s="367">
        <f>'1. Coverage&amp;Subs'!G155</f>
        <v>2360.1005546259021</v>
      </c>
      <c r="H685" s="367">
        <f>'1. Coverage&amp;Subs'!H155</f>
        <v>3933.0172575688503</v>
      </c>
      <c r="I685" s="367">
        <f>'1. Coverage&amp;Subs'!I155</f>
        <v>5511.7303847569865</v>
      </c>
      <c r="J685" s="367">
        <f>'1. Coverage&amp;Subs'!J155</f>
        <v>5513.3839038724136</v>
      </c>
      <c r="K685" s="367">
        <f>'1. Coverage&amp;Subs'!K155</f>
        <v>5515.0379190435742</v>
      </c>
      <c r="L685" s="367">
        <f>'1. Coverage&amp;Subs'!L155</f>
        <v>5516.692430419288</v>
      </c>
    </row>
    <row r="686" spans="2:12" s="503" customFormat="1">
      <c r="C686" s="195" t="str">
        <f t="shared" ref="C686:D686" si="386">C651</f>
        <v>D03</v>
      </c>
      <c r="D686" s="195" t="str">
        <f t="shared" si="386"/>
        <v>Добрич (Dobrich)</v>
      </c>
      <c r="E686" s="378" t="s">
        <v>897</v>
      </c>
      <c r="F686" s="367">
        <f>'1. Coverage&amp;Subs'!F156</f>
        <v>474.45374076347446</v>
      </c>
      <c r="G686" s="367">
        <f>'1. Coverage&amp;Subs'!G156</f>
        <v>1420.9405308647652</v>
      </c>
      <c r="H686" s="367">
        <f>'1. Coverage&amp;Subs'!H156</f>
        <v>2368.2342181079421</v>
      </c>
      <c r="I686" s="367">
        <f>'1. Coverage&amp;Subs'!I156</f>
        <v>3318.8434332564698</v>
      </c>
      <c r="J686" s="367">
        <f>'1. Coverage&amp;Subs'!J156</f>
        <v>3319.8390862864458</v>
      </c>
      <c r="K686" s="367">
        <f>'1. Coverage&amp;Subs'!K156</f>
        <v>3320.8350380123325</v>
      </c>
      <c r="L686" s="367">
        <f>'1. Coverage&amp;Subs'!L156</f>
        <v>3321.831288523736</v>
      </c>
    </row>
    <row r="687" spans="2:12" s="503" customFormat="1">
      <c r="C687" s="195" t="str">
        <f t="shared" ref="C687:D687" si="387">C652</f>
        <v>D04</v>
      </c>
      <c r="D687" s="195" t="str">
        <f t="shared" si="387"/>
        <v>Габрово (Gabrovo)</v>
      </c>
      <c r="E687" s="378" t="s">
        <v>897</v>
      </c>
      <c r="F687" s="367">
        <f>'1. Coverage&amp;Subs'!F157</f>
        <v>204.26628664768785</v>
      </c>
      <c r="G687" s="367">
        <f>'1. Coverage&amp;Subs'!G157</f>
        <v>612.52471396500573</v>
      </c>
      <c r="H687" s="367">
        <f>'1. Coverage&amp;Subs'!H157</f>
        <v>1020.7939121404007</v>
      </c>
      <c r="I687" s="367">
        <f>'1. Coverage&amp;Subs'!I157</f>
        <v>1430.5405884735571</v>
      </c>
      <c r="J687" s="367">
        <f>'1. Coverage&amp;Subs'!J157</f>
        <v>1430.9697506500993</v>
      </c>
      <c r="K687" s="367">
        <f>'1. Coverage&amp;Subs'!K157</f>
        <v>1431.3990415752944</v>
      </c>
      <c r="L687" s="367">
        <f>'1. Coverage&amp;Subs'!L157</f>
        <v>1431.8284612877669</v>
      </c>
    </row>
    <row r="688" spans="2:12" s="503" customFormat="1">
      <c r="C688" s="195" t="str">
        <f t="shared" ref="C688:D688" si="388">C653</f>
        <v>D05</v>
      </c>
      <c r="D688" s="195" t="str">
        <f t="shared" si="388"/>
        <v>Хасково (Haskovo)</v>
      </c>
      <c r="E688" s="378" t="s">
        <v>897</v>
      </c>
      <c r="F688" s="367">
        <f>'1. Coverage&amp;Subs'!F158</f>
        <v>552.17110021396059</v>
      </c>
      <c r="G688" s="367">
        <f>'1. Coverage&amp;Subs'!G158</f>
        <v>1659.6603296172339</v>
      </c>
      <c r="H688" s="367">
        <f>'1. Coverage&amp;Subs'!H158</f>
        <v>2763.3245034139618</v>
      </c>
      <c r="I688" s="367">
        <f>'1. Coverage&amp;Subs'!I158</f>
        <v>3872.5229590843251</v>
      </c>
      <c r="J688" s="367">
        <f>'1. Coverage&amp;Subs'!J158</f>
        <v>3873.6847159720505</v>
      </c>
      <c r="K688" s="367">
        <f>'1. Coverage&amp;Subs'!K158</f>
        <v>3874.8468213868427</v>
      </c>
      <c r="L688" s="367">
        <f>'1. Coverage&amp;Subs'!L158</f>
        <v>3876.0092754332582</v>
      </c>
    </row>
    <row r="689" spans="3:12" s="503" customFormat="1">
      <c r="C689" s="195" t="str">
        <f t="shared" ref="C689:D689" si="389">C654</f>
        <v>D06</v>
      </c>
      <c r="D689" s="195" t="str">
        <f t="shared" si="389"/>
        <v>Кърджали (Kardzhali)</v>
      </c>
      <c r="E689" s="378" t="s">
        <v>897</v>
      </c>
      <c r="F689" s="367">
        <f>'1. Coverage&amp;Subs'!F159</f>
        <v>322.86333865930976</v>
      </c>
      <c r="G689" s="367">
        <f>'1. Coverage&amp;Subs'!G159</f>
        <v>972.11284795007828</v>
      </c>
      <c r="H689" s="367">
        <f>'1. Coverage&amp;Subs'!H159</f>
        <v>1618.5909718123578</v>
      </c>
      <c r="I689" s="367">
        <f>'1. Coverage&amp;Subs'!I159</f>
        <v>2268.2933878978379</v>
      </c>
      <c r="J689" s="367">
        <f>'1. Coverage&amp;Subs'!J159</f>
        <v>2268.9738759142074</v>
      </c>
      <c r="K689" s="367">
        <f>'1. Coverage&amp;Subs'!K159</f>
        <v>2269.6545680769814</v>
      </c>
      <c r="L689" s="367">
        <f>'1. Coverage&amp;Subs'!L159</f>
        <v>2270.3354644474048</v>
      </c>
    </row>
    <row r="690" spans="3:12" s="503" customFormat="1">
      <c r="C690" s="195" t="str">
        <f t="shared" ref="C690:D690" si="390">C655</f>
        <v>D07</v>
      </c>
      <c r="D690" s="195" t="str">
        <f t="shared" si="390"/>
        <v>Кюстендил (Kyustendil)</v>
      </c>
      <c r="E690" s="378" t="s">
        <v>897</v>
      </c>
      <c r="F690" s="367">
        <f>'1. Coverage&amp;Subs'!F160</f>
        <v>301.34184913626962</v>
      </c>
      <c r="G690" s="367">
        <f>'1. Coverage&amp;Subs'!G160</f>
        <v>918.77346781854328</v>
      </c>
      <c r="H690" s="367">
        <f>'1. Coverage&amp;Subs'!H160</f>
        <v>1524.8150312826274</v>
      </c>
      <c r="I690" s="367">
        <f>'1. Coverage&amp;Subs'!I160</f>
        <v>2136.8757848394739</v>
      </c>
      <c r="J690" s="367">
        <f>'1. Coverage&amp;Subs'!J160</f>
        <v>2137.5168475749251</v>
      </c>
      <c r="K690" s="367">
        <f>'1. Coverage&amp;Subs'!K160</f>
        <v>2138.1581026291979</v>
      </c>
      <c r="L690" s="367">
        <f>'1. Coverage&amp;Subs'!L160</f>
        <v>2138.7995500599864</v>
      </c>
    </row>
    <row r="691" spans="3:12" s="503" customFormat="1">
      <c r="C691" s="195" t="str">
        <f t="shared" ref="C691:D691" si="391">C656</f>
        <v>D08</v>
      </c>
      <c r="D691" s="195" t="str">
        <f t="shared" si="391"/>
        <v>Ловеч (Lovech)</v>
      </c>
      <c r="E691" s="378" t="s">
        <v>897</v>
      </c>
      <c r="F691" s="367">
        <f>'1. Coverage&amp;Subs'!F161</f>
        <v>398.81636349667809</v>
      </c>
      <c r="G691" s="367">
        <f>'1. Coverage&amp;Subs'!G161</f>
        <v>1209.2365462372904</v>
      </c>
      <c r="H691" s="367">
        <f>'1. Coverage&amp;Subs'!H161</f>
        <v>2009.3181794576708</v>
      </c>
      <c r="I691" s="367">
        <f>'1. Coverage&amp;Subs'!I161</f>
        <v>2815.8584966919793</v>
      </c>
      <c r="J691" s="367">
        <f>'1. Coverage&amp;Subs'!J161</f>
        <v>2816.703254240987</v>
      </c>
      <c r="K691" s="367">
        <f>'1. Coverage&amp;Subs'!K161</f>
        <v>2817.5482652172595</v>
      </c>
      <c r="L691" s="367">
        <f>'1. Coverage&amp;Subs'!L161</f>
        <v>2818.3935296968243</v>
      </c>
    </row>
    <row r="692" spans="3:12" s="503" customFormat="1">
      <c r="C692" s="195" t="str">
        <f t="shared" ref="C692:D692" si="392">C657</f>
        <v>D09</v>
      </c>
      <c r="D692" s="195" t="str">
        <f t="shared" si="392"/>
        <v>Монтана (Montana)</v>
      </c>
      <c r="E692" s="378" t="s">
        <v>897</v>
      </c>
      <c r="F692" s="367">
        <f>'1. Coverage&amp;Subs'!F162</f>
        <v>363.60085854630415</v>
      </c>
      <c r="G692" s="367">
        <f>'1. Coverage&amp;Subs'!G162</f>
        <v>1090.5265741338408</v>
      </c>
      <c r="H692" s="367">
        <f>'1. Coverage&amp;Subs'!H162</f>
        <v>1817.0656616113274</v>
      </c>
      <c r="I692" s="367">
        <f>'1. Coverage&amp;Subs'!I162</f>
        <v>2546.435818182114</v>
      </c>
      <c r="J692" s="367">
        <f>'1. Coverage&amp;Subs'!J162</f>
        <v>2547.1997489275682</v>
      </c>
      <c r="K692" s="367">
        <f>'1. Coverage&amp;Subs'!K162</f>
        <v>2547.9639088522463</v>
      </c>
      <c r="L692" s="367">
        <f>'1. Coverage&amp;Subs'!L162</f>
        <v>2548.7282980249024</v>
      </c>
    </row>
    <row r="693" spans="3:12" s="503" customFormat="1">
      <c r="C693" s="195" t="str">
        <f t="shared" ref="C693:D693" si="393">C658</f>
        <v>D10</v>
      </c>
      <c r="D693" s="195" t="str">
        <f t="shared" si="393"/>
        <v>Пазарджик (Pazardzhik)</v>
      </c>
      <c r="E693" s="378" t="s">
        <v>897</v>
      </c>
      <c r="F693" s="367">
        <f>'1. Coverage&amp;Subs'!F163</f>
        <v>426.50146253836533</v>
      </c>
      <c r="G693" s="367">
        <f>'1. Coverage&amp;Subs'!G163</f>
        <v>1287.7719441300237</v>
      </c>
      <c r="H693" s="367">
        <f>'1. Coverage&amp;Subs'!H163</f>
        <v>2143.7170936343809</v>
      </c>
      <c r="I693" s="367">
        <f>'1. Coverage&amp;Subs'!I163</f>
        <v>3004.205135019221</v>
      </c>
      <c r="J693" s="367">
        <f>'1. Coverage&amp;Subs'!J163</f>
        <v>3005.1063965597264</v>
      </c>
      <c r="K693" s="367">
        <f>'1. Coverage&amp;Subs'!K163</f>
        <v>3006.0079284786943</v>
      </c>
      <c r="L693" s="367">
        <f>'1. Coverage&amp;Subs'!L163</f>
        <v>3006.9097308572377</v>
      </c>
    </row>
    <row r="694" spans="3:12" s="503" customFormat="1">
      <c r="C694" s="195" t="str">
        <f t="shared" ref="C694:D694" si="394">C659</f>
        <v>D11</v>
      </c>
      <c r="D694" s="195" t="str">
        <f t="shared" si="394"/>
        <v>Перник (Pernik)</v>
      </c>
      <c r="E694" s="378" t="s">
        <v>897</v>
      </c>
      <c r="F694" s="367">
        <f>'1. Coverage&amp;Subs'!F164</f>
        <v>246.74340229470022</v>
      </c>
      <c r="G694" s="367">
        <f>'1. Coverage&amp;Subs'!G164</f>
        <v>740.48481376482857</v>
      </c>
      <c r="H694" s="367">
        <f>'1. Coverage&amp;Subs'!H164</f>
        <v>1233.6929568384519</v>
      </c>
      <c r="I694" s="367">
        <f>'1. Coverage&amp;Subs'!I164</f>
        <v>1728.8973097134065</v>
      </c>
      <c r="J694" s="367">
        <f>'1. Coverage&amp;Subs'!J164</f>
        <v>1729.4159789063203</v>
      </c>
      <c r="K694" s="367">
        <f>'1. Coverage&amp;Subs'!K164</f>
        <v>1729.934803699992</v>
      </c>
      <c r="L694" s="367">
        <f>'1. Coverage&amp;Subs'!L164</f>
        <v>1730.4537841411022</v>
      </c>
    </row>
    <row r="695" spans="3:12" s="503" customFormat="1">
      <c r="C695" s="195" t="str">
        <f t="shared" ref="C695:D695" si="395">C660</f>
        <v>D12</v>
      </c>
      <c r="D695" s="195" t="str">
        <f t="shared" si="395"/>
        <v>Плевен (Pleven)</v>
      </c>
      <c r="E695" s="378" t="s">
        <v>897</v>
      </c>
      <c r="F695" s="367">
        <f>'1. Coverage&amp;Subs'!F165</f>
        <v>449.19173665173548</v>
      </c>
      <c r="G695" s="367">
        <f>'1. Coverage&amp;Subs'!G165</f>
        <v>1344.6632523802639</v>
      </c>
      <c r="H695" s="367">
        <f>'1. Coverage&amp;Subs'!H165</f>
        <v>2241.1054206337731</v>
      </c>
      <c r="I695" s="367">
        <f>'1. Coverage&amp;Subs'!I165</f>
        <v>3140.6851364761692</v>
      </c>
      <c r="J695" s="367">
        <f>'1. Coverage&amp;Subs'!J165</f>
        <v>3141.6273420171115</v>
      </c>
      <c r="K695" s="367">
        <f>'1. Coverage&amp;Subs'!K165</f>
        <v>3142.569830219717</v>
      </c>
      <c r="L695" s="367">
        <f>'1. Coverage&amp;Subs'!L165</f>
        <v>3143.5126011687821</v>
      </c>
    </row>
    <row r="696" spans="3:12" s="503" customFormat="1">
      <c r="C696" s="195" t="str">
        <f t="shared" ref="C696:D696" si="396">C661</f>
        <v>D13</v>
      </c>
      <c r="D696" s="195" t="str">
        <f t="shared" si="396"/>
        <v>Пловдив (Plovdiv)</v>
      </c>
      <c r="E696" s="378" t="s">
        <v>897</v>
      </c>
      <c r="F696" s="367">
        <f>'1. Coverage&amp;Subs'!F166</f>
        <v>614.40395712214672</v>
      </c>
      <c r="G696" s="367">
        <f>'1. Coverage&amp;Subs'!G166</f>
        <v>1848.2420179213243</v>
      </c>
      <c r="H696" s="367">
        <f>'1. Coverage&amp;Subs'!H166</f>
        <v>3076.9068552385456</v>
      </c>
      <c r="I696" s="367">
        <f>'1. Coverage&amp;Subs'!I166</f>
        <v>4311.977266931297</v>
      </c>
      <c r="J696" s="367">
        <f>'1. Coverage&amp;Subs'!J166</f>
        <v>4313.2708601113773</v>
      </c>
      <c r="K696" s="367">
        <f>'1. Coverage&amp;Subs'!K166</f>
        <v>4314.5648413694098</v>
      </c>
      <c r="L696" s="367">
        <f>'1. Coverage&amp;Subs'!L166</f>
        <v>4315.8592108218209</v>
      </c>
    </row>
    <row r="697" spans="3:12" s="503" customFormat="1">
      <c r="C697" s="195" t="str">
        <f t="shared" ref="C697:D697" si="397">C662</f>
        <v>D14</v>
      </c>
      <c r="D697" s="195" t="str">
        <f t="shared" si="397"/>
        <v>Разград (Razgrad)</v>
      </c>
      <c r="E697" s="378" t="s">
        <v>897</v>
      </c>
      <c r="F697" s="367">
        <f>'1. Coverage&amp;Subs'!F167</f>
        <v>252.27450497327584</v>
      </c>
      <c r="G697" s="367">
        <f>'1. Coverage&amp;Subs'!G167</f>
        <v>755.42709520377298</v>
      </c>
      <c r="H697" s="367">
        <f>'1. Coverage&amp;Subs'!H167</f>
        <v>1259.045158672955</v>
      </c>
      <c r="I697" s="367">
        <f>'1. Coverage&amp;Subs'!I167</f>
        <v>1764.4258853642791</v>
      </c>
      <c r="J697" s="367">
        <f>'1. Coverage&amp;Subs'!J167</f>
        <v>1764.9552131298883</v>
      </c>
      <c r="K697" s="367">
        <f>'1. Coverage&amp;Subs'!K167</f>
        <v>1765.4846996938272</v>
      </c>
      <c r="L697" s="367">
        <f>'1. Coverage&amp;Subs'!L167</f>
        <v>1766.0143451037352</v>
      </c>
    </row>
    <row r="698" spans="3:12" s="503" customFormat="1">
      <c r="C698" s="195" t="str">
        <f t="shared" ref="C698:D698" si="398">C663</f>
        <v>D15</v>
      </c>
      <c r="D698" s="195" t="str">
        <f t="shared" si="398"/>
        <v>Русе (Ruse)</v>
      </c>
      <c r="E698" s="378" t="s">
        <v>897</v>
      </c>
      <c r="F698" s="367">
        <f>'1. Coverage&amp;Subs'!F168</f>
        <v>284.62888583146804</v>
      </c>
      <c r="G698" s="367">
        <f>'1. Coverage&amp;Subs'!G168</f>
        <v>851.9216462481894</v>
      </c>
      <c r="H698" s="367">
        <f>'1. Coverage&amp;Subs'!H168</f>
        <v>1419.8694104136491</v>
      </c>
      <c r="I698" s="367">
        <f>'1. Coverage&amp;Subs'!I168</f>
        <v>1989.8049917536878</v>
      </c>
      <c r="J698" s="367">
        <f>'1. Coverage&amp;Subs'!J168</f>
        <v>1990.4019332512134</v>
      </c>
      <c r="K698" s="367">
        <f>'1. Coverage&amp;Subs'!K168</f>
        <v>1990.9990538311888</v>
      </c>
      <c r="L698" s="367">
        <f>'1. Coverage&amp;Subs'!L168</f>
        <v>1991.5963535473379</v>
      </c>
    </row>
    <row r="699" spans="3:12" s="503" customFormat="1">
      <c r="C699" s="195" t="str">
        <f t="shared" ref="C699:D699" si="399">C664</f>
        <v>D16</v>
      </c>
      <c r="D699" s="195" t="str">
        <f t="shared" si="399"/>
        <v>Шумен (Shumen)</v>
      </c>
      <c r="E699" s="378" t="s">
        <v>897</v>
      </c>
      <c r="F699" s="367">
        <f>'1. Coverage&amp;Subs'!F169</f>
        <v>349.02300972638636</v>
      </c>
      <c r="G699" s="367">
        <f>'1. Coverage&amp;Subs'!G169</f>
        <v>1048.8828619948763</v>
      </c>
      <c r="H699" s="367">
        <f>'1. Coverage&amp;Subs'!H169</f>
        <v>1747.8307733740974</v>
      </c>
      <c r="I699" s="367">
        <f>'1. Coverage&amp;Subs'!I169</f>
        <v>2449.4100458064595</v>
      </c>
      <c r="J699" s="367">
        <f>'1. Coverage&amp;Subs'!J169</f>
        <v>2450.1448688202013</v>
      </c>
      <c r="K699" s="367">
        <f>'1. Coverage&amp;Subs'!K169</f>
        <v>2450.8799122808473</v>
      </c>
      <c r="L699" s="367">
        <f>'1. Coverage&amp;Subs'!L169</f>
        <v>2451.6151762545319</v>
      </c>
    </row>
    <row r="700" spans="3:12" s="503" customFormat="1">
      <c r="C700" s="195" t="str">
        <f t="shared" ref="C700:D700" si="400">C665</f>
        <v>D17</v>
      </c>
      <c r="D700" s="195" t="str">
        <f t="shared" si="400"/>
        <v>Силистра (Silistra)</v>
      </c>
      <c r="E700" s="378" t="s">
        <v>897</v>
      </c>
      <c r="F700" s="367">
        <f>'1. Coverage&amp;Subs'!F170</f>
        <v>276.62349394326395</v>
      </c>
      <c r="G700" s="367">
        <f>'1. Coverage&amp;Subs'!G170</f>
        <v>828.27638518902995</v>
      </c>
      <c r="H700" s="367">
        <f>'1. Coverage&amp;Subs'!H170</f>
        <v>1380.4606419817167</v>
      </c>
      <c r="I700" s="367">
        <f>'1. Coverage&amp;Subs'!I170</f>
        <v>1934.5775436731776</v>
      </c>
      <c r="J700" s="367">
        <f>'1. Coverage&amp;Subs'!J170</f>
        <v>1935.1579169362792</v>
      </c>
      <c r="K700" s="367">
        <f>'1. Coverage&amp;Subs'!K170</f>
        <v>1935.7384643113603</v>
      </c>
      <c r="L700" s="367">
        <f>'1. Coverage&amp;Subs'!L170</f>
        <v>1936.3191858506534</v>
      </c>
    </row>
    <row r="701" spans="3:12" s="503" customFormat="1">
      <c r="C701" s="195" t="str">
        <f t="shared" ref="C701:D701" si="401">C666</f>
        <v>D18</v>
      </c>
      <c r="D701" s="195" t="str">
        <f t="shared" si="401"/>
        <v>Сливен (Sliven)</v>
      </c>
      <c r="E701" s="378" t="s">
        <v>897</v>
      </c>
      <c r="F701" s="367">
        <f>'1. Coverage&amp;Subs'!F171</f>
        <v>354.02187365112781</v>
      </c>
      <c r="G701" s="367">
        <f>'1. Coverage&amp;Subs'!G171</f>
        <v>1072.7215897770971</v>
      </c>
      <c r="H701" s="367">
        <f>'1. Coverage&amp;Subs'!H171</f>
        <v>1788.0658059357709</v>
      </c>
      <c r="I701" s="367">
        <f>'1. Coverage&amp;Subs'!I171</f>
        <v>2505.7954204383891</v>
      </c>
      <c r="J701" s="367">
        <f>'1. Coverage&amp;Subs'!J171</f>
        <v>2506.5471590645207</v>
      </c>
      <c r="K701" s="367">
        <f>'1. Coverage&amp;Subs'!K171</f>
        <v>2507.2991232122395</v>
      </c>
      <c r="L701" s="367">
        <f>'1. Coverage&amp;Subs'!L171</f>
        <v>2508.0513129492033</v>
      </c>
    </row>
    <row r="702" spans="3:12" s="503" customFormat="1">
      <c r="C702" s="195" t="str">
        <f t="shared" ref="C702:D702" si="402">C667</f>
        <v>D19</v>
      </c>
      <c r="D702" s="195" t="str">
        <f t="shared" si="402"/>
        <v>Смолян (Smolyan)</v>
      </c>
      <c r="E702" s="378" t="s">
        <v>897</v>
      </c>
      <c r="F702" s="367">
        <f>'1. Coverage&amp;Subs'!F172</f>
        <v>324.80690373876314</v>
      </c>
      <c r="G702" s="367">
        <f>'1. Coverage&amp;Subs'!G172</f>
        <v>987.47229201062396</v>
      </c>
      <c r="H702" s="367">
        <f>'1. Coverage&amp;Subs'!H172</f>
        <v>1639.1165819621526</v>
      </c>
      <c r="I702" s="367">
        <f>'1. Coverage&amp;Subs'!I172</f>
        <v>2297.0579779617606</v>
      </c>
      <c r="J702" s="367">
        <f>'1. Coverage&amp;Subs'!J172</f>
        <v>2297.7470953551488</v>
      </c>
      <c r="K702" s="367">
        <f>'1. Coverage&amp;Subs'!K172</f>
        <v>2298.4364194837549</v>
      </c>
      <c r="L702" s="367">
        <f>'1. Coverage&amp;Subs'!L172</f>
        <v>2299.1259504096001</v>
      </c>
    </row>
    <row r="703" spans="3:12" s="503" customFormat="1">
      <c r="C703" s="195" t="str">
        <f t="shared" ref="C703:D703" si="403">C668</f>
        <v>D20</v>
      </c>
      <c r="D703" s="195" t="str">
        <f t="shared" si="403"/>
        <v>София-град (Sofia-Capital)</v>
      </c>
      <c r="E703" s="378" t="s">
        <v>897</v>
      </c>
      <c r="F703" s="367">
        <f>'1. Coverage&amp;Subs'!F173</f>
        <v>137.90709001735567</v>
      </c>
      <c r="G703" s="367">
        <f>'1. Coverage&amp;Subs'!G173</f>
        <v>413.43234134709576</v>
      </c>
      <c r="H703" s="367">
        <f>'1. Coverage&amp;Subs'!H173</f>
        <v>688.86245080046342</v>
      </c>
      <c r="I703" s="367">
        <f>'1. Coverage&amp;Subs'!I173</f>
        <v>965.3718385517692</v>
      </c>
      <c r="J703" s="367">
        <f>'1. Coverage&amp;Subs'!J173</f>
        <v>965.66145010333469</v>
      </c>
      <c r="K703" s="367">
        <f>'1. Coverage&amp;Subs'!K173</f>
        <v>965.9511485383656</v>
      </c>
      <c r="L703" s="367">
        <f>'1. Coverage&amp;Subs'!L173</f>
        <v>966.24093388292715</v>
      </c>
    </row>
    <row r="704" spans="3:12" s="503" customFormat="1">
      <c r="C704" s="195" t="str">
        <f t="shared" ref="C704:D704" si="404">C669</f>
        <v>D21</v>
      </c>
      <c r="D704" s="195" t="str">
        <f t="shared" si="404"/>
        <v>София-област (Sofia (province))</v>
      </c>
      <c r="E704" s="378" t="s">
        <v>897</v>
      </c>
      <c r="F704" s="367">
        <f>'1. Coverage&amp;Subs'!F174</f>
        <v>704.72894293669572</v>
      </c>
      <c r="G704" s="367">
        <f>'1. Coverage&amp;Subs'!G174</f>
        <v>2123.4484314761521</v>
      </c>
      <c r="H704" s="367">
        <f>'1. Coverage&amp;Subs'!H174</f>
        <v>3534.6874122907343</v>
      </c>
      <c r="I704" s="367">
        <f>'1. Coverage&amp;Subs'!I174</f>
        <v>4953.5109395842346</v>
      </c>
      <c r="J704" s="367">
        <f>'1. Coverage&amp;Subs'!J174</f>
        <v>4954.9969928661094</v>
      </c>
      <c r="K704" s="367">
        <f>'1. Coverage&amp;Subs'!K174</f>
        <v>4956.4834919639688</v>
      </c>
      <c r="L704" s="367">
        <f>'1. Coverage&amp;Subs'!L174</f>
        <v>4957.9704370115578</v>
      </c>
    </row>
    <row r="705" spans="3:12" s="503" customFormat="1">
      <c r="C705" s="195" t="str">
        <f t="shared" ref="C705:D705" si="405">C670</f>
        <v>D22</v>
      </c>
      <c r="D705" s="195" t="str">
        <f t="shared" si="405"/>
        <v>Стара Загора (Stara Zagora)</v>
      </c>
      <c r="E705" s="378" t="s">
        <v>897</v>
      </c>
      <c r="F705" s="367">
        <f>'1. Coverage&amp;Subs'!F175</f>
        <v>528.91476075170124</v>
      </c>
      <c r="G705" s="367">
        <f>'1. Coverage&amp;Subs'!G175</f>
        <v>1597.5726261022667</v>
      </c>
      <c r="H705" s="367">
        <f>'1. Coverage&amp;Subs'!H175</f>
        <v>2660.938286068817</v>
      </c>
      <c r="I705" s="367">
        <f>'1. Coverage&amp;Subs'!I175</f>
        <v>3729.0389140968391</v>
      </c>
      <c r="J705" s="367">
        <f>'1. Coverage&amp;Subs'!J175</f>
        <v>3730.1576257710681</v>
      </c>
      <c r="K705" s="367">
        <f>'1. Coverage&amp;Subs'!K175</f>
        <v>3731.2766730587991</v>
      </c>
      <c r="L705" s="367">
        <f>'1. Coverage&amp;Subs'!L175</f>
        <v>3732.3960560607165</v>
      </c>
    </row>
    <row r="706" spans="3:12" s="503" customFormat="1">
      <c r="C706" s="195" t="str">
        <f t="shared" ref="C706:D706" si="406">C671</f>
        <v>D23</v>
      </c>
      <c r="D706" s="195" t="str">
        <f t="shared" si="406"/>
        <v>Търговище (Targovishte)</v>
      </c>
      <c r="E706" s="378" t="s">
        <v>897</v>
      </c>
      <c r="F706" s="367">
        <f>'1. Coverage&amp;Subs'!F176</f>
        <v>265.59743760411175</v>
      </c>
      <c r="G706" s="367">
        <f>'1. Coverage&amp;Subs'!G176</f>
        <v>795.39308810368948</v>
      </c>
      <c r="H706" s="367">
        <f>'1. Coverage&amp;Subs'!H176</f>
        <v>1325.6551468394825</v>
      </c>
      <c r="I706" s="367">
        <f>'1. Coverage&amp;Subs'!I176</f>
        <v>1857.7731227808501</v>
      </c>
      <c r="J706" s="367">
        <f>'1. Coverage&amp;Subs'!J176</f>
        <v>1858.3304547176845</v>
      </c>
      <c r="K706" s="367">
        <f>'1. Coverage&amp;Subs'!K176</f>
        <v>1858.8879538540996</v>
      </c>
      <c r="L706" s="367">
        <f>'1. Coverage&amp;Subs'!L176</f>
        <v>1859.4456202402562</v>
      </c>
    </row>
    <row r="707" spans="3:12" s="503" customFormat="1">
      <c r="C707" s="195" t="str">
        <f t="shared" ref="C707:D707" si="407">C672</f>
        <v>D24</v>
      </c>
      <c r="D707" s="195" t="str">
        <f t="shared" si="407"/>
        <v>Варна (Varna)</v>
      </c>
      <c r="E707" s="378" t="s">
        <v>897</v>
      </c>
      <c r="F707" s="367">
        <f>'1. Coverage&amp;Subs'!F177</f>
        <v>380.81435448300783</v>
      </c>
      <c r="G707" s="367">
        <f>'1. Coverage&amp;Subs'!G177</f>
        <v>1140.4954011995403</v>
      </c>
      <c r="H707" s="367">
        <f>'1. Coverage&amp;Subs'!H177</f>
        <v>1900.8206304699877</v>
      </c>
      <c r="I707" s="367">
        <f>'1. Coverage&amp;Subs'!I177</f>
        <v>2663.8100315406405</v>
      </c>
      <c r="J707" s="367">
        <f>'1. Coverage&amp;Subs'!J177</f>
        <v>2664.6091745501026</v>
      </c>
      <c r="K707" s="367">
        <f>'1. Coverage&amp;Subs'!K177</f>
        <v>2665.4085573024668</v>
      </c>
      <c r="L707" s="367">
        <f>'1. Coverage&amp;Subs'!L177</f>
        <v>2666.2081798696581</v>
      </c>
    </row>
    <row r="708" spans="3:12" s="503" customFormat="1">
      <c r="C708" s="195" t="str">
        <f t="shared" ref="C708:D708" si="408">C673</f>
        <v>D25</v>
      </c>
      <c r="D708" s="195" t="str">
        <f t="shared" si="408"/>
        <v>Велико Търново (Veliko Tarnovo)</v>
      </c>
      <c r="E708" s="378" t="s">
        <v>897</v>
      </c>
      <c r="F708" s="367">
        <f>'1. Coverage&amp;Subs'!F178</f>
        <v>449.73558752029004</v>
      </c>
      <c r="G708" s="367">
        <f>'1. Coverage&amp;Subs'!G178</f>
        <v>1351.0657917465769</v>
      </c>
      <c r="H708" s="367">
        <f>'1. Coverage&amp;Subs'!H178</f>
        <v>2251.6150973084104</v>
      </c>
      <c r="I708" s="367">
        <f>'1. Coverage&amp;Subs'!I178</f>
        <v>3155.4133973680059</v>
      </c>
      <c r="J708" s="367">
        <f>'1. Coverage&amp;Subs'!J178</f>
        <v>3156.3600213872155</v>
      </c>
      <c r="K708" s="367">
        <f>'1. Coverage&amp;Subs'!K178</f>
        <v>3157.3069293936319</v>
      </c>
      <c r="L708" s="367">
        <f>'1. Coverage&amp;Subs'!L178</f>
        <v>3158.2541214724497</v>
      </c>
    </row>
    <row r="709" spans="3:12" s="503" customFormat="1">
      <c r="C709" s="195" t="str">
        <f t="shared" ref="C709:D709" si="409">C674</f>
        <v>D26</v>
      </c>
      <c r="D709" s="195" t="str">
        <f t="shared" si="409"/>
        <v>Видин (Vidin)</v>
      </c>
      <c r="E709" s="378" t="s">
        <v>897</v>
      </c>
      <c r="F709" s="367">
        <f>'1. Coverage&amp;Subs'!F179</f>
        <v>296.88027271089283</v>
      </c>
      <c r="G709" s="367">
        <f>'1. Coverage&amp;Subs'!G179</f>
        <v>893.67720633642364</v>
      </c>
      <c r="H709" s="367">
        <f>'1. Coverage&amp;Subs'!H179</f>
        <v>1487.7691767339188</v>
      </c>
      <c r="I709" s="367">
        <f>'1. Coverage&amp;Subs'!I179</f>
        <v>2084.9597242749137</v>
      </c>
      <c r="J709" s="367">
        <f>'1. Coverage&amp;Subs'!J179</f>
        <v>2085.5852121921957</v>
      </c>
      <c r="K709" s="367">
        <f>'1. Coverage&amp;Subs'!K179</f>
        <v>2086.210887755853</v>
      </c>
      <c r="L709" s="367">
        <f>'1. Coverage&amp;Subs'!L179</f>
        <v>2086.8367510221801</v>
      </c>
    </row>
    <row r="710" spans="3:12" s="503" customFormat="1">
      <c r="C710" s="195" t="str">
        <f t="shared" ref="C710:D710" si="410">C675</f>
        <v>D27</v>
      </c>
      <c r="D710" s="195" t="str">
        <f t="shared" si="410"/>
        <v>Враца (Vratsa)</v>
      </c>
      <c r="E710" s="378" t="s">
        <v>897</v>
      </c>
      <c r="F710" s="367">
        <f>'1. Coverage&amp;Subs'!F180</f>
        <v>365.81039154030879</v>
      </c>
      <c r="G710" s="367">
        <f>'1. Coverage&amp;Subs'!G180</f>
        <v>1095.079087960879</v>
      </c>
      <c r="H710" s="367">
        <f>'1. Coverage&amp;Subs'!H180</f>
        <v>1825.0864695049142</v>
      </c>
      <c r="I710" s="367">
        <f>'1. Coverage&amp;Subs'!I180</f>
        <v>2557.6761783641864</v>
      </c>
      <c r="J710" s="367">
        <f>'1. Coverage&amp;Subs'!J180</f>
        <v>2558.4434812176955</v>
      </c>
      <c r="K710" s="367">
        <f>'1. Coverage&amp;Subs'!K180</f>
        <v>2559.2110142620604</v>
      </c>
      <c r="L710" s="367">
        <f>'1. Coverage&amp;Subs'!L180</f>
        <v>2559.9787775663394</v>
      </c>
    </row>
    <row r="711" spans="3:12" s="503" customFormat="1">
      <c r="C711" s="195" t="str">
        <f t="shared" ref="C711:D711" si="411">C676</f>
        <v>D28</v>
      </c>
      <c r="D711" s="195" t="str">
        <f t="shared" si="411"/>
        <v>Ямбол (Yambol)</v>
      </c>
      <c r="E711" s="378" t="s">
        <v>897</v>
      </c>
      <c r="F711" s="367">
        <f>'1. Coverage&amp;Subs'!F181</f>
        <v>336.4726361366404</v>
      </c>
      <c r="G711" s="367">
        <f>'1. Coverage&amp;Subs'!G181</f>
        <v>1007.8860542111486</v>
      </c>
      <c r="H711" s="367">
        <f>'1. Coverage&amp;Subs'!H181</f>
        <v>1679.805052156001</v>
      </c>
      <c r="I711" s="367">
        <f>'1. Coverage&amp;Subs'!I181</f>
        <v>2354.0788000914195</v>
      </c>
      <c r="J711" s="367">
        <f>'1. Coverage&amp;Subs'!J181</f>
        <v>2354.7850237314469</v>
      </c>
      <c r="K711" s="367">
        <f>'1. Coverage&amp;Subs'!K181</f>
        <v>2355.4914592385658</v>
      </c>
      <c r="L711" s="367">
        <f>'1. Coverage&amp;Subs'!L181</f>
        <v>2356.1981066763374</v>
      </c>
    </row>
    <row r="712" spans="3:12" s="503" customFormat="1">
      <c r="C712" s="379" t="s">
        <v>2</v>
      </c>
      <c r="D712" s="379"/>
      <c r="E712" s="380" t="str">
        <f>E711</f>
        <v>km2</v>
      </c>
      <c r="F712" s="181">
        <f t="shared" ref="F712:K712" si="412">SUM(F684:F711)</f>
        <v>11100.190200000005</v>
      </c>
      <c r="G712" s="181">
        <f t="shared" si="412"/>
        <v>33401.724421876737</v>
      </c>
      <c r="H712" s="181">
        <f t="shared" si="412"/>
        <v>55620.352796428713</v>
      </c>
      <c r="I712" s="181">
        <f t="shared" si="412"/>
        <v>77946.362408915171</v>
      </c>
      <c r="J712" s="181">
        <f t="shared" si="412"/>
        <v>77969.746317637837</v>
      </c>
      <c r="K712" s="181">
        <f t="shared" si="412"/>
        <v>77992.677424439782</v>
      </c>
      <c r="L712" s="181">
        <f t="shared" ref="L712" si="413">SUM(L684:L711)</f>
        <v>78016.075227667141</v>
      </c>
    </row>
    <row r="713" spans="3:12" s="503" customFormat="1">
      <c r="C713" s="504"/>
      <c r="D713" s="504"/>
      <c r="E713" s="504"/>
      <c r="F713" s="504"/>
      <c r="G713" s="272"/>
      <c r="H713" s="272"/>
      <c r="I713" s="272"/>
      <c r="J713" s="272"/>
      <c r="K713" s="272"/>
    </row>
    <row r="714" spans="3:12" s="503" customFormat="1"/>
    <row r="715" spans="3:12" s="503" customFormat="1" ht="15.75">
      <c r="C715" s="506" t="s">
        <v>855</v>
      </c>
      <c r="D715" s="330"/>
      <c r="E715" s="333"/>
      <c r="F715" s="333"/>
      <c r="G715" s="360"/>
      <c r="H715" s="360"/>
      <c r="I715" s="360"/>
      <c r="J715" s="360"/>
    </row>
    <row r="716" spans="3:12" s="503" customFormat="1">
      <c r="C716" s="504"/>
      <c r="D716" s="504"/>
      <c r="E716" s="504"/>
      <c r="F716" s="504"/>
      <c r="G716" s="272"/>
      <c r="H716" s="272"/>
      <c r="I716" s="272"/>
      <c r="J716" s="504"/>
    </row>
    <row r="717" spans="3:12" s="503" customFormat="1">
      <c r="C717" s="284"/>
      <c r="D717" s="284" t="s">
        <v>303</v>
      </c>
      <c r="E717" s="284" t="s">
        <v>14</v>
      </c>
      <c r="F717" s="244" t="s">
        <v>304</v>
      </c>
      <c r="G717" s="272"/>
      <c r="H717" s="272"/>
      <c r="I717" s="272"/>
      <c r="J717" s="504"/>
    </row>
    <row r="718" spans="3:12" s="503" customFormat="1" ht="14.25">
      <c r="C718" s="191"/>
      <c r="D718" s="278" t="s">
        <v>856</v>
      </c>
      <c r="E718" s="378" t="s">
        <v>401</v>
      </c>
      <c r="F718" s="382">
        <f>(1.5* SQRT(3) * '3. Network design parameters'!G95^ 2)</f>
        <v>210.4441731196186</v>
      </c>
      <c r="G718" s="272"/>
      <c r="H718" s="272"/>
      <c r="I718" s="272"/>
      <c r="J718" s="504"/>
    </row>
    <row r="719" spans="3:12" s="503" customFormat="1">
      <c r="C719" s="232" t="s">
        <v>857</v>
      </c>
      <c r="D719" s="504"/>
      <c r="E719" s="232"/>
      <c r="F719" s="504"/>
      <c r="G719" s="272"/>
      <c r="H719" s="272"/>
      <c r="I719" s="272"/>
      <c r="J719" s="504"/>
    </row>
    <row r="720" spans="3:12" s="503" customFormat="1">
      <c r="C720" s="504"/>
      <c r="D720" s="504"/>
      <c r="E720" s="232"/>
      <c r="F720" s="504"/>
      <c r="G720" s="272"/>
      <c r="H720" s="272"/>
      <c r="I720" s="272"/>
      <c r="J720" s="272"/>
    </row>
    <row r="721" spans="3:12" s="503" customFormat="1">
      <c r="C721" s="504"/>
      <c r="D721" s="504"/>
      <c r="E721" s="232"/>
      <c r="F721" s="504"/>
      <c r="G721" s="272"/>
      <c r="H721" s="272"/>
      <c r="I721" s="272"/>
      <c r="J721" s="272"/>
    </row>
    <row r="722" spans="3:12" s="503" customFormat="1" ht="15.75">
      <c r="C722" s="506" t="s">
        <v>407</v>
      </c>
      <c r="D722" s="330"/>
      <c r="E722" s="383"/>
      <c r="F722" s="333"/>
      <c r="G722" s="360"/>
      <c r="H722" s="360"/>
      <c r="I722" s="360"/>
      <c r="J722" s="360"/>
    </row>
    <row r="723" spans="3:12" s="503" customFormat="1" ht="15.75">
      <c r="C723" s="492"/>
      <c r="D723" s="330"/>
      <c r="E723" s="383"/>
      <c r="F723" s="333"/>
      <c r="G723" s="360"/>
      <c r="H723" s="360"/>
      <c r="I723" s="360"/>
      <c r="J723" s="360"/>
    </row>
    <row r="724" spans="3:12" s="503" customFormat="1" ht="15.75">
      <c r="C724" s="384" t="s">
        <v>856</v>
      </c>
      <c r="D724" s="507"/>
      <c r="E724" s="507"/>
      <c r="F724" s="333"/>
      <c r="G724" s="360"/>
      <c r="H724" s="360"/>
      <c r="I724" s="360"/>
      <c r="J724" s="360"/>
    </row>
    <row r="725" spans="3:12" s="503" customFormat="1">
      <c r="C725" s="377" t="s">
        <v>0</v>
      </c>
      <c r="D725" s="40" t="s">
        <v>405</v>
      </c>
      <c r="E725" s="230" t="s">
        <v>14</v>
      </c>
      <c r="F725" s="167">
        <f t="shared" ref="F725:L725" si="414">F683</f>
        <v>2014</v>
      </c>
      <c r="G725" s="167">
        <f t="shared" si="414"/>
        <v>2015</v>
      </c>
      <c r="H725" s="167">
        <f t="shared" si="414"/>
        <v>2016</v>
      </c>
      <c r="I725" s="167">
        <f t="shared" si="414"/>
        <v>2017</v>
      </c>
      <c r="J725" s="167">
        <f t="shared" si="414"/>
        <v>2018</v>
      </c>
      <c r="K725" s="167">
        <f t="shared" si="414"/>
        <v>2019</v>
      </c>
      <c r="L725" s="167">
        <f t="shared" si="414"/>
        <v>2020</v>
      </c>
    </row>
    <row r="726" spans="3:12" s="503" customFormat="1">
      <c r="C726" s="195" t="str">
        <f t="shared" ref="C726:D726" si="415">C684</f>
        <v>D01</v>
      </c>
      <c r="D726" s="195" t="str">
        <f t="shared" si="415"/>
        <v>Благоевград (Blagoevgrad)</v>
      </c>
      <c r="E726" s="378" t="s">
        <v>300</v>
      </c>
      <c r="F726" s="382">
        <f>F684/$F$718</f>
        <v>3.0950504310628695</v>
      </c>
      <c r="G726" s="382">
        <f t="shared" ref="G726:L726" si="416">G684/$F$718</f>
        <v>9.3798507238224484</v>
      </c>
      <c r="H726" s="382">
        <f t="shared" si="416"/>
        <v>15.586759146383622</v>
      </c>
      <c r="I726" s="382">
        <f t="shared" si="416"/>
        <v>21.843284267742003</v>
      </c>
      <c r="J726" s="382">
        <f t="shared" si="416"/>
        <v>21.849837253022329</v>
      </c>
      <c r="K726" s="382">
        <f t="shared" si="416"/>
        <v>21.854207220472933</v>
      </c>
      <c r="L726" s="382">
        <f t="shared" si="416"/>
        <v>21.860763482639076</v>
      </c>
    </row>
    <row r="727" spans="3:12" s="503" customFormat="1">
      <c r="C727" s="195" t="str">
        <f t="shared" ref="C727:D727" si="417">C685</f>
        <v>D02</v>
      </c>
      <c r="D727" s="195" t="str">
        <f t="shared" si="417"/>
        <v>Бургас (Burgas)</v>
      </c>
      <c r="E727" s="378" t="s">
        <v>300</v>
      </c>
      <c r="F727" s="382">
        <f t="shared" ref="F727:L727" si="418">F685/$F$718</f>
        <v>3.7361957709735183</v>
      </c>
      <c r="G727" s="382">
        <f t="shared" si="418"/>
        <v>11.214853419982301</v>
      </c>
      <c r="H727" s="382">
        <f t="shared" si="418"/>
        <v>18.689124052549953</v>
      </c>
      <c r="I727" s="382">
        <f t="shared" si="418"/>
        <v>26.190938447243504</v>
      </c>
      <c r="J727" s="382">
        <f t="shared" si="418"/>
        <v>26.198795728777675</v>
      </c>
      <c r="K727" s="382">
        <f t="shared" si="418"/>
        <v>26.206655367496303</v>
      </c>
      <c r="L727" s="382">
        <f t="shared" si="418"/>
        <v>26.214517364106555</v>
      </c>
    </row>
    <row r="728" spans="3:12" s="503" customFormat="1">
      <c r="C728" s="195" t="str">
        <f t="shared" ref="C728:D728" si="419">C686</f>
        <v>D03</v>
      </c>
      <c r="D728" s="195" t="str">
        <f t="shared" si="419"/>
        <v>Добрич (Dobrich)</v>
      </c>
      <c r="E728" s="378" t="s">
        <v>300</v>
      </c>
      <c r="F728" s="382">
        <f t="shared" ref="F728:L728" si="420">F686/$F$718</f>
        <v>2.2545349378421142</v>
      </c>
      <c r="G728" s="382">
        <f t="shared" si="420"/>
        <v>6.7521020411293984</v>
      </c>
      <c r="H728" s="382">
        <f t="shared" si="420"/>
        <v>11.25350340188233</v>
      </c>
      <c r="I728" s="382">
        <f t="shared" si="420"/>
        <v>15.770659667397897</v>
      </c>
      <c r="J728" s="382">
        <f t="shared" si="420"/>
        <v>15.775390865298112</v>
      </c>
      <c r="K728" s="382">
        <f t="shared" si="420"/>
        <v>15.780123482557705</v>
      </c>
      <c r="L728" s="382">
        <f t="shared" si="420"/>
        <v>15.784857519602472</v>
      </c>
    </row>
    <row r="729" spans="3:12" s="503" customFormat="1">
      <c r="C729" s="195" t="str">
        <f t="shared" ref="C729:D729" si="421">C687</f>
        <v>D04</v>
      </c>
      <c r="D729" s="195" t="str">
        <f t="shared" si="421"/>
        <v>Габрово (Gabrovo)</v>
      </c>
      <c r="E729" s="378" t="s">
        <v>300</v>
      </c>
      <c r="F729" s="382">
        <f t="shared" ref="F729:L729" si="422">F687/$F$718</f>
        <v>0.97064358504039372</v>
      </c>
      <c r="G729" s="382">
        <f t="shared" si="422"/>
        <v>2.9106280534402846</v>
      </c>
      <c r="H729" s="382">
        <f t="shared" si="422"/>
        <v>4.8506637033859388</v>
      </c>
      <c r="I729" s="382">
        <f t="shared" si="422"/>
        <v>6.7977201139250525</v>
      </c>
      <c r="J729" s="382">
        <f t="shared" si="422"/>
        <v>6.7997594299592299</v>
      </c>
      <c r="K729" s="382">
        <f t="shared" si="422"/>
        <v>6.8017993577882185</v>
      </c>
      <c r="L729" s="382">
        <f t="shared" si="422"/>
        <v>6.8038398975955543</v>
      </c>
    </row>
    <row r="730" spans="3:12" s="503" customFormat="1">
      <c r="C730" s="195" t="str">
        <f t="shared" ref="C730:D730" si="423">C688</f>
        <v>D05</v>
      </c>
      <c r="D730" s="195" t="str">
        <f t="shared" si="423"/>
        <v>Хасково (Haskovo)</v>
      </c>
      <c r="E730" s="378" t="s">
        <v>300</v>
      </c>
      <c r="F730" s="382">
        <f t="shared" ref="F730:L730" si="424">F688/$F$718</f>
        <v>2.6238364884548311</v>
      </c>
      <c r="G730" s="382">
        <f t="shared" si="424"/>
        <v>7.8864636878012586</v>
      </c>
      <c r="H730" s="382">
        <f t="shared" si="424"/>
        <v>13.130914781105677</v>
      </c>
      <c r="I730" s="382">
        <f t="shared" si="424"/>
        <v>18.40166397424149</v>
      </c>
      <c r="J730" s="382">
        <f t="shared" si="424"/>
        <v>18.407184473433762</v>
      </c>
      <c r="K730" s="382">
        <f t="shared" si="424"/>
        <v>18.412706628775798</v>
      </c>
      <c r="L730" s="382">
        <f t="shared" si="424"/>
        <v>18.418230440764425</v>
      </c>
    </row>
    <row r="731" spans="3:12" s="503" customFormat="1">
      <c r="C731" s="195" t="str">
        <f t="shared" ref="C731:D731" si="425">C689</f>
        <v>D06</v>
      </c>
      <c r="D731" s="195" t="str">
        <f t="shared" si="425"/>
        <v>Кърджали (Kardzhali)</v>
      </c>
      <c r="E731" s="378" t="s">
        <v>300</v>
      </c>
      <c r="F731" s="382">
        <f t="shared" ref="F731:L731" si="426">F689/$F$718</f>
        <v>1.5341994690239817</v>
      </c>
      <c r="G731" s="382">
        <f t="shared" si="426"/>
        <v>4.6193383905075835</v>
      </c>
      <c r="H731" s="382">
        <f t="shared" si="426"/>
        <v>7.6913080928704751</v>
      </c>
      <c r="I731" s="382">
        <f t="shared" si="426"/>
        <v>10.778599161348682</v>
      </c>
      <c r="J731" s="382">
        <f t="shared" si="426"/>
        <v>10.781832741097087</v>
      </c>
      <c r="K731" s="382">
        <f t="shared" si="426"/>
        <v>10.785067290919415</v>
      </c>
      <c r="L731" s="382">
        <f t="shared" si="426"/>
        <v>10.788302811106693</v>
      </c>
    </row>
    <row r="732" spans="3:12" s="503" customFormat="1">
      <c r="C732" s="195" t="str">
        <f t="shared" ref="C732:D732" si="427">C690</f>
        <v>D07</v>
      </c>
      <c r="D732" s="195" t="str">
        <f t="shared" si="427"/>
        <v>Кюстендил (Kyustendil)</v>
      </c>
      <c r="E732" s="378" t="s">
        <v>300</v>
      </c>
      <c r="F732" s="382">
        <f t="shared" ref="F732:L732" si="428">F690/$F$718</f>
        <v>1.4319324914973239</v>
      </c>
      <c r="G732" s="382">
        <f t="shared" si="428"/>
        <v>4.3658774400767237</v>
      </c>
      <c r="H732" s="382">
        <f t="shared" si="428"/>
        <v>7.2456985084396095</v>
      </c>
      <c r="I732" s="382">
        <f t="shared" si="428"/>
        <v>10.154121889727268</v>
      </c>
      <c r="J732" s="382">
        <f t="shared" si="428"/>
        <v>10.157168126294183</v>
      </c>
      <c r="K732" s="382">
        <f t="shared" si="428"/>
        <v>10.160215276732073</v>
      </c>
      <c r="L732" s="382">
        <f t="shared" si="428"/>
        <v>10.163263341315091</v>
      </c>
    </row>
    <row r="733" spans="3:12" s="503" customFormat="1">
      <c r="C733" s="195" t="str">
        <f t="shared" ref="C733:D733" si="429">C691</f>
        <v>D08</v>
      </c>
      <c r="D733" s="195" t="str">
        <f t="shared" si="429"/>
        <v>Ловеч (Lovech)</v>
      </c>
      <c r="E733" s="378" t="s">
        <v>300</v>
      </c>
      <c r="F733" s="382">
        <f t="shared" ref="F733:L733" si="430">F691/$F$718</f>
        <v>1.8951171590290925</v>
      </c>
      <c r="G733" s="382">
        <f t="shared" si="430"/>
        <v>5.7461156006916294</v>
      </c>
      <c r="H733" s="382">
        <f t="shared" si="430"/>
        <v>9.5479867637653904</v>
      </c>
      <c r="I733" s="382">
        <f t="shared" si="430"/>
        <v>13.380548650740817</v>
      </c>
      <c r="J733" s="382">
        <f t="shared" si="430"/>
        <v>13.384562815336039</v>
      </c>
      <c r="K733" s="382">
        <f t="shared" si="430"/>
        <v>13.388578184180641</v>
      </c>
      <c r="L733" s="382">
        <f t="shared" si="430"/>
        <v>13.392594757635893</v>
      </c>
    </row>
    <row r="734" spans="3:12" s="503" customFormat="1">
      <c r="C734" s="195" t="str">
        <f t="shared" ref="C734:D734" si="431">C692</f>
        <v>D09</v>
      </c>
      <c r="D734" s="195" t="str">
        <f t="shared" si="431"/>
        <v>Монтана (Montana)</v>
      </c>
      <c r="E734" s="378" t="s">
        <v>300</v>
      </c>
      <c r="F734" s="382">
        <f t="shared" ref="F734:L734" si="432">F692/$F$718</f>
        <v>1.7277782185949608</v>
      </c>
      <c r="G734" s="382">
        <f t="shared" si="432"/>
        <v>5.1820231369103977</v>
      </c>
      <c r="H734" s="382">
        <f t="shared" si="432"/>
        <v>8.6344308548685209</v>
      </c>
      <c r="I734" s="382">
        <f t="shared" si="432"/>
        <v>12.100291400012743</v>
      </c>
      <c r="J734" s="382">
        <f t="shared" si="432"/>
        <v>12.103921487432746</v>
      </c>
      <c r="K734" s="382">
        <f t="shared" si="432"/>
        <v>12.107552663878975</v>
      </c>
      <c r="L734" s="382">
        <f t="shared" si="432"/>
        <v>12.11118492967814</v>
      </c>
    </row>
    <row r="735" spans="3:12" s="503" customFormat="1">
      <c r="C735" s="195" t="str">
        <f t="shared" ref="C735:D735" si="433">C693</f>
        <v>D10</v>
      </c>
      <c r="D735" s="195" t="str">
        <f t="shared" si="433"/>
        <v>Пазарджик (Pazardzhik)</v>
      </c>
      <c r="E735" s="378" t="s">
        <v>300</v>
      </c>
      <c r="F735" s="382">
        <f t="shared" ref="F735:L735" si="434">F693/$F$718</f>
        <v>2.0266727095168258</v>
      </c>
      <c r="G735" s="382">
        <f t="shared" si="434"/>
        <v>6.1193043506034313</v>
      </c>
      <c r="H735" s="382">
        <f t="shared" si="434"/>
        <v>10.186630790750716</v>
      </c>
      <c r="I735" s="382">
        <f t="shared" si="434"/>
        <v>14.275544390158052</v>
      </c>
      <c r="J735" s="382">
        <f t="shared" si="434"/>
        <v>14.279827053475097</v>
      </c>
      <c r="K735" s="382">
        <f t="shared" si="434"/>
        <v>14.284111001591139</v>
      </c>
      <c r="L735" s="382">
        <f t="shared" si="434"/>
        <v>14.288396234891616</v>
      </c>
    </row>
    <row r="736" spans="3:12" s="503" customFormat="1">
      <c r="C736" s="195" t="str">
        <f t="shared" ref="C736:D736" si="435">C694</f>
        <v>D11</v>
      </c>
      <c r="D736" s="195" t="str">
        <f t="shared" si="435"/>
        <v>Перник (Pernik)</v>
      </c>
      <c r="E736" s="378" t="s">
        <v>300</v>
      </c>
      <c r="F736" s="382">
        <f t="shared" ref="F736:L736" si="436">F694/$F$718</f>
        <v>1.1724886397992533</v>
      </c>
      <c r="G736" s="382">
        <f t="shared" si="436"/>
        <v>3.5186757741395365</v>
      </c>
      <c r="H736" s="382">
        <f t="shared" si="436"/>
        <v>5.8623288948808687</v>
      </c>
      <c r="I736" s="382">
        <f t="shared" si="436"/>
        <v>8.2154677132860492</v>
      </c>
      <c r="J736" s="382">
        <f t="shared" si="436"/>
        <v>8.2179323536000339</v>
      </c>
      <c r="K736" s="382">
        <f t="shared" si="436"/>
        <v>8.2203977333061129</v>
      </c>
      <c r="L736" s="382">
        <f t="shared" si="436"/>
        <v>8.2228638526261069</v>
      </c>
    </row>
    <row r="737" spans="3:12" s="503" customFormat="1">
      <c r="C737" s="195" t="str">
        <f t="shared" ref="C737:D737" si="437">C695</f>
        <v>D12</v>
      </c>
      <c r="D737" s="195" t="str">
        <f t="shared" si="437"/>
        <v>Плевен (Pleven)</v>
      </c>
      <c r="E737" s="378" t="s">
        <v>300</v>
      </c>
      <c r="F737" s="382">
        <f t="shared" ref="F737:L737" si="438">F695/$F$718</f>
        <v>2.1344935808529626</v>
      </c>
      <c r="G737" s="382">
        <f t="shared" si="438"/>
        <v>6.3896435451122882</v>
      </c>
      <c r="H737" s="382">
        <f t="shared" si="438"/>
        <v>10.64940590852048</v>
      </c>
      <c r="I737" s="382">
        <f t="shared" si="438"/>
        <v>14.924077440200598</v>
      </c>
      <c r="J737" s="382">
        <f t="shared" si="438"/>
        <v>14.928554663432656</v>
      </c>
      <c r="K737" s="382">
        <f t="shared" si="438"/>
        <v>14.933033229831688</v>
      </c>
      <c r="L737" s="382">
        <f t="shared" si="438"/>
        <v>14.937513139800634</v>
      </c>
    </row>
    <row r="738" spans="3:12" s="503" customFormat="1">
      <c r="C738" s="195" t="str">
        <f t="shared" ref="C738:D738" si="439">C696</f>
        <v>D13</v>
      </c>
      <c r="D738" s="195" t="str">
        <f t="shared" si="439"/>
        <v>Пловдив (Plovdiv)</v>
      </c>
      <c r="E738" s="378" t="s">
        <v>300</v>
      </c>
      <c r="F738" s="382">
        <f t="shared" ref="F738:L738" si="440">F696/$F$718</f>
        <v>2.9195579426801865</v>
      </c>
      <c r="G738" s="382">
        <f t="shared" si="440"/>
        <v>8.7825763504070267</v>
      </c>
      <c r="H738" s="382">
        <f t="shared" si="440"/>
        <v>14.62101235508954</v>
      </c>
      <c r="I738" s="382">
        <f t="shared" si="440"/>
        <v>20.489886714422479</v>
      </c>
      <c r="J738" s="382">
        <f t="shared" si="440"/>
        <v>20.49603368043681</v>
      </c>
      <c r="K738" s="382">
        <f t="shared" si="440"/>
        <v>20.502182490540935</v>
      </c>
      <c r="L738" s="382">
        <f t="shared" si="440"/>
        <v>20.508333145288098</v>
      </c>
    </row>
    <row r="739" spans="3:12" s="503" customFormat="1">
      <c r="C739" s="195" t="str">
        <f t="shared" ref="C739:D739" si="441">C697</f>
        <v>D14</v>
      </c>
      <c r="D739" s="195" t="str">
        <f t="shared" si="441"/>
        <v>Разград (Razgrad)</v>
      </c>
      <c r="E739" s="378" t="s">
        <v>300</v>
      </c>
      <c r="F739" s="382">
        <f t="shared" ref="F739:L739" si="442">F697/$F$718</f>
        <v>1.198771632559674</v>
      </c>
      <c r="G739" s="382">
        <f t="shared" si="442"/>
        <v>3.5896793149714843</v>
      </c>
      <c r="H739" s="382">
        <f t="shared" si="442"/>
        <v>5.9827988582858076</v>
      </c>
      <c r="I739" s="382">
        <f t="shared" si="442"/>
        <v>8.3842943200017306</v>
      </c>
      <c r="J739" s="382">
        <f t="shared" si="442"/>
        <v>8.3868096082977317</v>
      </c>
      <c r="K739" s="382">
        <f t="shared" si="442"/>
        <v>8.3893256511802203</v>
      </c>
      <c r="L739" s="382">
        <f t="shared" si="442"/>
        <v>8.3918424488755736</v>
      </c>
    </row>
    <row r="740" spans="3:12" s="503" customFormat="1">
      <c r="C740" s="195" t="str">
        <f t="shared" ref="C740:D740" si="443">C698</f>
        <v>D15</v>
      </c>
      <c r="D740" s="195" t="str">
        <f t="shared" si="443"/>
        <v>Русе (Ruse)</v>
      </c>
      <c r="E740" s="378" t="s">
        <v>300</v>
      </c>
      <c r="F740" s="382">
        <f t="shared" ref="F740:L740" si="444">F698/$F$718</f>
        <v>1.3525149288390232</v>
      </c>
      <c r="G740" s="382">
        <f t="shared" si="444"/>
        <v>4.0482073398342493</v>
      </c>
      <c r="H740" s="382">
        <f t="shared" si="444"/>
        <v>6.7470122330570828</v>
      </c>
      <c r="I740" s="382">
        <f t="shared" si="444"/>
        <v>9.4552629434061952</v>
      </c>
      <c r="J740" s="382">
        <f t="shared" si="444"/>
        <v>9.4580995222892152</v>
      </c>
      <c r="K740" s="382">
        <f t="shared" si="444"/>
        <v>9.4609369521459019</v>
      </c>
      <c r="L740" s="382">
        <f t="shared" si="444"/>
        <v>9.4637752332315443</v>
      </c>
    </row>
    <row r="741" spans="3:12" s="503" customFormat="1">
      <c r="C741" s="195" t="str">
        <f t="shared" ref="C741:D741" si="445">C699</f>
        <v>D16</v>
      </c>
      <c r="D741" s="195" t="str">
        <f t="shared" si="445"/>
        <v>Шумен (Shumen)</v>
      </c>
      <c r="E741" s="378" t="s">
        <v>300</v>
      </c>
      <c r="F741" s="382">
        <f t="shared" ref="F741:L741" si="446">F699/$F$718</f>
        <v>1.658506408386029</v>
      </c>
      <c r="G741" s="382">
        <f t="shared" si="446"/>
        <v>4.9841382940010446</v>
      </c>
      <c r="H741" s="382">
        <f t="shared" si="446"/>
        <v>8.3054367695921556</v>
      </c>
      <c r="I741" s="382">
        <f t="shared" si="446"/>
        <v>11.639239088906443</v>
      </c>
      <c r="J741" s="382">
        <f t="shared" si="446"/>
        <v>11.642730860633115</v>
      </c>
      <c r="K741" s="382">
        <f t="shared" si="446"/>
        <v>11.646223679891305</v>
      </c>
      <c r="L741" s="382">
        <f t="shared" si="446"/>
        <v>11.649717546995273</v>
      </c>
    </row>
    <row r="742" spans="3:12" s="503" customFormat="1">
      <c r="C742" s="195" t="str">
        <f t="shared" ref="C742:D742" si="447">C700</f>
        <v>D17</v>
      </c>
      <c r="D742" s="195" t="str">
        <f t="shared" si="447"/>
        <v>Силистра (Silistra)</v>
      </c>
      <c r="E742" s="378" t="s">
        <v>300</v>
      </c>
      <c r="F742" s="382">
        <f t="shared" ref="F742:L742" si="448">F700/$F$718</f>
        <v>1.314474474833895</v>
      </c>
      <c r="G742" s="382">
        <f t="shared" si="448"/>
        <v>3.935848509895445</v>
      </c>
      <c r="H742" s="382">
        <f t="shared" si="448"/>
        <v>6.5597475164924086</v>
      </c>
      <c r="I742" s="382">
        <f t="shared" si="448"/>
        <v>9.1928301696124617</v>
      </c>
      <c r="J742" s="382">
        <f t="shared" si="448"/>
        <v>9.1955880186633436</v>
      </c>
      <c r="K742" s="382">
        <f t="shared" si="448"/>
        <v>9.1983466950689436</v>
      </c>
      <c r="L742" s="382">
        <f t="shared" si="448"/>
        <v>9.2011061990774632</v>
      </c>
    </row>
    <row r="743" spans="3:12" s="503" customFormat="1">
      <c r="C743" s="195" t="str">
        <f t="shared" ref="C743:D743" si="449">C701</f>
        <v>D18</v>
      </c>
      <c r="D743" s="195" t="str">
        <f t="shared" si="449"/>
        <v>Сливен (Sliven)</v>
      </c>
      <c r="E743" s="378" t="s">
        <v>300</v>
      </c>
      <c r="F743" s="382">
        <f t="shared" ref="F743:L743" si="450">F701/$F$718</f>
        <v>1.6822602802592124</v>
      </c>
      <c r="G743" s="382">
        <f t="shared" si="450"/>
        <v>5.0974164495747347</v>
      </c>
      <c r="H743" s="382">
        <f t="shared" si="450"/>
        <v>8.4966277727224888</v>
      </c>
      <c r="I743" s="382">
        <f t="shared" si="450"/>
        <v>11.907174160693295</v>
      </c>
      <c r="J743" s="382">
        <f t="shared" si="450"/>
        <v>11.910746312941503</v>
      </c>
      <c r="K743" s="382">
        <f t="shared" si="450"/>
        <v>11.914319536835384</v>
      </c>
      <c r="L743" s="382">
        <f t="shared" si="450"/>
        <v>11.917893832696434</v>
      </c>
    </row>
    <row r="744" spans="3:12" s="503" customFormat="1">
      <c r="C744" s="195" t="str">
        <f t="shared" ref="C744:D744" si="451">C702</f>
        <v>D19</v>
      </c>
      <c r="D744" s="195" t="str">
        <f t="shared" si="451"/>
        <v>Смолян (Smolyan)</v>
      </c>
      <c r="E744" s="378" t="s">
        <v>300</v>
      </c>
      <c r="F744" s="382">
        <f t="shared" ref="F744:L744" si="452">F702/$F$718</f>
        <v>1.5434350066520475</v>
      </c>
      <c r="G744" s="382">
        <f t="shared" si="452"/>
        <v>4.692324227239757</v>
      </c>
      <c r="H744" s="382">
        <f t="shared" si="452"/>
        <v>7.7888427969467333</v>
      </c>
      <c r="I744" s="382">
        <f t="shared" si="452"/>
        <v>10.91528429564115</v>
      </c>
      <c r="J744" s="382">
        <f t="shared" si="452"/>
        <v>10.918558880929842</v>
      </c>
      <c r="K744" s="382">
        <f t="shared" si="452"/>
        <v>10.921834448594119</v>
      </c>
      <c r="L744" s="382">
        <f t="shared" si="452"/>
        <v>10.925110998928698</v>
      </c>
    </row>
    <row r="745" spans="3:12" s="503" customFormat="1">
      <c r="C745" s="195" t="str">
        <f t="shared" ref="C745:D745" si="453">C703</f>
        <v>D20</v>
      </c>
      <c r="D745" s="195" t="str">
        <f t="shared" si="453"/>
        <v>София-град (Sofia-Capital)</v>
      </c>
      <c r="E745" s="378" t="s">
        <v>300</v>
      </c>
      <c r="F745" s="382">
        <f t="shared" ref="F745:L745" si="454">F703/$F$718</f>
        <v>0.65531436662286624</v>
      </c>
      <c r="G745" s="382">
        <f t="shared" si="454"/>
        <v>1.9645701528266912</v>
      </c>
      <c r="H745" s="382">
        <f t="shared" si="454"/>
        <v>3.2733738387182951</v>
      </c>
      <c r="I745" s="382">
        <f t="shared" si="454"/>
        <v>4.5873060975798179</v>
      </c>
      <c r="J745" s="382">
        <f t="shared" si="454"/>
        <v>4.5886822894090917</v>
      </c>
      <c r="K745" s="382">
        <f t="shared" si="454"/>
        <v>4.5900588940959137</v>
      </c>
      <c r="L745" s="382">
        <f t="shared" si="454"/>
        <v>4.591435911764143</v>
      </c>
    </row>
    <row r="746" spans="3:12" s="503" customFormat="1">
      <c r="C746" s="195" t="str">
        <f t="shared" ref="C746:D746" si="455">C704</f>
        <v>D21</v>
      </c>
      <c r="D746" s="195" t="str">
        <f t="shared" si="455"/>
        <v>София-област (Sofia (province))</v>
      </c>
      <c r="E746" s="378" t="s">
        <v>300</v>
      </c>
      <c r="F746" s="382">
        <f t="shared" ref="F746:L746" si="456">F704/$F$718</f>
        <v>3.3487690939112893</v>
      </c>
      <c r="G746" s="382">
        <f t="shared" si="456"/>
        <v>10.090317066033291</v>
      </c>
      <c r="H746" s="382">
        <f t="shared" si="456"/>
        <v>16.7963187570966</v>
      </c>
      <c r="I746" s="382">
        <f t="shared" si="456"/>
        <v>23.538361106195175</v>
      </c>
      <c r="J746" s="382">
        <f t="shared" si="456"/>
        <v>23.54542261452703</v>
      </c>
      <c r="K746" s="382">
        <f t="shared" si="456"/>
        <v>23.552486241311389</v>
      </c>
      <c r="L746" s="382">
        <f t="shared" si="456"/>
        <v>23.559551987183781</v>
      </c>
    </row>
    <row r="747" spans="3:12" s="503" customFormat="1">
      <c r="C747" s="195" t="str">
        <f t="shared" ref="C747:D747" si="457">C705</f>
        <v>D22</v>
      </c>
      <c r="D747" s="195" t="str">
        <f t="shared" si="457"/>
        <v>Стара Загора (Stara Zagora)</v>
      </c>
      <c r="E747" s="378" t="s">
        <v>300</v>
      </c>
      <c r="F747" s="382">
        <f t="shared" ref="F747:L747" si="458">F705/$F$718</f>
        <v>2.513325757188158</v>
      </c>
      <c r="G747" s="382">
        <f t="shared" si="458"/>
        <v>7.5914319813178679</v>
      </c>
      <c r="H747" s="382">
        <f t="shared" si="458"/>
        <v>12.644390417768006</v>
      </c>
      <c r="I747" s="382">
        <f t="shared" si="458"/>
        <v>17.719848731460079</v>
      </c>
      <c r="J747" s="382">
        <f t="shared" si="458"/>
        <v>17.725164686079516</v>
      </c>
      <c r="K747" s="382">
        <f t="shared" si="458"/>
        <v>17.73048223548534</v>
      </c>
      <c r="L747" s="382">
        <f t="shared" si="458"/>
        <v>17.735801380155984</v>
      </c>
    </row>
    <row r="748" spans="3:12" s="503" customFormat="1">
      <c r="C748" s="195" t="str">
        <f t="shared" ref="C748:D748" si="459">C706</f>
        <v>D23</v>
      </c>
      <c r="D748" s="195" t="str">
        <f t="shared" si="459"/>
        <v>Търговище (Targovishte)</v>
      </c>
      <c r="E748" s="378" t="s">
        <v>300</v>
      </c>
      <c r="F748" s="382">
        <f t="shared" ref="F748:L748" si="460">F706/$F$718</f>
        <v>1.2620802641712654</v>
      </c>
      <c r="G748" s="382">
        <f t="shared" si="460"/>
        <v>3.7795918808908051</v>
      </c>
      <c r="H748" s="382">
        <f t="shared" si="460"/>
        <v>6.2993198014846756</v>
      </c>
      <c r="I748" s="382">
        <f t="shared" si="460"/>
        <v>8.8278667698006217</v>
      </c>
      <c r="J748" s="382">
        <f t="shared" si="460"/>
        <v>8.8305151298315625</v>
      </c>
      <c r="K748" s="382">
        <f t="shared" si="460"/>
        <v>8.8331642843705112</v>
      </c>
      <c r="L748" s="382">
        <f t="shared" si="460"/>
        <v>8.8358142336558227</v>
      </c>
    </row>
    <row r="749" spans="3:12" s="503" customFormat="1">
      <c r="C749" s="195" t="str">
        <f t="shared" ref="C749:D749" si="461">C707</f>
        <v>D24</v>
      </c>
      <c r="D749" s="195" t="str">
        <f t="shared" si="461"/>
        <v>Варна (Varna)</v>
      </c>
      <c r="E749" s="378" t="s">
        <v>300</v>
      </c>
      <c r="F749" s="382">
        <f t="shared" ref="F749:L749" si="462">F707/$F$718</f>
        <v>1.8095742392760341</v>
      </c>
      <c r="G749" s="382">
        <f t="shared" si="462"/>
        <v>5.4194677110459653</v>
      </c>
      <c r="H749" s="382">
        <f t="shared" si="462"/>
        <v>9.0324222443048683</v>
      </c>
      <c r="I749" s="382">
        <f t="shared" si="462"/>
        <v>12.658036533168842</v>
      </c>
      <c r="J749" s="382">
        <f t="shared" si="462"/>
        <v>12.661833944128791</v>
      </c>
      <c r="K749" s="382">
        <f t="shared" si="462"/>
        <v>12.665632494312026</v>
      </c>
      <c r="L749" s="382">
        <f t="shared" si="462"/>
        <v>12.669432184060323</v>
      </c>
    </row>
    <row r="750" spans="3:12" s="503" customFormat="1">
      <c r="C750" s="195" t="str">
        <f t="shared" ref="C750:D750" si="463">C708</f>
        <v>D25</v>
      </c>
      <c r="D750" s="195" t="str">
        <f t="shared" si="463"/>
        <v>Велико Търново (Veliko Tarnovo)</v>
      </c>
      <c r="E750" s="378" t="s">
        <v>300</v>
      </c>
      <c r="F750" s="382">
        <f t="shared" ref="F750:L750" si="464">F708/$F$718</f>
        <v>2.1370778808147648</v>
      </c>
      <c r="G750" s="382">
        <f t="shared" si="464"/>
        <v>6.420067477841819</v>
      </c>
      <c r="H750" s="382">
        <f t="shared" si="464"/>
        <v>10.69934635837396</v>
      </c>
      <c r="I750" s="382">
        <f t="shared" si="464"/>
        <v>14.994063986625266</v>
      </c>
      <c r="J750" s="382">
        <f t="shared" si="464"/>
        <v>14.99856220582125</v>
      </c>
      <c r="K750" s="382">
        <f t="shared" si="464"/>
        <v>15.003061774482996</v>
      </c>
      <c r="L750" s="382">
        <f t="shared" si="464"/>
        <v>15.007562693015339</v>
      </c>
    </row>
    <row r="751" spans="3:12" s="503" customFormat="1">
      <c r="C751" s="195" t="str">
        <f t="shared" ref="C751:D751" si="465">C709</f>
        <v>D26</v>
      </c>
      <c r="D751" s="195" t="str">
        <f t="shared" si="465"/>
        <v>Видин (Vidin)</v>
      </c>
      <c r="E751" s="378" t="s">
        <v>300</v>
      </c>
      <c r="F751" s="382">
        <f t="shared" ref="F751:L751" si="466">F709/$F$718</f>
        <v>1.4107317314133618</v>
      </c>
      <c r="G751" s="382">
        <f t="shared" si="466"/>
        <v>4.2466236678762712</v>
      </c>
      <c r="H751" s="382">
        <f t="shared" si="466"/>
        <v>7.0696620138218593</v>
      </c>
      <c r="I751" s="382">
        <f t="shared" si="466"/>
        <v>9.9074243461699538</v>
      </c>
      <c r="J751" s="382">
        <f t="shared" si="466"/>
        <v>9.9103965734738022</v>
      </c>
      <c r="K751" s="382">
        <f t="shared" si="466"/>
        <v>9.9133696924458423</v>
      </c>
      <c r="L751" s="382">
        <f t="shared" si="466"/>
        <v>9.9163437033535775</v>
      </c>
    </row>
    <row r="752" spans="3:12" s="503" customFormat="1">
      <c r="C752" s="195" t="str">
        <f t="shared" ref="C752:D752" si="467">C710</f>
        <v>D27</v>
      </c>
      <c r="D752" s="195" t="str">
        <f t="shared" si="467"/>
        <v>Враца (Vratsa)</v>
      </c>
      <c r="E752" s="378" t="s">
        <v>300</v>
      </c>
      <c r="F752" s="382">
        <f t="shared" ref="F752:L752" si="468">F710/$F$718</f>
        <v>1.7382775969395858</v>
      </c>
      <c r="G752" s="382">
        <f t="shared" si="468"/>
        <v>5.2036560182563232</v>
      </c>
      <c r="H752" s="382">
        <f t="shared" si="468"/>
        <v>8.6725445634815301</v>
      </c>
      <c r="I752" s="382">
        <f t="shared" si="468"/>
        <v>12.153703951263015</v>
      </c>
      <c r="J752" s="382">
        <f t="shared" si="468"/>
        <v>12.157350062448392</v>
      </c>
      <c r="K752" s="382">
        <f t="shared" si="468"/>
        <v>12.160997267467126</v>
      </c>
      <c r="L752" s="382">
        <f t="shared" si="468"/>
        <v>12.164645566647367</v>
      </c>
    </row>
    <row r="753" spans="3:12" s="503" customFormat="1">
      <c r="C753" s="195" t="str">
        <f t="shared" ref="C753:D753" si="469">C711</f>
        <v>D28</v>
      </c>
      <c r="D753" s="195" t="str">
        <f t="shared" si="469"/>
        <v>Ямбол (Yambol)</v>
      </c>
      <c r="E753" s="378" t="s">
        <v>300</v>
      </c>
      <c r="F753" s="382">
        <f t="shared" ref="F753:L753" si="470">F711/$F$718</f>
        <v>1.5988688645961509</v>
      </c>
      <c r="G753" s="382">
        <f t="shared" si="470"/>
        <v>4.7893274461833446</v>
      </c>
      <c r="H753" s="382">
        <f t="shared" si="470"/>
        <v>7.9821884695338312</v>
      </c>
      <c r="I753" s="382">
        <f t="shared" si="470"/>
        <v>11.18623892120471</v>
      </c>
      <c r="J753" s="382">
        <f t="shared" si="470"/>
        <v>11.189594792881071</v>
      </c>
      <c r="K753" s="382">
        <f t="shared" si="470"/>
        <v>11.192951671318932</v>
      </c>
      <c r="L753" s="382">
        <f t="shared" si="470"/>
        <v>11.196309556820328</v>
      </c>
    </row>
    <row r="754" spans="3:12" s="503" customFormat="1">
      <c r="C754" s="379" t="s">
        <v>2</v>
      </c>
      <c r="D754" s="379"/>
      <c r="E754" s="380" t="s">
        <v>300</v>
      </c>
      <c r="F754" s="181">
        <f t="shared" ref="F754:K754" si="471">SUM(F726:F753)</f>
        <v>52.746483950831667</v>
      </c>
      <c r="G754" s="181">
        <f t="shared" si="471"/>
        <v>158.72012005241339</v>
      </c>
      <c r="H754" s="181">
        <f t="shared" si="471"/>
        <v>264.29979966617344</v>
      </c>
      <c r="I754" s="181">
        <f t="shared" si="471"/>
        <v>370.38973925217545</v>
      </c>
      <c r="J754" s="181">
        <f t="shared" si="471"/>
        <v>370.50085617395098</v>
      </c>
      <c r="K754" s="181">
        <f t="shared" si="471"/>
        <v>370.60982144707793</v>
      </c>
      <c r="L754" s="181">
        <f t="shared" ref="L754" si="472">SUM(L726:L753)</f>
        <v>370.72100439351203</v>
      </c>
    </row>
    <row r="755" spans="3:12" s="503" customFormat="1"/>
    <row r="756" spans="3:12" s="503" customFormat="1"/>
    <row r="757" spans="3:12" s="503" customFormat="1" ht="15.75">
      <c r="C757" s="384" t="s">
        <v>409</v>
      </c>
      <c r="D757" s="507"/>
      <c r="E757" s="507"/>
      <c r="F757" s="333"/>
      <c r="G757" s="360"/>
      <c r="H757" s="360"/>
      <c r="I757" s="360"/>
      <c r="J757" s="360"/>
    </row>
    <row r="758" spans="3:12" s="503" customFormat="1">
      <c r="C758" s="377" t="s">
        <v>0</v>
      </c>
      <c r="D758" s="40" t="s">
        <v>405</v>
      </c>
      <c r="E758" s="230" t="s">
        <v>14</v>
      </c>
      <c r="F758" s="167">
        <f t="shared" ref="F758:L773" si="473">F725</f>
        <v>2014</v>
      </c>
      <c r="G758" s="167">
        <f t="shared" si="473"/>
        <v>2015</v>
      </c>
      <c r="H758" s="167">
        <f t="shared" si="473"/>
        <v>2016</v>
      </c>
      <c r="I758" s="167">
        <f t="shared" si="473"/>
        <v>2017</v>
      </c>
      <c r="J758" s="167">
        <f t="shared" si="473"/>
        <v>2018</v>
      </c>
      <c r="K758" s="167">
        <f t="shared" si="473"/>
        <v>2019</v>
      </c>
      <c r="L758" s="167">
        <f t="shared" si="473"/>
        <v>2020</v>
      </c>
    </row>
    <row r="759" spans="3:12" s="503" customFormat="1">
      <c r="C759" s="195" t="str">
        <f t="shared" ref="C759:D759" si="474">C726</f>
        <v>D01</v>
      </c>
      <c r="D759" s="195" t="str">
        <f t="shared" si="474"/>
        <v>Благоевград (Blagoevgrad)</v>
      </c>
      <c r="E759" s="378" t="s">
        <v>300</v>
      </c>
      <c r="F759" s="186">
        <f t="shared" ref="F759:K759" si="475">F726</f>
        <v>3.0950504310628695</v>
      </c>
      <c r="G759" s="186">
        <f t="shared" si="475"/>
        <v>9.3798507238224484</v>
      </c>
      <c r="H759" s="186">
        <f t="shared" si="475"/>
        <v>15.586759146383622</v>
      </c>
      <c r="I759" s="186">
        <f t="shared" si="475"/>
        <v>21.843284267742003</v>
      </c>
      <c r="J759" s="186">
        <f t="shared" si="475"/>
        <v>21.849837253022329</v>
      </c>
      <c r="K759" s="186">
        <f t="shared" si="475"/>
        <v>21.854207220472933</v>
      </c>
      <c r="L759" s="186">
        <f t="shared" si="473"/>
        <v>21.860763482639076</v>
      </c>
    </row>
    <row r="760" spans="3:12" s="503" customFormat="1">
      <c r="C760" s="195" t="str">
        <f t="shared" ref="C760:D760" si="476">C727</f>
        <v>D02</v>
      </c>
      <c r="D760" s="195" t="str">
        <f t="shared" si="476"/>
        <v>Бургас (Burgas)</v>
      </c>
      <c r="E760" s="378" t="s">
        <v>300</v>
      </c>
      <c r="F760" s="186">
        <f t="shared" ref="F760:K760" si="477">F727</f>
        <v>3.7361957709735183</v>
      </c>
      <c r="G760" s="186">
        <f t="shared" si="477"/>
        <v>11.214853419982301</v>
      </c>
      <c r="H760" s="186">
        <f t="shared" si="477"/>
        <v>18.689124052549953</v>
      </c>
      <c r="I760" s="186">
        <f t="shared" si="477"/>
        <v>26.190938447243504</v>
      </c>
      <c r="J760" s="186">
        <f t="shared" si="477"/>
        <v>26.198795728777675</v>
      </c>
      <c r="K760" s="186">
        <f t="shared" si="477"/>
        <v>26.206655367496303</v>
      </c>
      <c r="L760" s="186">
        <f t="shared" si="473"/>
        <v>26.214517364106555</v>
      </c>
    </row>
    <row r="761" spans="3:12" s="503" customFormat="1">
      <c r="C761" s="195" t="str">
        <f t="shared" ref="C761:D761" si="478">C728</f>
        <v>D03</v>
      </c>
      <c r="D761" s="195" t="str">
        <f t="shared" si="478"/>
        <v>Добрич (Dobrich)</v>
      </c>
      <c r="E761" s="378" t="s">
        <v>300</v>
      </c>
      <c r="F761" s="186">
        <f t="shared" ref="F761:K761" si="479">F728</f>
        <v>2.2545349378421142</v>
      </c>
      <c r="G761" s="186">
        <f t="shared" si="479"/>
        <v>6.7521020411293984</v>
      </c>
      <c r="H761" s="186">
        <f t="shared" si="479"/>
        <v>11.25350340188233</v>
      </c>
      <c r="I761" s="186">
        <f t="shared" si="479"/>
        <v>15.770659667397897</v>
      </c>
      <c r="J761" s="186">
        <f t="shared" si="479"/>
        <v>15.775390865298112</v>
      </c>
      <c r="K761" s="186">
        <f t="shared" si="479"/>
        <v>15.780123482557705</v>
      </c>
      <c r="L761" s="186">
        <f t="shared" si="473"/>
        <v>15.784857519602472</v>
      </c>
    </row>
    <row r="762" spans="3:12" s="503" customFormat="1">
      <c r="C762" s="195" t="str">
        <f t="shared" ref="C762:D762" si="480">C729</f>
        <v>D04</v>
      </c>
      <c r="D762" s="195" t="str">
        <f t="shared" si="480"/>
        <v>Габрово (Gabrovo)</v>
      </c>
      <c r="E762" s="378" t="s">
        <v>300</v>
      </c>
      <c r="F762" s="186">
        <f t="shared" ref="F762:K762" si="481">F729</f>
        <v>0.97064358504039372</v>
      </c>
      <c r="G762" s="186">
        <f t="shared" si="481"/>
        <v>2.9106280534402846</v>
      </c>
      <c r="H762" s="186">
        <f t="shared" si="481"/>
        <v>4.8506637033859388</v>
      </c>
      <c r="I762" s="186">
        <f t="shared" si="481"/>
        <v>6.7977201139250525</v>
      </c>
      <c r="J762" s="186">
        <f t="shared" si="481"/>
        <v>6.7997594299592299</v>
      </c>
      <c r="K762" s="186">
        <f t="shared" si="481"/>
        <v>6.8017993577882185</v>
      </c>
      <c r="L762" s="186">
        <f t="shared" si="473"/>
        <v>6.8038398975955543</v>
      </c>
    </row>
    <row r="763" spans="3:12" s="503" customFormat="1">
      <c r="C763" s="195" t="str">
        <f t="shared" ref="C763:D763" si="482">C730</f>
        <v>D05</v>
      </c>
      <c r="D763" s="195" t="str">
        <f t="shared" si="482"/>
        <v>Хасково (Haskovo)</v>
      </c>
      <c r="E763" s="378" t="s">
        <v>300</v>
      </c>
      <c r="F763" s="186">
        <f t="shared" ref="F763:K763" si="483">F730</f>
        <v>2.6238364884548311</v>
      </c>
      <c r="G763" s="186">
        <f t="shared" si="483"/>
        <v>7.8864636878012586</v>
      </c>
      <c r="H763" s="186">
        <f t="shared" si="483"/>
        <v>13.130914781105677</v>
      </c>
      <c r="I763" s="186">
        <f t="shared" si="483"/>
        <v>18.40166397424149</v>
      </c>
      <c r="J763" s="186">
        <f t="shared" si="483"/>
        <v>18.407184473433762</v>
      </c>
      <c r="K763" s="186">
        <f t="shared" si="483"/>
        <v>18.412706628775798</v>
      </c>
      <c r="L763" s="186">
        <f t="shared" si="473"/>
        <v>18.418230440764425</v>
      </c>
    </row>
    <row r="764" spans="3:12" s="503" customFormat="1">
      <c r="C764" s="195" t="str">
        <f t="shared" ref="C764:D764" si="484">C731</f>
        <v>D06</v>
      </c>
      <c r="D764" s="195" t="str">
        <f t="shared" si="484"/>
        <v>Кърджали (Kardzhali)</v>
      </c>
      <c r="E764" s="378" t="s">
        <v>300</v>
      </c>
      <c r="F764" s="186">
        <f t="shared" ref="F764:K764" si="485">F731</f>
        <v>1.5341994690239817</v>
      </c>
      <c r="G764" s="186">
        <f t="shared" si="485"/>
        <v>4.6193383905075835</v>
      </c>
      <c r="H764" s="186">
        <f t="shared" si="485"/>
        <v>7.6913080928704751</v>
      </c>
      <c r="I764" s="186">
        <f t="shared" si="485"/>
        <v>10.778599161348682</v>
      </c>
      <c r="J764" s="186">
        <f t="shared" si="485"/>
        <v>10.781832741097087</v>
      </c>
      <c r="K764" s="186">
        <f t="shared" si="485"/>
        <v>10.785067290919415</v>
      </c>
      <c r="L764" s="186">
        <f t="shared" si="473"/>
        <v>10.788302811106693</v>
      </c>
    </row>
    <row r="765" spans="3:12" s="503" customFormat="1">
      <c r="C765" s="195" t="str">
        <f t="shared" ref="C765:D765" si="486">C732</f>
        <v>D07</v>
      </c>
      <c r="D765" s="195" t="str">
        <f t="shared" si="486"/>
        <v>Кюстендил (Kyustendil)</v>
      </c>
      <c r="E765" s="378" t="s">
        <v>300</v>
      </c>
      <c r="F765" s="186">
        <f t="shared" ref="F765:K765" si="487">F732</f>
        <v>1.4319324914973239</v>
      </c>
      <c r="G765" s="186">
        <f t="shared" si="487"/>
        <v>4.3658774400767237</v>
      </c>
      <c r="H765" s="186">
        <f t="shared" si="487"/>
        <v>7.2456985084396095</v>
      </c>
      <c r="I765" s="186">
        <f t="shared" si="487"/>
        <v>10.154121889727268</v>
      </c>
      <c r="J765" s="186">
        <f t="shared" si="487"/>
        <v>10.157168126294183</v>
      </c>
      <c r="K765" s="186">
        <f t="shared" si="487"/>
        <v>10.160215276732073</v>
      </c>
      <c r="L765" s="186">
        <f t="shared" si="473"/>
        <v>10.163263341315091</v>
      </c>
    </row>
    <row r="766" spans="3:12" s="503" customFormat="1">
      <c r="C766" s="195" t="str">
        <f t="shared" ref="C766:D766" si="488">C733</f>
        <v>D08</v>
      </c>
      <c r="D766" s="195" t="str">
        <f t="shared" si="488"/>
        <v>Ловеч (Lovech)</v>
      </c>
      <c r="E766" s="378" t="s">
        <v>300</v>
      </c>
      <c r="F766" s="186">
        <f t="shared" ref="F766:K766" si="489">F733</f>
        <v>1.8951171590290925</v>
      </c>
      <c r="G766" s="186">
        <f t="shared" si="489"/>
        <v>5.7461156006916294</v>
      </c>
      <c r="H766" s="186">
        <f t="shared" si="489"/>
        <v>9.5479867637653904</v>
      </c>
      <c r="I766" s="186">
        <f t="shared" si="489"/>
        <v>13.380548650740817</v>
      </c>
      <c r="J766" s="186">
        <f t="shared" si="489"/>
        <v>13.384562815336039</v>
      </c>
      <c r="K766" s="186">
        <f t="shared" si="489"/>
        <v>13.388578184180641</v>
      </c>
      <c r="L766" s="186">
        <f t="shared" si="473"/>
        <v>13.392594757635893</v>
      </c>
    </row>
    <row r="767" spans="3:12" s="503" customFormat="1">
      <c r="C767" s="195" t="str">
        <f t="shared" ref="C767:D767" si="490">C734</f>
        <v>D09</v>
      </c>
      <c r="D767" s="195" t="str">
        <f t="shared" si="490"/>
        <v>Монтана (Montana)</v>
      </c>
      <c r="E767" s="378" t="s">
        <v>300</v>
      </c>
      <c r="F767" s="186">
        <f t="shared" ref="F767:K767" si="491">F734</f>
        <v>1.7277782185949608</v>
      </c>
      <c r="G767" s="186">
        <f t="shared" si="491"/>
        <v>5.1820231369103977</v>
      </c>
      <c r="H767" s="186">
        <f t="shared" si="491"/>
        <v>8.6344308548685209</v>
      </c>
      <c r="I767" s="186">
        <f t="shared" si="491"/>
        <v>12.100291400012743</v>
      </c>
      <c r="J767" s="186">
        <f t="shared" si="491"/>
        <v>12.103921487432746</v>
      </c>
      <c r="K767" s="186">
        <f t="shared" si="491"/>
        <v>12.107552663878975</v>
      </c>
      <c r="L767" s="186">
        <f t="shared" si="473"/>
        <v>12.11118492967814</v>
      </c>
    </row>
    <row r="768" spans="3:12" s="503" customFormat="1">
      <c r="C768" s="195" t="str">
        <f t="shared" ref="C768:D768" si="492">C735</f>
        <v>D10</v>
      </c>
      <c r="D768" s="195" t="str">
        <f t="shared" si="492"/>
        <v>Пазарджик (Pazardzhik)</v>
      </c>
      <c r="E768" s="378" t="s">
        <v>300</v>
      </c>
      <c r="F768" s="186">
        <f t="shared" ref="F768:K768" si="493">F735</f>
        <v>2.0266727095168258</v>
      </c>
      <c r="G768" s="186">
        <f t="shared" si="493"/>
        <v>6.1193043506034313</v>
      </c>
      <c r="H768" s="186">
        <f t="shared" si="493"/>
        <v>10.186630790750716</v>
      </c>
      <c r="I768" s="186">
        <f t="shared" si="493"/>
        <v>14.275544390158052</v>
      </c>
      <c r="J768" s="186">
        <f t="shared" si="493"/>
        <v>14.279827053475097</v>
      </c>
      <c r="K768" s="186">
        <f t="shared" si="493"/>
        <v>14.284111001591139</v>
      </c>
      <c r="L768" s="186">
        <f t="shared" si="473"/>
        <v>14.288396234891616</v>
      </c>
    </row>
    <row r="769" spans="3:12" s="503" customFormat="1">
      <c r="C769" s="195" t="str">
        <f t="shared" ref="C769:D769" si="494">C736</f>
        <v>D11</v>
      </c>
      <c r="D769" s="195" t="str">
        <f t="shared" si="494"/>
        <v>Перник (Pernik)</v>
      </c>
      <c r="E769" s="378" t="s">
        <v>300</v>
      </c>
      <c r="F769" s="186">
        <f t="shared" ref="F769:K769" si="495">F736</f>
        <v>1.1724886397992533</v>
      </c>
      <c r="G769" s="186">
        <f t="shared" si="495"/>
        <v>3.5186757741395365</v>
      </c>
      <c r="H769" s="186">
        <f t="shared" si="495"/>
        <v>5.8623288948808687</v>
      </c>
      <c r="I769" s="186">
        <f t="shared" si="495"/>
        <v>8.2154677132860492</v>
      </c>
      <c r="J769" s="186">
        <f t="shared" si="495"/>
        <v>8.2179323536000339</v>
      </c>
      <c r="K769" s="186">
        <f t="shared" si="495"/>
        <v>8.2203977333061129</v>
      </c>
      <c r="L769" s="186">
        <f t="shared" si="473"/>
        <v>8.2228638526261069</v>
      </c>
    </row>
    <row r="770" spans="3:12" s="503" customFormat="1">
      <c r="C770" s="195" t="str">
        <f t="shared" ref="C770:D770" si="496">C737</f>
        <v>D12</v>
      </c>
      <c r="D770" s="195" t="str">
        <f t="shared" si="496"/>
        <v>Плевен (Pleven)</v>
      </c>
      <c r="E770" s="378" t="s">
        <v>300</v>
      </c>
      <c r="F770" s="186">
        <f t="shared" ref="F770:K770" si="497">F737</f>
        <v>2.1344935808529626</v>
      </c>
      <c r="G770" s="186">
        <f t="shared" si="497"/>
        <v>6.3896435451122882</v>
      </c>
      <c r="H770" s="186">
        <f t="shared" si="497"/>
        <v>10.64940590852048</v>
      </c>
      <c r="I770" s="186">
        <f t="shared" si="497"/>
        <v>14.924077440200598</v>
      </c>
      <c r="J770" s="186">
        <f t="shared" si="497"/>
        <v>14.928554663432656</v>
      </c>
      <c r="K770" s="186">
        <f t="shared" si="497"/>
        <v>14.933033229831688</v>
      </c>
      <c r="L770" s="186">
        <f t="shared" si="473"/>
        <v>14.937513139800634</v>
      </c>
    </row>
    <row r="771" spans="3:12" s="503" customFormat="1">
      <c r="C771" s="195" t="str">
        <f t="shared" ref="C771:D771" si="498">C738</f>
        <v>D13</v>
      </c>
      <c r="D771" s="195" t="str">
        <f t="shared" si="498"/>
        <v>Пловдив (Plovdiv)</v>
      </c>
      <c r="E771" s="378" t="s">
        <v>300</v>
      </c>
      <c r="F771" s="186">
        <f t="shared" ref="F771:K771" si="499">F738</f>
        <v>2.9195579426801865</v>
      </c>
      <c r="G771" s="186">
        <f t="shared" si="499"/>
        <v>8.7825763504070267</v>
      </c>
      <c r="H771" s="186">
        <f t="shared" si="499"/>
        <v>14.62101235508954</v>
      </c>
      <c r="I771" s="186">
        <f t="shared" si="499"/>
        <v>20.489886714422479</v>
      </c>
      <c r="J771" s="186">
        <f t="shared" si="499"/>
        <v>20.49603368043681</v>
      </c>
      <c r="K771" s="186">
        <f t="shared" si="499"/>
        <v>20.502182490540935</v>
      </c>
      <c r="L771" s="186">
        <f t="shared" si="473"/>
        <v>20.508333145288098</v>
      </c>
    </row>
    <row r="772" spans="3:12" s="503" customFormat="1">
      <c r="C772" s="195" t="str">
        <f t="shared" ref="C772:D772" si="500">C739</f>
        <v>D14</v>
      </c>
      <c r="D772" s="195" t="str">
        <f t="shared" si="500"/>
        <v>Разград (Razgrad)</v>
      </c>
      <c r="E772" s="378" t="s">
        <v>300</v>
      </c>
      <c r="F772" s="186">
        <f t="shared" ref="F772:K772" si="501">F739</f>
        <v>1.198771632559674</v>
      </c>
      <c r="G772" s="186">
        <f t="shared" si="501"/>
        <v>3.5896793149714843</v>
      </c>
      <c r="H772" s="186">
        <f t="shared" si="501"/>
        <v>5.9827988582858076</v>
      </c>
      <c r="I772" s="186">
        <f t="shared" si="501"/>
        <v>8.3842943200017306</v>
      </c>
      <c r="J772" s="186">
        <f t="shared" si="501"/>
        <v>8.3868096082977317</v>
      </c>
      <c r="K772" s="186">
        <f t="shared" si="501"/>
        <v>8.3893256511802203</v>
      </c>
      <c r="L772" s="186">
        <f t="shared" si="473"/>
        <v>8.3918424488755736</v>
      </c>
    </row>
    <row r="773" spans="3:12" s="503" customFormat="1">
      <c r="C773" s="195" t="str">
        <f t="shared" ref="C773:D773" si="502">C740</f>
        <v>D15</v>
      </c>
      <c r="D773" s="195" t="str">
        <f t="shared" si="502"/>
        <v>Русе (Ruse)</v>
      </c>
      <c r="E773" s="378" t="s">
        <v>300</v>
      </c>
      <c r="F773" s="186">
        <f t="shared" ref="F773:K773" si="503">F740</f>
        <v>1.3525149288390232</v>
      </c>
      <c r="G773" s="186">
        <f t="shared" si="503"/>
        <v>4.0482073398342493</v>
      </c>
      <c r="H773" s="186">
        <f t="shared" si="503"/>
        <v>6.7470122330570828</v>
      </c>
      <c r="I773" s="186">
        <f t="shared" si="503"/>
        <v>9.4552629434061952</v>
      </c>
      <c r="J773" s="186">
        <f t="shared" si="503"/>
        <v>9.4580995222892152</v>
      </c>
      <c r="K773" s="186">
        <f t="shared" si="503"/>
        <v>9.4609369521459019</v>
      </c>
      <c r="L773" s="186">
        <f t="shared" si="473"/>
        <v>9.4637752332315443</v>
      </c>
    </row>
    <row r="774" spans="3:12" s="503" customFormat="1">
      <c r="C774" s="195" t="str">
        <f t="shared" ref="C774:D774" si="504">C741</f>
        <v>D16</v>
      </c>
      <c r="D774" s="195" t="str">
        <f t="shared" si="504"/>
        <v>Шумен (Shumen)</v>
      </c>
      <c r="E774" s="378" t="s">
        <v>300</v>
      </c>
      <c r="F774" s="186">
        <f t="shared" ref="F774:L786" si="505">F741</f>
        <v>1.658506408386029</v>
      </c>
      <c r="G774" s="186">
        <f t="shared" si="505"/>
        <v>4.9841382940010446</v>
      </c>
      <c r="H774" s="186">
        <f t="shared" si="505"/>
        <v>8.3054367695921556</v>
      </c>
      <c r="I774" s="186">
        <f t="shared" si="505"/>
        <v>11.639239088906443</v>
      </c>
      <c r="J774" s="186">
        <f t="shared" si="505"/>
        <v>11.642730860633115</v>
      </c>
      <c r="K774" s="186">
        <f t="shared" si="505"/>
        <v>11.646223679891305</v>
      </c>
      <c r="L774" s="186">
        <f t="shared" si="505"/>
        <v>11.649717546995273</v>
      </c>
    </row>
    <row r="775" spans="3:12" s="503" customFormat="1">
      <c r="C775" s="195" t="str">
        <f t="shared" ref="C775:D775" si="506">C742</f>
        <v>D17</v>
      </c>
      <c r="D775" s="195" t="str">
        <f t="shared" si="506"/>
        <v>Силистра (Silistra)</v>
      </c>
      <c r="E775" s="378" t="s">
        <v>300</v>
      </c>
      <c r="F775" s="186">
        <f t="shared" ref="F775:K775" si="507">F742</f>
        <v>1.314474474833895</v>
      </c>
      <c r="G775" s="186">
        <f t="shared" si="507"/>
        <v>3.935848509895445</v>
      </c>
      <c r="H775" s="186">
        <f t="shared" si="507"/>
        <v>6.5597475164924086</v>
      </c>
      <c r="I775" s="186">
        <f t="shared" si="507"/>
        <v>9.1928301696124617</v>
      </c>
      <c r="J775" s="186">
        <f t="shared" si="507"/>
        <v>9.1955880186633436</v>
      </c>
      <c r="K775" s="186">
        <f t="shared" si="507"/>
        <v>9.1983466950689436</v>
      </c>
      <c r="L775" s="186">
        <f t="shared" si="505"/>
        <v>9.2011061990774632</v>
      </c>
    </row>
    <row r="776" spans="3:12" s="503" customFormat="1">
      <c r="C776" s="195" t="str">
        <f t="shared" ref="C776:D776" si="508">C743</f>
        <v>D18</v>
      </c>
      <c r="D776" s="195" t="str">
        <f t="shared" si="508"/>
        <v>Сливен (Sliven)</v>
      </c>
      <c r="E776" s="378" t="s">
        <v>300</v>
      </c>
      <c r="F776" s="186">
        <f t="shared" ref="F776:K776" si="509">F743</f>
        <v>1.6822602802592124</v>
      </c>
      <c r="G776" s="186">
        <f t="shared" si="509"/>
        <v>5.0974164495747347</v>
      </c>
      <c r="H776" s="186">
        <f t="shared" si="509"/>
        <v>8.4966277727224888</v>
      </c>
      <c r="I776" s="186">
        <f t="shared" si="509"/>
        <v>11.907174160693295</v>
      </c>
      <c r="J776" s="186">
        <f t="shared" si="509"/>
        <v>11.910746312941503</v>
      </c>
      <c r="K776" s="186">
        <f t="shared" si="509"/>
        <v>11.914319536835384</v>
      </c>
      <c r="L776" s="186">
        <f t="shared" si="505"/>
        <v>11.917893832696434</v>
      </c>
    </row>
    <row r="777" spans="3:12" s="503" customFormat="1">
      <c r="C777" s="195" t="str">
        <f t="shared" ref="C777:D777" si="510">C744</f>
        <v>D19</v>
      </c>
      <c r="D777" s="195" t="str">
        <f t="shared" si="510"/>
        <v>Смолян (Smolyan)</v>
      </c>
      <c r="E777" s="378" t="s">
        <v>300</v>
      </c>
      <c r="F777" s="186">
        <f t="shared" ref="F777:K777" si="511">F744</f>
        <v>1.5434350066520475</v>
      </c>
      <c r="G777" s="186">
        <f t="shared" si="511"/>
        <v>4.692324227239757</v>
      </c>
      <c r="H777" s="186">
        <f t="shared" si="511"/>
        <v>7.7888427969467333</v>
      </c>
      <c r="I777" s="186">
        <f t="shared" si="511"/>
        <v>10.91528429564115</v>
      </c>
      <c r="J777" s="186">
        <f t="shared" si="511"/>
        <v>10.918558880929842</v>
      </c>
      <c r="K777" s="186">
        <f t="shared" si="511"/>
        <v>10.921834448594119</v>
      </c>
      <c r="L777" s="186">
        <f t="shared" si="505"/>
        <v>10.925110998928698</v>
      </c>
    </row>
    <row r="778" spans="3:12" s="503" customFormat="1">
      <c r="C778" s="195" t="str">
        <f t="shared" ref="C778:D778" si="512">C745</f>
        <v>D20</v>
      </c>
      <c r="D778" s="195" t="str">
        <f t="shared" si="512"/>
        <v>София-град (Sofia-Capital)</v>
      </c>
      <c r="E778" s="378" t="s">
        <v>300</v>
      </c>
      <c r="F778" s="186">
        <f t="shared" ref="F778:K778" si="513">F745</f>
        <v>0.65531436662286624</v>
      </c>
      <c r="G778" s="186">
        <f t="shared" si="513"/>
        <v>1.9645701528266912</v>
      </c>
      <c r="H778" s="186">
        <f t="shared" si="513"/>
        <v>3.2733738387182951</v>
      </c>
      <c r="I778" s="186">
        <f t="shared" si="513"/>
        <v>4.5873060975798179</v>
      </c>
      <c r="J778" s="186">
        <f t="shared" si="513"/>
        <v>4.5886822894090917</v>
      </c>
      <c r="K778" s="186">
        <f t="shared" si="513"/>
        <v>4.5900588940959137</v>
      </c>
      <c r="L778" s="186">
        <f t="shared" si="505"/>
        <v>4.591435911764143</v>
      </c>
    </row>
    <row r="779" spans="3:12" s="503" customFormat="1">
      <c r="C779" s="195" t="str">
        <f t="shared" ref="C779:D779" si="514">C746</f>
        <v>D21</v>
      </c>
      <c r="D779" s="195" t="str">
        <f t="shared" si="514"/>
        <v>София-област (Sofia (province))</v>
      </c>
      <c r="E779" s="378" t="s">
        <v>300</v>
      </c>
      <c r="F779" s="186">
        <f t="shared" ref="F779:K779" si="515">F746</f>
        <v>3.3487690939112893</v>
      </c>
      <c r="G779" s="186">
        <f t="shared" si="515"/>
        <v>10.090317066033291</v>
      </c>
      <c r="H779" s="186">
        <f t="shared" si="515"/>
        <v>16.7963187570966</v>
      </c>
      <c r="I779" s="186">
        <f t="shared" si="515"/>
        <v>23.538361106195175</v>
      </c>
      <c r="J779" s="186">
        <f t="shared" si="515"/>
        <v>23.54542261452703</v>
      </c>
      <c r="K779" s="186">
        <f t="shared" si="515"/>
        <v>23.552486241311389</v>
      </c>
      <c r="L779" s="186">
        <f t="shared" si="505"/>
        <v>23.559551987183781</v>
      </c>
    </row>
    <row r="780" spans="3:12" s="503" customFormat="1">
      <c r="C780" s="195" t="str">
        <f t="shared" ref="C780:D780" si="516">C747</f>
        <v>D22</v>
      </c>
      <c r="D780" s="195" t="str">
        <f t="shared" si="516"/>
        <v>Стара Загора (Stara Zagora)</v>
      </c>
      <c r="E780" s="378" t="s">
        <v>300</v>
      </c>
      <c r="F780" s="186">
        <f t="shared" ref="F780:K780" si="517">F747</f>
        <v>2.513325757188158</v>
      </c>
      <c r="G780" s="186">
        <f t="shared" si="517"/>
        <v>7.5914319813178679</v>
      </c>
      <c r="H780" s="186">
        <f t="shared" si="517"/>
        <v>12.644390417768006</v>
      </c>
      <c r="I780" s="186">
        <f t="shared" si="517"/>
        <v>17.719848731460079</v>
      </c>
      <c r="J780" s="186">
        <f t="shared" si="517"/>
        <v>17.725164686079516</v>
      </c>
      <c r="K780" s="186">
        <f t="shared" si="517"/>
        <v>17.73048223548534</v>
      </c>
      <c r="L780" s="186">
        <f t="shared" si="505"/>
        <v>17.735801380155984</v>
      </c>
    </row>
    <row r="781" spans="3:12" s="503" customFormat="1">
      <c r="C781" s="195" t="str">
        <f t="shared" ref="C781:D781" si="518">C748</f>
        <v>D23</v>
      </c>
      <c r="D781" s="195" t="str">
        <f t="shared" si="518"/>
        <v>Търговище (Targovishte)</v>
      </c>
      <c r="E781" s="378" t="s">
        <v>300</v>
      </c>
      <c r="F781" s="186">
        <f t="shared" ref="F781:K781" si="519">F748</f>
        <v>1.2620802641712654</v>
      </c>
      <c r="G781" s="186">
        <f t="shared" si="519"/>
        <v>3.7795918808908051</v>
      </c>
      <c r="H781" s="186">
        <f t="shared" si="519"/>
        <v>6.2993198014846756</v>
      </c>
      <c r="I781" s="186">
        <f t="shared" si="519"/>
        <v>8.8278667698006217</v>
      </c>
      <c r="J781" s="186">
        <f t="shared" si="519"/>
        <v>8.8305151298315625</v>
      </c>
      <c r="K781" s="186">
        <f t="shared" si="519"/>
        <v>8.8331642843705112</v>
      </c>
      <c r="L781" s="186">
        <f t="shared" si="505"/>
        <v>8.8358142336558227</v>
      </c>
    </row>
    <row r="782" spans="3:12" s="503" customFormat="1">
      <c r="C782" s="195" t="str">
        <f t="shared" ref="C782:D782" si="520">C749</f>
        <v>D24</v>
      </c>
      <c r="D782" s="195" t="str">
        <f t="shared" si="520"/>
        <v>Варна (Varna)</v>
      </c>
      <c r="E782" s="378" t="s">
        <v>300</v>
      </c>
      <c r="F782" s="186">
        <f t="shared" ref="F782:K782" si="521">F749</f>
        <v>1.8095742392760341</v>
      </c>
      <c r="G782" s="186">
        <f t="shared" si="521"/>
        <v>5.4194677110459653</v>
      </c>
      <c r="H782" s="186">
        <f t="shared" si="521"/>
        <v>9.0324222443048683</v>
      </c>
      <c r="I782" s="186">
        <f t="shared" si="521"/>
        <v>12.658036533168842</v>
      </c>
      <c r="J782" s="186">
        <f t="shared" si="521"/>
        <v>12.661833944128791</v>
      </c>
      <c r="K782" s="186">
        <f t="shared" si="521"/>
        <v>12.665632494312026</v>
      </c>
      <c r="L782" s="186">
        <f t="shared" si="505"/>
        <v>12.669432184060323</v>
      </c>
    </row>
    <row r="783" spans="3:12" s="503" customFormat="1">
      <c r="C783" s="195" t="str">
        <f t="shared" ref="C783:D783" si="522">C750</f>
        <v>D25</v>
      </c>
      <c r="D783" s="195" t="str">
        <f t="shared" si="522"/>
        <v>Велико Търново (Veliko Tarnovo)</v>
      </c>
      <c r="E783" s="378" t="s">
        <v>300</v>
      </c>
      <c r="F783" s="186">
        <f t="shared" ref="F783:K783" si="523">F750</f>
        <v>2.1370778808147648</v>
      </c>
      <c r="G783" s="186">
        <f t="shared" si="523"/>
        <v>6.420067477841819</v>
      </c>
      <c r="H783" s="186">
        <f t="shared" si="523"/>
        <v>10.69934635837396</v>
      </c>
      <c r="I783" s="186">
        <f t="shared" si="523"/>
        <v>14.994063986625266</v>
      </c>
      <c r="J783" s="186">
        <f t="shared" si="523"/>
        <v>14.99856220582125</v>
      </c>
      <c r="K783" s="186">
        <f t="shared" si="523"/>
        <v>15.003061774482996</v>
      </c>
      <c r="L783" s="186">
        <f t="shared" si="505"/>
        <v>15.007562693015339</v>
      </c>
    </row>
    <row r="784" spans="3:12" s="503" customFormat="1">
      <c r="C784" s="195" t="str">
        <f t="shared" ref="C784:D784" si="524">C751</f>
        <v>D26</v>
      </c>
      <c r="D784" s="195" t="str">
        <f t="shared" si="524"/>
        <v>Видин (Vidin)</v>
      </c>
      <c r="E784" s="378" t="s">
        <v>300</v>
      </c>
      <c r="F784" s="186">
        <f t="shared" ref="F784:K784" si="525">F751</f>
        <v>1.4107317314133618</v>
      </c>
      <c r="G784" s="186">
        <f t="shared" si="525"/>
        <v>4.2466236678762712</v>
      </c>
      <c r="H784" s="186">
        <f t="shared" si="525"/>
        <v>7.0696620138218593</v>
      </c>
      <c r="I784" s="186">
        <f t="shared" si="525"/>
        <v>9.9074243461699538</v>
      </c>
      <c r="J784" s="186">
        <f t="shared" si="525"/>
        <v>9.9103965734738022</v>
      </c>
      <c r="K784" s="186">
        <f t="shared" si="525"/>
        <v>9.9133696924458423</v>
      </c>
      <c r="L784" s="186">
        <f t="shared" si="505"/>
        <v>9.9163437033535775</v>
      </c>
    </row>
    <row r="785" spans="2:12" s="503" customFormat="1">
      <c r="C785" s="195" t="str">
        <f t="shared" ref="C785:D785" si="526">C752</f>
        <v>D27</v>
      </c>
      <c r="D785" s="195" t="str">
        <f t="shared" si="526"/>
        <v>Враца (Vratsa)</v>
      </c>
      <c r="E785" s="378" t="s">
        <v>300</v>
      </c>
      <c r="F785" s="186">
        <f t="shared" ref="F785:K785" si="527">F752</f>
        <v>1.7382775969395858</v>
      </c>
      <c r="G785" s="186">
        <f t="shared" si="527"/>
        <v>5.2036560182563232</v>
      </c>
      <c r="H785" s="186">
        <f t="shared" si="527"/>
        <v>8.6725445634815301</v>
      </c>
      <c r="I785" s="186">
        <f t="shared" si="527"/>
        <v>12.153703951263015</v>
      </c>
      <c r="J785" s="186">
        <f t="shared" si="527"/>
        <v>12.157350062448392</v>
      </c>
      <c r="K785" s="186">
        <f t="shared" si="527"/>
        <v>12.160997267467126</v>
      </c>
      <c r="L785" s="186">
        <f t="shared" si="505"/>
        <v>12.164645566647367</v>
      </c>
    </row>
    <row r="786" spans="2:12" s="503" customFormat="1">
      <c r="C786" s="195" t="str">
        <f t="shared" ref="C786:D786" si="528">C753</f>
        <v>D28</v>
      </c>
      <c r="D786" s="195" t="str">
        <f t="shared" si="528"/>
        <v>Ямбол (Yambol)</v>
      </c>
      <c r="E786" s="378" t="s">
        <v>300</v>
      </c>
      <c r="F786" s="186">
        <f t="shared" ref="F786:K786" si="529">F753</f>
        <v>1.5988688645961509</v>
      </c>
      <c r="G786" s="186">
        <f t="shared" si="529"/>
        <v>4.7893274461833446</v>
      </c>
      <c r="H786" s="186">
        <f t="shared" si="529"/>
        <v>7.9821884695338312</v>
      </c>
      <c r="I786" s="186">
        <f t="shared" si="529"/>
        <v>11.18623892120471</v>
      </c>
      <c r="J786" s="186">
        <f t="shared" si="529"/>
        <v>11.189594792881071</v>
      </c>
      <c r="K786" s="186">
        <f t="shared" si="529"/>
        <v>11.192951671318932</v>
      </c>
      <c r="L786" s="186">
        <f t="shared" si="505"/>
        <v>11.196309556820328</v>
      </c>
    </row>
    <row r="787" spans="2:12" s="503" customFormat="1">
      <c r="C787" s="379" t="s">
        <v>2</v>
      </c>
      <c r="D787" s="379"/>
      <c r="E787" s="380" t="s">
        <v>300</v>
      </c>
      <c r="F787" s="181">
        <f t="shared" ref="F787:L787" si="530">SUM(F759:F786)</f>
        <v>52.746483950831667</v>
      </c>
      <c r="G787" s="181">
        <f t="shared" si="530"/>
        <v>158.72012005241339</v>
      </c>
      <c r="H787" s="181">
        <f t="shared" si="530"/>
        <v>264.29979966617344</v>
      </c>
      <c r="I787" s="181">
        <f t="shared" si="530"/>
        <v>370.38973925217545</v>
      </c>
      <c r="J787" s="181">
        <f t="shared" si="530"/>
        <v>370.50085617395098</v>
      </c>
      <c r="K787" s="181">
        <f t="shared" si="530"/>
        <v>370.60982144707793</v>
      </c>
      <c r="L787" s="181">
        <f t="shared" si="530"/>
        <v>370.72100439351203</v>
      </c>
    </row>
    <row r="788" spans="2:12" s="503" customFormat="1"/>
    <row r="790" spans="2:12">
      <c r="B790" s="384">
        <f>B680+0.01</f>
        <v>6.1199999999999974</v>
      </c>
      <c r="C790" s="75" t="s">
        <v>651</v>
      </c>
    </row>
    <row r="792" spans="2:12" s="503" customFormat="1"/>
    <row r="793" spans="2:12" s="503" customFormat="1" ht="18">
      <c r="C793" s="547" t="s">
        <v>698</v>
      </c>
    </row>
    <row r="794" spans="2:12" s="503" customFormat="1"/>
    <row r="795" spans="2:12" s="503" customFormat="1">
      <c r="C795" s="286" t="s">
        <v>859</v>
      </c>
      <c r="D795" s="287"/>
      <c r="E795" s="285"/>
      <c r="F795" s="288"/>
      <c r="G795" s="263"/>
      <c r="H795" s="263"/>
      <c r="I795" s="263"/>
      <c r="J795" s="263"/>
    </row>
    <row r="796" spans="2:12" s="503" customFormat="1">
      <c r="C796" s="284" t="s">
        <v>306</v>
      </c>
      <c r="D796" s="243" t="s">
        <v>14</v>
      </c>
      <c r="E796" s="230">
        <f t="shared" ref="E796:J796" si="531">E802</f>
        <v>2014</v>
      </c>
      <c r="F796" s="230">
        <f t="shared" si="531"/>
        <v>2015</v>
      </c>
      <c r="G796" s="230">
        <f t="shared" si="531"/>
        <v>2016</v>
      </c>
      <c r="H796" s="230">
        <f t="shared" si="531"/>
        <v>2017</v>
      </c>
      <c r="I796" s="230">
        <f t="shared" si="531"/>
        <v>2018</v>
      </c>
      <c r="J796" s="230">
        <f t="shared" si="531"/>
        <v>2019</v>
      </c>
      <c r="K796" s="230">
        <f t="shared" ref="K796" si="532">K802</f>
        <v>2020</v>
      </c>
    </row>
    <row r="797" spans="2:12" s="503" customFormat="1">
      <c r="C797" s="278" t="s">
        <v>689</v>
      </c>
      <c r="D797" s="278" t="s">
        <v>307</v>
      </c>
      <c r="E797" s="551">
        <f>'3. Network design parameters'!F198</f>
        <v>2.6666666666666665</v>
      </c>
      <c r="F797" s="551">
        <f>'3. Network design parameters'!G198</f>
        <v>2.6666666666666665</v>
      </c>
      <c r="G797" s="551">
        <f>'3. Network design parameters'!H198</f>
        <v>2.6666666666666665</v>
      </c>
      <c r="H797" s="551">
        <f>'3. Network design parameters'!I198</f>
        <v>2.6666666666666665</v>
      </c>
      <c r="I797" s="551">
        <f>'3. Network design parameters'!J198</f>
        <v>2.6666666666666665</v>
      </c>
      <c r="J797" s="551">
        <f>'3. Network design parameters'!K198</f>
        <v>2.6666666666666665</v>
      </c>
      <c r="K797" s="551">
        <f>'3. Network design parameters'!L198</f>
        <v>2.6666666666666665</v>
      </c>
    </row>
    <row r="798" spans="2:12" s="503" customFormat="1">
      <c r="C798" s="278" t="s">
        <v>690</v>
      </c>
      <c r="D798" s="278" t="s">
        <v>307</v>
      </c>
      <c r="E798" s="551">
        <f>'3. Network design parameters'!F199</f>
        <v>4</v>
      </c>
      <c r="F798" s="551">
        <f>'3. Network design parameters'!G199</f>
        <v>4</v>
      </c>
      <c r="G798" s="551">
        <f>'3. Network design parameters'!H199</f>
        <v>4</v>
      </c>
      <c r="H798" s="551">
        <f>'3. Network design parameters'!I199</f>
        <v>4</v>
      </c>
      <c r="I798" s="551">
        <f>'3. Network design parameters'!J199</f>
        <v>4</v>
      </c>
      <c r="J798" s="551">
        <f>'3. Network design parameters'!K199</f>
        <v>4</v>
      </c>
      <c r="K798" s="551">
        <f>'3. Network design parameters'!L199</f>
        <v>4</v>
      </c>
    </row>
    <row r="799" spans="2:12" s="503" customFormat="1">
      <c r="C799" s="278" t="s">
        <v>445</v>
      </c>
      <c r="D799" s="278" t="s">
        <v>307</v>
      </c>
      <c r="E799" s="551">
        <f>'3. Network design parameters'!F200</f>
        <v>8</v>
      </c>
      <c r="F799" s="551">
        <f>'3. Network design parameters'!G200</f>
        <v>8</v>
      </c>
      <c r="G799" s="551">
        <f>'3. Network design parameters'!H200</f>
        <v>8</v>
      </c>
      <c r="H799" s="551">
        <f>'3. Network design parameters'!I200</f>
        <v>8</v>
      </c>
      <c r="I799" s="551">
        <f>'3. Network design parameters'!J200</f>
        <v>8</v>
      </c>
      <c r="J799" s="551">
        <f>'3. Network design parameters'!K200</f>
        <v>8</v>
      </c>
      <c r="K799" s="551">
        <f>'3. Network design parameters'!L200</f>
        <v>8</v>
      </c>
    </row>
    <row r="800" spans="2:12" s="503" customFormat="1"/>
    <row r="801" spans="3:11">
      <c r="C801" s="286" t="s">
        <v>860</v>
      </c>
      <c r="D801" s="287"/>
      <c r="E801" s="285"/>
      <c r="F801" s="288"/>
      <c r="G801" s="263"/>
      <c r="H801" s="263"/>
      <c r="I801" s="263"/>
      <c r="J801" s="263"/>
      <c r="K801" s="263"/>
    </row>
    <row r="802" spans="3:11" s="503" customFormat="1">
      <c r="C802" s="284" t="s">
        <v>306</v>
      </c>
      <c r="D802" s="243" t="s">
        <v>14</v>
      </c>
      <c r="E802" s="230">
        <f t="shared" ref="E802:K802" si="533">F538</f>
        <v>2014</v>
      </c>
      <c r="F802" s="230">
        <f t="shared" si="533"/>
        <v>2015</v>
      </c>
      <c r="G802" s="230">
        <f t="shared" si="533"/>
        <v>2016</v>
      </c>
      <c r="H802" s="230">
        <f t="shared" si="533"/>
        <v>2017</v>
      </c>
      <c r="I802" s="230">
        <f t="shared" si="533"/>
        <v>2018</v>
      </c>
      <c r="J802" s="230">
        <f t="shared" si="533"/>
        <v>2019</v>
      </c>
      <c r="K802" s="230">
        <f t="shared" si="533"/>
        <v>2020</v>
      </c>
    </row>
    <row r="803" spans="3:11" s="503" customFormat="1">
      <c r="C803" s="278" t="s">
        <v>689</v>
      </c>
      <c r="D803" s="278" t="s">
        <v>446</v>
      </c>
      <c r="E803" s="426">
        <f>E797*'3. Network design parameters'!$F$66</f>
        <v>16.799999999999997</v>
      </c>
      <c r="F803" s="426">
        <f>F797*'3. Network design parameters'!$F$66</f>
        <v>16.799999999999997</v>
      </c>
      <c r="G803" s="426">
        <f>G797*'3. Network design parameters'!$F$66</f>
        <v>16.799999999999997</v>
      </c>
      <c r="H803" s="426">
        <f>H797*'3. Network design parameters'!$F$66</f>
        <v>16.799999999999997</v>
      </c>
      <c r="I803" s="426">
        <f>I797*'3. Network design parameters'!$F$66</f>
        <v>16.799999999999997</v>
      </c>
      <c r="J803" s="426">
        <f>J797*'3. Network design parameters'!$F$66</f>
        <v>16.799999999999997</v>
      </c>
      <c r="K803" s="426">
        <f>K797*'3. Network design parameters'!$F$66</f>
        <v>16.799999999999997</v>
      </c>
    </row>
    <row r="804" spans="3:11" s="503" customFormat="1">
      <c r="C804" s="278" t="s">
        <v>690</v>
      </c>
      <c r="D804" s="278" t="s">
        <v>446</v>
      </c>
      <c r="E804" s="426">
        <f>E798*'3. Network design parameters'!$F$66</f>
        <v>25.2</v>
      </c>
      <c r="F804" s="426">
        <f>F798*'3. Network design parameters'!$F$66</f>
        <v>25.2</v>
      </c>
      <c r="G804" s="426">
        <f>G798*'3. Network design parameters'!$F$66</f>
        <v>25.2</v>
      </c>
      <c r="H804" s="426">
        <f>H798*'3. Network design parameters'!$F$66</f>
        <v>25.2</v>
      </c>
      <c r="I804" s="426">
        <f>I798*'3. Network design parameters'!$F$66</f>
        <v>25.2</v>
      </c>
      <c r="J804" s="426">
        <f>J798*'3. Network design parameters'!$F$66</f>
        <v>25.2</v>
      </c>
      <c r="K804" s="426">
        <f>K798*'3. Network design parameters'!$F$66</f>
        <v>25.2</v>
      </c>
    </row>
    <row r="805" spans="3:11" s="503" customFormat="1">
      <c r="C805" s="278" t="s">
        <v>445</v>
      </c>
      <c r="D805" s="278" t="s">
        <v>446</v>
      </c>
      <c r="E805" s="426">
        <f>E799*'3. Network design parameters'!$F$66</f>
        <v>50.4</v>
      </c>
      <c r="F805" s="426">
        <f>F799*'3. Network design parameters'!$F$66</f>
        <v>50.4</v>
      </c>
      <c r="G805" s="426">
        <f>G799*'3. Network design parameters'!$F$66</f>
        <v>50.4</v>
      </c>
      <c r="H805" s="426">
        <f>H799*'3. Network design parameters'!$F$66</f>
        <v>50.4</v>
      </c>
      <c r="I805" s="426">
        <f>I799*'3. Network design parameters'!$F$66</f>
        <v>50.4</v>
      </c>
      <c r="J805" s="426">
        <f>J799*'3. Network design parameters'!$F$66</f>
        <v>50.4</v>
      </c>
      <c r="K805" s="426">
        <f>K799*'3. Network design parameters'!$F$66</f>
        <v>50.4</v>
      </c>
    </row>
    <row r="806" spans="3:11" s="503" customFormat="1">
      <c r="C806" s="214"/>
      <c r="D806" s="214"/>
      <c r="E806" s="214"/>
      <c r="F806" s="214"/>
      <c r="G806" s="214"/>
      <c r="H806" s="214"/>
      <c r="I806" s="214"/>
      <c r="J806" s="214"/>
      <c r="K806" s="214"/>
    </row>
    <row r="807" spans="3:11" s="503" customFormat="1">
      <c r="C807" s="286" t="s">
        <v>691</v>
      </c>
    </row>
    <row r="808" spans="3:11" s="503" customFormat="1"/>
    <row r="809" spans="3:11" s="503" customFormat="1">
      <c r="C809" s="286" t="s">
        <v>692</v>
      </c>
      <c r="D809" s="287"/>
      <c r="E809" s="285"/>
      <c r="F809" s="288"/>
      <c r="G809" s="263"/>
      <c r="H809" s="263"/>
      <c r="I809" s="263"/>
      <c r="J809" s="263"/>
      <c r="K809" s="263"/>
    </row>
    <row r="810" spans="3:11" s="503" customFormat="1">
      <c r="C810" s="284" t="s">
        <v>306</v>
      </c>
      <c r="D810" s="243" t="s">
        <v>14</v>
      </c>
      <c r="E810" s="230">
        <f t="shared" ref="E810:J810" si="534">E802</f>
        <v>2014</v>
      </c>
      <c r="F810" s="230">
        <f t="shared" si="534"/>
        <v>2015</v>
      </c>
      <c r="G810" s="230">
        <f t="shared" si="534"/>
        <v>2016</v>
      </c>
      <c r="H810" s="230">
        <f t="shared" si="534"/>
        <v>2017</v>
      </c>
      <c r="I810" s="230">
        <f t="shared" si="534"/>
        <v>2018</v>
      </c>
      <c r="J810" s="230">
        <f t="shared" si="534"/>
        <v>2019</v>
      </c>
      <c r="K810" s="230">
        <f t="shared" ref="K810" si="535">K802</f>
        <v>2020</v>
      </c>
    </row>
    <row r="811" spans="3:11" s="503" customFormat="1">
      <c r="C811" s="278" t="s">
        <v>445</v>
      </c>
      <c r="D811" s="278" t="s">
        <v>10</v>
      </c>
      <c r="E811" s="414">
        <f>'B. Dashboard'!$F$73</f>
        <v>1</v>
      </c>
      <c r="F811" s="414">
        <f>'B. Dashboard'!$F$73</f>
        <v>1</v>
      </c>
      <c r="G811" s="414">
        <f>'B. Dashboard'!$F$73</f>
        <v>1</v>
      </c>
      <c r="H811" s="414">
        <f>'B. Dashboard'!$F$73</f>
        <v>1</v>
      </c>
      <c r="I811" s="414">
        <f>'B. Dashboard'!$F$73</f>
        <v>1</v>
      </c>
      <c r="J811" s="414">
        <f>'B. Dashboard'!$F$73</f>
        <v>1</v>
      </c>
      <c r="K811" s="414">
        <f>'B. Dashboard'!$F$73</f>
        <v>1</v>
      </c>
    </row>
    <row r="812" spans="3:11" s="503" customFormat="1">
      <c r="C812" s="278" t="s">
        <v>690</v>
      </c>
      <c r="D812" s="278" t="s">
        <v>10</v>
      </c>
      <c r="E812" s="414">
        <f t="shared" ref="E812:J812" si="536">1-E811</f>
        <v>0</v>
      </c>
      <c r="F812" s="414">
        <f t="shared" si="536"/>
        <v>0</v>
      </c>
      <c r="G812" s="414">
        <f t="shared" si="536"/>
        <v>0</v>
      </c>
      <c r="H812" s="414">
        <f t="shared" si="536"/>
        <v>0</v>
      </c>
      <c r="I812" s="414">
        <f t="shared" si="536"/>
        <v>0</v>
      </c>
      <c r="J812" s="414">
        <f t="shared" si="536"/>
        <v>0</v>
      </c>
      <c r="K812" s="414">
        <f t="shared" ref="K812" si="537">1-K811</f>
        <v>0</v>
      </c>
    </row>
    <row r="813" spans="3:11" s="503" customFormat="1">
      <c r="C813" s="278" t="s">
        <v>621</v>
      </c>
      <c r="D813" s="278" t="str">
        <f>D805</f>
        <v># of channels</v>
      </c>
      <c r="E813" s="426">
        <f t="shared" ref="E813:J813" si="538">E811*E805+E812*E804</f>
        <v>50.4</v>
      </c>
      <c r="F813" s="426">
        <f t="shared" si="538"/>
        <v>50.4</v>
      </c>
      <c r="G813" s="426">
        <f t="shared" si="538"/>
        <v>50.4</v>
      </c>
      <c r="H813" s="426">
        <f t="shared" si="538"/>
        <v>50.4</v>
      </c>
      <c r="I813" s="426">
        <f t="shared" si="538"/>
        <v>50.4</v>
      </c>
      <c r="J813" s="426">
        <f t="shared" si="538"/>
        <v>50.4</v>
      </c>
      <c r="K813" s="426">
        <f t="shared" ref="K813" si="539">K811*K805+K812*K804</f>
        <v>50.4</v>
      </c>
    </row>
    <row r="814" spans="3:11" s="503" customFormat="1">
      <c r="C814" s="278" t="s">
        <v>621</v>
      </c>
      <c r="D814" s="278" t="s">
        <v>307</v>
      </c>
      <c r="E814" s="426">
        <f>E813/'3. Network design parameters'!$F$66</f>
        <v>8</v>
      </c>
      <c r="F814" s="426">
        <f>F813/'3. Network design parameters'!$F$66</f>
        <v>8</v>
      </c>
      <c r="G814" s="426">
        <f>G813/'3. Network design parameters'!$F$66</f>
        <v>8</v>
      </c>
      <c r="H814" s="426">
        <f>H813/'3. Network design parameters'!$F$66</f>
        <v>8</v>
      </c>
      <c r="I814" s="426">
        <f>I813/'3. Network design parameters'!$F$66</f>
        <v>8</v>
      </c>
      <c r="J814" s="426">
        <f>J813/'3. Network design parameters'!$F$66</f>
        <v>8</v>
      </c>
      <c r="K814" s="426">
        <f>K813/'3. Network design parameters'!$F$66</f>
        <v>8</v>
      </c>
    </row>
    <row r="815" spans="3:11" s="503" customFormat="1"/>
    <row r="816" spans="3:11" s="503" customFormat="1">
      <c r="C816" s="286" t="s">
        <v>693</v>
      </c>
      <c r="D816" s="287"/>
      <c r="E816" s="285"/>
      <c r="F816" s="288"/>
      <c r="G816" s="263"/>
      <c r="H816" s="263"/>
      <c r="I816" s="263"/>
      <c r="J816" s="263"/>
      <c r="K816" s="263"/>
    </row>
    <row r="817" spans="3:11" s="503" customFormat="1">
      <c r="C817" s="284" t="s">
        <v>306</v>
      </c>
      <c r="D817" s="243" t="s">
        <v>14</v>
      </c>
      <c r="E817" s="230">
        <f t="shared" ref="E817:J817" si="540">E810</f>
        <v>2014</v>
      </c>
      <c r="F817" s="230">
        <f t="shared" si="540"/>
        <v>2015</v>
      </c>
      <c r="G817" s="230">
        <f t="shared" si="540"/>
        <v>2016</v>
      </c>
      <c r="H817" s="230">
        <f t="shared" si="540"/>
        <v>2017</v>
      </c>
      <c r="I817" s="230">
        <f t="shared" si="540"/>
        <v>2018</v>
      </c>
      <c r="J817" s="230">
        <f t="shared" si="540"/>
        <v>2019</v>
      </c>
      <c r="K817" s="230">
        <f t="shared" ref="K817" si="541">K810</f>
        <v>2020</v>
      </c>
    </row>
    <row r="818" spans="3:11" s="503" customFormat="1">
      <c r="C818" s="278" t="s">
        <v>445</v>
      </c>
      <c r="D818" s="278" t="s">
        <v>10</v>
      </c>
      <c r="E818" s="414">
        <f>'B. Dashboard'!$F$74</f>
        <v>1</v>
      </c>
      <c r="F818" s="414">
        <f>'B. Dashboard'!$F$74</f>
        <v>1</v>
      </c>
      <c r="G818" s="414">
        <f>'B. Dashboard'!$F$74</f>
        <v>1</v>
      </c>
      <c r="H818" s="414">
        <f>'B. Dashboard'!$F$74</f>
        <v>1</v>
      </c>
      <c r="I818" s="414">
        <f>'B. Dashboard'!$F$74</f>
        <v>1</v>
      </c>
      <c r="J818" s="414">
        <f>'B. Dashboard'!$F$74</f>
        <v>1</v>
      </c>
      <c r="K818" s="414">
        <f>'B. Dashboard'!$F$74</f>
        <v>1</v>
      </c>
    </row>
    <row r="819" spans="3:11" s="503" customFormat="1">
      <c r="C819" s="278" t="s">
        <v>690</v>
      </c>
      <c r="D819" s="278" t="s">
        <v>10</v>
      </c>
      <c r="E819" s="414">
        <f t="shared" ref="E819:J819" si="542">1-E818</f>
        <v>0</v>
      </c>
      <c r="F819" s="414">
        <f t="shared" si="542"/>
        <v>0</v>
      </c>
      <c r="G819" s="414">
        <f t="shared" si="542"/>
        <v>0</v>
      </c>
      <c r="H819" s="414">
        <f t="shared" si="542"/>
        <v>0</v>
      </c>
      <c r="I819" s="414">
        <f t="shared" si="542"/>
        <v>0</v>
      </c>
      <c r="J819" s="414">
        <f t="shared" si="542"/>
        <v>0</v>
      </c>
      <c r="K819" s="414">
        <f t="shared" ref="K819" si="543">1-K818</f>
        <v>0</v>
      </c>
    </row>
    <row r="820" spans="3:11" s="503" customFormat="1">
      <c r="C820" s="278" t="s">
        <v>621</v>
      </c>
      <c r="D820" s="278" t="str">
        <f>D813</f>
        <v># of channels</v>
      </c>
      <c r="E820" s="426">
        <f t="shared" ref="E820:J820" si="544">E818*E805+E819*E804</f>
        <v>50.4</v>
      </c>
      <c r="F820" s="426">
        <f t="shared" si="544"/>
        <v>50.4</v>
      </c>
      <c r="G820" s="426">
        <f t="shared" si="544"/>
        <v>50.4</v>
      </c>
      <c r="H820" s="426">
        <f t="shared" si="544"/>
        <v>50.4</v>
      </c>
      <c r="I820" s="426">
        <f t="shared" si="544"/>
        <v>50.4</v>
      </c>
      <c r="J820" s="426">
        <f t="shared" si="544"/>
        <v>50.4</v>
      </c>
      <c r="K820" s="426">
        <f t="shared" ref="K820" si="545">K818*K805+K819*K804</f>
        <v>50.4</v>
      </c>
    </row>
    <row r="821" spans="3:11" s="503" customFormat="1">
      <c r="C821" s="278" t="s">
        <v>621</v>
      </c>
      <c r="D821" s="278" t="str">
        <f>D814</f>
        <v># of TRX</v>
      </c>
      <c r="E821" s="426">
        <f>E820/'3. Network design parameters'!$F$66</f>
        <v>8</v>
      </c>
      <c r="F821" s="426">
        <f>F820/'3. Network design parameters'!$F$66</f>
        <v>8</v>
      </c>
      <c r="G821" s="426">
        <f>G820/'3. Network design parameters'!$F$66</f>
        <v>8</v>
      </c>
      <c r="H821" s="426">
        <f>H820/'3. Network design parameters'!$F$66</f>
        <v>8</v>
      </c>
      <c r="I821" s="426">
        <f>I820/'3. Network design parameters'!$F$66</f>
        <v>8</v>
      </c>
      <c r="J821" s="426">
        <f>J820/'3. Network design parameters'!$F$66</f>
        <v>8</v>
      </c>
      <c r="K821" s="426">
        <f>K820/'3. Network design parameters'!$F$66</f>
        <v>8</v>
      </c>
    </row>
    <row r="822" spans="3:11" s="503" customFormat="1"/>
    <row r="823" spans="3:11" s="503" customFormat="1">
      <c r="C823" s="286" t="s">
        <v>694</v>
      </c>
      <c r="D823" s="287"/>
      <c r="E823" s="285"/>
      <c r="F823" s="288"/>
      <c r="G823" s="263"/>
      <c r="H823" s="263"/>
      <c r="I823" s="263"/>
      <c r="J823" s="263"/>
      <c r="K823" s="263"/>
    </row>
    <row r="824" spans="3:11" s="503" customFormat="1">
      <c r="C824" s="284" t="s">
        <v>306</v>
      </c>
      <c r="D824" s="243" t="s">
        <v>14</v>
      </c>
      <c r="E824" s="230">
        <f t="shared" ref="E824:J824" si="546">E817</f>
        <v>2014</v>
      </c>
      <c r="F824" s="230">
        <f t="shared" si="546"/>
        <v>2015</v>
      </c>
      <c r="G824" s="230">
        <f t="shared" si="546"/>
        <v>2016</v>
      </c>
      <c r="H824" s="230">
        <f t="shared" si="546"/>
        <v>2017</v>
      </c>
      <c r="I824" s="230">
        <f t="shared" si="546"/>
        <v>2018</v>
      </c>
      <c r="J824" s="230">
        <f t="shared" si="546"/>
        <v>2019</v>
      </c>
      <c r="K824" s="230">
        <f t="shared" ref="K824" si="547">K817</f>
        <v>2020</v>
      </c>
    </row>
    <row r="825" spans="3:11" s="503" customFormat="1">
      <c r="C825" s="278" t="s">
        <v>690</v>
      </c>
      <c r="D825" s="278" t="s">
        <v>10</v>
      </c>
      <c r="E825" s="414">
        <f>'B. Dashboard'!$F$75</f>
        <v>0.8</v>
      </c>
      <c r="F825" s="414">
        <f>'B. Dashboard'!$F$75</f>
        <v>0.8</v>
      </c>
      <c r="G825" s="414">
        <f>'B. Dashboard'!$F$75</f>
        <v>0.8</v>
      </c>
      <c r="H825" s="414">
        <f>'B. Dashboard'!$F$75</f>
        <v>0.8</v>
      </c>
      <c r="I825" s="414">
        <f>'B. Dashboard'!$F$75</f>
        <v>0.8</v>
      </c>
      <c r="J825" s="414">
        <f>'B. Dashboard'!$F$75</f>
        <v>0.8</v>
      </c>
      <c r="K825" s="414">
        <f>'B. Dashboard'!$F$75</f>
        <v>0.8</v>
      </c>
    </row>
    <row r="826" spans="3:11" s="503" customFormat="1">
      <c r="C826" s="278" t="s">
        <v>443</v>
      </c>
      <c r="D826" s="278" t="s">
        <v>10</v>
      </c>
      <c r="E826" s="414">
        <f t="shared" ref="E826:J826" si="548">1-E825</f>
        <v>0.19999999999999996</v>
      </c>
      <c r="F826" s="414">
        <f t="shared" si="548"/>
        <v>0.19999999999999996</v>
      </c>
      <c r="G826" s="414">
        <f t="shared" si="548"/>
        <v>0.19999999999999996</v>
      </c>
      <c r="H826" s="414">
        <f t="shared" si="548"/>
        <v>0.19999999999999996</v>
      </c>
      <c r="I826" s="414">
        <f t="shared" si="548"/>
        <v>0.19999999999999996</v>
      </c>
      <c r="J826" s="414">
        <f t="shared" si="548"/>
        <v>0.19999999999999996</v>
      </c>
      <c r="K826" s="414">
        <f t="shared" ref="K826" si="549">1-K825</f>
        <v>0.19999999999999996</v>
      </c>
    </row>
    <row r="827" spans="3:11" s="503" customFormat="1">
      <c r="C827" s="278" t="s">
        <v>621</v>
      </c>
      <c r="D827" s="278" t="str">
        <f>D820</f>
        <v># of channels</v>
      </c>
      <c r="E827" s="426">
        <f t="shared" ref="E827:J827" si="550">E825*E804+E826*E803</f>
        <v>23.52</v>
      </c>
      <c r="F827" s="426">
        <f t="shared" si="550"/>
        <v>23.52</v>
      </c>
      <c r="G827" s="426">
        <f t="shared" si="550"/>
        <v>23.52</v>
      </c>
      <c r="H827" s="426">
        <f t="shared" si="550"/>
        <v>23.52</v>
      </c>
      <c r="I827" s="426">
        <f t="shared" si="550"/>
        <v>23.52</v>
      </c>
      <c r="J827" s="426">
        <f t="shared" si="550"/>
        <v>23.52</v>
      </c>
      <c r="K827" s="426">
        <f t="shared" ref="K827" si="551">K825*K804+K826*K803</f>
        <v>23.52</v>
      </c>
    </row>
    <row r="828" spans="3:11" s="503" customFormat="1">
      <c r="C828" s="278" t="s">
        <v>621</v>
      </c>
      <c r="D828" s="278" t="str">
        <f>D821</f>
        <v># of TRX</v>
      </c>
      <c r="E828" s="426">
        <f>E827/'3. Network design parameters'!$F$66</f>
        <v>3.7333333333333334</v>
      </c>
      <c r="F828" s="426">
        <f>F827/'3. Network design parameters'!$F$66</f>
        <v>3.7333333333333334</v>
      </c>
      <c r="G828" s="426">
        <f>G827/'3. Network design parameters'!$F$66</f>
        <v>3.7333333333333334</v>
      </c>
      <c r="H828" s="426">
        <f>H827/'3. Network design parameters'!$F$66</f>
        <v>3.7333333333333334</v>
      </c>
      <c r="I828" s="426">
        <f>I827/'3. Network design parameters'!$F$66</f>
        <v>3.7333333333333334</v>
      </c>
      <c r="J828" s="426">
        <f>J827/'3. Network design parameters'!$F$66</f>
        <v>3.7333333333333334</v>
      </c>
      <c r="K828" s="426">
        <f>K827/'3. Network design parameters'!$F$66</f>
        <v>3.7333333333333334</v>
      </c>
    </row>
    <row r="829" spans="3:11" s="503" customFormat="1"/>
    <row r="830" spans="3:11" s="503" customFormat="1">
      <c r="C830" s="286" t="s">
        <v>695</v>
      </c>
      <c r="D830" s="287"/>
      <c r="E830" s="285"/>
      <c r="F830" s="288"/>
      <c r="G830" s="263"/>
      <c r="H830" s="263"/>
      <c r="I830" s="263"/>
      <c r="J830" s="263"/>
      <c r="K830" s="263"/>
    </row>
    <row r="831" spans="3:11" s="503" customFormat="1">
      <c r="C831" s="284" t="s">
        <v>681</v>
      </c>
      <c r="D831" s="243" t="s">
        <v>14</v>
      </c>
      <c r="E831" s="230">
        <f t="shared" ref="E831:J831" si="552">E824</f>
        <v>2014</v>
      </c>
      <c r="F831" s="230">
        <f t="shared" si="552"/>
        <v>2015</v>
      </c>
      <c r="G831" s="230">
        <f t="shared" si="552"/>
        <v>2016</v>
      </c>
      <c r="H831" s="230">
        <f t="shared" si="552"/>
        <v>2017</v>
      </c>
      <c r="I831" s="230">
        <f t="shared" si="552"/>
        <v>2018</v>
      </c>
      <c r="J831" s="230">
        <f t="shared" si="552"/>
        <v>2019</v>
      </c>
      <c r="K831" s="230">
        <f t="shared" ref="K831" si="553">K824</f>
        <v>2020</v>
      </c>
    </row>
    <row r="832" spans="3:11" s="503" customFormat="1">
      <c r="C832" s="278" t="str">
        <f>'C. Masterfiles'!C153</f>
        <v>G1</v>
      </c>
      <c r="D832" s="278" t="str">
        <f>'C. Masterfiles'!D153</f>
        <v>Predominatly urban (PU)</v>
      </c>
      <c r="E832" s="427">
        <f t="shared" ref="E832:K832" si="554">VLOOKUP(E813/(E811*3+E812*2), BlockingTable,MATCH(BlockingInput,BlockingRate))*(E811*3+E812*2)</f>
        <v>29.490000000000002</v>
      </c>
      <c r="F832" s="427">
        <f t="shared" si="554"/>
        <v>29.490000000000002</v>
      </c>
      <c r="G832" s="427">
        <f t="shared" si="554"/>
        <v>29.490000000000002</v>
      </c>
      <c r="H832" s="427">
        <f t="shared" si="554"/>
        <v>29.490000000000002</v>
      </c>
      <c r="I832" s="427">
        <f t="shared" si="554"/>
        <v>29.490000000000002</v>
      </c>
      <c r="J832" s="427">
        <f t="shared" si="554"/>
        <v>29.490000000000002</v>
      </c>
      <c r="K832" s="427">
        <f t="shared" si="554"/>
        <v>29.490000000000002</v>
      </c>
    </row>
    <row r="833" spans="3:11" s="503" customFormat="1">
      <c r="C833" s="278" t="str">
        <f>'C. Masterfiles'!C154</f>
        <v>G2</v>
      </c>
      <c r="D833" s="278" t="str">
        <f>'C. Masterfiles'!D154</f>
        <v>Intermediate (IN)</v>
      </c>
      <c r="E833" s="427">
        <f t="shared" ref="E833:K833" si="555">VLOOKUP(E820/(E818*3+E819*2), BlockingTable,MATCH(BlockingInput,BlockingRate))*(E818*3+E819*2)</f>
        <v>29.490000000000002</v>
      </c>
      <c r="F833" s="427">
        <f t="shared" si="555"/>
        <v>29.490000000000002</v>
      </c>
      <c r="G833" s="427">
        <f t="shared" si="555"/>
        <v>29.490000000000002</v>
      </c>
      <c r="H833" s="427">
        <f t="shared" si="555"/>
        <v>29.490000000000002</v>
      </c>
      <c r="I833" s="427">
        <f t="shared" si="555"/>
        <v>29.490000000000002</v>
      </c>
      <c r="J833" s="427">
        <f t="shared" si="555"/>
        <v>29.490000000000002</v>
      </c>
      <c r="K833" s="427">
        <f t="shared" si="555"/>
        <v>29.490000000000002</v>
      </c>
    </row>
    <row r="834" spans="3:11" s="503" customFormat="1">
      <c r="C834" s="278" t="str">
        <f>'C. Masterfiles'!C155</f>
        <v>G3</v>
      </c>
      <c r="D834" s="278" t="str">
        <f>'C. Masterfiles'!D155</f>
        <v>Predominatly rural (PR)</v>
      </c>
      <c r="E834" s="427">
        <f t="shared" ref="E834:K834" si="556">VLOOKUP(E827/(E825*2+E826), BlockingTable,MATCH(BlockingInput,BlockingRate))*(E825*2+E826)</f>
        <v>13.32</v>
      </c>
      <c r="F834" s="427">
        <f t="shared" si="556"/>
        <v>13.32</v>
      </c>
      <c r="G834" s="427">
        <f t="shared" si="556"/>
        <v>13.32</v>
      </c>
      <c r="H834" s="427">
        <f t="shared" si="556"/>
        <v>13.32</v>
      </c>
      <c r="I834" s="427">
        <f t="shared" si="556"/>
        <v>13.32</v>
      </c>
      <c r="J834" s="427">
        <f t="shared" si="556"/>
        <v>13.32</v>
      </c>
      <c r="K834" s="427">
        <f t="shared" si="556"/>
        <v>13.32</v>
      </c>
    </row>
    <row r="835" spans="3:11" s="503" customFormat="1"/>
    <row r="836" spans="3:11" s="503" customFormat="1"/>
    <row r="837" spans="3:11" s="503" customFormat="1" ht="18">
      <c r="C837" s="547" t="s">
        <v>699</v>
      </c>
    </row>
    <row r="838" spans="3:11" s="503" customFormat="1"/>
    <row r="839" spans="3:11" s="503" customFormat="1"/>
    <row r="840" spans="3:11" s="503" customFormat="1">
      <c r="C840" s="286" t="s">
        <v>749</v>
      </c>
      <c r="D840" s="287"/>
      <c r="E840" s="285"/>
      <c r="F840" s="288"/>
      <c r="G840" s="263"/>
      <c r="H840" s="263"/>
      <c r="I840" s="263"/>
      <c r="J840" s="263"/>
      <c r="K840" s="263"/>
    </row>
    <row r="841" spans="3:11" s="503" customFormat="1">
      <c r="C841" s="284" t="s">
        <v>306</v>
      </c>
      <c r="D841" s="243" t="s">
        <v>14</v>
      </c>
      <c r="E841" s="230">
        <f t="shared" ref="E841:J841" si="557">E831</f>
        <v>2014</v>
      </c>
      <c r="F841" s="230">
        <f t="shared" si="557"/>
        <v>2015</v>
      </c>
      <c r="G841" s="230">
        <f t="shared" si="557"/>
        <v>2016</v>
      </c>
      <c r="H841" s="230">
        <f t="shared" si="557"/>
        <v>2017</v>
      </c>
      <c r="I841" s="230">
        <f t="shared" si="557"/>
        <v>2018</v>
      </c>
      <c r="J841" s="230">
        <f t="shared" si="557"/>
        <v>2019</v>
      </c>
      <c r="K841" s="230">
        <f t="shared" ref="K841" si="558">K831</f>
        <v>2020</v>
      </c>
    </row>
    <row r="842" spans="3:11" s="503" customFormat="1">
      <c r="C842" s="278" t="s">
        <v>689</v>
      </c>
      <c r="D842" s="278" t="s">
        <v>707</v>
      </c>
      <c r="E842" s="551">
        <f>'3. Network design parameters'!F204</f>
        <v>4</v>
      </c>
      <c r="F842" s="551">
        <f>'3. Network design parameters'!G204</f>
        <v>4</v>
      </c>
      <c r="G842" s="551">
        <f>'3. Network design parameters'!H204</f>
        <v>4</v>
      </c>
      <c r="H842" s="551">
        <f>'3. Network design parameters'!I204</f>
        <v>4</v>
      </c>
      <c r="I842" s="551">
        <f>'3. Network design parameters'!J204</f>
        <v>4</v>
      </c>
      <c r="J842" s="551">
        <f>'3. Network design parameters'!K204</f>
        <v>4</v>
      </c>
      <c r="K842" s="551">
        <f>'3. Network design parameters'!L204</f>
        <v>4</v>
      </c>
    </row>
    <row r="843" spans="3:11" s="503" customFormat="1">
      <c r="C843" s="278" t="s">
        <v>690</v>
      </c>
      <c r="D843" s="278" t="s">
        <v>707</v>
      </c>
      <c r="E843" s="551">
        <f>'3. Network design parameters'!F205</f>
        <v>4</v>
      </c>
      <c r="F843" s="551">
        <f>'3. Network design parameters'!G205</f>
        <v>4</v>
      </c>
      <c r="G843" s="551">
        <f>'3. Network design parameters'!H205</f>
        <v>4</v>
      </c>
      <c r="H843" s="551">
        <f>'3. Network design parameters'!I205</f>
        <v>4</v>
      </c>
      <c r="I843" s="551">
        <f>'3. Network design parameters'!J205</f>
        <v>4</v>
      </c>
      <c r="J843" s="551">
        <f>'3. Network design parameters'!K205</f>
        <v>4</v>
      </c>
      <c r="K843" s="551">
        <f>'3. Network design parameters'!L205</f>
        <v>4</v>
      </c>
    </row>
    <row r="844" spans="3:11" s="503" customFormat="1">
      <c r="C844" s="278" t="s">
        <v>445</v>
      </c>
      <c r="D844" s="278" t="s">
        <v>707</v>
      </c>
      <c r="E844" s="551">
        <f>'3. Network design parameters'!F206</f>
        <v>8</v>
      </c>
      <c r="F844" s="551">
        <f>'3. Network design parameters'!G206</f>
        <v>8</v>
      </c>
      <c r="G844" s="551">
        <f>'3. Network design parameters'!H206</f>
        <v>8</v>
      </c>
      <c r="H844" s="551">
        <f>'3. Network design parameters'!I206</f>
        <v>8</v>
      </c>
      <c r="I844" s="551">
        <f>'3. Network design parameters'!J206</f>
        <v>8</v>
      </c>
      <c r="J844" s="551">
        <f>'3. Network design parameters'!K206</f>
        <v>8</v>
      </c>
      <c r="K844" s="551">
        <f>'3. Network design parameters'!L206</f>
        <v>8</v>
      </c>
    </row>
    <row r="845" spans="3:11" s="503" customFormat="1"/>
    <row r="846" spans="3:11" s="503" customFormat="1">
      <c r="C846" s="286" t="s">
        <v>748</v>
      </c>
      <c r="D846" s="287"/>
      <c r="E846" s="285"/>
      <c r="F846" s="288"/>
      <c r="G846" s="263"/>
      <c r="H846" s="263"/>
      <c r="I846" s="263"/>
      <c r="J846" s="263"/>
      <c r="K846" s="263"/>
    </row>
    <row r="847" spans="3:11" s="503" customFormat="1">
      <c r="C847" s="284" t="s">
        <v>306</v>
      </c>
      <c r="D847" s="243" t="s">
        <v>14</v>
      </c>
      <c r="E847" s="230">
        <f t="shared" ref="E847:J847" si="559">E841</f>
        <v>2014</v>
      </c>
      <c r="F847" s="230">
        <f t="shared" si="559"/>
        <v>2015</v>
      </c>
      <c r="G847" s="230">
        <f t="shared" si="559"/>
        <v>2016</v>
      </c>
      <c r="H847" s="230">
        <f t="shared" si="559"/>
        <v>2017</v>
      </c>
      <c r="I847" s="230">
        <f t="shared" si="559"/>
        <v>2018</v>
      </c>
      <c r="J847" s="230">
        <f t="shared" si="559"/>
        <v>2019</v>
      </c>
      <c r="K847" s="230">
        <f t="shared" ref="K847" si="560">K841</f>
        <v>2020</v>
      </c>
    </row>
    <row r="848" spans="3:11" s="503" customFormat="1">
      <c r="C848" s="278" t="s">
        <v>689</v>
      </c>
      <c r="D848" s="278" t="s">
        <v>708</v>
      </c>
      <c r="E848" s="553">
        <f>'3. Network design parameters'!F69*'3. Network design parameters'!F70*E842</f>
        <v>6.4</v>
      </c>
      <c r="F848" s="553">
        <f>'3. Network design parameters'!G69*'3. Network design parameters'!G70*F842</f>
        <v>6.4</v>
      </c>
      <c r="G848" s="553">
        <f>'3. Network design parameters'!H69*'3. Network design parameters'!H70*G842</f>
        <v>6.4</v>
      </c>
      <c r="H848" s="553">
        <f>'3. Network design parameters'!I69*'3. Network design parameters'!I70*H842</f>
        <v>6.4</v>
      </c>
      <c r="I848" s="553">
        <f>'3. Network design parameters'!J69*'3. Network design parameters'!J70*I842</f>
        <v>6.4</v>
      </c>
      <c r="J848" s="553">
        <f>'3. Network design parameters'!K69*'3. Network design parameters'!K70*J842</f>
        <v>6.4</v>
      </c>
      <c r="K848" s="553">
        <f>'3. Network design parameters'!L69*'3. Network design parameters'!L70*K842</f>
        <v>6.4</v>
      </c>
    </row>
    <row r="849" spans="3:11" s="503" customFormat="1">
      <c r="C849" s="278" t="s">
        <v>690</v>
      </c>
      <c r="D849" s="278" t="s">
        <v>708</v>
      </c>
      <c r="E849" s="553">
        <f>'3. Network design parameters'!F69*'3. Network design parameters'!F70*E843</f>
        <v>6.4</v>
      </c>
      <c r="F849" s="553">
        <f>'3. Network design parameters'!G69*'3. Network design parameters'!G70*F843</f>
        <v>6.4</v>
      </c>
      <c r="G849" s="553">
        <f>'3. Network design parameters'!H69*'3. Network design parameters'!H70*G843</f>
        <v>6.4</v>
      </c>
      <c r="H849" s="553">
        <f>'3. Network design parameters'!I69*'3. Network design parameters'!I70*H843</f>
        <v>6.4</v>
      </c>
      <c r="I849" s="553">
        <f>'3. Network design parameters'!J69*'3. Network design parameters'!J70*I843</f>
        <v>6.4</v>
      </c>
      <c r="J849" s="553">
        <f>'3. Network design parameters'!K69*'3. Network design parameters'!K70*J843</f>
        <v>6.4</v>
      </c>
      <c r="K849" s="553">
        <f>'3. Network design parameters'!L69*'3. Network design parameters'!L70*K843</f>
        <v>6.4</v>
      </c>
    </row>
    <row r="850" spans="3:11" s="503" customFormat="1">
      <c r="C850" s="278" t="s">
        <v>445</v>
      </c>
      <c r="D850" s="278" t="s">
        <v>708</v>
      </c>
      <c r="E850" s="553">
        <f>'3. Network design parameters'!F69*'3. Network design parameters'!F70*E844</f>
        <v>12.8</v>
      </c>
      <c r="F850" s="553">
        <f>'3. Network design parameters'!G69*'3. Network design parameters'!G70*F844</f>
        <v>12.8</v>
      </c>
      <c r="G850" s="553">
        <f>'3. Network design parameters'!H69*'3. Network design parameters'!H70*G844</f>
        <v>12.8</v>
      </c>
      <c r="H850" s="553">
        <f>'3. Network design parameters'!I69*'3. Network design parameters'!I70*H844</f>
        <v>12.8</v>
      </c>
      <c r="I850" s="553">
        <f>'3. Network design parameters'!J69*'3. Network design parameters'!J70*I844</f>
        <v>12.8</v>
      </c>
      <c r="J850" s="553">
        <f>'3. Network design parameters'!K69*'3. Network design parameters'!K70*J844</f>
        <v>12.8</v>
      </c>
      <c r="K850" s="553">
        <f>'3. Network design parameters'!L69*'3. Network design parameters'!L70*K844</f>
        <v>12.8</v>
      </c>
    </row>
    <row r="851" spans="3:11" s="503" customFormat="1"/>
    <row r="852" spans="3:11" s="503" customFormat="1">
      <c r="C852" s="286" t="s">
        <v>948</v>
      </c>
    </row>
    <row r="853" spans="3:11" s="503" customFormat="1"/>
    <row r="854" spans="3:11" s="503" customFormat="1">
      <c r="C854" s="286" t="s">
        <v>745</v>
      </c>
      <c r="D854" s="287"/>
      <c r="E854" s="285"/>
      <c r="F854" s="288"/>
      <c r="G854" s="263"/>
      <c r="H854" s="263"/>
      <c r="I854" s="263"/>
      <c r="J854" s="263"/>
      <c r="K854" s="263"/>
    </row>
    <row r="855" spans="3:11" s="503" customFormat="1">
      <c r="C855" s="284" t="s">
        <v>306</v>
      </c>
      <c r="D855" s="243" t="s">
        <v>14</v>
      </c>
      <c r="E855" s="230">
        <f t="shared" ref="E855:J855" si="561">E847</f>
        <v>2014</v>
      </c>
      <c r="F855" s="230">
        <f t="shared" si="561"/>
        <v>2015</v>
      </c>
      <c r="G855" s="230">
        <f t="shared" si="561"/>
        <v>2016</v>
      </c>
      <c r="H855" s="230">
        <f t="shared" si="561"/>
        <v>2017</v>
      </c>
      <c r="I855" s="230">
        <f t="shared" si="561"/>
        <v>2018</v>
      </c>
      <c r="J855" s="230">
        <f t="shared" si="561"/>
        <v>2019</v>
      </c>
      <c r="K855" s="230">
        <f t="shared" ref="K855" si="562">K847</f>
        <v>2020</v>
      </c>
    </row>
    <row r="856" spans="3:11" s="503" customFormat="1">
      <c r="C856" s="278" t="s">
        <v>445</v>
      </c>
      <c r="D856" s="278" t="s">
        <v>10</v>
      </c>
      <c r="E856" s="414">
        <f>'B. Dashboard'!$F$76</f>
        <v>1</v>
      </c>
      <c r="F856" s="414">
        <f>'B. Dashboard'!$F$76</f>
        <v>1</v>
      </c>
      <c r="G856" s="414">
        <f>'B. Dashboard'!$F$76</f>
        <v>1</v>
      </c>
      <c r="H856" s="414">
        <f>'B. Dashboard'!$F$76</f>
        <v>1</v>
      </c>
      <c r="I856" s="414">
        <f>'B. Dashboard'!$F$76</f>
        <v>1</v>
      </c>
      <c r="J856" s="414">
        <f>'B. Dashboard'!$F$76</f>
        <v>1</v>
      </c>
      <c r="K856" s="414">
        <f>'B. Dashboard'!$F$76</f>
        <v>1</v>
      </c>
    </row>
    <row r="857" spans="3:11" s="503" customFormat="1">
      <c r="C857" s="278" t="s">
        <v>690</v>
      </c>
      <c r="D857" s="278" t="s">
        <v>10</v>
      </c>
      <c r="E857" s="414">
        <f t="shared" ref="E857:J857" si="563">1-E856</f>
        <v>0</v>
      </c>
      <c r="F857" s="414">
        <f t="shared" si="563"/>
        <v>0</v>
      </c>
      <c r="G857" s="414">
        <f t="shared" si="563"/>
        <v>0</v>
      </c>
      <c r="H857" s="414">
        <f t="shared" si="563"/>
        <v>0</v>
      </c>
      <c r="I857" s="414">
        <f t="shared" si="563"/>
        <v>0</v>
      </c>
      <c r="J857" s="414">
        <f t="shared" si="563"/>
        <v>0</v>
      </c>
      <c r="K857" s="414">
        <f t="shared" ref="K857" si="564">1-K856</f>
        <v>0</v>
      </c>
    </row>
    <row r="858" spans="3:11" s="503" customFormat="1">
      <c r="C858" s="278" t="s">
        <v>621</v>
      </c>
      <c r="D858" s="278" t="s">
        <v>705</v>
      </c>
      <c r="E858" s="426">
        <f t="shared" ref="E858:J858" si="565">E857*E849+E856*E850</f>
        <v>12.8</v>
      </c>
      <c r="F858" s="426">
        <f t="shared" si="565"/>
        <v>12.8</v>
      </c>
      <c r="G858" s="426">
        <f t="shared" si="565"/>
        <v>12.8</v>
      </c>
      <c r="H858" s="426">
        <f t="shared" si="565"/>
        <v>12.8</v>
      </c>
      <c r="I858" s="426">
        <f t="shared" si="565"/>
        <v>12.8</v>
      </c>
      <c r="J858" s="426">
        <f t="shared" si="565"/>
        <v>12.8</v>
      </c>
      <c r="K858" s="426">
        <f t="shared" ref="K858" si="566">K857*K849+K856*K850</f>
        <v>12.8</v>
      </c>
    </row>
    <row r="859" spans="3:11" s="503" customFormat="1">
      <c r="C859" s="278" t="s">
        <v>621</v>
      </c>
      <c r="D859" s="278" t="s">
        <v>706</v>
      </c>
      <c r="E859" s="426">
        <f t="shared" ref="E859:J859" si="567">E856*E844+E857*E843</f>
        <v>8</v>
      </c>
      <c r="F859" s="426">
        <f t="shared" si="567"/>
        <v>8</v>
      </c>
      <c r="G859" s="426">
        <f t="shared" si="567"/>
        <v>8</v>
      </c>
      <c r="H859" s="426">
        <f t="shared" si="567"/>
        <v>8</v>
      </c>
      <c r="I859" s="426">
        <f t="shared" si="567"/>
        <v>8</v>
      </c>
      <c r="J859" s="426">
        <f t="shared" si="567"/>
        <v>8</v>
      </c>
      <c r="K859" s="426">
        <f t="shared" ref="K859" si="568">K856*K844+K857*K843</f>
        <v>8</v>
      </c>
    </row>
    <row r="860" spans="3:11" s="503" customFormat="1"/>
    <row r="861" spans="3:11" s="503" customFormat="1">
      <c r="C861" s="286" t="s">
        <v>746</v>
      </c>
      <c r="D861" s="287"/>
      <c r="E861" s="285"/>
      <c r="F861" s="288"/>
      <c r="G861" s="263"/>
      <c r="H861" s="263"/>
      <c r="I861" s="263"/>
      <c r="J861" s="263"/>
      <c r="K861" s="263"/>
    </row>
    <row r="862" spans="3:11" s="503" customFormat="1">
      <c r="C862" s="284" t="s">
        <v>306</v>
      </c>
      <c r="D862" s="243" t="s">
        <v>14</v>
      </c>
      <c r="E862" s="230">
        <f t="shared" ref="E862:J862" si="569">E855</f>
        <v>2014</v>
      </c>
      <c r="F862" s="230">
        <f t="shared" si="569"/>
        <v>2015</v>
      </c>
      <c r="G862" s="230">
        <f t="shared" si="569"/>
        <v>2016</v>
      </c>
      <c r="H862" s="230">
        <f t="shared" si="569"/>
        <v>2017</v>
      </c>
      <c r="I862" s="230">
        <f t="shared" si="569"/>
        <v>2018</v>
      </c>
      <c r="J862" s="230">
        <f t="shared" si="569"/>
        <v>2019</v>
      </c>
      <c r="K862" s="230">
        <f t="shared" ref="K862" si="570">K855</f>
        <v>2020</v>
      </c>
    </row>
    <row r="863" spans="3:11" s="503" customFormat="1">
      <c r="C863" s="278" t="s">
        <v>445</v>
      </c>
      <c r="D863" s="278" t="s">
        <v>10</v>
      </c>
      <c r="E863" s="414">
        <f>'B. Dashboard'!$F$77</f>
        <v>1</v>
      </c>
      <c r="F863" s="414">
        <f>'B. Dashboard'!$F$77</f>
        <v>1</v>
      </c>
      <c r="G863" s="414">
        <f>'B. Dashboard'!$F$77</f>
        <v>1</v>
      </c>
      <c r="H863" s="414">
        <f>'B. Dashboard'!$F$77</f>
        <v>1</v>
      </c>
      <c r="I863" s="414">
        <f>'B. Dashboard'!$F$77</f>
        <v>1</v>
      </c>
      <c r="J863" s="414">
        <f>'B. Dashboard'!$F$77</f>
        <v>1</v>
      </c>
      <c r="K863" s="414">
        <f>'B. Dashboard'!$F$77</f>
        <v>1</v>
      </c>
    </row>
    <row r="864" spans="3:11" s="503" customFormat="1">
      <c r="C864" s="278" t="s">
        <v>690</v>
      </c>
      <c r="D864" s="278" t="s">
        <v>10</v>
      </c>
      <c r="E864" s="414">
        <f t="shared" ref="E864:J864" si="571">1-E863</f>
        <v>0</v>
      </c>
      <c r="F864" s="414">
        <f t="shared" si="571"/>
        <v>0</v>
      </c>
      <c r="G864" s="414">
        <f t="shared" si="571"/>
        <v>0</v>
      </c>
      <c r="H864" s="414">
        <f t="shared" si="571"/>
        <v>0</v>
      </c>
      <c r="I864" s="414">
        <f t="shared" si="571"/>
        <v>0</v>
      </c>
      <c r="J864" s="414">
        <f t="shared" si="571"/>
        <v>0</v>
      </c>
      <c r="K864" s="414">
        <f t="shared" ref="K864" si="572">1-K863</f>
        <v>0</v>
      </c>
    </row>
    <row r="865" spans="3:11" s="503" customFormat="1">
      <c r="C865" s="278" t="s">
        <v>621</v>
      </c>
      <c r="D865" s="278" t="str">
        <f>D858</f>
        <v># of Mbps per Node B</v>
      </c>
      <c r="E865" s="426">
        <f t="shared" ref="E865:J865" si="573">E863*E850+E864*E849</f>
        <v>12.8</v>
      </c>
      <c r="F865" s="426">
        <f t="shared" si="573"/>
        <v>12.8</v>
      </c>
      <c r="G865" s="426">
        <f t="shared" si="573"/>
        <v>12.8</v>
      </c>
      <c r="H865" s="426">
        <f t="shared" si="573"/>
        <v>12.8</v>
      </c>
      <c r="I865" s="426">
        <f t="shared" si="573"/>
        <v>12.8</v>
      </c>
      <c r="J865" s="426">
        <f t="shared" si="573"/>
        <v>12.8</v>
      </c>
      <c r="K865" s="426">
        <f t="shared" ref="K865" si="574">K863*K850+K864*K849</f>
        <v>12.8</v>
      </c>
    </row>
    <row r="866" spans="3:11" s="503" customFormat="1">
      <c r="C866" s="278" t="s">
        <v>621</v>
      </c>
      <c r="D866" s="278" t="str">
        <f>D859</f>
        <v># of Radios per Node B</v>
      </c>
      <c r="E866" s="426">
        <f t="shared" ref="E866:J866" si="575">E863*E844+E864*E843</f>
        <v>8</v>
      </c>
      <c r="F866" s="426">
        <f t="shared" si="575"/>
        <v>8</v>
      </c>
      <c r="G866" s="426">
        <f t="shared" si="575"/>
        <v>8</v>
      </c>
      <c r="H866" s="426">
        <f t="shared" si="575"/>
        <v>8</v>
      </c>
      <c r="I866" s="426">
        <f t="shared" si="575"/>
        <v>8</v>
      </c>
      <c r="J866" s="426">
        <f t="shared" si="575"/>
        <v>8</v>
      </c>
      <c r="K866" s="426">
        <f t="shared" ref="K866" si="576">K863*K844+K864*K843</f>
        <v>8</v>
      </c>
    </row>
    <row r="867" spans="3:11" s="503" customFormat="1"/>
    <row r="868" spans="3:11" s="503" customFormat="1">
      <c r="C868" s="286" t="s">
        <v>747</v>
      </c>
      <c r="D868" s="287"/>
      <c r="E868" s="285"/>
      <c r="F868" s="288"/>
      <c r="G868" s="263"/>
      <c r="H868" s="263"/>
      <c r="I868" s="263"/>
      <c r="J868" s="263"/>
      <c r="K868" s="263"/>
    </row>
    <row r="869" spans="3:11" s="503" customFormat="1">
      <c r="C869" s="284" t="s">
        <v>306</v>
      </c>
      <c r="D869" s="243" t="s">
        <v>14</v>
      </c>
      <c r="E869" s="230">
        <f t="shared" ref="E869:J869" si="577">E862</f>
        <v>2014</v>
      </c>
      <c r="F869" s="230">
        <f t="shared" si="577"/>
        <v>2015</v>
      </c>
      <c r="G869" s="230">
        <f t="shared" si="577"/>
        <v>2016</v>
      </c>
      <c r="H869" s="230">
        <f t="shared" si="577"/>
        <v>2017</v>
      </c>
      <c r="I869" s="230">
        <f t="shared" si="577"/>
        <v>2018</v>
      </c>
      <c r="J869" s="230">
        <f t="shared" si="577"/>
        <v>2019</v>
      </c>
      <c r="K869" s="230">
        <f t="shared" ref="K869" si="578">K862</f>
        <v>2020</v>
      </c>
    </row>
    <row r="870" spans="3:11" s="503" customFormat="1">
      <c r="C870" s="278" t="s">
        <v>690</v>
      </c>
      <c r="D870" s="278" t="s">
        <v>10</v>
      </c>
      <c r="E870" s="414">
        <f>'B. Dashboard'!$F$78</f>
        <v>0.8</v>
      </c>
      <c r="F870" s="414">
        <f>'B. Dashboard'!$F$78</f>
        <v>0.8</v>
      </c>
      <c r="G870" s="414">
        <f>'B. Dashboard'!$F$78</f>
        <v>0.8</v>
      </c>
      <c r="H870" s="414">
        <f>'B. Dashboard'!$F$78</f>
        <v>0.8</v>
      </c>
      <c r="I870" s="414">
        <f>'B. Dashboard'!$F$78</f>
        <v>0.8</v>
      </c>
      <c r="J870" s="414">
        <f>'B. Dashboard'!$F$78</f>
        <v>0.8</v>
      </c>
      <c r="K870" s="414">
        <f>'B. Dashboard'!$F$78</f>
        <v>0.8</v>
      </c>
    </row>
    <row r="871" spans="3:11" s="503" customFormat="1">
      <c r="C871" s="278" t="s">
        <v>443</v>
      </c>
      <c r="D871" s="278" t="s">
        <v>10</v>
      </c>
      <c r="E871" s="414">
        <f t="shared" ref="E871:J871" si="579">1-E870</f>
        <v>0.19999999999999996</v>
      </c>
      <c r="F871" s="414">
        <f t="shared" si="579"/>
        <v>0.19999999999999996</v>
      </c>
      <c r="G871" s="414">
        <f t="shared" si="579"/>
        <v>0.19999999999999996</v>
      </c>
      <c r="H871" s="414">
        <f t="shared" si="579"/>
        <v>0.19999999999999996</v>
      </c>
      <c r="I871" s="414">
        <f t="shared" si="579"/>
        <v>0.19999999999999996</v>
      </c>
      <c r="J871" s="414">
        <f t="shared" si="579"/>
        <v>0.19999999999999996</v>
      </c>
      <c r="K871" s="414">
        <f t="shared" ref="K871" si="580">1-K870</f>
        <v>0.19999999999999996</v>
      </c>
    </row>
    <row r="872" spans="3:11" s="503" customFormat="1">
      <c r="C872" s="278" t="s">
        <v>621</v>
      </c>
      <c r="D872" s="278" t="str">
        <f>D865</f>
        <v># of Mbps per Node B</v>
      </c>
      <c r="E872" s="426">
        <f t="shared" ref="E872:J872" si="581">E870*E849+E871*E848</f>
        <v>6.4</v>
      </c>
      <c r="F872" s="426">
        <f t="shared" si="581"/>
        <v>6.4</v>
      </c>
      <c r="G872" s="426">
        <f t="shared" si="581"/>
        <v>6.4</v>
      </c>
      <c r="H872" s="426">
        <f t="shared" si="581"/>
        <v>6.4</v>
      </c>
      <c r="I872" s="426">
        <f t="shared" si="581"/>
        <v>6.4</v>
      </c>
      <c r="J872" s="426">
        <f t="shared" si="581"/>
        <v>6.4</v>
      </c>
      <c r="K872" s="426">
        <f t="shared" ref="K872" si="582">K870*K849+K871*K848</f>
        <v>6.4</v>
      </c>
    </row>
    <row r="873" spans="3:11" s="503" customFormat="1">
      <c r="C873" s="278" t="s">
        <v>621</v>
      </c>
      <c r="D873" s="278" t="str">
        <f>D866</f>
        <v># of Radios per Node B</v>
      </c>
      <c r="E873" s="426">
        <f t="shared" ref="E873:J873" si="583">E870*E843+E871*E842</f>
        <v>4</v>
      </c>
      <c r="F873" s="426">
        <f t="shared" si="583"/>
        <v>4</v>
      </c>
      <c r="G873" s="426">
        <f t="shared" si="583"/>
        <v>4</v>
      </c>
      <c r="H873" s="426">
        <f t="shared" si="583"/>
        <v>4</v>
      </c>
      <c r="I873" s="426">
        <f t="shared" si="583"/>
        <v>4</v>
      </c>
      <c r="J873" s="426">
        <f t="shared" si="583"/>
        <v>4</v>
      </c>
      <c r="K873" s="426">
        <f t="shared" ref="K873" si="584">K870*K843+K871*K842</f>
        <v>4</v>
      </c>
    </row>
    <row r="874" spans="3:11" s="503" customFormat="1"/>
    <row r="875" spans="3:11" s="503" customFormat="1"/>
    <row r="876" spans="3:11" s="503" customFormat="1" ht="18">
      <c r="C876" s="547" t="s">
        <v>861</v>
      </c>
    </row>
    <row r="877" spans="3:11" s="503" customFormat="1"/>
    <row r="878" spans="3:11" s="503" customFormat="1"/>
    <row r="879" spans="3:11" s="503" customFormat="1">
      <c r="C879" s="286" t="s">
        <v>862</v>
      </c>
      <c r="D879" s="287"/>
      <c r="E879" s="285"/>
      <c r="F879" s="288"/>
      <c r="G879" s="263"/>
      <c r="H879" s="263"/>
      <c r="I879" s="263"/>
      <c r="J879" s="263"/>
      <c r="K879" s="263"/>
    </row>
    <row r="880" spans="3:11" s="503" customFormat="1">
      <c r="C880" s="284" t="s">
        <v>306</v>
      </c>
      <c r="D880" s="243" t="s">
        <v>14</v>
      </c>
      <c r="E880" s="230">
        <f>E869</f>
        <v>2014</v>
      </c>
      <c r="F880" s="230">
        <f t="shared" ref="F880:K880" si="585">F869</f>
        <v>2015</v>
      </c>
      <c r="G880" s="230">
        <f t="shared" si="585"/>
        <v>2016</v>
      </c>
      <c r="H880" s="230">
        <f t="shared" si="585"/>
        <v>2017</v>
      </c>
      <c r="I880" s="230">
        <f t="shared" si="585"/>
        <v>2018</v>
      </c>
      <c r="J880" s="230">
        <f t="shared" si="585"/>
        <v>2019</v>
      </c>
      <c r="K880" s="230">
        <f t="shared" si="585"/>
        <v>2020</v>
      </c>
    </row>
    <row r="881" spans="3:11" s="503" customFormat="1">
      <c r="C881" s="278" t="s">
        <v>689</v>
      </c>
      <c r="D881" s="278" t="s">
        <v>707</v>
      </c>
      <c r="E881" s="551">
        <f>'3. Network design parameters'!F210</f>
        <v>4</v>
      </c>
      <c r="F881" s="551">
        <f>'3. Network design parameters'!G210</f>
        <v>4</v>
      </c>
      <c r="G881" s="551">
        <f>'3. Network design parameters'!H210</f>
        <v>4</v>
      </c>
      <c r="H881" s="551">
        <f>'3. Network design parameters'!I210</f>
        <v>4</v>
      </c>
      <c r="I881" s="551">
        <f>'3. Network design parameters'!J210</f>
        <v>4</v>
      </c>
      <c r="J881" s="551">
        <f>'3. Network design parameters'!K210</f>
        <v>4</v>
      </c>
      <c r="K881" s="551">
        <f>'3. Network design parameters'!L210</f>
        <v>4</v>
      </c>
    </row>
    <row r="882" spans="3:11" s="503" customFormat="1">
      <c r="C882" s="278" t="s">
        <v>690</v>
      </c>
      <c r="D882" s="278" t="s">
        <v>707</v>
      </c>
      <c r="E882" s="551">
        <f>'3. Network design parameters'!F211</f>
        <v>4</v>
      </c>
      <c r="F882" s="551">
        <f>'3. Network design parameters'!G211</f>
        <v>4</v>
      </c>
      <c r="G882" s="551">
        <f>'3. Network design parameters'!H211</f>
        <v>4</v>
      </c>
      <c r="H882" s="551">
        <f>'3. Network design parameters'!I211</f>
        <v>4</v>
      </c>
      <c r="I882" s="551">
        <f>'3. Network design parameters'!J211</f>
        <v>4</v>
      </c>
      <c r="J882" s="551">
        <f>'3. Network design parameters'!K211</f>
        <v>4</v>
      </c>
      <c r="K882" s="551">
        <f>'3. Network design parameters'!L211</f>
        <v>4</v>
      </c>
    </row>
    <row r="883" spans="3:11" s="503" customFormat="1">
      <c r="C883" s="278" t="s">
        <v>445</v>
      </c>
      <c r="D883" s="278" t="s">
        <v>707</v>
      </c>
      <c r="E883" s="551">
        <f>'3. Network design parameters'!F212</f>
        <v>8</v>
      </c>
      <c r="F883" s="551">
        <f>'3. Network design parameters'!G212</f>
        <v>8</v>
      </c>
      <c r="G883" s="551">
        <f>'3. Network design parameters'!H212</f>
        <v>8</v>
      </c>
      <c r="H883" s="551">
        <f>'3. Network design parameters'!I212</f>
        <v>8</v>
      </c>
      <c r="I883" s="551">
        <f>'3. Network design parameters'!J212</f>
        <v>8</v>
      </c>
      <c r="J883" s="551">
        <f>'3. Network design parameters'!K212</f>
        <v>8</v>
      </c>
      <c r="K883" s="551">
        <f>'3. Network design parameters'!L212</f>
        <v>8</v>
      </c>
    </row>
    <row r="884" spans="3:11" s="503" customFormat="1"/>
    <row r="885" spans="3:11" s="503" customFormat="1">
      <c r="C885" s="286" t="s">
        <v>867</v>
      </c>
      <c r="D885" s="287"/>
      <c r="E885" s="285"/>
      <c r="F885" s="288"/>
      <c r="G885" s="263"/>
      <c r="H885" s="263"/>
      <c r="I885" s="263"/>
      <c r="J885" s="263"/>
      <c r="K885" s="263"/>
    </row>
    <row r="886" spans="3:11" s="503" customFormat="1">
      <c r="C886" s="284" t="s">
        <v>306</v>
      </c>
      <c r="D886" s="243" t="s">
        <v>14</v>
      </c>
      <c r="E886" s="230">
        <f>E880</f>
        <v>2014</v>
      </c>
      <c r="F886" s="230">
        <f t="shared" ref="F886:K886" si="586">F880</f>
        <v>2015</v>
      </c>
      <c r="G886" s="230">
        <f t="shared" si="586"/>
        <v>2016</v>
      </c>
      <c r="H886" s="230">
        <f t="shared" si="586"/>
        <v>2017</v>
      </c>
      <c r="I886" s="230">
        <f t="shared" si="586"/>
        <v>2018</v>
      </c>
      <c r="J886" s="230">
        <f t="shared" si="586"/>
        <v>2019</v>
      </c>
      <c r="K886" s="230">
        <f t="shared" si="586"/>
        <v>2020</v>
      </c>
    </row>
    <row r="887" spans="3:11" s="503" customFormat="1">
      <c r="C887" s="278" t="s">
        <v>689</v>
      </c>
      <c r="D887" s="278" t="s">
        <v>708</v>
      </c>
      <c r="E887" s="553">
        <f>'3. Network design parameters'!F76*'3. Network design parameters'!F77*E881</f>
        <v>48</v>
      </c>
      <c r="F887" s="553">
        <f>'3. Network design parameters'!G76*'3. Network design parameters'!G77*F881</f>
        <v>48</v>
      </c>
      <c r="G887" s="553">
        <f>'3. Network design parameters'!H76*'3. Network design parameters'!H77*G881</f>
        <v>48</v>
      </c>
      <c r="H887" s="553">
        <f>'3. Network design parameters'!I76*'3. Network design parameters'!I77*H881</f>
        <v>48</v>
      </c>
      <c r="I887" s="553">
        <f>'3. Network design parameters'!J76*'3. Network design parameters'!J77*I881</f>
        <v>48</v>
      </c>
      <c r="J887" s="553">
        <f>'3. Network design parameters'!K76*'3. Network design parameters'!K77*J881</f>
        <v>48</v>
      </c>
      <c r="K887" s="553">
        <f>'3. Network design parameters'!L76*'3. Network design parameters'!L77*K881</f>
        <v>48</v>
      </c>
    </row>
    <row r="888" spans="3:11" s="503" customFormat="1">
      <c r="C888" s="278" t="s">
        <v>690</v>
      </c>
      <c r="D888" s="278" t="s">
        <v>708</v>
      </c>
      <c r="E888" s="553">
        <f>'3. Network design parameters'!F76*'3. Network design parameters'!F77*E882</f>
        <v>48</v>
      </c>
      <c r="F888" s="553">
        <f>'3. Network design parameters'!G76*'3. Network design parameters'!G77*F882</f>
        <v>48</v>
      </c>
      <c r="G888" s="553">
        <f>'3. Network design parameters'!H76*'3. Network design parameters'!H77*G882</f>
        <v>48</v>
      </c>
      <c r="H888" s="553">
        <f>'3. Network design parameters'!I76*'3. Network design parameters'!I77*H882</f>
        <v>48</v>
      </c>
      <c r="I888" s="553">
        <f>'3. Network design parameters'!J76*'3. Network design parameters'!J77*I882</f>
        <v>48</v>
      </c>
      <c r="J888" s="553">
        <f>'3. Network design parameters'!K76*'3. Network design parameters'!K77*J882</f>
        <v>48</v>
      </c>
      <c r="K888" s="553">
        <f>'3. Network design parameters'!L76*'3. Network design parameters'!L77*K882</f>
        <v>48</v>
      </c>
    </row>
    <row r="889" spans="3:11" s="503" customFormat="1">
      <c r="C889" s="278" t="s">
        <v>445</v>
      </c>
      <c r="D889" s="278" t="s">
        <v>708</v>
      </c>
      <c r="E889" s="553">
        <f>'3. Network design parameters'!F76*'3. Network design parameters'!F77*E883</f>
        <v>96</v>
      </c>
      <c r="F889" s="553">
        <f>'3. Network design parameters'!G76*'3. Network design parameters'!G77*F883</f>
        <v>96</v>
      </c>
      <c r="G889" s="553">
        <f>'3. Network design parameters'!H76*'3. Network design parameters'!H77*G883</f>
        <v>96</v>
      </c>
      <c r="H889" s="553">
        <f>'3. Network design parameters'!I76*'3. Network design parameters'!I77*H883</f>
        <v>96</v>
      </c>
      <c r="I889" s="553">
        <f>'3. Network design parameters'!J76*'3. Network design parameters'!J77*I883</f>
        <v>96</v>
      </c>
      <c r="J889" s="553">
        <f>'3. Network design parameters'!K76*'3. Network design parameters'!K77*J883</f>
        <v>96</v>
      </c>
      <c r="K889" s="553">
        <f>'3. Network design parameters'!L76*'3. Network design parameters'!L77*K883</f>
        <v>96</v>
      </c>
    </row>
    <row r="890" spans="3:11" s="503" customFormat="1"/>
    <row r="891" spans="3:11" s="503" customFormat="1">
      <c r="C891" s="286" t="s">
        <v>949</v>
      </c>
    </row>
    <row r="892" spans="3:11" s="503" customFormat="1"/>
    <row r="893" spans="3:11" s="503" customFormat="1">
      <c r="C893" s="286" t="s">
        <v>868</v>
      </c>
      <c r="D893" s="287"/>
      <c r="E893" s="285"/>
      <c r="F893" s="288"/>
      <c r="G893" s="263"/>
      <c r="H893" s="263"/>
      <c r="I893" s="263"/>
      <c r="J893" s="263"/>
      <c r="K893" s="263"/>
    </row>
    <row r="894" spans="3:11" s="503" customFormat="1">
      <c r="C894" s="284" t="s">
        <v>306</v>
      </c>
      <c r="D894" s="243" t="s">
        <v>14</v>
      </c>
      <c r="E894" s="230">
        <f>E886</f>
        <v>2014</v>
      </c>
      <c r="F894" s="230">
        <f t="shared" ref="F894:K894" si="587">F886</f>
        <v>2015</v>
      </c>
      <c r="G894" s="230">
        <f t="shared" si="587"/>
        <v>2016</v>
      </c>
      <c r="H894" s="230">
        <f t="shared" si="587"/>
        <v>2017</v>
      </c>
      <c r="I894" s="230">
        <f t="shared" si="587"/>
        <v>2018</v>
      </c>
      <c r="J894" s="230">
        <f t="shared" si="587"/>
        <v>2019</v>
      </c>
      <c r="K894" s="230">
        <f t="shared" si="587"/>
        <v>2020</v>
      </c>
    </row>
    <row r="895" spans="3:11" s="503" customFormat="1">
      <c r="C895" s="278" t="s">
        <v>445</v>
      </c>
      <c r="D895" s="278" t="s">
        <v>10</v>
      </c>
      <c r="E895" s="414">
        <f>'B. Dashboard'!$F$79</f>
        <v>1</v>
      </c>
      <c r="F895" s="414">
        <f>'B. Dashboard'!$F$79</f>
        <v>1</v>
      </c>
      <c r="G895" s="414">
        <f>'B. Dashboard'!$F$79</f>
        <v>1</v>
      </c>
      <c r="H895" s="414">
        <f>'B. Dashboard'!$F$79</f>
        <v>1</v>
      </c>
      <c r="I895" s="414">
        <f>'B. Dashboard'!$F$79</f>
        <v>1</v>
      </c>
      <c r="J895" s="414">
        <f>'B. Dashboard'!$F$79</f>
        <v>1</v>
      </c>
      <c r="K895" s="414">
        <f>'B. Dashboard'!$F$79</f>
        <v>1</v>
      </c>
    </row>
    <row r="896" spans="3:11" s="503" customFormat="1">
      <c r="C896" s="278" t="s">
        <v>690</v>
      </c>
      <c r="D896" s="278" t="s">
        <v>10</v>
      </c>
      <c r="E896" s="414">
        <f t="shared" ref="E896:K896" si="588">1-E895</f>
        <v>0</v>
      </c>
      <c r="F896" s="414">
        <f t="shared" si="588"/>
        <v>0</v>
      </c>
      <c r="G896" s="414">
        <f t="shared" si="588"/>
        <v>0</v>
      </c>
      <c r="H896" s="414">
        <f t="shared" si="588"/>
        <v>0</v>
      </c>
      <c r="I896" s="414">
        <f t="shared" si="588"/>
        <v>0</v>
      </c>
      <c r="J896" s="414">
        <f t="shared" si="588"/>
        <v>0</v>
      </c>
      <c r="K896" s="414">
        <f t="shared" si="588"/>
        <v>0</v>
      </c>
    </row>
    <row r="897" spans="3:11" s="503" customFormat="1">
      <c r="C897" s="278" t="s">
        <v>621</v>
      </c>
      <c r="D897" s="278" t="s">
        <v>969</v>
      </c>
      <c r="E897" s="426">
        <f t="shared" ref="E897:K897" si="589">E896*E888+E895*E889</f>
        <v>96</v>
      </c>
      <c r="F897" s="426">
        <f t="shared" si="589"/>
        <v>96</v>
      </c>
      <c r="G897" s="426">
        <f t="shared" si="589"/>
        <v>96</v>
      </c>
      <c r="H897" s="426">
        <f t="shared" si="589"/>
        <v>96</v>
      </c>
      <c r="I897" s="426">
        <f t="shared" si="589"/>
        <v>96</v>
      </c>
      <c r="J897" s="426">
        <f t="shared" si="589"/>
        <v>96</v>
      </c>
      <c r="K897" s="426">
        <f t="shared" si="589"/>
        <v>96</v>
      </c>
    </row>
    <row r="898" spans="3:11" s="503" customFormat="1">
      <c r="C898" s="278" t="s">
        <v>621</v>
      </c>
      <c r="D898" s="278" t="s">
        <v>970</v>
      </c>
      <c r="E898" s="426">
        <f t="shared" ref="E898:K898" si="590">E895*E883+E896*E882</f>
        <v>8</v>
      </c>
      <c r="F898" s="426">
        <f t="shared" si="590"/>
        <v>8</v>
      </c>
      <c r="G898" s="426">
        <f t="shared" si="590"/>
        <v>8</v>
      </c>
      <c r="H898" s="426">
        <f t="shared" si="590"/>
        <v>8</v>
      </c>
      <c r="I898" s="426">
        <f t="shared" si="590"/>
        <v>8</v>
      </c>
      <c r="J898" s="426">
        <f t="shared" si="590"/>
        <v>8</v>
      </c>
      <c r="K898" s="426">
        <f t="shared" si="590"/>
        <v>8</v>
      </c>
    </row>
    <row r="899" spans="3:11" s="503" customFormat="1"/>
    <row r="900" spans="3:11" s="503" customFormat="1">
      <c r="C900" s="286" t="s">
        <v>869</v>
      </c>
      <c r="D900" s="287"/>
      <c r="E900" s="285"/>
      <c r="F900" s="288"/>
      <c r="G900" s="263"/>
      <c r="H900" s="263"/>
      <c r="I900" s="263"/>
      <c r="J900" s="263"/>
      <c r="K900" s="263"/>
    </row>
    <row r="901" spans="3:11" s="503" customFormat="1">
      <c r="C901" s="284" t="s">
        <v>306</v>
      </c>
      <c r="D901" s="243" t="s">
        <v>14</v>
      </c>
      <c r="E901" s="230">
        <f t="shared" ref="E901:K901" si="591">E894</f>
        <v>2014</v>
      </c>
      <c r="F901" s="230">
        <f t="shared" si="591"/>
        <v>2015</v>
      </c>
      <c r="G901" s="230">
        <f t="shared" si="591"/>
        <v>2016</v>
      </c>
      <c r="H901" s="230">
        <f t="shared" si="591"/>
        <v>2017</v>
      </c>
      <c r="I901" s="230">
        <f t="shared" si="591"/>
        <v>2018</v>
      </c>
      <c r="J901" s="230">
        <f t="shared" si="591"/>
        <v>2019</v>
      </c>
      <c r="K901" s="230">
        <f t="shared" si="591"/>
        <v>2020</v>
      </c>
    </row>
    <row r="902" spans="3:11" s="503" customFormat="1">
      <c r="C902" s="278" t="s">
        <v>445</v>
      </c>
      <c r="D902" s="278" t="s">
        <v>10</v>
      </c>
      <c r="E902" s="414">
        <f>'B. Dashboard'!$F$80</f>
        <v>1</v>
      </c>
      <c r="F902" s="414">
        <f>'B. Dashboard'!$F$80</f>
        <v>1</v>
      </c>
      <c r="G902" s="414">
        <f>'B. Dashboard'!$F$80</f>
        <v>1</v>
      </c>
      <c r="H902" s="414">
        <f>'B. Dashboard'!$F$80</f>
        <v>1</v>
      </c>
      <c r="I902" s="414">
        <f>'B. Dashboard'!$F$80</f>
        <v>1</v>
      </c>
      <c r="J902" s="414">
        <f>'B. Dashboard'!$F$80</f>
        <v>1</v>
      </c>
      <c r="K902" s="414">
        <f>'B. Dashboard'!$F$80</f>
        <v>1</v>
      </c>
    </row>
    <row r="903" spans="3:11" s="503" customFormat="1">
      <c r="C903" s="278" t="s">
        <v>690</v>
      </c>
      <c r="D903" s="278" t="s">
        <v>10</v>
      </c>
      <c r="E903" s="414">
        <f t="shared" ref="E903:K903" si="592">1-E902</f>
        <v>0</v>
      </c>
      <c r="F903" s="414">
        <f t="shared" si="592"/>
        <v>0</v>
      </c>
      <c r="G903" s="414">
        <f t="shared" si="592"/>
        <v>0</v>
      </c>
      <c r="H903" s="414">
        <f t="shared" si="592"/>
        <v>0</v>
      </c>
      <c r="I903" s="414">
        <f t="shared" si="592"/>
        <v>0</v>
      </c>
      <c r="J903" s="414">
        <f t="shared" si="592"/>
        <v>0</v>
      </c>
      <c r="K903" s="414">
        <f t="shared" si="592"/>
        <v>0</v>
      </c>
    </row>
    <row r="904" spans="3:11" s="503" customFormat="1">
      <c r="C904" s="278" t="s">
        <v>621</v>
      </c>
      <c r="D904" s="278" t="str">
        <f>D897</f>
        <v># of Mbps per eNode B</v>
      </c>
      <c r="E904" s="426">
        <f t="shared" ref="E904:K904" si="593">E902*E889+E903*E888</f>
        <v>96</v>
      </c>
      <c r="F904" s="426">
        <f t="shared" si="593"/>
        <v>96</v>
      </c>
      <c r="G904" s="426">
        <f t="shared" si="593"/>
        <v>96</v>
      </c>
      <c r="H904" s="426">
        <f t="shared" si="593"/>
        <v>96</v>
      </c>
      <c r="I904" s="426">
        <f t="shared" si="593"/>
        <v>96</v>
      </c>
      <c r="J904" s="426">
        <f t="shared" si="593"/>
        <v>96</v>
      </c>
      <c r="K904" s="426">
        <f t="shared" si="593"/>
        <v>96</v>
      </c>
    </row>
    <row r="905" spans="3:11" s="503" customFormat="1">
      <c r="C905" s="278" t="s">
        <v>621</v>
      </c>
      <c r="D905" s="278" t="str">
        <f>D898</f>
        <v># of Radios per eNode B</v>
      </c>
      <c r="E905" s="426">
        <f t="shared" ref="E905:K905" si="594">E902*E883+E903*E882</f>
        <v>8</v>
      </c>
      <c r="F905" s="426">
        <f t="shared" si="594"/>
        <v>8</v>
      </c>
      <c r="G905" s="426">
        <f t="shared" si="594"/>
        <v>8</v>
      </c>
      <c r="H905" s="426">
        <f t="shared" si="594"/>
        <v>8</v>
      </c>
      <c r="I905" s="426">
        <f t="shared" si="594"/>
        <v>8</v>
      </c>
      <c r="J905" s="426">
        <f t="shared" si="594"/>
        <v>8</v>
      </c>
      <c r="K905" s="426">
        <f t="shared" si="594"/>
        <v>8</v>
      </c>
    </row>
    <row r="906" spans="3:11" s="503" customFormat="1"/>
    <row r="907" spans="3:11" s="503" customFormat="1">
      <c r="C907" s="286" t="s">
        <v>870</v>
      </c>
      <c r="D907" s="287"/>
      <c r="E907" s="285"/>
      <c r="F907" s="288"/>
      <c r="G907" s="263"/>
      <c r="H907" s="263"/>
      <c r="I907" s="263"/>
      <c r="J907" s="263"/>
      <c r="K907" s="263"/>
    </row>
    <row r="908" spans="3:11" s="503" customFormat="1">
      <c r="C908" s="284" t="s">
        <v>306</v>
      </c>
      <c r="D908" s="243" t="s">
        <v>14</v>
      </c>
      <c r="E908" s="230">
        <f t="shared" ref="E908:K908" si="595">E901</f>
        <v>2014</v>
      </c>
      <c r="F908" s="230">
        <f t="shared" si="595"/>
        <v>2015</v>
      </c>
      <c r="G908" s="230">
        <f t="shared" si="595"/>
        <v>2016</v>
      </c>
      <c r="H908" s="230">
        <f t="shared" si="595"/>
        <v>2017</v>
      </c>
      <c r="I908" s="230">
        <f t="shared" si="595"/>
        <v>2018</v>
      </c>
      <c r="J908" s="230">
        <f t="shared" si="595"/>
        <v>2019</v>
      </c>
      <c r="K908" s="230">
        <f t="shared" si="595"/>
        <v>2020</v>
      </c>
    </row>
    <row r="909" spans="3:11" s="503" customFormat="1">
      <c r="C909" s="278" t="s">
        <v>690</v>
      </c>
      <c r="D909" s="278" t="s">
        <v>10</v>
      </c>
      <c r="E909" s="414">
        <f>'B. Dashboard'!$F$81</f>
        <v>0.8</v>
      </c>
      <c r="F909" s="414">
        <f>'B. Dashboard'!$F$81</f>
        <v>0.8</v>
      </c>
      <c r="G909" s="414">
        <f>'B. Dashboard'!$F$81</f>
        <v>0.8</v>
      </c>
      <c r="H909" s="414">
        <f>'B. Dashboard'!$F$81</f>
        <v>0.8</v>
      </c>
      <c r="I909" s="414">
        <f>'B. Dashboard'!$F$81</f>
        <v>0.8</v>
      </c>
      <c r="J909" s="414">
        <f>'B. Dashboard'!$F$81</f>
        <v>0.8</v>
      </c>
      <c r="K909" s="414">
        <f>'B. Dashboard'!$F$81</f>
        <v>0.8</v>
      </c>
    </row>
    <row r="910" spans="3:11" s="503" customFormat="1">
      <c r="C910" s="278" t="s">
        <v>443</v>
      </c>
      <c r="D910" s="278" t="s">
        <v>10</v>
      </c>
      <c r="E910" s="414">
        <f t="shared" ref="E910:K910" si="596">1-E909</f>
        <v>0.19999999999999996</v>
      </c>
      <c r="F910" s="414">
        <f t="shared" si="596"/>
        <v>0.19999999999999996</v>
      </c>
      <c r="G910" s="414">
        <f t="shared" si="596"/>
        <v>0.19999999999999996</v>
      </c>
      <c r="H910" s="414">
        <f t="shared" si="596"/>
        <v>0.19999999999999996</v>
      </c>
      <c r="I910" s="414">
        <f t="shared" si="596"/>
        <v>0.19999999999999996</v>
      </c>
      <c r="J910" s="414">
        <f t="shared" si="596"/>
        <v>0.19999999999999996</v>
      </c>
      <c r="K910" s="414">
        <f t="shared" si="596"/>
        <v>0.19999999999999996</v>
      </c>
    </row>
    <row r="911" spans="3:11" s="503" customFormat="1">
      <c r="C911" s="278" t="s">
        <v>621</v>
      </c>
      <c r="D911" s="278" t="str">
        <f>D904</f>
        <v># of Mbps per eNode B</v>
      </c>
      <c r="E911" s="426">
        <f t="shared" ref="E911:K911" si="597">E909*E888+E910*E887</f>
        <v>48</v>
      </c>
      <c r="F911" s="426">
        <f t="shared" si="597"/>
        <v>48</v>
      </c>
      <c r="G911" s="426">
        <f t="shared" si="597"/>
        <v>48</v>
      </c>
      <c r="H911" s="426">
        <f t="shared" si="597"/>
        <v>48</v>
      </c>
      <c r="I911" s="426">
        <f t="shared" si="597"/>
        <v>48</v>
      </c>
      <c r="J911" s="426">
        <f t="shared" si="597"/>
        <v>48</v>
      </c>
      <c r="K911" s="426">
        <f t="shared" si="597"/>
        <v>48</v>
      </c>
    </row>
    <row r="912" spans="3:11" s="503" customFormat="1">
      <c r="C912" s="278" t="s">
        <v>621</v>
      </c>
      <c r="D912" s="278" t="str">
        <f>D905</f>
        <v># of Radios per eNode B</v>
      </c>
      <c r="E912" s="426">
        <f t="shared" ref="E912:K912" si="598">E909*E882+E910*E881</f>
        <v>4</v>
      </c>
      <c r="F912" s="426">
        <f t="shared" si="598"/>
        <v>4</v>
      </c>
      <c r="G912" s="426">
        <f t="shared" si="598"/>
        <v>4</v>
      </c>
      <c r="H912" s="426">
        <f t="shared" si="598"/>
        <v>4</v>
      </c>
      <c r="I912" s="426">
        <f t="shared" si="598"/>
        <v>4</v>
      </c>
      <c r="J912" s="426">
        <f t="shared" si="598"/>
        <v>4</v>
      </c>
      <c r="K912" s="426">
        <f t="shared" si="598"/>
        <v>4</v>
      </c>
    </row>
    <row r="913" spans="2:11" s="503" customFormat="1"/>
    <row r="914" spans="2:11" s="503" customFormat="1"/>
    <row r="915" spans="2:11">
      <c r="B915" s="384">
        <f>B790+0.01</f>
        <v>6.1299999999999972</v>
      </c>
      <c r="C915" s="75" t="s">
        <v>649</v>
      </c>
      <c r="K915" s="503"/>
    </row>
    <row r="916" spans="2:11">
      <c r="K916" s="503"/>
    </row>
    <row r="917" spans="2:11">
      <c r="C917" s="19" t="s">
        <v>279</v>
      </c>
      <c r="D917" s="231"/>
      <c r="E917" s="231"/>
      <c r="F917" s="231"/>
      <c r="G917" s="231"/>
      <c r="H917" s="231"/>
      <c r="I917" s="231"/>
      <c r="J917" s="21"/>
      <c r="K917" s="21"/>
    </row>
    <row r="918" spans="2:11">
      <c r="C918" s="231"/>
      <c r="D918" s="231"/>
      <c r="E918" s="231"/>
      <c r="F918" s="231"/>
      <c r="G918" s="231"/>
      <c r="H918" s="231"/>
      <c r="I918" s="231"/>
      <c r="J918" s="21"/>
      <c r="K918" s="21"/>
    </row>
    <row r="919" spans="2:11">
      <c r="C919" s="40" t="s">
        <v>0</v>
      </c>
      <c r="D919" s="41" t="s">
        <v>405</v>
      </c>
      <c r="E919" s="42">
        <f t="shared" ref="E919:K919" si="599">E831</f>
        <v>2014</v>
      </c>
      <c r="F919" s="42">
        <f t="shared" si="599"/>
        <v>2015</v>
      </c>
      <c r="G919" s="42">
        <f t="shared" si="599"/>
        <v>2016</v>
      </c>
      <c r="H919" s="42">
        <f t="shared" si="599"/>
        <v>2017</v>
      </c>
      <c r="I919" s="42">
        <f t="shared" si="599"/>
        <v>2018</v>
      </c>
      <c r="J919" s="42">
        <f t="shared" si="599"/>
        <v>2019</v>
      </c>
      <c r="K919" s="42">
        <f t="shared" si="599"/>
        <v>2020</v>
      </c>
    </row>
    <row r="920" spans="2:11">
      <c r="C920" s="40"/>
      <c r="D920" s="55"/>
      <c r="E920" s="42" t="s">
        <v>37</v>
      </c>
      <c r="F920" s="42" t="s">
        <v>39</v>
      </c>
      <c r="G920" s="42" t="s">
        <v>39</v>
      </c>
      <c r="H920" s="42" t="s">
        <v>39</v>
      </c>
      <c r="I920" s="42" t="s">
        <v>38</v>
      </c>
      <c r="J920" s="42" t="s">
        <v>38</v>
      </c>
      <c r="K920" s="42" t="s">
        <v>38</v>
      </c>
    </row>
    <row r="921" spans="2:11">
      <c r="C921" s="157" t="str">
        <f>'1. Coverage&amp;Subs'!C379</f>
        <v>D01</v>
      </c>
      <c r="D921" s="157" t="str">
        <f>'1. Coverage&amp;Subs'!D379</f>
        <v>Благоевград (Blagoevgrad)</v>
      </c>
      <c r="E921" s="428">
        <f>'1. Coverage&amp;Subs'!E379</f>
        <v>2.5925925925925925E-2</v>
      </c>
      <c r="F921" s="428">
        <f>'1. Coverage&amp;Subs'!F379</f>
        <v>2.5925925925925925E-2</v>
      </c>
      <c r="G921" s="428">
        <f>'1. Coverage&amp;Subs'!G379</f>
        <v>2.5925925925925925E-2</v>
      </c>
      <c r="H921" s="428">
        <f>'1. Coverage&amp;Subs'!H379</f>
        <v>2.5925925925925925E-2</v>
      </c>
      <c r="I921" s="428">
        <f>'1. Coverage&amp;Subs'!I379</f>
        <v>2.5925925925925925E-2</v>
      </c>
      <c r="J921" s="428">
        <f>'1. Coverage&amp;Subs'!J379</f>
        <v>2.5925925925925925E-2</v>
      </c>
      <c r="K921" s="428">
        <f>'1. Coverage&amp;Subs'!K379</f>
        <v>2.5925925925925925E-2</v>
      </c>
    </row>
    <row r="922" spans="2:11">
      <c r="C922" s="157" t="str">
        <f>'1. Coverage&amp;Subs'!C380</f>
        <v>D02</v>
      </c>
      <c r="D922" s="157" t="str">
        <f>'1. Coverage&amp;Subs'!D380</f>
        <v>Бургас (Burgas)</v>
      </c>
      <c r="E922" s="428">
        <f>'1. Coverage&amp;Subs'!E380</f>
        <v>2.5925925925925925E-2</v>
      </c>
      <c r="F922" s="428">
        <f>'1. Coverage&amp;Subs'!F380</f>
        <v>2.5925925925925925E-2</v>
      </c>
      <c r="G922" s="428">
        <f>'1. Coverage&amp;Subs'!G380</f>
        <v>2.5925925925925925E-2</v>
      </c>
      <c r="H922" s="428">
        <f>'1. Coverage&amp;Subs'!H380</f>
        <v>2.5925925925925925E-2</v>
      </c>
      <c r="I922" s="428">
        <f>'1. Coverage&amp;Subs'!I380</f>
        <v>2.5925925925925925E-2</v>
      </c>
      <c r="J922" s="428">
        <f>'1. Coverage&amp;Subs'!J380</f>
        <v>2.5925925925925925E-2</v>
      </c>
      <c r="K922" s="428">
        <f>'1. Coverage&amp;Subs'!K380</f>
        <v>2.5925925925925925E-2</v>
      </c>
    </row>
    <row r="923" spans="2:11">
      <c r="C923" s="157" t="str">
        <f>'1. Coverage&amp;Subs'!C381</f>
        <v>D03</v>
      </c>
      <c r="D923" s="157" t="str">
        <f>'1. Coverage&amp;Subs'!D381</f>
        <v>Добрич (Dobrich)</v>
      </c>
      <c r="E923" s="428">
        <f>'1. Coverage&amp;Subs'!E381</f>
        <v>2.5925925925925925E-2</v>
      </c>
      <c r="F923" s="428">
        <f>'1. Coverage&amp;Subs'!F381</f>
        <v>2.5925925925925925E-2</v>
      </c>
      <c r="G923" s="428">
        <f>'1. Coverage&amp;Subs'!G381</f>
        <v>2.5925925925925925E-2</v>
      </c>
      <c r="H923" s="428">
        <f>'1. Coverage&amp;Subs'!H381</f>
        <v>2.5925925925925925E-2</v>
      </c>
      <c r="I923" s="428">
        <f>'1. Coverage&amp;Subs'!I381</f>
        <v>2.5925925925925925E-2</v>
      </c>
      <c r="J923" s="428">
        <f>'1. Coverage&amp;Subs'!J381</f>
        <v>2.5925925925925925E-2</v>
      </c>
      <c r="K923" s="428">
        <f>'1. Coverage&amp;Subs'!K381</f>
        <v>2.5925925925925925E-2</v>
      </c>
    </row>
    <row r="924" spans="2:11">
      <c r="C924" s="157" t="str">
        <f>'1. Coverage&amp;Subs'!C382</f>
        <v>D04</v>
      </c>
      <c r="D924" s="157" t="str">
        <f>'1. Coverage&amp;Subs'!D382</f>
        <v>Габрово (Gabrovo)</v>
      </c>
      <c r="E924" s="428">
        <f>'1. Coverage&amp;Subs'!E382</f>
        <v>2.5925925925925925E-2</v>
      </c>
      <c r="F924" s="428">
        <f>'1. Coverage&amp;Subs'!F382</f>
        <v>2.5925925925925925E-2</v>
      </c>
      <c r="G924" s="428">
        <f>'1. Coverage&amp;Subs'!G382</f>
        <v>2.5925925925925925E-2</v>
      </c>
      <c r="H924" s="428">
        <f>'1. Coverage&amp;Subs'!H382</f>
        <v>2.5925925925925925E-2</v>
      </c>
      <c r="I924" s="428">
        <f>'1. Coverage&amp;Subs'!I382</f>
        <v>2.5925925925925925E-2</v>
      </c>
      <c r="J924" s="428">
        <f>'1. Coverage&amp;Subs'!J382</f>
        <v>2.5925925925925925E-2</v>
      </c>
      <c r="K924" s="428">
        <f>'1. Coverage&amp;Subs'!K382</f>
        <v>2.5925925925925925E-2</v>
      </c>
    </row>
    <row r="925" spans="2:11">
      <c r="C925" s="157" t="str">
        <f>'1. Coverage&amp;Subs'!C383</f>
        <v>D05</v>
      </c>
      <c r="D925" s="157" t="str">
        <f>'1. Coverage&amp;Subs'!D383</f>
        <v>Хасково (Haskovo)</v>
      </c>
      <c r="E925" s="428">
        <f>'1. Coverage&amp;Subs'!E383</f>
        <v>2.5925925925925925E-2</v>
      </c>
      <c r="F925" s="428">
        <f>'1. Coverage&amp;Subs'!F383</f>
        <v>2.5925925925925925E-2</v>
      </c>
      <c r="G925" s="428">
        <f>'1. Coverage&amp;Subs'!G383</f>
        <v>2.5925925925925925E-2</v>
      </c>
      <c r="H925" s="428">
        <f>'1. Coverage&amp;Subs'!H383</f>
        <v>2.5925925925925925E-2</v>
      </c>
      <c r="I925" s="428">
        <f>'1. Coverage&amp;Subs'!I383</f>
        <v>2.5925925925925925E-2</v>
      </c>
      <c r="J925" s="428">
        <f>'1. Coverage&amp;Subs'!J383</f>
        <v>2.5925925925925925E-2</v>
      </c>
      <c r="K925" s="428">
        <f>'1. Coverage&amp;Subs'!K383</f>
        <v>2.5925925925925925E-2</v>
      </c>
    </row>
    <row r="926" spans="2:11">
      <c r="C926" s="157" t="str">
        <f>'1. Coverage&amp;Subs'!C384</f>
        <v>D06</v>
      </c>
      <c r="D926" s="157" t="str">
        <f>'1. Coverage&amp;Subs'!D384</f>
        <v>Кърджали (Kardzhali)</v>
      </c>
      <c r="E926" s="428">
        <f>'1. Coverage&amp;Subs'!E384</f>
        <v>2.5925925925925925E-2</v>
      </c>
      <c r="F926" s="428">
        <f>'1. Coverage&amp;Subs'!F384</f>
        <v>2.5925925925925925E-2</v>
      </c>
      <c r="G926" s="428">
        <f>'1. Coverage&amp;Subs'!G384</f>
        <v>2.5925925925925925E-2</v>
      </c>
      <c r="H926" s="428">
        <f>'1. Coverage&amp;Subs'!H384</f>
        <v>2.5925925925925925E-2</v>
      </c>
      <c r="I926" s="428">
        <f>'1. Coverage&amp;Subs'!I384</f>
        <v>2.5925925925925925E-2</v>
      </c>
      <c r="J926" s="428">
        <f>'1. Coverage&amp;Subs'!J384</f>
        <v>2.5925925925925925E-2</v>
      </c>
      <c r="K926" s="428">
        <f>'1. Coverage&amp;Subs'!K384</f>
        <v>2.5925925925925925E-2</v>
      </c>
    </row>
    <row r="927" spans="2:11">
      <c r="C927" s="157" t="str">
        <f>'1. Coverage&amp;Subs'!C385</f>
        <v>D07</v>
      </c>
      <c r="D927" s="157" t="str">
        <f>'1. Coverage&amp;Subs'!D385</f>
        <v>Кюстендил (Kyustendil)</v>
      </c>
      <c r="E927" s="428">
        <f>'1. Coverage&amp;Subs'!E385</f>
        <v>2.5925925925925925E-2</v>
      </c>
      <c r="F927" s="428">
        <f>'1. Coverage&amp;Subs'!F385</f>
        <v>2.5925925925925925E-2</v>
      </c>
      <c r="G927" s="428">
        <f>'1. Coverage&amp;Subs'!G385</f>
        <v>2.5925925925925925E-2</v>
      </c>
      <c r="H927" s="428">
        <f>'1. Coverage&amp;Subs'!H385</f>
        <v>2.5925925925925925E-2</v>
      </c>
      <c r="I927" s="428">
        <f>'1. Coverage&amp;Subs'!I385</f>
        <v>2.5925925925925925E-2</v>
      </c>
      <c r="J927" s="428">
        <f>'1. Coverage&amp;Subs'!J385</f>
        <v>2.5925925925925925E-2</v>
      </c>
      <c r="K927" s="428">
        <f>'1. Coverage&amp;Subs'!K385</f>
        <v>2.5925925925925925E-2</v>
      </c>
    </row>
    <row r="928" spans="2:11">
      <c r="C928" s="157" t="str">
        <f>'1. Coverage&amp;Subs'!C386</f>
        <v>D08</v>
      </c>
      <c r="D928" s="157" t="str">
        <f>'1. Coverage&amp;Subs'!D386</f>
        <v>Ловеч (Lovech)</v>
      </c>
      <c r="E928" s="428">
        <f>'1. Coverage&amp;Subs'!E386</f>
        <v>2.5925925925925925E-2</v>
      </c>
      <c r="F928" s="428">
        <f>'1. Coverage&amp;Subs'!F386</f>
        <v>2.5925925925925925E-2</v>
      </c>
      <c r="G928" s="428">
        <f>'1. Coverage&amp;Subs'!G386</f>
        <v>2.5925925925925925E-2</v>
      </c>
      <c r="H928" s="428">
        <f>'1. Coverage&amp;Subs'!H386</f>
        <v>2.5925925925925925E-2</v>
      </c>
      <c r="I928" s="428">
        <f>'1. Coverage&amp;Subs'!I386</f>
        <v>2.5925925925925925E-2</v>
      </c>
      <c r="J928" s="428">
        <f>'1. Coverage&amp;Subs'!J386</f>
        <v>2.5925925925925925E-2</v>
      </c>
      <c r="K928" s="428">
        <f>'1. Coverage&amp;Subs'!K386</f>
        <v>2.5925925925925925E-2</v>
      </c>
    </row>
    <row r="929" spans="3:11">
      <c r="C929" s="157" t="str">
        <f>'1. Coverage&amp;Subs'!C387</f>
        <v>D09</v>
      </c>
      <c r="D929" s="157" t="str">
        <f>'1. Coverage&amp;Subs'!D387</f>
        <v>Монтана (Montana)</v>
      </c>
      <c r="E929" s="428">
        <f>'1. Coverage&amp;Subs'!E387</f>
        <v>2.5925925925925925E-2</v>
      </c>
      <c r="F929" s="428">
        <f>'1. Coverage&amp;Subs'!F387</f>
        <v>2.5925925925925925E-2</v>
      </c>
      <c r="G929" s="428">
        <f>'1. Coverage&amp;Subs'!G387</f>
        <v>2.5925925925925925E-2</v>
      </c>
      <c r="H929" s="428">
        <f>'1. Coverage&amp;Subs'!H387</f>
        <v>2.5925925925925925E-2</v>
      </c>
      <c r="I929" s="428">
        <f>'1. Coverage&amp;Subs'!I387</f>
        <v>2.5925925925925925E-2</v>
      </c>
      <c r="J929" s="428">
        <f>'1. Coverage&amp;Subs'!J387</f>
        <v>2.5925925925925925E-2</v>
      </c>
      <c r="K929" s="428">
        <f>'1. Coverage&amp;Subs'!K387</f>
        <v>2.5925925925925925E-2</v>
      </c>
    </row>
    <row r="930" spans="3:11">
      <c r="C930" s="157" t="str">
        <f>'1. Coverage&amp;Subs'!C388</f>
        <v>D10</v>
      </c>
      <c r="D930" s="157" t="str">
        <f>'1. Coverage&amp;Subs'!D388</f>
        <v>Пазарджик (Pazardzhik)</v>
      </c>
      <c r="E930" s="428">
        <f>'1. Coverage&amp;Subs'!E388</f>
        <v>2.5925925925925925E-2</v>
      </c>
      <c r="F930" s="428">
        <f>'1. Coverage&amp;Subs'!F388</f>
        <v>2.5925925925925925E-2</v>
      </c>
      <c r="G930" s="428">
        <f>'1. Coverage&amp;Subs'!G388</f>
        <v>2.5925925925925925E-2</v>
      </c>
      <c r="H930" s="428">
        <f>'1. Coverage&amp;Subs'!H388</f>
        <v>2.5925925925925925E-2</v>
      </c>
      <c r="I930" s="428">
        <f>'1. Coverage&amp;Subs'!I388</f>
        <v>2.5925925925925925E-2</v>
      </c>
      <c r="J930" s="428">
        <f>'1. Coverage&amp;Subs'!J388</f>
        <v>2.5925925925925925E-2</v>
      </c>
      <c r="K930" s="428">
        <f>'1. Coverage&amp;Subs'!K388</f>
        <v>2.5925925925925925E-2</v>
      </c>
    </row>
    <row r="931" spans="3:11">
      <c r="C931" s="157" t="str">
        <f>'1. Coverage&amp;Subs'!C389</f>
        <v>D11</v>
      </c>
      <c r="D931" s="157" t="str">
        <f>'1. Coverage&amp;Subs'!D389</f>
        <v>Перник (Pernik)</v>
      </c>
      <c r="E931" s="428">
        <f>'1. Coverage&amp;Subs'!E389</f>
        <v>2.5925925925925925E-2</v>
      </c>
      <c r="F931" s="428">
        <f>'1. Coverage&amp;Subs'!F389</f>
        <v>2.5925925925925925E-2</v>
      </c>
      <c r="G931" s="428">
        <f>'1. Coverage&amp;Subs'!G389</f>
        <v>2.5925925925925925E-2</v>
      </c>
      <c r="H931" s="428">
        <f>'1. Coverage&amp;Subs'!H389</f>
        <v>2.5925925925925925E-2</v>
      </c>
      <c r="I931" s="428">
        <f>'1. Coverage&amp;Subs'!I389</f>
        <v>2.5925925925925925E-2</v>
      </c>
      <c r="J931" s="428">
        <f>'1. Coverage&amp;Subs'!J389</f>
        <v>2.5925925925925925E-2</v>
      </c>
      <c r="K931" s="428">
        <f>'1. Coverage&amp;Subs'!K389</f>
        <v>2.5925925925925925E-2</v>
      </c>
    </row>
    <row r="932" spans="3:11">
      <c r="C932" s="157" t="str">
        <f>'1. Coverage&amp;Subs'!C390</f>
        <v>D12</v>
      </c>
      <c r="D932" s="157" t="str">
        <f>'1. Coverage&amp;Subs'!D390</f>
        <v>Плевен (Pleven)</v>
      </c>
      <c r="E932" s="428">
        <f>'1. Coverage&amp;Subs'!E390</f>
        <v>2.5925925925925925E-2</v>
      </c>
      <c r="F932" s="428">
        <f>'1. Coverage&amp;Subs'!F390</f>
        <v>2.5925925925925925E-2</v>
      </c>
      <c r="G932" s="428">
        <f>'1. Coverage&amp;Subs'!G390</f>
        <v>2.5925925925925925E-2</v>
      </c>
      <c r="H932" s="428">
        <f>'1. Coverage&amp;Subs'!H390</f>
        <v>2.5925925925925925E-2</v>
      </c>
      <c r="I932" s="428">
        <f>'1. Coverage&amp;Subs'!I390</f>
        <v>2.5925925925925925E-2</v>
      </c>
      <c r="J932" s="428">
        <f>'1. Coverage&amp;Subs'!J390</f>
        <v>2.5925925925925925E-2</v>
      </c>
      <c r="K932" s="428">
        <f>'1. Coverage&amp;Subs'!K390</f>
        <v>2.5925925925925925E-2</v>
      </c>
    </row>
    <row r="933" spans="3:11">
      <c r="C933" s="157" t="str">
        <f>'1. Coverage&amp;Subs'!C391</f>
        <v>D13</v>
      </c>
      <c r="D933" s="157" t="str">
        <f>'1. Coverage&amp;Subs'!D391</f>
        <v>Пловдив (Plovdiv)</v>
      </c>
      <c r="E933" s="428">
        <f>'1. Coverage&amp;Subs'!E391</f>
        <v>2.5925925925925925E-2</v>
      </c>
      <c r="F933" s="428">
        <f>'1. Coverage&amp;Subs'!F391</f>
        <v>2.5925925925925925E-2</v>
      </c>
      <c r="G933" s="428">
        <f>'1. Coverage&amp;Subs'!G391</f>
        <v>2.5925925925925925E-2</v>
      </c>
      <c r="H933" s="428">
        <f>'1. Coverage&amp;Subs'!H391</f>
        <v>2.5925925925925925E-2</v>
      </c>
      <c r="I933" s="428">
        <f>'1. Coverage&amp;Subs'!I391</f>
        <v>2.5925925925925925E-2</v>
      </c>
      <c r="J933" s="428">
        <f>'1. Coverage&amp;Subs'!J391</f>
        <v>2.5925925925925925E-2</v>
      </c>
      <c r="K933" s="428">
        <f>'1. Coverage&amp;Subs'!K391</f>
        <v>2.5925925925925925E-2</v>
      </c>
    </row>
    <row r="934" spans="3:11">
      <c r="C934" s="157" t="str">
        <f>'1. Coverage&amp;Subs'!C392</f>
        <v>D14</v>
      </c>
      <c r="D934" s="157" t="str">
        <f>'1. Coverage&amp;Subs'!D392</f>
        <v>Разград (Razgrad)</v>
      </c>
      <c r="E934" s="428">
        <f>'1. Coverage&amp;Subs'!E392</f>
        <v>2.5925925925925925E-2</v>
      </c>
      <c r="F934" s="428">
        <f>'1. Coverage&amp;Subs'!F392</f>
        <v>2.5925925925925925E-2</v>
      </c>
      <c r="G934" s="428">
        <f>'1. Coverage&amp;Subs'!G392</f>
        <v>2.5925925925925925E-2</v>
      </c>
      <c r="H934" s="428">
        <f>'1. Coverage&amp;Subs'!H392</f>
        <v>2.5925925925925925E-2</v>
      </c>
      <c r="I934" s="428">
        <f>'1. Coverage&amp;Subs'!I392</f>
        <v>2.5925925925925925E-2</v>
      </c>
      <c r="J934" s="428">
        <f>'1. Coverage&amp;Subs'!J392</f>
        <v>2.5925925925925925E-2</v>
      </c>
      <c r="K934" s="428">
        <f>'1. Coverage&amp;Subs'!K392</f>
        <v>2.5925925925925925E-2</v>
      </c>
    </row>
    <row r="935" spans="3:11">
      <c r="C935" s="157" t="str">
        <f>'1. Coverage&amp;Subs'!C393</f>
        <v>D15</v>
      </c>
      <c r="D935" s="157" t="str">
        <f>'1. Coverage&amp;Subs'!D393</f>
        <v>Русе (Ruse)</v>
      </c>
      <c r="E935" s="428">
        <f>'1. Coverage&amp;Subs'!E393</f>
        <v>2.5925925925925925E-2</v>
      </c>
      <c r="F935" s="428">
        <f>'1. Coverage&amp;Subs'!F393</f>
        <v>2.5925925925925925E-2</v>
      </c>
      <c r="G935" s="428">
        <f>'1. Coverage&amp;Subs'!G393</f>
        <v>2.5925925925925925E-2</v>
      </c>
      <c r="H935" s="428">
        <f>'1. Coverage&amp;Subs'!H393</f>
        <v>2.5925925925925925E-2</v>
      </c>
      <c r="I935" s="428">
        <f>'1. Coverage&amp;Subs'!I393</f>
        <v>2.5925925925925925E-2</v>
      </c>
      <c r="J935" s="428">
        <f>'1. Coverage&amp;Subs'!J393</f>
        <v>2.5925925925925925E-2</v>
      </c>
      <c r="K935" s="428">
        <f>'1. Coverage&amp;Subs'!K393</f>
        <v>2.5925925925925925E-2</v>
      </c>
    </row>
    <row r="936" spans="3:11">
      <c r="C936" s="157" t="str">
        <f>'1. Coverage&amp;Subs'!C394</f>
        <v>D16</v>
      </c>
      <c r="D936" s="157" t="str">
        <f>'1. Coverage&amp;Subs'!D394</f>
        <v>Шумен (Shumen)</v>
      </c>
      <c r="E936" s="428">
        <f>'1. Coverage&amp;Subs'!E394</f>
        <v>2.5925925925925925E-2</v>
      </c>
      <c r="F936" s="428">
        <f>'1. Coverage&amp;Subs'!F394</f>
        <v>2.5925925925925925E-2</v>
      </c>
      <c r="G936" s="428">
        <f>'1. Coverage&amp;Subs'!G394</f>
        <v>2.5925925925925925E-2</v>
      </c>
      <c r="H936" s="428">
        <f>'1. Coverage&amp;Subs'!H394</f>
        <v>2.5925925925925925E-2</v>
      </c>
      <c r="I936" s="428">
        <f>'1. Coverage&amp;Subs'!I394</f>
        <v>2.5925925925925925E-2</v>
      </c>
      <c r="J936" s="428">
        <f>'1. Coverage&amp;Subs'!J394</f>
        <v>2.5925925925925925E-2</v>
      </c>
      <c r="K936" s="428">
        <f>'1. Coverage&amp;Subs'!K394</f>
        <v>2.5925925925925925E-2</v>
      </c>
    </row>
    <row r="937" spans="3:11">
      <c r="C937" s="157" t="str">
        <f>'1. Coverage&amp;Subs'!C395</f>
        <v>D17</v>
      </c>
      <c r="D937" s="157" t="str">
        <f>'1. Coverage&amp;Subs'!D395</f>
        <v>Силистра (Silistra)</v>
      </c>
      <c r="E937" s="428">
        <f>'1. Coverage&amp;Subs'!E395</f>
        <v>2.5925925925925925E-2</v>
      </c>
      <c r="F937" s="428">
        <f>'1. Coverage&amp;Subs'!F395</f>
        <v>2.5925925925925925E-2</v>
      </c>
      <c r="G937" s="428">
        <f>'1. Coverage&amp;Subs'!G395</f>
        <v>2.5925925925925925E-2</v>
      </c>
      <c r="H937" s="428">
        <f>'1. Coverage&amp;Subs'!H395</f>
        <v>2.5925925925925925E-2</v>
      </c>
      <c r="I937" s="428">
        <f>'1. Coverage&amp;Subs'!I395</f>
        <v>2.5925925925925925E-2</v>
      </c>
      <c r="J937" s="428">
        <f>'1. Coverage&amp;Subs'!J395</f>
        <v>2.5925925925925925E-2</v>
      </c>
      <c r="K937" s="428">
        <f>'1. Coverage&amp;Subs'!K395</f>
        <v>2.5925925925925925E-2</v>
      </c>
    </row>
    <row r="938" spans="3:11">
      <c r="C938" s="157" t="str">
        <f>'1. Coverage&amp;Subs'!C396</f>
        <v>D18</v>
      </c>
      <c r="D938" s="157" t="str">
        <f>'1. Coverage&amp;Subs'!D396</f>
        <v>Сливен (Sliven)</v>
      </c>
      <c r="E938" s="428">
        <f>'1. Coverage&amp;Subs'!E396</f>
        <v>2.5925925925925925E-2</v>
      </c>
      <c r="F938" s="428">
        <f>'1. Coverage&amp;Subs'!F396</f>
        <v>2.5925925925925925E-2</v>
      </c>
      <c r="G938" s="428">
        <f>'1. Coverage&amp;Subs'!G396</f>
        <v>2.5925925925925925E-2</v>
      </c>
      <c r="H938" s="428">
        <f>'1. Coverage&amp;Subs'!H396</f>
        <v>2.5925925925925925E-2</v>
      </c>
      <c r="I938" s="428">
        <f>'1. Coverage&amp;Subs'!I396</f>
        <v>2.5925925925925925E-2</v>
      </c>
      <c r="J938" s="428">
        <f>'1. Coverage&amp;Subs'!J396</f>
        <v>2.5925925925925925E-2</v>
      </c>
      <c r="K938" s="428">
        <f>'1. Coverage&amp;Subs'!K396</f>
        <v>2.5925925925925925E-2</v>
      </c>
    </row>
    <row r="939" spans="3:11">
      <c r="C939" s="157" t="str">
        <f>'1. Coverage&amp;Subs'!C397</f>
        <v>D19</v>
      </c>
      <c r="D939" s="157" t="str">
        <f>'1. Coverage&amp;Subs'!D397</f>
        <v>Смолян (Smolyan)</v>
      </c>
      <c r="E939" s="428">
        <f>'1. Coverage&amp;Subs'!E397</f>
        <v>2.5925925925925925E-2</v>
      </c>
      <c r="F939" s="428">
        <f>'1. Coverage&amp;Subs'!F397</f>
        <v>2.5925925925925925E-2</v>
      </c>
      <c r="G939" s="428">
        <f>'1. Coverage&amp;Subs'!G397</f>
        <v>2.5925925925925925E-2</v>
      </c>
      <c r="H939" s="428">
        <f>'1. Coverage&amp;Subs'!H397</f>
        <v>2.5925925925925925E-2</v>
      </c>
      <c r="I939" s="428">
        <f>'1. Coverage&amp;Subs'!I397</f>
        <v>2.5925925925925925E-2</v>
      </c>
      <c r="J939" s="428">
        <f>'1. Coverage&amp;Subs'!J397</f>
        <v>2.5925925925925925E-2</v>
      </c>
      <c r="K939" s="428">
        <f>'1. Coverage&amp;Subs'!K397</f>
        <v>2.5925925925925925E-2</v>
      </c>
    </row>
    <row r="940" spans="3:11">
      <c r="C940" s="157" t="str">
        <f>'1. Coverage&amp;Subs'!C398</f>
        <v>D20</v>
      </c>
      <c r="D940" s="157" t="str">
        <f>'1. Coverage&amp;Subs'!D398</f>
        <v>София-град (Sofia-Capital)</v>
      </c>
      <c r="E940" s="428">
        <f>'1. Coverage&amp;Subs'!E398</f>
        <v>0.3</v>
      </c>
      <c r="F940" s="428">
        <f>'1. Coverage&amp;Subs'!F398</f>
        <v>0.3</v>
      </c>
      <c r="G940" s="428">
        <f>'1. Coverage&amp;Subs'!G398</f>
        <v>0.3</v>
      </c>
      <c r="H940" s="428">
        <f>'1. Coverage&amp;Subs'!H398</f>
        <v>0.3</v>
      </c>
      <c r="I940" s="428">
        <f>'1. Coverage&amp;Subs'!I398</f>
        <v>0.3</v>
      </c>
      <c r="J940" s="428">
        <f>'1. Coverage&amp;Subs'!J398</f>
        <v>0.3</v>
      </c>
      <c r="K940" s="428">
        <f>'1. Coverage&amp;Subs'!K398</f>
        <v>0.3</v>
      </c>
    </row>
    <row r="941" spans="3:11">
      <c r="C941" s="157" t="str">
        <f>'1. Coverage&amp;Subs'!C399</f>
        <v>D21</v>
      </c>
      <c r="D941" s="157" t="str">
        <f>'1. Coverage&amp;Subs'!D399</f>
        <v>София-област (Sofia (province))</v>
      </c>
      <c r="E941" s="428">
        <f>'1. Coverage&amp;Subs'!E399</f>
        <v>2.5925925925925925E-2</v>
      </c>
      <c r="F941" s="428">
        <f>'1. Coverage&amp;Subs'!F399</f>
        <v>2.5925925925925925E-2</v>
      </c>
      <c r="G941" s="428">
        <f>'1. Coverage&amp;Subs'!G399</f>
        <v>2.5925925925925925E-2</v>
      </c>
      <c r="H941" s="428">
        <f>'1. Coverage&amp;Subs'!H399</f>
        <v>2.5925925925925925E-2</v>
      </c>
      <c r="I941" s="428">
        <f>'1. Coverage&amp;Subs'!I399</f>
        <v>2.5925925925925925E-2</v>
      </c>
      <c r="J941" s="428">
        <f>'1. Coverage&amp;Subs'!J399</f>
        <v>2.5925925925925925E-2</v>
      </c>
      <c r="K941" s="428">
        <f>'1. Coverage&amp;Subs'!K399</f>
        <v>2.5925925925925925E-2</v>
      </c>
    </row>
    <row r="942" spans="3:11">
      <c r="C942" s="157" t="str">
        <f>'1. Coverage&amp;Subs'!C400</f>
        <v>D22</v>
      </c>
      <c r="D942" s="157" t="str">
        <f>'1. Coverage&amp;Subs'!D400</f>
        <v>Стара Загора (Stara Zagora)</v>
      </c>
      <c r="E942" s="428">
        <f>'1. Coverage&amp;Subs'!E400</f>
        <v>2.5925925925925925E-2</v>
      </c>
      <c r="F942" s="428">
        <f>'1. Coverage&amp;Subs'!F400</f>
        <v>2.5925925925925925E-2</v>
      </c>
      <c r="G942" s="428">
        <f>'1. Coverage&amp;Subs'!G400</f>
        <v>2.5925925925925925E-2</v>
      </c>
      <c r="H942" s="428">
        <f>'1. Coverage&amp;Subs'!H400</f>
        <v>2.5925925925925925E-2</v>
      </c>
      <c r="I942" s="428">
        <f>'1. Coverage&amp;Subs'!I400</f>
        <v>2.5925925925925925E-2</v>
      </c>
      <c r="J942" s="428">
        <f>'1. Coverage&amp;Subs'!J400</f>
        <v>2.5925925925925925E-2</v>
      </c>
      <c r="K942" s="428">
        <f>'1. Coverage&amp;Subs'!K400</f>
        <v>2.5925925925925925E-2</v>
      </c>
    </row>
    <row r="943" spans="3:11">
      <c r="C943" s="157" t="str">
        <f>'1. Coverage&amp;Subs'!C401</f>
        <v>D23</v>
      </c>
      <c r="D943" s="157" t="str">
        <f>'1. Coverage&amp;Subs'!D401</f>
        <v>Търговище (Targovishte)</v>
      </c>
      <c r="E943" s="428">
        <f>'1. Coverage&amp;Subs'!E401</f>
        <v>2.5925925925925925E-2</v>
      </c>
      <c r="F943" s="428">
        <f>'1. Coverage&amp;Subs'!F401</f>
        <v>2.5925925925925925E-2</v>
      </c>
      <c r="G943" s="428">
        <f>'1. Coverage&amp;Subs'!G401</f>
        <v>2.5925925925925925E-2</v>
      </c>
      <c r="H943" s="428">
        <f>'1. Coverage&amp;Subs'!H401</f>
        <v>2.5925925925925925E-2</v>
      </c>
      <c r="I943" s="428">
        <f>'1. Coverage&amp;Subs'!I401</f>
        <v>2.5925925925925925E-2</v>
      </c>
      <c r="J943" s="428">
        <f>'1. Coverage&amp;Subs'!J401</f>
        <v>2.5925925925925925E-2</v>
      </c>
      <c r="K943" s="428">
        <f>'1. Coverage&amp;Subs'!K401</f>
        <v>2.5925925925925925E-2</v>
      </c>
    </row>
    <row r="944" spans="3:11">
      <c r="C944" s="157" t="str">
        <f>'1. Coverage&amp;Subs'!C402</f>
        <v>D24</v>
      </c>
      <c r="D944" s="157" t="str">
        <f>'1. Coverage&amp;Subs'!D402</f>
        <v>Варна (Varna)</v>
      </c>
      <c r="E944" s="428">
        <f>'1. Coverage&amp;Subs'!E402</f>
        <v>2.5925925925925925E-2</v>
      </c>
      <c r="F944" s="428">
        <f>'1. Coverage&amp;Subs'!F402</f>
        <v>2.5925925925925925E-2</v>
      </c>
      <c r="G944" s="428">
        <f>'1. Coverage&amp;Subs'!G402</f>
        <v>2.5925925925925925E-2</v>
      </c>
      <c r="H944" s="428">
        <f>'1. Coverage&amp;Subs'!H402</f>
        <v>2.5925925925925925E-2</v>
      </c>
      <c r="I944" s="428">
        <f>'1. Coverage&amp;Subs'!I402</f>
        <v>2.5925925925925925E-2</v>
      </c>
      <c r="J944" s="428">
        <f>'1. Coverage&amp;Subs'!J402</f>
        <v>2.5925925925925925E-2</v>
      </c>
      <c r="K944" s="428">
        <f>'1. Coverage&amp;Subs'!K402</f>
        <v>2.5925925925925925E-2</v>
      </c>
    </row>
    <row r="945" spans="3:12">
      <c r="C945" s="157" t="str">
        <f>'1. Coverage&amp;Subs'!C403</f>
        <v>D25</v>
      </c>
      <c r="D945" s="157" t="str">
        <f>'1. Coverage&amp;Subs'!D403</f>
        <v>Велико Търново (Veliko Tarnovo)</v>
      </c>
      <c r="E945" s="428">
        <f>'1. Coverage&amp;Subs'!E403</f>
        <v>2.5925925925925925E-2</v>
      </c>
      <c r="F945" s="428">
        <f>'1. Coverage&amp;Subs'!F403</f>
        <v>2.5925925925925925E-2</v>
      </c>
      <c r="G945" s="428">
        <f>'1. Coverage&amp;Subs'!G403</f>
        <v>2.5925925925925925E-2</v>
      </c>
      <c r="H945" s="428">
        <f>'1. Coverage&amp;Subs'!H403</f>
        <v>2.5925925925925925E-2</v>
      </c>
      <c r="I945" s="428">
        <f>'1. Coverage&amp;Subs'!I403</f>
        <v>2.5925925925925925E-2</v>
      </c>
      <c r="J945" s="428">
        <f>'1. Coverage&amp;Subs'!J403</f>
        <v>2.5925925925925925E-2</v>
      </c>
      <c r="K945" s="428">
        <f>'1. Coverage&amp;Subs'!K403</f>
        <v>2.5925925925925925E-2</v>
      </c>
    </row>
    <row r="946" spans="3:12">
      <c r="C946" s="157" t="str">
        <f>'1. Coverage&amp;Subs'!C404</f>
        <v>D26</v>
      </c>
      <c r="D946" s="157" t="str">
        <f>'1. Coverage&amp;Subs'!D404</f>
        <v>Видин (Vidin)</v>
      </c>
      <c r="E946" s="428">
        <f>'1. Coverage&amp;Subs'!E404</f>
        <v>2.5925925925925925E-2</v>
      </c>
      <c r="F946" s="428">
        <f>'1. Coverage&amp;Subs'!F404</f>
        <v>2.5925925925925925E-2</v>
      </c>
      <c r="G946" s="428">
        <f>'1. Coverage&amp;Subs'!G404</f>
        <v>2.5925925925925925E-2</v>
      </c>
      <c r="H946" s="428">
        <f>'1. Coverage&amp;Subs'!H404</f>
        <v>2.5925925925925925E-2</v>
      </c>
      <c r="I946" s="428">
        <f>'1. Coverage&amp;Subs'!I404</f>
        <v>2.5925925925925925E-2</v>
      </c>
      <c r="J946" s="428">
        <f>'1. Coverage&amp;Subs'!J404</f>
        <v>2.5925925925925925E-2</v>
      </c>
      <c r="K946" s="428">
        <f>'1. Coverage&amp;Subs'!K404</f>
        <v>2.5925925925925925E-2</v>
      </c>
    </row>
    <row r="947" spans="3:12">
      <c r="C947" s="157" t="str">
        <f>'1. Coverage&amp;Subs'!C405</f>
        <v>D27</v>
      </c>
      <c r="D947" s="157" t="str">
        <f>'1. Coverage&amp;Subs'!D405</f>
        <v>Враца (Vratsa)</v>
      </c>
      <c r="E947" s="428">
        <f>'1. Coverage&amp;Subs'!E405</f>
        <v>2.5925925925925925E-2</v>
      </c>
      <c r="F947" s="428">
        <f>'1. Coverage&amp;Subs'!F405</f>
        <v>2.5925925925925925E-2</v>
      </c>
      <c r="G947" s="428">
        <f>'1. Coverage&amp;Subs'!G405</f>
        <v>2.5925925925925925E-2</v>
      </c>
      <c r="H947" s="428">
        <f>'1. Coverage&amp;Subs'!H405</f>
        <v>2.5925925925925925E-2</v>
      </c>
      <c r="I947" s="428">
        <f>'1. Coverage&amp;Subs'!I405</f>
        <v>2.5925925925925925E-2</v>
      </c>
      <c r="J947" s="428">
        <f>'1. Coverage&amp;Subs'!J405</f>
        <v>2.5925925925925925E-2</v>
      </c>
      <c r="K947" s="428">
        <f>'1. Coverage&amp;Subs'!K405</f>
        <v>2.5925925925925925E-2</v>
      </c>
    </row>
    <row r="948" spans="3:12">
      <c r="C948" s="157" t="str">
        <f>'1. Coverage&amp;Subs'!C406</f>
        <v>D28</v>
      </c>
      <c r="D948" s="157" t="str">
        <f>'1. Coverage&amp;Subs'!D406</f>
        <v>Ямбол (Yambol)</v>
      </c>
      <c r="E948" s="428">
        <f>'1. Coverage&amp;Subs'!E406</f>
        <v>2.5925925925925925E-2</v>
      </c>
      <c r="F948" s="428">
        <f>'1. Coverage&amp;Subs'!F406</f>
        <v>2.5925925925925925E-2</v>
      </c>
      <c r="G948" s="428">
        <f>'1. Coverage&amp;Subs'!G406</f>
        <v>2.5925925925925925E-2</v>
      </c>
      <c r="H948" s="428">
        <f>'1. Coverage&amp;Subs'!H406</f>
        <v>2.5925925925925925E-2</v>
      </c>
      <c r="I948" s="428">
        <f>'1. Coverage&amp;Subs'!I406</f>
        <v>2.5925925925925925E-2</v>
      </c>
      <c r="J948" s="428">
        <f>'1. Coverage&amp;Subs'!J406</f>
        <v>2.5925925925925925E-2</v>
      </c>
      <c r="K948" s="428">
        <f>'1. Coverage&amp;Subs'!K406</f>
        <v>2.5925925925925925E-2</v>
      </c>
    </row>
    <row r="949" spans="3:12">
      <c r="C949" s="162"/>
      <c r="D949" s="162"/>
      <c r="E949" s="150">
        <f t="shared" ref="E949:J949" si="600">SUM(E921:E948)</f>
        <v>0.99999999999999978</v>
      </c>
      <c r="F949" s="150">
        <f t="shared" si="600"/>
        <v>0.99999999999999978</v>
      </c>
      <c r="G949" s="150">
        <f t="shared" si="600"/>
        <v>0.99999999999999978</v>
      </c>
      <c r="H949" s="150">
        <f t="shared" si="600"/>
        <v>0.99999999999999978</v>
      </c>
      <c r="I949" s="150">
        <f t="shared" si="600"/>
        <v>0.99999999999999978</v>
      </c>
      <c r="J949" s="150">
        <f t="shared" si="600"/>
        <v>0.99999999999999978</v>
      </c>
      <c r="K949" s="150">
        <f t="shared" ref="K949" si="601">SUM(K921:K948)</f>
        <v>0.99999999999999978</v>
      </c>
    </row>
    <row r="950" spans="3:12" s="651" customFormat="1">
      <c r="E950" s="651" t="str">
        <f t="shared" ref="E950:J950" si="602">IF(E949=100%,"OK","ERROR")</f>
        <v>OK</v>
      </c>
      <c r="F950" s="651" t="str">
        <f t="shared" si="602"/>
        <v>OK</v>
      </c>
      <c r="G950" s="651" t="str">
        <f t="shared" si="602"/>
        <v>OK</v>
      </c>
      <c r="H950" s="651" t="str">
        <f t="shared" si="602"/>
        <v>OK</v>
      </c>
      <c r="I950" s="651" t="str">
        <f t="shared" si="602"/>
        <v>OK</v>
      </c>
      <c r="J950" s="651" t="str">
        <f t="shared" si="602"/>
        <v>OK</v>
      </c>
      <c r="K950" s="651" t="str">
        <f t="shared" ref="K950" si="603">IF(K949=100%,"OK","ERROR")</f>
        <v>OK</v>
      </c>
    </row>
    <row r="951" spans="3:12" s="223" customFormat="1">
      <c r="E951" s="429"/>
      <c r="F951" s="429"/>
      <c r="G951" s="429"/>
      <c r="H951" s="429"/>
      <c r="I951" s="429"/>
      <c r="J951" s="429"/>
    </row>
    <row r="952" spans="3:12" s="223" customFormat="1">
      <c r="C952" s="19" t="s">
        <v>743</v>
      </c>
      <c r="E952" s="429"/>
      <c r="F952" s="429"/>
      <c r="G952" s="429"/>
      <c r="H952" s="429"/>
      <c r="I952" s="429"/>
      <c r="J952" s="429"/>
    </row>
    <row r="954" spans="3:12">
      <c r="C954" s="40" t="str">
        <f>C919</f>
        <v>Code</v>
      </c>
      <c r="D954" s="167" t="s">
        <v>715</v>
      </c>
      <c r="E954" s="167"/>
      <c r="F954" s="167">
        <f t="shared" ref="F954:L955" si="604">E919</f>
        <v>2014</v>
      </c>
      <c r="G954" s="167">
        <f t="shared" si="604"/>
        <v>2015</v>
      </c>
      <c r="H954" s="167">
        <f t="shared" si="604"/>
        <v>2016</v>
      </c>
      <c r="I954" s="167">
        <f t="shared" si="604"/>
        <v>2017</v>
      </c>
      <c r="J954" s="167">
        <f t="shared" si="604"/>
        <v>2018</v>
      </c>
      <c r="K954" s="167">
        <f t="shared" si="604"/>
        <v>2019</v>
      </c>
      <c r="L954" s="167">
        <f t="shared" si="604"/>
        <v>2020</v>
      </c>
    </row>
    <row r="955" spans="3:12">
      <c r="C955" s="40"/>
      <c r="D955" s="55"/>
      <c r="E955" s="167" t="s">
        <v>681</v>
      </c>
      <c r="F955" s="42" t="str">
        <f t="shared" si="604"/>
        <v xml:space="preserve">Actuals </v>
      </c>
      <c r="G955" s="42" t="str">
        <f t="shared" si="604"/>
        <v xml:space="preserve">Estimated </v>
      </c>
      <c r="H955" s="42" t="str">
        <f t="shared" si="604"/>
        <v xml:space="preserve">Estimated </v>
      </c>
      <c r="I955" s="42" t="str">
        <f t="shared" si="604"/>
        <v xml:space="preserve">Estimated </v>
      </c>
      <c r="J955" s="42" t="str">
        <f t="shared" si="604"/>
        <v>Estimated</v>
      </c>
      <c r="K955" s="42" t="str">
        <f t="shared" si="604"/>
        <v>Estimated</v>
      </c>
      <c r="L955" s="42" t="str">
        <f t="shared" si="604"/>
        <v>Estimated</v>
      </c>
    </row>
    <row r="956" spans="3:12">
      <c r="C956" s="157" t="str">
        <f>C921</f>
        <v>D01</v>
      </c>
      <c r="D956" s="157" t="str">
        <f>D921</f>
        <v>Благоевград (Blagoevgrad)</v>
      </c>
      <c r="E956" s="428" t="str">
        <f>'C. Masterfiles'!E12</f>
        <v>PR</v>
      </c>
      <c r="F956" s="431">
        <f t="shared" ref="F956:F983" si="605">E921*H$265</f>
        <v>2204.8954643186366</v>
      </c>
      <c r="G956" s="431">
        <f t="shared" ref="G956:G983" si="606">F921*I$265</f>
        <v>2248.9933736050098</v>
      </c>
      <c r="H956" s="431">
        <f t="shared" ref="H956:H983" si="607">G921*J$265</f>
        <v>2293.9732410771098</v>
      </c>
      <c r="I956" s="431">
        <f t="shared" ref="I956:I983" si="608">H921*K$265</f>
        <v>2339.8527058986515</v>
      </c>
      <c r="J956" s="431">
        <f t="shared" ref="J956:J983" si="609">I921*L$265</f>
        <v>2386.6497600166249</v>
      </c>
      <c r="K956" s="431">
        <f t="shared" ref="K956:L983" si="610">J921*M$265</f>
        <v>2434.3827552169578</v>
      </c>
      <c r="L956" s="431">
        <f t="shared" si="610"/>
        <v>2483.0704103212956</v>
      </c>
    </row>
    <row r="957" spans="3:12">
      <c r="C957" s="157" t="str">
        <f t="shared" ref="C957:C983" si="611">C922</f>
        <v>D02</v>
      </c>
      <c r="D957" s="157" t="str">
        <f t="shared" ref="D957:D983" si="612">D922</f>
        <v>Бургас (Burgas)</v>
      </c>
      <c r="E957" s="428" t="str">
        <f>'C. Masterfiles'!E13</f>
        <v>IN</v>
      </c>
      <c r="F957" s="431">
        <f t="shared" si="605"/>
        <v>2204.8954643186366</v>
      </c>
      <c r="G957" s="431">
        <f t="shared" si="606"/>
        <v>2248.9933736050098</v>
      </c>
      <c r="H957" s="431">
        <f t="shared" si="607"/>
        <v>2293.9732410771098</v>
      </c>
      <c r="I957" s="431">
        <f t="shared" si="608"/>
        <v>2339.8527058986515</v>
      </c>
      <c r="J957" s="431">
        <f t="shared" si="609"/>
        <v>2386.6497600166249</v>
      </c>
      <c r="K957" s="431">
        <f t="shared" si="610"/>
        <v>2434.3827552169578</v>
      </c>
      <c r="L957" s="431">
        <f t="shared" si="610"/>
        <v>2483.0704103212956</v>
      </c>
    </row>
    <row r="958" spans="3:12">
      <c r="C958" s="157" t="str">
        <f t="shared" si="611"/>
        <v>D03</v>
      </c>
      <c r="D958" s="157" t="str">
        <f t="shared" si="612"/>
        <v>Добрич (Dobrich)</v>
      </c>
      <c r="E958" s="428" t="str">
        <f>'C. Masterfiles'!E14</f>
        <v>IN</v>
      </c>
      <c r="F958" s="431">
        <f t="shared" si="605"/>
        <v>2204.8954643186366</v>
      </c>
      <c r="G958" s="431">
        <f t="shared" si="606"/>
        <v>2248.9933736050098</v>
      </c>
      <c r="H958" s="431">
        <f t="shared" si="607"/>
        <v>2293.9732410771098</v>
      </c>
      <c r="I958" s="431">
        <f t="shared" si="608"/>
        <v>2339.8527058986515</v>
      </c>
      <c r="J958" s="431">
        <f t="shared" si="609"/>
        <v>2386.6497600166249</v>
      </c>
      <c r="K958" s="431">
        <f t="shared" si="610"/>
        <v>2434.3827552169578</v>
      </c>
      <c r="L958" s="431">
        <f t="shared" si="610"/>
        <v>2483.0704103212956</v>
      </c>
    </row>
    <row r="959" spans="3:12">
      <c r="C959" s="157" t="str">
        <f t="shared" si="611"/>
        <v>D04</v>
      </c>
      <c r="D959" s="157" t="str">
        <f t="shared" si="612"/>
        <v>Габрово (Gabrovo)</v>
      </c>
      <c r="E959" s="428" t="str">
        <f>'C. Masterfiles'!E15</f>
        <v>IN</v>
      </c>
      <c r="F959" s="431">
        <f t="shared" si="605"/>
        <v>2204.8954643186366</v>
      </c>
      <c r="G959" s="431">
        <f t="shared" si="606"/>
        <v>2248.9933736050098</v>
      </c>
      <c r="H959" s="431">
        <f t="shared" si="607"/>
        <v>2293.9732410771098</v>
      </c>
      <c r="I959" s="431">
        <f t="shared" si="608"/>
        <v>2339.8527058986515</v>
      </c>
      <c r="J959" s="431">
        <f t="shared" si="609"/>
        <v>2386.6497600166249</v>
      </c>
      <c r="K959" s="431">
        <f t="shared" si="610"/>
        <v>2434.3827552169578</v>
      </c>
      <c r="L959" s="431">
        <f t="shared" si="610"/>
        <v>2483.0704103212956</v>
      </c>
    </row>
    <row r="960" spans="3:12">
      <c r="C960" s="157" t="str">
        <f t="shared" si="611"/>
        <v>D05</v>
      </c>
      <c r="D960" s="157" t="str">
        <f t="shared" si="612"/>
        <v>Хасково (Haskovo)</v>
      </c>
      <c r="E960" s="428" t="str">
        <f>'C. Masterfiles'!E16</f>
        <v>IN</v>
      </c>
      <c r="F960" s="431">
        <f t="shared" si="605"/>
        <v>2204.8954643186366</v>
      </c>
      <c r="G960" s="431">
        <f t="shared" si="606"/>
        <v>2248.9933736050098</v>
      </c>
      <c r="H960" s="431">
        <f t="shared" si="607"/>
        <v>2293.9732410771098</v>
      </c>
      <c r="I960" s="431">
        <f t="shared" si="608"/>
        <v>2339.8527058986515</v>
      </c>
      <c r="J960" s="431">
        <f t="shared" si="609"/>
        <v>2386.6497600166249</v>
      </c>
      <c r="K960" s="431">
        <f t="shared" si="610"/>
        <v>2434.3827552169578</v>
      </c>
      <c r="L960" s="431">
        <f t="shared" si="610"/>
        <v>2483.0704103212956</v>
      </c>
    </row>
    <row r="961" spans="3:12">
      <c r="C961" s="157" t="str">
        <f t="shared" si="611"/>
        <v>D06</v>
      </c>
      <c r="D961" s="157" t="str">
        <f t="shared" si="612"/>
        <v>Кърджали (Kardzhali)</v>
      </c>
      <c r="E961" s="428" t="str">
        <f>'C. Masterfiles'!E17</f>
        <v>PR</v>
      </c>
      <c r="F961" s="431">
        <f t="shared" si="605"/>
        <v>2204.8954643186366</v>
      </c>
      <c r="G961" s="431">
        <f t="shared" si="606"/>
        <v>2248.9933736050098</v>
      </c>
      <c r="H961" s="431">
        <f t="shared" si="607"/>
        <v>2293.9732410771098</v>
      </c>
      <c r="I961" s="431">
        <f t="shared" si="608"/>
        <v>2339.8527058986515</v>
      </c>
      <c r="J961" s="431">
        <f t="shared" si="609"/>
        <v>2386.6497600166249</v>
      </c>
      <c r="K961" s="431">
        <f t="shared" si="610"/>
        <v>2434.3827552169578</v>
      </c>
      <c r="L961" s="431">
        <f t="shared" si="610"/>
        <v>2483.0704103212956</v>
      </c>
    </row>
    <row r="962" spans="3:12">
      <c r="C962" s="157" t="str">
        <f t="shared" si="611"/>
        <v>D07</v>
      </c>
      <c r="D962" s="157" t="str">
        <f t="shared" si="612"/>
        <v>Кюстендил (Kyustendil)</v>
      </c>
      <c r="E962" s="428" t="str">
        <f>'C. Masterfiles'!E18</f>
        <v>IN</v>
      </c>
      <c r="F962" s="431">
        <f t="shared" si="605"/>
        <v>2204.8954643186366</v>
      </c>
      <c r="G962" s="431">
        <f t="shared" si="606"/>
        <v>2248.9933736050098</v>
      </c>
      <c r="H962" s="431">
        <f t="shared" si="607"/>
        <v>2293.9732410771098</v>
      </c>
      <c r="I962" s="431">
        <f t="shared" si="608"/>
        <v>2339.8527058986515</v>
      </c>
      <c r="J962" s="431">
        <f t="shared" si="609"/>
        <v>2386.6497600166249</v>
      </c>
      <c r="K962" s="431">
        <f t="shared" si="610"/>
        <v>2434.3827552169578</v>
      </c>
      <c r="L962" s="431">
        <f t="shared" si="610"/>
        <v>2483.0704103212956</v>
      </c>
    </row>
    <row r="963" spans="3:12">
      <c r="C963" s="157" t="str">
        <f t="shared" si="611"/>
        <v>D08</v>
      </c>
      <c r="D963" s="157" t="str">
        <f t="shared" si="612"/>
        <v>Ловеч (Lovech)</v>
      </c>
      <c r="E963" s="428" t="str">
        <f>'C. Masterfiles'!E19</f>
        <v>PR</v>
      </c>
      <c r="F963" s="431">
        <f t="shared" si="605"/>
        <v>2204.8954643186366</v>
      </c>
      <c r="G963" s="431">
        <f t="shared" si="606"/>
        <v>2248.9933736050098</v>
      </c>
      <c r="H963" s="431">
        <f t="shared" si="607"/>
        <v>2293.9732410771098</v>
      </c>
      <c r="I963" s="431">
        <f t="shared" si="608"/>
        <v>2339.8527058986515</v>
      </c>
      <c r="J963" s="431">
        <f t="shared" si="609"/>
        <v>2386.6497600166249</v>
      </c>
      <c r="K963" s="431">
        <f t="shared" si="610"/>
        <v>2434.3827552169578</v>
      </c>
      <c r="L963" s="431">
        <f t="shared" si="610"/>
        <v>2483.0704103212956</v>
      </c>
    </row>
    <row r="964" spans="3:12">
      <c r="C964" s="157" t="str">
        <f t="shared" si="611"/>
        <v>D09</v>
      </c>
      <c r="D964" s="157" t="str">
        <f t="shared" si="612"/>
        <v>Монтана (Montana)</v>
      </c>
      <c r="E964" s="428" t="str">
        <f>'C. Masterfiles'!E20</f>
        <v>PR</v>
      </c>
      <c r="F964" s="431">
        <f t="shared" si="605"/>
        <v>2204.8954643186366</v>
      </c>
      <c r="G964" s="431">
        <f t="shared" si="606"/>
        <v>2248.9933736050098</v>
      </c>
      <c r="H964" s="431">
        <f t="shared" si="607"/>
        <v>2293.9732410771098</v>
      </c>
      <c r="I964" s="431">
        <f t="shared" si="608"/>
        <v>2339.8527058986515</v>
      </c>
      <c r="J964" s="431">
        <f t="shared" si="609"/>
        <v>2386.6497600166249</v>
      </c>
      <c r="K964" s="431">
        <f t="shared" si="610"/>
        <v>2434.3827552169578</v>
      </c>
      <c r="L964" s="431">
        <f t="shared" si="610"/>
        <v>2483.0704103212956</v>
      </c>
    </row>
    <row r="965" spans="3:12">
      <c r="C965" s="157" t="str">
        <f t="shared" si="611"/>
        <v>D10</v>
      </c>
      <c r="D965" s="157" t="str">
        <f t="shared" si="612"/>
        <v>Пазарджик (Pazardzhik)</v>
      </c>
      <c r="E965" s="428" t="str">
        <f>'C. Masterfiles'!E21</f>
        <v>PR</v>
      </c>
      <c r="F965" s="431">
        <f t="shared" si="605"/>
        <v>2204.8954643186366</v>
      </c>
      <c r="G965" s="431">
        <f t="shared" si="606"/>
        <v>2248.9933736050098</v>
      </c>
      <c r="H965" s="431">
        <f t="shared" si="607"/>
        <v>2293.9732410771098</v>
      </c>
      <c r="I965" s="431">
        <f t="shared" si="608"/>
        <v>2339.8527058986515</v>
      </c>
      <c r="J965" s="431">
        <f t="shared" si="609"/>
        <v>2386.6497600166249</v>
      </c>
      <c r="K965" s="431">
        <f t="shared" si="610"/>
        <v>2434.3827552169578</v>
      </c>
      <c r="L965" s="431">
        <f t="shared" si="610"/>
        <v>2483.0704103212956</v>
      </c>
    </row>
    <row r="966" spans="3:12">
      <c r="C966" s="157" t="str">
        <f t="shared" si="611"/>
        <v>D11</v>
      </c>
      <c r="D966" s="157" t="str">
        <f t="shared" si="612"/>
        <v>Перник (Pernik)</v>
      </c>
      <c r="E966" s="428" t="str">
        <f>'C. Masterfiles'!E22</f>
        <v>IN</v>
      </c>
      <c r="F966" s="431">
        <f t="shared" si="605"/>
        <v>2204.8954643186366</v>
      </c>
      <c r="G966" s="431">
        <f t="shared" si="606"/>
        <v>2248.9933736050098</v>
      </c>
      <c r="H966" s="431">
        <f t="shared" si="607"/>
        <v>2293.9732410771098</v>
      </c>
      <c r="I966" s="431">
        <f t="shared" si="608"/>
        <v>2339.8527058986515</v>
      </c>
      <c r="J966" s="431">
        <f t="shared" si="609"/>
        <v>2386.6497600166249</v>
      </c>
      <c r="K966" s="431">
        <f t="shared" si="610"/>
        <v>2434.3827552169578</v>
      </c>
      <c r="L966" s="431">
        <f t="shared" si="610"/>
        <v>2483.0704103212956</v>
      </c>
    </row>
    <row r="967" spans="3:12">
      <c r="C967" s="157" t="str">
        <f t="shared" si="611"/>
        <v>D12</v>
      </c>
      <c r="D967" s="157" t="str">
        <f t="shared" si="612"/>
        <v>Плевен (Pleven)</v>
      </c>
      <c r="E967" s="428" t="str">
        <f>'C. Masterfiles'!E23</f>
        <v>PR</v>
      </c>
      <c r="F967" s="431">
        <f t="shared" si="605"/>
        <v>2204.8954643186366</v>
      </c>
      <c r="G967" s="431">
        <f t="shared" si="606"/>
        <v>2248.9933736050098</v>
      </c>
      <c r="H967" s="431">
        <f t="shared" si="607"/>
        <v>2293.9732410771098</v>
      </c>
      <c r="I967" s="431">
        <f t="shared" si="608"/>
        <v>2339.8527058986515</v>
      </c>
      <c r="J967" s="431">
        <f t="shared" si="609"/>
        <v>2386.6497600166249</v>
      </c>
      <c r="K967" s="431">
        <f t="shared" si="610"/>
        <v>2434.3827552169578</v>
      </c>
      <c r="L967" s="431">
        <f t="shared" si="610"/>
        <v>2483.0704103212956</v>
      </c>
    </row>
    <row r="968" spans="3:12">
      <c r="C968" s="157" t="str">
        <f t="shared" si="611"/>
        <v>D13</v>
      </c>
      <c r="D968" s="157" t="str">
        <f t="shared" si="612"/>
        <v>Пловдив (Plovdiv)</v>
      </c>
      <c r="E968" s="428" t="str">
        <f>'C. Masterfiles'!E24</f>
        <v>IN</v>
      </c>
      <c r="F968" s="431">
        <f t="shared" si="605"/>
        <v>2204.8954643186366</v>
      </c>
      <c r="G968" s="431">
        <f t="shared" si="606"/>
        <v>2248.9933736050098</v>
      </c>
      <c r="H968" s="431">
        <f t="shared" si="607"/>
        <v>2293.9732410771098</v>
      </c>
      <c r="I968" s="431">
        <f t="shared" si="608"/>
        <v>2339.8527058986515</v>
      </c>
      <c r="J968" s="431">
        <f t="shared" si="609"/>
        <v>2386.6497600166249</v>
      </c>
      <c r="K968" s="431">
        <f t="shared" si="610"/>
        <v>2434.3827552169578</v>
      </c>
      <c r="L968" s="431">
        <f t="shared" si="610"/>
        <v>2483.0704103212956</v>
      </c>
    </row>
    <row r="969" spans="3:12">
      <c r="C969" s="157" t="str">
        <f t="shared" si="611"/>
        <v>D14</v>
      </c>
      <c r="D969" s="157" t="str">
        <f t="shared" si="612"/>
        <v>Разград (Razgrad)</v>
      </c>
      <c r="E969" s="428" t="str">
        <f>'C. Masterfiles'!E25</f>
        <v>PR</v>
      </c>
      <c r="F969" s="431">
        <f t="shared" si="605"/>
        <v>2204.8954643186366</v>
      </c>
      <c r="G969" s="431">
        <f t="shared" si="606"/>
        <v>2248.9933736050098</v>
      </c>
      <c r="H969" s="431">
        <f t="shared" si="607"/>
        <v>2293.9732410771098</v>
      </c>
      <c r="I969" s="431">
        <f t="shared" si="608"/>
        <v>2339.8527058986515</v>
      </c>
      <c r="J969" s="431">
        <f t="shared" si="609"/>
        <v>2386.6497600166249</v>
      </c>
      <c r="K969" s="431">
        <f t="shared" si="610"/>
        <v>2434.3827552169578</v>
      </c>
      <c r="L969" s="431">
        <f t="shared" si="610"/>
        <v>2483.0704103212956</v>
      </c>
    </row>
    <row r="970" spans="3:12">
      <c r="C970" s="157" t="str">
        <f t="shared" si="611"/>
        <v>D15</v>
      </c>
      <c r="D970" s="157" t="str">
        <f t="shared" si="612"/>
        <v>Русе (Ruse)</v>
      </c>
      <c r="E970" s="428" t="str">
        <f>'C. Masterfiles'!E26</f>
        <v>IN</v>
      </c>
      <c r="F970" s="431">
        <f t="shared" si="605"/>
        <v>2204.8954643186366</v>
      </c>
      <c r="G970" s="431">
        <f t="shared" si="606"/>
        <v>2248.9933736050098</v>
      </c>
      <c r="H970" s="431">
        <f t="shared" si="607"/>
        <v>2293.9732410771098</v>
      </c>
      <c r="I970" s="431">
        <f t="shared" si="608"/>
        <v>2339.8527058986515</v>
      </c>
      <c r="J970" s="431">
        <f t="shared" si="609"/>
        <v>2386.6497600166249</v>
      </c>
      <c r="K970" s="431">
        <f t="shared" si="610"/>
        <v>2434.3827552169578</v>
      </c>
      <c r="L970" s="431">
        <f t="shared" si="610"/>
        <v>2483.0704103212956</v>
      </c>
    </row>
    <row r="971" spans="3:12">
      <c r="C971" s="157" t="str">
        <f t="shared" si="611"/>
        <v>D16</v>
      </c>
      <c r="D971" s="157" t="str">
        <f t="shared" si="612"/>
        <v>Шумен (Shumen)</v>
      </c>
      <c r="E971" s="428" t="str">
        <f>'C. Masterfiles'!E27</f>
        <v>PR</v>
      </c>
      <c r="F971" s="431">
        <f t="shared" si="605"/>
        <v>2204.8954643186366</v>
      </c>
      <c r="G971" s="431">
        <f t="shared" si="606"/>
        <v>2248.9933736050098</v>
      </c>
      <c r="H971" s="431">
        <f t="shared" si="607"/>
        <v>2293.9732410771098</v>
      </c>
      <c r="I971" s="431">
        <f t="shared" si="608"/>
        <v>2339.8527058986515</v>
      </c>
      <c r="J971" s="431">
        <f t="shared" si="609"/>
        <v>2386.6497600166249</v>
      </c>
      <c r="K971" s="431">
        <f t="shared" si="610"/>
        <v>2434.3827552169578</v>
      </c>
      <c r="L971" s="431">
        <f t="shared" si="610"/>
        <v>2483.0704103212956</v>
      </c>
    </row>
    <row r="972" spans="3:12">
      <c r="C972" s="157" t="str">
        <f t="shared" si="611"/>
        <v>D17</v>
      </c>
      <c r="D972" s="157" t="str">
        <f t="shared" si="612"/>
        <v>Силистра (Silistra)</v>
      </c>
      <c r="E972" s="428" t="str">
        <f>'C. Masterfiles'!E28</f>
        <v>PR</v>
      </c>
      <c r="F972" s="431">
        <f t="shared" si="605"/>
        <v>2204.8954643186366</v>
      </c>
      <c r="G972" s="431">
        <f t="shared" si="606"/>
        <v>2248.9933736050098</v>
      </c>
      <c r="H972" s="431">
        <f t="shared" si="607"/>
        <v>2293.9732410771098</v>
      </c>
      <c r="I972" s="431">
        <f t="shared" si="608"/>
        <v>2339.8527058986515</v>
      </c>
      <c r="J972" s="431">
        <f t="shared" si="609"/>
        <v>2386.6497600166249</v>
      </c>
      <c r="K972" s="431">
        <f t="shared" si="610"/>
        <v>2434.3827552169578</v>
      </c>
      <c r="L972" s="431">
        <f t="shared" si="610"/>
        <v>2483.0704103212956</v>
      </c>
    </row>
    <row r="973" spans="3:12">
      <c r="C973" s="157" t="str">
        <f t="shared" si="611"/>
        <v>D18</v>
      </c>
      <c r="D973" s="157" t="str">
        <f t="shared" si="612"/>
        <v>Сливен (Sliven)</v>
      </c>
      <c r="E973" s="428" t="str">
        <f>'C. Masterfiles'!E29</f>
        <v>IN</v>
      </c>
      <c r="F973" s="431">
        <f t="shared" si="605"/>
        <v>2204.8954643186366</v>
      </c>
      <c r="G973" s="431">
        <f t="shared" si="606"/>
        <v>2248.9933736050098</v>
      </c>
      <c r="H973" s="431">
        <f t="shared" si="607"/>
        <v>2293.9732410771098</v>
      </c>
      <c r="I973" s="431">
        <f t="shared" si="608"/>
        <v>2339.8527058986515</v>
      </c>
      <c r="J973" s="431">
        <f t="shared" si="609"/>
        <v>2386.6497600166249</v>
      </c>
      <c r="K973" s="431">
        <f t="shared" si="610"/>
        <v>2434.3827552169578</v>
      </c>
      <c r="L973" s="431">
        <f t="shared" si="610"/>
        <v>2483.0704103212956</v>
      </c>
    </row>
    <row r="974" spans="3:12">
      <c r="C974" s="157" t="str">
        <f t="shared" si="611"/>
        <v>D19</v>
      </c>
      <c r="D974" s="157" t="str">
        <f t="shared" si="612"/>
        <v>Смолян (Smolyan)</v>
      </c>
      <c r="E974" s="428" t="str">
        <f>'C. Masterfiles'!E30</f>
        <v>PR</v>
      </c>
      <c r="F974" s="431">
        <f t="shared" si="605"/>
        <v>2204.8954643186366</v>
      </c>
      <c r="G974" s="431">
        <f t="shared" si="606"/>
        <v>2248.9933736050098</v>
      </c>
      <c r="H974" s="431">
        <f t="shared" si="607"/>
        <v>2293.9732410771098</v>
      </c>
      <c r="I974" s="431">
        <f t="shared" si="608"/>
        <v>2339.8527058986515</v>
      </c>
      <c r="J974" s="431">
        <f t="shared" si="609"/>
        <v>2386.6497600166249</v>
      </c>
      <c r="K974" s="431">
        <f t="shared" si="610"/>
        <v>2434.3827552169578</v>
      </c>
      <c r="L974" s="431">
        <f t="shared" si="610"/>
        <v>2483.0704103212956</v>
      </c>
    </row>
    <row r="975" spans="3:12">
      <c r="C975" s="157" t="str">
        <f t="shared" si="611"/>
        <v>D20</v>
      </c>
      <c r="D975" s="157" t="str">
        <f t="shared" si="612"/>
        <v>София-град (Sofia-Capital)</v>
      </c>
      <c r="E975" s="428" t="str">
        <f>'C. Masterfiles'!E31</f>
        <v>PU</v>
      </c>
      <c r="F975" s="431">
        <f t="shared" si="605"/>
        <v>25513.790372829939</v>
      </c>
      <c r="G975" s="431">
        <f t="shared" si="606"/>
        <v>26024.066180286543</v>
      </c>
      <c r="H975" s="431">
        <f t="shared" si="607"/>
        <v>26544.54750389227</v>
      </c>
      <c r="I975" s="431">
        <f t="shared" si="608"/>
        <v>27075.43845397011</v>
      </c>
      <c r="J975" s="431">
        <f t="shared" si="609"/>
        <v>27616.947223049516</v>
      </c>
      <c r="K975" s="431">
        <f t="shared" si="610"/>
        <v>28169.286167510512</v>
      </c>
      <c r="L975" s="431">
        <f t="shared" si="610"/>
        <v>28732.671890860704</v>
      </c>
    </row>
    <row r="976" spans="3:12">
      <c r="C976" s="157" t="str">
        <f t="shared" si="611"/>
        <v>D21</v>
      </c>
      <c r="D976" s="157" t="str">
        <f t="shared" si="612"/>
        <v>София-област (Sofia (province))</v>
      </c>
      <c r="E976" s="428" t="str">
        <f>'C. Masterfiles'!E32</f>
        <v>PR</v>
      </c>
      <c r="F976" s="431">
        <f t="shared" si="605"/>
        <v>2204.8954643186366</v>
      </c>
      <c r="G976" s="431">
        <f t="shared" si="606"/>
        <v>2248.9933736050098</v>
      </c>
      <c r="H976" s="431">
        <f t="shared" si="607"/>
        <v>2293.9732410771098</v>
      </c>
      <c r="I976" s="431">
        <f t="shared" si="608"/>
        <v>2339.8527058986515</v>
      </c>
      <c r="J976" s="431">
        <f t="shared" si="609"/>
        <v>2386.6497600166249</v>
      </c>
      <c r="K976" s="431">
        <f t="shared" si="610"/>
        <v>2434.3827552169578</v>
      </c>
      <c r="L976" s="431">
        <f t="shared" si="610"/>
        <v>2483.0704103212956</v>
      </c>
    </row>
    <row r="977" spans="3:12">
      <c r="C977" s="157" t="str">
        <f t="shared" si="611"/>
        <v>D22</v>
      </c>
      <c r="D977" s="157" t="str">
        <f t="shared" si="612"/>
        <v>Стара Загора (Stara Zagora)</v>
      </c>
      <c r="E977" s="428" t="str">
        <f>'C. Masterfiles'!E33</f>
        <v>IN</v>
      </c>
      <c r="F977" s="431">
        <f t="shared" si="605"/>
        <v>2204.8954643186366</v>
      </c>
      <c r="G977" s="431">
        <f t="shared" si="606"/>
        <v>2248.9933736050098</v>
      </c>
      <c r="H977" s="431">
        <f t="shared" si="607"/>
        <v>2293.9732410771098</v>
      </c>
      <c r="I977" s="431">
        <f t="shared" si="608"/>
        <v>2339.8527058986515</v>
      </c>
      <c r="J977" s="431">
        <f t="shared" si="609"/>
        <v>2386.6497600166249</v>
      </c>
      <c r="K977" s="431">
        <f t="shared" si="610"/>
        <v>2434.3827552169578</v>
      </c>
      <c r="L977" s="431">
        <f t="shared" si="610"/>
        <v>2483.0704103212956</v>
      </c>
    </row>
    <row r="978" spans="3:12">
      <c r="C978" s="157" t="str">
        <f t="shared" si="611"/>
        <v>D23</v>
      </c>
      <c r="D978" s="157" t="str">
        <f t="shared" si="612"/>
        <v>Търговище (Targovishte)</v>
      </c>
      <c r="E978" s="428" t="str">
        <f>'C. Masterfiles'!E34</f>
        <v>PR</v>
      </c>
      <c r="F978" s="431">
        <f t="shared" si="605"/>
        <v>2204.8954643186366</v>
      </c>
      <c r="G978" s="431">
        <f t="shared" si="606"/>
        <v>2248.9933736050098</v>
      </c>
      <c r="H978" s="431">
        <f t="shared" si="607"/>
        <v>2293.9732410771098</v>
      </c>
      <c r="I978" s="431">
        <f t="shared" si="608"/>
        <v>2339.8527058986515</v>
      </c>
      <c r="J978" s="431">
        <f t="shared" si="609"/>
        <v>2386.6497600166249</v>
      </c>
      <c r="K978" s="431">
        <f t="shared" si="610"/>
        <v>2434.3827552169578</v>
      </c>
      <c r="L978" s="431">
        <f t="shared" si="610"/>
        <v>2483.0704103212956</v>
      </c>
    </row>
    <row r="979" spans="3:12">
      <c r="C979" s="157" t="str">
        <f t="shared" si="611"/>
        <v>D24</v>
      </c>
      <c r="D979" s="157" t="str">
        <f t="shared" si="612"/>
        <v>Варна (Varna)</v>
      </c>
      <c r="E979" s="428" t="str">
        <f>'C. Masterfiles'!E35</f>
        <v>IN</v>
      </c>
      <c r="F979" s="431">
        <f t="shared" si="605"/>
        <v>2204.8954643186366</v>
      </c>
      <c r="G979" s="431">
        <f t="shared" si="606"/>
        <v>2248.9933736050098</v>
      </c>
      <c r="H979" s="431">
        <f t="shared" si="607"/>
        <v>2293.9732410771098</v>
      </c>
      <c r="I979" s="431">
        <f t="shared" si="608"/>
        <v>2339.8527058986515</v>
      </c>
      <c r="J979" s="431">
        <f t="shared" si="609"/>
        <v>2386.6497600166249</v>
      </c>
      <c r="K979" s="431">
        <f t="shared" si="610"/>
        <v>2434.3827552169578</v>
      </c>
      <c r="L979" s="431">
        <f t="shared" si="610"/>
        <v>2483.0704103212956</v>
      </c>
    </row>
    <row r="980" spans="3:12">
      <c r="C980" s="157" t="str">
        <f t="shared" si="611"/>
        <v>D25</v>
      </c>
      <c r="D980" s="157" t="str">
        <f t="shared" si="612"/>
        <v>Велико Търново (Veliko Tarnovo)</v>
      </c>
      <c r="E980" s="428" t="str">
        <f>'C. Masterfiles'!E36</f>
        <v>PR</v>
      </c>
      <c r="F980" s="431">
        <f t="shared" si="605"/>
        <v>2204.8954643186366</v>
      </c>
      <c r="G980" s="431">
        <f t="shared" si="606"/>
        <v>2248.9933736050098</v>
      </c>
      <c r="H980" s="431">
        <f t="shared" si="607"/>
        <v>2293.9732410771098</v>
      </c>
      <c r="I980" s="431">
        <f t="shared" si="608"/>
        <v>2339.8527058986515</v>
      </c>
      <c r="J980" s="431">
        <f t="shared" si="609"/>
        <v>2386.6497600166249</v>
      </c>
      <c r="K980" s="431">
        <f t="shared" si="610"/>
        <v>2434.3827552169578</v>
      </c>
      <c r="L980" s="431">
        <f t="shared" si="610"/>
        <v>2483.0704103212956</v>
      </c>
    </row>
    <row r="981" spans="3:12">
      <c r="C981" s="157" t="str">
        <f t="shared" si="611"/>
        <v>D26</v>
      </c>
      <c r="D981" s="157" t="str">
        <f t="shared" si="612"/>
        <v>Видин (Vidin)</v>
      </c>
      <c r="E981" s="428" t="str">
        <f>'C. Masterfiles'!E37</f>
        <v>PR</v>
      </c>
      <c r="F981" s="431">
        <f t="shared" si="605"/>
        <v>2204.8954643186366</v>
      </c>
      <c r="G981" s="431">
        <f t="shared" si="606"/>
        <v>2248.9933736050098</v>
      </c>
      <c r="H981" s="431">
        <f t="shared" si="607"/>
        <v>2293.9732410771098</v>
      </c>
      <c r="I981" s="431">
        <f t="shared" si="608"/>
        <v>2339.8527058986515</v>
      </c>
      <c r="J981" s="431">
        <f t="shared" si="609"/>
        <v>2386.6497600166249</v>
      </c>
      <c r="K981" s="431">
        <f t="shared" si="610"/>
        <v>2434.3827552169578</v>
      </c>
      <c r="L981" s="431">
        <f t="shared" si="610"/>
        <v>2483.0704103212956</v>
      </c>
    </row>
    <row r="982" spans="3:12">
      <c r="C982" s="157" t="str">
        <f t="shared" si="611"/>
        <v>D27</v>
      </c>
      <c r="D982" s="157" t="str">
        <f t="shared" si="612"/>
        <v>Враца (Vratsa)</v>
      </c>
      <c r="E982" s="428" t="str">
        <f>'C. Masterfiles'!E38</f>
        <v>PR</v>
      </c>
      <c r="F982" s="431">
        <f t="shared" si="605"/>
        <v>2204.8954643186366</v>
      </c>
      <c r="G982" s="431">
        <f t="shared" si="606"/>
        <v>2248.9933736050098</v>
      </c>
      <c r="H982" s="431">
        <f t="shared" si="607"/>
        <v>2293.9732410771098</v>
      </c>
      <c r="I982" s="431">
        <f t="shared" si="608"/>
        <v>2339.8527058986515</v>
      </c>
      <c r="J982" s="431">
        <f t="shared" si="609"/>
        <v>2386.6497600166249</v>
      </c>
      <c r="K982" s="431">
        <f t="shared" si="610"/>
        <v>2434.3827552169578</v>
      </c>
      <c r="L982" s="431">
        <f t="shared" si="610"/>
        <v>2483.0704103212956</v>
      </c>
    </row>
    <row r="983" spans="3:12">
      <c r="C983" s="157" t="str">
        <f t="shared" si="611"/>
        <v>D28</v>
      </c>
      <c r="D983" s="157" t="str">
        <f t="shared" si="612"/>
        <v>Ямбол (Yambol)</v>
      </c>
      <c r="E983" s="428" t="str">
        <f>'C. Masterfiles'!E39</f>
        <v>IN</v>
      </c>
      <c r="F983" s="431">
        <f t="shared" si="605"/>
        <v>2204.8954643186366</v>
      </c>
      <c r="G983" s="431">
        <f t="shared" si="606"/>
        <v>2248.9933736050098</v>
      </c>
      <c r="H983" s="431">
        <f t="shared" si="607"/>
        <v>2293.9732410771098</v>
      </c>
      <c r="I983" s="431">
        <f t="shared" si="608"/>
        <v>2339.8527058986515</v>
      </c>
      <c r="J983" s="431">
        <f t="shared" si="609"/>
        <v>2386.6497600166249</v>
      </c>
      <c r="K983" s="431">
        <f t="shared" si="610"/>
        <v>2434.3827552169578</v>
      </c>
      <c r="L983" s="431">
        <f t="shared" si="610"/>
        <v>2483.0704103212956</v>
      </c>
    </row>
    <row r="984" spans="3:12">
      <c r="C984" s="162"/>
      <c r="D984" s="162"/>
      <c r="E984" s="162"/>
      <c r="F984" s="432">
        <f t="shared" ref="F984:K984" si="613">SUM(F956:F983)</f>
        <v>85045.967909433079</v>
      </c>
      <c r="G984" s="432">
        <f t="shared" si="613"/>
        <v>86746.887267621831</v>
      </c>
      <c r="H984" s="432">
        <f t="shared" si="613"/>
        <v>88481.825012974237</v>
      </c>
      <c r="I984" s="432">
        <f t="shared" si="613"/>
        <v>90251.461513233691</v>
      </c>
      <c r="J984" s="432">
        <f t="shared" si="613"/>
        <v>92056.490743498347</v>
      </c>
      <c r="K984" s="432">
        <f t="shared" si="613"/>
        <v>93897.620558368348</v>
      </c>
      <c r="L984" s="432">
        <f t="shared" ref="L984" si="614">SUM(L956:L983)</f>
        <v>95775.572969535642</v>
      </c>
    </row>
    <row r="985" spans="3:12">
      <c r="F985" s="548" t="str">
        <f t="shared" ref="F985:L985" si="615">IF(ROUND(F984,2)=ROUND(H265,2),"OK","Error")</f>
        <v>OK</v>
      </c>
      <c r="G985" s="548" t="str">
        <f t="shared" si="615"/>
        <v>OK</v>
      </c>
      <c r="H985" s="548" t="str">
        <f t="shared" si="615"/>
        <v>OK</v>
      </c>
      <c r="I985" s="548" t="str">
        <f t="shared" si="615"/>
        <v>OK</v>
      </c>
      <c r="J985" s="548" t="str">
        <f t="shared" si="615"/>
        <v>OK</v>
      </c>
      <c r="K985" s="548" t="str">
        <f t="shared" si="615"/>
        <v>OK</v>
      </c>
      <c r="L985" s="548" t="str">
        <f t="shared" si="615"/>
        <v>OK</v>
      </c>
    </row>
    <row r="986" spans="3:12" s="503" customFormat="1">
      <c r="F986" s="548"/>
      <c r="G986" s="548"/>
      <c r="H986" s="548"/>
      <c r="I986" s="548"/>
      <c r="J986" s="548"/>
      <c r="K986" s="548"/>
      <c r="L986" s="548"/>
    </row>
    <row r="987" spans="3:12" s="503" customFormat="1">
      <c r="C987" s="234" t="s">
        <v>682</v>
      </c>
      <c r="F987" s="548"/>
      <c r="G987" s="548"/>
      <c r="H987" s="548"/>
      <c r="I987" s="548"/>
      <c r="J987" s="548"/>
      <c r="K987" s="548"/>
      <c r="L987" s="548"/>
    </row>
    <row r="988" spans="3:12" s="503" customFormat="1">
      <c r="C988" s="40" t="s">
        <v>0</v>
      </c>
      <c r="D988" s="167" t="s">
        <v>683</v>
      </c>
      <c r="E988" s="167"/>
      <c r="F988" s="167">
        <f t="shared" ref="F988:K988" si="616">F954</f>
        <v>2014</v>
      </c>
      <c r="G988" s="167">
        <f t="shared" si="616"/>
        <v>2015</v>
      </c>
      <c r="H988" s="167">
        <f t="shared" si="616"/>
        <v>2016</v>
      </c>
      <c r="I988" s="167">
        <f t="shared" si="616"/>
        <v>2017</v>
      </c>
      <c r="J988" s="167">
        <f t="shared" si="616"/>
        <v>2018</v>
      </c>
      <c r="K988" s="167">
        <f t="shared" si="616"/>
        <v>2019</v>
      </c>
      <c r="L988" s="167">
        <f t="shared" ref="L988" si="617">L954</f>
        <v>2020</v>
      </c>
    </row>
    <row r="989" spans="3:12" s="503" customFormat="1">
      <c r="C989" s="40"/>
      <c r="D989" s="55"/>
      <c r="E989" s="167" t="s">
        <v>14</v>
      </c>
      <c r="F989" s="167" t="str">
        <f t="shared" ref="F989:K989" si="618">F955</f>
        <v xml:space="preserve">Actuals </v>
      </c>
      <c r="G989" s="167" t="str">
        <f t="shared" si="618"/>
        <v xml:space="preserve">Estimated </v>
      </c>
      <c r="H989" s="167" t="str">
        <f t="shared" si="618"/>
        <v xml:space="preserve">Estimated </v>
      </c>
      <c r="I989" s="167" t="str">
        <f t="shared" si="618"/>
        <v xml:space="preserve">Estimated </v>
      </c>
      <c r="J989" s="167" t="str">
        <f t="shared" si="618"/>
        <v>Estimated</v>
      </c>
      <c r="K989" s="167" t="str">
        <f t="shared" si="618"/>
        <v>Estimated</v>
      </c>
      <c r="L989" s="167" t="str">
        <f t="shared" ref="L989" si="619">L955</f>
        <v>Estimated</v>
      </c>
    </row>
    <row r="990" spans="3:12" s="503" customFormat="1">
      <c r="C990" s="157" t="str">
        <f>'C. Masterfiles'!C153</f>
        <v>G1</v>
      </c>
      <c r="D990" s="157" t="str">
        <f>'C. Masterfiles'!D153</f>
        <v>Predominatly urban (PU)</v>
      </c>
      <c r="E990" s="167" t="s">
        <v>984</v>
      </c>
      <c r="F990" s="431">
        <f t="shared" ref="F990:L990" si="620">SUMIF($E$956:$E$983,"PU",F$956:F$983)</f>
        <v>25513.790372829939</v>
      </c>
      <c r="G990" s="431">
        <f t="shared" si="620"/>
        <v>26024.066180286543</v>
      </c>
      <c r="H990" s="431">
        <f t="shared" si="620"/>
        <v>26544.54750389227</v>
      </c>
      <c r="I990" s="431">
        <f t="shared" si="620"/>
        <v>27075.43845397011</v>
      </c>
      <c r="J990" s="431">
        <f t="shared" si="620"/>
        <v>27616.947223049516</v>
      </c>
      <c r="K990" s="431">
        <f t="shared" si="620"/>
        <v>28169.286167510512</v>
      </c>
      <c r="L990" s="431">
        <f t="shared" si="620"/>
        <v>28732.671890860704</v>
      </c>
    </row>
    <row r="991" spans="3:12" s="503" customFormat="1">
      <c r="C991" s="157" t="str">
        <f>'C. Masterfiles'!C154</f>
        <v>G2</v>
      </c>
      <c r="D991" s="157" t="str">
        <f>'C. Masterfiles'!D154</f>
        <v>Intermediate (IN)</v>
      </c>
      <c r="E991" s="167" t="s">
        <v>984</v>
      </c>
      <c r="F991" s="431">
        <f t="shared" ref="F991:L991" si="621">SUMIF($E$956:$E$983,"IN",F$956:F$983)</f>
        <v>26458.745571823642</v>
      </c>
      <c r="G991" s="431">
        <f t="shared" si="621"/>
        <v>26987.92048326011</v>
      </c>
      <c r="H991" s="431">
        <f t="shared" si="621"/>
        <v>27527.67889292532</v>
      </c>
      <c r="I991" s="431">
        <f t="shared" si="621"/>
        <v>28078.232470783816</v>
      </c>
      <c r="J991" s="431">
        <f t="shared" si="621"/>
        <v>28639.797120199506</v>
      </c>
      <c r="K991" s="431">
        <f t="shared" si="621"/>
        <v>29212.593062603486</v>
      </c>
      <c r="L991" s="431">
        <f t="shared" si="621"/>
        <v>29796.844923855548</v>
      </c>
    </row>
    <row r="992" spans="3:12" s="503" customFormat="1">
      <c r="C992" s="157" t="str">
        <f>'C. Masterfiles'!C155</f>
        <v>G3</v>
      </c>
      <c r="D992" s="157" t="str">
        <f>'C. Masterfiles'!D155</f>
        <v>Predominatly rural (PR)</v>
      </c>
      <c r="E992" s="167" t="s">
        <v>984</v>
      </c>
      <c r="F992" s="431">
        <f t="shared" ref="F992:L992" si="622">SUMIF($E$956:$E$983,"PR",F$956:F$983)</f>
        <v>33073.431964779549</v>
      </c>
      <c r="G992" s="431">
        <f t="shared" si="622"/>
        <v>33734.900604075134</v>
      </c>
      <c r="H992" s="431">
        <f t="shared" si="622"/>
        <v>34409.598616156647</v>
      </c>
      <c r="I992" s="431">
        <f t="shared" si="622"/>
        <v>35097.790588479773</v>
      </c>
      <c r="J992" s="431">
        <f t="shared" si="622"/>
        <v>35799.74640024938</v>
      </c>
      <c r="K992" s="431">
        <f t="shared" si="622"/>
        <v>36515.741328254364</v>
      </c>
      <c r="L992" s="431">
        <f t="shared" si="622"/>
        <v>37246.056154819438</v>
      </c>
    </row>
    <row r="993" spans="3:12" s="651" customFormat="1">
      <c r="F993" s="651" t="str">
        <f>IF(ROUND(SUM(F990:F992),2)=ROUND(F984,2),"OK","Error")</f>
        <v>OK</v>
      </c>
      <c r="G993" s="651" t="str">
        <f>IF(ROUND(SUM(G990:G992),2)=ROUND(G984,2),"OK","Error")</f>
        <v>OK</v>
      </c>
      <c r="H993" s="651" t="str">
        <f t="shared" ref="H993:K993" si="623">IF(ROUND(SUM(H990:H992),2)=ROUND(H984,2),"OK","Error")</f>
        <v>OK</v>
      </c>
      <c r="I993" s="651" t="str">
        <f t="shared" si="623"/>
        <v>OK</v>
      </c>
      <c r="J993" s="651" t="str">
        <f t="shared" si="623"/>
        <v>OK</v>
      </c>
      <c r="K993" s="651" t="str">
        <f t="shared" si="623"/>
        <v>OK</v>
      </c>
      <c r="L993" s="651" t="str">
        <f t="shared" ref="L993" si="624">IF(ROUND(SUM(L990:L992),2)=ROUND(L984,2),"OK","Error")</f>
        <v>OK</v>
      </c>
    </row>
    <row r="994" spans="3:12" s="503" customFormat="1"/>
    <row r="995" spans="3:12" s="223" customFormat="1">
      <c r="C995" s="234" t="s">
        <v>716</v>
      </c>
    </row>
    <row r="997" spans="3:12">
      <c r="C997" s="40" t="str">
        <f>C954</f>
        <v>Code</v>
      </c>
      <c r="D997" s="38" t="s">
        <v>405</v>
      </c>
      <c r="E997" s="167">
        <f t="shared" ref="E997:K998" si="625">F954</f>
        <v>2014</v>
      </c>
      <c r="F997" s="167">
        <f t="shared" si="625"/>
        <v>2015</v>
      </c>
      <c r="G997" s="167">
        <f t="shared" si="625"/>
        <v>2016</v>
      </c>
      <c r="H997" s="167">
        <f t="shared" si="625"/>
        <v>2017</v>
      </c>
      <c r="I997" s="167">
        <f t="shared" si="625"/>
        <v>2018</v>
      </c>
      <c r="J997" s="167">
        <f t="shared" si="625"/>
        <v>2019</v>
      </c>
      <c r="K997" s="167">
        <f t="shared" si="625"/>
        <v>2020</v>
      </c>
    </row>
    <row r="998" spans="3:12">
      <c r="C998" s="40"/>
      <c r="D998" s="55"/>
      <c r="E998" s="42" t="str">
        <f t="shared" si="625"/>
        <v xml:space="preserve">Actuals </v>
      </c>
      <c r="F998" s="42" t="str">
        <f t="shared" si="625"/>
        <v xml:space="preserve">Estimated </v>
      </c>
      <c r="G998" s="42" t="str">
        <f t="shared" si="625"/>
        <v xml:space="preserve">Estimated </v>
      </c>
      <c r="H998" s="42" t="str">
        <f t="shared" si="625"/>
        <v xml:space="preserve">Estimated </v>
      </c>
      <c r="I998" s="42" t="str">
        <f t="shared" si="625"/>
        <v>Estimated</v>
      </c>
      <c r="J998" s="42" t="str">
        <f t="shared" si="625"/>
        <v>Estimated</v>
      </c>
      <c r="K998" s="42" t="str">
        <f t="shared" si="625"/>
        <v>Estimated</v>
      </c>
    </row>
    <row r="999" spans="3:12">
      <c r="C999" s="157" t="str">
        <f t="shared" ref="C999:D1026" si="626">C956</f>
        <v>D01</v>
      </c>
      <c r="D999" s="157" t="str">
        <f t="shared" si="626"/>
        <v>Благоевград (Blagoevgrad)</v>
      </c>
      <c r="E999" s="431">
        <f t="shared" ref="E999:K999" si="627">IF($E956="PU",F956/E$832,IF($E956="IN",F956/E$833,IF($E956="PR",F956/E$834)))</f>
        <v>165.53269251641416</v>
      </c>
      <c r="F999" s="431">
        <f t="shared" si="627"/>
        <v>168.84334636674248</v>
      </c>
      <c r="G999" s="431">
        <f t="shared" si="627"/>
        <v>172.2202132940773</v>
      </c>
      <c r="H999" s="431">
        <f t="shared" si="627"/>
        <v>175.66461755995883</v>
      </c>
      <c r="I999" s="431">
        <f t="shared" si="627"/>
        <v>179.17790991115803</v>
      </c>
      <c r="J999" s="431">
        <f t="shared" si="627"/>
        <v>182.76146810938121</v>
      </c>
      <c r="K999" s="431">
        <f t="shared" si="627"/>
        <v>186.41669747156874</v>
      </c>
    </row>
    <row r="1000" spans="3:12">
      <c r="C1000" s="157" t="str">
        <f t="shared" si="626"/>
        <v>D02</v>
      </c>
      <c r="D1000" s="157" t="str">
        <f t="shared" si="626"/>
        <v>Бургас (Burgas)</v>
      </c>
      <c r="E1000" s="431">
        <f t="shared" ref="E1000:K1000" si="628">IF($E957="PU",F957/E$832,IF($E957="IN",F957/E$833,IF($E957="PR",F957/E$834)))</f>
        <v>74.767564066416966</v>
      </c>
      <c r="F1000" s="431">
        <f t="shared" si="628"/>
        <v>76.26291534774532</v>
      </c>
      <c r="G1000" s="431">
        <f t="shared" si="628"/>
        <v>77.78817365470023</v>
      </c>
      <c r="H1000" s="431">
        <f t="shared" si="628"/>
        <v>79.343937127794206</v>
      </c>
      <c r="I1000" s="431">
        <f t="shared" si="628"/>
        <v>80.930815870350116</v>
      </c>
      <c r="J1000" s="431">
        <f t="shared" si="628"/>
        <v>82.54943218775712</v>
      </c>
      <c r="K1000" s="431">
        <f t="shared" si="628"/>
        <v>84.200420831512218</v>
      </c>
    </row>
    <row r="1001" spans="3:12">
      <c r="C1001" s="157" t="str">
        <f t="shared" si="626"/>
        <v>D03</v>
      </c>
      <c r="D1001" s="157" t="str">
        <f t="shared" si="626"/>
        <v>Добрич (Dobrich)</v>
      </c>
      <c r="E1001" s="431">
        <f t="shared" ref="E1001:K1001" si="629">IF($E958="PU",F958/E$832,IF($E958="IN",F958/E$833,IF($E958="PR",F958/E$834)))</f>
        <v>74.767564066416966</v>
      </c>
      <c r="F1001" s="431">
        <f t="shared" si="629"/>
        <v>76.26291534774532</v>
      </c>
      <c r="G1001" s="431">
        <f t="shared" si="629"/>
        <v>77.78817365470023</v>
      </c>
      <c r="H1001" s="431">
        <f t="shared" si="629"/>
        <v>79.343937127794206</v>
      </c>
      <c r="I1001" s="431">
        <f t="shared" si="629"/>
        <v>80.930815870350116</v>
      </c>
      <c r="J1001" s="431">
        <f t="shared" si="629"/>
        <v>82.54943218775712</v>
      </c>
      <c r="K1001" s="431">
        <f t="shared" si="629"/>
        <v>84.200420831512218</v>
      </c>
    </row>
    <row r="1002" spans="3:12">
      <c r="C1002" s="157" t="str">
        <f t="shared" si="626"/>
        <v>D04</v>
      </c>
      <c r="D1002" s="157" t="str">
        <f t="shared" si="626"/>
        <v>Габрово (Gabrovo)</v>
      </c>
      <c r="E1002" s="431">
        <f t="shared" ref="E1002:K1002" si="630">IF($E959="PU",F959/E$832,IF($E959="IN",F959/E$833,IF($E959="PR",F959/E$834)))</f>
        <v>74.767564066416966</v>
      </c>
      <c r="F1002" s="431">
        <f t="shared" si="630"/>
        <v>76.26291534774532</v>
      </c>
      <c r="G1002" s="431">
        <f t="shared" si="630"/>
        <v>77.78817365470023</v>
      </c>
      <c r="H1002" s="431">
        <f t="shared" si="630"/>
        <v>79.343937127794206</v>
      </c>
      <c r="I1002" s="431">
        <f t="shared" si="630"/>
        <v>80.930815870350116</v>
      </c>
      <c r="J1002" s="431">
        <f t="shared" si="630"/>
        <v>82.54943218775712</v>
      </c>
      <c r="K1002" s="431">
        <f t="shared" si="630"/>
        <v>84.200420831512218</v>
      </c>
    </row>
    <row r="1003" spans="3:12">
      <c r="C1003" s="157" t="str">
        <f t="shared" si="626"/>
        <v>D05</v>
      </c>
      <c r="D1003" s="157" t="str">
        <f t="shared" si="626"/>
        <v>Хасково (Haskovo)</v>
      </c>
      <c r="E1003" s="431">
        <f t="shared" ref="E1003:K1003" si="631">IF($E960="PU",F960/E$832,IF($E960="IN",F960/E$833,IF($E960="PR",F960/E$834)))</f>
        <v>74.767564066416966</v>
      </c>
      <c r="F1003" s="431">
        <f t="shared" si="631"/>
        <v>76.26291534774532</v>
      </c>
      <c r="G1003" s="431">
        <f t="shared" si="631"/>
        <v>77.78817365470023</v>
      </c>
      <c r="H1003" s="431">
        <f t="shared" si="631"/>
        <v>79.343937127794206</v>
      </c>
      <c r="I1003" s="431">
        <f t="shared" si="631"/>
        <v>80.930815870350116</v>
      </c>
      <c r="J1003" s="431">
        <f t="shared" si="631"/>
        <v>82.54943218775712</v>
      </c>
      <c r="K1003" s="431">
        <f t="shared" si="631"/>
        <v>84.200420831512218</v>
      </c>
    </row>
    <row r="1004" spans="3:12">
      <c r="C1004" s="157" t="str">
        <f t="shared" si="626"/>
        <v>D06</v>
      </c>
      <c r="D1004" s="157" t="str">
        <f t="shared" si="626"/>
        <v>Кърджали (Kardzhali)</v>
      </c>
      <c r="E1004" s="431">
        <f t="shared" ref="E1004:K1004" si="632">IF($E961="PU",F961/E$832,IF($E961="IN",F961/E$833,IF($E961="PR",F961/E$834)))</f>
        <v>165.53269251641416</v>
      </c>
      <c r="F1004" s="431">
        <f t="shared" si="632"/>
        <v>168.84334636674248</v>
      </c>
      <c r="G1004" s="431">
        <f t="shared" si="632"/>
        <v>172.2202132940773</v>
      </c>
      <c r="H1004" s="431">
        <f t="shared" si="632"/>
        <v>175.66461755995883</v>
      </c>
      <c r="I1004" s="431">
        <f t="shared" si="632"/>
        <v>179.17790991115803</v>
      </c>
      <c r="J1004" s="431">
        <f t="shared" si="632"/>
        <v>182.76146810938121</v>
      </c>
      <c r="K1004" s="431">
        <f t="shared" si="632"/>
        <v>186.41669747156874</v>
      </c>
    </row>
    <row r="1005" spans="3:12">
      <c r="C1005" s="157" t="str">
        <f t="shared" si="626"/>
        <v>D07</v>
      </c>
      <c r="D1005" s="157" t="str">
        <f t="shared" si="626"/>
        <v>Кюстендил (Kyustendil)</v>
      </c>
      <c r="E1005" s="431">
        <f t="shared" ref="E1005:K1005" si="633">IF($E962="PU",F962/E$832,IF($E962="IN",F962/E$833,IF($E962="PR",F962/E$834)))</f>
        <v>74.767564066416966</v>
      </c>
      <c r="F1005" s="431">
        <f t="shared" si="633"/>
        <v>76.26291534774532</v>
      </c>
      <c r="G1005" s="431">
        <f t="shared" si="633"/>
        <v>77.78817365470023</v>
      </c>
      <c r="H1005" s="431">
        <f t="shared" si="633"/>
        <v>79.343937127794206</v>
      </c>
      <c r="I1005" s="431">
        <f t="shared" si="633"/>
        <v>80.930815870350116</v>
      </c>
      <c r="J1005" s="431">
        <f t="shared" si="633"/>
        <v>82.54943218775712</v>
      </c>
      <c r="K1005" s="431">
        <f t="shared" si="633"/>
        <v>84.200420831512218</v>
      </c>
    </row>
    <row r="1006" spans="3:12">
      <c r="C1006" s="157" t="str">
        <f t="shared" si="626"/>
        <v>D08</v>
      </c>
      <c r="D1006" s="157" t="str">
        <f t="shared" si="626"/>
        <v>Ловеч (Lovech)</v>
      </c>
      <c r="E1006" s="431">
        <f t="shared" ref="E1006:K1006" si="634">IF($E963="PU",F963/E$832,IF($E963="IN",F963/E$833,IF($E963="PR",F963/E$834)))</f>
        <v>165.53269251641416</v>
      </c>
      <c r="F1006" s="431">
        <f t="shared" si="634"/>
        <v>168.84334636674248</v>
      </c>
      <c r="G1006" s="431">
        <f t="shared" si="634"/>
        <v>172.2202132940773</v>
      </c>
      <c r="H1006" s="431">
        <f t="shared" si="634"/>
        <v>175.66461755995883</v>
      </c>
      <c r="I1006" s="431">
        <f t="shared" si="634"/>
        <v>179.17790991115803</v>
      </c>
      <c r="J1006" s="431">
        <f t="shared" si="634"/>
        <v>182.76146810938121</v>
      </c>
      <c r="K1006" s="431">
        <f t="shared" si="634"/>
        <v>186.41669747156874</v>
      </c>
    </row>
    <row r="1007" spans="3:12">
      <c r="C1007" s="157" t="str">
        <f t="shared" si="626"/>
        <v>D09</v>
      </c>
      <c r="D1007" s="157" t="str">
        <f t="shared" si="626"/>
        <v>Монтана (Montana)</v>
      </c>
      <c r="E1007" s="431">
        <f t="shared" ref="E1007:K1007" si="635">IF($E964="PU",F964/E$832,IF($E964="IN",F964/E$833,IF($E964="PR",F964/E$834)))</f>
        <v>165.53269251641416</v>
      </c>
      <c r="F1007" s="431">
        <f t="shared" si="635"/>
        <v>168.84334636674248</v>
      </c>
      <c r="G1007" s="431">
        <f t="shared" si="635"/>
        <v>172.2202132940773</v>
      </c>
      <c r="H1007" s="431">
        <f t="shared" si="635"/>
        <v>175.66461755995883</v>
      </c>
      <c r="I1007" s="431">
        <f t="shared" si="635"/>
        <v>179.17790991115803</v>
      </c>
      <c r="J1007" s="431">
        <f t="shared" si="635"/>
        <v>182.76146810938121</v>
      </c>
      <c r="K1007" s="431">
        <f t="shared" si="635"/>
        <v>186.41669747156874</v>
      </c>
    </row>
    <row r="1008" spans="3:12">
      <c r="C1008" s="157" t="str">
        <f t="shared" si="626"/>
        <v>D10</v>
      </c>
      <c r="D1008" s="157" t="str">
        <f t="shared" si="626"/>
        <v>Пазарджик (Pazardzhik)</v>
      </c>
      <c r="E1008" s="431">
        <f t="shared" ref="E1008:K1008" si="636">IF($E965="PU",F965/E$832,IF($E965="IN",F965/E$833,IF($E965="PR",F965/E$834)))</f>
        <v>165.53269251641416</v>
      </c>
      <c r="F1008" s="431">
        <f t="shared" si="636"/>
        <v>168.84334636674248</v>
      </c>
      <c r="G1008" s="431">
        <f t="shared" si="636"/>
        <v>172.2202132940773</v>
      </c>
      <c r="H1008" s="431">
        <f t="shared" si="636"/>
        <v>175.66461755995883</v>
      </c>
      <c r="I1008" s="431">
        <f t="shared" si="636"/>
        <v>179.17790991115803</v>
      </c>
      <c r="J1008" s="431">
        <f t="shared" si="636"/>
        <v>182.76146810938121</v>
      </c>
      <c r="K1008" s="431">
        <f t="shared" si="636"/>
        <v>186.41669747156874</v>
      </c>
    </row>
    <row r="1009" spans="3:11">
      <c r="C1009" s="157" t="str">
        <f t="shared" si="626"/>
        <v>D11</v>
      </c>
      <c r="D1009" s="157" t="str">
        <f t="shared" si="626"/>
        <v>Перник (Pernik)</v>
      </c>
      <c r="E1009" s="431">
        <f t="shared" ref="E1009:K1009" si="637">IF($E966="PU",F966/E$832,IF($E966="IN",F966/E$833,IF($E966="PR",F966/E$834)))</f>
        <v>74.767564066416966</v>
      </c>
      <c r="F1009" s="431">
        <f t="shared" si="637"/>
        <v>76.26291534774532</v>
      </c>
      <c r="G1009" s="431">
        <f t="shared" si="637"/>
        <v>77.78817365470023</v>
      </c>
      <c r="H1009" s="431">
        <f t="shared" si="637"/>
        <v>79.343937127794206</v>
      </c>
      <c r="I1009" s="431">
        <f t="shared" si="637"/>
        <v>80.930815870350116</v>
      </c>
      <c r="J1009" s="431">
        <f t="shared" si="637"/>
        <v>82.54943218775712</v>
      </c>
      <c r="K1009" s="431">
        <f t="shared" si="637"/>
        <v>84.200420831512218</v>
      </c>
    </row>
    <row r="1010" spans="3:11">
      <c r="C1010" s="157" t="str">
        <f t="shared" si="626"/>
        <v>D12</v>
      </c>
      <c r="D1010" s="157" t="str">
        <f t="shared" si="626"/>
        <v>Плевен (Pleven)</v>
      </c>
      <c r="E1010" s="431">
        <f t="shared" ref="E1010:K1010" si="638">IF($E967="PU",F967/E$832,IF($E967="IN",F967/E$833,IF($E967="PR",F967/E$834)))</f>
        <v>165.53269251641416</v>
      </c>
      <c r="F1010" s="431">
        <f t="shared" si="638"/>
        <v>168.84334636674248</v>
      </c>
      <c r="G1010" s="431">
        <f t="shared" si="638"/>
        <v>172.2202132940773</v>
      </c>
      <c r="H1010" s="431">
        <f t="shared" si="638"/>
        <v>175.66461755995883</v>
      </c>
      <c r="I1010" s="431">
        <f t="shared" si="638"/>
        <v>179.17790991115803</v>
      </c>
      <c r="J1010" s="431">
        <f t="shared" si="638"/>
        <v>182.76146810938121</v>
      </c>
      <c r="K1010" s="431">
        <f t="shared" si="638"/>
        <v>186.41669747156874</v>
      </c>
    </row>
    <row r="1011" spans="3:11">
      <c r="C1011" s="157" t="str">
        <f t="shared" si="626"/>
        <v>D13</v>
      </c>
      <c r="D1011" s="157" t="str">
        <f t="shared" si="626"/>
        <v>Пловдив (Plovdiv)</v>
      </c>
      <c r="E1011" s="431">
        <f t="shared" ref="E1011:K1011" si="639">IF($E968="PU",F968/E$832,IF($E968="IN",F968/E$833,IF($E968="PR",F968/E$834)))</f>
        <v>74.767564066416966</v>
      </c>
      <c r="F1011" s="431">
        <f t="shared" si="639"/>
        <v>76.26291534774532</v>
      </c>
      <c r="G1011" s="431">
        <f t="shared" si="639"/>
        <v>77.78817365470023</v>
      </c>
      <c r="H1011" s="431">
        <f t="shared" si="639"/>
        <v>79.343937127794206</v>
      </c>
      <c r="I1011" s="431">
        <f t="shared" si="639"/>
        <v>80.930815870350116</v>
      </c>
      <c r="J1011" s="431">
        <f t="shared" si="639"/>
        <v>82.54943218775712</v>
      </c>
      <c r="K1011" s="431">
        <f t="shared" si="639"/>
        <v>84.200420831512218</v>
      </c>
    </row>
    <row r="1012" spans="3:11">
      <c r="C1012" s="157" t="str">
        <f t="shared" si="626"/>
        <v>D14</v>
      </c>
      <c r="D1012" s="157" t="str">
        <f t="shared" si="626"/>
        <v>Разград (Razgrad)</v>
      </c>
      <c r="E1012" s="431">
        <f t="shared" ref="E1012:K1012" si="640">IF($E969="PU",F969/E$832,IF($E969="IN",F969/E$833,IF($E969="PR",F969/E$834)))</f>
        <v>165.53269251641416</v>
      </c>
      <c r="F1012" s="431">
        <f t="shared" si="640"/>
        <v>168.84334636674248</v>
      </c>
      <c r="G1012" s="431">
        <f t="shared" si="640"/>
        <v>172.2202132940773</v>
      </c>
      <c r="H1012" s="431">
        <f t="shared" si="640"/>
        <v>175.66461755995883</v>
      </c>
      <c r="I1012" s="431">
        <f t="shared" si="640"/>
        <v>179.17790991115803</v>
      </c>
      <c r="J1012" s="431">
        <f t="shared" si="640"/>
        <v>182.76146810938121</v>
      </c>
      <c r="K1012" s="431">
        <f t="shared" si="640"/>
        <v>186.41669747156874</v>
      </c>
    </row>
    <row r="1013" spans="3:11">
      <c r="C1013" s="157" t="str">
        <f t="shared" si="626"/>
        <v>D15</v>
      </c>
      <c r="D1013" s="157" t="str">
        <f t="shared" si="626"/>
        <v>Русе (Ruse)</v>
      </c>
      <c r="E1013" s="431">
        <f t="shared" ref="E1013:K1013" si="641">IF($E970="PU",F970/E$832,IF($E970="IN",F970/E$833,IF($E970="PR",F970/E$834)))</f>
        <v>74.767564066416966</v>
      </c>
      <c r="F1013" s="431">
        <f t="shared" si="641"/>
        <v>76.26291534774532</v>
      </c>
      <c r="G1013" s="431">
        <f t="shared" si="641"/>
        <v>77.78817365470023</v>
      </c>
      <c r="H1013" s="431">
        <f t="shared" si="641"/>
        <v>79.343937127794206</v>
      </c>
      <c r="I1013" s="431">
        <f t="shared" si="641"/>
        <v>80.930815870350116</v>
      </c>
      <c r="J1013" s="431">
        <f t="shared" si="641"/>
        <v>82.54943218775712</v>
      </c>
      <c r="K1013" s="431">
        <f t="shared" si="641"/>
        <v>84.200420831512218</v>
      </c>
    </row>
    <row r="1014" spans="3:11">
      <c r="C1014" s="157" t="str">
        <f t="shared" si="626"/>
        <v>D16</v>
      </c>
      <c r="D1014" s="157" t="str">
        <f t="shared" si="626"/>
        <v>Шумен (Shumen)</v>
      </c>
      <c r="E1014" s="431">
        <f t="shared" ref="E1014:K1014" si="642">IF($E971="PU",F971/E$832,IF($E971="IN",F971/E$833,IF($E971="PR",F971/E$834)))</f>
        <v>165.53269251641416</v>
      </c>
      <c r="F1014" s="431">
        <f t="shared" si="642"/>
        <v>168.84334636674248</v>
      </c>
      <c r="G1014" s="431">
        <f t="shared" si="642"/>
        <v>172.2202132940773</v>
      </c>
      <c r="H1014" s="431">
        <f t="shared" si="642"/>
        <v>175.66461755995883</v>
      </c>
      <c r="I1014" s="431">
        <f t="shared" si="642"/>
        <v>179.17790991115803</v>
      </c>
      <c r="J1014" s="431">
        <f t="shared" si="642"/>
        <v>182.76146810938121</v>
      </c>
      <c r="K1014" s="431">
        <f t="shared" si="642"/>
        <v>186.41669747156874</v>
      </c>
    </row>
    <row r="1015" spans="3:11">
      <c r="C1015" s="157" t="str">
        <f t="shared" si="626"/>
        <v>D17</v>
      </c>
      <c r="D1015" s="157" t="str">
        <f t="shared" si="626"/>
        <v>Силистра (Silistra)</v>
      </c>
      <c r="E1015" s="431">
        <f t="shared" ref="E1015:K1015" si="643">IF($E972="PU",F972/E$832,IF($E972="IN",F972/E$833,IF($E972="PR",F972/E$834)))</f>
        <v>165.53269251641416</v>
      </c>
      <c r="F1015" s="431">
        <f t="shared" si="643"/>
        <v>168.84334636674248</v>
      </c>
      <c r="G1015" s="431">
        <f t="shared" si="643"/>
        <v>172.2202132940773</v>
      </c>
      <c r="H1015" s="431">
        <f t="shared" si="643"/>
        <v>175.66461755995883</v>
      </c>
      <c r="I1015" s="431">
        <f t="shared" si="643"/>
        <v>179.17790991115803</v>
      </c>
      <c r="J1015" s="431">
        <f t="shared" si="643"/>
        <v>182.76146810938121</v>
      </c>
      <c r="K1015" s="431">
        <f t="shared" si="643"/>
        <v>186.41669747156874</v>
      </c>
    </row>
    <row r="1016" spans="3:11">
      <c r="C1016" s="157" t="str">
        <f t="shared" si="626"/>
        <v>D18</v>
      </c>
      <c r="D1016" s="157" t="str">
        <f t="shared" si="626"/>
        <v>Сливен (Sliven)</v>
      </c>
      <c r="E1016" s="431">
        <f t="shared" ref="E1016:K1016" si="644">IF($E973="PU",F973/E$832,IF($E973="IN",F973/E$833,IF($E973="PR",F973/E$834)))</f>
        <v>74.767564066416966</v>
      </c>
      <c r="F1016" s="431">
        <f t="shared" si="644"/>
        <v>76.26291534774532</v>
      </c>
      <c r="G1016" s="431">
        <f t="shared" si="644"/>
        <v>77.78817365470023</v>
      </c>
      <c r="H1016" s="431">
        <f t="shared" si="644"/>
        <v>79.343937127794206</v>
      </c>
      <c r="I1016" s="431">
        <f t="shared" si="644"/>
        <v>80.930815870350116</v>
      </c>
      <c r="J1016" s="431">
        <f t="shared" si="644"/>
        <v>82.54943218775712</v>
      </c>
      <c r="K1016" s="431">
        <f t="shared" si="644"/>
        <v>84.200420831512218</v>
      </c>
    </row>
    <row r="1017" spans="3:11">
      <c r="C1017" s="157" t="str">
        <f t="shared" si="626"/>
        <v>D19</v>
      </c>
      <c r="D1017" s="157" t="str">
        <f t="shared" si="626"/>
        <v>Смолян (Smolyan)</v>
      </c>
      <c r="E1017" s="431">
        <f t="shared" ref="E1017:K1017" si="645">IF($E974="PU",F974/E$832,IF($E974="IN",F974/E$833,IF($E974="PR",F974/E$834)))</f>
        <v>165.53269251641416</v>
      </c>
      <c r="F1017" s="431">
        <f t="shared" si="645"/>
        <v>168.84334636674248</v>
      </c>
      <c r="G1017" s="431">
        <f t="shared" si="645"/>
        <v>172.2202132940773</v>
      </c>
      <c r="H1017" s="431">
        <f t="shared" si="645"/>
        <v>175.66461755995883</v>
      </c>
      <c r="I1017" s="431">
        <f t="shared" si="645"/>
        <v>179.17790991115803</v>
      </c>
      <c r="J1017" s="431">
        <f t="shared" si="645"/>
        <v>182.76146810938121</v>
      </c>
      <c r="K1017" s="431">
        <f t="shared" si="645"/>
        <v>186.41669747156874</v>
      </c>
    </row>
    <row r="1018" spans="3:11">
      <c r="C1018" s="157" t="str">
        <f t="shared" si="626"/>
        <v>D20</v>
      </c>
      <c r="D1018" s="157" t="str">
        <f t="shared" si="626"/>
        <v>София-град (Sofia-Capital)</v>
      </c>
      <c r="E1018" s="431">
        <f t="shared" ref="E1018:K1018" si="646">IF($E975="PU",F975/E$832,IF($E975="IN",F975/E$833,IF($E975="PR",F975/E$834)))</f>
        <v>865.16752705425358</v>
      </c>
      <c r="F1018" s="431">
        <f t="shared" si="646"/>
        <v>882.47087759533883</v>
      </c>
      <c r="G1018" s="431">
        <f t="shared" si="646"/>
        <v>900.12029514724543</v>
      </c>
      <c r="H1018" s="431">
        <f t="shared" si="646"/>
        <v>918.12270105019013</v>
      </c>
      <c r="I1018" s="431">
        <f t="shared" si="646"/>
        <v>936.48515507119407</v>
      </c>
      <c r="J1018" s="431">
        <f t="shared" si="646"/>
        <v>955.21485817261816</v>
      </c>
      <c r="K1018" s="431">
        <f t="shared" si="646"/>
        <v>974.31915533606991</v>
      </c>
    </row>
    <row r="1019" spans="3:11">
      <c r="C1019" s="157" t="str">
        <f t="shared" si="626"/>
        <v>D21</v>
      </c>
      <c r="D1019" s="157" t="str">
        <f t="shared" si="626"/>
        <v>София-област (Sofia (province))</v>
      </c>
      <c r="E1019" s="431">
        <f t="shared" ref="E1019:K1019" si="647">IF($E976="PU",F976/E$832,IF($E976="IN",F976/E$833,IF($E976="PR",F976/E$834)))</f>
        <v>165.53269251641416</v>
      </c>
      <c r="F1019" s="431">
        <f t="shared" si="647"/>
        <v>168.84334636674248</v>
      </c>
      <c r="G1019" s="431">
        <f t="shared" si="647"/>
        <v>172.2202132940773</v>
      </c>
      <c r="H1019" s="431">
        <f t="shared" si="647"/>
        <v>175.66461755995883</v>
      </c>
      <c r="I1019" s="431">
        <f t="shared" si="647"/>
        <v>179.17790991115803</v>
      </c>
      <c r="J1019" s="431">
        <f t="shared" si="647"/>
        <v>182.76146810938121</v>
      </c>
      <c r="K1019" s="431">
        <f t="shared" si="647"/>
        <v>186.41669747156874</v>
      </c>
    </row>
    <row r="1020" spans="3:11">
      <c r="C1020" s="157" t="str">
        <f t="shared" si="626"/>
        <v>D22</v>
      </c>
      <c r="D1020" s="157" t="str">
        <f t="shared" si="626"/>
        <v>Стара Загора (Stara Zagora)</v>
      </c>
      <c r="E1020" s="431">
        <f t="shared" ref="E1020:K1020" si="648">IF($E977="PU",F977/E$832,IF($E977="IN",F977/E$833,IF($E977="PR",F977/E$834)))</f>
        <v>74.767564066416966</v>
      </c>
      <c r="F1020" s="431">
        <f t="shared" si="648"/>
        <v>76.26291534774532</v>
      </c>
      <c r="G1020" s="431">
        <f t="shared" si="648"/>
        <v>77.78817365470023</v>
      </c>
      <c r="H1020" s="431">
        <f t="shared" si="648"/>
        <v>79.343937127794206</v>
      </c>
      <c r="I1020" s="431">
        <f t="shared" si="648"/>
        <v>80.930815870350116</v>
      </c>
      <c r="J1020" s="431">
        <f t="shared" si="648"/>
        <v>82.54943218775712</v>
      </c>
      <c r="K1020" s="431">
        <f t="shared" si="648"/>
        <v>84.200420831512218</v>
      </c>
    </row>
    <row r="1021" spans="3:11">
      <c r="C1021" s="157" t="str">
        <f t="shared" si="626"/>
        <v>D23</v>
      </c>
      <c r="D1021" s="157" t="str">
        <f t="shared" si="626"/>
        <v>Търговище (Targovishte)</v>
      </c>
      <c r="E1021" s="431">
        <f t="shared" ref="E1021:K1021" si="649">IF($E978="PU",F978/E$832,IF($E978="IN",F978/E$833,IF($E978="PR",F978/E$834)))</f>
        <v>165.53269251641416</v>
      </c>
      <c r="F1021" s="431">
        <f t="shared" si="649"/>
        <v>168.84334636674248</v>
      </c>
      <c r="G1021" s="431">
        <f t="shared" si="649"/>
        <v>172.2202132940773</v>
      </c>
      <c r="H1021" s="431">
        <f t="shared" si="649"/>
        <v>175.66461755995883</v>
      </c>
      <c r="I1021" s="431">
        <f t="shared" si="649"/>
        <v>179.17790991115803</v>
      </c>
      <c r="J1021" s="431">
        <f t="shared" si="649"/>
        <v>182.76146810938121</v>
      </c>
      <c r="K1021" s="431">
        <f t="shared" si="649"/>
        <v>186.41669747156874</v>
      </c>
    </row>
    <row r="1022" spans="3:11">
      <c r="C1022" s="157" t="str">
        <f t="shared" si="626"/>
        <v>D24</v>
      </c>
      <c r="D1022" s="157" t="str">
        <f t="shared" si="626"/>
        <v>Варна (Varna)</v>
      </c>
      <c r="E1022" s="431">
        <f t="shared" ref="E1022:K1022" si="650">IF($E979="PU",F979/E$832,IF($E979="IN",F979/E$833,IF($E979="PR",F979/E$834)))</f>
        <v>74.767564066416966</v>
      </c>
      <c r="F1022" s="431">
        <f t="shared" si="650"/>
        <v>76.26291534774532</v>
      </c>
      <c r="G1022" s="431">
        <f t="shared" si="650"/>
        <v>77.78817365470023</v>
      </c>
      <c r="H1022" s="431">
        <f t="shared" si="650"/>
        <v>79.343937127794206</v>
      </c>
      <c r="I1022" s="431">
        <f t="shared" si="650"/>
        <v>80.930815870350116</v>
      </c>
      <c r="J1022" s="431">
        <f t="shared" si="650"/>
        <v>82.54943218775712</v>
      </c>
      <c r="K1022" s="431">
        <f t="shared" si="650"/>
        <v>84.200420831512218</v>
      </c>
    </row>
    <row r="1023" spans="3:11">
      <c r="C1023" s="157" t="str">
        <f t="shared" si="626"/>
        <v>D25</v>
      </c>
      <c r="D1023" s="157" t="str">
        <f t="shared" si="626"/>
        <v>Велико Търново (Veliko Tarnovo)</v>
      </c>
      <c r="E1023" s="431">
        <f t="shared" ref="E1023:K1023" si="651">IF($E980="PU",F980/E$832,IF($E980="IN",F980/E$833,IF($E980="PR",F980/E$834)))</f>
        <v>165.53269251641416</v>
      </c>
      <c r="F1023" s="431">
        <f t="shared" si="651"/>
        <v>168.84334636674248</v>
      </c>
      <c r="G1023" s="431">
        <f t="shared" si="651"/>
        <v>172.2202132940773</v>
      </c>
      <c r="H1023" s="431">
        <f t="shared" si="651"/>
        <v>175.66461755995883</v>
      </c>
      <c r="I1023" s="431">
        <f t="shared" si="651"/>
        <v>179.17790991115803</v>
      </c>
      <c r="J1023" s="431">
        <f t="shared" si="651"/>
        <v>182.76146810938121</v>
      </c>
      <c r="K1023" s="431">
        <f t="shared" si="651"/>
        <v>186.41669747156874</v>
      </c>
    </row>
    <row r="1024" spans="3:11">
      <c r="C1024" s="157" t="str">
        <f t="shared" si="626"/>
        <v>D26</v>
      </c>
      <c r="D1024" s="157" t="str">
        <f t="shared" si="626"/>
        <v>Видин (Vidin)</v>
      </c>
      <c r="E1024" s="431">
        <f t="shared" ref="E1024:K1024" si="652">IF($E981="PU",F981/E$832,IF($E981="IN",F981/E$833,IF($E981="PR",F981/E$834)))</f>
        <v>165.53269251641416</v>
      </c>
      <c r="F1024" s="431">
        <f t="shared" si="652"/>
        <v>168.84334636674248</v>
      </c>
      <c r="G1024" s="431">
        <f t="shared" si="652"/>
        <v>172.2202132940773</v>
      </c>
      <c r="H1024" s="431">
        <f t="shared" si="652"/>
        <v>175.66461755995883</v>
      </c>
      <c r="I1024" s="431">
        <f t="shared" si="652"/>
        <v>179.17790991115803</v>
      </c>
      <c r="J1024" s="431">
        <f t="shared" si="652"/>
        <v>182.76146810938121</v>
      </c>
      <c r="K1024" s="431">
        <f t="shared" si="652"/>
        <v>186.41669747156874</v>
      </c>
    </row>
    <row r="1025" spans="2:11">
      <c r="C1025" s="157" t="str">
        <f t="shared" si="626"/>
        <v>D27</v>
      </c>
      <c r="D1025" s="157" t="str">
        <f t="shared" si="626"/>
        <v>Враца (Vratsa)</v>
      </c>
      <c r="E1025" s="431">
        <f t="shared" ref="E1025:K1025" si="653">IF($E982="PU",F982/E$832,IF($E982="IN",F982/E$833,IF($E982="PR",F982/E$834)))</f>
        <v>165.53269251641416</v>
      </c>
      <c r="F1025" s="431">
        <f t="shared" si="653"/>
        <v>168.84334636674248</v>
      </c>
      <c r="G1025" s="431">
        <f t="shared" si="653"/>
        <v>172.2202132940773</v>
      </c>
      <c r="H1025" s="431">
        <f t="shared" si="653"/>
        <v>175.66461755995883</v>
      </c>
      <c r="I1025" s="431">
        <f t="shared" si="653"/>
        <v>179.17790991115803</v>
      </c>
      <c r="J1025" s="431">
        <f t="shared" si="653"/>
        <v>182.76146810938121</v>
      </c>
      <c r="K1025" s="431">
        <f t="shared" si="653"/>
        <v>186.41669747156874</v>
      </c>
    </row>
    <row r="1026" spans="2:11">
      <c r="C1026" s="157" t="str">
        <f t="shared" si="626"/>
        <v>D28</v>
      </c>
      <c r="D1026" s="157" t="str">
        <f t="shared" si="626"/>
        <v>Ямбол (Yambol)</v>
      </c>
      <c r="E1026" s="431">
        <f t="shared" ref="E1026:K1026" si="654">IF($E983="PU",F983/E$832,IF($E983="IN",F983/E$833,IF($E983="PR",F983/E$834)))</f>
        <v>74.767564066416966</v>
      </c>
      <c r="F1026" s="431">
        <f t="shared" si="654"/>
        <v>76.26291534774532</v>
      </c>
      <c r="G1026" s="431">
        <f t="shared" si="654"/>
        <v>77.78817365470023</v>
      </c>
      <c r="H1026" s="431">
        <f t="shared" si="654"/>
        <v>79.343937127794206</v>
      </c>
      <c r="I1026" s="431">
        <f t="shared" si="654"/>
        <v>80.930815870350116</v>
      </c>
      <c r="J1026" s="431">
        <f t="shared" si="654"/>
        <v>82.54943218775712</v>
      </c>
      <c r="K1026" s="431">
        <f t="shared" si="654"/>
        <v>84.200420831512218</v>
      </c>
    </row>
    <row r="1027" spans="2:11">
      <c r="C1027" s="162"/>
      <c r="D1027" s="162" t="s">
        <v>985</v>
      </c>
      <c r="E1027" s="432">
        <f t="shared" ref="E1027:J1027" si="655">SUM(E999:E1026)</f>
        <v>4245.3686835974686</v>
      </c>
      <c r="F1027" s="432">
        <f t="shared" si="655"/>
        <v>4330.2760572694206</v>
      </c>
      <c r="G1027" s="432">
        <f t="shared" si="655"/>
        <v>4416.8815784148082</v>
      </c>
      <c r="H1027" s="432">
        <f t="shared" si="655"/>
        <v>4505.2192099831036</v>
      </c>
      <c r="I1027" s="432">
        <f t="shared" si="655"/>
        <v>4595.323594182767</v>
      </c>
      <c r="J1027" s="432">
        <f t="shared" si="655"/>
        <v>4687.2300660664223</v>
      </c>
      <c r="K1027" s="432">
        <f t="shared" ref="K1027" si="656">SUM(K999:K1026)</f>
        <v>4780.9746673877471</v>
      </c>
    </row>
    <row r="1028" spans="2:11" s="223" customFormat="1">
      <c r="K1028" s="503"/>
    </row>
    <row r="1029" spans="2:11">
      <c r="K1029" s="503"/>
    </row>
    <row r="1030" spans="2:11" ht="15">
      <c r="B1030" s="384">
        <f>B915+0.01</f>
        <v>6.139999999999997</v>
      </c>
      <c r="C1030" s="75" t="s">
        <v>447</v>
      </c>
      <c r="D1030" s="330"/>
      <c r="K1030" s="503"/>
    </row>
    <row r="1031" spans="2:11">
      <c r="C1031" s="223"/>
      <c r="D1031" s="223"/>
      <c r="E1031" s="223"/>
      <c r="F1031" s="223"/>
      <c r="G1031" s="223"/>
      <c r="H1031" s="223"/>
      <c r="I1031" s="223"/>
      <c r="J1031" s="223"/>
      <c r="K1031" s="503"/>
    </row>
    <row r="1032" spans="2:11">
      <c r="C1032" s="40" t="str">
        <f>C997</f>
        <v>Code</v>
      </c>
      <c r="D1032" s="40" t="s">
        <v>405</v>
      </c>
      <c r="E1032" s="167">
        <f t="shared" ref="E1032:J1033" si="657">E997</f>
        <v>2014</v>
      </c>
      <c r="F1032" s="167">
        <f t="shared" si="657"/>
        <v>2015</v>
      </c>
      <c r="G1032" s="167">
        <f t="shared" si="657"/>
        <v>2016</v>
      </c>
      <c r="H1032" s="167">
        <f t="shared" si="657"/>
        <v>2017</v>
      </c>
      <c r="I1032" s="167">
        <f t="shared" si="657"/>
        <v>2018</v>
      </c>
      <c r="J1032" s="167">
        <f t="shared" si="657"/>
        <v>2019</v>
      </c>
      <c r="K1032" s="167">
        <f t="shared" ref="K1032" si="658">K997</f>
        <v>2020</v>
      </c>
    </row>
    <row r="1033" spans="2:11">
      <c r="C1033" s="40"/>
      <c r="D1033" s="40"/>
      <c r="E1033" s="167" t="str">
        <f t="shared" si="657"/>
        <v xml:space="preserve">Actuals </v>
      </c>
      <c r="F1033" s="167" t="str">
        <f t="shared" si="657"/>
        <v xml:space="preserve">Estimated </v>
      </c>
      <c r="G1033" s="167" t="str">
        <f t="shared" si="657"/>
        <v xml:space="preserve">Estimated </v>
      </c>
      <c r="H1033" s="167" t="str">
        <f t="shared" si="657"/>
        <v xml:space="preserve">Estimated </v>
      </c>
      <c r="I1033" s="167" t="str">
        <f t="shared" si="657"/>
        <v>Estimated</v>
      </c>
      <c r="J1033" s="167" t="str">
        <f t="shared" si="657"/>
        <v>Estimated</v>
      </c>
      <c r="K1033" s="167" t="str">
        <f t="shared" ref="K1033" si="659">K998</f>
        <v>Estimated</v>
      </c>
    </row>
    <row r="1034" spans="2:11">
      <c r="C1034" s="157" t="str">
        <f>C999</f>
        <v>D01</v>
      </c>
      <c r="D1034" s="157" t="str">
        <f>D999</f>
        <v>Благоевград (Blagoevgrad)</v>
      </c>
      <c r="E1034" s="430">
        <f t="shared" ref="E1034:K1043" si="660">MAX(E999,F539)</f>
        <v>165.53269251641416</v>
      </c>
      <c r="F1034" s="430">
        <f t="shared" si="660"/>
        <v>168.84334636674248</v>
      </c>
      <c r="G1034" s="430">
        <f t="shared" si="660"/>
        <v>172.2202132940773</v>
      </c>
      <c r="H1034" s="430">
        <f t="shared" si="660"/>
        <v>175.66461755995883</v>
      </c>
      <c r="I1034" s="430">
        <f t="shared" si="660"/>
        <v>179.17790991115803</v>
      </c>
      <c r="J1034" s="430">
        <f t="shared" si="660"/>
        <v>182.76146810938121</v>
      </c>
      <c r="K1034" s="430">
        <f t="shared" si="660"/>
        <v>186.41669747156874</v>
      </c>
    </row>
    <row r="1035" spans="2:11">
      <c r="C1035" s="157" t="str">
        <f t="shared" ref="C1035:C1061" si="661">C1000</f>
        <v>D02</v>
      </c>
      <c r="D1035" s="157" t="str">
        <f t="shared" ref="D1035:D1061" si="662">D1000</f>
        <v>Бургас (Burgas)</v>
      </c>
      <c r="E1035" s="430">
        <f t="shared" si="660"/>
        <v>74.767564066416966</v>
      </c>
      <c r="F1035" s="430">
        <f t="shared" si="660"/>
        <v>76.26291534774532</v>
      </c>
      <c r="G1035" s="430">
        <f t="shared" si="660"/>
        <v>77.78817365470023</v>
      </c>
      <c r="H1035" s="430">
        <f t="shared" si="660"/>
        <v>79.343937127794206</v>
      </c>
      <c r="I1035" s="430">
        <f t="shared" si="660"/>
        <v>80.930815870350116</v>
      </c>
      <c r="J1035" s="430">
        <f t="shared" si="660"/>
        <v>82.54943218775712</v>
      </c>
      <c r="K1035" s="430">
        <f t="shared" si="660"/>
        <v>84.200420831512218</v>
      </c>
    </row>
    <row r="1036" spans="2:11">
      <c r="C1036" s="157" t="str">
        <f t="shared" si="661"/>
        <v>D03</v>
      </c>
      <c r="D1036" s="157" t="str">
        <f t="shared" si="662"/>
        <v>Добрич (Dobrich)</v>
      </c>
      <c r="E1036" s="430">
        <f t="shared" si="660"/>
        <v>74.767564066416966</v>
      </c>
      <c r="F1036" s="430">
        <f t="shared" si="660"/>
        <v>76.26291534774532</v>
      </c>
      <c r="G1036" s="430">
        <f t="shared" si="660"/>
        <v>77.78817365470023</v>
      </c>
      <c r="H1036" s="430">
        <f t="shared" si="660"/>
        <v>79.343937127794206</v>
      </c>
      <c r="I1036" s="430">
        <f t="shared" si="660"/>
        <v>80.930815870350116</v>
      </c>
      <c r="J1036" s="430">
        <f t="shared" si="660"/>
        <v>82.54943218775712</v>
      </c>
      <c r="K1036" s="430">
        <f t="shared" si="660"/>
        <v>84.200420831512218</v>
      </c>
    </row>
    <row r="1037" spans="2:11">
      <c r="C1037" s="157" t="str">
        <f t="shared" si="661"/>
        <v>D04</v>
      </c>
      <c r="D1037" s="157" t="str">
        <f t="shared" si="662"/>
        <v>Габрово (Gabrovo)</v>
      </c>
      <c r="E1037" s="430">
        <f t="shared" si="660"/>
        <v>74.767564066416966</v>
      </c>
      <c r="F1037" s="430">
        <f t="shared" si="660"/>
        <v>76.26291534774532</v>
      </c>
      <c r="G1037" s="430">
        <f t="shared" si="660"/>
        <v>77.78817365470023</v>
      </c>
      <c r="H1037" s="430">
        <f t="shared" si="660"/>
        <v>79.343937127794206</v>
      </c>
      <c r="I1037" s="430">
        <f t="shared" si="660"/>
        <v>80.930815870350116</v>
      </c>
      <c r="J1037" s="430">
        <f t="shared" si="660"/>
        <v>82.54943218775712</v>
      </c>
      <c r="K1037" s="430">
        <f t="shared" si="660"/>
        <v>84.200420831512218</v>
      </c>
    </row>
    <row r="1038" spans="2:11">
      <c r="C1038" s="157" t="str">
        <f t="shared" si="661"/>
        <v>D05</v>
      </c>
      <c r="D1038" s="157" t="str">
        <f t="shared" si="662"/>
        <v>Хасково (Haskovo)</v>
      </c>
      <c r="E1038" s="430">
        <f t="shared" si="660"/>
        <v>74.767564066416966</v>
      </c>
      <c r="F1038" s="430">
        <f t="shared" si="660"/>
        <v>76.26291534774532</v>
      </c>
      <c r="G1038" s="430">
        <f t="shared" si="660"/>
        <v>77.78817365470023</v>
      </c>
      <c r="H1038" s="430">
        <f t="shared" si="660"/>
        <v>79.343937127794206</v>
      </c>
      <c r="I1038" s="430">
        <f t="shared" si="660"/>
        <v>80.930815870350116</v>
      </c>
      <c r="J1038" s="430">
        <f t="shared" si="660"/>
        <v>82.54943218775712</v>
      </c>
      <c r="K1038" s="430">
        <f t="shared" si="660"/>
        <v>84.200420831512218</v>
      </c>
    </row>
    <row r="1039" spans="2:11">
      <c r="C1039" s="157" t="str">
        <f t="shared" si="661"/>
        <v>D06</v>
      </c>
      <c r="D1039" s="157" t="str">
        <f t="shared" si="662"/>
        <v>Кърджали (Kardzhali)</v>
      </c>
      <c r="E1039" s="430">
        <f t="shared" si="660"/>
        <v>165.53269251641416</v>
      </c>
      <c r="F1039" s="430">
        <f t="shared" si="660"/>
        <v>168.84334636674248</v>
      </c>
      <c r="G1039" s="430">
        <f t="shared" si="660"/>
        <v>172.2202132940773</v>
      </c>
      <c r="H1039" s="430">
        <f t="shared" si="660"/>
        <v>175.66461755995883</v>
      </c>
      <c r="I1039" s="430">
        <f t="shared" si="660"/>
        <v>179.17790991115803</v>
      </c>
      <c r="J1039" s="430">
        <f t="shared" si="660"/>
        <v>182.76146810938121</v>
      </c>
      <c r="K1039" s="430">
        <f t="shared" si="660"/>
        <v>186.41669747156874</v>
      </c>
    </row>
    <row r="1040" spans="2:11">
      <c r="C1040" s="157" t="str">
        <f t="shared" si="661"/>
        <v>D07</v>
      </c>
      <c r="D1040" s="157" t="str">
        <f t="shared" si="662"/>
        <v>Кюстендил (Kyustendil)</v>
      </c>
      <c r="E1040" s="430">
        <f t="shared" si="660"/>
        <v>74.767564066416966</v>
      </c>
      <c r="F1040" s="430">
        <f t="shared" si="660"/>
        <v>76.26291534774532</v>
      </c>
      <c r="G1040" s="430">
        <f t="shared" si="660"/>
        <v>77.78817365470023</v>
      </c>
      <c r="H1040" s="430">
        <f t="shared" si="660"/>
        <v>79.343937127794206</v>
      </c>
      <c r="I1040" s="430">
        <f t="shared" si="660"/>
        <v>80.930815870350116</v>
      </c>
      <c r="J1040" s="430">
        <f t="shared" si="660"/>
        <v>82.54943218775712</v>
      </c>
      <c r="K1040" s="430">
        <f t="shared" si="660"/>
        <v>84.200420831512218</v>
      </c>
    </row>
    <row r="1041" spans="3:11">
      <c r="C1041" s="157" t="str">
        <f t="shared" si="661"/>
        <v>D08</v>
      </c>
      <c r="D1041" s="157" t="str">
        <f t="shared" si="662"/>
        <v>Ловеч (Lovech)</v>
      </c>
      <c r="E1041" s="430">
        <f t="shared" si="660"/>
        <v>165.53269251641416</v>
      </c>
      <c r="F1041" s="430">
        <f t="shared" si="660"/>
        <v>168.84334636674248</v>
      </c>
      <c r="G1041" s="430">
        <f t="shared" si="660"/>
        <v>172.2202132940773</v>
      </c>
      <c r="H1041" s="430">
        <f t="shared" si="660"/>
        <v>175.66461755995883</v>
      </c>
      <c r="I1041" s="430">
        <f t="shared" si="660"/>
        <v>179.17790991115803</v>
      </c>
      <c r="J1041" s="430">
        <f t="shared" si="660"/>
        <v>182.76146810938121</v>
      </c>
      <c r="K1041" s="430">
        <f t="shared" si="660"/>
        <v>186.41669747156874</v>
      </c>
    </row>
    <row r="1042" spans="3:11">
      <c r="C1042" s="157" t="str">
        <f t="shared" si="661"/>
        <v>D09</v>
      </c>
      <c r="D1042" s="157" t="str">
        <f t="shared" si="662"/>
        <v>Монтана (Montana)</v>
      </c>
      <c r="E1042" s="430">
        <f t="shared" si="660"/>
        <v>165.53269251641416</v>
      </c>
      <c r="F1042" s="430">
        <f t="shared" si="660"/>
        <v>168.84334636674248</v>
      </c>
      <c r="G1042" s="430">
        <f t="shared" si="660"/>
        <v>172.2202132940773</v>
      </c>
      <c r="H1042" s="430">
        <f t="shared" si="660"/>
        <v>175.66461755995883</v>
      </c>
      <c r="I1042" s="430">
        <f t="shared" si="660"/>
        <v>179.17790991115803</v>
      </c>
      <c r="J1042" s="430">
        <f t="shared" si="660"/>
        <v>182.76146810938121</v>
      </c>
      <c r="K1042" s="430">
        <f t="shared" si="660"/>
        <v>186.41669747156874</v>
      </c>
    </row>
    <row r="1043" spans="3:11">
      <c r="C1043" s="157" t="str">
        <f t="shared" si="661"/>
        <v>D10</v>
      </c>
      <c r="D1043" s="157" t="str">
        <f t="shared" si="662"/>
        <v>Пазарджик (Pazardzhik)</v>
      </c>
      <c r="E1043" s="430">
        <f t="shared" si="660"/>
        <v>165.53269251641416</v>
      </c>
      <c r="F1043" s="430">
        <f t="shared" si="660"/>
        <v>168.84334636674248</v>
      </c>
      <c r="G1043" s="430">
        <f t="shared" si="660"/>
        <v>172.2202132940773</v>
      </c>
      <c r="H1043" s="430">
        <f t="shared" si="660"/>
        <v>175.66461755995883</v>
      </c>
      <c r="I1043" s="430">
        <f t="shared" si="660"/>
        <v>179.17790991115803</v>
      </c>
      <c r="J1043" s="430">
        <f t="shared" si="660"/>
        <v>182.76146810938121</v>
      </c>
      <c r="K1043" s="430">
        <f t="shared" si="660"/>
        <v>186.41669747156874</v>
      </c>
    </row>
    <row r="1044" spans="3:11">
      <c r="C1044" s="157" t="str">
        <f t="shared" si="661"/>
        <v>D11</v>
      </c>
      <c r="D1044" s="157" t="str">
        <f t="shared" si="662"/>
        <v>Перник (Pernik)</v>
      </c>
      <c r="E1044" s="430">
        <f t="shared" ref="E1044:K1053" si="663">MAX(E1009,F549)</f>
        <v>74.767564066416966</v>
      </c>
      <c r="F1044" s="430">
        <f t="shared" si="663"/>
        <v>76.26291534774532</v>
      </c>
      <c r="G1044" s="430">
        <f t="shared" si="663"/>
        <v>77.78817365470023</v>
      </c>
      <c r="H1044" s="430">
        <f t="shared" si="663"/>
        <v>79.343937127794206</v>
      </c>
      <c r="I1044" s="430">
        <f t="shared" si="663"/>
        <v>80.930815870350116</v>
      </c>
      <c r="J1044" s="430">
        <f t="shared" si="663"/>
        <v>82.54943218775712</v>
      </c>
      <c r="K1044" s="430">
        <f t="shared" si="663"/>
        <v>84.200420831512218</v>
      </c>
    </row>
    <row r="1045" spans="3:11">
      <c r="C1045" s="157" t="str">
        <f t="shared" si="661"/>
        <v>D12</v>
      </c>
      <c r="D1045" s="157" t="str">
        <f t="shared" si="662"/>
        <v>Плевен (Pleven)</v>
      </c>
      <c r="E1045" s="430">
        <f t="shared" si="663"/>
        <v>165.53269251641416</v>
      </c>
      <c r="F1045" s="430">
        <f t="shared" si="663"/>
        <v>168.84334636674248</v>
      </c>
      <c r="G1045" s="430">
        <f t="shared" si="663"/>
        <v>172.2202132940773</v>
      </c>
      <c r="H1045" s="430">
        <f t="shared" si="663"/>
        <v>175.66461755995883</v>
      </c>
      <c r="I1045" s="430">
        <f t="shared" si="663"/>
        <v>179.17790991115803</v>
      </c>
      <c r="J1045" s="430">
        <f t="shared" si="663"/>
        <v>182.76146810938121</v>
      </c>
      <c r="K1045" s="430">
        <f t="shared" si="663"/>
        <v>186.41669747156874</v>
      </c>
    </row>
    <row r="1046" spans="3:11">
      <c r="C1046" s="157" t="str">
        <f t="shared" si="661"/>
        <v>D13</v>
      </c>
      <c r="D1046" s="157" t="str">
        <f t="shared" si="662"/>
        <v>Пловдив (Plovdiv)</v>
      </c>
      <c r="E1046" s="430">
        <f t="shared" si="663"/>
        <v>74.767564066416966</v>
      </c>
      <c r="F1046" s="430">
        <f t="shared" si="663"/>
        <v>76.26291534774532</v>
      </c>
      <c r="G1046" s="430">
        <f t="shared" si="663"/>
        <v>77.78817365470023</v>
      </c>
      <c r="H1046" s="430">
        <f t="shared" si="663"/>
        <v>79.343937127794206</v>
      </c>
      <c r="I1046" s="430">
        <f t="shared" si="663"/>
        <v>80.930815870350116</v>
      </c>
      <c r="J1046" s="430">
        <f t="shared" si="663"/>
        <v>82.54943218775712</v>
      </c>
      <c r="K1046" s="430">
        <f t="shared" si="663"/>
        <v>84.200420831512218</v>
      </c>
    </row>
    <row r="1047" spans="3:11">
      <c r="C1047" s="157" t="str">
        <f t="shared" si="661"/>
        <v>D14</v>
      </c>
      <c r="D1047" s="157" t="str">
        <f t="shared" si="662"/>
        <v>Разград (Razgrad)</v>
      </c>
      <c r="E1047" s="430">
        <f t="shared" si="663"/>
        <v>165.53269251641416</v>
      </c>
      <c r="F1047" s="430">
        <f t="shared" si="663"/>
        <v>168.84334636674248</v>
      </c>
      <c r="G1047" s="430">
        <f t="shared" si="663"/>
        <v>172.2202132940773</v>
      </c>
      <c r="H1047" s="430">
        <f t="shared" si="663"/>
        <v>175.66461755995883</v>
      </c>
      <c r="I1047" s="430">
        <f t="shared" si="663"/>
        <v>179.17790991115803</v>
      </c>
      <c r="J1047" s="430">
        <f t="shared" si="663"/>
        <v>182.76146810938121</v>
      </c>
      <c r="K1047" s="430">
        <f t="shared" si="663"/>
        <v>186.41669747156874</v>
      </c>
    </row>
    <row r="1048" spans="3:11">
      <c r="C1048" s="157" t="str">
        <f t="shared" si="661"/>
        <v>D15</v>
      </c>
      <c r="D1048" s="157" t="str">
        <f t="shared" si="662"/>
        <v>Русе (Ruse)</v>
      </c>
      <c r="E1048" s="430">
        <f t="shared" si="663"/>
        <v>74.767564066416966</v>
      </c>
      <c r="F1048" s="430">
        <f t="shared" si="663"/>
        <v>76.26291534774532</v>
      </c>
      <c r="G1048" s="430">
        <f t="shared" si="663"/>
        <v>77.78817365470023</v>
      </c>
      <c r="H1048" s="430">
        <f t="shared" si="663"/>
        <v>79.343937127794206</v>
      </c>
      <c r="I1048" s="430">
        <f t="shared" si="663"/>
        <v>80.930815870350116</v>
      </c>
      <c r="J1048" s="430">
        <f t="shared" si="663"/>
        <v>82.54943218775712</v>
      </c>
      <c r="K1048" s="430">
        <f t="shared" si="663"/>
        <v>84.200420831512218</v>
      </c>
    </row>
    <row r="1049" spans="3:11">
      <c r="C1049" s="157" t="str">
        <f t="shared" si="661"/>
        <v>D16</v>
      </c>
      <c r="D1049" s="157" t="str">
        <f t="shared" si="662"/>
        <v>Шумен (Shumen)</v>
      </c>
      <c r="E1049" s="430">
        <f t="shared" si="663"/>
        <v>165.53269251641416</v>
      </c>
      <c r="F1049" s="430">
        <f t="shared" si="663"/>
        <v>168.84334636674248</v>
      </c>
      <c r="G1049" s="430">
        <f t="shared" si="663"/>
        <v>172.2202132940773</v>
      </c>
      <c r="H1049" s="430">
        <f t="shared" si="663"/>
        <v>175.66461755995883</v>
      </c>
      <c r="I1049" s="430">
        <f t="shared" si="663"/>
        <v>179.17790991115803</v>
      </c>
      <c r="J1049" s="430">
        <f t="shared" si="663"/>
        <v>182.76146810938121</v>
      </c>
      <c r="K1049" s="430">
        <f t="shared" si="663"/>
        <v>186.41669747156874</v>
      </c>
    </row>
    <row r="1050" spans="3:11">
      <c r="C1050" s="157" t="str">
        <f t="shared" si="661"/>
        <v>D17</v>
      </c>
      <c r="D1050" s="157" t="str">
        <f t="shared" si="662"/>
        <v>Силистра (Silistra)</v>
      </c>
      <c r="E1050" s="430">
        <f t="shared" si="663"/>
        <v>165.53269251641416</v>
      </c>
      <c r="F1050" s="430">
        <f t="shared" si="663"/>
        <v>168.84334636674248</v>
      </c>
      <c r="G1050" s="430">
        <f t="shared" si="663"/>
        <v>172.2202132940773</v>
      </c>
      <c r="H1050" s="430">
        <f t="shared" si="663"/>
        <v>175.66461755995883</v>
      </c>
      <c r="I1050" s="430">
        <f t="shared" si="663"/>
        <v>179.17790991115803</v>
      </c>
      <c r="J1050" s="430">
        <f t="shared" si="663"/>
        <v>182.76146810938121</v>
      </c>
      <c r="K1050" s="430">
        <f t="shared" si="663"/>
        <v>186.41669747156874</v>
      </c>
    </row>
    <row r="1051" spans="3:11">
      <c r="C1051" s="157" t="str">
        <f t="shared" si="661"/>
        <v>D18</v>
      </c>
      <c r="D1051" s="157" t="str">
        <f t="shared" si="662"/>
        <v>Сливен (Sliven)</v>
      </c>
      <c r="E1051" s="430">
        <f t="shared" si="663"/>
        <v>74.767564066416966</v>
      </c>
      <c r="F1051" s="430">
        <f t="shared" si="663"/>
        <v>76.26291534774532</v>
      </c>
      <c r="G1051" s="430">
        <f t="shared" si="663"/>
        <v>77.78817365470023</v>
      </c>
      <c r="H1051" s="430">
        <f t="shared" si="663"/>
        <v>79.343937127794206</v>
      </c>
      <c r="I1051" s="430">
        <f t="shared" si="663"/>
        <v>80.930815870350116</v>
      </c>
      <c r="J1051" s="430">
        <f t="shared" si="663"/>
        <v>82.54943218775712</v>
      </c>
      <c r="K1051" s="430">
        <f t="shared" si="663"/>
        <v>84.200420831512218</v>
      </c>
    </row>
    <row r="1052" spans="3:11">
      <c r="C1052" s="157" t="str">
        <f t="shared" si="661"/>
        <v>D19</v>
      </c>
      <c r="D1052" s="157" t="str">
        <f t="shared" si="662"/>
        <v>Смолян (Smolyan)</v>
      </c>
      <c r="E1052" s="430">
        <f t="shared" si="663"/>
        <v>165.53269251641416</v>
      </c>
      <c r="F1052" s="430">
        <f t="shared" si="663"/>
        <v>168.84334636674248</v>
      </c>
      <c r="G1052" s="430">
        <f t="shared" si="663"/>
        <v>172.2202132940773</v>
      </c>
      <c r="H1052" s="430">
        <f t="shared" si="663"/>
        <v>175.66461755995883</v>
      </c>
      <c r="I1052" s="430">
        <f t="shared" si="663"/>
        <v>179.17790991115803</v>
      </c>
      <c r="J1052" s="430">
        <f t="shared" si="663"/>
        <v>182.76146810938121</v>
      </c>
      <c r="K1052" s="430">
        <f t="shared" si="663"/>
        <v>186.41669747156874</v>
      </c>
    </row>
    <row r="1053" spans="3:11">
      <c r="C1053" s="157" t="str">
        <f t="shared" si="661"/>
        <v>D20</v>
      </c>
      <c r="D1053" s="157" t="str">
        <f t="shared" si="662"/>
        <v>София-град (Sofia-Capital)</v>
      </c>
      <c r="E1053" s="430">
        <f t="shared" si="663"/>
        <v>865.16752705425358</v>
      </c>
      <c r="F1053" s="430">
        <f t="shared" si="663"/>
        <v>882.47087759533883</v>
      </c>
      <c r="G1053" s="430">
        <f t="shared" si="663"/>
        <v>900.12029514724543</v>
      </c>
      <c r="H1053" s="430">
        <f t="shared" si="663"/>
        <v>918.12270105019013</v>
      </c>
      <c r="I1053" s="430">
        <f t="shared" si="663"/>
        <v>936.48515507119407</v>
      </c>
      <c r="J1053" s="430">
        <f t="shared" si="663"/>
        <v>955.21485817261816</v>
      </c>
      <c r="K1053" s="430">
        <f t="shared" si="663"/>
        <v>974.31915533606991</v>
      </c>
    </row>
    <row r="1054" spans="3:11">
      <c r="C1054" s="157" t="str">
        <f t="shared" si="661"/>
        <v>D21</v>
      </c>
      <c r="D1054" s="157" t="str">
        <f t="shared" si="662"/>
        <v>София-област (Sofia (province))</v>
      </c>
      <c r="E1054" s="430">
        <f t="shared" ref="E1054:K1061" si="664">MAX(E1019,F559)</f>
        <v>165.53269251641416</v>
      </c>
      <c r="F1054" s="430">
        <f t="shared" si="664"/>
        <v>168.84334636674248</v>
      </c>
      <c r="G1054" s="430">
        <f t="shared" si="664"/>
        <v>172.2202132940773</v>
      </c>
      <c r="H1054" s="430">
        <f t="shared" si="664"/>
        <v>175.66461755995883</v>
      </c>
      <c r="I1054" s="430">
        <f t="shared" si="664"/>
        <v>179.17790991115803</v>
      </c>
      <c r="J1054" s="430">
        <f t="shared" si="664"/>
        <v>182.76146810938121</v>
      </c>
      <c r="K1054" s="430">
        <f t="shared" si="664"/>
        <v>186.41669747156874</v>
      </c>
    </row>
    <row r="1055" spans="3:11">
      <c r="C1055" s="157" t="str">
        <f t="shared" si="661"/>
        <v>D22</v>
      </c>
      <c r="D1055" s="157" t="str">
        <f t="shared" si="662"/>
        <v>Стара Загора (Stara Zagora)</v>
      </c>
      <c r="E1055" s="430">
        <f t="shared" si="664"/>
        <v>74.767564066416966</v>
      </c>
      <c r="F1055" s="430">
        <f t="shared" si="664"/>
        <v>76.26291534774532</v>
      </c>
      <c r="G1055" s="430">
        <f t="shared" si="664"/>
        <v>77.78817365470023</v>
      </c>
      <c r="H1055" s="430">
        <f t="shared" si="664"/>
        <v>79.343937127794206</v>
      </c>
      <c r="I1055" s="430">
        <f t="shared" si="664"/>
        <v>80.930815870350116</v>
      </c>
      <c r="J1055" s="430">
        <f t="shared" si="664"/>
        <v>82.54943218775712</v>
      </c>
      <c r="K1055" s="430">
        <f t="shared" si="664"/>
        <v>84.200420831512218</v>
      </c>
    </row>
    <row r="1056" spans="3:11">
      <c r="C1056" s="157" t="str">
        <f t="shared" si="661"/>
        <v>D23</v>
      </c>
      <c r="D1056" s="157" t="str">
        <f t="shared" si="662"/>
        <v>Търговище (Targovishte)</v>
      </c>
      <c r="E1056" s="430">
        <f t="shared" si="664"/>
        <v>165.53269251641416</v>
      </c>
      <c r="F1056" s="430">
        <f t="shared" si="664"/>
        <v>168.84334636674248</v>
      </c>
      <c r="G1056" s="430">
        <f t="shared" si="664"/>
        <v>172.2202132940773</v>
      </c>
      <c r="H1056" s="430">
        <f t="shared" si="664"/>
        <v>175.66461755995883</v>
      </c>
      <c r="I1056" s="430">
        <f t="shared" si="664"/>
        <v>179.17790991115803</v>
      </c>
      <c r="J1056" s="430">
        <f t="shared" si="664"/>
        <v>182.76146810938121</v>
      </c>
      <c r="K1056" s="430">
        <f t="shared" si="664"/>
        <v>186.41669747156874</v>
      </c>
    </row>
    <row r="1057" spans="3:11">
      <c r="C1057" s="157" t="str">
        <f t="shared" si="661"/>
        <v>D24</v>
      </c>
      <c r="D1057" s="157" t="str">
        <f t="shared" si="662"/>
        <v>Варна (Varna)</v>
      </c>
      <c r="E1057" s="430">
        <f t="shared" si="664"/>
        <v>74.767564066416966</v>
      </c>
      <c r="F1057" s="430">
        <f t="shared" si="664"/>
        <v>76.26291534774532</v>
      </c>
      <c r="G1057" s="430">
        <f t="shared" si="664"/>
        <v>77.78817365470023</v>
      </c>
      <c r="H1057" s="430">
        <f t="shared" si="664"/>
        <v>79.343937127794206</v>
      </c>
      <c r="I1057" s="430">
        <f t="shared" si="664"/>
        <v>80.930815870350116</v>
      </c>
      <c r="J1057" s="430">
        <f t="shared" si="664"/>
        <v>82.54943218775712</v>
      </c>
      <c r="K1057" s="430">
        <f t="shared" si="664"/>
        <v>84.200420831512218</v>
      </c>
    </row>
    <row r="1058" spans="3:11">
      <c r="C1058" s="157" t="str">
        <f t="shared" si="661"/>
        <v>D25</v>
      </c>
      <c r="D1058" s="157" t="str">
        <f t="shared" si="662"/>
        <v>Велико Търново (Veliko Tarnovo)</v>
      </c>
      <c r="E1058" s="430">
        <f t="shared" si="664"/>
        <v>165.53269251641416</v>
      </c>
      <c r="F1058" s="430">
        <f t="shared" si="664"/>
        <v>168.84334636674248</v>
      </c>
      <c r="G1058" s="430">
        <f t="shared" si="664"/>
        <v>172.2202132940773</v>
      </c>
      <c r="H1058" s="430">
        <f t="shared" si="664"/>
        <v>175.66461755995883</v>
      </c>
      <c r="I1058" s="430">
        <f t="shared" si="664"/>
        <v>179.17790991115803</v>
      </c>
      <c r="J1058" s="430">
        <f t="shared" si="664"/>
        <v>182.76146810938121</v>
      </c>
      <c r="K1058" s="430">
        <f t="shared" si="664"/>
        <v>186.41669747156874</v>
      </c>
    </row>
    <row r="1059" spans="3:11">
      <c r="C1059" s="157" t="str">
        <f t="shared" si="661"/>
        <v>D26</v>
      </c>
      <c r="D1059" s="157" t="str">
        <f t="shared" si="662"/>
        <v>Видин (Vidin)</v>
      </c>
      <c r="E1059" s="430">
        <f t="shared" si="664"/>
        <v>165.53269251641416</v>
      </c>
      <c r="F1059" s="430">
        <f t="shared" si="664"/>
        <v>168.84334636674248</v>
      </c>
      <c r="G1059" s="430">
        <f t="shared" si="664"/>
        <v>172.2202132940773</v>
      </c>
      <c r="H1059" s="430">
        <f t="shared" si="664"/>
        <v>175.66461755995883</v>
      </c>
      <c r="I1059" s="430">
        <f t="shared" si="664"/>
        <v>179.17790991115803</v>
      </c>
      <c r="J1059" s="430">
        <f t="shared" si="664"/>
        <v>182.76146810938121</v>
      </c>
      <c r="K1059" s="430">
        <f t="shared" si="664"/>
        <v>186.41669747156874</v>
      </c>
    </row>
    <row r="1060" spans="3:11">
      <c r="C1060" s="157" t="str">
        <f t="shared" si="661"/>
        <v>D27</v>
      </c>
      <c r="D1060" s="157" t="str">
        <f t="shared" si="662"/>
        <v>Враца (Vratsa)</v>
      </c>
      <c r="E1060" s="430">
        <f t="shared" si="664"/>
        <v>165.53269251641416</v>
      </c>
      <c r="F1060" s="430">
        <f t="shared" si="664"/>
        <v>168.84334636674248</v>
      </c>
      <c r="G1060" s="430">
        <f t="shared" si="664"/>
        <v>172.2202132940773</v>
      </c>
      <c r="H1060" s="430">
        <f t="shared" si="664"/>
        <v>175.66461755995883</v>
      </c>
      <c r="I1060" s="430">
        <f t="shared" si="664"/>
        <v>179.17790991115803</v>
      </c>
      <c r="J1060" s="430">
        <f t="shared" si="664"/>
        <v>182.76146810938121</v>
      </c>
      <c r="K1060" s="430">
        <f t="shared" si="664"/>
        <v>186.41669747156874</v>
      </c>
    </row>
    <row r="1061" spans="3:11">
      <c r="C1061" s="157" t="str">
        <f t="shared" si="661"/>
        <v>D28</v>
      </c>
      <c r="D1061" s="157" t="str">
        <f t="shared" si="662"/>
        <v>Ямбол (Yambol)</v>
      </c>
      <c r="E1061" s="430">
        <f t="shared" si="664"/>
        <v>74.767564066416966</v>
      </c>
      <c r="F1061" s="430">
        <f t="shared" si="664"/>
        <v>76.26291534774532</v>
      </c>
      <c r="G1061" s="430">
        <f t="shared" si="664"/>
        <v>77.78817365470023</v>
      </c>
      <c r="H1061" s="430">
        <f t="shared" si="664"/>
        <v>79.343937127794206</v>
      </c>
      <c r="I1061" s="430">
        <f t="shared" si="664"/>
        <v>80.930815870350116</v>
      </c>
      <c r="J1061" s="430">
        <f t="shared" si="664"/>
        <v>82.54943218775712</v>
      </c>
      <c r="K1061" s="430">
        <f t="shared" si="664"/>
        <v>84.200420831512218</v>
      </c>
    </row>
    <row r="1062" spans="3:11">
      <c r="C1062" s="162"/>
      <c r="D1062" s="162" t="s">
        <v>985</v>
      </c>
      <c r="E1062" s="432">
        <f t="shared" ref="E1062:J1062" si="665">SUM(E1034:E1061)</f>
        <v>4245.3686835974686</v>
      </c>
      <c r="F1062" s="432">
        <f t="shared" si="665"/>
        <v>4330.2760572694206</v>
      </c>
      <c r="G1062" s="432">
        <f t="shared" si="665"/>
        <v>4416.8815784148082</v>
      </c>
      <c r="H1062" s="432">
        <f t="shared" si="665"/>
        <v>4505.2192099831036</v>
      </c>
      <c r="I1062" s="432">
        <f t="shared" si="665"/>
        <v>4595.323594182767</v>
      </c>
      <c r="J1062" s="432">
        <f t="shared" si="665"/>
        <v>4687.2300660664223</v>
      </c>
      <c r="K1062" s="432">
        <f t="shared" ref="K1062" si="666">SUM(K1034:K1061)</f>
        <v>4780.9746673877471</v>
      </c>
    </row>
    <row r="1063" spans="3:11">
      <c r="K1063" s="503"/>
    </row>
    <row r="1064" spans="3:11">
      <c r="E1064" s="433"/>
      <c r="F1064" s="433"/>
      <c r="G1064" s="433"/>
      <c r="H1064" s="433"/>
      <c r="I1064" s="433"/>
      <c r="J1064" s="433"/>
      <c r="K1064" s="433"/>
    </row>
    <row r="1065" spans="3:11" s="503" customFormat="1" ht="15.75">
      <c r="C1065" s="281" t="s">
        <v>696</v>
      </c>
      <c r="D1065" s="214"/>
      <c r="E1065" s="214"/>
      <c r="F1065" s="214"/>
      <c r="G1065" s="214"/>
      <c r="H1065" s="214"/>
      <c r="I1065" s="214"/>
      <c r="J1065" s="214"/>
      <c r="K1065" s="214"/>
    </row>
    <row r="1066" spans="3:11" s="503" customFormat="1">
      <c r="C1066" s="284" t="s">
        <v>681</v>
      </c>
      <c r="D1066" s="243" t="s">
        <v>14</v>
      </c>
      <c r="E1066" s="230">
        <f t="shared" ref="E1066:K1066" si="667">F15</f>
        <v>2014</v>
      </c>
      <c r="F1066" s="230">
        <f t="shared" si="667"/>
        <v>2015</v>
      </c>
      <c r="G1066" s="230">
        <f t="shared" si="667"/>
        <v>2016</v>
      </c>
      <c r="H1066" s="230">
        <f t="shared" si="667"/>
        <v>2017</v>
      </c>
      <c r="I1066" s="230">
        <f t="shared" si="667"/>
        <v>2018</v>
      </c>
      <c r="J1066" s="230">
        <f t="shared" si="667"/>
        <v>2019</v>
      </c>
      <c r="K1066" s="230">
        <f t="shared" si="667"/>
        <v>2020</v>
      </c>
    </row>
    <row r="1067" spans="3:11" s="503" customFormat="1">
      <c r="C1067" s="278" t="str">
        <f t="shared" ref="C1067:D1069" si="668">C990</f>
        <v>G1</v>
      </c>
      <c r="D1067" s="278" t="str">
        <f t="shared" si="668"/>
        <v>Predominatly urban (PU)</v>
      </c>
      <c r="E1067" s="552">
        <f t="shared" ref="E1067:J1067" si="669">SUMIF($E$956:$E$983,"PU",E1034:E1061)</f>
        <v>865.16752705425358</v>
      </c>
      <c r="F1067" s="552">
        <f t="shared" si="669"/>
        <v>882.47087759533883</v>
      </c>
      <c r="G1067" s="552">
        <f t="shared" si="669"/>
        <v>900.12029514724543</v>
      </c>
      <c r="H1067" s="552">
        <f t="shared" si="669"/>
        <v>918.12270105019013</v>
      </c>
      <c r="I1067" s="552">
        <f t="shared" si="669"/>
        <v>936.48515507119407</v>
      </c>
      <c r="J1067" s="552">
        <f t="shared" si="669"/>
        <v>955.21485817261816</v>
      </c>
      <c r="K1067" s="552">
        <f t="shared" ref="K1067" si="670">SUMIF($E$956:$E$983,"PU",K1034:K1061)</f>
        <v>974.31915533606991</v>
      </c>
    </row>
    <row r="1068" spans="3:11" s="503" customFormat="1">
      <c r="C1068" s="278" t="str">
        <f t="shared" si="668"/>
        <v>G2</v>
      </c>
      <c r="D1068" s="278" t="str">
        <f t="shared" si="668"/>
        <v>Intermediate (IN)</v>
      </c>
      <c r="E1068" s="552">
        <f t="shared" ref="E1068:J1068" si="671">SUMIF($E$956:$E$983,"IN",E1034:E1061)</f>
        <v>897.21076879700365</v>
      </c>
      <c r="F1068" s="552">
        <f t="shared" si="671"/>
        <v>915.15498417294384</v>
      </c>
      <c r="G1068" s="552">
        <f t="shared" si="671"/>
        <v>933.45808385640282</v>
      </c>
      <c r="H1068" s="552">
        <f t="shared" si="671"/>
        <v>952.12724553353053</v>
      </c>
      <c r="I1068" s="552">
        <f t="shared" si="671"/>
        <v>971.16979044420134</v>
      </c>
      <c r="J1068" s="552">
        <f t="shared" si="671"/>
        <v>990.59318625308549</v>
      </c>
      <c r="K1068" s="552">
        <f t="shared" ref="K1068" si="672">SUMIF($E$956:$E$983,"IN",K1034:K1061)</f>
        <v>1010.4050499781468</v>
      </c>
    </row>
    <row r="1069" spans="3:11" s="503" customFormat="1">
      <c r="C1069" s="278" t="str">
        <f t="shared" si="668"/>
        <v>G3</v>
      </c>
      <c r="D1069" s="278" t="str">
        <f t="shared" si="668"/>
        <v>Predominatly rural (PR)</v>
      </c>
      <c r="E1069" s="552">
        <f t="shared" ref="E1069:J1069" si="673">SUMIF($E$956:$E$983,"PR",E1034:E1061)</f>
        <v>2482.9903877462116</v>
      </c>
      <c r="F1069" s="552">
        <f t="shared" si="673"/>
        <v>2532.6501955011372</v>
      </c>
      <c r="G1069" s="552">
        <f t="shared" si="673"/>
        <v>2583.3031994111593</v>
      </c>
      <c r="H1069" s="552">
        <f t="shared" si="673"/>
        <v>2634.9692633993823</v>
      </c>
      <c r="I1069" s="552">
        <f t="shared" si="673"/>
        <v>2687.6686486673702</v>
      </c>
      <c r="J1069" s="552">
        <f t="shared" si="673"/>
        <v>2741.4220216407175</v>
      </c>
      <c r="K1069" s="552">
        <f t="shared" ref="K1069" si="674">SUMIF($E$956:$E$983,"PR",K1034:K1061)</f>
        <v>2796.2504620735308</v>
      </c>
    </row>
    <row r="1070" spans="3:11" s="503" customFormat="1">
      <c r="C1070" s="162"/>
      <c r="D1070" s="162" t="s">
        <v>985</v>
      </c>
      <c r="E1070" s="432">
        <f t="shared" ref="E1070:J1070" si="675">SUM(E1067:E1069)</f>
        <v>4245.3686835974686</v>
      </c>
      <c r="F1070" s="432">
        <f t="shared" si="675"/>
        <v>4330.2760572694197</v>
      </c>
      <c r="G1070" s="432">
        <f t="shared" si="675"/>
        <v>4416.8815784148073</v>
      </c>
      <c r="H1070" s="432">
        <f t="shared" si="675"/>
        <v>4505.2192099831027</v>
      </c>
      <c r="I1070" s="432">
        <f t="shared" si="675"/>
        <v>4595.3235941827661</v>
      </c>
      <c r="J1070" s="432">
        <f t="shared" si="675"/>
        <v>4687.2300660664214</v>
      </c>
      <c r="K1070" s="432">
        <f t="shared" ref="K1070" si="676">SUM(K1067:K1069)</f>
        <v>4780.9746673877471</v>
      </c>
    </row>
    <row r="1071" spans="3:11" s="503" customFormat="1">
      <c r="E1071" s="433" t="str">
        <f t="shared" ref="E1071:J1071" si="677">IF(SUM(E1067:E1069)=E1062,"OK","ERROR")</f>
        <v>OK</v>
      </c>
      <c r="F1071" s="433" t="str">
        <f t="shared" si="677"/>
        <v>OK</v>
      </c>
      <c r="G1071" s="433" t="str">
        <f t="shared" si="677"/>
        <v>OK</v>
      </c>
      <c r="H1071" s="433" t="str">
        <f t="shared" si="677"/>
        <v>OK</v>
      </c>
      <c r="I1071" s="651" t="str">
        <f>IF(ROUNDDOWN(SUM(I1067:I1069),0)=ROUNDDOWN(I1070,0),"OK","Error")</f>
        <v>OK</v>
      </c>
      <c r="J1071" s="433" t="str">
        <f t="shared" si="677"/>
        <v>OK</v>
      </c>
      <c r="K1071" s="433" t="str">
        <f t="shared" ref="K1071" si="678">IF(SUM(K1067:K1069)=K1062,"OK","ERROR")</f>
        <v>OK</v>
      </c>
    </row>
    <row r="1072" spans="3:11">
      <c r="E1072" s="433"/>
      <c r="F1072" s="433"/>
      <c r="G1072" s="433"/>
      <c r="H1072" s="433"/>
      <c r="I1072" s="433"/>
      <c r="J1072" s="433"/>
      <c r="K1072" s="433"/>
    </row>
    <row r="1073" spans="2:11" ht="15.75">
      <c r="C1073" s="281" t="s">
        <v>650</v>
      </c>
      <c r="D1073" s="223"/>
      <c r="E1073" s="433"/>
      <c r="F1073" s="433"/>
      <c r="G1073" s="433"/>
      <c r="H1073" s="433"/>
      <c r="I1073" s="433"/>
      <c r="J1073" s="433"/>
      <c r="K1073" s="433"/>
    </row>
    <row r="1074" spans="2:11">
      <c r="C1074" s="223"/>
      <c r="D1074" s="223"/>
      <c r="E1074" s="433"/>
      <c r="F1074" s="433"/>
      <c r="G1074" s="433"/>
      <c r="H1074" s="433"/>
      <c r="I1074" s="433"/>
      <c r="J1074" s="433"/>
      <c r="K1074" s="433"/>
    </row>
    <row r="1075" spans="2:11">
      <c r="C1075" s="284" t="s">
        <v>2</v>
      </c>
      <c r="D1075" s="243" t="s">
        <v>14</v>
      </c>
      <c r="E1075" s="230">
        <f t="shared" ref="E1075:J1075" si="679">E1066</f>
        <v>2014</v>
      </c>
      <c r="F1075" s="230">
        <f t="shared" si="679"/>
        <v>2015</v>
      </c>
      <c r="G1075" s="230">
        <f t="shared" si="679"/>
        <v>2016</v>
      </c>
      <c r="H1075" s="230">
        <f t="shared" si="679"/>
        <v>2017</v>
      </c>
      <c r="I1075" s="230">
        <f t="shared" si="679"/>
        <v>2018</v>
      </c>
      <c r="J1075" s="230">
        <f t="shared" si="679"/>
        <v>2019</v>
      </c>
      <c r="K1075" s="230">
        <f t="shared" ref="K1075" si="680">K1066</f>
        <v>2020</v>
      </c>
    </row>
    <row r="1076" spans="2:11" s="223" customFormat="1">
      <c r="C1076" s="278" t="s">
        <v>2</v>
      </c>
      <c r="D1076" s="278" t="s">
        <v>697</v>
      </c>
      <c r="E1076" s="338">
        <f t="shared" ref="E1076:K1076" si="681">E1067*E814+E1068*E821+E1069*E828</f>
        <v>23368.85714772925</v>
      </c>
      <c r="F1076" s="338">
        <f t="shared" si="681"/>
        <v>23836.234290683838</v>
      </c>
      <c r="G1076" s="338">
        <f t="shared" si="681"/>
        <v>24312.958976497514</v>
      </c>
      <c r="H1076" s="338">
        <f t="shared" si="681"/>
        <v>24799.218156027458</v>
      </c>
      <c r="I1076" s="338">
        <f t="shared" si="681"/>
        <v>25295.202519148013</v>
      </c>
      <c r="J1076" s="338">
        <f t="shared" si="681"/>
        <v>25801.106569530974</v>
      </c>
      <c r="K1076" s="338">
        <f t="shared" si="681"/>
        <v>26317.128700921581</v>
      </c>
    </row>
    <row r="1077" spans="2:11">
      <c r="E1077" s="433"/>
      <c r="F1077" s="433"/>
      <c r="G1077" s="433"/>
      <c r="H1077" s="433"/>
      <c r="I1077" s="433"/>
      <c r="J1077" s="433"/>
      <c r="K1077" s="433"/>
    </row>
    <row r="1078" spans="2:11" s="503" customFormat="1">
      <c r="E1078" s="433"/>
      <c r="F1078" s="433"/>
      <c r="G1078" s="433"/>
      <c r="H1078" s="433"/>
      <c r="I1078" s="433"/>
      <c r="J1078" s="433"/>
      <c r="K1078" s="433"/>
    </row>
    <row r="1079" spans="2:11" s="503" customFormat="1">
      <c r="B1079" s="384">
        <f>B1030+0.01</f>
        <v>6.1499999999999968</v>
      </c>
      <c r="C1079" s="75" t="s">
        <v>653</v>
      </c>
      <c r="E1079" s="433"/>
      <c r="F1079" s="433"/>
      <c r="G1079" s="433"/>
      <c r="H1079" s="433"/>
      <c r="I1079" s="433"/>
      <c r="J1079" s="433"/>
      <c r="K1079" s="433"/>
    </row>
    <row r="1080" spans="2:11" s="503" customFormat="1">
      <c r="E1080" s="433"/>
      <c r="F1080" s="433"/>
      <c r="G1080" s="433"/>
      <c r="H1080" s="433"/>
      <c r="I1080" s="433"/>
      <c r="J1080" s="433"/>
      <c r="K1080" s="433"/>
    </row>
    <row r="1081" spans="2:11" s="503" customFormat="1">
      <c r="C1081" s="19" t="s">
        <v>279</v>
      </c>
      <c r="D1081" s="231"/>
      <c r="E1081" s="231"/>
      <c r="F1081" s="231"/>
      <c r="G1081" s="231"/>
      <c r="H1081" s="231"/>
      <c r="I1081" s="231"/>
      <c r="J1081" s="21"/>
      <c r="K1081" s="21"/>
    </row>
    <row r="1082" spans="2:11" s="503" customFormat="1">
      <c r="C1082" s="231"/>
      <c r="D1082" s="231"/>
      <c r="E1082" s="231"/>
      <c r="F1082" s="231"/>
      <c r="G1082" s="231"/>
      <c r="H1082" s="231"/>
      <c r="I1082" s="231"/>
      <c r="J1082" s="21"/>
      <c r="K1082" s="21"/>
    </row>
    <row r="1083" spans="2:11" s="503" customFormat="1">
      <c r="C1083" s="40" t="s">
        <v>0</v>
      </c>
      <c r="D1083" s="41" t="s">
        <v>405</v>
      </c>
      <c r="E1083" s="42">
        <f t="shared" ref="E1083:J1083" si="682">E1075</f>
        <v>2014</v>
      </c>
      <c r="F1083" s="42">
        <f t="shared" si="682"/>
        <v>2015</v>
      </c>
      <c r="G1083" s="42">
        <f t="shared" si="682"/>
        <v>2016</v>
      </c>
      <c r="H1083" s="42">
        <f t="shared" si="682"/>
        <v>2017</v>
      </c>
      <c r="I1083" s="42">
        <f t="shared" si="682"/>
        <v>2018</v>
      </c>
      <c r="J1083" s="42">
        <f t="shared" si="682"/>
        <v>2019</v>
      </c>
      <c r="K1083" s="42">
        <f t="shared" ref="K1083" si="683">K1075</f>
        <v>2020</v>
      </c>
    </row>
    <row r="1084" spans="2:11" s="503" customFormat="1">
      <c r="C1084" s="40"/>
      <c r="D1084" s="55"/>
      <c r="E1084" s="42" t="s">
        <v>37</v>
      </c>
      <c r="F1084" s="42" t="s">
        <v>39</v>
      </c>
      <c r="G1084" s="42" t="s">
        <v>39</v>
      </c>
      <c r="H1084" s="42" t="s">
        <v>39</v>
      </c>
      <c r="I1084" s="42" t="s">
        <v>38</v>
      </c>
      <c r="J1084" s="42" t="s">
        <v>38</v>
      </c>
      <c r="K1084" s="42" t="s">
        <v>38</v>
      </c>
    </row>
    <row r="1085" spans="2:11" s="503" customFormat="1">
      <c r="C1085" s="157" t="str">
        <f t="shared" ref="C1085:J1094" si="684">C921</f>
        <v>D01</v>
      </c>
      <c r="D1085" s="157" t="str">
        <f t="shared" si="684"/>
        <v>Благоевград (Blagoevgrad)</v>
      </c>
      <c r="E1085" s="428">
        <f t="shared" si="684"/>
        <v>2.5925925925925925E-2</v>
      </c>
      <c r="F1085" s="428">
        <f t="shared" si="684"/>
        <v>2.5925925925925925E-2</v>
      </c>
      <c r="G1085" s="428">
        <f t="shared" si="684"/>
        <v>2.5925925925925925E-2</v>
      </c>
      <c r="H1085" s="428">
        <f t="shared" si="684"/>
        <v>2.5925925925925925E-2</v>
      </c>
      <c r="I1085" s="428">
        <f t="shared" si="684"/>
        <v>2.5925925925925925E-2</v>
      </c>
      <c r="J1085" s="428">
        <f t="shared" si="684"/>
        <v>2.5925925925925925E-2</v>
      </c>
      <c r="K1085" s="428">
        <f t="shared" ref="K1085" si="685">K921</f>
        <v>2.5925925925925925E-2</v>
      </c>
    </row>
    <row r="1086" spans="2:11" s="503" customFormat="1">
      <c r="C1086" s="157" t="str">
        <f t="shared" si="684"/>
        <v>D02</v>
      </c>
      <c r="D1086" s="157" t="str">
        <f t="shared" si="684"/>
        <v>Бургас (Burgas)</v>
      </c>
      <c r="E1086" s="428">
        <f t="shared" si="684"/>
        <v>2.5925925925925925E-2</v>
      </c>
      <c r="F1086" s="428">
        <f t="shared" si="684"/>
        <v>2.5925925925925925E-2</v>
      </c>
      <c r="G1086" s="428">
        <f t="shared" si="684"/>
        <v>2.5925925925925925E-2</v>
      </c>
      <c r="H1086" s="428">
        <f t="shared" si="684"/>
        <v>2.5925925925925925E-2</v>
      </c>
      <c r="I1086" s="428">
        <f t="shared" si="684"/>
        <v>2.5925925925925925E-2</v>
      </c>
      <c r="J1086" s="428">
        <f t="shared" si="684"/>
        <v>2.5925925925925925E-2</v>
      </c>
      <c r="K1086" s="428">
        <f t="shared" ref="K1086" si="686">K922</f>
        <v>2.5925925925925925E-2</v>
      </c>
    </row>
    <row r="1087" spans="2:11" s="503" customFormat="1">
      <c r="C1087" s="157" t="str">
        <f t="shared" si="684"/>
        <v>D03</v>
      </c>
      <c r="D1087" s="157" t="str">
        <f t="shared" si="684"/>
        <v>Добрич (Dobrich)</v>
      </c>
      <c r="E1087" s="428">
        <f t="shared" si="684"/>
        <v>2.5925925925925925E-2</v>
      </c>
      <c r="F1087" s="428">
        <f t="shared" si="684"/>
        <v>2.5925925925925925E-2</v>
      </c>
      <c r="G1087" s="428">
        <f t="shared" si="684"/>
        <v>2.5925925925925925E-2</v>
      </c>
      <c r="H1087" s="428">
        <f t="shared" si="684"/>
        <v>2.5925925925925925E-2</v>
      </c>
      <c r="I1087" s="428">
        <f t="shared" si="684"/>
        <v>2.5925925925925925E-2</v>
      </c>
      <c r="J1087" s="428">
        <f t="shared" si="684"/>
        <v>2.5925925925925925E-2</v>
      </c>
      <c r="K1087" s="428">
        <f t="shared" ref="K1087" si="687">K923</f>
        <v>2.5925925925925925E-2</v>
      </c>
    </row>
    <row r="1088" spans="2:11" s="503" customFormat="1">
      <c r="C1088" s="157" t="str">
        <f t="shared" si="684"/>
        <v>D04</v>
      </c>
      <c r="D1088" s="157" t="str">
        <f t="shared" si="684"/>
        <v>Габрово (Gabrovo)</v>
      </c>
      <c r="E1088" s="428">
        <f t="shared" si="684"/>
        <v>2.5925925925925925E-2</v>
      </c>
      <c r="F1088" s="428">
        <f t="shared" si="684"/>
        <v>2.5925925925925925E-2</v>
      </c>
      <c r="G1088" s="428">
        <f t="shared" si="684"/>
        <v>2.5925925925925925E-2</v>
      </c>
      <c r="H1088" s="428">
        <f t="shared" si="684"/>
        <v>2.5925925925925925E-2</v>
      </c>
      <c r="I1088" s="428">
        <f t="shared" si="684"/>
        <v>2.5925925925925925E-2</v>
      </c>
      <c r="J1088" s="428">
        <f t="shared" si="684"/>
        <v>2.5925925925925925E-2</v>
      </c>
      <c r="K1088" s="428">
        <f t="shared" ref="K1088" si="688">K924</f>
        <v>2.5925925925925925E-2</v>
      </c>
    </row>
    <row r="1089" spans="3:11" s="503" customFormat="1">
      <c r="C1089" s="157" t="str">
        <f t="shared" si="684"/>
        <v>D05</v>
      </c>
      <c r="D1089" s="157" t="str">
        <f t="shared" si="684"/>
        <v>Хасково (Haskovo)</v>
      </c>
      <c r="E1089" s="428">
        <f t="shared" si="684"/>
        <v>2.5925925925925925E-2</v>
      </c>
      <c r="F1089" s="428">
        <f t="shared" si="684"/>
        <v>2.5925925925925925E-2</v>
      </c>
      <c r="G1089" s="428">
        <f t="shared" si="684"/>
        <v>2.5925925925925925E-2</v>
      </c>
      <c r="H1089" s="428">
        <f t="shared" si="684"/>
        <v>2.5925925925925925E-2</v>
      </c>
      <c r="I1089" s="428">
        <f t="shared" si="684"/>
        <v>2.5925925925925925E-2</v>
      </c>
      <c r="J1089" s="428">
        <f t="shared" si="684"/>
        <v>2.5925925925925925E-2</v>
      </c>
      <c r="K1089" s="428">
        <f t="shared" ref="K1089" si="689">K925</f>
        <v>2.5925925925925925E-2</v>
      </c>
    </row>
    <row r="1090" spans="3:11" s="503" customFormat="1">
      <c r="C1090" s="157" t="str">
        <f t="shared" si="684"/>
        <v>D06</v>
      </c>
      <c r="D1090" s="157" t="str">
        <f t="shared" si="684"/>
        <v>Кърджали (Kardzhali)</v>
      </c>
      <c r="E1090" s="428">
        <f t="shared" si="684"/>
        <v>2.5925925925925925E-2</v>
      </c>
      <c r="F1090" s="428">
        <f t="shared" si="684"/>
        <v>2.5925925925925925E-2</v>
      </c>
      <c r="G1090" s="428">
        <f t="shared" si="684"/>
        <v>2.5925925925925925E-2</v>
      </c>
      <c r="H1090" s="428">
        <f t="shared" si="684"/>
        <v>2.5925925925925925E-2</v>
      </c>
      <c r="I1090" s="428">
        <f t="shared" si="684"/>
        <v>2.5925925925925925E-2</v>
      </c>
      <c r="J1090" s="428">
        <f t="shared" si="684"/>
        <v>2.5925925925925925E-2</v>
      </c>
      <c r="K1090" s="428">
        <f t="shared" ref="K1090" si="690">K926</f>
        <v>2.5925925925925925E-2</v>
      </c>
    </row>
    <row r="1091" spans="3:11" s="503" customFormat="1">
      <c r="C1091" s="157" t="str">
        <f t="shared" si="684"/>
        <v>D07</v>
      </c>
      <c r="D1091" s="157" t="str">
        <f t="shared" si="684"/>
        <v>Кюстендил (Kyustendil)</v>
      </c>
      <c r="E1091" s="428">
        <f t="shared" si="684"/>
        <v>2.5925925925925925E-2</v>
      </c>
      <c r="F1091" s="428">
        <f t="shared" si="684"/>
        <v>2.5925925925925925E-2</v>
      </c>
      <c r="G1091" s="428">
        <f t="shared" si="684"/>
        <v>2.5925925925925925E-2</v>
      </c>
      <c r="H1091" s="428">
        <f t="shared" si="684"/>
        <v>2.5925925925925925E-2</v>
      </c>
      <c r="I1091" s="428">
        <f t="shared" si="684"/>
        <v>2.5925925925925925E-2</v>
      </c>
      <c r="J1091" s="428">
        <f t="shared" si="684"/>
        <v>2.5925925925925925E-2</v>
      </c>
      <c r="K1091" s="428">
        <f t="shared" ref="K1091" si="691">K927</f>
        <v>2.5925925925925925E-2</v>
      </c>
    </row>
    <row r="1092" spans="3:11" s="503" customFormat="1">
      <c r="C1092" s="157" t="str">
        <f t="shared" si="684"/>
        <v>D08</v>
      </c>
      <c r="D1092" s="157" t="str">
        <f t="shared" si="684"/>
        <v>Ловеч (Lovech)</v>
      </c>
      <c r="E1092" s="428">
        <f t="shared" si="684"/>
        <v>2.5925925925925925E-2</v>
      </c>
      <c r="F1092" s="428">
        <f t="shared" si="684"/>
        <v>2.5925925925925925E-2</v>
      </c>
      <c r="G1092" s="428">
        <f t="shared" si="684"/>
        <v>2.5925925925925925E-2</v>
      </c>
      <c r="H1092" s="428">
        <f t="shared" si="684"/>
        <v>2.5925925925925925E-2</v>
      </c>
      <c r="I1092" s="428">
        <f t="shared" si="684"/>
        <v>2.5925925925925925E-2</v>
      </c>
      <c r="J1092" s="428">
        <f t="shared" si="684"/>
        <v>2.5925925925925925E-2</v>
      </c>
      <c r="K1092" s="428">
        <f t="shared" ref="K1092" si="692">K928</f>
        <v>2.5925925925925925E-2</v>
      </c>
    </row>
    <row r="1093" spans="3:11" s="503" customFormat="1">
      <c r="C1093" s="157" t="str">
        <f t="shared" si="684"/>
        <v>D09</v>
      </c>
      <c r="D1093" s="157" t="str">
        <f t="shared" si="684"/>
        <v>Монтана (Montana)</v>
      </c>
      <c r="E1093" s="428">
        <f t="shared" si="684"/>
        <v>2.5925925925925925E-2</v>
      </c>
      <c r="F1093" s="428">
        <f t="shared" si="684"/>
        <v>2.5925925925925925E-2</v>
      </c>
      <c r="G1093" s="428">
        <f t="shared" si="684"/>
        <v>2.5925925925925925E-2</v>
      </c>
      <c r="H1093" s="428">
        <f t="shared" si="684"/>
        <v>2.5925925925925925E-2</v>
      </c>
      <c r="I1093" s="428">
        <f t="shared" si="684"/>
        <v>2.5925925925925925E-2</v>
      </c>
      <c r="J1093" s="428">
        <f t="shared" si="684"/>
        <v>2.5925925925925925E-2</v>
      </c>
      <c r="K1093" s="428">
        <f t="shared" ref="K1093" si="693">K929</f>
        <v>2.5925925925925925E-2</v>
      </c>
    </row>
    <row r="1094" spans="3:11" s="503" customFormat="1">
      <c r="C1094" s="157" t="str">
        <f t="shared" si="684"/>
        <v>D10</v>
      </c>
      <c r="D1094" s="157" t="str">
        <f t="shared" si="684"/>
        <v>Пазарджик (Pazardzhik)</v>
      </c>
      <c r="E1094" s="428">
        <f t="shared" si="684"/>
        <v>2.5925925925925925E-2</v>
      </c>
      <c r="F1094" s="428">
        <f t="shared" si="684"/>
        <v>2.5925925925925925E-2</v>
      </c>
      <c r="G1094" s="428">
        <f t="shared" si="684"/>
        <v>2.5925925925925925E-2</v>
      </c>
      <c r="H1094" s="428">
        <f t="shared" si="684"/>
        <v>2.5925925925925925E-2</v>
      </c>
      <c r="I1094" s="428">
        <f t="shared" si="684"/>
        <v>2.5925925925925925E-2</v>
      </c>
      <c r="J1094" s="428">
        <f t="shared" si="684"/>
        <v>2.5925925925925925E-2</v>
      </c>
      <c r="K1094" s="428">
        <f t="shared" ref="K1094" si="694">K930</f>
        <v>2.5925925925925925E-2</v>
      </c>
    </row>
    <row r="1095" spans="3:11" s="503" customFormat="1">
      <c r="C1095" s="157" t="str">
        <f t="shared" ref="C1095:J1104" si="695">C931</f>
        <v>D11</v>
      </c>
      <c r="D1095" s="157" t="str">
        <f t="shared" si="695"/>
        <v>Перник (Pernik)</v>
      </c>
      <c r="E1095" s="428">
        <f t="shared" si="695"/>
        <v>2.5925925925925925E-2</v>
      </c>
      <c r="F1095" s="428">
        <f t="shared" si="695"/>
        <v>2.5925925925925925E-2</v>
      </c>
      <c r="G1095" s="428">
        <f t="shared" si="695"/>
        <v>2.5925925925925925E-2</v>
      </c>
      <c r="H1095" s="428">
        <f t="shared" si="695"/>
        <v>2.5925925925925925E-2</v>
      </c>
      <c r="I1095" s="428">
        <f t="shared" si="695"/>
        <v>2.5925925925925925E-2</v>
      </c>
      <c r="J1095" s="428">
        <f t="shared" si="695"/>
        <v>2.5925925925925925E-2</v>
      </c>
      <c r="K1095" s="428">
        <f t="shared" ref="K1095" si="696">K931</f>
        <v>2.5925925925925925E-2</v>
      </c>
    </row>
    <row r="1096" spans="3:11" s="503" customFormat="1">
      <c r="C1096" s="157" t="str">
        <f t="shared" si="695"/>
        <v>D12</v>
      </c>
      <c r="D1096" s="157" t="str">
        <f t="shared" si="695"/>
        <v>Плевен (Pleven)</v>
      </c>
      <c r="E1096" s="428">
        <f t="shared" si="695"/>
        <v>2.5925925925925925E-2</v>
      </c>
      <c r="F1096" s="428">
        <f t="shared" si="695"/>
        <v>2.5925925925925925E-2</v>
      </c>
      <c r="G1096" s="428">
        <f t="shared" si="695"/>
        <v>2.5925925925925925E-2</v>
      </c>
      <c r="H1096" s="428">
        <f t="shared" si="695"/>
        <v>2.5925925925925925E-2</v>
      </c>
      <c r="I1096" s="428">
        <f t="shared" si="695"/>
        <v>2.5925925925925925E-2</v>
      </c>
      <c r="J1096" s="428">
        <f t="shared" si="695"/>
        <v>2.5925925925925925E-2</v>
      </c>
      <c r="K1096" s="428">
        <f t="shared" ref="K1096" si="697">K932</f>
        <v>2.5925925925925925E-2</v>
      </c>
    </row>
    <row r="1097" spans="3:11" s="503" customFormat="1">
      <c r="C1097" s="157" t="str">
        <f t="shared" si="695"/>
        <v>D13</v>
      </c>
      <c r="D1097" s="157" t="str">
        <f t="shared" si="695"/>
        <v>Пловдив (Plovdiv)</v>
      </c>
      <c r="E1097" s="428">
        <f t="shared" si="695"/>
        <v>2.5925925925925925E-2</v>
      </c>
      <c r="F1097" s="428">
        <f t="shared" si="695"/>
        <v>2.5925925925925925E-2</v>
      </c>
      <c r="G1097" s="428">
        <f t="shared" si="695"/>
        <v>2.5925925925925925E-2</v>
      </c>
      <c r="H1097" s="428">
        <f t="shared" si="695"/>
        <v>2.5925925925925925E-2</v>
      </c>
      <c r="I1097" s="428">
        <f t="shared" si="695"/>
        <v>2.5925925925925925E-2</v>
      </c>
      <c r="J1097" s="428">
        <f t="shared" si="695"/>
        <v>2.5925925925925925E-2</v>
      </c>
      <c r="K1097" s="428">
        <f t="shared" ref="K1097" si="698">K933</f>
        <v>2.5925925925925925E-2</v>
      </c>
    </row>
    <row r="1098" spans="3:11" s="503" customFormat="1">
      <c r="C1098" s="157" t="str">
        <f t="shared" si="695"/>
        <v>D14</v>
      </c>
      <c r="D1098" s="157" t="str">
        <f t="shared" si="695"/>
        <v>Разград (Razgrad)</v>
      </c>
      <c r="E1098" s="428">
        <f t="shared" si="695"/>
        <v>2.5925925925925925E-2</v>
      </c>
      <c r="F1098" s="428">
        <f t="shared" si="695"/>
        <v>2.5925925925925925E-2</v>
      </c>
      <c r="G1098" s="428">
        <f t="shared" si="695"/>
        <v>2.5925925925925925E-2</v>
      </c>
      <c r="H1098" s="428">
        <f t="shared" si="695"/>
        <v>2.5925925925925925E-2</v>
      </c>
      <c r="I1098" s="428">
        <f t="shared" si="695"/>
        <v>2.5925925925925925E-2</v>
      </c>
      <c r="J1098" s="428">
        <f t="shared" si="695"/>
        <v>2.5925925925925925E-2</v>
      </c>
      <c r="K1098" s="428">
        <f t="shared" ref="K1098" si="699">K934</f>
        <v>2.5925925925925925E-2</v>
      </c>
    </row>
    <row r="1099" spans="3:11" s="503" customFormat="1">
      <c r="C1099" s="157" t="str">
        <f t="shared" si="695"/>
        <v>D15</v>
      </c>
      <c r="D1099" s="157" t="str">
        <f t="shared" si="695"/>
        <v>Русе (Ruse)</v>
      </c>
      <c r="E1099" s="428">
        <f t="shared" si="695"/>
        <v>2.5925925925925925E-2</v>
      </c>
      <c r="F1099" s="428">
        <f t="shared" si="695"/>
        <v>2.5925925925925925E-2</v>
      </c>
      <c r="G1099" s="428">
        <f t="shared" si="695"/>
        <v>2.5925925925925925E-2</v>
      </c>
      <c r="H1099" s="428">
        <f t="shared" si="695"/>
        <v>2.5925925925925925E-2</v>
      </c>
      <c r="I1099" s="428">
        <f t="shared" si="695"/>
        <v>2.5925925925925925E-2</v>
      </c>
      <c r="J1099" s="428">
        <f t="shared" si="695"/>
        <v>2.5925925925925925E-2</v>
      </c>
      <c r="K1099" s="428">
        <f t="shared" ref="K1099" si="700">K935</f>
        <v>2.5925925925925925E-2</v>
      </c>
    </row>
    <row r="1100" spans="3:11" s="503" customFormat="1">
      <c r="C1100" s="157" t="str">
        <f t="shared" si="695"/>
        <v>D16</v>
      </c>
      <c r="D1100" s="157" t="str">
        <f t="shared" si="695"/>
        <v>Шумен (Shumen)</v>
      </c>
      <c r="E1100" s="428">
        <f t="shared" si="695"/>
        <v>2.5925925925925925E-2</v>
      </c>
      <c r="F1100" s="428">
        <f t="shared" si="695"/>
        <v>2.5925925925925925E-2</v>
      </c>
      <c r="G1100" s="428">
        <f t="shared" si="695"/>
        <v>2.5925925925925925E-2</v>
      </c>
      <c r="H1100" s="428">
        <f t="shared" si="695"/>
        <v>2.5925925925925925E-2</v>
      </c>
      <c r="I1100" s="428">
        <f t="shared" si="695"/>
        <v>2.5925925925925925E-2</v>
      </c>
      <c r="J1100" s="428">
        <f t="shared" si="695"/>
        <v>2.5925925925925925E-2</v>
      </c>
      <c r="K1100" s="428">
        <f t="shared" ref="K1100" si="701">K936</f>
        <v>2.5925925925925925E-2</v>
      </c>
    </row>
    <row r="1101" spans="3:11" s="503" customFormat="1">
      <c r="C1101" s="157" t="str">
        <f t="shared" si="695"/>
        <v>D17</v>
      </c>
      <c r="D1101" s="157" t="str">
        <f t="shared" si="695"/>
        <v>Силистра (Silistra)</v>
      </c>
      <c r="E1101" s="428">
        <f t="shared" si="695"/>
        <v>2.5925925925925925E-2</v>
      </c>
      <c r="F1101" s="428">
        <f t="shared" si="695"/>
        <v>2.5925925925925925E-2</v>
      </c>
      <c r="G1101" s="428">
        <f t="shared" si="695"/>
        <v>2.5925925925925925E-2</v>
      </c>
      <c r="H1101" s="428">
        <f t="shared" si="695"/>
        <v>2.5925925925925925E-2</v>
      </c>
      <c r="I1101" s="428">
        <f t="shared" si="695"/>
        <v>2.5925925925925925E-2</v>
      </c>
      <c r="J1101" s="428">
        <f t="shared" si="695"/>
        <v>2.5925925925925925E-2</v>
      </c>
      <c r="K1101" s="428">
        <f t="shared" ref="K1101" si="702">K937</f>
        <v>2.5925925925925925E-2</v>
      </c>
    </row>
    <row r="1102" spans="3:11" s="503" customFormat="1">
      <c r="C1102" s="157" t="str">
        <f t="shared" si="695"/>
        <v>D18</v>
      </c>
      <c r="D1102" s="157" t="str">
        <f t="shared" si="695"/>
        <v>Сливен (Sliven)</v>
      </c>
      <c r="E1102" s="428">
        <f t="shared" si="695"/>
        <v>2.5925925925925925E-2</v>
      </c>
      <c r="F1102" s="428">
        <f t="shared" si="695"/>
        <v>2.5925925925925925E-2</v>
      </c>
      <c r="G1102" s="428">
        <f t="shared" si="695"/>
        <v>2.5925925925925925E-2</v>
      </c>
      <c r="H1102" s="428">
        <f t="shared" si="695"/>
        <v>2.5925925925925925E-2</v>
      </c>
      <c r="I1102" s="428">
        <f t="shared" si="695"/>
        <v>2.5925925925925925E-2</v>
      </c>
      <c r="J1102" s="428">
        <f t="shared" si="695"/>
        <v>2.5925925925925925E-2</v>
      </c>
      <c r="K1102" s="428">
        <f t="shared" ref="K1102" si="703">K938</f>
        <v>2.5925925925925925E-2</v>
      </c>
    </row>
    <row r="1103" spans="3:11" s="503" customFormat="1">
      <c r="C1103" s="157" t="str">
        <f t="shared" si="695"/>
        <v>D19</v>
      </c>
      <c r="D1103" s="157" t="str">
        <f t="shared" si="695"/>
        <v>Смолян (Smolyan)</v>
      </c>
      <c r="E1103" s="428">
        <f t="shared" si="695"/>
        <v>2.5925925925925925E-2</v>
      </c>
      <c r="F1103" s="428">
        <f t="shared" si="695"/>
        <v>2.5925925925925925E-2</v>
      </c>
      <c r="G1103" s="428">
        <f t="shared" si="695"/>
        <v>2.5925925925925925E-2</v>
      </c>
      <c r="H1103" s="428">
        <f t="shared" si="695"/>
        <v>2.5925925925925925E-2</v>
      </c>
      <c r="I1103" s="428">
        <f t="shared" si="695"/>
        <v>2.5925925925925925E-2</v>
      </c>
      <c r="J1103" s="428">
        <f t="shared" si="695"/>
        <v>2.5925925925925925E-2</v>
      </c>
      <c r="K1103" s="428">
        <f t="shared" ref="K1103" si="704">K939</f>
        <v>2.5925925925925925E-2</v>
      </c>
    </row>
    <row r="1104" spans="3:11" s="503" customFormat="1">
      <c r="C1104" s="157" t="str">
        <f t="shared" si="695"/>
        <v>D20</v>
      </c>
      <c r="D1104" s="157" t="str">
        <f t="shared" si="695"/>
        <v>София-град (Sofia-Capital)</v>
      </c>
      <c r="E1104" s="428">
        <f t="shared" si="695"/>
        <v>0.3</v>
      </c>
      <c r="F1104" s="428">
        <f t="shared" si="695"/>
        <v>0.3</v>
      </c>
      <c r="G1104" s="428">
        <f t="shared" si="695"/>
        <v>0.3</v>
      </c>
      <c r="H1104" s="428">
        <f t="shared" si="695"/>
        <v>0.3</v>
      </c>
      <c r="I1104" s="428">
        <f t="shared" si="695"/>
        <v>0.3</v>
      </c>
      <c r="J1104" s="428">
        <f t="shared" si="695"/>
        <v>0.3</v>
      </c>
      <c r="K1104" s="428">
        <f t="shared" ref="K1104" si="705">K940</f>
        <v>0.3</v>
      </c>
    </row>
    <row r="1105" spans="3:12" s="503" customFormat="1">
      <c r="C1105" s="157" t="str">
        <f t="shared" ref="C1105:J1112" si="706">C941</f>
        <v>D21</v>
      </c>
      <c r="D1105" s="157" t="str">
        <f t="shared" si="706"/>
        <v>София-област (Sofia (province))</v>
      </c>
      <c r="E1105" s="428">
        <f t="shared" si="706"/>
        <v>2.5925925925925925E-2</v>
      </c>
      <c r="F1105" s="428">
        <f t="shared" si="706"/>
        <v>2.5925925925925925E-2</v>
      </c>
      <c r="G1105" s="428">
        <f t="shared" si="706"/>
        <v>2.5925925925925925E-2</v>
      </c>
      <c r="H1105" s="428">
        <f t="shared" si="706"/>
        <v>2.5925925925925925E-2</v>
      </c>
      <c r="I1105" s="428">
        <f t="shared" si="706"/>
        <v>2.5925925925925925E-2</v>
      </c>
      <c r="J1105" s="428">
        <f t="shared" si="706"/>
        <v>2.5925925925925925E-2</v>
      </c>
      <c r="K1105" s="428">
        <f t="shared" ref="K1105" si="707">K941</f>
        <v>2.5925925925925925E-2</v>
      </c>
    </row>
    <row r="1106" spans="3:12" s="503" customFormat="1">
      <c r="C1106" s="157" t="str">
        <f t="shared" si="706"/>
        <v>D22</v>
      </c>
      <c r="D1106" s="157" t="str">
        <f t="shared" si="706"/>
        <v>Стара Загора (Stara Zagora)</v>
      </c>
      <c r="E1106" s="428">
        <f t="shared" si="706"/>
        <v>2.5925925925925925E-2</v>
      </c>
      <c r="F1106" s="428">
        <f t="shared" si="706"/>
        <v>2.5925925925925925E-2</v>
      </c>
      <c r="G1106" s="428">
        <f t="shared" si="706"/>
        <v>2.5925925925925925E-2</v>
      </c>
      <c r="H1106" s="428">
        <f t="shared" si="706"/>
        <v>2.5925925925925925E-2</v>
      </c>
      <c r="I1106" s="428">
        <f t="shared" si="706"/>
        <v>2.5925925925925925E-2</v>
      </c>
      <c r="J1106" s="428">
        <f t="shared" si="706"/>
        <v>2.5925925925925925E-2</v>
      </c>
      <c r="K1106" s="428">
        <f t="shared" ref="K1106" si="708">K942</f>
        <v>2.5925925925925925E-2</v>
      </c>
    </row>
    <row r="1107" spans="3:12" s="503" customFormat="1">
      <c r="C1107" s="157" t="str">
        <f t="shared" si="706"/>
        <v>D23</v>
      </c>
      <c r="D1107" s="157" t="str">
        <f t="shared" si="706"/>
        <v>Търговище (Targovishte)</v>
      </c>
      <c r="E1107" s="428">
        <f t="shared" si="706"/>
        <v>2.5925925925925925E-2</v>
      </c>
      <c r="F1107" s="428">
        <f t="shared" si="706"/>
        <v>2.5925925925925925E-2</v>
      </c>
      <c r="G1107" s="428">
        <f t="shared" si="706"/>
        <v>2.5925925925925925E-2</v>
      </c>
      <c r="H1107" s="428">
        <f t="shared" si="706"/>
        <v>2.5925925925925925E-2</v>
      </c>
      <c r="I1107" s="428">
        <f t="shared" si="706"/>
        <v>2.5925925925925925E-2</v>
      </c>
      <c r="J1107" s="428">
        <f t="shared" si="706"/>
        <v>2.5925925925925925E-2</v>
      </c>
      <c r="K1107" s="428">
        <f t="shared" ref="K1107" si="709">K943</f>
        <v>2.5925925925925925E-2</v>
      </c>
    </row>
    <row r="1108" spans="3:12" s="503" customFormat="1">
      <c r="C1108" s="157" t="str">
        <f t="shared" si="706"/>
        <v>D24</v>
      </c>
      <c r="D1108" s="157" t="str">
        <f t="shared" si="706"/>
        <v>Варна (Varna)</v>
      </c>
      <c r="E1108" s="428">
        <f t="shared" si="706"/>
        <v>2.5925925925925925E-2</v>
      </c>
      <c r="F1108" s="428">
        <f t="shared" si="706"/>
        <v>2.5925925925925925E-2</v>
      </c>
      <c r="G1108" s="428">
        <f t="shared" si="706"/>
        <v>2.5925925925925925E-2</v>
      </c>
      <c r="H1108" s="428">
        <f t="shared" si="706"/>
        <v>2.5925925925925925E-2</v>
      </c>
      <c r="I1108" s="428">
        <f t="shared" si="706"/>
        <v>2.5925925925925925E-2</v>
      </c>
      <c r="J1108" s="428">
        <f t="shared" si="706"/>
        <v>2.5925925925925925E-2</v>
      </c>
      <c r="K1108" s="428">
        <f t="shared" ref="K1108" si="710">K944</f>
        <v>2.5925925925925925E-2</v>
      </c>
    </row>
    <row r="1109" spans="3:12" s="503" customFormat="1">
      <c r="C1109" s="157" t="str">
        <f t="shared" si="706"/>
        <v>D25</v>
      </c>
      <c r="D1109" s="157" t="str">
        <f t="shared" si="706"/>
        <v>Велико Търново (Veliko Tarnovo)</v>
      </c>
      <c r="E1109" s="428">
        <f t="shared" si="706"/>
        <v>2.5925925925925925E-2</v>
      </c>
      <c r="F1109" s="428">
        <f t="shared" si="706"/>
        <v>2.5925925925925925E-2</v>
      </c>
      <c r="G1109" s="428">
        <f t="shared" si="706"/>
        <v>2.5925925925925925E-2</v>
      </c>
      <c r="H1109" s="428">
        <f t="shared" si="706"/>
        <v>2.5925925925925925E-2</v>
      </c>
      <c r="I1109" s="428">
        <f t="shared" si="706"/>
        <v>2.5925925925925925E-2</v>
      </c>
      <c r="J1109" s="428">
        <f t="shared" si="706"/>
        <v>2.5925925925925925E-2</v>
      </c>
      <c r="K1109" s="428">
        <f t="shared" ref="K1109" si="711">K945</f>
        <v>2.5925925925925925E-2</v>
      </c>
    </row>
    <row r="1110" spans="3:12" s="503" customFormat="1">
      <c r="C1110" s="157" t="str">
        <f t="shared" si="706"/>
        <v>D26</v>
      </c>
      <c r="D1110" s="157" t="str">
        <f t="shared" si="706"/>
        <v>Видин (Vidin)</v>
      </c>
      <c r="E1110" s="428">
        <f t="shared" si="706"/>
        <v>2.5925925925925925E-2</v>
      </c>
      <c r="F1110" s="428">
        <f t="shared" si="706"/>
        <v>2.5925925925925925E-2</v>
      </c>
      <c r="G1110" s="428">
        <f t="shared" si="706"/>
        <v>2.5925925925925925E-2</v>
      </c>
      <c r="H1110" s="428">
        <f t="shared" si="706"/>
        <v>2.5925925925925925E-2</v>
      </c>
      <c r="I1110" s="428">
        <f t="shared" si="706"/>
        <v>2.5925925925925925E-2</v>
      </c>
      <c r="J1110" s="428">
        <f t="shared" si="706"/>
        <v>2.5925925925925925E-2</v>
      </c>
      <c r="K1110" s="428">
        <f t="shared" ref="K1110" si="712">K946</f>
        <v>2.5925925925925925E-2</v>
      </c>
    </row>
    <row r="1111" spans="3:12" s="503" customFormat="1">
      <c r="C1111" s="157" t="str">
        <f t="shared" si="706"/>
        <v>D27</v>
      </c>
      <c r="D1111" s="157" t="str">
        <f t="shared" si="706"/>
        <v>Враца (Vratsa)</v>
      </c>
      <c r="E1111" s="428">
        <f t="shared" si="706"/>
        <v>2.5925925925925925E-2</v>
      </c>
      <c r="F1111" s="428">
        <f t="shared" si="706"/>
        <v>2.5925925925925925E-2</v>
      </c>
      <c r="G1111" s="428">
        <f t="shared" si="706"/>
        <v>2.5925925925925925E-2</v>
      </c>
      <c r="H1111" s="428">
        <f t="shared" si="706"/>
        <v>2.5925925925925925E-2</v>
      </c>
      <c r="I1111" s="428">
        <f t="shared" si="706"/>
        <v>2.5925925925925925E-2</v>
      </c>
      <c r="J1111" s="428">
        <f t="shared" si="706"/>
        <v>2.5925925925925925E-2</v>
      </c>
      <c r="K1111" s="428">
        <f t="shared" ref="K1111" si="713">K947</f>
        <v>2.5925925925925925E-2</v>
      </c>
    </row>
    <row r="1112" spans="3:12" s="503" customFormat="1">
      <c r="C1112" s="157" t="str">
        <f t="shared" si="706"/>
        <v>D28</v>
      </c>
      <c r="D1112" s="157" t="str">
        <f t="shared" si="706"/>
        <v>Ямбол (Yambol)</v>
      </c>
      <c r="E1112" s="428">
        <f t="shared" si="706"/>
        <v>2.5925925925925925E-2</v>
      </c>
      <c r="F1112" s="428">
        <f t="shared" si="706"/>
        <v>2.5925925925925925E-2</v>
      </c>
      <c r="G1112" s="428">
        <f t="shared" si="706"/>
        <v>2.5925925925925925E-2</v>
      </c>
      <c r="H1112" s="428">
        <f t="shared" si="706"/>
        <v>2.5925925925925925E-2</v>
      </c>
      <c r="I1112" s="428">
        <f t="shared" si="706"/>
        <v>2.5925925925925925E-2</v>
      </c>
      <c r="J1112" s="428">
        <f t="shared" si="706"/>
        <v>2.5925925925925925E-2</v>
      </c>
      <c r="K1112" s="428">
        <f t="shared" ref="K1112" si="714">K948</f>
        <v>2.5925925925925925E-2</v>
      </c>
    </row>
    <row r="1113" spans="3:12" s="503" customFormat="1">
      <c r="C1113" s="162"/>
      <c r="D1113" s="162" t="s">
        <v>2</v>
      </c>
      <c r="E1113" s="150">
        <f t="shared" ref="E1113:J1113" si="715">SUM(E1085:E1112)</f>
        <v>0.99999999999999978</v>
      </c>
      <c r="F1113" s="150">
        <f t="shared" si="715"/>
        <v>0.99999999999999978</v>
      </c>
      <c r="G1113" s="150">
        <f t="shared" si="715"/>
        <v>0.99999999999999978</v>
      </c>
      <c r="H1113" s="150">
        <f t="shared" si="715"/>
        <v>0.99999999999999978</v>
      </c>
      <c r="I1113" s="150">
        <f t="shared" si="715"/>
        <v>0.99999999999999978</v>
      </c>
      <c r="J1113" s="150">
        <f t="shared" si="715"/>
        <v>0.99999999999999978</v>
      </c>
      <c r="K1113" s="150">
        <f t="shared" ref="K1113" si="716">SUM(K1085:K1112)</f>
        <v>0.99999999999999978</v>
      </c>
    </row>
    <row r="1114" spans="3:12" s="503" customFormat="1">
      <c r="E1114" s="429" t="str">
        <f t="shared" ref="E1114:J1114" si="717">IF(E1113=100%,"OK","ERROR")</f>
        <v>OK</v>
      </c>
      <c r="F1114" s="429" t="str">
        <f t="shared" si="717"/>
        <v>OK</v>
      </c>
      <c r="G1114" s="429" t="str">
        <f t="shared" si="717"/>
        <v>OK</v>
      </c>
      <c r="H1114" s="429" t="str">
        <f t="shared" si="717"/>
        <v>OK</v>
      </c>
      <c r="I1114" s="429" t="str">
        <f t="shared" si="717"/>
        <v>OK</v>
      </c>
      <c r="J1114" s="429" t="str">
        <f t="shared" si="717"/>
        <v>OK</v>
      </c>
      <c r="K1114" s="429" t="str">
        <f t="shared" ref="K1114" si="718">IF(K1113=100%,"OK","ERROR")</f>
        <v>OK</v>
      </c>
    </row>
    <row r="1115" spans="3:12" s="503" customFormat="1">
      <c r="E1115" s="433"/>
      <c r="F1115" s="433"/>
      <c r="G1115" s="433"/>
      <c r="H1115" s="433"/>
      <c r="I1115" s="433"/>
      <c r="J1115" s="433"/>
    </row>
    <row r="1116" spans="3:12" s="503" customFormat="1">
      <c r="C1116" s="19" t="s">
        <v>717</v>
      </c>
      <c r="E1116" s="429"/>
      <c r="F1116" s="429"/>
      <c r="G1116" s="429"/>
      <c r="H1116" s="429"/>
      <c r="I1116" s="429"/>
      <c r="J1116" s="429"/>
    </row>
    <row r="1117" spans="3:12" s="503" customFormat="1"/>
    <row r="1118" spans="3:12" s="503" customFormat="1">
      <c r="C1118" s="40" t="str">
        <f>C1083</f>
        <v>Code</v>
      </c>
      <c r="D1118" s="167" t="s">
        <v>717</v>
      </c>
      <c r="E1118" s="167"/>
      <c r="F1118" s="167">
        <f t="shared" ref="F1118:L1119" si="719">E1083</f>
        <v>2014</v>
      </c>
      <c r="G1118" s="167">
        <f t="shared" si="719"/>
        <v>2015</v>
      </c>
      <c r="H1118" s="167">
        <f t="shared" si="719"/>
        <v>2016</v>
      </c>
      <c r="I1118" s="167">
        <f t="shared" si="719"/>
        <v>2017</v>
      </c>
      <c r="J1118" s="167">
        <f t="shared" si="719"/>
        <v>2018</v>
      </c>
      <c r="K1118" s="167">
        <f t="shared" si="719"/>
        <v>2019</v>
      </c>
      <c r="L1118" s="167">
        <f t="shared" si="719"/>
        <v>2020</v>
      </c>
    </row>
    <row r="1119" spans="3:12" s="503" customFormat="1">
      <c r="C1119" s="40"/>
      <c r="D1119" s="55"/>
      <c r="E1119" s="167" t="s">
        <v>681</v>
      </c>
      <c r="F1119" s="42" t="str">
        <f t="shared" si="719"/>
        <v xml:space="preserve">Actuals </v>
      </c>
      <c r="G1119" s="42" t="str">
        <f t="shared" si="719"/>
        <v xml:space="preserve">Estimated </v>
      </c>
      <c r="H1119" s="42" t="str">
        <f t="shared" si="719"/>
        <v xml:space="preserve">Estimated </v>
      </c>
      <c r="I1119" s="42" t="str">
        <f t="shared" si="719"/>
        <v xml:space="preserve">Estimated </v>
      </c>
      <c r="J1119" s="42" t="str">
        <f t="shared" si="719"/>
        <v>Estimated</v>
      </c>
      <c r="K1119" s="42" t="str">
        <f t="shared" si="719"/>
        <v>Estimated</v>
      </c>
      <c r="L1119" s="42" t="str">
        <f t="shared" si="719"/>
        <v>Estimated</v>
      </c>
    </row>
    <row r="1120" spans="3:12" s="503" customFormat="1">
      <c r="C1120" s="157" t="str">
        <f>C1085</f>
        <v>D01</v>
      </c>
      <c r="D1120" s="157" t="str">
        <f>D1085</f>
        <v>Благоевград (Blagoevgrad)</v>
      </c>
      <c r="E1120" s="428" t="str">
        <f t="shared" ref="E1120:E1147" si="720">E956</f>
        <v>PR</v>
      </c>
      <c r="F1120" s="431">
        <f t="shared" ref="F1120:F1147" si="721">E1085*H$339</f>
        <v>187.69571705799723</v>
      </c>
      <c r="G1120" s="431">
        <f t="shared" ref="G1120:G1147" si="722">F1085*I$339</f>
        <v>184.06513497278141</v>
      </c>
      <c r="H1120" s="431">
        <f t="shared" ref="H1120:H1147" si="723">G1085*J$339</f>
        <v>180.21425131733378</v>
      </c>
      <c r="I1120" s="431">
        <f t="shared" ref="I1120:I1147" si="724">H1085*K$339</f>
        <v>176.13570626167913</v>
      </c>
      <c r="J1120" s="431">
        <f t="shared" ref="J1120:J1147" si="725">I1085*L$339</f>
        <v>171.82193370327133</v>
      </c>
      <c r="K1120" s="431">
        <f t="shared" ref="K1120:L1147" si="726">J1085*M$339</f>
        <v>165.8438190391384</v>
      </c>
      <c r="L1120" s="431">
        <f t="shared" si="726"/>
        <v>161.17817510476675</v>
      </c>
    </row>
    <row r="1121" spans="3:12" s="503" customFormat="1">
      <c r="C1121" s="157" t="str">
        <f t="shared" ref="C1121:D1136" si="727">C1086</f>
        <v>D02</v>
      </c>
      <c r="D1121" s="157" t="str">
        <f t="shared" si="727"/>
        <v>Бургас (Burgas)</v>
      </c>
      <c r="E1121" s="428" t="str">
        <f t="shared" si="720"/>
        <v>IN</v>
      </c>
      <c r="F1121" s="431">
        <f t="shared" si="721"/>
        <v>187.69571705799723</v>
      </c>
      <c r="G1121" s="431">
        <f t="shared" si="722"/>
        <v>184.06513497278141</v>
      </c>
      <c r="H1121" s="431">
        <f t="shared" si="723"/>
        <v>180.21425131733378</v>
      </c>
      <c r="I1121" s="431">
        <f t="shared" si="724"/>
        <v>176.13570626167913</v>
      </c>
      <c r="J1121" s="431">
        <f t="shared" si="725"/>
        <v>171.82193370327133</v>
      </c>
      <c r="K1121" s="431">
        <f t="shared" si="726"/>
        <v>165.8438190391384</v>
      </c>
      <c r="L1121" s="431">
        <f t="shared" si="726"/>
        <v>161.17817510476675</v>
      </c>
    </row>
    <row r="1122" spans="3:12" s="503" customFormat="1">
      <c r="C1122" s="157" t="str">
        <f t="shared" si="727"/>
        <v>D03</v>
      </c>
      <c r="D1122" s="157" t="str">
        <f t="shared" si="727"/>
        <v>Добрич (Dobrich)</v>
      </c>
      <c r="E1122" s="428" t="str">
        <f t="shared" si="720"/>
        <v>IN</v>
      </c>
      <c r="F1122" s="431">
        <f t="shared" si="721"/>
        <v>187.69571705799723</v>
      </c>
      <c r="G1122" s="431">
        <f t="shared" si="722"/>
        <v>184.06513497278141</v>
      </c>
      <c r="H1122" s="431">
        <f t="shared" si="723"/>
        <v>180.21425131733378</v>
      </c>
      <c r="I1122" s="431">
        <f t="shared" si="724"/>
        <v>176.13570626167913</v>
      </c>
      <c r="J1122" s="431">
        <f t="shared" si="725"/>
        <v>171.82193370327133</v>
      </c>
      <c r="K1122" s="431">
        <f t="shared" si="726"/>
        <v>165.8438190391384</v>
      </c>
      <c r="L1122" s="431">
        <f t="shared" si="726"/>
        <v>161.17817510476675</v>
      </c>
    </row>
    <row r="1123" spans="3:12" s="503" customFormat="1">
      <c r="C1123" s="157" t="str">
        <f t="shared" si="727"/>
        <v>D04</v>
      </c>
      <c r="D1123" s="157" t="str">
        <f t="shared" si="727"/>
        <v>Габрово (Gabrovo)</v>
      </c>
      <c r="E1123" s="428" t="str">
        <f t="shared" si="720"/>
        <v>IN</v>
      </c>
      <c r="F1123" s="431">
        <f t="shared" si="721"/>
        <v>187.69571705799723</v>
      </c>
      <c r="G1123" s="431">
        <f t="shared" si="722"/>
        <v>184.06513497278141</v>
      </c>
      <c r="H1123" s="431">
        <f t="shared" si="723"/>
        <v>180.21425131733378</v>
      </c>
      <c r="I1123" s="431">
        <f t="shared" si="724"/>
        <v>176.13570626167913</v>
      </c>
      <c r="J1123" s="431">
        <f t="shared" si="725"/>
        <v>171.82193370327133</v>
      </c>
      <c r="K1123" s="431">
        <f t="shared" si="726"/>
        <v>165.8438190391384</v>
      </c>
      <c r="L1123" s="431">
        <f t="shared" si="726"/>
        <v>161.17817510476675</v>
      </c>
    </row>
    <row r="1124" spans="3:12" s="503" customFormat="1">
      <c r="C1124" s="157" t="str">
        <f t="shared" si="727"/>
        <v>D05</v>
      </c>
      <c r="D1124" s="157" t="str">
        <f t="shared" si="727"/>
        <v>Хасково (Haskovo)</v>
      </c>
      <c r="E1124" s="428" t="str">
        <f t="shared" si="720"/>
        <v>IN</v>
      </c>
      <c r="F1124" s="431">
        <f t="shared" si="721"/>
        <v>187.69571705799723</v>
      </c>
      <c r="G1124" s="431">
        <f t="shared" si="722"/>
        <v>184.06513497278141</v>
      </c>
      <c r="H1124" s="431">
        <f t="shared" si="723"/>
        <v>180.21425131733378</v>
      </c>
      <c r="I1124" s="431">
        <f t="shared" si="724"/>
        <v>176.13570626167913</v>
      </c>
      <c r="J1124" s="431">
        <f t="shared" si="725"/>
        <v>171.82193370327133</v>
      </c>
      <c r="K1124" s="431">
        <f t="shared" si="726"/>
        <v>165.8438190391384</v>
      </c>
      <c r="L1124" s="431">
        <f t="shared" si="726"/>
        <v>161.17817510476675</v>
      </c>
    </row>
    <row r="1125" spans="3:12" s="503" customFormat="1">
      <c r="C1125" s="157" t="str">
        <f t="shared" si="727"/>
        <v>D06</v>
      </c>
      <c r="D1125" s="157" t="str">
        <f t="shared" si="727"/>
        <v>Кърджали (Kardzhali)</v>
      </c>
      <c r="E1125" s="428" t="str">
        <f t="shared" si="720"/>
        <v>PR</v>
      </c>
      <c r="F1125" s="431">
        <f t="shared" si="721"/>
        <v>187.69571705799723</v>
      </c>
      <c r="G1125" s="431">
        <f t="shared" si="722"/>
        <v>184.06513497278141</v>
      </c>
      <c r="H1125" s="431">
        <f t="shared" si="723"/>
        <v>180.21425131733378</v>
      </c>
      <c r="I1125" s="431">
        <f t="shared" si="724"/>
        <v>176.13570626167913</v>
      </c>
      <c r="J1125" s="431">
        <f t="shared" si="725"/>
        <v>171.82193370327133</v>
      </c>
      <c r="K1125" s="431">
        <f t="shared" si="726"/>
        <v>165.8438190391384</v>
      </c>
      <c r="L1125" s="431">
        <f t="shared" si="726"/>
        <v>161.17817510476675</v>
      </c>
    </row>
    <row r="1126" spans="3:12" s="503" customFormat="1">
      <c r="C1126" s="157" t="str">
        <f t="shared" si="727"/>
        <v>D07</v>
      </c>
      <c r="D1126" s="157" t="str">
        <f t="shared" si="727"/>
        <v>Кюстендил (Kyustendil)</v>
      </c>
      <c r="E1126" s="428" t="str">
        <f t="shared" si="720"/>
        <v>IN</v>
      </c>
      <c r="F1126" s="431">
        <f t="shared" si="721"/>
        <v>187.69571705799723</v>
      </c>
      <c r="G1126" s="431">
        <f t="shared" si="722"/>
        <v>184.06513497278141</v>
      </c>
      <c r="H1126" s="431">
        <f t="shared" si="723"/>
        <v>180.21425131733378</v>
      </c>
      <c r="I1126" s="431">
        <f t="shared" si="724"/>
        <v>176.13570626167913</v>
      </c>
      <c r="J1126" s="431">
        <f t="shared" si="725"/>
        <v>171.82193370327133</v>
      </c>
      <c r="K1126" s="431">
        <f t="shared" si="726"/>
        <v>165.8438190391384</v>
      </c>
      <c r="L1126" s="431">
        <f t="shared" si="726"/>
        <v>161.17817510476675</v>
      </c>
    </row>
    <row r="1127" spans="3:12" s="503" customFormat="1">
      <c r="C1127" s="157" t="str">
        <f t="shared" si="727"/>
        <v>D08</v>
      </c>
      <c r="D1127" s="157" t="str">
        <f t="shared" si="727"/>
        <v>Ловеч (Lovech)</v>
      </c>
      <c r="E1127" s="428" t="str">
        <f t="shared" si="720"/>
        <v>PR</v>
      </c>
      <c r="F1127" s="431">
        <f t="shared" si="721"/>
        <v>187.69571705799723</v>
      </c>
      <c r="G1127" s="431">
        <f t="shared" si="722"/>
        <v>184.06513497278141</v>
      </c>
      <c r="H1127" s="431">
        <f t="shared" si="723"/>
        <v>180.21425131733378</v>
      </c>
      <c r="I1127" s="431">
        <f t="shared" si="724"/>
        <v>176.13570626167913</v>
      </c>
      <c r="J1127" s="431">
        <f t="shared" si="725"/>
        <v>171.82193370327133</v>
      </c>
      <c r="K1127" s="431">
        <f t="shared" si="726"/>
        <v>165.8438190391384</v>
      </c>
      <c r="L1127" s="431">
        <f t="shared" si="726"/>
        <v>161.17817510476675</v>
      </c>
    </row>
    <row r="1128" spans="3:12" s="503" customFormat="1">
      <c r="C1128" s="157" t="str">
        <f t="shared" si="727"/>
        <v>D09</v>
      </c>
      <c r="D1128" s="157" t="str">
        <f t="shared" si="727"/>
        <v>Монтана (Montana)</v>
      </c>
      <c r="E1128" s="428" t="str">
        <f t="shared" si="720"/>
        <v>PR</v>
      </c>
      <c r="F1128" s="431">
        <f t="shared" si="721"/>
        <v>187.69571705799723</v>
      </c>
      <c r="G1128" s="431">
        <f t="shared" si="722"/>
        <v>184.06513497278141</v>
      </c>
      <c r="H1128" s="431">
        <f t="shared" si="723"/>
        <v>180.21425131733378</v>
      </c>
      <c r="I1128" s="431">
        <f t="shared" si="724"/>
        <v>176.13570626167913</v>
      </c>
      <c r="J1128" s="431">
        <f t="shared" si="725"/>
        <v>171.82193370327133</v>
      </c>
      <c r="K1128" s="431">
        <f t="shared" si="726"/>
        <v>165.8438190391384</v>
      </c>
      <c r="L1128" s="431">
        <f t="shared" si="726"/>
        <v>161.17817510476675</v>
      </c>
    </row>
    <row r="1129" spans="3:12" s="503" customFormat="1">
      <c r="C1129" s="157" t="str">
        <f t="shared" si="727"/>
        <v>D10</v>
      </c>
      <c r="D1129" s="157" t="str">
        <f t="shared" si="727"/>
        <v>Пазарджик (Pazardzhik)</v>
      </c>
      <c r="E1129" s="428" t="str">
        <f t="shared" si="720"/>
        <v>PR</v>
      </c>
      <c r="F1129" s="431">
        <f t="shared" si="721"/>
        <v>187.69571705799723</v>
      </c>
      <c r="G1129" s="431">
        <f t="shared" si="722"/>
        <v>184.06513497278141</v>
      </c>
      <c r="H1129" s="431">
        <f t="shared" si="723"/>
        <v>180.21425131733378</v>
      </c>
      <c r="I1129" s="431">
        <f t="shared" si="724"/>
        <v>176.13570626167913</v>
      </c>
      <c r="J1129" s="431">
        <f t="shared" si="725"/>
        <v>171.82193370327133</v>
      </c>
      <c r="K1129" s="431">
        <f t="shared" si="726"/>
        <v>165.8438190391384</v>
      </c>
      <c r="L1129" s="431">
        <f t="shared" si="726"/>
        <v>161.17817510476675</v>
      </c>
    </row>
    <row r="1130" spans="3:12" s="503" customFormat="1">
      <c r="C1130" s="157" t="str">
        <f t="shared" si="727"/>
        <v>D11</v>
      </c>
      <c r="D1130" s="157" t="str">
        <f t="shared" si="727"/>
        <v>Перник (Pernik)</v>
      </c>
      <c r="E1130" s="428" t="str">
        <f t="shared" si="720"/>
        <v>IN</v>
      </c>
      <c r="F1130" s="431">
        <f t="shared" si="721"/>
        <v>187.69571705799723</v>
      </c>
      <c r="G1130" s="431">
        <f t="shared" si="722"/>
        <v>184.06513497278141</v>
      </c>
      <c r="H1130" s="431">
        <f t="shared" si="723"/>
        <v>180.21425131733378</v>
      </c>
      <c r="I1130" s="431">
        <f t="shared" si="724"/>
        <v>176.13570626167913</v>
      </c>
      <c r="J1130" s="431">
        <f t="shared" si="725"/>
        <v>171.82193370327133</v>
      </c>
      <c r="K1130" s="431">
        <f t="shared" si="726"/>
        <v>165.8438190391384</v>
      </c>
      <c r="L1130" s="431">
        <f t="shared" si="726"/>
        <v>161.17817510476675</v>
      </c>
    </row>
    <row r="1131" spans="3:12" s="503" customFormat="1">
      <c r="C1131" s="157" t="str">
        <f t="shared" si="727"/>
        <v>D12</v>
      </c>
      <c r="D1131" s="157" t="str">
        <f t="shared" si="727"/>
        <v>Плевен (Pleven)</v>
      </c>
      <c r="E1131" s="428" t="str">
        <f t="shared" si="720"/>
        <v>PR</v>
      </c>
      <c r="F1131" s="431">
        <f t="shared" si="721"/>
        <v>187.69571705799723</v>
      </c>
      <c r="G1131" s="431">
        <f t="shared" si="722"/>
        <v>184.06513497278141</v>
      </c>
      <c r="H1131" s="431">
        <f t="shared" si="723"/>
        <v>180.21425131733378</v>
      </c>
      <c r="I1131" s="431">
        <f t="shared" si="724"/>
        <v>176.13570626167913</v>
      </c>
      <c r="J1131" s="431">
        <f t="shared" si="725"/>
        <v>171.82193370327133</v>
      </c>
      <c r="K1131" s="431">
        <f t="shared" si="726"/>
        <v>165.8438190391384</v>
      </c>
      <c r="L1131" s="431">
        <f t="shared" si="726"/>
        <v>161.17817510476675</v>
      </c>
    </row>
    <row r="1132" spans="3:12" s="503" customFormat="1">
      <c r="C1132" s="157" t="str">
        <f t="shared" si="727"/>
        <v>D13</v>
      </c>
      <c r="D1132" s="157" t="str">
        <f t="shared" si="727"/>
        <v>Пловдив (Plovdiv)</v>
      </c>
      <c r="E1132" s="428" t="str">
        <f t="shared" si="720"/>
        <v>IN</v>
      </c>
      <c r="F1132" s="431">
        <f t="shared" si="721"/>
        <v>187.69571705799723</v>
      </c>
      <c r="G1132" s="431">
        <f t="shared" si="722"/>
        <v>184.06513497278141</v>
      </c>
      <c r="H1132" s="431">
        <f t="shared" si="723"/>
        <v>180.21425131733378</v>
      </c>
      <c r="I1132" s="431">
        <f t="shared" si="724"/>
        <v>176.13570626167913</v>
      </c>
      <c r="J1132" s="431">
        <f t="shared" si="725"/>
        <v>171.82193370327133</v>
      </c>
      <c r="K1132" s="431">
        <f t="shared" si="726"/>
        <v>165.8438190391384</v>
      </c>
      <c r="L1132" s="431">
        <f t="shared" si="726"/>
        <v>161.17817510476675</v>
      </c>
    </row>
    <row r="1133" spans="3:12" s="503" customFormat="1">
      <c r="C1133" s="157" t="str">
        <f t="shared" si="727"/>
        <v>D14</v>
      </c>
      <c r="D1133" s="157" t="str">
        <f t="shared" si="727"/>
        <v>Разград (Razgrad)</v>
      </c>
      <c r="E1133" s="428" t="str">
        <f t="shared" si="720"/>
        <v>PR</v>
      </c>
      <c r="F1133" s="431">
        <f t="shared" si="721"/>
        <v>187.69571705799723</v>
      </c>
      <c r="G1133" s="431">
        <f t="shared" si="722"/>
        <v>184.06513497278141</v>
      </c>
      <c r="H1133" s="431">
        <f t="shared" si="723"/>
        <v>180.21425131733378</v>
      </c>
      <c r="I1133" s="431">
        <f t="shared" si="724"/>
        <v>176.13570626167913</v>
      </c>
      <c r="J1133" s="431">
        <f t="shared" si="725"/>
        <v>171.82193370327133</v>
      </c>
      <c r="K1133" s="431">
        <f t="shared" si="726"/>
        <v>165.8438190391384</v>
      </c>
      <c r="L1133" s="431">
        <f t="shared" si="726"/>
        <v>161.17817510476675</v>
      </c>
    </row>
    <row r="1134" spans="3:12" s="503" customFormat="1">
      <c r="C1134" s="157" t="str">
        <f t="shared" si="727"/>
        <v>D15</v>
      </c>
      <c r="D1134" s="157" t="str">
        <f t="shared" si="727"/>
        <v>Русе (Ruse)</v>
      </c>
      <c r="E1134" s="428" t="str">
        <f t="shared" si="720"/>
        <v>IN</v>
      </c>
      <c r="F1134" s="431">
        <f t="shared" si="721"/>
        <v>187.69571705799723</v>
      </c>
      <c r="G1134" s="431">
        <f t="shared" si="722"/>
        <v>184.06513497278141</v>
      </c>
      <c r="H1134" s="431">
        <f t="shared" si="723"/>
        <v>180.21425131733378</v>
      </c>
      <c r="I1134" s="431">
        <f t="shared" si="724"/>
        <v>176.13570626167913</v>
      </c>
      <c r="J1134" s="431">
        <f t="shared" si="725"/>
        <v>171.82193370327133</v>
      </c>
      <c r="K1134" s="431">
        <f t="shared" si="726"/>
        <v>165.8438190391384</v>
      </c>
      <c r="L1134" s="431">
        <f t="shared" si="726"/>
        <v>161.17817510476675</v>
      </c>
    </row>
    <row r="1135" spans="3:12" s="503" customFormat="1">
      <c r="C1135" s="157" t="str">
        <f t="shared" si="727"/>
        <v>D16</v>
      </c>
      <c r="D1135" s="157" t="str">
        <f t="shared" si="727"/>
        <v>Шумен (Shumen)</v>
      </c>
      <c r="E1135" s="428" t="str">
        <f t="shared" si="720"/>
        <v>PR</v>
      </c>
      <c r="F1135" s="431">
        <f t="shared" si="721"/>
        <v>187.69571705799723</v>
      </c>
      <c r="G1135" s="431">
        <f t="shared" si="722"/>
        <v>184.06513497278141</v>
      </c>
      <c r="H1135" s="431">
        <f t="shared" si="723"/>
        <v>180.21425131733378</v>
      </c>
      <c r="I1135" s="431">
        <f t="shared" si="724"/>
        <v>176.13570626167913</v>
      </c>
      <c r="J1135" s="431">
        <f t="shared" si="725"/>
        <v>171.82193370327133</v>
      </c>
      <c r="K1135" s="431">
        <f t="shared" si="726"/>
        <v>165.8438190391384</v>
      </c>
      <c r="L1135" s="431">
        <f t="shared" si="726"/>
        <v>161.17817510476675</v>
      </c>
    </row>
    <row r="1136" spans="3:12" s="503" customFormat="1">
      <c r="C1136" s="157" t="str">
        <f t="shared" si="727"/>
        <v>D17</v>
      </c>
      <c r="D1136" s="157" t="str">
        <f t="shared" si="727"/>
        <v>Силистра (Silistra)</v>
      </c>
      <c r="E1136" s="428" t="str">
        <f t="shared" si="720"/>
        <v>PR</v>
      </c>
      <c r="F1136" s="431">
        <f t="shared" si="721"/>
        <v>187.69571705799723</v>
      </c>
      <c r="G1136" s="431">
        <f t="shared" si="722"/>
        <v>184.06513497278141</v>
      </c>
      <c r="H1136" s="431">
        <f t="shared" si="723"/>
        <v>180.21425131733378</v>
      </c>
      <c r="I1136" s="431">
        <f t="shared" si="724"/>
        <v>176.13570626167913</v>
      </c>
      <c r="J1136" s="431">
        <f t="shared" si="725"/>
        <v>171.82193370327133</v>
      </c>
      <c r="K1136" s="431">
        <f t="shared" si="726"/>
        <v>165.8438190391384</v>
      </c>
      <c r="L1136" s="431">
        <f t="shared" si="726"/>
        <v>161.17817510476675</v>
      </c>
    </row>
    <row r="1137" spans="3:12" s="503" customFormat="1">
      <c r="C1137" s="157" t="str">
        <f t="shared" ref="C1137:D1147" si="728">C1102</f>
        <v>D18</v>
      </c>
      <c r="D1137" s="157" t="str">
        <f t="shared" si="728"/>
        <v>Сливен (Sliven)</v>
      </c>
      <c r="E1137" s="428" t="str">
        <f t="shared" si="720"/>
        <v>IN</v>
      </c>
      <c r="F1137" s="431">
        <f t="shared" si="721"/>
        <v>187.69571705799723</v>
      </c>
      <c r="G1137" s="431">
        <f t="shared" si="722"/>
        <v>184.06513497278141</v>
      </c>
      <c r="H1137" s="431">
        <f t="shared" si="723"/>
        <v>180.21425131733378</v>
      </c>
      <c r="I1137" s="431">
        <f t="shared" si="724"/>
        <v>176.13570626167913</v>
      </c>
      <c r="J1137" s="431">
        <f t="shared" si="725"/>
        <v>171.82193370327133</v>
      </c>
      <c r="K1137" s="431">
        <f t="shared" si="726"/>
        <v>165.8438190391384</v>
      </c>
      <c r="L1137" s="431">
        <f t="shared" si="726"/>
        <v>161.17817510476675</v>
      </c>
    </row>
    <row r="1138" spans="3:12" s="503" customFormat="1">
      <c r="C1138" s="157" t="str">
        <f t="shared" si="728"/>
        <v>D19</v>
      </c>
      <c r="D1138" s="157" t="str">
        <f t="shared" si="728"/>
        <v>Смолян (Smolyan)</v>
      </c>
      <c r="E1138" s="428" t="str">
        <f t="shared" si="720"/>
        <v>PR</v>
      </c>
      <c r="F1138" s="431">
        <f t="shared" si="721"/>
        <v>187.69571705799723</v>
      </c>
      <c r="G1138" s="431">
        <f t="shared" si="722"/>
        <v>184.06513497278141</v>
      </c>
      <c r="H1138" s="431">
        <f t="shared" si="723"/>
        <v>180.21425131733378</v>
      </c>
      <c r="I1138" s="431">
        <f t="shared" si="724"/>
        <v>176.13570626167913</v>
      </c>
      <c r="J1138" s="431">
        <f t="shared" si="725"/>
        <v>171.82193370327133</v>
      </c>
      <c r="K1138" s="431">
        <f t="shared" si="726"/>
        <v>165.8438190391384</v>
      </c>
      <c r="L1138" s="431">
        <f t="shared" si="726"/>
        <v>161.17817510476675</v>
      </c>
    </row>
    <row r="1139" spans="3:12" s="503" customFormat="1">
      <c r="C1139" s="157" t="str">
        <f t="shared" si="728"/>
        <v>D20</v>
      </c>
      <c r="D1139" s="157" t="str">
        <f t="shared" si="728"/>
        <v>София-град (Sofia-Capital)</v>
      </c>
      <c r="E1139" s="428" t="str">
        <f t="shared" si="720"/>
        <v>PU</v>
      </c>
      <c r="F1139" s="431">
        <f t="shared" si="721"/>
        <v>2171.9075830996821</v>
      </c>
      <c r="G1139" s="431">
        <f t="shared" si="722"/>
        <v>2129.8965618278989</v>
      </c>
      <c r="H1139" s="431">
        <f t="shared" si="723"/>
        <v>2085.336336672005</v>
      </c>
      <c r="I1139" s="431">
        <f t="shared" si="724"/>
        <v>2038.141743885144</v>
      </c>
      <c r="J1139" s="431">
        <f t="shared" si="725"/>
        <v>1988.2252328521397</v>
      </c>
      <c r="K1139" s="431">
        <f t="shared" si="726"/>
        <v>1919.0499060243155</v>
      </c>
      <c r="L1139" s="431">
        <f t="shared" si="726"/>
        <v>1865.0617404980153</v>
      </c>
    </row>
    <row r="1140" spans="3:12" s="503" customFormat="1">
      <c r="C1140" s="157" t="str">
        <f t="shared" si="728"/>
        <v>D21</v>
      </c>
      <c r="D1140" s="157" t="str">
        <f t="shared" si="728"/>
        <v>София-област (Sofia (province))</v>
      </c>
      <c r="E1140" s="428" t="str">
        <f t="shared" si="720"/>
        <v>PR</v>
      </c>
      <c r="F1140" s="431">
        <f t="shared" si="721"/>
        <v>187.69571705799723</v>
      </c>
      <c r="G1140" s="431">
        <f t="shared" si="722"/>
        <v>184.06513497278141</v>
      </c>
      <c r="H1140" s="431">
        <f t="shared" si="723"/>
        <v>180.21425131733378</v>
      </c>
      <c r="I1140" s="431">
        <f t="shared" si="724"/>
        <v>176.13570626167913</v>
      </c>
      <c r="J1140" s="431">
        <f t="shared" si="725"/>
        <v>171.82193370327133</v>
      </c>
      <c r="K1140" s="431">
        <f t="shared" si="726"/>
        <v>165.8438190391384</v>
      </c>
      <c r="L1140" s="431">
        <f t="shared" si="726"/>
        <v>161.17817510476675</v>
      </c>
    </row>
    <row r="1141" spans="3:12" s="503" customFormat="1">
      <c r="C1141" s="157" t="str">
        <f t="shared" si="728"/>
        <v>D22</v>
      </c>
      <c r="D1141" s="157" t="str">
        <f t="shared" si="728"/>
        <v>Стара Загора (Stara Zagora)</v>
      </c>
      <c r="E1141" s="428" t="str">
        <f t="shared" si="720"/>
        <v>IN</v>
      </c>
      <c r="F1141" s="431">
        <f t="shared" si="721"/>
        <v>187.69571705799723</v>
      </c>
      <c r="G1141" s="431">
        <f t="shared" si="722"/>
        <v>184.06513497278141</v>
      </c>
      <c r="H1141" s="431">
        <f t="shared" si="723"/>
        <v>180.21425131733378</v>
      </c>
      <c r="I1141" s="431">
        <f t="shared" si="724"/>
        <v>176.13570626167913</v>
      </c>
      <c r="J1141" s="431">
        <f t="shared" si="725"/>
        <v>171.82193370327133</v>
      </c>
      <c r="K1141" s="431">
        <f t="shared" si="726"/>
        <v>165.8438190391384</v>
      </c>
      <c r="L1141" s="431">
        <f t="shared" si="726"/>
        <v>161.17817510476675</v>
      </c>
    </row>
    <row r="1142" spans="3:12" s="503" customFormat="1">
      <c r="C1142" s="157" t="str">
        <f t="shared" si="728"/>
        <v>D23</v>
      </c>
      <c r="D1142" s="157" t="str">
        <f t="shared" si="728"/>
        <v>Търговище (Targovishte)</v>
      </c>
      <c r="E1142" s="428" t="str">
        <f t="shared" si="720"/>
        <v>PR</v>
      </c>
      <c r="F1142" s="431">
        <f t="shared" si="721"/>
        <v>187.69571705799723</v>
      </c>
      <c r="G1142" s="431">
        <f t="shared" si="722"/>
        <v>184.06513497278141</v>
      </c>
      <c r="H1142" s="431">
        <f t="shared" si="723"/>
        <v>180.21425131733378</v>
      </c>
      <c r="I1142" s="431">
        <f t="shared" si="724"/>
        <v>176.13570626167913</v>
      </c>
      <c r="J1142" s="431">
        <f t="shared" si="725"/>
        <v>171.82193370327133</v>
      </c>
      <c r="K1142" s="431">
        <f t="shared" si="726"/>
        <v>165.8438190391384</v>
      </c>
      <c r="L1142" s="431">
        <f t="shared" si="726"/>
        <v>161.17817510476675</v>
      </c>
    </row>
    <row r="1143" spans="3:12" s="503" customFormat="1">
      <c r="C1143" s="157" t="str">
        <f t="shared" si="728"/>
        <v>D24</v>
      </c>
      <c r="D1143" s="157" t="str">
        <f t="shared" si="728"/>
        <v>Варна (Varna)</v>
      </c>
      <c r="E1143" s="428" t="str">
        <f t="shared" si="720"/>
        <v>IN</v>
      </c>
      <c r="F1143" s="431">
        <f t="shared" si="721"/>
        <v>187.69571705799723</v>
      </c>
      <c r="G1143" s="431">
        <f t="shared" si="722"/>
        <v>184.06513497278141</v>
      </c>
      <c r="H1143" s="431">
        <f t="shared" si="723"/>
        <v>180.21425131733378</v>
      </c>
      <c r="I1143" s="431">
        <f t="shared" si="724"/>
        <v>176.13570626167913</v>
      </c>
      <c r="J1143" s="431">
        <f t="shared" si="725"/>
        <v>171.82193370327133</v>
      </c>
      <c r="K1143" s="431">
        <f t="shared" si="726"/>
        <v>165.8438190391384</v>
      </c>
      <c r="L1143" s="431">
        <f t="shared" si="726"/>
        <v>161.17817510476675</v>
      </c>
    </row>
    <row r="1144" spans="3:12" s="503" customFormat="1">
      <c r="C1144" s="157" t="str">
        <f t="shared" si="728"/>
        <v>D25</v>
      </c>
      <c r="D1144" s="157" t="str">
        <f t="shared" si="728"/>
        <v>Велико Търново (Veliko Tarnovo)</v>
      </c>
      <c r="E1144" s="428" t="str">
        <f t="shared" si="720"/>
        <v>PR</v>
      </c>
      <c r="F1144" s="431">
        <f t="shared" si="721"/>
        <v>187.69571705799723</v>
      </c>
      <c r="G1144" s="431">
        <f t="shared" si="722"/>
        <v>184.06513497278141</v>
      </c>
      <c r="H1144" s="431">
        <f t="shared" si="723"/>
        <v>180.21425131733378</v>
      </c>
      <c r="I1144" s="431">
        <f t="shared" si="724"/>
        <v>176.13570626167913</v>
      </c>
      <c r="J1144" s="431">
        <f t="shared" si="725"/>
        <v>171.82193370327133</v>
      </c>
      <c r="K1144" s="431">
        <f t="shared" si="726"/>
        <v>165.8438190391384</v>
      </c>
      <c r="L1144" s="431">
        <f t="shared" si="726"/>
        <v>161.17817510476675</v>
      </c>
    </row>
    <row r="1145" spans="3:12" s="503" customFormat="1">
      <c r="C1145" s="157" t="str">
        <f t="shared" si="728"/>
        <v>D26</v>
      </c>
      <c r="D1145" s="157" t="str">
        <f t="shared" si="728"/>
        <v>Видин (Vidin)</v>
      </c>
      <c r="E1145" s="428" t="str">
        <f t="shared" si="720"/>
        <v>PR</v>
      </c>
      <c r="F1145" s="431">
        <f t="shared" si="721"/>
        <v>187.69571705799723</v>
      </c>
      <c r="G1145" s="431">
        <f t="shared" si="722"/>
        <v>184.06513497278141</v>
      </c>
      <c r="H1145" s="431">
        <f t="shared" si="723"/>
        <v>180.21425131733378</v>
      </c>
      <c r="I1145" s="431">
        <f t="shared" si="724"/>
        <v>176.13570626167913</v>
      </c>
      <c r="J1145" s="431">
        <f t="shared" si="725"/>
        <v>171.82193370327133</v>
      </c>
      <c r="K1145" s="431">
        <f t="shared" si="726"/>
        <v>165.8438190391384</v>
      </c>
      <c r="L1145" s="431">
        <f t="shared" si="726"/>
        <v>161.17817510476675</v>
      </c>
    </row>
    <row r="1146" spans="3:12" s="503" customFormat="1">
      <c r="C1146" s="157" t="str">
        <f t="shared" si="728"/>
        <v>D27</v>
      </c>
      <c r="D1146" s="157" t="str">
        <f t="shared" si="728"/>
        <v>Враца (Vratsa)</v>
      </c>
      <c r="E1146" s="428" t="str">
        <f t="shared" si="720"/>
        <v>PR</v>
      </c>
      <c r="F1146" s="431">
        <f t="shared" si="721"/>
        <v>187.69571705799723</v>
      </c>
      <c r="G1146" s="431">
        <f t="shared" si="722"/>
        <v>184.06513497278141</v>
      </c>
      <c r="H1146" s="431">
        <f t="shared" si="723"/>
        <v>180.21425131733378</v>
      </c>
      <c r="I1146" s="431">
        <f t="shared" si="724"/>
        <v>176.13570626167913</v>
      </c>
      <c r="J1146" s="431">
        <f t="shared" si="725"/>
        <v>171.82193370327133</v>
      </c>
      <c r="K1146" s="431">
        <f t="shared" si="726"/>
        <v>165.8438190391384</v>
      </c>
      <c r="L1146" s="431">
        <f t="shared" si="726"/>
        <v>161.17817510476675</v>
      </c>
    </row>
    <row r="1147" spans="3:12" s="503" customFormat="1">
      <c r="C1147" s="157" t="str">
        <f t="shared" si="728"/>
        <v>D28</v>
      </c>
      <c r="D1147" s="157" t="str">
        <f t="shared" si="728"/>
        <v>Ямбол (Yambol)</v>
      </c>
      <c r="E1147" s="428" t="str">
        <f t="shared" si="720"/>
        <v>IN</v>
      </c>
      <c r="F1147" s="431">
        <f t="shared" si="721"/>
        <v>187.69571705799723</v>
      </c>
      <c r="G1147" s="431">
        <f t="shared" si="722"/>
        <v>184.06513497278141</v>
      </c>
      <c r="H1147" s="431">
        <f t="shared" si="723"/>
        <v>180.21425131733378</v>
      </c>
      <c r="I1147" s="431">
        <f t="shared" si="724"/>
        <v>176.13570626167913</v>
      </c>
      <c r="J1147" s="431">
        <f t="shared" si="725"/>
        <v>171.82193370327133</v>
      </c>
      <c r="K1147" s="431">
        <f t="shared" si="726"/>
        <v>165.8438190391384</v>
      </c>
      <c r="L1147" s="431">
        <f t="shared" si="726"/>
        <v>161.17817510476675</v>
      </c>
    </row>
    <row r="1148" spans="3:12" s="503" customFormat="1">
      <c r="C1148" s="162"/>
      <c r="D1148" s="162" t="s">
        <v>986</v>
      </c>
      <c r="E1148" s="162"/>
      <c r="F1148" s="432">
        <f t="shared" ref="F1148:K1148" si="729">SUM(F1120:F1147)</f>
        <v>7239.6919436656062</v>
      </c>
      <c r="G1148" s="432">
        <f t="shared" si="729"/>
        <v>7099.6552060929971</v>
      </c>
      <c r="H1148" s="432">
        <f t="shared" si="729"/>
        <v>6951.1211222400198</v>
      </c>
      <c r="I1148" s="432">
        <f t="shared" si="729"/>
        <v>6793.805812950477</v>
      </c>
      <c r="J1148" s="432">
        <f t="shared" si="729"/>
        <v>6627.4174428404676</v>
      </c>
      <c r="K1148" s="432">
        <f t="shared" si="729"/>
        <v>6396.8330200810497</v>
      </c>
      <c r="L1148" s="432">
        <f t="shared" ref="L1148" si="730">SUM(L1120:L1147)</f>
        <v>6216.8724683267137</v>
      </c>
    </row>
    <row r="1149" spans="3:12" s="503" customFormat="1">
      <c r="E1149" s="433"/>
      <c r="F1149" s="650" t="str">
        <f>IF(ROUNDDOWN(F1148,0)=ROUNDDOWN(H339,0),"OK","ERROR")</f>
        <v>OK</v>
      </c>
      <c r="G1149" s="650" t="str">
        <f t="shared" ref="G1149:L1149" si="731">IF(ROUNDDOWN(G1148,0)=ROUNDDOWN(I339,0),"OK","ERROR")</f>
        <v>OK</v>
      </c>
      <c r="H1149" s="650" t="str">
        <f t="shared" si="731"/>
        <v>OK</v>
      </c>
      <c r="I1149" s="650" t="str">
        <f t="shared" si="731"/>
        <v>OK</v>
      </c>
      <c r="J1149" s="650" t="str">
        <f t="shared" si="731"/>
        <v>OK</v>
      </c>
      <c r="K1149" s="650" t="str">
        <f t="shared" si="731"/>
        <v>OK</v>
      </c>
      <c r="L1149" s="650" t="str">
        <f t="shared" si="731"/>
        <v>OK</v>
      </c>
    </row>
    <row r="1150" spans="3:12" s="503" customFormat="1">
      <c r="E1150" s="433"/>
      <c r="F1150" s="433"/>
      <c r="G1150" s="433"/>
      <c r="H1150" s="433"/>
      <c r="I1150" s="433"/>
      <c r="J1150" s="433"/>
    </row>
    <row r="1151" spans="3:12" s="503" customFormat="1">
      <c r="C1151" s="234" t="s">
        <v>682</v>
      </c>
      <c r="F1151" s="548"/>
      <c r="G1151" s="548"/>
      <c r="H1151" s="548"/>
      <c r="I1151" s="548"/>
      <c r="J1151" s="548"/>
      <c r="K1151" s="548"/>
      <c r="L1151" s="548"/>
    </row>
    <row r="1152" spans="3:12" s="503" customFormat="1">
      <c r="C1152" s="40" t="s">
        <v>0</v>
      </c>
      <c r="D1152" s="167" t="s">
        <v>684</v>
      </c>
      <c r="E1152" s="167"/>
      <c r="F1152" s="167">
        <f t="shared" ref="F1152:K1152" si="732">F1118</f>
        <v>2014</v>
      </c>
      <c r="G1152" s="167">
        <f t="shared" si="732"/>
        <v>2015</v>
      </c>
      <c r="H1152" s="167">
        <f t="shared" si="732"/>
        <v>2016</v>
      </c>
      <c r="I1152" s="167">
        <f t="shared" si="732"/>
        <v>2017</v>
      </c>
      <c r="J1152" s="167">
        <f t="shared" si="732"/>
        <v>2018</v>
      </c>
      <c r="K1152" s="167">
        <f t="shared" si="732"/>
        <v>2019</v>
      </c>
      <c r="L1152" s="167">
        <f t="shared" ref="L1152" si="733">L1118</f>
        <v>2020</v>
      </c>
    </row>
    <row r="1153" spans="3:12" s="503" customFormat="1">
      <c r="C1153" s="40"/>
      <c r="D1153" s="55"/>
      <c r="E1153" s="167" t="s">
        <v>14</v>
      </c>
      <c r="F1153" s="167" t="str">
        <f t="shared" ref="F1153:K1153" si="734">F1119</f>
        <v xml:space="preserve">Actuals </v>
      </c>
      <c r="G1153" s="167" t="str">
        <f t="shared" si="734"/>
        <v xml:space="preserve">Estimated </v>
      </c>
      <c r="H1153" s="167" t="str">
        <f t="shared" si="734"/>
        <v xml:space="preserve">Estimated </v>
      </c>
      <c r="I1153" s="167" t="str">
        <f t="shared" si="734"/>
        <v xml:space="preserve">Estimated </v>
      </c>
      <c r="J1153" s="167" t="str">
        <f t="shared" si="734"/>
        <v>Estimated</v>
      </c>
      <c r="K1153" s="167" t="str">
        <f t="shared" si="734"/>
        <v>Estimated</v>
      </c>
      <c r="L1153" s="167" t="str">
        <f t="shared" ref="L1153" si="735">L1119</f>
        <v>Estimated</v>
      </c>
    </row>
    <row r="1154" spans="3:12" s="503" customFormat="1">
      <c r="C1154" s="157" t="str">
        <f t="shared" ref="C1154:D1156" si="736">C990</f>
        <v>G1</v>
      </c>
      <c r="D1154" s="157" t="str">
        <f t="shared" si="736"/>
        <v>Predominatly urban (PU)</v>
      </c>
      <c r="E1154" s="167" t="s">
        <v>661</v>
      </c>
      <c r="F1154" s="431">
        <f t="shared" ref="F1154:L1154" si="737">SUMIF($E$1120:$E$1147,"PU",F$1120:F$1147)</f>
        <v>2171.9075830996821</v>
      </c>
      <c r="G1154" s="431">
        <f t="shared" si="737"/>
        <v>2129.8965618278989</v>
      </c>
      <c r="H1154" s="431">
        <f t="shared" si="737"/>
        <v>2085.336336672005</v>
      </c>
      <c r="I1154" s="431">
        <f t="shared" si="737"/>
        <v>2038.141743885144</v>
      </c>
      <c r="J1154" s="431">
        <f t="shared" si="737"/>
        <v>1988.2252328521397</v>
      </c>
      <c r="K1154" s="431">
        <f t="shared" si="737"/>
        <v>1919.0499060243155</v>
      </c>
      <c r="L1154" s="431">
        <f t="shared" si="737"/>
        <v>1865.0617404980153</v>
      </c>
    </row>
    <row r="1155" spans="3:12" s="503" customFormat="1">
      <c r="C1155" s="157" t="str">
        <f t="shared" si="736"/>
        <v>G2</v>
      </c>
      <c r="D1155" s="157" t="str">
        <f t="shared" si="736"/>
        <v>Intermediate (IN)</v>
      </c>
      <c r="E1155" s="167" t="s">
        <v>661</v>
      </c>
      <c r="F1155" s="431">
        <f t="shared" ref="F1155:L1155" si="738">SUMIF($E$1120:$E$1147,"IN",F$1120:F$1147)</f>
        <v>2252.3486046959665</v>
      </c>
      <c r="G1155" s="431">
        <f t="shared" si="738"/>
        <v>2208.781619673377</v>
      </c>
      <c r="H1155" s="431">
        <f t="shared" si="738"/>
        <v>2162.5710158080051</v>
      </c>
      <c r="I1155" s="431">
        <f t="shared" si="738"/>
        <v>2113.6284751401495</v>
      </c>
      <c r="J1155" s="431">
        <f t="shared" si="738"/>
        <v>2061.8632044392557</v>
      </c>
      <c r="K1155" s="431">
        <f t="shared" si="738"/>
        <v>1990.1258284696612</v>
      </c>
      <c r="L1155" s="431">
        <f t="shared" si="738"/>
        <v>1934.138101257201</v>
      </c>
    </row>
    <row r="1156" spans="3:12" s="503" customFormat="1">
      <c r="C1156" s="157" t="str">
        <f t="shared" si="736"/>
        <v>G3</v>
      </c>
      <c r="D1156" s="157" t="str">
        <f t="shared" si="736"/>
        <v>Predominatly rural (PR)</v>
      </c>
      <c r="E1156" s="167" t="s">
        <v>661</v>
      </c>
      <c r="F1156" s="431">
        <f t="shared" ref="F1156:L1156" si="739">SUMIF($E$1120:$E$1147,"PR",F$1120:F$1147)</f>
        <v>2815.435755869958</v>
      </c>
      <c r="G1156" s="431">
        <f t="shared" si="739"/>
        <v>2760.9770245917211</v>
      </c>
      <c r="H1156" s="431">
        <f t="shared" si="739"/>
        <v>2703.2137697600069</v>
      </c>
      <c r="I1156" s="431">
        <f t="shared" si="739"/>
        <v>2642.0355939251863</v>
      </c>
      <c r="J1156" s="431">
        <f t="shared" si="739"/>
        <v>2577.3290055490702</v>
      </c>
      <c r="K1156" s="431">
        <f t="shared" si="739"/>
        <v>2487.6572855870763</v>
      </c>
      <c r="L1156" s="431">
        <f t="shared" si="739"/>
        <v>2417.6726265715006</v>
      </c>
    </row>
    <row r="1157" spans="3:12" s="503" customFormat="1">
      <c r="F1157" s="651" t="str">
        <f>IF(ROUNDDOWN(SUM(F1154:F1156),0)=ROUNDDOWN(F1148,0),"OK","Error")</f>
        <v>OK</v>
      </c>
      <c r="G1157" s="651" t="str">
        <f t="shared" ref="G1157:L1157" si="740">IF(ROUNDDOWN(SUM(G1154:G1156),0)=ROUNDDOWN(G1148,0),"OK","Error")</f>
        <v>OK</v>
      </c>
      <c r="H1157" s="651" t="str">
        <f t="shared" si="740"/>
        <v>OK</v>
      </c>
      <c r="I1157" s="651" t="str">
        <f t="shared" si="740"/>
        <v>OK</v>
      </c>
      <c r="J1157" s="651" t="str">
        <f t="shared" si="740"/>
        <v>OK</v>
      </c>
      <c r="K1157" s="651" t="str">
        <f t="shared" si="740"/>
        <v>OK</v>
      </c>
      <c r="L1157" s="651" t="str">
        <f t="shared" si="740"/>
        <v>OK</v>
      </c>
    </row>
    <row r="1158" spans="3:12" s="503" customFormat="1"/>
    <row r="1159" spans="3:12" s="503" customFormat="1">
      <c r="C1159" s="19" t="s">
        <v>709</v>
      </c>
      <c r="E1159" s="429"/>
      <c r="F1159" s="429"/>
      <c r="G1159" s="429"/>
      <c r="H1159" s="429"/>
      <c r="I1159" s="429"/>
      <c r="J1159" s="429"/>
    </row>
    <row r="1160" spans="3:12" s="503" customFormat="1"/>
    <row r="1161" spans="3:12" s="503" customFormat="1">
      <c r="C1161" s="40" t="str">
        <f>C1118</f>
        <v>Code</v>
      </c>
      <c r="D1161" s="167" t="s">
        <v>405</v>
      </c>
      <c r="E1161" s="167"/>
      <c r="F1161" s="167">
        <f t="shared" ref="F1161:K1161" si="741">F1118</f>
        <v>2014</v>
      </c>
      <c r="G1161" s="167">
        <f t="shared" si="741"/>
        <v>2015</v>
      </c>
      <c r="H1161" s="167">
        <f t="shared" si="741"/>
        <v>2016</v>
      </c>
      <c r="I1161" s="167">
        <f t="shared" si="741"/>
        <v>2017</v>
      </c>
      <c r="J1161" s="167">
        <f t="shared" si="741"/>
        <v>2018</v>
      </c>
      <c r="K1161" s="167">
        <f t="shared" si="741"/>
        <v>2019</v>
      </c>
      <c r="L1161" s="167">
        <f t="shared" ref="L1161" si="742">L1118</f>
        <v>2020</v>
      </c>
    </row>
    <row r="1162" spans="3:12" s="503" customFormat="1">
      <c r="C1162" s="40"/>
      <c r="D1162" s="55"/>
      <c r="E1162" s="167" t="s">
        <v>681</v>
      </c>
      <c r="F1162" s="167" t="str">
        <f t="shared" ref="F1162:K1162" si="743">F1119</f>
        <v xml:space="preserve">Actuals </v>
      </c>
      <c r="G1162" s="167" t="str">
        <f t="shared" si="743"/>
        <v xml:space="preserve">Estimated </v>
      </c>
      <c r="H1162" s="167" t="str">
        <f t="shared" si="743"/>
        <v xml:space="preserve">Estimated </v>
      </c>
      <c r="I1162" s="167" t="str">
        <f t="shared" si="743"/>
        <v xml:space="preserve">Estimated </v>
      </c>
      <c r="J1162" s="167" t="str">
        <f t="shared" si="743"/>
        <v>Estimated</v>
      </c>
      <c r="K1162" s="167" t="str">
        <f t="shared" si="743"/>
        <v>Estimated</v>
      </c>
      <c r="L1162" s="167" t="str">
        <f t="shared" ref="L1162" si="744">L1119</f>
        <v>Estimated</v>
      </c>
    </row>
    <row r="1163" spans="3:12" s="503" customFormat="1">
      <c r="C1163" s="157" t="str">
        <f t="shared" ref="C1163:C1190" si="745">C1120</f>
        <v>D01</v>
      </c>
      <c r="D1163" s="157" t="str">
        <f t="shared" ref="D1163:E1190" si="746">D1120</f>
        <v>Благоевград (Blagoevgrad)</v>
      </c>
      <c r="E1163" s="428" t="str">
        <f>E1120</f>
        <v>PR</v>
      </c>
      <c r="F1163" s="431">
        <f t="shared" ref="F1163:L1172" si="747">MAX(IF($E1163="PU",F1120/E$858,IF($E1163="IN",F1120/E$865,IF($E1163="PR",F1120/E$872))),F649)</f>
        <v>30.950504310628695</v>
      </c>
      <c r="G1163" s="431">
        <f t="shared" si="747"/>
        <v>31.266169079408161</v>
      </c>
      <c r="H1163" s="431">
        <f t="shared" si="747"/>
        <v>31.173518292767245</v>
      </c>
      <c r="I1163" s="431">
        <f t="shared" si="747"/>
        <v>31.204691811060009</v>
      </c>
      <c r="J1163" s="431">
        <f t="shared" si="747"/>
        <v>31.214053218603329</v>
      </c>
      <c r="K1163" s="431">
        <f t="shared" si="747"/>
        <v>31.220296029247049</v>
      </c>
      <c r="L1163" s="431">
        <f t="shared" si="747"/>
        <v>31.229662118055824</v>
      </c>
    </row>
    <row r="1164" spans="3:12" s="503" customFormat="1">
      <c r="C1164" s="157" t="str">
        <f t="shared" si="745"/>
        <v>D02</v>
      </c>
      <c r="D1164" s="157" t="str">
        <f t="shared" si="746"/>
        <v>Бургас (Burgas)</v>
      </c>
      <c r="E1164" s="428" t="str">
        <f t="shared" si="746"/>
        <v>IN</v>
      </c>
      <c r="F1164" s="431">
        <f t="shared" si="747"/>
        <v>37.361957709735179</v>
      </c>
      <c r="G1164" s="431">
        <f t="shared" si="747"/>
        <v>37.382844733274339</v>
      </c>
      <c r="H1164" s="431">
        <f t="shared" si="747"/>
        <v>37.378248105099907</v>
      </c>
      <c r="I1164" s="431">
        <f t="shared" si="747"/>
        <v>37.415626353205006</v>
      </c>
      <c r="J1164" s="431">
        <f t="shared" si="747"/>
        <v>37.426851041110972</v>
      </c>
      <c r="K1164" s="431">
        <f t="shared" si="747"/>
        <v>37.438079096423294</v>
      </c>
      <c r="L1164" s="431">
        <f t="shared" si="747"/>
        <v>37.449310520152224</v>
      </c>
    </row>
    <row r="1165" spans="3:12" s="503" customFormat="1">
      <c r="C1165" s="157" t="str">
        <f t="shared" si="745"/>
        <v>D03</v>
      </c>
      <c r="D1165" s="157" t="str">
        <f t="shared" si="746"/>
        <v>Добрич (Dobrich)</v>
      </c>
      <c r="E1165" s="428" t="str">
        <f t="shared" si="746"/>
        <v>IN</v>
      </c>
      <c r="F1165" s="431">
        <f t="shared" si="747"/>
        <v>22.545349378421143</v>
      </c>
      <c r="G1165" s="431">
        <f t="shared" si="747"/>
        <v>22.507006803764661</v>
      </c>
      <c r="H1165" s="431">
        <f t="shared" si="747"/>
        <v>22.507006803764661</v>
      </c>
      <c r="I1165" s="431">
        <f t="shared" si="747"/>
        <v>22.529513810568425</v>
      </c>
      <c r="J1165" s="431">
        <f t="shared" si="747"/>
        <v>22.536272664711589</v>
      </c>
      <c r="K1165" s="431">
        <f t="shared" si="747"/>
        <v>22.543033546511008</v>
      </c>
      <c r="L1165" s="431">
        <f t="shared" si="747"/>
        <v>22.54979645657496</v>
      </c>
    </row>
    <row r="1166" spans="3:12" s="503" customFormat="1">
      <c r="C1166" s="157" t="str">
        <f t="shared" si="745"/>
        <v>D04</v>
      </c>
      <c r="D1166" s="157" t="str">
        <f t="shared" si="746"/>
        <v>Габрово (Gabrovo)</v>
      </c>
      <c r="E1166" s="428" t="str">
        <f t="shared" si="746"/>
        <v>IN</v>
      </c>
      <c r="F1166" s="431">
        <f t="shared" si="747"/>
        <v>14.663727895156033</v>
      </c>
      <c r="G1166" s="431">
        <f t="shared" si="747"/>
        <v>14.380088669748547</v>
      </c>
      <c r="H1166" s="431">
        <f t="shared" si="747"/>
        <v>14.0792383841667</v>
      </c>
      <c r="I1166" s="431">
        <f t="shared" si="747"/>
        <v>13.760602051693681</v>
      </c>
      <c r="J1166" s="431">
        <f t="shared" si="747"/>
        <v>13.423588570568072</v>
      </c>
      <c r="K1166" s="431">
        <f t="shared" si="747"/>
        <v>12.956548362432686</v>
      </c>
      <c r="L1166" s="431">
        <f t="shared" si="747"/>
        <v>12.592044930059902</v>
      </c>
    </row>
    <row r="1167" spans="3:12" s="503" customFormat="1">
      <c r="C1167" s="157" t="str">
        <f t="shared" si="745"/>
        <v>D05</v>
      </c>
      <c r="D1167" s="157" t="str">
        <f t="shared" si="746"/>
        <v>Хасково (Haskovo)</v>
      </c>
      <c r="E1167" s="428" t="str">
        <f t="shared" si="746"/>
        <v>IN</v>
      </c>
      <c r="F1167" s="431">
        <f t="shared" si="747"/>
        <v>26.238364884548307</v>
      </c>
      <c r="G1167" s="431">
        <f t="shared" si="747"/>
        <v>26.288212292670863</v>
      </c>
      <c r="H1167" s="431">
        <f t="shared" si="747"/>
        <v>26.261829562211354</v>
      </c>
      <c r="I1167" s="431">
        <f t="shared" si="747"/>
        <v>26.288091391773559</v>
      </c>
      <c r="J1167" s="431">
        <f t="shared" si="747"/>
        <v>26.295977819191094</v>
      </c>
      <c r="K1167" s="431">
        <f t="shared" si="747"/>
        <v>26.303866612536854</v>
      </c>
      <c r="L1167" s="431">
        <f t="shared" si="747"/>
        <v>26.311757772520611</v>
      </c>
    </row>
    <row r="1168" spans="3:12" s="503" customFormat="1">
      <c r="C1168" s="157" t="str">
        <f t="shared" si="745"/>
        <v>D06</v>
      </c>
      <c r="D1168" s="157" t="str">
        <f t="shared" si="746"/>
        <v>Кърджали (Kardzhali)</v>
      </c>
      <c r="E1168" s="428" t="str">
        <f t="shared" si="746"/>
        <v>PR</v>
      </c>
      <c r="F1168" s="431">
        <f t="shared" si="747"/>
        <v>29.327455790312065</v>
      </c>
      <c r="G1168" s="431">
        <f t="shared" si="747"/>
        <v>28.760177339497094</v>
      </c>
      <c r="H1168" s="431">
        <f t="shared" si="747"/>
        <v>28.158476768333401</v>
      </c>
      <c r="I1168" s="431">
        <f t="shared" si="747"/>
        <v>27.521204103387362</v>
      </c>
      <c r="J1168" s="431">
        <f t="shared" si="747"/>
        <v>26.847177141136143</v>
      </c>
      <c r="K1168" s="431">
        <f t="shared" si="747"/>
        <v>25.913096724865373</v>
      </c>
      <c r="L1168" s="431">
        <f t="shared" si="747"/>
        <v>25.184089860119805</v>
      </c>
    </row>
    <row r="1169" spans="3:12" s="503" customFormat="1">
      <c r="C1169" s="157" t="str">
        <f t="shared" si="745"/>
        <v>D07</v>
      </c>
      <c r="D1169" s="157" t="str">
        <f t="shared" si="746"/>
        <v>Кюстендил (Kyustendil)</v>
      </c>
      <c r="E1169" s="428" t="str">
        <f t="shared" si="746"/>
        <v>IN</v>
      </c>
      <c r="F1169" s="431">
        <f t="shared" si="747"/>
        <v>14.663727895156033</v>
      </c>
      <c r="G1169" s="431">
        <f t="shared" si="747"/>
        <v>14.552924800255747</v>
      </c>
      <c r="H1169" s="431">
        <f t="shared" si="747"/>
        <v>14.491397016879219</v>
      </c>
      <c r="I1169" s="431">
        <f t="shared" si="747"/>
        <v>14.505888413896097</v>
      </c>
      <c r="J1169" s="431">
        <f t="shared" si="747"/>
        <v>14.510240180420263</v>
      </c>
      <c r="K1169" s="431">
        <f t="shared" si="747"/>
        <v>14.514593252474389</v>
      </c>
      <c r="L1169" s="431">
        <f t="shared" si="747"/>
        <v>14.518947630450132</v>
      </c>
    </row>
    <row r="1170" spans="3:12" s="503" customFormat="1">
      <c r="C1170" s="157" t="str">
        <f t="shared" si="745"/>
        <v>D08</v>
      </c>
      <c r="D1170" s="157" t="str">
        <f t="shared" si="746"/>
        <v>Ловеч (Lovech)</v>
      </c>
      <c r="E1170" s="428" t="str">
        <f t="shared" si="746"/>
        <v>PR</v>
      </c>
      <c r="F1170" s="431">
        <f t="shared" si="747"/>
        <v>29.327455790312065</v>
      </c>
      <c r="G1170" s="431">
        <f t="shared" si="747"/>
        <v>28.760177339497094</v>
      </c>
      <c r="H1170" s="431">
        <f t="shared" si="747"/>
        <v>28.158476768333401</v>
      </c>
      <c r="I1170" s="431">
        <f t="shared" si="747"/>
        <v>27.521204103387362</v>
      </c>
      <c r="J1170" s="431">
        <f t="shared" si="747"/>
        <v>26.847177141136143</v>
      </c>
      <c r="K1170" s="431">
        <f t="shared" si="747"/>
        <v>25.913096724865373</v>
      </c>
      <c r="L1170" s="431">
        <f t="shared" si="747"/>
        <v>25.184089860119805</v>
      </c>
    </row>
    <row r="1171" spans="3:12" s="503" customFormat="1">
      <c r="C1171" s="157" t="str">
        <f t="shared" si="745"/>
        <v>D09</v>
      </c>
      <c r="D1171" s="157" t="str">
        <f t="shared" si="746"/>
        <v>Монтана (Montana)</v>
      </c>
      <c r="E1171" s="428" t="str">
        <f t="shared" si="746"/>
        <v>PR</v>
      </c>
      <c r="F1171" s="431">
        <f t="shared" si="747"/>
        <v>29.327455790312065</v>
      </c>
      <c r="G1171" s="431">
        <f t="shared" si="747"/>
        <v>28.760177339497094</v>
      </c>
      <c r="H1171" s="431">
        <f t="shared" si="747"/>
        <v>28.158476768333401</v>
      </c>
      <c r="I1171" s="431">
        <f t="shared" si="747"/>
        <v>27.521204103387362</v>
      </c>
      <c r="J1171" s="431">
        <f t="shared" si="747"/>
        <v>26.847177141136143</v>
      </c>
      <c r="K1171" s="431">
        <f t="shared" si="747"/>
        <v>25.913096724865373</v>
      </c>
      <c r="L1171" s="431">
        <f t="shared" si="747"/>
        <v>25.184089860119805</v>
      </c>
    </row>
    <row r="1172" spans="3:12" s="503" customFormat="1">
      <c r="C1172" s="157" t="str">
        <f t="shared" si="745"/>
        <v>D10</v>
      </c>
      <c r="D1172" s="157" t="str">
        <f t="shared" si="746"/>
        <v>Пазарджик (Pazardzhik)</v>
      </c>
      <c r="E1172" s="428" t="str">
        <f t="shared" si="746"/>
        <v>PR</v>
      </c>
      <c r="F1172" s="431">
        <f t="shared" si="747"/>
        <v>29.327455790312065</v>
      </c>
      <c r="G1172" s="431">
        <f t="shared" si="747"/>
        <v>28.760177339497094</v>
      </c>
      <c r="H1172" s="431">
        <f t="shared" si="747"/>
        <v>28.158476768333401</v>
      </c>
      <c r="I1172" s="431">
        <f t="shared" si="747"/>
        <v>27.521204103387362</v>
      </c>
      <c r="J1172" s="431">
        <f t="shared" si="747"/>
        <v>26.847177141136143</v>
      </c>
      <c r="K1172" s="431">
        <f t="shared" si="747"/>
        <v>25.913096724865373</v>
      </c>
      <c r="L1172" s="431">
        <f t="shared" si="747"/>
        <v>25.184089860119805</v>
      </c>
    </row>
    <row r="1173" spans="3:12" s="503" customFormat="1">
      <c r="C1173" s="157" t="str">
        <f t="shared" si="745"/>
        <v>D11</v>
      </c>
      <c r="D1173" s="157" t="str">
        <f t="shared" si="746"/>
        <v>Перник (Pernik)</v>
      </c>
      <c r="E1173" s="428" t="str">
        <f t="shared" si="746"/>
        <v>IN</v>
      </c>
      <c r="F1173" s="431">
        <f t="shared" ref="F1173:L1182" si="748">MAX(IF($E1173="PU",F1130/E$858,IF($E1173="IN",F1130/E$865,IF($E1173="PR",F1130/E$872))),F659)</f>
        <v>14.663727895156033</v>
      </c>
      <c r="G1173" s="431">
        <f t="shared" si="748"/>
        <v>14.380088669748547</v>
      </c>
      <c r="H1173" s="431">
        <f t="shared" si="748"/>
        <v>14.0792383841667</v>
      </c>
      <c r="I1173" s="431">
        <f t="shared" si="748"/>
        <v>13.760602051693681</v>
      </c>
      <c r="J1173" s="431">
        <f t="shared" si="748"/>
        <v>13.423588570568072</v>
      </c>
      <c r="K1173" s="431">
        <f t="shared" si="748"/>
        <v>12.956548362432686</v>
      </c>
      <c r="L1173" s="431">
        <f t="shared" si="748"/>
        <v>12.592044930059902</v>
      </c>
    </row>
    <row r="1174" spans="3:12" s="503" customFormat="1">
      <c r="C1174" s="157" t="str">
        <f t="shared" si="745"/>
        <v>D12</v>
      </c>
      <c r="D1174" s="157" t="str">
        <f t="shared" si="746"/>
        <v>Плевен (Pleven)</v>
      </c>
      <c r="E1174" s="428" t="str">
        <f t="shared" si="746"/>
        <v>PR</v>
      </c>
      <c r="F1174" s="431">
        <f t="shared" si="748"/>
        <v>29.327455790312065</v>
      </c>
      <c r="G1174" s="431">
        <f t="shared" si="748"/>
        <v>28.760177339497094</v>
      </c>
      <c r="H1174" s="431">
        <f t="shared" si="748"/>
        <v>28.158476768333401</v>
      </c>
      <c r="I1174" s="431">
        <f t="shared" si="748"/>
        <v>27.521204103387362</v>
      </c>
      <c r="J1174" s="431">
        <f t="shared" si="748"/>
        <v>26.847177141136143</v>
      </c>
      <c r="K1174" s="431">
        <f t="shared" si="748"/>
        <v>25.913096724865373</v>
      </c>
      <c r="L1174" s="431">
        <f t="shared" si="748"/>
        <v>25.184089860119805</v>
      </c>
    </row>
    <row r="1175" spans="3:12" s="503" customFormat="1">
      <c r="C1175" s="157" t="str">
        <f t="shared" si="745"/>
        <v>D13</v>
      </c>
      <c r="D1175" s="157" t="str">
        <f t="shared" si="746"/>
        <v>Пловдив (Plovdiv)</v>
      </c>
      <c r="E1175" s="428" t="str">
        <f t="shared" si="746"/>
        <v>IN</v>
      </c>
      <c r="F1175" s="431">
        <f t="shared" si="748"/>
        <v>29.195579426801864</v>
      </c>
      <c r="G1175" s="431">
        <f t="shared" si="748"/>
        <v>29.275254501356756</v>
      </c>
      <c r="H1175" s="431">
        <f t="shared" si="748"/>
        <v>29.242024710179081</v>
      </c>
      <c r="I1175" s="431">
        <f t="shared" si="748"/>
        <v>29.271266734889256</v>
      </c>
      <c r="J1175" s="431">
        <f t="shared" si="748"/>
        <v>29.280048114909725</v>
      </c>
      <c r="K1175" s="431">
        <f t="shared" si="748"/>
        <v>29.288832129344197</v>
      </c>
      <c r="L1175" s="431">
        <f t="shared" si="748"/>
        <v>29.297618778982997</v>
      </c>
    </row>
    <row r="1176" spans="3:12" s="503" customFormat="1">
      <c r="C1176" s="157" t="str">
        <f t="shared" si="745"/>
        <v>D14</v>
      </c>
      <c r="D1176" s="157" t="str">
        <f t="shared" si="746"/>
        <v>Разград (Razgrad)</v>
      </c>
      <c r="E1176" s="428" t="str">
        <f t="shared" si="746"/>
        <v>PR</v>
      </c>
      <c r="F1176" s="431">
        <f t="shared" si="748"/>
        <v>29.327455790312065</v>
      </c>
      <c r="G1176" s="431">
        <f t="shared" si="748"/>
        <v>28.760177339497094</v>
      </c>
      <c r="H1176" s="431">
        <f t="shared" si="748"/>
        <v>28.158476768333401</v>
      </c>
      <c r="I1176" s="431">
        <f t="shared" si="748"/>
        <v>27.521204103387362</v>
      </c>
      <c r="J1176" s="431">
        <f t="shared" si="748"/>
        <v>26.847177141136143</v>
      </c>
      <c r="K1176" s="431">
        <f t="shared" si="748"/>
        <v>25.913096724865373</v>
      </c>
      <c r="L1176" s="431">
        <f t="shared" si="748"/>
        <v>25.184089860119805</v>
      </c>
    </row>
    <row r="1177" spans="3:12" s="503" customFormat="1">
      <c r="C1177" s="157" t="str">
        <f t="shared" si="745"/>
        <v>D15</v>
      </c>
      <c r="D1177" s="157" t="str">
        <f t="shared" si="746"/>
        <v>Русе (Ruse)</v>
      </c>
      <c r="E1177" s="428" t="str">
        <f t="shared" si="746"/>
        <v>IN</v>
      </c>
      <c r="F1177" s="431">
        <f t="shared" si="748"/>
        <v>14.663727895156033</v>
      </c>
      <c r="G1177" s="431">
        <f t="shared" si="748"/>
        <v>14.380088669748547</v>
      </c>
      <c r="H1177" s="431">
        <f t="shared" si="748"/>
        <v>14.0792383841667</v>
      </c>
      <c r="I1177" s="431">
        <f t="shared" si="748"/>
        <v>13.760602051693681</v>
      </c>
      <c r="J1177" s="431">
        <f t="shared" si="748"/>
        <v>13.51157074612745</v>
      </c>
      <c r="K1177" s="431">
        <f t="shared" si="748"/>
        <v>13.51562421735129</v>
      </c>
      <c r="L1177" s="431">
        <f t="shared" si="748"/>
        <v>13.519678904616493</v>
      </c>
    </row>
    <row r="1178" spans="3:12" s="503" customFormat="1">
      <c r="C1178" s="157" t="str">
        <f t="shared" si="745"/>
        <v>D16</v>
      </c>
      <c r="D1178" s="157" t="str">
        <f t="shared" si="746"/>
        <v>Шумен (Shumen)</v>
      </c>
      <c r="E1178" s="428" t="str">
        <f t="shared" si="746"/>
        <v>PR</v>
      </c>
      <c r="F1178" s="431">
        <f t="shared" si="748"/>
        <v>29.327455790312065</v>
      </c>
      <c r="G1178" s="431">
        <f t="shared" si="748"/>
        <v>28.760177339497094</v>
      </c>
      <c r="H1178" s="431">
        <f t="shared" si="748"/>
        <v>28.158476768333401</v>
      </c>
      <c r="I1178" s="431">
        <f t="shared" si="748"/>
        <v>27.521204103387362</v>
      </c>
      <c r="J1178" s="431">
        <f t="shared" si="748"/>
        <v>26.847177141136143</v>
      </c>
      <c r="K1178" s="431">
        <f t="shared" si="748"/>
        <v>25.913096724865373</v>
      </c>
      <c r="L1178" s="431">
        <f t="shared" si="748"/>
        <v>25.184089860119805</v>
      </c>
    </row>
    <row r="1179" spans="3:12" s="503" customFormat="1">
      <c r="C1179" s="157" t="str">
        <f t="shared" si="745"/>
        <v>D17</v>
      </c>
      <c r="D1179" s="157" t="str">
        <f t="shared" si="746"/>
        <v>Силистра (Silistra)</v>
      </c>
      <c r="E1179" s="428" t="str">
        <f t="shared" si="746"/>
        <v>PR</v>
      </c>
      <c r="F1179" s="431">
        <f t="shared" si="748"/>
        <v>29.327455790312065</v>
      </c>
      <c r="G1179" s="431">
        <f t="shared" si="748"/>
        <v>28.760177339497094</v>
      </c>
      <c r="H1179" s="431">
        <f t="shared" si="748"/>
        <v>28.158476768333401</v>
      </c>
      <c r="I1179" s="431">
        <f t="shared" si="748"/>
        <v>27.521204103387362</v>
      </c>
      <c r="J1179" s="431">
        <f t="shared" si="748"/>
        <v>26.847177141136143</v>
      </c>
      <c r="K1179" s="431">
        <f t="shared" si="748"/>
        <v>25.913096724865373</v>
      </c>
      <c r="L1179" s="431">
        <f t="shared" si="748"/>
        <v>25.184089860119805</v>
      </c>
    </row>
    <row r="1180" spans="3:12" s="503" customFormat="1">
      <c r="C1180" s="157" t="str">
        <f t="shared" si="745"/>
        <v>D18</v>
      </c>
      <c r="D1180" s="157" t="str">
        <f t="shared" si="746"/>
        <v>Сливен (Sliven)</v>
      </c>
      <c r="E1180" s="428" t="str">
        <f t="shared" si="746"/>
        <v>IN</v>
      </c>
      <c r="F1180" s="431">
        <f t="shared" si="748"/>
        <v>16.822602802592122</v>
      </c>
      <c r="G1180" s="431">
        <f t="shared" si="748"/>
        <v>16.991388165249116</v>
      </c>
      <c r="H1180" s="431">
        <f t="shared" si="748"/>
        <v>16.993255545444978</v>
      </c>
      <c r="I1180" s="431">
        <f t="shared" si="748"/>
        <v>17.010248800990421</v>
      </c>
      <c r="J1180" s="431">
        <f t="shared" si="748"/>
        <v>17.015351875630721</v>
      </c>
      <c r="K1180" s="431">
        <f t="shared" si="748"/>
        <v>17.020456481193406</v>
      </c>
      <c r="L1180" s="431">
        <f t="shared" si="748"/>
        <v>17.025562618137766</v>
      </c>
    </row>
    <row r="1181" spans="3:12" s="503" customFormat="1">
      <c r="C1181" s="157" t="str">
        <f t="shared" si="745"/>
        <v>D19</v>
      </c>
      <c r="D1181" s="157" t="str">
        <f t="shared" si="746"/>
        <v>Смолян (Smolyan)</v>
      </c>
      <c r="E1181" s="428" t="str">
        <f t="shared" si="746"/>
        <v>PR</v>
      </c>
      <c r="F1181" s="431">
        <f t="shared" si="748"/>
        <v>29.327455790312065</v>
      </c>
      <c r="G1181" s="431">
        <f t="shared" si="748"/>
        <v>28.760177339497094</v>
      </c>
      <c r="H1181" s="431">
        <f t="shared" si="748"/>
        <v>28.158476768333401</v>
      </c>
      <c r="I1181" s="431">
        <f t="shared" si="748"/>
        <v>27.521204103387362</v>
      </c>
      <c r="J1181" s="431">
        <f t="shared" si="748"/>
        <v>26.847177141136143</v>
      </c>
      <c r="K1181" s="431">
        <f t="shared" si="748"/>
        <v>25.913096724865373</v>
      </c>
      <c r="L1181" s="431">
        <f t="shared" si="748"/>
        <v>25.184089860119805</v>
      </c>
    </row>
    <row r="1182" spans="3:12" s="503" customFormat="1">
      <c r="C1182" s="157" t="str">
        <f t="shared" si="745"/>
        <v>D20</v>
      </c>
      <c r="D1182" s="157" t="str">
        <f t="shared" si="746"/>
        <v>София-град (Sofia-Capital)</v>
      </c>
      <c r="E1182" s="428" t="str">
        <f t="shared" si="746"/>
        <v>PU</v>
      </c>
      <c r="F1182" s="431">
        <f t="shared" si="748"/>
        <v>169.68027992966265</v>
      </c>
      <c r="G1182" s="431">
        <f t="shared" si="748"/>
        <v>166.39816889280459</v>
      </c>
      <c r="H1182" s="431">
        <f t="shared" si="748"/>
        <v>162.91690130250038</v>
      </c>
      <c r="I1182" s="431">
        <f t="shared" si="748"/>
        <v>159.22982374102688</v>
      </c>
      <c r="J1182" s="431">
        <f t="shared" si="748"/>
        <v>155.33009631657342</v>
      </c>
      <c r="K1182" s="431">
        <f t="shared" si="748"/>
        <v>149.92577390814964</v>
      </c>
      <c r="L1182" s="431">
        <f t="shared" si="748"/>
        <v>145.70794847640744</v>
      </c>
    </row>
    <row r="1183" spans="3:12" s="503" customFormat="1">
      <c r="C1183" s="157" t="str">
        <f t="shared" si="745"/>
        <v>D21</v>
      </c>
      <c r="D1183" s="157" t="str">
        <f t="shared" si="746"/>
        <v>София-област (Sofia (province))</v>
      </c>
      <c r="E1183" s="428" t="str">
        <f t="shared" si="746"/>
        <v>PR</v>
      </c>
      <c r="F1183" s="431">
        <f t="shared" ref="F1183:L1190" si="749">MAX(IF($E1183="PU",F1140/E$858,IF($E1183="IN",F1140/E$865,IF($E1183="PR",F1140/E$872))),F669)</f>
        <v>33.487690939112895</v>
      </c>
      <c r="G1183" s="431">
        <f t="shared" si="749"/>
        <v>33.63439022011098</v>
      </c>
      <c r="H1183" s="431">
        <f t="shared" si="749"/>
        <v>33.5926375141932</v>
      </c>
      <c r="I1183" s="431">
        <f t="shared" si="749"/>
        <v>33.626230151707396</v>
      </c>
      <c r="J1183" s="431">
        <f t="shared" si="749"/>
        <v>33.636318020752903</v>
      </c>
      <c r="K1183" s="431">
        <f t="shared" si="749"/>
        <v>33.646408916159125</v>
      </c>
      <c r="L1183" s="431">
        <f t="shared" si="749"/>
        <v>33.656502838833973</v>
      </c>
    </row>
    <row r="1184" spans="3:12" s="503" customFormat="1">
      <c r="C1184" s="157" t="str">
        <f t="shared" si="745"/>
        <v>D22</v>
      </c>
      <c r="D1184" s="157" t="str">
        <f t="shared" si="746"/>
        <v>Стара Загора (Stara Zagora)</v>
      </c>
      <c r="E1184" s="428" t="str">
        <f t="shared" si="746"/>
        <v>IN</v>
      </c>
      <c r="F1184" s="431">
        <f t="shared" si="749"/>
        <v>25.133257571881579</v>
      </c>
      <c r="G1184" s="431">
        <f t="shared" si="749"/>
        <v>25.30477327105956</v>
      </c>
      <c r="H1184" s="431">
        <f t="shared" si="749"/>
        <v>25.288780835536013</v>
      </c>
      <c r="I1184" s="431">
        <f t="shared" si="749"/>
        <v>25.314069616371544</v>
      </c>
      <c r="J1184" s="431">
        <f t="shared" si="749"/>
        <v>25.321663837256459</v>
      </c>
      <c r="K1184" s="431">
        <f t="shared" si="749"/>
        <v>25.329260336407632</v>
      </c>
      <c r="L1184" s="431">
        <f t="shared" si="749"/>
        <v>25.336859114508552</v>
      </c>
    </row>
    <row r="1185" spans="3:12" s="503" customFormat="1">
      <c r="C1185" s="157" t="str">
        <f t="shared" si="745"/>
        <v>D23</v>
      </c>
      <c r="D1185" s="157" t="str">
        <f t="shared" si="746"/>
        <v>Търговище (Targovishte)</v>
      </c>
      <c r="E1185" s="428" t="str">
        <f t="shared" si="746"/>
        <v>PR</v>
      </c>
      <c r="F1185" s="431">
        <f t="shared" si="749"/>
        <v>29.327455790312065</v>
      </c>
      <c r="G1185" s="431">
        <f t="shared" si="749"/>
        <v>28.760177339497094</v>
      </c>
      <c r="H1185" s="431">
        <f t="shared" si="749"/>
        <v>28.158476768333401</v>
      </c>
      <c r="I1185" s="431">
        <f t="shared" si="749"/>
        <v>27.521204103387362</v>
      </c>
      <c r="J1185" s="431">
        <f t="shared" si="749"/>
        <v>26.847177141136143</v>
      </c>
      <c r="K1185" s="431">
        <f t="shared" si="749"/>
        <v>25.913096724865373</v>
      </c>
      <c r="L1185" s="431">
        <f t="shared" si="749"/>
        <v>25.184089860119805</v>
      </c>
    </row>
    <row r="1186" spans="3:12" s="503" customFormat="1">
      <c r="C1186" s="157" t="str">
        <f t="shared" si="745"/>
        <v>D24</v>
      </c>
      <c r="D1186" s="157" t="str">
        <f t="shared" si="746"/>
        <v>Варна (Varna)</v>
      </c>
      <c r="E1186" s="428" t="str">
        <f t="shared" si="746"/>
        <v>IN</v>
      </c>
      <c r="F1186" s="431">
        <f t="shared" si="749"/>
        <v>18.095742392760339</v>
      </c>
      <c r="G1186" s="431">
        <f t="shared" si="749"/>
        <v>18.06489237015322</v>
      </c>
      <c r="H1186" s="431">
        <f t="shared" si="749"/>
        <v>18.064844488609737</v>
      </c>
      <c r="I1186" s="431">
        <f t="shared" si="749"/>
        <v>18.082909333098346</v>
      </c>
      <c r="J1186" s="431">
        <f t="shared" si="749"/>
        <v>18.088334205898274</v>
      </c>
      <c r="K1186" s="431">
        <f t="shared" si="749"/>
        <v>18.09376070616004</v>
      </c>
      <c r="L1186" s="431">
        <f t="shared" si="749"/>
        <v>18.099188834371891</v>
      </c>
    </row>
    <row r="1187" spans="3:12" s="503" customFormat="1">
      <c r="C1187" s="157" t="str">
        <f t="shared" si="745"/>
        <v>D25</v>
      </c>
      <c r="D1187" s="157" t="str">
        <f t="shared" si="746"/>
        <v>Велико Търново (Veliko Tarnovo)</v>
      </c>
      <c r="E1187" s="428" t="str">
        <f t="shared" si="746"/>
        <v>PR</v>
      </c>
      <c r="F1187" s="431">
        <f t="shared" si="749"/>
        <v>29.327455790312065</v>
      </c>
      <c r="G1187" s="431">
        <f t="shared" si="749"/>
        <v>28.760177339497094</v>
      </c>
      <c r="H1187" s="431">
        <f t="shared" si="749"/>
        <v>28.158476768333401</v>
      </c>
      <c r="I1187" s="431">
        <f t="shared" si="749"/>
        <v>27.521204103387362</v>
      </c>
      <c r="J1187" s="431">
        <f t="shared" si="749"/>
        <v>26.847177141136143</v>
      </c>
      <c r="K1187" s="431">
        <f t="shared" si="749"/>
        <v>25.913096724865373</v>
      </c>
      <c r="L1187" s="431">
        <f t="shared" si="749"/>
        <v>25.184089860119805</v>
      </c>
    </row>
    <row r="1188" spans="3:12" s="503" customFormat="1">
      <c r="C1188" s="157" t="str">
        <f t="shared" si="745"/>
        <v>D26</v>
      </c>
      <c r="D1188" s="157" t="str">
        <f t="shared" si="746"/>
        <v>Видин (Vidin)</v>
      </c>
      <c r="E1188" s="428" t="str">
        <f t="shared" si="746"/>
        <v>PR</v>
      </c>
      <c r="F1188" s="431">
        <f t="shared" si="749"/>
        <v>29.327455790312065</v>
      </c>
      <c r="G1188" s="431">
        <f t="shared" si="749"/>
        <v>28.760177339497094</v>
      </c>
      <c r="H1188" s="431">
        <f t="shared" si="749"/>
        <v>28.158476768333401</v>
      </c>
      <c r="I1188" s="431">
        <f t="shared" si="749"/>
        <v>27.521204103387362</v>
      </c>
      <c r="J1188" s="431">
        <f t="shared" si="749"/>
        <v>26.847177141136143</v>
      </c>
      <c r="K1188" s="431">
        <f t="shared" si="749"/>
        <v>25.913096724865373</v>
      </c>
      <c r="L1188" s="431">
        <f t="shared" si="749"/>
        <v>25.184089860119805</v>
      </c>
    </row>
    <row r="1189" spans="3:12" s="503" customFormat="1">
      <c r="C1189" s="157" t="str">
        <f t="shared" si="745"/>
        <v>D27</v>
      </c>
      <c r="D1189" s="157" t="str">
        <f t="shared" si="746"/>
        <v>Враца (Vratsa)</v>
      </c>
      <c r="E1189" s="428" t="str">
        <f t="shared" si="746"/>
        <v>PR</v>
      </c>
      <c r="F1189" s="431">
        <f t="shared" si="749"/>
        <v>29.327455790312065</v>
      </c>
      <c r="G1189" s="431">
        <f t="shared" si="749"/>
        <v>28.760177339497094</v>
      </c>
      <c r="H1189" s="431">
        <f t="shared" si="749"/>
        <v>28.158476768333401</v>
      </c>
      <c r="I1189" s="431">
        <f t="shared" si="749"/>
        <v>27.521204103387362</v>
      </c>
      <c r="J1189" s="431">
        <f t="shared" si="749"/>
        <v>26.847177141136143</v>
      </c>
      <c r="K1189" s="431">
        <f t="shared" si="749"/>
        <v>25.913096724865373</v>
      </c>
      <c r="L1189" s="431">
        <f t="shared" si="749"/>
        <v>25.184089860119805</v>
      </c>
    </row>
    <row r="1190" spans="3:12" s="503" customFormat="1">
      <c r="C1190" s="157" t="str">
        <f t="shared" si="745"/>
        <v>D28</v>
      </c>
      <c r="D1190" s="157" t="str">
        <f t="shared" si="746"/>
        <v>Ямбол (Yambol)</v>
      </c>
      <c r="E1190" s="428" t="str">
        <f t="shared" si="746"/>
        <v>IN</v>
      </c>
      <c r="F1190" s="431">
        <f t="shared" si="749"/>
        <v>15.988688645961506</v>
      </c>
      <c r="G1190" s="431">
        <f t="shared" si="749"/>
        <v>15.96442482061115</v>
      </c>
      <c r="H1190" s="431">
        <f t="shared" si="749"/>
        <v>15.964376939067662</v>
      </c>
      <c r="I1190" s="431">
        <f t="shared" si="749"/>
        <v>15.980341316006729</v>
      </c>
      <c r="J1190" s="431">
        <f t="shared" si="749"/>
        <v>15.98513541840153</v>
      </c>
      <c r="K1190" s="431">
        <f t="shared" si="749"/>
        <v>15.989930959027047</v>
      </c>
      <c r="L1190" s="431">
        <f t="shared" si="749"/>
        <v>15.994727938314757</v>
      </c>
    </row>
    <row r="1191" spans="3:12" s="503" customFormat="1">
      <c r="C1191" s="162"/>
      <c r="D1191" s="162" t="s">
        <v>988</v>
      </c>
      <c r="E1191" s="162"/>
      <c r="F1191" s="432">
        <f t="shared" ref="F1191:K1191" si="750">SUM(F1163:F1190)</f>
        <v>865.41185484678749</v>
      </c>
      <c r="G1191" s="432">
        <f t="shared" si="750"/>
        <v>854.6530213734269</v>
      </c>
      <c r="H1191" s="432">
        <f t="shared" si="750"/>
        <v>842.17273425708788</v>
      </c>
      <c r="I1191" s="432">
        <f t="shared" si="750"/>
        <v>829.5161609737105</v>
      </c>
      <c r="J1191" s="432">
        <f t="shared" si="750"/>
        <v>816.01239343549389</v>
      </c>
      <c r="K1191" s="432">
        <f t="shared" si="750"/>
        <v>797.61327033910015</v>
      </c>
      <c r="L1191" s="432">
        <f t="shared" ref="L1191" si="751">SUM(L1163:L1190)</f>
        <v>783.2748200436049</v>
      </c>
    </row>
    <row r="1192" spans="3:12" s="503" customFormat="1"/>
    <row r="1193" spans="3:12" s="503" customFormat="1"/>
    <row r="1194" spans="3:12" s="503" customFormat="1" ht="15.75">
      <c r="C1194" s="281" t="s">
        <v>710</v>
      </c>
      <c r="D1194" s="214"/>
      <c r="E1194" s="214"/>
      <c r="F1194" s="214"/>
      <c r="G1194" s="214"/>
      <c r="H1194" s="214"/>
      <c r="I1194" s="214"/>
      <c r="J1194" s="214"/>
    </row>
    <row r="1195" spans="3:12" s="503" customFormat="1">
      <c r="C1195" s="284" t="s">
        <v>681</v>
      </c>
      <c r="D1195" s="243" t="s">
        <v>14</v>
      </c>
      <c r="E1195" s="230">
        <f t="shared" ref="E1195:K1195" si="752">F1161</f>
        <v>2014</v>
      </c>
      <c r="F1195" s="230">
        <f t="shared" si="752"/>
        <v>2015</v>
      </c>
      <c r="G1195" s="230">
        <f t="shared" si="752"/>
        <v>2016</v>
      </c>
      <c r="H1195" s="230">
        <f t="shared" si="752"/>
        <v>2017</v>
      </c>
      <c r="I1195" s="230">
        <f t="shared" si="752"/>
        <v>2018</v>
      </c>
      <c r="J1195" s="230">
        <f t="shared" si="752"/>
        <v>2019</v>
      </c>
      <c r="K1195" s="230">
        <f t="shared" si="752"/>
        <v>2020</v>
      </c>
    </row>
    <row r="1196" spans="3:12" s="503" customFormat="1">
      <c r="C1196" s="278" t="str">
        <f t="shared" ref="C1196:D1198" si="753">C1067</f>
        <v>G1</v>
      </c>
      <c r="D1196" s="278" t="str">
        <f t="shared" si="753"/>
        <v>Predominatly urban (PU)</v>
      </c>
      <c r="E1196" s="633">
        <f t="shared" ref="E1196:K1196" si="754">SUMIF($E$1163:$E$1190,"PU",F1163:F1190)</f>
        <v>169.68027992966265</v>
      </c>
      <c r="F1196" s="633">
        <f t="shared" si="754"/>
        <v>166.39816889280459</v>
      </c>
      <c r="G1196" s="633">
        <f t="shared" si="754"/>
        <v>162.91690130250038</v>
      </c>
      <c r="H1196" s="633">
        <f t="shared" si="754"/>
        <v>159.22982374102688</v>
      </c>
      <c r="I1196" s="633">
        <f t="shared" si="754"/>
        <v>155.33009631657342</v>
      </c>
      <c r="J1196" s="633">
        <f t="shared" si="754"/>
        <v>149.92577390814964</v>
      </c>
      <c r="K1196" s="633">
        <f t="shared" si="754"/>
        <v>145.70794847640744</v>
      </c>
    </row>
    <row r="1197" spans="3:12" s="503" customFormat="1">
      <c r="C1197" s="278" t="str">
        <f t="shared" si="753"/>
        <v>G2</v>
      </c>
      <c r="D1197" s="278" t="str">
        <f t="shared" si="753"/>
        <v>Intermediate (IN)</v>
      </c>
      <c r="E1197" s="633">
        <f t="shared" ref="E1197:K1197" si="755">SUMIF($E$1163:$E$1190,"IN",F1163:F1190)</f>
        <v>250.03645439332615</v>
      </c>
      <c r="F1197" s="633">
        <f t="shared" si="755"/>
        <v>249.47198776764105</v>
      </c>
      <c r="G1197" s="633">
        <f t="shared" si="755"/>
        <v>248.42947915929267</v>
      </c>
      <c r="H1197" s="633">
        <f t="shared" si="755"/>
        <v>247.6797619258804</v>
      </c>
      <c r="I1197" s="633">
        <f t="shared" si="755"/>
        <v>246.81862304479424</v>
      </c>
      <c r="J1197" s="633">
        <f t="shared" si="755"/>
        <v>245.95053406229454</v>
      </c>
      <c r="K1197" s="633">
        <f t="shared" si="755"/>
        <v>245.28753842875017</v>
      </c>
    </row>
    <row r="1198" spans="3:12" s="503" customFormat="1">
      <c r="C1198" s="278" t="str">
        <f t="shared" si="753"/>
        <v>G3</v>
      </c>
      <c r="D1198" s="278" t="str">
        <f t="shared" si="753"/>
        <v>Predominatly rural (PR)</v>
      </c>
      <c r="E1198" s="633">
        <f t="shared" ref="E1198:K1198" si="756">SUMIF($E$1163:$E$1190,"PR",F1163:F1190)</f>
        <v>445.69512052379838</v>
      </c>
      <c r="F1198" s="633">
        <f t="shared" si="756"/>
        <v>438.78286471298134</v>
      </c>
      <c r="G1198" s="633">
        <f t="shared" si="756"/>
        <v>430.82635379529466</v>
      </c>
      <c r="H1198" s="633">
        <f t="shared" si="756"/>
        <v>422.60657530680317</v>
      </c>
      <c r="I1198" s="633">
        <f t="shared" si="756"/>
        <v>413.86367407412627</v>
      </c>
      <c r="J1198" s="633">
        <f t="shared" si="756"/>
        <v>401.73696236865612</v>
      </c>
      <c r="K1198" s="633">
        <f t="shared" si="756"/>
        <v>392.27933313844721</v>
      </c>
    </row>
    <row r="1199" spans="3:12" s="503" customFormat="1">
      <c r="C1199" s="162"/>
      <c r="D1199" s="162" t="s">
        <v>988</v>
      </c>
      <c r="E1199" s="432">
        <f t="shared" ref="E1199:J1199" si="757">SUM(E1196:E1198)</f>
        <v>865.41185484678726</v>
      </c>
      <c r="F1199" s="432">
        <f t="shared" si="757"/>
        <v>854.65302137342701</v>
      </c>
      <c r="G1199" s="432">
        <f t="shared" si="757"/>
        <v>842.17273425708777</v>
      </c>
      <c r="H1199" s="432">
        <f t="shared" si="757"/>
        <v>829.51616097371038</v>
      </c>
      <c r="I1199" s="432">
        <f t="shared" si="757"/>
        <v>816.01239343549389</v>
      </c>
      <c r="J1199" s="432">
        <f t="shared" si="757"/>
        <v>797.61327033910027</v>
      </c>
      <c r="K1199" s="432">
        <f t="shared" ref="K1199" si="758">SUM(K1196:K1198)</f>
        <v>783.27482004360479</v>
      </c>
    </row>
    <row r="1200" spans="3:12" s="503" customFormat="1">
      <c r="E1200" s="652" t="str">
        <f>IF(ROUNDDOWN(SUM(E1196:E1198),0)=ROUNDDOWN(F1191,0),"OK","ERROR")</f>
        <v>OK</v>
      </c>
      <c r="F1200" s="652" t="str">
        <f t="shared" ref="F1200:K1200" si="759">IF(ROUNDDOWN(SUM(F1196:F1198),0)=ROUNDDOWN(G1191,0),"OK","ERROR")</f>
        <v>OK</v>
      </c>
      <c r="G1200" s="652" t="str">
        <f t="shared" si="759"/>
        <v>OK</v>
      </c>
      <c r="H1200" s="652" t="str">
        <f t="shared" si="759"/>
        <v>OK</v>
      </c>
      <c r="I1200" s="652" t="str">
        <f t="shared" si="759"/>
        <v>OK</v>
      </c>
      <c r="J1200" s="652" t="str">
        <f t="shared" si="759"/>
        <v>OK</v>
      </c>
      <c r="K1200" s="652" t="str">
        <f t="shared" si="759"/>
        <v>OK</v>
      </c>
    </row>
    <row r="1201" spans="2:11" s="503" customFormat="1">
      <c r="E1201" s="440"/>
      <c r="F1201" s="440"/>
      <c r="G1201" s="440"/>
      <c r="H1201" s="440"/>
      <c r="I1201" s="440"/>
      <c r="J1201" s="440"/>
      <c r="K1201" s="440"/>
    </row>
    <row r="1202" spans="2:11" s="503" customFormat="1" ht="15.75">
      <c r="C1202" s="281" t="s">
        <v>655</v>
      </c>
      <c r="E1202" s="433"/>
      <c r="F1202" s="433"/>
      <c r="G1202" s="433"/>
      <c r="H1202" s="433"/>
      <c r="I1202" s="433"/>
      <c r="J1202" s="433"/>
      <c r="K1202" s="433"/>
    </row>
    <row r="1203" spans="2:11" s="503" customFormat="1">
      <c r="E1203" s="433"/>
      <c r="F1203" s="433"/>
      <c r="G1203" s="433"/>
      <c r="H1203" s="433"/>
      <c r="I1203" s="433"/>
      <c r="J1203" s="433"/>
      <c r="K1203" s="433"/>
    </row>
    <row r="1204" spans="2:11" s="503" customFormat="1">
      <c r="C1204" s="284" t="s">
        <v>306</v>
      </c>
      <c r="D1204" s="243" t="s">
        <v>14</v>
      </c>
      <c r="E1204" s="230">
        <f t="shared" ref="E1204:K1204" si="760">F1161</f>
        <v>2014</v>
      </c>
      <c r="F1204" s="230">
        <f t="shared" si="760"/>
        <v>2015</v>
      </c>
      <c r="G1204" s="230">
        <f t="shared" si="760"/>
        <v>2016</v>
      </c>
      <c r="H1204" s="230">
        <f t="shared" si="760"/>
        <v>2017</v>
      </c>
      <c r="I1204" s="230">
        <f t="shared" si="760"/>
        <v>2018</v>
      </c>
      <c r="J1204" s="230">
        <f t="shared" si="760"/>
        <v>2019</v>
      </c>
      <c r="K1204" s="230">
        <f t="shared" si="760"/>
        <v>2020</v>
      </c>
    </row>
    <row r="1205" spans="2:11" s="503" customFormat="1" ht="25.5">
      <c r="C1205" s="278" t="s">
        <v>656</v>
      </c>
      <c r="D1205" s="278" t="s">
        <v>617</v>
      </c>
      <c r="E1205" s="338">
        <f t="shared" ref="E1205:K1205" si="761">E1196*E859+E1197*E866+E1198*E873</f>
        <v>5140.5143566791039</v>
      </c>
      <c r="F1205" s="338">
        <f t="shared" si="761"/>
        <v>5082.0927121354907</v>
      </c>
      <c r="G1205" s="338">
        <f t="shared" si="761"/>
        <v>5014.0764588755228</v>
      </c>
      <c r="H1205" s="338">
        <f t="shared" si="761"/>
        <v>4945.7029865624709</v>
      </c>
      <c r="I1205" s="338">
        <f t="shared" si="761"/>
        <v>4872.6444511874461</v>
      </c>
      <c r="J1205" s="338">
        <f t="shared" si="761"/>
        <v>4773.9583132381777</v>
      </c>
      <c r="K1205" s="338">
        <f t="shared" si="761"/>
        <v>4697.0812277950499</v>
      </c>
    </row>
    <row r="1206" spans="2:11" s="503" customFormat="1">
      <c r="C1206" s="214"/>
      <c r="D1206" s="214"/>
      <c r="E1206" s="214"/>
      <c r="F1206" s="214"/>
      <c r="G1206" s="214"/>
      <c r="H1206" s="214"/>
      <c r="I1206" s="214"/>
      <c r="J1206" s="214"/>
      <c r="K1206" s="214"/>
    </row>
    <row r="1207" spans="2:11" s="503" customFormat="1">
      <c r="E1207" s="433"/>
      <c r="F1207" s="433"/>
      <c r="G1207" s="433"/>
      <c r="H1207" s="433"/>
      <c r="I1207" s="433"/>
      <c r="J1207" s="433"/>
      <c r="K1207" s="433"/>
    </row>
    <row r="1208" spans="2:11" s="503" customFormat="1">
      <c r="B1208" s="384">
        <f>B1079+0.01</f>
        <v>6.1599999999999966</v>
      </c>
      <c r="C1208" s="75" t="s">
        <v>871</v>
      </c>
      <c r="E1208" s="433"/>
      <c r="F1208" s="433"/>
      <c r="G1208" s="433"/>
      <c r="H1208" s="433"/>
      <c r="I1208" s="433"/>
      <c r="J1208" s="433"/>
      <c r="K1208" s="433"/>
    </row>
    <row r="1209" spans="2:11" s="503" customFormat="1">
      <c r="E1209" s="433"/>
      <c r="F1209" s="433"/>
      <c r="G1209" s="433"/>
      <c r="H1209" s="433"/>
      <c r="I1209" s="433"/>
      <c r="J1209" s="433"/>
      <c r="K1209" s="433"/>
    </row>
    <row r="1210" spans="2:11" s="503" customFormat="1">
      <c r="C1210" s="19" t="s">
        <v>279</v>
      </c>
      <c r="D1210" s="231"/>
      <c r="E1210" s="231"/>
      <c r="F1210" s="231"/>
      <c r="G1210" s="231"/>
      <c r="H1210" s="231"/>
      <c r="I1210" s="231"/>
      <c r="J1210" s="21"/>
      <c r="K1210" s="21"/>
    </row>
    <row r="1211" spans="2:11" s="503" customFormat="1">
      <c r="C1211" s="231"/>
      <c r="D1211" s="231"/>
      <c r="E1211" s="231"/>
      <c r="F1211" s="231"/>
      <c r="G1211" s="231"/>
      <c r="H1211" s="231"/>
      <c r="I1211" s="231"/>
      <c r="J1211" s="21"/>
      <c r="K1211" s="21"/>
    </row>
    <row r="1212" spans="2:11" s="503" customFormat="1">
      <c r="C1212" s="40" t="s">
        <v>0</v>
      </c>
      <c r="D1212" s="41" t="s">
        <v>405</v>
      </c>
      <c r="E1212" s="42">
        <f t="shared" ref="E1212:K1212" si="762">E1204</f>
        <v>2014</v>
      </c>
      <c r="F1212" s="42">
        <f t="shared" si="762"/>
        <v>2015</v>
      </c>
      <c r="G1212" s="42">
        <f t="shared" si="762"/>
        <v>2016</v>
      </c>
      <c r="H1212" s="42">
        <f t="shared" si="762"/>
        <v>2017</v>
      </c>
      <c r="I1212" s="42">
        <f t="shared" si="762"/>
        <v>2018</v>
      </c>
      <c r="J1212" s="42">
        <f t="shared" si="762"/>
        <v>2019</v>
      </c>
      <c r="K1212" s="42">
        <f t="shared" si="762"/>
        <v>2020</v>
      </c>
    </row>
    <row r="1213" spans="2:11" s="503" customFormat="1">
      <c r="C1213" s="40"/>
      <c r="D1213" s="55"/>
      <c r="E1213" s="42" t="s">
        <v>37</v>
      </c>
      <c r="F1213" s="42" t="s">
        <v>39</v>
      </c>
      <c r="G1213" s="42" t="s">
        <v>39</v>
      </c>
      <c r="H1213" s="42" t="s">
        <v>39</v>
      </c>
      <c r="I1213" s="42" t="s">
        <v>38</v>
      </c>
      <c r="J1213" s="42" t="s">
        <v>38</v>
      </c>
      <c r="K1213" s="42" t="s">
        <v>38</v>
      </c>
    </row>
    <row r="1214" spans="2:11" s="503" customFormat="1">
      <c r="C1214" s="157" t="str">
        <f>C1085</f>
        <v>D01</v>
      </c>
      <c r="D1214" s="157" t="str">
        <f t="shared" ref="D1214:K1241" si="763">D1085</f>
        <v>Благоевград (Blagoevgrad)</v>
      </c>
      <c r="E1214" s="428">
        <f>'1. Coverage&amp;Subs'!F154/'1. Coverage&amp;Subs'!F$182</f>
        <v>5.8677852991072574E-2</v>
      </c>
      <c r="F1214" s="428">
        <f>'1. Coverage&amp;Subs'!G154/'1. Coverage&amp;Subs'!G$182</f>
        <v>5.9096797058400555E-2</v>
      </c>
      <c r="G1214" s="428">
        <f>'1. Coverage&amp;Subs'!H154/'1. Coverage&amp;Subs'!H$182</f>
        <v>5.897378343105307E-2</v>
      </c>
      <c r="H1214" s="428">
        <f>'1. Coverage&amp;Subs'!I154/'1. Coverage&amp;Subs'!I$182</f>
        <v>5.897378343105307E-2</v>
      </c>
      <c r="I1214" s="428">
        <f t="shared" ref="I1214:K1214" si="764">I1085</f>
        <v>2.5925925925925925E-2</v>
      </c>
      <c r="J1214" s="428">
        <f t="shared" si="764"/>
        <v>2.5925925925925925E-2</v>
      </c>
      <c r="K1214" s="428">
        <f t="shared" si="764"/>
        <v>2.5925925925925925E-2</v>
      </c>
    </row>
    <row r="1215" spans="2:11" s="503" customFormat="1">
      <c r="C1215" s="157" t="str">
        <f t="shared" ref="C1215" si="765">C1086</f>
        <v>D02</v>
      </c>
      <c r="D1215" s="157" t="str">
        <f t="shared" si="763"/>
        <v>Бургас (Burgas)</v>
      </c>
      <c r="E1215" s="428">
        <f>'1. Coverage&amp;Subs'!F155/'1. Coverage&amp;Subs'!F$182</f>
        <v>7.0833077223806273E-2</v>
      </c>
      <c r="F1215" s="428">
        <f>'1. Coverage&amp;Subs'!G155/'1. Coverage&amp;Subs'!G$182</f>
        <v>7.0658045219968782E-2</v>
      </c>
      <c r="G1215" s="428">
        <f>'1. Coverage&amp;Subs'!H155/'1. Coverage&amp;Subs'!H$182</f>
        <v>7.0711835862741643E-2</v>
      </c>
      <c r="H1215" s="428">
        <f>'1. Coverage&amp;Subs'!I155/'1. Coverage&amp;Subs'!I$182</f>
        <v>7.071183586274167E-2</v>
      </c>
      <c r="I1215" s="428">
        <f t="shared" si="763"/>
        <v>2.5925925925925925E-2</v>
      </c>
      <c r="J1215" s="428">
        <f t="shared" si="763"/>
        <v>2.5925925925925925E-2</v>
      </c>
      <c r="K1215" s="428">
        <f t="shared" si="763"/>
        <v>2.5925925925925925E-2</v>
      </c>
    </row>
    <row r="1216" spans="2:11" s="503" customFormat="1">
      <c r="C1216" s="157" t="str">
        <f t="shared" ref="C1216" si="766">C1087</f>
        <v>D03</v>
      </c>
      <c r="D1216" s="157" t="str">
        <f t="shared" si="763"/>
        <v>Добрич (Dobrich)</v>
      </c>
      <c r="E1216" s="428">
        <f>'1. Coverage&amp;Subs'!F156/'1. Coverage&amp;Subs'!F$182</f>
        <v>4.2742847844487772E-2</v>
      </c>
      <c r="F1216" s="428">
        <f>'1. Coverage&amp;Subs'!G156/'1. Coverage&amp;Subs'!G$182</f>
        <v>4.2540933303853869E-2</v>
      </c>
      <c r="G1216" s="428">
        <f>'1. Coverage&amp;Subs'!H156/'1. Coverage&amp;Subs'!H$182</f>
        <v>4.2578554414707023E-2</v>
      </c>
      <c r="H1216" s="428">
        <f>'1. Coverage&amp;Subs'!I156/'1. Coverage&amp;Subs'!I$182</f>
        <v>4.2578554414707037E-2</v>
      </c>
      <c r="I1216" s="428">
        <f t="shared" si="763"/>
        <v>2.5925925925925925E-2</v>
      </c>
      <c r="J1216" s="428">
        <f t="shared" si="763"/>
        <v>2.5925925925925925E-2</v>
      </c>
      <c r="K1216" s="428">
        <f t="shared" si="763"/>
        <v>2.5925925925925925E-2</v>
      </c>
    </row>
    <row r="1217" spans="3:11" s="503" customFormat="1">
      <c r="C1217" s="157" t="str">
        <f t="shared" ref="C1217" si="767">C1088</f>
        <v>D04</v>
      </c>
      <c r="D1217" s="157" t="str">
        <f t="shared" si="763"/>
        <v>Габрово (Gabrovo)</v>
      </c>
      <c r="E1217" s="428">
        <f>'1. Coverage&amp;Subs'!F157/'1. Coverage&amp;Subs'!F$182</f>
        <v>1.8402052844796096E-2</v>
      </c>
      <c r="F1217" s="428">
        <f>'1. Coverage&amp;Subs'!G157/'1. Coverage&amp;Subs'!G$182</f>
        <v>1.8338116506458797E-2</v>
      </c>
      <c r="G1217" s="428">
        <f>'1. Coverage&amp;Subs'!H157/'1. Coverage&amp;Subs'!H$182</f>
        <v>1.8352884525499526E-2</v>
      </c>
      <c r="H1217" s="428">
        <f>'1. Coverage&amp;Subs'!I157/'1. Coverage&amp;Subs'!I$182</f>
        <v>1.8352884525499526E-2</v>
      </c>
      <c r="I1217" s="428">
        <f t="shared" si="763"/>
        <v>2.5925925925925925E-2</v>
      </c>
      <c r="J1217" s="428">
        <f t="shared" si="763"/>
        <v>2.5925925925925925E-2</v>
      </c>
      <c r="K1217" s="428">
        <f t="shared" si="763"/>
        <v>2.5925925925925925E-2</v>
      </c>
    </row>
    <row r="1218" spans="3:11" s="503" customFormat="1">
      <c r="C1218" s="157" t="str">
        <f t="shared" ref="C1218" si="768">C1089</f>
        <v>D05</v>
      </c>
      <c r="D1218" s="157" t="str">
        <f t="shared" si="763"/>
        <v>Хасково (Haskovo)</v>
      </c>
      <c r="E1218" s="428">
        <f>'1. Coverage&amp;Subs'!F158/'1. Coverage&amp;Subs'!F$182</f>
        <v>4.9744291788257858E-2</v>
      </c>
      <c r="F1218" s="428">
        <f>'1. Coverage&amp;Subs'!G158/'1. Coverage&amp;Subs'!G$182</f>
        <v>4.9687863675991095E-2</v>
      </c>
      <c r="G1218" s="428">
        <f>'1. Coverage&amp;Subs'!H158/'1. Coverage&amp;Subs'!H$182</f>
        <v>4.9681894567043992E-2</v>
      </c>
      <c r="H1218" s="428">
        <f>'1. Coverage&amp;Subs'!I158/'1. Coverage&amp;Subs'!I$182</f>
        <v>4.9681894567043999E-2</v>
      </c>
      <c r="I1218" s="428">
        <f t="shared" si="763"/>
        <v>2.5925925925925925E-2</v>
      </c>
      <c r="J1218" s="428">
        <f t="shared" si="763"/>
        <v>2.5925925925925925E-2</v>
      </c>
      <c r="K1218" s="428">
        <f t="shared" si="763"/>
        <v>2.5925925925925925E-2</v>
      </c>
    </row>
    <row r="1219" spans="3:11" s="503" customFormat="1">
      <c r="C1219" s="157" t="str">
        <f t="shared" ref="C1219" si="769">C1090</f>
        <v>D06</v>
      </c>
      <c r="D1219" s="157" t="str">
        <f t="shared" si="763"/>
        <v>Кърджали (Kardzhali)</v>
      </c>
      <c r="E1219" s="428">
        <f>'1. Coverage&amp;Subs'!F159/'1. Coverage&amp;Subs'!F$182</f>
        <v>2.9086288869114119E-2</v>
      </c>
      <c r="F1219" s="428">
        <f>'1. Coverage&amp;Subs'!G159/'1. Coverage&amp;Subs'!G$182</f>
        <v>2.9103672483250142E-2</v>
      </c>
      <c r="G1219" s="428">
        <f>'1. Coverage&amp;Subs'!H159/'1. Coverage&amp;Subs'!H$182</f>
        <v>2.9100695886205969E-2</v>
      </c>
      <c r="H1219" s="428">
        <f>'1. Coverage&amp;Subs'!I159/'1. Coverage&amp;Subs'!I$182</f>
        <v>2.9100695886205976E-2</v>
      </c>
      <c r="I1219" s="428">
        <f t="shared" si="763"/>
        <v>2.5925925925925925E-2</v>
      </c>
      <c r="J1219" s="428">
        <f t="shared" si="763"/>
        <v>2.5925925925925925E-2</v>
      </c>
      <c r="K1219" s="428">
        <f t="shared" si="763"/>
        <v>2.5925925925925925E-2</v>
      </c>
    </row>
    <row r="1220" spans="3:11" s="503" customFormat="1">
      <c r="C1220" s="157" t="str">
        <f t="shared" ref="C1220" si="770">C1091</f>
        <v>D07</v>
      </c>
      <c r="D1220" s="157" t="str">
        <f t="shared" si="763"/>
        <v>Кюстендил (Kyustendil)</v>
      </c>
      <c r="E1220" s="428">
        <f>'1. Coverage&amp;Subs'!F160/'1. Coverage&amp;Subs'!F$182</f>
        <v>2.7147449161390901E-2</v>
      </c>
      <c r="F1220" s="428">
        <f>'1. Coverage&amp;Subs'!G160/'1. Coverage&amp;Subs'!G$182</f>
        <v>2.7506767501404357E-2</v>
      </c>
      <c r="G1220" s="428">
        <f>'1. Coverage&amp;Subs'!H160/'1. Coverage&amp;Subs'!H$182</f>
        <v>2.7414695423876079E-2</v>
      </c>
      <c r="H1220" s="428">
        <f>'1. Coverage&amp;Subs'!I160/'1. Coverage&amp;Subs'!I$182</f>
        <v>2.741469542387609E-2</v>
      </c>
      <c r="I1220" s="428">
        <f t="shared" si="763"/>
        <v>2.5925925925925925E-2</v>
      </c>
      <c r="J1220" s="428">
        <f t="shared" si="763"/>
        <v>2.5925925925925925E-2</v>
      </c>
      <c r="K1220" s="428">
        <f t="shared" si="763"/>
        <v>2.5925925925925925E-2</v>
      </c>
    </row>
    <row r="1221" spans="3:11" s="503" customFormat="1">
      <c r="C1221" s="157" t="str">
        <f t="shared" ref="C1221" si="771">C1092</f>
        <v>D08</v>
      </c>
      <c r="D1221" s="157" t="str">
        <f t="shared" si="763"/>
        <v>Ловеч (Lovech)</v>
      </c>
      <c r="E1221" s="428">
        <f>'1. Coverage&amp;Subs'!F161/'1. Coverage&amp;Subs'!F$182</f>
        <v>3.5928786472206389E-2</v>
      </c>
      <c r="F1221" s="428">
        <f>'1. Coverage&amp;Subs'!G161/'1. Coverage&amp;Subs'!G$182</f>
        <v>3.620281788341715E-2</v>
      </c>
      <c r="G1221" s="428">
        <f>'1. Coverage&amp;Subs'!H161/'1. Coverage&amp;Subs'!H$182</f>
        <v>3.6125592133724932E-2</v>
      </c>
      <c r="H1221" s="428">
        <f>'1. Coverage&amp;Subs'!I161/'1. Coverage&amp;Subs'!I$182</f>
        <v>3.6125592133724939E-2</v>
      </c>
      <c r="I1221" s="428">
        <f t="shared" si="763"/>
        <v>2.5925925925925925E-2</v>
      </c>
      <c r="J1221" s="428">
        <f t="shared" si="763"/>
        <v>2.5925925925925925E-2</v>
      </c>
      <c r="K1221" s="428">
        <f t="shared" si="763"/>
        <v>2.5925925925925925E-2</v>
      </c>
    </row>
    <row r="1222" spans="3:11" s="503" customFormat="1">
      <c r="C1222" s="157" t="str">
        <f t="shared" ref="C1222" si="772">C1093</f>
        <v>D09</v>
      </c>
      <c r="D1222" s="157" t="str">
        <f t="shared" si="763"/>
        <v>Монтана (Montana)</v>
      </c>
      <c r="E1222" s="428">
        <f>'1. Coverage&amp;Subs'!F162/'1. Coverage&amp;Subs'!F$182</f>
        <v>3.2756272820109338E-2</v>
      </c>
      <c r="F1222" s="428">
        <f>'1. Coverage&amp;Subs'!G162/'1. Coverage&amp;Subs'!G$182</f>
        <v>3.264881059313187E-2</v>
      </c>
      <c r="G1222" s="428">
        <f>'1. Coverage&amp;Subs'!H162/'1. Coverage&amp;Subs'!H$182</f>
        <v>3.2669078318539505E-2</v>
      </c>
      <c r="H1222" s="428">
        <f>'1. Coverage&amp;Subs'!I162/'1. Coverage&amp;Subs'!I$182</f>
        <v>3.2669078318539511E-2</v>
      </c>
      <c r="I1222" s="428">
        <f t="shared" si="763"/>
        <v>2.5925925925925925E-2</v>
      </c>
      <c r="J1222" s="428">
        <f t="shared" si="763"/>
        <v>2.5925925925925925E-2</v>
      </c>
      <c r="K1222" s="428">
        <f t="shared" si="763"/>
        <v>2.5925925925925925E-2</v>
      </c>
    </row>
    <row r="1223" spans="3:11" s="503" customFormat="1">
      <c r="C1223" s="157" t="str">
        <f t="shared" ref="C1223" si="773">C1094</f>
        <v>D10</v>
      </c>
      <c r="D1223" s="157" t="str">
        <f t="shared" si="763"/>
        <v>Пазарджик (Pazardzhik)</v>
      </c>
      <c r="E1223" s="428">
        <f>'1. Coverage&amp;Subs'!F163/'1. Coverage&amp;Subs'!F$182</f>
        <v>3.842289680210751E-2</v>
      </c>
      <c r="F1223" s="428">
        <f>'1. Coverage&amp;Subs'!G163/'1. Coverage&amp;Subs'!G$182</f>
        <v>3.8554055708770137E-2</v>
      </c>
      <c r="G1223" s="428">
        <f>'1. Coverage&amp;Subs'!H163/'1. Coverage&amp;Subs'!H$182</f>
        <v>3.8541954264123712E-2</v>
      </c>
      <c r="H1223" s="428">
        <f>'1. Coverage&amp;Subs'!I163/'1. Coverage&amp;Subs'!I$182</f>
        <v>3.8541954264123719E-2</v>
      </c>
      <c r="I1223" s="428">
        <f t="shared" si="763"/>
        <v>2.5925925925925925E-2</v>
      </c>
      <c r="J1223" s="428">
        <f t="shared" si="763"/>
        <v>2.5925925925925925E-2</v>
      </c>
      <c r="K1223" s="428">
        <f t="shared" si="763"/>
        <v>2.5925925925925925E-2</v>
      </c>
    </row>
    <row r="1224" spans="3:11" s="503" customFormat="1">
      <c r="C1224" s="157" t="str">
        <f t="shared" ref="C1224" si="774">C1095</f>
        <v>D11</v>
      </c>
      <c r="D1224" s="157" t="str">
        <f t="shared" si="763"/>
        <v>Перник (Pernik)</v>
      </c>
      <c r="E1224" s="428">
        <f>'1. Coverage&amp;Subs'!F164/'1. Coverage&amp;Subs'!F$182</f>
        <v>2.2228754449153502E-2</v>
      </c>
      <c r="F1224" s="428">
        <f>'1. Coverage&amp;Subs'!G164/'1. Coverage&amp;Subs'!G$182</f>
        <v>2.2169059429753332E-2</v>
      </c>
      <c r="G1224" s="428">
        <f>'1. Coverage&amp;Subs'!H164/'1. Coverage&amp;Subs'!H$182</f>
        <v>2.2180602869488905E-2</v>
      </c>
      <c r="H1224" s="428">
        <f>'1. Coverage&amp;Subs'!I164/'1. Coverage&amp;Subs'!I$182</f>
        <v>2.2180602869488912E-2</v>
      </c>
      <c r="I1224" s="428">
        <f t="shared" si="763"/>
        <v>2.5925925925925925E-2</v>
      </c>
      <c r="J1224" s="428">
        <f t="shared" si="763"/>
        <v>2.5925925925925925E-2</v>
      </c>
      <c r="K1224" s="428">
        <f t="shared" si="763"/>
        <v>2.5925925925925925E-2</v>
      </c>
    </row>
    <row r="1225" spans="3:11" s="503" customFormat="1">
      <c r="C1225" s="157" t="str">
        <f t="shared" ref="C1225" si="775">C1096</f>
        <v>D12</v>
      </c>
      <c r="D1225" s="157" t="str">
        <f t="shared" si="763"/>
        <v>Плевен (Pleven)</v>
      </c>
      <c r="E1225" s="428">
        <f>'1. Coverage&amp;Subs'!F165/'1. Coverage&amp;Subs'!F$182</f>
        <v>4.0467030614640756E-2</v>
      </c>
      <c r="F1225" s="428">
        <f>'1. Coverage&amp;Subs'!G165/'1. Coverage&amp;Subs'!G$182</f>
        <v>4.0257300353617839E-2</v>
      </c>
      <c r="G1225" s="428">
        <f>'1. Coverage&amp;Subs'!H165/'1. Coverage&amp;Subs'!H$182</f>
        <v>4.0292901931712859E-2</v>
      </c>
      <c r="H1225" s="428">
        <f>'1. Coverage&amp;Subs'!I165/'1. Coverage&amp;Subs'!I$182</f>
        <v>4.0292901931712866E-2</v>
      </c>
      <c r="I1225" s="428">
        <f t="shared" si="763"/>
        <v>2.5925925925925925E-2</v>
      </c>
      <c r="J1225" s="428">
        <f t="shared" si="763"/>
        <v>2.5925925925925925E-2</v>
      </c>
      <c r="K1225" s="428">
        <f t="shared" si="763"/>
        <v>2.5925925925925925E-2</v>
      </c>
    </row>
    <row r="1226" spans="3:11" s="503" customFormat="1">
      <c r="C1226" s="157" t="str">
        <f t="shared" ref="C1226" si="776">C1097</f>
        <v>D13</v>
      </c>
      <c r="D1226" s="157" t="str">
        <f t="shared" si="763"/>
        <v>Пловдив (Plovdiv)</v>
      </c>
      <c r="E1226" s="428">
        <f>'1. Coverage&amp;Subs'!F166/'1. Coverage&amp;Subs'!F$182</f>
        <v>5.5350759406099771E-2</v>
      </c>
      <c r="F1226" s="428">
        <f>'1. Coverage&amp;Subs'!G166/'1. Coverage&amp;Subs'!G$182</f>
        <v>5.5333730515745555E-2</v>
      </c>
      <c r="G1226" s="428">
        <f>'1. Coverage&amp;Subs'!H166/'1. Coverage&amp;Subs'!H$182</f>
        <v>5.5319801125679094E-2</v>
      </c>
      <c r="H1226" s="428">
        <f>'1. Coverage&amp;Subs'!I166/'1. Coverage&amp;Subs'!I$182</f>
        <v>5.5319801125679108E-2</v>
      </c>
      <c r="I1226" s="428">
        <f t="shared" si="763"/>
        <v>2.5925925925925925E-2</v>
      </c>
      <c r="J1226" s="428">
        <f t="shared" si="763"/>
        <v>2.5925925925925925E-2</v>
      </c>
      <c r="K1226" s="428">
        <f t="shared" si="763"/>
        <v>2.5925925925925925E-2</v>
      </c>
    </row>
    <row r="1227" spans="3:11" s="503" customFormat="1">
      <c r="C1227" s="157" t="str">
        <f t="shared" ref="C1227" si="777">C1098</f>
        <v>D14</v>
      </c>
      <c r="D1227" s="157" t="str">
        <f t="shared" si="763"/>
        <v>Разград (Razgrad)</v>
      </c>
      <c r="E1227" s="428">
        <f>'1. Coverage&amp;Subs'!F167/'1. Coverage&amp;Subs'!F$182</f>
        <v>2.2727043449514563E-2</v>
      </c>
      <c r="F1227" s="428">
        <f>'1. Coverage&amp;Subs'!G167/'1. Coverage&amp;Subs'!G$182</f>
        <v>2.261641002908819E-2</v>
      </c>
      <c r="G1227" s="428">
        <f>'1. Coverage&amp;Subs'!H167/'1. Coverage&amp;Subs'!H$182</f>
        <v>2.2636410870694731E-2</v>
      </c>
      <c r="H1227" s="428">
        <f>'1. Coverage&amp;Subs'!I167/'1. Coverage&amp;Subs'!I$182</f>
        <v>2.2636410870694738E-2</v>
      </c>
      <c r="I1227" s="428">
        <f t="shared" si="763"/>
        <v>2.5925925925925925E-2</v>
      </c>
      <c r="J1227" s="428">
        <f t="shared" si="763"/>
        <v>2.5925925925925925E-2</v>
      </c>
      <c r="K1227" s="428">
        <f t="shared" si="763"/>
        <v>2.5925925925925925E-2</v>
      </c>
    </row>
    <row r="1228" spans="3:11" s="503" customFormat="1">
      <c r="C1228" s="157" t="str">
        <f t="shared" ref="C1228" si="778">C1099</f>
        <v>D15</v>
      </c>
      <c r="D1228" s="157" t="str">
        <f t="shared" si="763"/>
        <v>Русе (Ruse)</v>
      </c>
      <c r="E1228" s="428">
        <f>'1. Coverage&amp;Subs'!F168/'1. Coverage&amp;Subs'!F$182</f>
        <v>2.5641802591046405E-2</v>
      </c>
      <c r="F1228" s="428">
        <f>'1. Coverage&amp;Subs'!G168/'1. Coverage&amp;Subs'!G$182</f>
        <v>2.5505319290947032E-2</v>
      </c>
      <c r="G1228" s="428">
        <f>'1. Coverage&amp;Subs'!H168/'1. Coverage&amp;Subs'!H$182</f>
        <v>2.5527874941937017E-2</v>
      </c>
      <c r="H1228" s="428">
        <f>'1. Coverage&amp;Subs'!I168/'1. Coverage&amp;Subs'!I$182</f>
        <v>2.5527874941937027E-2</v>
      </c>
      <c r="I1228" s="428">
        <f t="shared" si="763"/>
        <v>2.5925925925925925E-2</v>
      </c>
      <c r="J1228" s="428">
        <f t="shared" si="763"/>
        <v>2.5925925925925925E-2</v>
      </c>
      <c r="K1228" s="428">
        <f t="shared" si="763"/>
        <v>2.5925925925925925E-2</v>
      </c>
    </row>
    <row r="1229" spans="3:11" s="503" customFormat="1">
      <c r="C1229" s="157" t="str">
        <f t="shared" ref="C1229" si="779">C1100</f>
        <v>D16</v>
      </c>
      <c r="D1229" s="157" t="str">
        <f t="shared" si="763"/>
        <v>Шумен (Shumen)</v>
      </c>
      <c r="E1229" s="428">
        <f>'1. Coverage&amp;Subs'!F169/'1. Coverage&amp;Subs'!F$182</f>
        <v>3.1442975610128397E-2</v>
      </c>
      <c r="F1229" s="428">
        <f>'1. Coverage&amp;Subs'!G169/'1. Coverage&amp;Subs'!G$182</f>
        <v>3.1402057233545153E-2</v>
      </c>
      <c r="G1229" s="428">
        <f>'1. Coverage&amp;Subs'!H169/'1. Coverage&amp;Subs'!H$182</f>
        <v>3.1424302175341874E-2</v>
      </c>
      <c r="H1229" s="428">
        <f>'1. Coverage&amp;Subs'!I169/'1. Coverage&amp;Subs'!I$182</f>
        <v>3.1424302175341881E-2</v>
      </c>
      <c r="I1229" s="428">
        <f t="shared" si="763"/>
        <v>2.5925925925925925E-2</v>
      </c>
      <c r="J1229" s="428">
        <f t="shared" si="763"/>
        <v>2.5925925925925925E-2</v>
      </c>
      <c r="K1229" s="428">
        <f t="shared" si="763"/>
        <v>2.5925925925925925E-2</v>
      </c>
    </row>
    <row r="1230" spans="3:11" s="503" customFormat="1">
      <c r="C1230" s="157" t="str">
        <f t="shared" ref="C1230" si="780">C1101</f>
        <v>D17</v>
      </c>
      <c r="D1230" s="157" t="str">
        <f t="shared" si="763"/>
        <v>Силистра (Silistra)</v>
      </c>
      <c r="E1230" s="428">
        <f>'1. Coverage&amp;Subs'!F170/'1. Coverage&amp;Subs'!F$182</f>
        <v>2.4920608472390304E-2</v>
      </c>
      <c r="F1230" s="428">
        <f>'1. Coverage&amp;Subs'!G170/'1. Coverage&amp;Subs'!G$182</f>
        <v>2.4797413891797258E-2</v>
      </c>
      <c r="G1230" s="428">
        <f>'1. Coverage&amp;Subs'!H170/'1. Coverage&amp;Subs'!H$182</f>
        <v>2.481934350604036E-2</v>
      </c>
      <c r="H1230" s="428">
        <f>'1. Coverage&amp;Subs'!I170/'1. Coverage&amp;Subs'!I$182</f>
        <v>2.4819343506040367E-2</v>
      </c>
      <c r="I1230" s="428">
        <f t="shared" si="763"/>
        <v>2.5925925925925925E-2</v>
      </c>
      <c r="J1230" s="428">
        <f t="shared" si="763"/>
        <v>2.5925925925925925E-2</v>
      </c>
      <c r="K1230" s="428">
        <f t="shared" si="763"/>
        <v>2.5925925925925925E-2</v>
      </c>
    </row>
    <row r="1231" spans="3:11" s="503" customFormat="1">
      <c r="C1231" s="157" t="str">
        <f t="shared" ref="C1231" si="781">C1102</f>
        <v>D18</v>
      </c>
      <c r="D1231" s="157" t="str">
        <f t="shared" si="763"/>
        <v>Сливен (Sliven)</v>
      </c>
      <c r="E1231" s="428">
        <f>'1. Coverage&amp;Subs'!F171/'1. Coverage&amp;Subs'!F$182</f>
        <v>3.1893315994813105E-2</v>
      </c>
      <c r="F1231" s="428">
        <f>'1. Coverage&amp;Subs'!G171/'1. Coverage&amp;Subs'!G$182</f>
        <v>3.2115754750509498E-2</v>
      </c>
      <c r="G1231" s="428">
        <f>'1. Coverage&amp;Subs'!H171/'1. Coverage&amp;Subs'!H$182</f>
        <v>3.2147689038940788E-2</v>
      </c>
      <c r="H1231" s="428">
        <f>'1. Coverage&amp;Subs'!I171/'1. Coverage&amp;Subs'!I$182</f>
        <v>3.2147689038940795E-2</v>
      </c>
      <c r="I1231" s="428">
        <f t="shared" si="763"/>
        <v>2.5925925925925925E-2</v>
      </c>
      <c r="J1231" s="428">
        <f t="shared" si="763"/>
        <v>2.5925925925925925E-2</v>
      </c>
      <c r="K1231" s="428">
        <f t="shared" si="763"/>
        <v>2.5925925925925925E-2</v>
      </c>
    </row>
    <row r="1232" spans="3:11" s="503" customFormat="1">
      <c r="C1232" s="157" t="str">
        <f t="shared" ref="C1232" si="782">C1103</f>
        <v>D19</v>
      </c>
      <c r="D1232" s="157" t="str">
        <f t="shared" si="763"/>
        <v>Смолян (Smolyan)</v>
      </c>
      <c r="E1232" s="428">
        <f>'1. Coverage&amp;Subs'!F172/'1. Coverage&amp;Subs'!F$182</f>
        <v>2.9261381821976618E-2</v>
      </c>
      <c r="F1232" s="428">
        <f>'1. Coverage&amp;Subs'!G172/'1. Coverage&amp;Subs'!G$182</f>
        <v>2.9563512336622678E-2</v>
      </c>
      <c r="G1232" s="428">
        <f>'1. Coverage&amp;Subs'!H172/'1. Coverage&amp;Subs'!H$182</f>
        <v>2.9469726449980329E-2</v>
      </c>
      <c r="H1232" s="428">
        <f>'1. Coverage&amp;Subs'!I172/'1. Coverage&amp;Subs'!I$182</f>
        <v>2.9469726449980339E-2</v>
      </c>
      <c r="I1232" s="428">
        <f t="shared" si="763"/>
        <v>2.5925925925925925E-2</v>
      </c>
      <c r="J1232" s="428">
        <f t="shared" si="763"/>
        <v>2.5925925925925925E-2</v>
      </c>
      <c r="K1232" s="428">
        <f t="shared" si="763"/>
        <v>2.5925925925925925E-2</v>
      </c>
    </row>
    <row r="1233" spans="3:12" s="503" customFormat="1">
      <c r="C1233" s="157" t="str">
        <f t="shared" ref="C1233" si="783">C1104</f>
        <v>D20</v>
      </c>
      <c r="D1233" s="157" t="str">
        <f t="shared" si="763"/>
        <v>София-град (Sofia-Capital)</v>
      </c>
      <c r="E1233" s="428">
        <f>'1. Coverage&amp;Subs'!F173/'1. Coverage&amp;Subs'!F$182</f>
        <v>1.2423849279389431E-2</v>
      </c>
      <c r="F1233" s="428">
        <f>'1. Coverage&amp;Subs'!G173/'1. Coverage&amp;Subs'!G$182</f>
        <v>1.2377574766059527E-2</v>
      </c>
      <c r="G1233" s="428">
        <f>'1. Coverage&amp;Subs'!H173/'1. Coverage&amp;Subs'!H$182</f>
        <v>1.2385078773622847E-2</v>
      </c>
      <c r="H1233" s="428">
        <f>'1. Coverage&amp;Subs'!I173/'1. Coverage&amp;Subs'!I$182</f>
        <v>1.2385078773622849E-2</v>
      </c>
      <c r="I1233" s="428">
        <f t="shared" si="763"/>
        <v>0.3</v>
      </c>
      <c r="J1233" s="428">
        <f t="shared" si="763"/>
        <v>0.3</v>
      </c>
      <c r="K1233" s="428">
        <f t="shared" si="763"/>
        <v>0.3</v>
      </c>
    </row>
    <row r="1234" spans="3:12" s="503" customFormat="1">
      <c r="C1234" s="157" t="str">
        <f t="shared" ref="C1234" si="784">C1105</f>
        <v>D21</v>
      </c>
      <c r="D1234" s="157" t="str">
        <f t="shared" si="763"/>
        <v>София-област (Sofia (province))</v>
      </c>
      <c r="E1234" s="428">
        <f>'1. Coverage&amp;Subs'!F174/'1. Coverage&amp;Subs'!F$182</f>
        <v>6.3488006082697168E-2</v>
      </c>
      <c r="F1234" s="428">
        <f>'1. Coverage&amp;Subs'!G174/'1. Coverage&amp;Subs'!G$182</f>
        <v>6.3573018106974799E-2</v>
      </c>
      <c r="G1234" s="428">
        <f>'1. Coverage&amp;Subs'!H174/'1. Coverage&amp;Subs'!H$182</f>
        <v>6.3550251563986679E-2</v>
      </c>
      <c r="H1234" s="428">
        <f>'1. Coverage&amp;Subs'!I174/'1. Coverage&amp;Subs'!I$182</f>
        <v>6.3550251563986693E-2</v>
      </c>
      <c r="I1234" s="428">
        <f t="shared" si="763"/>
        <v>2.5925925925925925E-2</v>
      </c>
      <c r="J1234" s="428">
        <f t="shared" si="763"/>
        <v>2.5925925925925925E-2</v>
      </c>
      <c r="K1234" s="428">
        <f t="shared" si="763"/>
        <v>2.5925925925925925E-2</v>
      </c>
    </row>
    <row r="1235" spans="3:12" s="503" customFormat="1">
      <c r="C1235" s="157" t="str">
        <f t="shared" ref="C1235" si="785">C1106</f>
        <v>D22</v>
      </c>
      <c r="D1235" s="157" t="str">
        <f t="shared" si="763"/>
        <v>Стара Загора (Stara Zagora)</v>
      </c>
      <c r="E1235" s="428">
        <f>'1. Coverage&amp;Subs'!F175/'1. Coverage&amp;Subs'!F$182</f>
        <v>4.7649161971269741E-2</v>
      </c>
      <c r="F1235" s="428">
        <f>'1. Coverage&amp;Subs'!G175/'1. Coverage&amp;Subs'!G$182</f>
        <v>4.7829046366717615E-2</v>
      </c>
      <c r="G1235" s="428">
        <f>'1. Coverage&amp;Subs'!H175/'1. Coverage&amp;Subs'!H$182</f>
        <v>4.784108967823144E-2</v>
      </c>
      <c r="H1235" s="428">
        <f>'1. Coverage&amp;Subs'!I175/'1. Coverage&amp;Subs'!I$182</f>
        <v>4.7841089678231447E-2</v>
      </c>
      <c r="I1235" s="428">
        <f t="shared" si="763"/>
        <v>2.5925925925925925E-2</v>
      </c>
      <c r="J1235" s="428">
        <f t="shared" si="763"/>
        <v>2.5925925925925925E-2</v>
      </c>
      <c r="K1235" s="428">
        <f t="shared" si="763"/>
        <v>2.5925925925925925E-2</v>
      </c>
    </row>
    <row r="1236" spans="3:12" s="503" customFormat="1">
      <c r="C1236" s="157" t="str">
        <f t="shared" ref="C1236" si="786">C1107</f>
        <v>D23</v>
      </c>
      <c r="D1236" s="157" t="str">
        <f t="shared" si="763"/>
        <v>Търговище (Targovishte)</v>
      </c>
      <c r="E1236" s="428">
        <f>'1. Coverage&amp;Subs'!F176/'1. Coverage&amp;Subs'!F$182</f>
        <v>2.3927287084153894E-2</v>
      </c>
      <c r="F1236" s="428">
        <f>'1. Coverage&amp;Subs'!G176/'1. Coverage&amp;Subs'!G$182</f>
        <v>2.3812934867001662E-2</v>
      </c>
      <c r="G1236" s="428">
        <f>'1. Coverage&amp;Subs'!H176/'1. Coverage&amp;Subs'!H$182</f>
        <v>2.383399385637483E-2</v>
      </c>
      <c r="H1236" s="428">
        <f>'1. Coverage&amp;Subs'!I176/'1. Coverage&amp;Subs'!I$182</f>
        <v>2.383399385637483E-2</v>
      </c>
      <c r="I1236" s="428">
        <f t="shared" si="763"/>
        <v>2.5925925925925925E-2</v>
      </c>
      <c r="J1236" s="428">
        <f t="shared" si="763"/>
        <v>2.5925925925925925E-2</v>
      </c>
      <c r="K1236" s="428">
        <f t="shared" si="763"/>
        <v>2.5925925925925925E-2</v>
      </c>
    </row>
    <row r="1237" spans="3:12" s="503" customFormat="1">
      <c r="C1237" s="157" t="str">
        <f t="shared" ref="C1237" si="787">C1108</f>
        <v>D24</v>
      </c>
      <c r="D1237" s="157" t="str">
        <f t="shared" si="763"/>
        <v>Варна (Varna)</v>
      </c>
      <c r="E1237" s="428">
        <f>'1. Coverage&amp;Subs'!F177/'1. Coverage&amp;Subs'!F$182</f>
        <v>3.4307011647693002E-2</v>
      </c>
      <c r="F1237" s="428">
        <f>'1. Coverage&amp;Subs'!G177/'1. Coverage&amp;Subs'!G$182</f>
        <v>3.4144806022426893E-2</v>
      </c>
      <c r="G1237" s="428">
        <f>'1. Coverage&amp;Subs'!H177/'1. Coverage&amp;Subs'!H$182</f>
        <v>3.4174911429041423E-2</v>
      </c>
      <c r="H1237" s="428">
        <f>'1. Coverage&amp;Subs'!I177/'1. Coverage&amp;Subs'!I$182</f>
        <v>3.417491142904143E-2</v>
      </c>
      <c r="I1237" s="428">
        <f t="shared" si="763"/>
        <v>2.5925925925925925E-2</v>
      </c>
      <c r="J1237" s="428">
        <f t="shared" si="763"/>
        <v>2.5925925925925925E-2</v>
      </c>
      <c r="K1237" s="428">
        <f t="shared" si="763"/>
        <v>2.5925925925925925E-2</v>
      </c>
    </row>
    <row r="1238" spans="3:12" s="503" customFormat="1">
      <c r="C1238" s="157" t="str">
        <f t="shared" ref="C1238" si="788">C1109</f>
        <v>D25</v>
      </c>
      <c r="D1238" s="157" t="str">
        <f t="shared" si="763"/>
        <v>Велико Търново (Veliko Tarnovo)</v>
      </c>
      <c r="E1238" s="428">
        <f>'1. Coverage&amp;Subs'!F178/'1. Coverage&amp;Subs'!F$182</f>
        <v>4.051602534885302E-2</v>
      </c>
      <c r="F1238" s="428">
        <f>'1. Coverage&amp;Subs'!G178/'1. Coverage&amp;Subs'!G$182</f>
        <v>4.0448983252543848E-2</v>
      </c>
      <c r="G1238" s="428">
        <f>'1. Coverage&amp;Subs'!H178/'1. Coverage&amp;Subs'!H$182</f>
        <v>4.0481855725535469E-2</v>
      </c>
      <c r="H1238" s="428">
        <f>'1. Coverage&amp;Subs'!I178/'1. Coverage&amp;Subs'!I$182</f>
        <v>4.0481855725535476E-2</v>
      </c>
      <c r="I1238" s="428">
        <f t="shared" si="763"/>
        <v>2.5925925925925925E-2</v>
      </c>
      <c r="J1238" s="428">
        <f t="shared" si="763"/>
        <v>2.5925925925925925E-2</v>
      </c>
      <c r="K1238" s="428">
        <f t="shared" si="763"/>
        <v>2.5925925925925925E-2</v>
      </c>
    </row>
    <row r="1239" spans="3:12" s="503" customFormat="1">
      <c r="C1239" s="157" t="str">
        <f t="shared" ref="C1239" si="789">C1110</f>
        <v>D26</v>
      </c>
      <c r="D1239" s="157" t="str">
        <f t="shared" si="763"/>
        <v>Видин (Vidin)</v>
      </c>
      <c r="E1239" s="428">
        <f>'1. Coverage&amp;Subs'!F179/'1. Coverage&amp;Subs'!F$182</f>
        <v>2.674551222652858E-2</v>
      </c>
      <c r="F1239" s="428">
        <f>'1. Coverage&amp;Subs'!G179/'1. Coverage&amp;Subs'!G$182</f>
        <v>2.6755421218645294E-2</v>
      </c>
      <c r="G1239" s="428">
        <f>'1. Coverage&amp;Subs'!H179/'1. Coverage&amp;Subs'!H$182</f>
        <v>2.6748646887932825E-2</v>
      </c>
      <c r="H1239" s="428">
        <f>'1. Coverage&amp;Subs'!I179/'1. Coverage&amp;Subs'!I$182</f>
        <v>2.6748646887932836E-2</v>
      </c>
      <c r="I1239" s="428">
        <f t="shared" si="763"/>
        <v>2.5925925925925925E-2</v>
      </c>
      <c r="J1239" s="428">
        <f t="shared" si="763"/>
        <v>2.5925925925925925E-2</v>
      </c>
      <c r="K1239" s="428">
        <f t="shared" si="763"/>
        <v>2.5925925925925925E-2</v>
      </c>
    </row>
    <row r="1240" spans="3:12" s="503" customFormat="1">
      <c r="C1240" s="157" t="str">
        <f t="shared" ref="C1240" si="790">C1111</f>
        <v>D27</v>
      </c>
      <c r="D1240" s="157" t="str">
        <f t="shared" si="763"/>
        <v>Враца (Vratsa)</v>
      </c>
      <c r="E1240" s="428">
        <f>'1. Coverage&amp;Subs'!F180/'1. Coverage&amp;Subs'!F$182</f>
        <v>3.2955326435785637E-2</v>
      </c>
      <c r="F1240" s="428">
        <f>'1. Coverage&amp;Subs'!G180/'1. Coverage&amp;Subs'!G$182</f>
        <v>3.2785106365456021E-2</v>
      </c>
      <c r="G1240" s="428">
        <f>'1. Coverage&amp;Subs'!H180/'1. Coverage&amp;Subs'!H$182</f>
        <v>3.2813284665502873E-2</v>
      </c>
      <c r="H1240" s="428">
        <f>'1. Coverage&amp;Subs'!I180/'1. Coverage&amp;Subs'!I$182</f>
        <v>3.281328466550288E-2</v>
      </c>
      <c r="I1240" s="428">
        <f t="shared" si="763"/>
        <v>2.5925925925925925E-2</v>
      </c>
      <c r="J1240" s="428">
        <f t="shared" si="763"/>
        <v>2.5925925925925925E-2</v>
      </c>
      <c r="K1240" s="428">
        <f t="shared" si="763"/>
        <v>2.5925925925925925E-2</v>
      </c>
    </row>
    <row r="1241" spans="3:12" s="503" customFormat="1">
      <c r="C1241" s="157" t="str">
        <f t="shared" ref="C1241" si="791">C1112</f>
        <v>D28</v>
      </c>
      <c r="D1241" s="157" t="str">
        <f t="shared" si="763"/>
        <v>Ямбол (Yambol)</v>
      </c>
      <c r="E1241" s="428">
        <f>'1. Coverage&amp;Subs'!F181/'1. Coverage&amp;Subs'!F$182</f>
        <v>3.031233069651728E-2</v>
      </c>
      <c r="F1241" s="428">
        <f>'1. Coverage&amp;Subs'!G181/'1. Coverage&amp;Subs'!G$182</f>
        <v>3.0174671267900924E-2</v>
      </c>
      <c r="G1241" s="428">
        <f>'1. Coverage&amp;Subs'!H181/'1. Coverage&amp;Subs'!H$182</f>
        <v>3.0201265682440231E-2</v>
      </c>
      <c r="H1241" s="428">
        <f>'1. Coverage&amp;Subs'!I181/'1. Coverage&amp;Subs'!I$182</f>
        <v>3.0201265682440238E-2</v>
      </c>
      <c r="I1241" s="428">
        <f t="shared" si="763"/>
        <v>2.5925925925925925E-2</v>
      </c>
      <c r="J1241" s="428">
        <f t="shared" si="763"/>
        <v>2.5925925925925925E-2</v>
      </c>
      <c r="K1241" s="428">
        <f t="shared" si="763"/>
        <v>2.5925925925925925E-2</v>
      </c>
    </row>
    <row r="1242" spans="3:12" s="503" customFormat="1">
      <c r="C1242" s="162"/>
      <c r="D1242" s="162" t="s">
        <v>2</v>
      </c>
      <c r="E1242" s="150">
        <f t="shared" ref="E1242:J1242" si="792">SUM(E1214:E1241)</f>
        <v>1</v>
      </c>
      <c r="F1242" s="150">
        <f t="shared" si="792"/>
        <v>0.99999999999999989</v>
      </c>
      <c r="G1242" s="150">
        <f t="shared" si="792"/>
        <v>0.99999999999999978</v>
      </c>
      <c r="H1242" s="150">
        <f t="shared" si="792"/>
        <v>1.0000000000000002</v>
      </c>
      <c r="I1242" s="150">
        <f t="shared" si="792"/>
        <v>0.99999999999999978</v>
      </c>
      <c r="J1242" s="150">
        <f t="shared" si="792"/>
        <v>0.99999999999999978</v>
      </c>
      <c r="K1242" s="150">
        <f t="shared" ref="K1242" si="793">SUM(K1214:K1241)</f>
        <v>0.99999999999999978</v>
      </c>
    </row>
    <row r="1243" spans="3:12" s="503" customFormat="1">
      <c r="E1243" s="548" t="str">
        <f t="shared" ref="E1243:K1243" si="794">IF(E1242=100%,"OK","ERROR")</f>
        <v>OK</v>
      </c>
      <c r="F1243" s="548" t="str">
        <f t="shared" si="794"/>
        <v>OK</v>
      </c>
      <c r="G1243" s="548" t="str">
        <f t="shared" si="794"/>
        <v>OK</v>
      </c>
      <c r="H1243" s="548" t="str">
        <f t="shared" si="794"/>
        <v>OK</v>
      </c>
      <c r="I1243" s="548" t="str">
        <f t="shared" si="794"/>
        <v>OK</v>
      </c>
      <c r="J1243" s="548" t="str">
        <f t="shared" si="794"/>
        <v>OK</v>
      </c>
      <c r="K1243" s="548" t="str">
        <f t="shared" si="794"/>
        <v>OK</v>
      </c>
    </row>
    <row r="1244" spans="3:12" s="503" customFormat="1">
      <c r="E1244" s="433"/>
      <c r="F1244" s="433"/>
      <c r="G1244" s="433"/>
      <c r="H1244" s="433"/>
      <c r="I1244" s="433"/>
      <c r="J1244" s="433"/>
    </row>
    <row r="1245" spans="3:12" s="503" customFormat="1">
      <c r="C1245" s="19" t="s">
        <v>717</v>
      </c>
      <c r="E1245" s="429"/>
      <c r="F1245" s="429"/>
      <c r="G1245" s="429"/>
      <c r="H1245" s="429"/>
      <c r="I1245" s="429"/>
      <c r="J1245" s="429"/>
    </row>
    <row r="1246" spans="3:12" s="503" customFormat="1"/>
    <row r="1247" spans="3:12" s="503" customFormat="1">
      <c r="C1247" s="40" t="str">
        <f>C1212</f>
        <v>Code</v>
      </c>
      <c r="D1247" s="167" t="s">
        <v>717</v>
      </c>
      <c r="E1247" s="167"/>
      <c r="F1247" s="167">
        <f t="shared" ref="F1247:F1248" si="795">E1212</f>
        <v>2014</v>
      </c>
      <c r="G1247" s="167">
        <f t="shared" ref="G1247:G1248" si="796">F1212</f>
        <v>2015</v>
      </c>
      <c r="H1247" s="167">
        <f t="shared" ref="H1247:H1248" si="797">G1212</f>
        <v>2016</v>
      </c>
      <c r="I1247" s="167">
        <f t="shared" ref="I1247:I1248" si="798">H1212</f>
        <v>2017</v>
      </c>
      <c r="J1247" s="167">
        <f t="shared" ref="J1247:J1248" si="799">I1212</f>
        <v>2018</v>
      </c>
      <c r="K1247" s="167">
        <f t="shared" ref="K1247:K1248" si="800">J1212</f>
        <v>2019</v>
      </c>
      <c r="L1247" s="167">
        <f t="shared" ref="L1247:L1248" si="801">K1212</f>
        <v>2020</v>
      </c>
    </row>
    <row r="1248" spans="3:12" s="503" customFormat="1">
      <c r="C1248" s="40"/>
      <c r="D1248" s="55"/>
      <c r="E1248" s="167" t="s">
        <v>681</v>
      </c>
      <c r="F1248" s="42" t="str">
        <f t="shared" si="795"/>
        <v xml:space="preserve">Actuals </v>
      </c>
      <c r="G1248" s="42" t="str">
        <f t="shared" si="796"/>
        <v xml:space="preserve">Estimated </v>
      </c>
      <c r="H1248" s="42" t="str">
        <f t="shared" si="797"/>
        <v xml:space="preserve">Estimated </v>
      </c>
      <c r="I1248" s="42" t="str">
        <f t="shared" si="798"/>
        <v xml:space="preserve">Estimated </v>
      </c>
      <c r="J1248" s="42" t="str">
        <f t="shared" si="799"/>
        <v>Estimated</v>
      </c>
      <c r="K1248" s="42" t="str">
        <f t="shared" si="800"/>
        <v>Estimated</v>
      </c>
      <c r="L1248" s="42" t="str">
        <f t="shared" si="801"/>
        <v>Estimated</v>
      </c>
    </row>
    <row r="1249" spans="3:12" s="503" customFormat="1">
      <c r="C1249" s="157" t="str">
        <f>C1214</f>
        <v>D01</v>
      </c>
      <c r="D1249" s="157" t="str">
        <f>D1214</f>
        <v>Благоевград (Blagoevgrad)</v>
      </c>
      <c r="E1249" s="428" t="str">
        <f>E1163</f>
        <v>PR</v>
      </c>
      <c r="F1249" s="431">
        <f>E1214*H$374</f>
        <v>24.578303958906304</v>
      </c>
      <c r="G1249" s="431">
        <f t="shared" ref="G1249:L1249" si="802">F1214*I$374</f>
        <v>42.081436930629792</v>
      </c>
      <c r="H1249" s="431">
        <f t="shared" si="802"/>
        <v>59.967206125613849</v>
      </c>
      <c r="I1249" s="431">
        <f t="shared" si="802"/>
        <v>78.642707461876455</v>
      </c>
      <c r="J1249" s="431">
        <f t="shared" si="802"/>
        <v>43.100676760027532</v>
      </c>
      <c r="K1249" s="431">
        <f t="shared" si="802"/>
        <v>50.869002008336743</v>
      </c>
      <c r="L1249" s="431">
        <f t="shared" si="802"/>
        <v>59.868902363657874</v>
      </c>
    </row>
    <row r="1250" spans="3:12" s="503" customFormat="1">
      <c r="C1250" s="157" t="str">
        <f t="shared" ref="C1250:D1250" si="803">C1215</f>
        <v>D02</v>
      </c>
      <c r="D1250" s="157" t="str">
        <f t="shared" si="803"/>
        <v>Бургас (Burgas)</v>
      </c>
      <c r="E1250" s="428" t="str">
        <f t="shared" ref="E1250:E1276" si="804">E1164</f>
        <v>IN</v>
      </c>
      <c r="F1250" s="431">
        <f t="shared" ref="F1250:L1250" si="805">E1215*H$374</f>
        <v>29.669744436904807</v>
      </c>
      <c r="G1250" s="431">
        <f t="shared" si="805"/>
        <v>50.313929376364385</v>
      </c>
      <c r="H1250" s="431">
        <f t="shared" si="805"/>
        <v>71.902987904092868</v>
      </c>
      <c r="I1250" s="431">
        <f t="shared" si="805"/>
        <v>94.295632708510411</v>
      </c>
      <c r="J1250" s="431">
        <f t="shared" si="805"/>
        <v>43.100676760027532</v>
      </c>
      <c r="K1250" s="431">
        <f t="shared" si="805"/>
        <v>50.869002008336743</v>
      </c>
      <c r="L1250" s="431">
        <f t="shared" si="805"/>
        <v>59.868902363657874</v>
      </c>
    </row>
    <row r="1251" spans="3:12" s="503" customFormat="1">
      <c r="C1251" s="157" t="str">
        <f t="shared" ref="C1251:D1251" si="806">C1216</f>
        <v>D03</v>
      </c>
      <c r="D1251" s="157" t="str">
        <f t="shared" si="806"/>
        <v>Добрич (Dobrich)</v>
      </c>
      <c r="E1251" s="428" t="str">
        <f t="shared" si="804"/>
        <v>IN</v>
      </c>
      <c r="F1251" s="431">
        <f t="shared" ref="F1251:L1251" si="807">E1216*H$374</f>
        <v>17.903632338949706</v>
      </c>
      <c r="G1251" s="431">
        <f t="shared" si="807"/>
        <v>30.292396388710578</v>
      </c>
      <c r="H1251" s="431">
        <f t="shared" si="807"/>
        <v>43.295796887484997</v>
      </c>
      <c r="I1251" s="431">
        <f t="shared" si="807"/>
        <v>56.779345061016059</v>
      </c>
      <c r="J1251" s="431">
        <f t="shared" si="807"/>
        <v>43.100676760027532</v>
      </c>
      <c r="K1251" s="431">
        <f t="shared" si="807"/>
        <v>50.869002008336743</v>
      </c>
      <c r="L1251" s="431">
        <f t="shared" si="807"/>
        <v>59.868902363657874</v>
      </c>
    </row>
    <row r="1252" spans="3:12" s="503" customFormat="1">
      <c r="C1252" s="157" t="str">
        <f t="shared" ref="C1252:D1252" si="808">C1217</f>
        <v>D04</v>
      </c>
      <c r="D1252" s="157" t="str">
        <f t="shared" si="808"/>
        <v>Габрово (Gabrovo)</v>
      </c>
      <c r="E1252" s="428" t="str">
        <f t="shared" si="804"/>
        <v>IN</v>
      </c>
      <c r="F1252" s="431">
        <f t="shared" ref="F1252:L1252" si="809">E1217*H$374</f>
        <v>7.7080401758405825</v>
      </c>
      <c r="G1252" s="431">
        <f t="shared" si="809"/>
        <v>13.058140738667856</v>
      </c>
      <c r="H1252" s="431">
        <f t="shared" si="809"/>
        <v>18.662041763471208</v>
      </c>
      <c r="I1252" s="431">
        <f t="shared" si="809"/>
        <v>24.473934769809386</v>
      </c>
      <c r="J1252" s="431">
        <f t="shared" si="809"/>
        <v>43.100676760027532</v>
      </c>
      <c r="K1252" s="431">
        <f t="shared" si="809"/>
        <v>50.869002008336743</v>
      </c>
      <c r="L1252" s="431">
        <f t="shared" si="809"/>
        <v>59.868902363657874</v>
      </c>
    </row>
    <row r="1253" spans="3:12" s="503" customFormat="1">
      <c r="C1253" s="157" t="str">
        <f t="shared" ref="C1253:D1253" si="810">C1218</f>
        <v>D05</v>
      </c>
      <c r="D1253" s="157" t="str">
        <f t="shared" si="810"/>
        <v>Хасково (Haskovo)</v>
      </c>
      <c r="E1253" s="428" t="str">
        <f t="shared" si="804"/>
        <v>IN</v>
      </c>
      <c r="F1253" s="431">
        <f t="shared" ref="F1253:L1253" si="811">E1218*H$374</f>
        <v>20.836316624917124</v>
      </c>
      <c r="G1253" s="431">
        <f t="shared" si="811"/>
        <v>35.381557132997372</v>
      </c>
      <c r="H1253" s="431">
        <f t="shared" si="811"/>
        <v>50.518793926390316</v>
      </c>
      <c r="I1253" s="431">
        <f t="shared" si="811"/>
        <v>66.25178974918046</v>
      </c>
      <c r="J1253" s="431">
        <f t="shared" si="811"/>
        <v>43.100676760027532</v>
      </c>
      <c r="K1253" s="431">
        <f t="shared" si="811"/>
        <v>50.869002008336743</v>
      </c>
      <c r="L1253" s="431">
        <f t="shared" si="811"/>
        <v>59.868902363657874</v>
      </c>
    </row>
    <row r="1254" spans="3:12" s="503" customFormat="1">
      <c r="C1254" s="157" t="str">
        <f t="shared" ref="C1254:D1254" si="812">C1219</f>
        <v>D06</v>
      </c>
      <c r="D1254" s="157" t="str">
        <f t="shared" si="812"/>
        <v>Кърджали (Kardzhali)</v>
      </c>
      <c r="E1254" s="428" t="str">
        <f t="shared" si="804"/>
        <v>PR</v>
      </c>
      <c r="F1254" s="431">
        <f t="shared" ref="F1254:L1254" si="813">E1219*H$374</f>
        <v>12.18333003715057</v>
      </c>
      <c r="G1254" s="431">
        <f t="shared" si="813"/>
        <v>20.724039525243665</v>
      </c>
      <c r="H1254" s="431">
        <f t="shared" si="813"/>
        <v>29.590901703756519</v>
      </c>
      <c r="I1254" s="431">
        <f t="shared" si="813"/>
        <v>38.806353948640705</v>
      </c>
      <c r="J1254" s="431">
        <f t="shared" si="813"/>
        <v>43.100676760027532</v>
      </c>
      <c r="K1254" s="431">
        <f t="shared" si="813"/>
        <v>50.869002008336743</v>
      </c>
      <c r="L1254" s="431">
        <f t="shared" si="813"/>
        <v>59.868902363657874</v>
      </c>
    </row>
    <row r="1255" spans="3:12" s="503" customFormat="1">
      <c r="C1255" s="157" t="str">
        <f t="shared" ref="C1255:D1255" si="814">C1220</f>
        <v>D07</v>
      </c>
      <c r="D1255" s="157" t="str">
        <f t="shared" si="814"/>
        <v>Кюстендил (Kyustendil)</v>
      </c>
      <c r="E1255" s="428" t="str">
        <f t="shared" si="804"/>
        <v>IN</v>
      </c>
      <c r="F1255" s="431">
        <f t="shared" ref="F1255:L1255" si="815">E1220*H$374</f>
        <v>11.371211167169617</v>
      </c>
      <c r="G1255" s="431">
        <f t="shared" si="815"/>
        <v>19.586921108972412</v>
      </c>
      <c r="H1255" s="431">
        <f t="shared" si="815"/>
        <v>27.876500297399076</v>
      </c>
      <c r="I1255" s="431">
        <f t="shared" si="815"/>
        <v>36.558038961446236</v>
      </c>
      <c r="J1255" s="431">
        <f t="shared" si="815"/>
        <v>43.100676760027532</v>
      </c>
      <c r="K1255" s="431">
        <f t="shared" si="815"/>
        <v>50.869002008336743</v>
      </c>
      <c r="L1255" s="431">
        <f t="shared" si="815"/>
        <v>59.868902363657874</v>
      </c>
    </row>
    <row r="1256" spans="3:12" s="503" customFormat="1">
      <c r="C1256" s="157" t="str">
        <f t="shared" ref="C1256:D1256" si="816">C1221</f>
        <v>D08</v>
      </c>
      <c r="D1256" s="157" t="str">
        <f t="shared" si="816"/>
        <v>Ловеч (Lovech)</v>
      </c>
      <c r="E1256" s="428" t="str">
        <f t="shared" si="804"/>
        <v>PR</v>
      </c>
      <c r="F1256" s="431">
        <f t="shared" ref="F1256:L1256" si="817">E1221*H$374</f>
        <v>15.04943670864853</v>
      </c>
      <c r="G1256" s="431">
        <f t="shared" si="817"/>
        <v>25.779173716751131</v>
      </c>
      <c r="H1256" s="431">
        <f t="shared" si="817"/>
        <v>36.734133437879947</v>
      </c>
      <c r="I1256" s="431">
        <f t="shared" si="817"/>
        <v>48.174192137105436</v>
      </c>
      <c r="J1256" s="431">
        <f t="shared" si="817"/>
        <v>43.100676760027532</v>
      </c>
      <c r="K1256" s="431">
        <f t="shared" si="817"/>
        <v>50.869002008336743</v>
      </c>
      <c r="L1256" s="431">
        <f t="shared" si="817"/>
        <v>59.868902363657874</v>
      </c>
    </row>
    <row r="1257" spans="3:12" s="503" customFormat="1">
      <c r="C1257" s="157" t="str">
        <f t="shared" ref="C1257:D1257" si="818">C1222</f>
        <v>D09</v>
      </c>
      <c r="D1257" s="157" t="str">
        <f t="shared" si="818"/>
        <v>Монтана (Montana)</v>
      </c>
      <c r="E1257" s="428" t="str">
        <f t="shared" si="804"/>
        <v>PR</v>
      </c>
      <c r="F1257" s="431">
        <f t="shared" ref="F1257:L1257" si="819">E1222*H$374</f>
        <v>13.720570690546529</v>
      </c>
      <c r="G1257" s="431">
        <f t="shared" si="819"/>
        <v>23.248448853788712</v>
      </c>
      <c r="H1257" s="431">
        <f t="shared" si="819"/>
        <v>33.219394101652917</v>
      </c>
      <c r="I1257" s="431">
        <f t="shared" si="819"/>
        <v>43.564862550453405</v>
      </c>
      <c r="J1257" s="431">
        <f t="shared" si="819"/>
        <v>43.100676760027532</v>
      </c>
      <c r="K1257" s="431">
        <f t="shared" si="819"/>
        <v>50.869002008336743</v>
      </c>
      <c r="L1257" s="431">
        <f t="shared" si="819"/>
        <v>59.868902363657874</v>
      </c>
    </row>
    <row r="1258" spans="3:12" s="503" customFormat="1">
      <c r="C1258" s="157" t="str">
        <f t="shared" ref="C1258:D1258" si="820">C1223</f>
        <v>D10</v>
      </c>
      <c r="D1258" s="157" t="str">
        <f t="shared" si="820"/>
        <v>Пазарджик (Pazardzhik)</v>
      </c>
      <c r="E1258" s="428" t="str">
        <f t="shared" si="804"/>
        <v>PR</v>
      </c>
      <c r="F1258" s="431">
        <f t="shared" ref="F1258:L1258" si="821">E1223*H$374</f>
        <v>16.094140948333038</v>
      </c>
      <c r="G1258" s="431">
        <f t="shared" si="821"/>
        <v>27.453434779643</v>
      </c>
      <c r="H1258" s="431">
        <f t="shared" si="821"/>
        <v>39.191199569937737</v>
      </c>
      <c r="I1258" s="431">
        <f t="shared" si="821"/>
        <v>51.3964588645755</v>
      </c>
      <c r="J1258" s="431">
        <f t="shared" si="821"/>
        <v>43.100676760027532</v>
      </c>
      <c r="K1258" s="431">
        <f t="shared" si="821"/>
        <v>50.869002008336743</v>
      </c>
      <c r="L1258" s="431">
        <f t="shared" si="821"/>
        <v>59.868902363657874</v>
      </c>
    </row>
    <row r="1259" spans="3:12" s="503" customFormat="1">
      <c r="C1259" s="157" t="str">
        <f t="shared" ref="C1259:D1259" si="822">C1224</f>
        <v>D11</v>
      </c>
      <c r="D1259" s="157" t="str">
        <f t="shared" si="822"/>
        <v>Перник (Pernik)</v>
      </c>
      <c r="E1259" s="428" t="str">
        <f t="shared" si="804"/>
        <v>IN</v>
      </c>
      <c r="F1259" s="431">
        <f t="shared" ref="F1259:L1259" si="823">E1224*H$374</f>
        <v>9.3109249168047832</v>
      </c>
      <c r="G1259" s="431">
        <f t="shared" si="823"/>
        <v>15.786064941601378</v>
      </c>
      <c r="H1259" s="431">
        <f t="shared" si="823"/>
        <v>22.554238627407528</v>
      </c>
      <c r="I1259" s="431">
        <f t="shared" si="823"/>
        <v>29.578272942800169</v>
      </c>
      <c r="J1259" s="431">
        <f t="shared" si="823"/>
        <v>43.100676760027532</v>
      </c>
      <c r="K1259" s="431">
        <f t="shared" si="823"/>
        <v>50.869002008336743</v>
      </c>
      <c r="L1259" s="431">
        <f t="shared" si="823"/>
        <v>59.868902363657874</v>
      </c>
    </row>
    <row r="1260" spans="3:12" s="503" customFormat="1">
      <c r="C1260" s="157" t="str">
        <f t="shared" ref="C1260:D1260" si="824">C1225</f>
        <v>D12</v>
      </c>
      <c r="D1260" s="157" t="str">
        <f t="shared" si="824"/>
        <v>Плевен (Pleven)</v>
      </c>
      <c r="E1260" s="428" t="str">
        <f t="shared" si="804"/>
        <v>PR</v>
      </c>
      <c r="F1260" s="431">
        <f t="shared" ref="F1260:L1260" si="825">E1225*H$374</f>
        <v>16.950364201504282</v>
      </c>
      <c r="G1260" s="431">
        <f t="shared" si="825"/>
        <v>28.666275164694003</v>
      </c>
      <c r="H1260" s="431">
        <f t="shared" si="825"/>
        <v>40.971642227482967</v>
      </c>
      <c r="I1260" s="431">
        <f t="shared" si="825"/>
        <v>53.731382235470534</v>
      </c>
      <c r="J1260" s="431">
        <f t="shared" si="825"/>
        <v>43.100676760027532</v>
      </c>
      <c r="K1260" s="431">
        <f t="shared" si="825"/>
        <v>50.869002008336743</v>
      </c>
      <c r="L1260" s="431">
        <f t="shared" si="825"/>
        <v>59.868902363657874</v>
      </c>
    </row>
    <row r="1261" spans="3:12" s="503" customFormat="1">
      <c r="C1261" s="157" t="str">
        <f t="shared" ref="C1261:D1261" si="826">C1226</f>
        <v>D13</v>
      </c>
      <c r="D1261" s="157" t="str">
        <f t="shared" si="826"/>
        <v>Пловдив (Plovdiv)</v>
      </c>
      <c r="E1261" s="428" t="str">
        <f t="shared" si="804"/>
        <v>IN</v>
      </c>
      <c r="F1261" s="431">
        <f t="shared" ref="F1261:L1261" si="827">E1226*H$374</f>
        <v>23.184689276998462</v>
      </c>
      <c r="G1261" s="431">
        <f t="shared" si="827"/>
        <v>39.401845899257822</v>
      </c>
      <c r="H1261" s="431">
        <f t="shared" si="827"/>
        <v>56.251671911298402</v>
      </c>
      <c r="I1261" s="431">
        <f t="shared" si="827"/>
        <v>73.770049735102788</v>
      </c>
      <c r="J1261" s="431">
        <f t="shared" si="827"/>
        <v>43.100676760027532</v>
      </c>
      <c r="K1261" s="431">
        <f t="shared" si="827"/>
        <v>50.869002008336743</v>
      </c>
      <c r="L1261" s="431">
        <f t="shared" si="827"/>
        <v>59.868902363657874</v>
      </c>
    </row>
    <row r="1262" spans="3:12" s="503" customFormat="1">
      <c r="C1262" s="157" t="str">
        <f t="shared" ref="C1262:D1262" si="828">C1227</f>
        <v>D14</v>
      </c>
      <c r="D1262" s="157" t="str">
        <f t="shared" si="828"/>
        <v>Разград (Razgrad)</v>
      </c>
      <c r="E1262" s="428" t="str">
        <f t="shared" si="804"/>
        <v>PR</v>
      </c>
      <c r="F1262" s="431">
        <f t="shared" ref="F1262:L1262" si="829">E1227*H$374</f>
        <v>9.5196424803481694</v>
      </c>
      <c r="G1262" s="431">
        <f t="shared" si="829"/>
        <v>16.104612764306321</v>
      </c>
      <c r="H1262" s="431">
        <f t="shared" si="829"/>
        <v>23.017724786371193</v>
      </c>
      <c r="I1262" s="431">
        <f t="shared" si="829"/>
        <v>30.186101934126803</v>
      </c>
      <c r="J1262" s="431">
        <f t="shared" si="829"/>
        <v>43.100676760027532</v>
      </c>
      <c r="K1262" s="431">
        <f t="shared" si="829"/>
        <v>50.869002008336743</v>
      </c>
      <c r="L1262" s="431">
        <f t="shared" si="829"/>
        <v>59.868902363657874</v>
      </c>
    </row>
    <row r="1263" spans="3:12" s="503" customFormat="1">
      <c r="C1263" s="157" t="str">
        <f t="shared" ref="C1263:D1263" si="830">C1228</f>
        <v>D15</v>
      </c>
      <c r="D1263" s="157" t="str">
        <f t="shared" si="830"/>
        <v>Русе (Ruse)</v>
      </c>
      <c r="E1263" s="428" t="str">
        <f t="shared" si="804"/>
        <v>IN</v>
      </c>
      <c r="F1263" s="431">
        <f t="shared" ref="F1263:L1263" si="831">E1228*H$374</f>
        <v>10.740543254588664</v>
      </c>
      <c r="G1263" s="431">
        <f t="shared" si="831"/>
        <v>18.161736990194363</v>
      </c>
      <c r="H1263" s="431">
        <f t="shared" si="831"/>
        <v>25.957896026490261</v>
      </c>
      <c r="I1263" s="431">
        <f t="shared" si="831"/>
        <v>34.041926503311529</v>
      </c>
      <c r="J1263" s="431">
        <f t="shared" si="831"/>
        <v>43.100676760027532</v>
      </c>
      <c r="K1263" s="431">
        <f t="shared" si="831"/>
        <v>50.869002008336743</v>
      </c>
      <c r="L1263" s="431">
        <f t="shared" si="831"/>
        <v>59.868902363657874</v>
      </c>
    </row>
    <row r="1264" spans="3:12" s="503" customFormat="1">
      <c r="C1264" s="157" t="str">
        <f t="shared" ref="C1264:D1264" si="832">C1229</f>
        <v>D16</v>
      </c>
      <c r="D1264" s="157" t="str">
        <f t="shared" si="832"/>
        <v>Шумен (Shumen)</v>
      </c>
      <c r="E1264" s="428" t="str">
        <f t="shared" si="804"/>
        <v>PR</v>
      </c>
      <c r="F1264" s="431">
        <f t="shared" ref="F1264:L1264" si="833">E1229*H$374</f>
        <v>13.170471865011686</v>
      </c>
      <c r="G1264" s="431">
        <f t="shared" si="833"/>
        <v>22.360665158546276</v>
      </c>
      <c r="H1264" s="431">
        <f t="shared" si="833"/>
        <v>31.953649507758101</v>
      </c>
      <c r="I1264" s="431">
        <f t="shared" si="833"/>
        <v>41.904928925888498</v>
      </c>
      <c r="J1264" s="431">
        <f t="shared" si="833"/>
        <v>43.100676760027532</v>
      </c>
      <c r="K1264" s="431">
        <f t="shared" si="833"/>
        <v>50.869002008336743</v>
      </c>
      <c r="L1264" s="431">
        <f t="shared" si="833"/>
        <v>59.868902363657874</v>
      </c>
    </row>
    <row r="1265" spans="3:12" s="503" customFormat="1">
      <c r="C1265" s="157" t="str">
        <f t="shared" ref="C1265:D1265" si="834">C1230</f>
        <v>D17</v>
      </c>
      <c r="D1265" s="157" t="str">
        <f t="shared" si="834"/>
        <v>Силистра (Silistra)</v>
      </c>
      <c r="E1265" s="428" t="str">
        <f t="shared" si="804"/>
        <v>PR</v>
      </c>
      <c r="F1265" s="431">
        <f t="shared" ref="F1265:L1265" si="835">E1230*H$374</f>
        <v>10.438457759667743</v>
      </c>
      <c r="G1265" s="431">
        <f t="shared" si="835"/>
        <v>17.657654232921839</v>
      </c>
      <c r="H1265" s="431">
        <f t="shared" si="835"/>
        <v>25.23742926667035</v>
      </c>
      <c r="I1265" s="431">
        <f t="shared" si="835"/>
        <v>33.097085809719132</v>
      </c>
      <c r="J1265" s="431">
        <f t="shared" si="835"/>
        <v>43.100676760027532</v>
      </c>
      <c r="K1265" s="431">
        <f t="shared" si="835"/>
        <v>50.869002008336743</v>
      </c>
      <c r="L1265" s="431">
        <f t="shared" si="835"/>
        <v>59.868902363657874</v>
      </c>
    </row>
    <row r="1266" spans="3:12" s="503" customFormat="1">
      <c r="C1266" s="157" t="str">
        <f t="shared" ref="C1266:D1266" si="836">C1231</f>
        <v>D18</v>
      </c>
      <c r="D1266" s="157" t="str">
        <f t="shared" si="836"/>
        <v>Сливен (Sliven)</v>
      </c>
      <c r="E1266" s="428" t="str">
        <f t="shared" si="804"/>
        <v>IN</v>
      </c>
      <c r="F1266" s="431">
        <f t="shared" ref="F1266:L1266" si="837">E1231*H$374</f>
        <v>13.359105264080251</v>
      </c>
      <c r="G1266" s="431">
        <f t="shared" si="837"/>
        <v>22.868872346458723</v>
      </c>
      <c r="H1266" s="431">
        <f t="shared" si="837"/>
        <v>32.689221937305767</v>
      </c>
      <c r="I1266" s="431">
        <f t="shared" si="837"/>
        <v>42.869579626352433</v>
      </c>
      <c r="J1266" s="431">
        <f t="shared" si="837"/>
        <v>43.100676760027532</v>
      </c>
      <c r="K1266" s="431">
        <f t="shared" si="837"/>
        <v>50.869002008336743</v>
      </c>
      <c r="L1266" s="431">
        <f t="shared" si="837"/>
        <v>59.868902363657874</v>
      </c>
    </row>
    <row r="1267" spans="3:12" s="503" customFormat="1">
      <c r="C1267" s="157" t="str">
        <f t="shared" ref="C1267:D1267" si="838">C1232</f>
        <v>D19</v>
      </c>
      <c r="D1267" s="157" t="str">
        <f t="shared" si="838"/>
        <v>Смолян (Smolyan)</v>
      </c>
      <c r="E1267" s="428" t="str">
        <f t="shared" si="804"/>
        <v>PR</v>
      </c>
      <c r="F1267" s="431">
        <f t="shared" ref="F1267:L1267" si="839">E1232*H$374</f>
        <v>12.256670958761518</v>
      </c>
      <c r="G1267" s="431">
        <f t="shared" si="839"/>
        <v>21.051480651515934</v>
      </c>
      <c r="H1267" s="431">
        <f t="shared" si="839"/>
        <v>29.966148645651991</v>
      </c>
      <c r="I1267" s="431">
        <f t="shared" si="839"/>
        <v>39.298463509583634</v>
      </c>
      <c r="J1267" s="431">
        <f t="shared" si="839"/>
        <v>43.100676760027532</v>
      </c>
      <c r="K1267" s="431">
        <f t="shared" si="839"/>
        <v>50.869002008336743</v>
      </c>
      <c r="L1267" s="431">
        <f t="shared" si="839"/>
        <v>59.868902363657874</v>
      </c>
    </row>
    <row r="1268" spans="3:12" s="503" customFormat="1">
      <c r="C1268" s="157" t="str">
        <f t="shared" ref="C1268:D1268" si="840">C1233</f>
        <v>D20</v>
      </c>
      <c r="D1268" s="157" t="str">
        <f t="shared" si="840"/>
        <v>София-град (Sofia-Capital)</v>
      </c>
      <c r="E1268" s="428" t="str">
        <f t="shared" si="804"/>
        <v>PU</v>
      </c>
      <c r="F1268" s="431">
        <f t="shared" ref="F1268:L1268" si="841">E1233*H$374</f>
        <v>5.2039590469496293</v>
      </c>
      <c r="G1268" s="431">
        <f t="shared" si="841"/>
        <v>8.8137793890480935</v>
      </c>
      <c r="H1268" s="431">
        <f t="shared" si="841"/>
        <v>12.593707381316369</v>
      </c>
      <c r="I1268" s="431">
        <f t="shared" si="841"/>
        <v>16.515747680069186</v>
      </c>
      <c r="J1268" s="431">
        <f t="shared" si="841"/>
        <v>498.73640250889002</v>
      </c>
      <c r="K1268" s="431">
        <f t="shared" si="841"/>
        <v>588.62702323932524</v>
      </c>
      <c r="L1268" s="431">
        <f t="shared" si="841"/>
        <v>692.7687273508983</v>
      </c>
    </row>
    <row r="1269" spans="3:12" s="503" customFormat="1">
      <c r="C1269" s="157" t="str">
        <f t="shared" ref="C1269:D1269" si="842">C1234</f>
        <v>D21</v>
      </c>
      <c r="D1269" s="157" t="str">
        <f t="shared" si="842"/>
        <v>София-област (Sofia (province))</v>
      </c>
      <c r="E1269" s="428" t="str">
        <f t="shared" si="804"/>
        <v>PR</v>
      </c>
      <c r="F1269" s="431">
        <f t="shared" ref="F1269:L1269" si="843">E1234*H$374</f>
        <v>26.593125544024787</v>
      </c>
      <c r="G1269" s="431">
        <f t="shared" si="843"/>
        <v>45.268848484541721</v>
      </c>
      <c r="H1269" s="431">
        <f t="shared" si="843"/>
        <v>64.6207655869257</v>
      </c>
      <c r="I1269" s="431">
        <f t="shared" si="843"/>
        <v>84.745518298282576</v>
      </c>
      <c r="J1269" s="431">
        <f t="shared" si="843"/>
        <v>43.100676760027532</v>
      </c>
      <c r="K1269" s="431">
        <f t="shared" si="843"/>
        <v>50.869002008336743</v>
      </c>
      <c r="L1269" s="431">
        <f t="shared" si="843"/>
        <v>59.868902363657874</v>
      </c>
    </row>
    <row r="1270" spans="3:12" s="503" customFormat="1">
      <c r="C1270" s="157" t="str">
        <f t="shared" ref="C1270:D1270" si="844">C1235</f>
        <v>D22</v>
      </c>
      <c r="D1270" s="157" t="str">
        <f t="shared" si="844"/>
        <v>Стара Загора (Stara Zagora)</v>
      </c>
      <c r="E1270" s="428" t="str">
        <f t="shared" si="804"/>
        <v>IN</v>
      </c>
      <c r="F1270" s="431">
        <f t="shared" ref="F1270:L1270" si="845">E1235*H$374</f>
        <v>19.958732752120412</v>
      </c>
      <c r="G1270" s="431">
        <f t="shared" si="845"/>
        <v>34.05793711872731</v>
      </c>
      <c r="H1270" s="431">
        <f t="shared" si="845"/>
        <v>48.646980388540641</v>
      </c>
      <c r="I1270" s="431">
        <f t="shared" si="845"/>
        <v>63.797039995257606</v>
      </c>
      <c r="J1270" s="431">
        <f t="shared" si="845"/>
        <v>43.100676760027532</v>
      </c>
      <c r="K1270" s="431">
        <f t="shared" si="845"/>
        <v>50.869002008336743</v>
      </c>
      <c r="L1270" s="431">
        <f t="shared" si="845"/>
        <v>59.868902363657874</v>
      </c>
    </row>
    <row r="1271" spans="3:12" s="503" customFormat="1">
      <c r="C1271" s="157" t="str">
        <f t="shared" ref="C1271:D1271" si="846">C1236</f>
        <v>D23</v>
      </c>
      <c r="D1271" s="157" t="str">
        <f t="shared" si="846"/>
        <v>Търговище (Targovishte)</v>
      </c>
      <c r="E1271" s="428" t="str">
        <f t="shared" si="804"/>
        <v>PR</v>
      </c>
      <c r="F1271" s="431">
        <f t="shared" ref="F1271:L1271" si="847">E1236*H$374</f>
        <v>10.02238672495092</v>
      </c>
      <c r="G1271" s="431">
        <f t="shared" si="847"/>
        <v>16.956629912593215</v>
      </c>
      <c r="H1271" s="431">
        <f t="shared" si="847"/>
        <v>24.235481246557729</v>
      </c>
      <c r="I1271" s="431">
        <f t="shared" si="847"/>
        <v>31.783102549057137</v>
      </c>
      <c r="J1271" s="431">
        <f t="shared" si="847"/>
        <v>43.100676760027532</v>
      </c>
      <c r="K1271" s="431">
        <f t="shared" si="847"/>
        <v>50.869002008336743</v>
      </c>
      <c r="L1271" s="431">
        <f t="shared" si="847"/>
        <v>59.868902363657874</v>
      </c>
    </row>
    <row r="1272" spans="3:12" s="503" customFormat="1">
      <c r="C1272" s="157" t="str">
        <f t="shared" ref="C1272:D1272" si="848">C1237</f>
        <v>D24</v>
      </c>
      <c r="D1272" s="157" t="str">
        <f t="shared" si="848"/>
        <v>Варна (Varna)</v>
      </c>
      <c r="E1272" s="428" t="str">
        <f t="shared" si="804"/>
        <v>IN</v>
      </c>
      <c r="F1272" s="431">
        <f t="shared" ref="F1272:L1272" si="849">E1237*H$374</f>
        <v>14.370126329043188</v>
      </c>
      <c r="G1272" s="431">
        <f t="shared" si="849"/>
        <v>24.313711955005129</v>
      </c>
      <c r="H1272" s="431">
        <f t="shared" si="849"/>
        <v>34.750593208690269</v>
      </c>
      <c r="I1272" s="431">
        <f t="shared" si="849"/>
        <v>45.57292080796811</v>
      </c>
      <c r="J1272" s="431">
        <f t="shared" si="849"/>
        <v>43.100676760027532</v>
      </c>
      <c r="K1272" s="431">
        <f t="shared" si="849"/>
        <v>50.869002008336743</v>
      </c>
      <c r="L1272" s="431">
        <f t="shared" si="849"/>
        <v>59.868902363657874</v>
      </c>
    </row>
    <row r="1273" spans="3:12" s="503" customFormat="1">
      <c r="C1273" s="157" t="str">
        <f t="shared" ref="C1273:D1273" si="850">C1238</f>
        <v>D25</v>
      </c>
      <c r="D1273" s="157" t="str">
        <f t="shared" si="850"/>
        <v>Велико Търново (Veliko Tarnovo)</v>
      </c>
      <c r="E1273" s="428" t="str">
        <f t="shared" si="804"/>
        <v>PR</v>
      </c>
      <c r="F1273" s="431">
        <f t="shared" ref="F1273:L1273" si="851">E1238*H$374</f>
        <v>16.970886552075598</v>
      </c>
      <c r="G1273" s="431">
        <f t="shared" si="851"/>
        <v>28.802768041183803</v>
      </c>
      <c r="H1273" s="431">
        <f t="shared" si="851"/>
        <v>41.163778977800582</v>
      </c>
      <c r="I1273" s="431">
        <f t="shared" si="851"/>
        <v>53.983355859458491</v>
      </c>
      <c r="J1273" s="431">
        <f t="shared" si="851"/>
        <v>43.100676760027532</v>
      </c>
      <c r="K1273" s="431">
        <f t="shared" si="851"/>
        <v>50.869002008336743</v>
      </c>
      <c r="L1273" s="431">
        <f t="shared" si="851"/>
        <v>59.868902363657874</v>
      </c>
    </row>
    <row r="1274" spans="3:12" s="503" customFormat="1">
      <c r="C1274" s="157" t="str">
        <f t="shared" ref="C1274:D1274" si="852">C1239</f>
        <v>D26</v>
      </c>
      <c r="D1274" s="157" t="str">
        <f t="shared" si="852"/>
        <v>Видин (Vidin)</v>
      </c>
      <c r="E1274" s="428" t="str">
        <f t="shared" si="804"/>
        <v>PR</v>
      </c>
      <c r="F1274" s="431">
        <f t="shared" ref="F1274:L1274" si="853">E1239*H$374</f>
        <v>11.202852448269997</v>
      </c>
      <c r="G1274" s="431">
        <f t="shared" si="853"/>
        <v>19.0519051219005</v>
      </c>
      <c r="H1274" s="431">
        <f t="shared" si="853"/>
        <v>27.19923206869084</v>
      </c>
      <c r="I1274" s="431">
        <f t="shared" si="853"/>
        <v>35.669850055797433</v>
      </c>
      <c r="J1274" s="431">
        <f t="shared" si="853"/>
        <v>43.100676760027532</v>
      </c>
      <c r="K1274" s="431">
        <f t="shared" si="853"/>
        <v>50.869002008336743</v>
      </c>
      <c r="L1274" s="431">
        <f t="shared" si="853"/>
        <v>59.868902363657874</v>
      </c>
    </row>
    <row r="1275" spans="3:12" s="503" customFormat="1">
      <c r="C1275" s="157" t="str">
        <f t="shared" ref="C1275:D1275" si="854">C1240</f>
        <v>D27</v>
      </c>
      <c r="D1275" s="157" t="str">
        <f t="shared" si="854"/>
        <v>Враца (Vratsa)</v>
      </c>
      <c r="E1275" s="428" t="str">
        <f t="shared" si="804"/>
        <v>PR</v>
      </c>
      <c r="F1275" s="431">
        <f t="shared" ref="F1275:L1275" si="855">E1240*H$374</f>
        <v>13.803947978924066</v>
      </c>
      <c r="G1275" s="431">
        <f t="shared" si="855"/>
        <v>23.345501862284287</v>
      </c>
      <c r="H1275" s="431">
        <f t="shared" si="855"/>
        <v>33.366029627302787</v>
      </c>
      <c r="I1275" s="431">
        <f t="shared" si="855"/>
        <v>43.757164568377092</v>
      </c>
      <c r="J1275" s="431">
        <f t="shared" si="855"/>
        <v>43.100676760027532</v>
      </c>
      <c r="K1275" s="431">
        <f t="shared" si="855"/>
        <v>50.869002008336743</v>
      </c>
      <c r="L1275" s="431">
        <f t="shared" si="855"/>
        <v>59.868902363657874</v>
      </c>
    </row>
    <row r="1276" spans="3:12" s="503" customFormat="1">
      <c r="C1276" s="157" t="str">
        <f t="shared" ref="C1276:D1276" si="856">C1241</f>
        <v>D28</v>
      </c>
      <c r="D1276" s="157" t="str">
        <f t="shared" si="856"/>
        <v>Ямбол (Yambol)</v>
      </c>
      <c r="E1276" s="428" t="str">
        <f t="shared" si="804"/>
        <v>IN</v>
      </c>
      <c r="F1276" s="431">
        <f t="shared" ref="F1276:L1276" si="857">E1241*H$374</f>
        <v>12.696880331924179</v>
      </c>
      <c r="G1276" s="431">
        <f t="shared" si="857"/>
        <v>21.486672528256076</v>
      </c>
      <c r="H1276" s="431">
        <f t="shared" si="857"/>
        <v>30.710010772001461</v>
      </c>
      <c r="I1276" s="431">
        <f t="shared" si="857"/>
        <v>40.273985555281932</v>
      </c>
      <c r="J1276" s="431">
        <f t="shared" si="857"/>
        <v>43.100676760027532</v>
      </c>
      <c r="K1276" s="431">
        <f t="shared" si="857"/>
        <v>50.869002008336743</v>
      </c>
      <c r="L1276" s="431">
        <f t="shared" si="857"/>
        <v>59.868902363657874</v>
      </c>
    </row>
    <row r="1277" spans="3:12" s="503" customFormat="1">
      <c r="C1277" s="162"/>
      <c r="D1277" s="162" t="s">
        <v>652</v>
      </c>
      <c r="E1277" s="162"/>
      <c r="F1277" s="432">
        <f t="shared" ref="F1277:K1277" si="858">SUM(F1249:F1276)</f>
        <v>418.86849477341525</v>
      </c>
      <c r="G1277" s="432">
        <f t="shared" si="858"/>
        <v>712.07644111480568</v>
      </c>
      <c r="H1277" s="432">
        <f t="shared" si="858"/>
        <v>1016.8451579119425</v>
      </c>
      <c r="I1277" s="432">
        <f t="shared" si="858"/>
        <v>1333.5197928045193</v>
      </c>
      <c r="J1277" s="432">
        <f t="shared" si="858"/>
        <v>1662.4546750296329</v>
      </c>
      <c r="K1277" s="432">
        <f t="shared" si="858"/>
        <v>1962.0900774644181</v>
      </c>
      <c r="L1277" s="432">
        <f t="shared" ref="L1277" si="859">SUM(L1249:L1276)</f>
        <v>2309.2290911696618</v>
      </c>
    </row>
    <row r="1278" spans="3:12" s="651" customFormat="1">
      <c r="E1278" s="652"/>
      <c r="F1278" s="650" t="str">
        <f>IF(F1277=H374,"OK","ERROR")</f>
        <v>OK</v>
      </c>
      <c r="G1278" s="650" t="str">
        <f t="shared" ref="G1278:L1278" si="860">IF(G1277=I374,"OK","ERROR")</f>
        <v>OK</v>
      </c>
      <c r="H1278" s="650" t="str">
        <f t="shared" si="860"/>
        <v>OK</v>
      </c>
      <c r="I1278" s="652" t="str">
        <f>IF(ROUNDDOWN((I1277),0)=ROUNDDOWN(K374,0),"OK","ERROR")</f>
        <v>OK</v>
      </c>
      <c r="J1278" s="650" t="str">
        <f t="shared" si="860"/>
        <v>OK</v>
      </c>
      <c r="K1278" s="650" t="str">
        <f t="shared" si="860"/>
        <v>OK</v>
      </c>
      <c r="L1278" s="650" t="str">
        <f t="shared" si="860"/>
        <v>OK</v>
      </c>
    </row>
    <row r="1279" spans="3:12" s="503" customFormat="1">
      <c r="E1279" s="433"/>
      <c r="F1279" s="433"/>
      <c r="G1279" s="433"/>
      <c r="H1279" s="433"/>
      <c r="I1279" s="433"/>
      <c r="J1279" s="433"/>
    </row>
    <row r="1280" spans="3:12" s="503" customFormat="1">
      <c r="C1280" s="234" t="s">
        <v>682</v>
      </c>
      <c r="F1280" s="548"/>
      <c r="G1280" s="548"/>
      <c r="H1280" s="548"/>
      <c r="I1280" s="548"/>
      <c r="J1280" s="548"/>
      <c r="K1280" s="548"/>
      <c r="L1280" s="548"/>
    </row>
    <row r="1281" spans="3:12" s="503" customFormat="1">
      <c r="C1281" s="40" t="s">
        <v>0</v>
      </c>
      <c r="D1281" s="167" t="s">
        <v>684</v>
      </c>
      <c r="E1281" s="167"/>
      <c r="F1281" s="167">
        <f t="shared" ref="F1281:L1282" si="861">F1247</f>
        <v>2014</v>
      </c>
      <c r="G1281" s="167">
        <f t="shared" si="861"/>
        <v>2015</v>
      </c>
      <c r="H1281" s="167">
        <f t="shared" si="861"/>
        <v>2016</v>
      </c>
      <c r="I1281" s="167">
        <f t="shared" si="861"/>
        <v>2017</v>
      </c>
      <c r="J1281" s="167">
        <f t="shared" si="861"/>
        <v>2018</v>
      </c>
      <c r="K1281" s="167">
        <f t="shared" si="861"/>
        <v>2019</v>
      </c>
      <c r="L1281" s="167">
        <f t="shared" si="861"/>
        <v>2020</v>
      </c>
    </row>
    <row r="1282" spans="3:12" s="503" customFormat="1">
      <c r="C1282" s="40"/>
      <c r="D1282" s="55"/>
      <c r="E1282" s="167" t="s">
        <v>14</v>
      </c>
      <c r="F1282" s="167" t="str">
        <f t="shared" ref="F1282:K1282" si="862">F1248</f>
        <v xml:space="preserve">Actuals </v>
      </c>
      <c r="G1282" s="167" t="str">
        <f t="shared" si="862"/>
        <v xml:space="preserve">Estimated </v>
      </c>
      <c r="H1282" s="167" t="str">
        <f t="shared" si="862"/>
        <v xml:space="preserve">Estimated </v>
      </c>
      <c r="I1282" s="167" t="str">
        <f t="shared" si="862"/>
        <v xml:space="preserve">Estimated </v>
      </c>
      <c r="J1282" s="167" t="str">
        <f t="shared" si="862"/>
        <v>Estimated</v>
      </c>
      <c r="K1282" s="167" t="str">
        <f t="shared" si="862"/>
        <v>Estimated</v>
      </c>
      <c r="L1282" s="167" t="str">
        <f t="shared" si="861"/>
        <v>Estimated</v>
      </c>
    </row>
    <row r="1283" spans="3:12" s="503" customFormat="1">
      <c r="C1283" s="157" t="str">
        <f>C1196</f>
        <v>G1</v>
      </c>
      <c r="D1283" s="157" t="str">
        <f t="shared" ref="D1283:D1285" si="863">D1196</f>
        <v>Predominatly urban (PU)</v>
      </c>
      <c r="E1283" s="167" t="s">
        <v>661</v>
      </c>
      <c r="F1283" s="431">
        <f>SUMIF($E$1120:$E$1147,"PU",F$1249:F$1276)</f>
        <v>5.2039590469496293</v>
      </c>
      <c r="G1283" s="431">
        <f t="shared" ref="G1283:L1283" si="864">SUMIF($E$1120:$E$1147,"PU",G$1249:G$1276)</f>
        <v>8.8137793890480935</v>
      </c>
      <c r="H1283" s="431">
        <f t="shared" si="864"/>
        <v>12.593707381316369</v>
      </c>
      <c r="I1283" s="431">
        <f t="shared" si="864"/>
        <v>16.515747680069186</v>
      </c>
      <c r="J1283" s="431">
        <f t="shared" si="864"/>
        <v>498.73640250889002</v>
      </c>
      <c r="K1283" s="431">
        <f t="shared" si="864"/>
        <v>588.62702323932524</v>
      </c>
      <c r="L1283" s="431">
        <f t="shared" si="864"/>
        <v>692.7687273508983</v>
      </c>
    </row>
    <row r="1284" spans="3:12" s="503" customFormat="1">
      <c r="C1284" s="157" t="str">
        <f t="shared" ref="C1284" si="865">C1197</f>
        <v>G2</v>
      </c>
      <c r="D1284" s="157" t="str">
        <f t="shared" si="863"/>
        <v>Intermediate (IN)</v>
      </c>
      <c r="E1284" s="167" t="s">
        <v>661</v>
      </c>
      <c r="F1284" s="431">
        <f>SUMIF($E$1120:$E$1147,"IN",F$1249:F$1276)</f>
        <v>191.10994686934174</v>
      </c>
      <c r="G1284" s="431">
        <f t="shared" ref="G1284:L1284" si="866">SUMIF($E$1120:$E$1147,"IN",G$1249:G$1276)</f>
        <v>324.70978652521336</v>
      </c>
      <c r="H1284" s="431">
        <f t="shared" si="866"/>
        <v>463.81673365057276</v>
      </c>
      <c r="I1284" s="431">
        <f t="shared" si="866"/>
        <v>608.2625164160371</v>
      </c>
      <c r="J1284" s="431">
        <f t="shared" si="866"/>
        <v>517.20812112033025</v>
      </c>
      <c r="K1284" s="431">
        <f t="shared" si="866"/>
        <v>610.42802410004094</v>
      </c>
      <c r="L1284" s="431">
        <f t="shared" si="866"/>
        <v>718.42682836389451</v>
      </c>
    </row>
    <row r="1285" spans="3:12" s="503" customFormat="1">
      <c r="C1285" s="157" t="str">
        <f t="shared" ref="C1285" si="867">C1198</f>
        <v>G3</v>
      </c>
      <c r="D1285" s="157" t="str">
        <f t="shared" si="863"/>
        <v>Predominatly rural (PR)</v>
      </c>
      <c r="E1285" s="167" t="s">
        <v>661</v>
      </c>
      <c r="F1285" s="431">
        <f>SUMIF($E$1120:$E$1147,"PR",F$1249:F$1276)</f>
        <v>222.55458885712375</v>
      </c>
      <c r="G1285" s="431">
        <f t="shared" ref="G1285:L1285" si="868">SUMIF($E$1120:$E$1147,"PR",G$1249:G$1276)</f>
        <v>378.55287520054418</v>
      </c>
      <c r="H1285" s="431">
        <f t="shared" si="868"/>
        <v>540.4347168800532</v>
      </c>
      <c r="I1285" s="431">
        <f t="shared" si="868"/>
        <v>708.74152870841283</v>
      </c>
      <c r="J1285" s="431">
        <f t="shared" si="868"/>
        <v>646.51015140041295</v>
      </c>
      <c r="K1285" s="431">
        <f t="shared" si="868"/>
        <v>763.03503012505132</v>
      </c>
      <c r="L1285" s="431">
        <f t="shared" si="868"/>
        <v>898.03353545486812</v>
      </c>
    </row>
    <row r="1286" spans="3:12" s="651" customFormat="1">
      <c r="F1286" s="548" t="str">
        <f t="shared" ref="F1286:K1286" si="869">IF(SUM(F1283:F1285)=F1277,"OK","Error")</f>
        <v>OK</v>
      </c>
      <c r="G1286" s="548" t="str">
        <f t="shared" si="869"/>
        <v>OK</v>
      </c>
      <c r="H1286" s="548" t="str">
        <f t="shared" si="869"/>
        <v>OK</v>
      </c>
      <c r="I1286" s="548" t="str">
        <f t="shared" si="869"/>
        <v>OK</v>
      </c>
      <c r="J1286" s="548" t="str">
        <f t="shared" si="869"/>
        <v>OK</v>
      </c>
      <c r="K1286" s="548" t="str">
        <f t="shared" si="869"/>
        <v>OK</v>
      </c>
      <c r="L1286" s="548" t="str">
        <f t="shared" ref="L1286" si="870">IF(SUM(L1283:L1285)=L1277,"OK","Error")</f>
        <v>OK</v>
      </c>
    </row>
    <row r="1287" spans="3:12" s="503" customFormat="1"/>
    <row r="1288" spans="3:12" s="503" customFormat="1">
      <c r="C1288" s="19" t="s">
        <v>872</v>
      </c>
      <c r="E1288" s="429"/>
      <c r="F1288" s="429"/>
      <c r="G1288" s="429"/>
      <c r="H1288" s="429"/>
      <c r="I1288" s="429"/>
      <c r="J1288" s="429"/>
    </row>
    <row r="1289" spans="3:12" s="503" customFormat="1"/>
    <row r="1290" spans="3:12" s="503" customFormat="1">
      <c r="C1290" s="40" t="str">
        <f>C1247</f>
        <v>Code</v>
      </c>
      <c r="D1290" s="167" t="s">
        <v>405</v>
      </c>
      <c r="E1290" s="167"/>
      <c r="F1290" s="167">
        <f t="shared" ref="F1290:L1291" si="871">F1247</f>
        <v>2014</v>
      </c>
      <c r="G1290" s="167">
        <f t="shared" si="871"/>
        <v>2015</v>
      </c>
      <c r="H1290" s="167">
        <f t="shared" si="871"/>
        <v>2016</v>
      </c>
      <c r="I1290" s="167">
        <f t="shared" si="871"/>
        <v>2017</v>
      </c>
      <c r="J1290" s="167">
        <f t="shared" si="871"/>
        <v>2018</v>
      </c>
      <c r="K1290" s="167">
        <f t="shared" si="871"/>
        <v>2019</v>
      </c>
      <c r="L1290" s="167">
        <f t="shared" si="871"/>
        <v>2020</v>
      </c>
    </row>
    <row r="1291" spans="3:12" s="503" customFormat="1">
      <c r="C1291" s="40"/>
      <c r="D1291" s="55"/>
      <c r="E1291" s="167" t="s">
        <v>681</v>
      </c>
      <c r="F1291" s="167" t="str">
        <f t="shared" ref="F1291:K1291" si="872">F1248</f>
        <v xml:space="preserve">Actuals </v>
      </c>
      <c r="G1291" s="167" t="str">
        <f t="shared" si="872"/>
        <v xml:space="preserve">Estimated </v>
      </c>
      <c r="H1291" s="167" t="str">
        <f t="shared" si="872"/>
        <v xml:space="preserve">Estimated </v>
      </c>
      <c r="I1291" s="167" t="str">
        <f t="shared" si="872"/>
        <v xml:space="preserve">Estimated </v>
      </c>
      <c r="J1291" s="167" t="str">
        <f t="shared" si="872"/>
        <v>Estimated</v>
      </c>
      <c r="K1291" s="167" t="str">
        <f t="shared" si="872"/>
        <v>Estimated</v>
      </c>
      <c r="L1291" s="167" t="str">
        <f t="shared" si="871"/>
        <v>Estimated</v>
      </c>
    </row>
    <row r="1292" spans="3:12" s="503" customFormat="1">
      <c r="C1292" s="157" t="str">
        <f t="shared" ref="C1292:E1307" si="873">C1249</f>
        <v>D01</v>
      </c>
      <c r="D1292" s="157" t="str">
        <f t="shared" si="873"/>
        <v>Благоевград (Blagoevgrad)</v>
      </c>
      <c r="E1292" s="428" t="str">
        <f>E1249</f>
        <v>PR</v>
      </c>
      <c r="F1292" s="431">
        <f>MAX(IF($E1292="PU",F1249/E$897,IF($E1292="IN",F1249/E$904,IF($E1292="PR",F1249/E$911))),F759)</f>
        <v>3.0950504310628695</v>
      </c>
      <c r="G1292" s="431">
        <f t="shared" ref="G1292:L1292" si="874">MAX(IF($E1292="PU",G1249/F$897,IF($E1292="IN",G1249/F$904,IF($E1292="PR",G1249/F$911))),G759)</f>
        <v>9.3798507238224484</v>
      </c>
      <c r="H1292" s="431">
        <f t="shared" si="874"/>
        <v>15.586759146383622</v>
      </c>
      <c r="I1292" s="431">
        <f t="shared" si="874"/>
        <v>21.843284267742003</v>
      </c>
      <c r="J1292" s="431">
        <f t="shared" si="874"/>
        <v>21.849837253022329</v>
      </c>
      <c r="K1292" s="431">
        <f t="shared" si="874"/>
        <v>21.854207220472933</v>
      </c>
      <c r="L1292" s="431">
        <f t="shared" si="874"/>
        <v>21.860763482639076</v>
      </c>
    </row>
    <row r="1293" spans="3:12" s="503" customFormat="1">
      <c r="C1293" s="157" t="str">
        <f t="shared" si="873"/>
        <v>D02</v>
      </c>
      <c r="D1293" s="157" t="str">
        <f t="shared" si="873"/>
        <v>Бургас (Burgas)</v>
      </c>
      <c r="E1293" s="428" t="str">
        <f t="shared" si="873"/>
        <v>IN</v>
      </c>
      <c r="F1293" s="431">
        <f t="shared" ref="F1293:L1293" si="875">MAX(IF($E1293="PU",F1250/E$897,IF($E1293="IN",F1250/E$904,IF($E1293="PR",F1250/E$911))),F760)</f>
        <v>3.7361957709735183</v>
      </c>
      <c r="G1293" s="431">
        <f t="shared" si="875"/>
        <v>11.214853419982301</v>
      </c>
      <c r="H1293" s="431">
        <f t="shared" si="875"/>
        <v>18.689124052549953</v>
      </c>
      <c r="I1293" s="431">
        <f t="shared" si="875"/>
        <v>26.190938447243504</v>
      </c>
      <c r="J1293" s="431">
        <f t="shared" si="875"/>
        <v>26.198795728777675</v>
      </c>
      <c r="K1293" s="431">
        <f t="shared" si="875"/>
        <v>26.206655367496303</v>
      </c>
      <c r="L1293" s="431">
        <f t="shared" si="875"/>
        <v>26.214517364106555</v>
      </c>
    </row>
    <row r="1294" spans="3:12" s="503" customFormat="1">
      <c r="C1294" s="157" t="str">
        <f t="shared" si="873"/>
        <v>D03</v>
      </c>
      <c r="D1294" s="157" t="str">
        <f t="shared" si="873"/>
        <v>Добрич (Dobrich)</v>
      </c>
      <c r="E1294" s="428" t="str">
        <f t="shared" si="873"/>
        <v>IN</v>
      </c>
      <c r="F1294" s="431">
        <f t="shared" ref="F1294:L1294" si="876">MAX(IF($E1294="PU",F1251/E$897,IF($E1294="IN",F1251/E$904,IF($E1294="PR",F1251/E$911))),F761)</f>
        <v>2.2545349378421142</v>
      </c>
      <c r="G1294" s="431">
        <f t="shared" si="876"/>
        <v>6.7521020411293984</v>
      </c>
      <c r="H1294" s="431">
        <f t="shared" si="876"/>
        <v>11.25350340188233</v>
      </c>
      <c r="I1294" s="431">
        <f t="shared" si="876"/>
        <v>15.770659667397897</v>
      </c>
      <c r="J1294" s="431">
        <f t="shared" si="876"/>
        <v>15.775390865298112</v>
      </c>
      <c r="K1294" s="431">
        <f t="shared" si="876"/>
        <v>15.780123482557705</v>
      </c>
      <c r="L1294" s="431">
        <f t="shared" si="876"/>
        <v>15.784857519602472</v>
      </c>
    </row>
    <row r="1295" spans="3:12" s="503" customFormat="1">
      <c r="C1295" s="157" t="str">
        <f t="shared" si="873"/>
        <v>D04</v>
      </c>
      <c r="D1295" s="157" t="str">
        <f t="shared" si="873"/>
        <v>Габрово (Gabrovo)</v>
      </c>
      <c r="E1295" s="428" t="str">
        <f t="shared" si="873"/>
        <v>IN</v>
      </c>
      <c r="F1295" s="431">
        <f t="shared" ref="F1295:L1295" si="877">MAX(IF($E1295="PU",F1252/E$897,IF($E1295="IN",F1252/E$904,IF($E1295="PR",F1252/E$911))),F762)</f>
        <v>0.97064358504039372</v>
      </c>
      <c r="G1295" s="431">
        <f t="shared" si="877"/>
        <v>2.9106280534402846</v>
      </c>
      <c r="H1295" s="431">
        <f t="shared" si="877"/>
        <v>4.8506637033859388</v>
      </c>
      <c r="I1295" s="431">
        <f t="shared" si="877"/>
        <v>6.7977201139250525</v>
      </c>
      <c r="J1295" s="431">
        <f t="shared" si="877"/>
        <v>6.7997594299592299</v>
      </c>
      <c r="K1295" s="431">
        <f t="shared" si="877"/>
        <v>6.8017993577882185</v>
      </c>
      <c r="L1295" s="431">
        <f t="shared" si="877"/>
        <v>6.8038398975955543</v>
      </c>
    </row>
    <row r="1296" spans="3:12" s="503" customFormat="1">
      <c r="C1296" s="157" t="str">
        <f t="shared" si="873"/>
        <v>D05</v>
      </c>
      <c r="D1296" s="157" t="str">
        <f t="shared" si="873"/>
        <v>Хасково (Haskovo)</v>
      </c>
      <c r="E1296" s="428" t="str">
        <f t="shared" si="873"/>
        <v>IN</v>
      </c>
      <c r="F1296" s="431">
        <f t="shared" ref="F1296:L1296" si="878">MAX(IF($E1296="PU",F1253/E$897,IF($E1296="IN",F1253/E$904,IF($E1296="PR",F1253/E$911))),F763)</f>
        <v>2.6238364884548311</v>
      </c>
      <c r="G1296" s="431">
        <f t="shared" si="878"/>
        <v>7.8864636878012586</v>
      </c>
      <c r="H1296" s="431">
        <f t="shared" si="878"/>
        <v>13.130914781105677</v>
      </c>
      <c r="I1296" s="431">
        <f t="shared" si="878"/>
        <v>18.40166397424149</v>
      </c>
      <c r="J1296" s="431">
        <f t="shared" si="878"/>
        <v>18.407184473433762</v>
      </c>
      <c r="K1296" s="431">
        <f t="shared" si="878"/>
        <v>18.412706628775798</v>
      </c>
      <c r="L1296" s="431">
        <f t="shared" si="878"/>
        <v>18.418230440764425</v>
      </c>
    </row>
    <row r="1297" spans="3:12" s="503" customFormat="1">
      <c r="C1297" s="157" t="str">
        <f t="shared" si="873"/>
        <v>D06</v>
      </c>
      <c r="D1297" s="157" t="str">
        <f t="shared" si="873"/>
        <v>Кърджали (Kardzhali)</v>
      </c>
      <c r="E1297" s="428" t="str">
        <f t="shared" si="873"/>
        <v>PR</v>
      </c>
      <c r="F1297" s="431">
        <f t="shared" ref="F1297:L1297" si="879">MAX(IF($E1297="PU",F1254/E$897,IF($E1297="IN",F1254/E$904,IF($E1297="PR",F1254/E$911))),F764)</f>
        <v>1.5341994690239817</v>
      </c>
      <c r="G1297" s="431">
        <f t="shared" si="879"/>
        <v>4.6193383905075835</v>
      </c>
      <c r="H1297" s="431">
        <f t="shared" si="879"/>
        <v>7.6913080928704751</v>
      </c>
      <c r="I1297" s="431">
        <f t="shared" si="879"/>
        <v>10.778599161348682</v>
      </c>
      <c r="J1297" s="431">
        <f t="shared" si="879"/>
        <v>10.781832741097087</v>
      </c>
      <c r="K1297" s="431">
        <f t="shared" si="879"/>
        <v>10.785067290919415</v>
      </c>
      <c r="L1297" s="431">
        <f t="shared" si="879"/>
        <v>10.788302811106693</v>
      </c>
    </row>
    <row r="1298" spans="3:12" s="503" customFormat="1">
      <c r="C1298" s="157" t="str">
        <f t="shared" si="873"/>
        <v>D07</v>
      </c>
      <c r="D1298" s="157" t="str">
        <f t="shared" si="873"/>
        <v>Кюстендил (Kyustendil)</v>
      </c>
      <c r="E1298" s="428" t="str">
        <f t="shared" si="873"/>
        <v>IN</v>
      </c>
      <c r="F1298" s="431">
        <f t="shared" ref="F1298:L1298" si="880">MAX(IF($E1298="PU",F1255/E$897,IF($E1298="IN",F1255/E$904,IF($E1298="PR",F1255/E$911))),F765)</f>
        <v>1.4319324914973239</v>
      </c>
      <c r="G1298" s="431">
        <f t="shared" si="880"/>
        <v>4.3658774400767237</v>
      </c>
      <c r="H1298" s="431">
        <f t="shared" si="880"/>
        <v>7.2456985084396095</v>
      </c>
      <c r="I1298" s="431">
        <f t="shared" si="880"/>
        <v>10.154121889727268</v>
      </c>
      <c r="J1298" s="431">
        <f t="shared" si="880"/>
        <v>10.157168126294183</v>
      </c>
      <c r="K1298" s="431">
        <f t="shared" si="880"/>
        <v>10.160215276732073</v>
      </c>
      <c r="L1298" s="431">
        <f t="shared" si="880"/>
        <v>10.163263341315091</v>
      </c>
    </row>
    <row r="1299" spans="3:12" s="503" customFormat="1">
      <c r="C1299" s="157" t="str">
        <f t="shared" si="873"/>
        <v>D08</v>
      </c>
      <c r="D1299" s="157" t="str">
        <f t="shared" si="873"/>
        <v>Ловеч (Lovech)</v>
      </c>
      <c r="E1299" s="428" t="str">
        <f t="shared" si="873"/>
        <v>PR</v>
      </c>
      <c r="F1299" s="431">
        <f t="shared" ref="F1299:L1299" si="881">MAX(IF($E1299="PU",F1256/E$897,IF($E1299="IN",F1256/E$904,IF($E1299="PR",F1256/E$911))),F766)</f>
        <v>1.8951171590290925</v>
      </c>
      <c r="G1299" s="431">
        <f t="shared" si="881"/>
        <v>5.7461156006916294</v>
      </c>
      <c r="H1299" s="431">
        <f t="shared" si="881"/>
        <v>9.5479867637653904</v>
      </c>
      <c r="I1299" s="431">
        <f t="shared" si="881"/>
        <v>13.380548650740817</v>
      </c>
      <c r="J1299" s="431">
        <f t="shared" si="881"/>
        <v>13.384562815336039</v>
      </c>
      <c r="K1299" s="431">
        <f t="shared" si="881"/>
        <v>13.388578184180641</v>
      </c>
      <c r="L1299" s="431">
        <f t="shared" si="881"/>
        <v>13.392594757635893</v>
      </c>
    </row>
    <row r="1300" spans="3:12" s="503" customFormat="1">
      <c r="C1300" s="157" t="str">
        <f t="shared" si="873"/>
        <v>D09</v>
      </c>
      <c r="D1300" s="157" t="str">
        <f t="shared" si="873"/>
        <v>Монтана (Montana)</v>
      </c>
      <c r="E1300" s="428" t="str">
        <f t="shared" si="873"/>
        <v>PR</v>
      </c>
      <c r="F1300" s="431">
        <f t="shared" ref="F1300:L1300" si="882">MAX(IF($E1300="PU",F1257/E$897,IF($E1300="IN",F1257/E$904,IF($E1300="PR",F1257/E$911))),F767)</f>
        <v>1.7277782185949608</v>
      </c>
      <c r="G1300" s="431">
        <f t="shared" si="882"/>
        <v>5.1820231369103977</v>
      </c>
      <c r="H1300" s="431">
        <f t="shared" si="882"/>
        <v>8.6344308548685209</v>
      </c>
      <c r="I1300" s="431">
        <f t="shared" si="882"/>
        <v>12.100291400012743</v>
      </c>
      <c r="J1300" s="431">
        <f t="shared" si="882"/>
        <v>12.103921487432746</v>
      </c>
      <c r="K1300" s="431">
        <f t="shared" si="882"/>
        <v>12.107552663878975</v>
      </c>
      <c r="L1300" s="431">
        <f t="shared" si="882"/>
        <v>12.11118492967814</v>
      </c>
    </row>
    <row r="1301" spans="3:12" s="503" customFormat="1">
      <c r="C1301" s="157" t="str">
        <f t="shared" si="873"/>
        <v>D10</v>
      </c>
      <c r="D1301" s="157" t="str">
        <f t="shared" si="873"/>
        <v>Пазарджик (Pazardzhik)</v>
      </c>
      <c r="E1301" s="428" t="str">
        <f t="shared" si="873"/>
        <v>PR</v>
      </c>
      <c r="F1301" s="431">
        <f t="shared" ref="F1301:L1301" si="883">MAX(IF($E1301="PU",F1258/E$897,IF($E1301="IN",F1258/E$904,IF($E1301="PR",F1258/E$911))),F768)</f>
        <v>2.0266727095168258</v>
      </c>
      <c r="G1301" s="431">
        <f t="shared" si="883"/>
        <v>6.1193043506034313</v>
      </c>
      <c r="H1301" s="431">
        <f t="shared" si="883"/>
        <v>10.186630790750716</v>
      </c>
      <c r="I1301" s="431">
        <f t="shared" si="883"/>
        <v>14.275544390158052</v>
      </c>
      <c r="J1301" s="431">
        <f t="shared" si="883"/>
        <v>14.279827053475097</v>
      </c>
      <c r="K1301" s="431">
        <f t="shared" si="883"/>
        <v>14.284111001591139</v>
      </c>
      <c r="L1301" s="431">
        <f t="shared" si="883"/>
        <v>14.288396234891616</v>
      </c>
    </row>
    <row r="1302" spans="3:12" s="503" customFormat="1">
      <c r="C1302" s="157" t="str">
        <f t="shared" si="873"/>
        <v>D11</v>
      </c>
      <c r="D1302" s="157" t="str">
        <f t="shared" si="873"/>
        <v>Перник (Pernik)</v>
      </c>
      <c r="E1302" s="428" t="str">
        <f t="shared" si="873"/>
        <v>IN</v>
      </c>
      <c r="F1302" s="431">
        <f t="shared" ref="F1302:L1302" si="884">MAX(IF($E1302="PU",F1259/E$897,IF($E1302="IN",F1259/E$904,IF($E1302="PR",F1259/E$911))),F769)</f>
        <v>1.1724886397992533</v>
      </c>
      <c r="G1302" s="431">
        <f t="shared" si="884"/>
        <v>3.5186757741395365</v>
      </c>
      <c r="H1302" s="431">
        <f t="shared" si="884"/>
        <v>5.8623288948808687</v>
      </c>
      <c r="I1302" s="431">
        <f t="shared" si="884"/>
        <v>8.2154677132860492</v>
      </c>
      <c r="J1302" s="431">
        <f t="shared" si="884"/>
        <v>8.2179323536000339</v>
      </c>
      <c r="K1302" s="431">
        <f t="shared" si="884"/>
        <v>8.2203977333061129</v>
      </c>
      <c r="L1302" s="431">
        <f t="shared" si="884"/>
        <v>8.2228638526261069</v>
      </c>
    </row>
    <row r="1303" spans="3:12" s="503" customFormat="1">
      <c r="C1303" s="157" t="str">
        <f t="shared" si="873"/>
        <v>D12</v>
      </c>
      <c r="D1303" s="157" t="str">
        <f t="shared" si="873"/>
        <v>Плевен (Pleven)</v>
      </c>
      <c r="E1303" s="428" t="str">
        <f t="shared" si="873"/>
        <v>PR</v>
      </c>
      <c r="F1303" s="431">
        <f t="shared" ref="F1303:L1303" si="885">MAX(IF($E1303="PU",F1260/E$897,IF($E1303="IN",F1260/E$904,IF($E1303="PR",F1260/E$911))),F770)</f>
        <v>2.1344935808529626</v>
      </c>
      <c r="G1303" s="431">
        <f t="shared" si="885"/>
        <v>6.3896435451122882</v>
      </c>
      <c r="H1303" s="431">
        <f t="shared" si="885"/>
        <v>10.64940590852048</v>
      </c>
      <c r="I1303" s="431">
        <f t="shared" si="885"/>
        <v>14.924077440200598</v>
      </c>
      <c r="J1303" s="431">
        <f t="shared" si="885"/>
        <v>14.928554663432656</v>
      </c>
      <c r="K1303" s="431">
        <f t="shared" si="885"/>
        <v>14.933033229831688</v>
      </c>
      <c r="L1303" s="431">
        <f t="shared" si="885"/>
        <v>14.937513139800634</v>
      </c>
    </row>
    <row r="1304" spans="3:12" s="503" customFormat="1">
      <c r="C1304" s="157" t="str">
        <f t="shared" si="873"/>
        <v>D13</v>
      </c>
      <c r="D1304" s="157" t="str">
        <f t="shared" si="873"/>
        <v>Пловдив (Plovdiv)</v>
      </c>
      <c r="E1304" s="428" t="str">
        <f t="shared" si="873"/>
        <v>IN</v>
      </c>
      <c r="F1304" s="431">
        <f t="shared" ref="F1304:L1304" si="886">MAX(IF($E1304="PU",F1261/E$897,IF($E1304="IN",F1261/E$904,IF($E1304="PR",F1261/E$911))),F771)</f>
        <v>2.9195579426801865</v>
      </c>
      <c r="G1304" s="431">
        <f t="shared" si="886"/>
        <v>8.7825763504070267</v>
      </c>
      <c r="H1304" s="431">
        <f t="shared" si="886"/>
        <v>14.62101235508954</v>
      </c>
      <c r="I1304" s="431">
        <f t="shared" si="886"/>
        <v>20.489886714422479</v>
      </c>
      <c r="J1304" s="431">
        <f t="shared" si="886"/>
        <v>20.49603368043681</v>
      </c>
      <c r="K1304" s="431">
        <f t="shared" si="886"/>
        <v>20.502182490540935</v>
      </c>
      <c r="L1304" s="431">
        <f t="shared" si="886"/>
        <v>20.508333145288098</v>
      </c>
    </row>
    <row r="1305" spans="3:12" s="503" customFormat="1">
      <c r="C1305" s="157" t="str">
        <f t="shared" si="873"/>
        <v>D14</v>
      </c>
      <c r="D1305" s="157" t="str">
        <f t="shared" si="873"/>
        <v>Разград (Razgrad)</v>
      </c>
      <c r="E1305" s="428" t="str">
        <f t="shared" si="873"/>
        <v>PR</v>
      </c>
      <c r="F1305" s="431">
        <f t="shared" ref="F1305:L1305" si="887">MAX(IF($E1305="PU",F1262/E$897,IF($E1305="IN",F1262/E$904,IF($E1305="PR",F1262/E$911))),F772)</f>
        <v>1.198771632559674</v>
      </c>
      <c r="G1305" s="431">
        <f t="shared" si="887"/>
        <v>3.5896793149714843</v>
      </c>
      <c r="H1305" s="431">
        <f t="shared" si="887"/>
        <v>5.9827988582858076</v>
      </c>
      <c r="I1305" s="431">
        <f t="shared" si="887"/>
        <v>8.3842943200017306</v>
      </c>
      <c r="J1305" s="431">
        <f t="shared" si="887"/>
        <v>8.3868096082977317</v>
      </c>
      <c r="K1305" s="431">
        <f t="shared" si="887"/>
        <v>8.3893256511802203</v>
      </c>
      <c r="L1305" s="431">
        <f t="shared" si="887"/>
        <v>8.3918424488755736</v>
      </c>
    </row>
    <row r="1306" spans="3:12" s="503" customFormat="1">
      <c r="C1306" s="157" t="str">
        <f t="shared" si="873"/>
        <v>D15</v>
      </c>
      <c r="D1306" s="157" t="str">
        <f t="shared" si="873"/>
        <v>Русе (Ruse)</v>
      </c>
      <c r="E1306" s="428" t="str">
        <f t="shared" si="873"/>
        <v>IN</v>
      </c>
      <c r="F1306" s="431">
        <f t="shared" ref="F1306:L1306" si="888">MAX(IF($E1306="PU",F1263/E$897,IF($E1306="IN",F1263/E$904,IF($E1306="PR",F1263/E$911))),F773)</f>
        <v>1.3525149288390232</v>
      </c>
      <c r="G1306" s="431">
        <f t="shared" si="888"/>
        <v>4.0482073398342493</v>
      </c>
      <c r="H1306" s="431">
        <f t="shared" si="888"/>
        <v>6.7470122330570828</v>
      </c>
      <c r="I1306" s="431">
        <f t="shared" si="888"/>
        <v>9.4552629434061952</v>
      </c>
      <c r="J1306" s="431">
        <f t="shared" si="888"/>
        <v>9.4580995222892152</v>
      </c>
      <c r="K1306" s="431">
        <f t="shared" si="888"/>
        <v>9.4609369521459019</v>
      </c>
      <c r="L1306" s="431">
        <f t="shared" si="888"/>
        <v>9.4637752332315443</v>
      </c>
    </row>
    <row r="1307" spans="3:12" s="503" customFormat="1">
      <c r="C1307" s="157" t="str">
        <f t="shared" si="873"/>
        <v>D16</v>
      </c>
      <c r="D1307" s="157" t="str">
        <f t="shared" si="873"/>
        <v>Шумен (Shumen)</v>
      </c>
      <c r="E1307" s="428" t="str">
        <f t="shared" si="873"/>
        <v>PR</v>
      </c>
      <c r="F1307" s="431">
        <f t="shared" ref="F1307:L1307" si="889">MAX(IF($E1307="PU",F1264/E$897,IF($E1307="IN",F1264/E$904,IF($E1307="PR",F1264/E$911))),F774)</f>
        <v>1.658506408386029</v>
      </c>
      <c r="G1307" s="431">
        <f t="shared" si="889"/>
        <v>4.9841382940010446</v>
      </c>
      <c r="H1307" s="431">
        <f t="shared" si="889"/>
        <v>8.3054367695921556</v>
      </c>
      <c r="I1307" s="431">
        <f t="shared" si="889"/>
        <v>11.639239088906443</v>
      </c>
      <c r="J1307" s="431">
        <f t="shared" si="889"/>
        <v>11.642730860633115</v>
      </c>
      <c r="K1307" s="431">
        <f t="shared" si="889"/>
        <v>11.646223679891305</v>
      </c>
      <c r="L1307" s="431">
        <f t="shared" si="889"/>
        <v>11.649717546995273</v>
      </c>
    </row>
    <row r="1308" spans="3:12" s="503" customFormat="1">
      <c r="C1308" s="157" t="str">
        <f t="shared" ref="C1308:E1319" si="890">C1265</f>
        <v>D17</v>
      </c>
      <c r="D1308" s="157" t="str">
        <f t="shared" si="890"/>
        <v>Силистра (Silistra)</v>
      </c>
      <c r="E1308" s="428" t="str">
        <f t="shared" si="890"/>
        <v>PR</v>
      </c>
      <c r="F1308" s="431">
        <f t="shared" ref="F1308:L1308" si="891">MAX(IF($E1308="PU",F1265/E$897,IF($E1308="IN",F1265/E$904,IF($E1308="PR",F1265/E$911))),F775)</f>
        <v>1.314474474833895</v>
      </c>
      <c r="G1308" s="431">
        <f t="shared" si="891"/>
        <v>3.935848509895445</v>
      </c>
      <c r="H1308" s="431">
        <f t="shared" si="891"/>
        <v>6.5597475164924086</v>
      </c>
      <c r="I1308" s="431">
        <f t="shared" si="891"/>
        <v>9.1928301696124617</v>
      </c>
      <c r="J1308" s="431">
        <f t="shared" si="891"/>
        <v>9.1955880186633436</v>
      </c>
      <c r="K1308" s="431">
        <f t="shared" si="891"/>
        <v>9.1983466950689436</v>
      </c>
      <c r="L1308" s="431">
        <f t="shared" si="891"/>
        <v>9.2011061990774632</v>
      </c>
    </row>
    <row r="1309" spans="3:12" s="503" customFormat="1">
      <c r="C1309" s="157" t="str">
        <f t="shared" si="890"/>
        <v>D18</v>
      </c>
      <c r="D1309" s="157" t="str">
        <f t="shared" si="890"/>
        <v>Сливен (Sliven)</v>
      </c>
      <c r="E1309" s="428" t="str">
        <f t="shared" si="890"/>
        <v>IN</v>
      </c>
      <c r="F1309" s="431">
        <f t="shared" ref="F1309:L1309" si="892">MAX(IF($E1309="PU",F1266/E$897,IF($E1309="IN",F1266/E$904,IF($E1309="PR",F1266/E$911))),F776)</f>
        <v>1.6822602802592124</v>
      </c>
      <c r="G1309" s="431">
        <f t="shared" si="892"/>
        <v>5.0974164495747347</v>
      </c>
      <c r="H1309" s="431">
        <f t="shared" si="892"/>
        <v>8.4966277727224888</v>
      </c>
      <c r="I1309" s="431">
        <f t="shared" si="892"/>
        <v>11.907174160693295</v>
      </c>
      <c r="J1309" s="431">
        <f t="shared" si="892"/>
        <v>11.910746312941503</v>
      </c>
      <c r="K1309" s="431">
        <f t="shared" si="892"/>
        <v>11.914319536835384</v>
      </c>
      <c r="L1309" s="431">
        <f t="shared" si="892"/>
        <v>11.917893832696434</v>
      </c>
    </row>
    <row r="1310" spans="3:12" s="503" customFormat="1">
      <c r="C1310" s="157" t="str">
        <f t="shared" si="890"/>
        <v>D19</v>
      </c>
      <c r="D1310" s="157" t="str">
        <f t="shared" si="890"/>
        <v>Смолян (Smolyan)</v>
      </c>
      <c r="E1310" s="428" t="str">
        <f t="shared" si="890"/>
        <v>PR</v>
      </c>
      <c r="F1310" s="431">
        <f t="shared" ref="F1310:L1310" si="893">MAX(IF($E1310="PU",F1267/E$897,IF($E1310="IN",F1267/E$904,IF($E1310="PR",F1267/E$911))),F777)</f>
        <v>1.5434350066520475</v>
      </c>
      <c r="G1310" s="431">
        <f t="shared" si="893"/>
        <v>4.692324227239757</v>
      </c>
      <c r="H1310" s="431">
        <f t="shared" si="893"/>
        <v>7.7888427969467333</v>
      </c>
      <c r="I1310" s="431">
        <f t="shared" si="893"/>
        <v>10.91528429564115</v>
      </c>
      <c r="J1310" s="431">
        <f t="shared" si="893"/>
        <v>10.918558880929842</v>
      </c>
      <c r="K1310" s="431">
        <f t="shared" si="893"/>
        <v>10.921834448594119</v>
      </c>
      <c r="L1310" s="431">
        <f t="shared" si="893"/>
        <v>10.925110998928698</v>
      </c>
    </row>
    <row r="1311" spans="3:12" s="503" customFormat="1">
      <c r="C1311" s="157" t="str">
        <f t="shared" si="890"/>
        <v>D20</v>
      </c>
      <c r="D1311" s="157" t="str">
        <f t="shared" si="890"/>
        <v>София-град (Sofia-Capital)</v>
      </c>
      <c r="E1311" s="428" t="str">
        <f t="shared" si="890"/>
        <v>PU</v>
      </c>
      <c r="F1311" s="431">
        <f t="shared" ref="F1311:L1311" si="894">MAX(IF($E1311="PU",F1268/E$897,IF($E1311="IN",F1268/E$904,IF($E1311="PR",F1268/E$911))),F778)</f>
        <v>0.65531436662286624</v>
      </c>
      <c r="G1311" s="431">
        <f t="shared" si="894"/>
        <v>1.9645701528266912</v>
      </c>
      <c r="H1311" s="431">
        <f t="shared" si="894"/>
        <v>3.2733738387182951</v>
      </c>
      <c r="I1311" s="431">
        <f t="shared" si="894"/>
        <v>4.5873060975798179</v>
      </c>
      <c r="J1311" s="431">
        <f t="shared" si="894"/>
        <v>5.1951708594676047</v>
      </c>
      <c r="K1311" s="431">
        <f t="shared" si="894"/>
        <v>6.1315314920763049</v>
      </c>
      <c r="L1311" s="431">
        <f t="shared" si="894"/>
        <v>7.2163409099051909</v>
      </c>
    </row>
    <row r="1312" spans="3:12" s="503" customFormat="1">
      <c r="C1312" s="157" t="str">
        <f t="shared" si="890"/>
        <v>D21</v>
      </c>
      <c r="D1312" s="157" t="str">
        <f t="shared" si="890"/>
        <v>София-област (Sofia (province))</v>
      </c>
      <c r="E1312" s="428" t="str">
        <f t="shared" si="890"/>
        <v>PR</v>
      </c>
      <c r="F1312" s="431">
        <f t="shared" ref="F1312:L1312" si="895">MAX(IF($E1312="PU",F1269/E$897,IF($E1312="IN",F1269/E$904,IF($E1312="PR",F1269/E$911))),F779)</f>
        <v>3.3487690939112893</v>
      </c>
      <c r="G1312" s="431">
        <f t="shared" si="895"/>
        <v>10.090317066033291</v>
      </c>
      <c r="H1312" s="431">
        <f t="shared" si="895"/>
        <v>16.7963187570966</v>
      </c>
      <c r="I1312" s="431">
        <f t="shared" si="895"/>
        <v>23.538361106195175</v>
      </c>
      <c r="J1312" s="431">
        <f t="shared" si="895"/>
        <v>23.54542261452703</v>
      </c>
      <c r="K1312" s="431">
        <f t="shared" si="895"/>
        <v>23.552486241311389</v>
      </c>
      <c r="L1312" s="431">
        <f t="shared" si="895"/>
        <v>23.559551987183781</v>
      </c>
    </row>
    <row r="1313" spans="3:12" s="503" customFormat="1">
      <c r="C1313" s="157" t="str">
        <f t="shared" si="890"/>
        <v>D22</v>
      </c>
      <c r="D1313" s="157" t="str">
        <f t="shared" si="890"/>
        <v>Стара Загора (Stara Zagora)</v>
      </c>
      <c r="E1313" s="428" t="str">
        <f t="shared" si="890"/>
        <v>IN</v>
      </c>
      <c r="F1313" s="431">
        <f t="shared" ref="F1313:L1313" si="896">MAX(IF($E1313="PU",F1270/E$897,IF($E1313="IN",F1270/E$904,IF($E1313="PR",F1270/E$911))),F780)</f>
        <v>2.513325757188158</v>
      </c>
      <c r="G1313" s="431">
        <f t="shared" si="896"/>
        <v>7.5914319813178679</v>
      </c>
      <c r="H1313" s="431">
        <f t="shared" si="896"/>
        <v>12.644390417768006</v>
      </c>
      <c r="I1313" s="431">
        <f t="shared" si="896"/>
        <v>17.719848731460079</v>
      </c>
      <c r="J1313" s="431">
        <f t="shared" si="896"/>
        <v>17.725164686079516</v>
      </c>
      <c r="K1313" s="431">
        <f t="shared" si="896"/>
        <v>17.73048223548534</v>
      </c>
      <c r="L1313" s="431">
        <f t="shared" si="896"/>
        <v>17.735801380155984</v>
      </c>
    </row>
    <row r="1314" spans="3:12" s="503" customFormat="1">
      <c r="C1314" s="157" t="str">
        <f t="shared" si="890"/>
        <v>D23</v>
      </c>
      <c r="D1314" s="157" t="str">
        <f t="shared" si="890"/>
        <v>Търговище (Targovishte)</v>
      </c>
      <c r="E1314" s="428" t="str">
        <f t="shared" si="890"/>
        <v>PR</v>
      </c>
      <c r="F1314" s="431">
        <f t="shared" ref="F1314:L1314" si="897">MAX(IF($E1314="PU",F1271/E$897,IF($E1314="IN",F1271/E$904,IF($E1314="PR",F1271/E$911))),F781)</f>
        <v>1.2620802641712654</v>
      </c>
      <c r="G1314" s="431">
        <f t="shared" si="897"/>
        <v>3.7795918808908051</v>
      </c>
      <c r="H1314" s="431">
        <f t="shared" si="897"/>
        <v>6.2993198014846756</v>
      </c>
      <c r="I1314" s="431">
        <f t="shared" si="897"/>
        <v>8.8278667698006217</v>
      </c>
      <c r="J1314" s="431">
        <f t="shared" si="897"/>
        <v>8.8305151298315625</v>
      </c>
      <c r="K1314" s="431">
        <f t="shared" si="897"/>
        <v>8.8331642843705112</v>
      </c>
      <c r="L1314" s="431">
        <f t="shared" si="897"/>
        <v>8.8358142336558227</v>
      </c>
    </row>
    <row r="1315" spans="3:12" s="503" customFormat="1">
      <c r="C1315" s="157" t="str">
        <f t="shared" si="890"/>
        <v>D24</v>
      </c>
      <c r="D1315" s="157" t="str">
        <f t="shared" si="890"/>
        <v>Варна (Varna)</v>
      </c>
      <c r="E1315" s="428" t="str">
        <f t="shared" si="890"/>
        <v>IN</v>
      </c>
      <c r="F1315" s="431">
        <f t="shared" ref="F1315:L1315" si="898">MAX(IF($E1315="PU",F1272/E$897,IF($E1315="IN",F1272/E$904,IF($E1315="PR",F1272/E$911))),F782)</f>
        <v>1.8095742392760341</v>
      </c>
      <c r="G1315" s="431">
        <f t="shared" si="898"/>
        <v>5.4194677110459653</v>
      </c>
      <c r="H1315" s="431">
        <f t="shared" si="898"/>
        <v>9.0324222443048683</v>
      </c>
      <c r="I1315" s="431">
        <f t="shared" si="898"/>
        <v>12.658036533168842</v>
      </c>
      <c r="J1315" s="431">
        <f t="shared" si="898"/>
        <v>12.661833944128791</v>
      </c>
      <c r="K1315" s="431">
        <f t="shared" si="898"/>
        <v>12.665632494312026</v>
      </c>
      <c r="L1315" s="431">
        <f t="shared" si="898"/>
        <v>12.669432184060323</v>
      </c>
    </row>
    <row r="1316" spans="3:12" s="503" customFormat="1">
      <c r="C1316" s="157" t="str">
        <f t="shared" si="890"/>
        <v>D25</v>
      </c>
      <c r="D1316" s="157" t="str">
        <f t="shared" si="890"/>
        <v>Велико Търново (Veliko Tarnovo)</v>
      </c>
      <c r="E1316" s="428" t="str">
        <f t="shared" si="890"/>
        <v>PR</v>
      </c>
      <c r="F1316" s="431">
        <f t="shared" ref="F1316:L1316" si="899">MAX(IF($E1316="PU",F1273/E$897,IF($E1316="IN",F1273/E$904,IF($E1316="PR",F1273/E$911))),F783)</f>
        <v>2.1370778808147648</v>
      </c>
      <c r="G1316" s="431">
        <f t="shared" si="899"/>
        <v>6.420067477841819</v>
      </c>
      <c r="H1316" s="431">
        <f t="shared" si="899"/>
        <v>10.69934635837396</v>
      </c>
      <c r="I1316" s="431">
        <f t="shared" si="899"/>
        <v>14.994063986625266</v>
      </c>
      <c r="J1316" s="431">
        <f t="shared" si="899"/>
        <v>14.99856220582125</v>
      </c>
      <c r="K1316" s="431">
        <f t="shared" si="899"/>
        <v>15.003061774482996</v>
      </c>
      <c r="L1316" s="431">
        <f t="shared" si="899"/>
        <v>15.007562693015339</v>
      </c>
    </row>
    <row r="1317" spans="3:12" s="503" customFormat="1">
      <c r="C1317" s="157" t="str">
        <f t="shared" si="890"/>
        <v>D26</v>
      </c>
      <c r="D1317" s="157" t="str">
        <f t="shared" si="890"/>
        <v>Видин (Vidin)</v>
      </c>
      <c r="E1317" s="428" t="str">
        <f t="shared" si="890"/>
        <v>PR</v>
      </c>
      <c r="F1317" s="431">
        <f t="shared" ref="F1317:L1317" si="900">MAX(IF($E1317="PU",F1274/E$897,IF($E1317="IN",F1274/E$904,IF($E1317="PR",F1274/E$911))),F784)</f>
        <v>1.4107317314133618</v>
      </c>
      <c r="G1317" s="431">
        <f t="shared" si="900"/>
        <v>4.2466236678762712</v>
      </c>
      <c r="H1317" s="431">
        <f t="shared" si="900"/>
        <v>7.0696620138218593</v>
      </c>
      <c r="I1317" s="431">
        <f t="shared" si="900"/>
        <v>9.9074243461699538</v>
      </c>
      <c r="J1317" s="431">
        <f t="shared" si="900"/>
        <v>9.9103965734738022</v>
      </c>
      <c r="K1317" s="431">
        <f t="shared" si="900"/>
        <v>9.9133696924458423</v>
      </c>
      <c r="L1317" s="431">
        <f t="shared" si="900"/>
        <v>9.9163437033535775</v>
      </c>
    </row>
    <row r="1318" spans="3:12" s="503" customFormat="1">
      <c r="C1318" s="157" t="str">
        <f t="shared" si="890"/>
        <v>D27</v>
      </c>
      <c r="D1318" s="157" t="str">
        <f t="shared" si="890"/>
        <v>Враца (Vratsa)</v>
      </c>
      <c r="E1318" s="428" t="str">
        <f t="shared" si="890"/>
        <v>PR</v>
      </c>
      <c r="F1318" s="431">
        <f t="shared" ref="F1318:L1318" si="901">MAX(IF($E1318="PU",F1275/E$897,IF($E1318="IN",F1275/E$904,IF($E1318="PR",F1275/E$911))),F785)</f>
        <v>1.7382775969395858</v>
      </c>
      <c r="G1318" s="431">
        <f t="shared" si="901"/>
        <v>5.2036560182563232</v>
      </c>
      <c r="H1318" s="431">
        <f t="shared" si="901"/>
        <v>8.6725445634815301</v>
      </c>
      <c r="I1318" s="431">
        <f t="shared" si="901"/>
        <v>12.153703951263015</v>
      </c>
      <c r="J1318" s="431">
        <f t="shared" si="901"/>
        <v>12.157350062448392</v>
      </c>
      <c r="K1318" s="431">
        <f t="shared" si="901"/>
        <v>12.160997267467126</v>
      </c>
      <c r="L1318" s="431">
        <f t="shared" si="901"/>
        <v>12.164645566647367</v>
      </c>
    </row>
    <row r="1319" spans="3:12" s="503" customFormat="1">
      <c r="C1319" s="157" t="str">
        <f t="shared" si="890"/>
        <v>D28</v>
      </c>
      <c r="D1319" s="157" t="str">
        <f t="shared" si="890"/>
        <v>Ямбол (Yambol)</v>
      </c>
      <c r="E1319" s="428" t="str">
        <f t="shared" si="890"/>
        <v>IN</v>
      </c>
      <c r="F1319" s="431">
        <f t="shared" ref="F1319:L1319" si="902">MAX(IF($E1319="PU",F1276/E$897,IF($E1319="IN",F1276/E$904,IF($E1319="PR",F1276/E$911))),F786)</f>
        <v>1.5988688645961509</v>
      </c>
      <c r="G1319" s="431">
        <f t="shared" si="902"/>
        <v>4.7893274461833446</v>
      </c>
      <c r="H1319" s="431">
        <f t="shared" si="902"/>
        <v>7.9821884695338312</v>
      </c>
      <c r="I1319" s="431">
        <f t="shared" si="902"/>
        <v>11.18623892120471</v>
      </c>
      <c r="J1319" s="431">
        <f t="shared" si="902"/>
        <v>11.189594792881071</v>
      </c>
      <c r="K1319" s="431">
        <f t="shared" si="902"/>
        <v>11.192951671318932</v>
      </c>
      <c r="L1319" s="431">
        <f t="shared" si="902"/>
        <v>11.196309556820328</v>
      </c>
    </row>
    <row r="1320" spans="3:12" s="503" customFormat="1">
      <c r="C1320" s="162"/>
      <c r="D1320" s="162" t="s">
        <v>987</v>
      </c>
      <c r="E1320" s="162"/>
      <c r="F1320" s="432">
        <f t="shared" ref="F1320:K1320" si="903">SUM(F1292:F1319)</f>
        <v>52.746483950831667</v>
      </c>
      <c r="G1320" s="432">
        <f t="shared" si="903"/>
        <v>158.72012005241339</v>
      </c>
      <c r="H1320" s="432">
        <f t="shared" si="903"/>
        <v>264.29979966617344</v>
      </c>
      <c r="I1320" s="432">
        <f t="shared" si="903"/>
        <v>370.38973925217545</v>
      </c>
      <c r="J1320" s="432">
        <f t="shared" si="903"/>
        <v>371.10734474400948</v>
      </c>
      <c r="K1320" s="432">
        <f t="shared" si="903"/>
        <v>372.15129404505831</v>
      </c>
      <c r="L1320" s="432">
        <f t="shared" ref="L1320" si="904">SUM(L1292:L1319)</f>
        <v>373.34590939165304</v>
      </c>
    </row>
    <row r="1321" spans="3:12" s="503" customFormat="1"/>
    <row r="1322" spans="3:12" s="503" customFormat="1"/>
    <row r="1323" spans="3:12" s="503" customFormat="1" ht="15.75">
      <c r="C1323" s="281" t="s">
        <v>873</v>
      </c>
      <c r="D1323" s="214"/>
      <c r="E1323" s="214"/>
      <c r="F1323" s="214"/>
      <c r="G1323" s="214"/>
      <c r="H1323" s="214"/>
      <c r="I1323" s="214"/>
      <c r="J1323" s="214"/>
    </row>
    <row r="1324" spans="3:12" s="503" customFormat="1">
      <c r="C1324" s="284" t="s">
        <v>681</v>
      </c>
      <c r="D1324" s="243" t="s">
        <v>14</v>
      </c>
      <c r="E1324" s="230">
        <f t="shared" ref="E1324" si="905">F1290</f>
        <v>2014</v>
      </c>
      <c r="F1324" s="230">
        <f t="shared" ref="F1324" si="906">G1290</f>
        <v>2015</v>
      </c>
      <c r="G1324" s="230">
        <f t="shared" ref="G1324" si="907">H1290</f>
        <v>2016</v>
      </c>
      <c r="H1324" s="230">
        <f t="shared" ref="H1324" si="908">I1290</f>
        <v>2017</v>
      </c>
      <c r="I1324" s="230">
        <f t="shared" ref="I1324" si="909">J1290</f>
        <v>2018</v>
      </c>
      <c r="J1324" s="230">
        <f t="shared" ref="J1324" si="910">K1290</f>
        <v>2019</v>
      </c>
      <c r="K1324" s="230">
        <f t="shared" ref="K1324" si="911">L1290</f>
        <v>2020</v>
      </c>
    </row>
    <row r="1325" spans="3:12" s="503" customFormat="1">
      <c r="C1325" s="278" t="str">
        <f t="shared" ref="C1325:D1325" si="912">C1196</f>
        <v>G1</v>
      </c>
      <c r="D1325" s="278" t="str">
        <f t="shared" si="912"/>
        <v>Predominatly urban (PU)</v>
      </c>
      <c r="E1325" s="633">
        <f t="shared" ref="E1325" si="913">SUMIF($E$1163:$E$1190,"PU",F1292:F1319)</f>
        <v>0.65531436662286624</v>
      </c>
      <c r="F1325" s="633">
        <f t="shared" ref="F1325" si="914">SUMIF($E$1163:$E$1190,"PU",G1292:G1319)</f>
        <v>1.9645701528266912</v>
      </c>
      <c r="G1325" s="633">
        <f t="shared" ref="G1325" si="915">SUMIF($E$1163:$E$1190,"PU",H1292:H1319)</f>
        <v>3.2733738387182951</v>
      </c>
      <c r="H1325" s="633">
        <f t="shared" ref="H1325" si="916">SUMIF($E$1163:$E$1190,"PU",I1292:I1319)</f>
        <v>4.5873060975798179</v>
      </c>
      <c r="I1325" s="633">
        <f t="shared" ref="I1325" si="917">SUMIF($E$1163:$E$1190,"PU",J1292:J1319)</f>
        <v>5.1951708594676047</v>
      </c>
      <c r="J1325" s="633">
        <f t="shared" ref="J1325" si="918">SUMIF($E$1163:$E$1190,"PU",K1292:K1319)</f>
        <v>6.1315314920763049</v>
      </c>
      <c r="K1325" s="633">
        <f t="shared" ref="K1325" si="919">SUMIF($E$1163:$E$1190,"PU",L1292:L1319)</f>
        <v>7.2163409099051909</v>
      </c>
    </row>
    <row r="1326" spans="3:12" s="503" customFormat="1">
      <c r="C1326" s="278" t="str">
        <f t="shared" ref="C1326:D1326" si="920">C1197</f>
        <v>G2</v>
      </c>
      <c r="D1326" s="278" t="str">
        <f t="shared" si="920"/>
        <v>Intermediate (IN)</v>
      </c>
      <c r="E1326" s="633">
        <f t="shared" ref="E1326" si="921">SUMIF($E$1163:$E$1190,"IN",F1292:F1319)</f>
        <v>24.065733926446203</v>
      </c>
      <c r="F1326" s="633">
        <f t="shared" ref="F1326" si="922">SUMIF($E$1163:$E$1190,"IN",G1292:G1319)</f>
        <v>72.377027694932693</v>
      </c>
      <c r="G1326" s="633">
        <f t="shared" ref="G1326" si="923">SUMIF($E$1163:$E$1190,"IN",H1292:H1319)</f>
        <v>120.55588683472018</v>
      </c>
      <c r="H1326" s="633">
        <f t="shared" ref="H1326" si="924">SUMIF($E$1163:$E$1190,"IN",I1292:I1319)</f>
        <v>168.94701981017687</v>
      </c>
      <c r="I1326" s="633">
        <f t="shared" ref="I1326" si="925">SUMIF($E$1163:$E$1190,"IN",J1292:J1319)</f>
        <v>168.99770391611992</v>
      </c>
      <c r="J1326" s="633">
        <f t="shared" ref="J1326" si="926">SUMIF($E$1163:$E$1190,"IN",K1292:K1319)</f>
        <v>169.04840322729473</v>
      </c>
      <c r="K1326" s="633">
        <f t="shared" ref="K1326" si="927">SUMIF($E$1163:$E$1190,"IN",L1292:L1319)</f>
        <v>169.0991177482629</v>
      </c>
    </row>
    <row r="1327" spans="3:12" s="503" customFormat="1">
      <c r="C1327" s="278" t="str">
        <f t="shared" ref="C1327:D1327" si="928">C1198</f>
        <v>G3</v>
      </c>
      <c r="D1327" s="278" t="str">
        <f t="shared" si="928"/>
        <v>Predominatly rural (PR)</v>
      </c>
      <c r="E1327" s="633">
        <f t="shared" ref="E1327" si="929">SUMIF($E$1163:$E$1190,"PR",F1292:F1319)</f>
        <v>28.025435657762607</v>
      </c>
      <c r="F1327" s="633">
        <f t="shared" ref="F1327" si="930">SUMIF($E$1163:$E$1190,"PR",G1292:G1319)</f>
        <v>84.378522204654004</v>
      </c>
      <c r="G1327" s="633">
        <f t="shared" ref="G1327" si="931">SUMIF($E$1163:$E$1190,"PR",H1292:H1319)</f>
        <v>140.47053899273493</v>
      </c>
      <c r="H1327" s="633">
        <f t="shared" ref="H1327" si="932">SUMIF($E$1163:$E$1190,"PR",I1292:I1319)</f>
        <v>196.85541334441871</v>
      </c>
      <c r="I1327" s="633">
        <f t="shared" ref="I1327" si="933">SUMIF($E$1163:$E$1190,"PR",J1292:J1319)</f>
        <v>196.91446996842205</v>
      </c>
      <c r="J1327" s="633">
        <f t="shared" ref="J1327" si="934">SUMIF($E$1163:$E$1190,"PR",K1292:K1319)</f>
        <v>196.97135932568727</v>
      </c>
      <c r="K1327" s="633">
        <f t="shared" ref="K1327" si="935">SUMIF($E$1163:$E$1190,"PR",L1292:L1319)</f>
        <v>197.03045073348494</v>
      </c>
    </row>
    <row r="1328" spans="3:12" s="503" customFormat="1">
      <c r="C1328" s="162"/>
      <c r="D1328" s="162"/>
      <c r="E1328" s="432">
        <f t="shared" ref="E1328:J1328" si="936">SUM(E1325:E1327)</f>
        <v>52.746483950831674</v>
      </c>
      <c r="F1328" s="432">
        <f t="shared" si="936"/>
        <v>158.72012005241339</v>
      </c>
      <c r="G1328" s="432">
        <f t="shared" si="936"/>
        <v>264.29979966617339</v>
      </c>
      <c r="H1328" s="432">
        <f t="shared" si="936"/>
        <v>370.38973925217539</v>
      </c>
      <c r="I1328" s="432">
        <f t="shared" si="936"/>
        <v>371.10734474400954</v>
      </c>
      <c r="J1328" s="432">
        <f t="shared" si="936"/>
        <v>372.15129404505831</v>
      </c>
      <c r="K1328" s="432">
        <f t="shared" ref="K1328" si="937">SUM(K1325:K1327)</f>
        <v>373.34590939165304</v>
      </c>
    </row>
    <row r="1329" spans="2:11" s="651" customFormat="1">
      <c r="E1329" s="650" t="str">
        <f t="shared" ref="E1329" si="938">IF(SUM(E1325:E1327)=F1320,"OK","ERROR")</f>
        <v>OK</v>
      </c>
      <c r="F1329" s="650" t="str">
        <f t="shared" ref="F1329" si="939">IF(SUM(F1325:F1327)=G1320,"OK","ERROR")</f>
        <v>OK</v>
      </c>
      <c r="G1329" s="650" t="str">
        <f t="shared" ref="G1329" si="940">IF(SUM(G1325:G1327)=H1320,"OK","ERROR")</f>
        <v>OK</v>
      </c>
      <c r="H1329" s="650" t="str">
        <f t="shared" ref="H1329" si="941">IF(SUM(H1325:H1327)=I1320,"OK","ERROR")</f>
        <v>OK</v>
      </c>
      <c r="I1329" s="650" t="str">
        <f t="shared" ref="I1329" si="942">IF(SUM(I1325:I1327)=J1320,"OK","ERROR")</f>
        <v>ERROR</v>
      </c>
      <c r="J1329" s="650" t="str">
        <f t="shared" ref="J1329" si="943">IF(SUM(J1325:J1327)=K1320,"OK","ERROR")</f>
        <v>OK</v>
      </c>
      <c r="K1329" s="650" t="str">
        <f t="shared" ref="K1329" si="944">IF(SUM(K1325:K1327)=L1320,"OK","ERROR")</f>
        <v>OK</v>
      </c>
    </row>
    <row r="1330" spans="2:11" s="503" customFormat="1"/>
    <row r="1331" spans="2:11" s="503" customFormat="1" ht="15.75">
      <c r="C1331" s="281" t="s">
        <v>655</v>
      </c>
      <c r="E1331" s="433"/>
      <c r="F1331" s="433"/>
      <c r="G1331" s="433"/>
      <c r="H1331" s="433"/>
      <c r="I1331" s="433"/>
      <c r="J1331" s="433"/>
      <c r="K1331" s="433"/>
    </row>
    <row r="1332" spans="2:11" s="503" customFormat="1">
      <c r="E1332" s="433"/>
      <c r="F1332" s="433"/>
      <c r="G1332" s="433"/>
      <c r="H1332" s="433"/>
      <c r="I1332" s="433"/>
      <c r="J1332" s="433"/>
      <c r="K1332" s="433"/>
    </row>
    <row r="1333" spans="2:11" s="503" customFormat="1">
      <c r="C1333" s="284" t="s">
        <v>306</v>
      </c>
      <c r="D1333" s="243" t="s">
        <v>14</v>
      </c>
      <c r="E1333" s="230">
        <f t="shared" ref="E1333" si="945">F1290</f>
        <v>2014</v>
      </c>
      <c r="F1333" s="230">
        <f t="shared" ref="F1333" si="946">G1290</f>
        <v>2015</v>
      </c>
      <c r="G1333" s="230">
        <f t="shared" ref="G1333" si="947">H1290</f>
        <v>2016</v>
      </c>
      <c r="H1333" s="230">
        <f t="shared" ref="H1333" si="948">I1290</f>
        <v>2017</v>
      </c>
      <c r="I1333" s="230">
        <f t="shared" ref="I1333" si="949">J1290</f>
        <v>2018</v>
      </c>
      <c r="J1333" s="230">
        <f t="shared" ref="J1333" si="950">K1290</f>
        <v>2019</v>
      </c>
      <c r="K1333" s="230">
        <f t="shared" ref="K1333" si="951">L1290</f>
        <v>2020</v>
      </c>
    </row>
    <row r="1334" spans="2:11" s="503" customFormat="1" ht="25.5">
      <c r="C1334" s="278" t="s">
        <v>656</v>
      </c>
      <c r="D1334" s="278" t="s">
        <v>617</v>
      </c>
      <c r="E1334" s="338">
        <f>E1325*E898+E1326*E905+E1327*E912</f>
        <v>309.870128975603</v>
      </c>
      <c r="F1334" s="338">
        <f t="shared" ref="F1334:K1334" si="952">F1325*F898+F1326*F905+F1327*F912</f>
        <v>932.24687160069107</v>
      </c>
      <c r="G1334" s="338">
        <f t="shared" si="952"/>
        <v>1552.5162413584476</v>
      </c>
      <c r="H1334" s="338">
        <f t="shared" si="952"/>
        <v>2175.6962606397283</v>
      </c>
      <c r="I1334" s="338">
        <f t="shared" si="952"/>
        <v>2181.2008780783881</v>
      </c>
      <c r="J1334" s="338">
        <f t="shared" si="952"/>
        <v>2189.3249150577176</v>
      </c>
      <c r="K1334" s="338">
        <f t="shared" si="952"/>
        <v>2198.6454721992845</v>
      </c>
    </row>
    <row r="1335" spans="2:11" s="503" customFormat="1">
      <c r="E1335" s="433"/>
      <c r="F1335" s="433"/>
      <c r="G1335" s="433"/>
      <c r="H1335" s="433"/>
      <c r="I1335" s="433"/>
      <c r="J1335" s="433"/>
      <c r="K1335" s="433"/>
    </row>
    <row r="1336" spans="2:11" s="503" customFormat="1">
      <c r="E1336" s="433"/>
      <c r="F1336" s="433"/>
      <c r="G1336" s="433"/>
      <c r="H1336" s="433"/>
      <c r="I1336" s="433"/>
      <c r="J1336" s="433"/>
      <c r="K1336" s="433"/>
    </row>
    <row r="1337" spans="2:11">
      <c r="B1337" s="384">
        <f>B1208+0.01</f>
        <v>6.1699999999999964</v>
      </c>
      <c r="C1337" s="75" t="s">
        <v>448</v>
      </c>
      <c r="E1337" s="433"/>
      <c r="F1337" s="433"/>
      <c r="G1337" s="433"/>
      <c r="H1337" s="433"/>
      <c r="I1337" s="433"/>
      <c r="J1337" s="433"/>
      <c r="K1337" s="433"/>
    </row>
    <row r="1338" spans="2:11">
      <c r="K1338" s="503"/>
    </row>
    <row r="1339" spans="2:11">
      <c r="C1339" s="284" t="str">
        <f>'3. Network design parameters'!C249</f>
        <v>N05</v>
      </c>
      <c r="D1339" s="284" t="str">
        <f>'3. Network design parameters'!D249</f>
        <v>Контролер на GSM базова станция (Base station controller)</v>
      </c>
      <c r="E1339" s="230">
        <f t="shared" ref="E1339:K1339" si="953">E1075</f>
        <v>2014</v>
      </c>
      <c r="F1339" s="230">
        <f t="shared" si="953"/>
        <v>2015</v>
      </c>
      <c r="G1339" s="230">
        <f t="shared" si="953"/>
        <v>2016</v>
      </c>
      <c r="H1339" s="230">
        <f t="shared" si="953"/>
        <v>2017</v>
      </c>
      <c r="I1339" s="230">
        <f t="shared" si="953"/>
        <v>2018</v>
      </c>
      <c r="J1339" s="230">
        <f t="shared" si="953"/>
        <v>2019</v>
      </c>
      <c r="K1339" s="230">
        <f t="shared" si="953"/>
        <v>2020</v>
      </c>
    </row>
    <row r="1340" spans="2:11">
      <c r="C1340" s="278" t="s">
        <v>452</v>
      </c>
      <c r="D1340" s="434" t="str">
        <f>'3. Network design parameters'!I397</f>
        <v>Erlang</v>
      </c>
      <c r="E1340" s="545">
        <f>'6. Network Design'!H265</f>
        <v>85045.967909433137</v>
      </c>
      <c r="F1340" s="545">
        <f>'6. Network Design'!I265</f>
        <v>86746.887267621816</v>
      </c>
      <c r="G1340" s="545">
        <f>'6. Network Design'!J265</f>
        <v>88481.825012974237</v>
      </c>
      <c r="H1340" s="545">
        <f>'6. Network Design'!K265</f>
        <v>90251.461513233706</v>
      </c>
      <c r="I1340" s="545">
        <f>'6. Network Design'!L265</f>
        <v>92056.490743498391</v>
      </c>
      <c r="J1340" s="545">
        <f>'6. Network Design'!M265</f>
        <v>93897.620558368377</v>
      </c>
      <c r="K1340" s="545">
        <f>'6. Network Design'!N265</f>
        <v>95775.572969535686</v>
      </c>
    </row>
    <row r="1341" spans="2:11">
      <c r="C1341" s="278" t="s">
        <v>449</v>
      </c>
      <c r="D1341" s="434" t="str">
        <f>D1340</f>
        <v>Erlang</v>
      </c>
      <c r="E1341" s="545">
        <f>'3. Network design parameters'!H249</f>
        <v>3000</v>
      </c>
      <c r="F1341" s="545">
        <f>E1341</f>
        <v>3000</v>
      </c>
      <c r="G1341" s="545">
        <f t="shared" ref="G1341:K1341" si="954">F1341</f>
        <v>3000</v>
      </c>
      <c r="H1341" s="545">
        <f t="shared" si="954"/>
        <v>3000</v>
      </c>
      <c r="I1341" s="545">
        <f t="shared" si="954"/>
        <v>3000</v>
      </c>
      <c r="J1341" s="545">
        <f t="shared" si="954"/>
        <v>3000</v>
      </c>
      <c r="K1341" s="545">
        <f t="shared" si="954"/>
        <v>3000</v>
      </c>
    </row>
    <row r="1342" spans="2:11" ht="25.5">
      <c r="C1342" s="278" t="s">
        <v>450</v>
      </c>
      <c r="D1342" s="278" t="str">
        <f>D1339</f>
        <v>Контролер на GSM базова станция (Base station controller)</v>
      </c>
      <c r="E1342" s="338">
        <f t="shared" ref="E1342:J1342" si="955">E1340/E1341</f>
        <v>28.348655969811045</v>
      </c>
      <c r="F1342" s="338">
        <f t="shared" si="955"/>
        <v>28.915629089207272</v>
      </c>
      <c r="G1342" s="338">
        <f t="shared" si="955"/>
        <v>29.493941670991411</v>
      </c>
      <c r="H1342" s="338">
        <f t="shared" si="955"/>
        <v>30.083820504411236</v>
      </c>
      <c r="I1342" s="338">
        <f t="shared" si="955"/>
        <v>30.685496914499463</v>
      </c>
      <c r="J1342" s="338">
        <f t="shared" si="955"/>
        <v>31.29920685278946</v>
      </c>
      <c r="K1342" s="338">
        <f t="shared" ref="K1342" si="956">K1340/K1341</f>
        <v>31.925190989845227</v>
      </c>
    </row>
    <row r="1343" spans="2:11" ht="25.5">
      <c r="C1343" s="278" t="s">
        <v>451</v>
      </c>
      <c r="D1343" s="278" t="str">
        <f>D1342</f>
        <v>Контролер на GSM базова станция (Base station controller)</v>
      </c>
      <c r="E1343" s="338">
        <f t="shared" ref="E1343:K1343" si="957">(E1340*G400)/E1341</f>
        <v>48.192715148678786</v>
      </c>
      <c r="F1343" s="338">
        <f t="shared" si="957"/>
        <v>49.156569451652352</v>
      </c>
      <c r="G1343" s="338">
        <f t="shared" si="957"/>
        <v>50.139700840685393</v>
      </c>
      <c r="H1343" s="338">
        <f t="shared" si="957"/>
        <v>51.142494857499102</v>
      </c>
      <c r="I1343" s="338">
        <f t="shared" si="957"/>
        <v>52.165344754649105</v>
      </c>
      <c r="J1343" s="338">
        <f t="shared" si="957"/>
        <v>53.208651649742045</v>
      </c>
      <c r="K1343" s="338">
        <f t="shared" si="957"/>
        <v>54.272824682736854</v>
      </c>
    </row>
    <row r="1344" spans="2:11">
      <c r="K1344" s="503"/>
    </row>
    <row r="1345" spans="3:11">
      <c r="C1345" s="284" t="str">
        <f>'3. Network design parameters'!C250</f>
        <v>N06</v>
      </c>
      <c r="D1345" s="284" t="str">
        <f>'3. Network design parameters'!D250</f>
        <v>Контролер на UMTS базова станция (Radio Network Controler)</v>
      </c>
      <c r="E1345" s="230">
        <f t="shared" ref="E1345:J1345" si="958">E1339</f>
        <v>2014</v>
      </c>
      <c r="F1345" s="230">
        <f t="shared" si="958"/>
        <v>2015</v>
      </c>
      <c r="G1345" s="230">
        <f t="shared" si="958"/>
        <v>2016</v>
      </c>
      <c r="H1345" s="230">
        <f t="shared" si="958"/>
        <v>2017</v>
      </c>
      <c r="I1345" s="230">
        <f t="shared" si="958"/>
        <v>2018</v>
      </c>
      <c r="J1345" s="230">
        <f t="shared" si="958"/>
        <v>2019</v>
      </c>
      <c r="K1345" s="230">
        <f t="shared" ref="K1345" si="959">K1339</f>
        <v>2020</v>
      </c>
    </row>
    <row r="1346" spans="3:11" s="223" customFormat="1">
      <c r="C1346" s="278" t="s">
        <v>452</v>
      </c>
      <c r="D1346" s="434" t="str">
        <f>'3. Network design parameters'!I398</f>
        <v>Node B</v>
      </c>
      <c r="E1346" s="545">
        <f>F1191</f>
        <v>865.41185484678749</v>
      </c>
      <c r="F1346" s="545">
        <f t="shared" ref="F1346:K1346" si="960">G1191</f>
        <v>854.6530213734269</v>
      </c>
      <c r="G1346" s="545">
        <f t="shared" si="960"/>
        <v>842.17273425708788</v>
      </c>
      <c r="H1346" s="545">
        <f t="shared" si="960"/>
        <v>829.5161609737105</v>
      </c>
      <c r="I1346" s="545">
        <f t="shared" si="960"/>
        <v>816.01239343549389</v>
      </c>
      <c r="J1346" s="545">
        <f t="shared" si="960"/>
        <v>797.61327033910015</v>
      </c>
      <c r="K1346" s="545">
        <f t="shared" si="960"/>
        <v>783.2748200436049</v>
      </c>
    </row>
    <row r="1347" spans="3:11">
      <c r="C1347" s="278" t="str">
        <f>C1341</f>
        <v>Capacity</v>
      </c>
      <c r="D1347" s="434" t="str">
        <f>D1346</f>
        <v>Node B</v>
      </c>
      <c r="E1347" s="545">
        <f>'3. Network design parameters'!$H$398</f>
        <v>250</v>
      </c>
      <c r="F1347" s="545">
        <f>'3. Network design parameters'!$H$398</f>
        <v>250</v>
      </c>
      <c r="G1347" s="545">
        <f>'3. Network design parameters'!$H$398</f>
        <v>250</v>
      </c>
      <c r="H1347" s="545">
        <f>'3. Network design parameters'!$H$398</f>
        <v>250</v>
      </c>
      <c r="I1347" s="545">
        <f>'3. Network design parameters'!$H$398</f>
        <v>250</v>
      </c>
      <c r="J1347" s="545">
        <f>'3. Network design parameters'!$H$398</f>
        <v>250</v>
      </c>
      <c r="K1347" s="545">
        <f>'3. Network design parameters'!$H$398</f>
        <v>250</v>
      </c>
    </row>
    <row r="1348" spans="3:11" ht="25.5">
      <c r="C1348" s="278" t="str">
        <f>C1342</f>
        <v>Number required</v>
      </c>
      <c r="D1348" s="278" t="str">
        <f>D1345</f>
        <v>Контролер на UMTS базова станция (Radio Network Controler)</v>
      </c>
      <c r="E1348" s="338">
        <f t="shared" ref="E1348:J1348" si="961">E1346/E1347</f>
        <v>3.46164741938715</v>
      </c>
      <c r="F1348" s="338">
        <f t="shared" si="961"/>
        <v>3.4186120854937077</v>
      </c>
      <c r="G1348" s="338">
        <f t="shared" si="961"/>
        <v>3.3686909370283513</v>
      </c>
      <c r="H1348" s="338">
        <f t="shared" si="961"/>
        <v>3.318064643894842</v>
      </c>
      <c r="I1348" s="338">
        <f t="shared" si="961"/>
        <v>3.2640495737419757</v>
      </c>
      <c r="J1348" s="338">
        <f t="shared" si="961"/>
        <v>3.1904530813564005</v>
      </c>
      <c r="K1348" s="338">
        <f t="shared" ref="K1348" si="962">K1346/K1347</f>
        <v>3.1330992801744197</v>
      </c>
    </row>
    <row r="1349" spans="3:11" ht="25.5">
      <c r="C1349" s="278" t="str">
        <f>C1343</f>
        <v>Number provisioned</v>
      </c>
      <c r="D1349" s="278" t="str">
        <f>D1348</f>
        <v>Контролер на UMTS базова станция (Radio Network Controler)</v>
      </c>
      <c r="E1349" s="338">
        <f t="shared" ref="E1349:K1349" si="963">(E1346*G401)/E1347</f>
        <v>5.6578151192868686</v>
      </c>
      <c r="F1349" s="338">
        <f t="shared" si="963"/>
        <v>5.5784837400334819</v>
      </c>
      <c r="G1349" s="338">
        <f t="shared" si="963"/>
        <v>5.4874198630569664</v>
      </c>
      <c r="H1349" s="338">
        <f t="shared" si="963"/>
        <v>5.3946688358148194</v>
      </c>
      <c r="I1349" s="338">
        <f t="shared" si="963"/>
        <v>5.2508085471136674</v>
      </c>
      <c r="J1349" s="338">
        <f t="shared" si="963"/>
        <v>5.1678280644780239</v>
      </c>
      <c r="K1349" s="338">
        <f t="shared" si="963"/>
        <v>5.074927596803156</v>
      </c>
    </row>
    <row r="1350" spans="3:11">
      <c r="K1350" s="503"/>
    </row>
    <row r="1351" spans="3:11">
      <c r="C1351" s="284" t="str">
        <f>'3. Network design parameters'!C251</f>
        <v>N07</v>
      </c>
      <c r="D1351" s="284" t="str">
        <f>'3. Network design parameters'!D251</f>
        <v>Мобилна централа (Mobile Switching Centre)</v>
      </c>
      <c r="E1351" s="230">
        <f t="shared" ref="E1351:J1351" si="964">E1345</f>
        <v>2014</v>
      </c>
      <c r="F1351" s="230">
        <f t="shared" si="964"/>
        <v>2015</v>
      </c>
      <c r="G1351" s="230">
        <f t="shared" si="964"/>
        <v>2016</v>
      </c>
      <c r="H1351" s="230">
        <f t="shared" si="964"/>
        <v>2017</v>
      </c>
      <c r="I1351" s="230">
        <f t="shared" si="964"/>
        <v>2018</v>
      </c>
      <c r="J1351" s="230">
        <f t="shared" si="964"/>
        <v>2019</v>
      </c>
      <c r="K1351" s="230">
        <f t="shared" ref="K1351" si="965">K1345</f>
        <v>2020</v>
      </c>
    </row>
    <row r="1352" spans="3:11">
      <c r="C1352" s="434" t="str">
        <f>C1346</f>
        <v>Number of</v>
      </c>
      <c r="D1352" s="434" t="str">
        <f>'3. Network design parameters'!I399</f>
        <v>Subscribers</v>
      </c>
      <c r="E1352" s="545">
        <f t="shared" ref="E1352:K1352" si="966">G383</f>
        <v>2900198</v>
      </c>
      <c r="F1352" s="545">
        <f t="shared" si="966"/>
        <v>2917530.75</v>
      </c>
      <c r="G1352" s="545">
        <f t="shared" si="966"/>
        <v>2886447.0220713224</v>
      </c>
      <c r="H1352" s="545">
        <f t="shared" si="966"/>
        <v>3015403.7276465823</v>
      </c>
      <c r="I1352" s="545">
        <f t="shared" si="966"/>
        <v>3150980.2606485421</v>
      </c>
      <c r="J1352" s="545">
        <f t="shared" si="966"/>
        <v>3281779.9699303797</v>
      </c>
      <c r="K1352" s="545">
        <f t="shared" si="966"/>
        <v>3366259.8600987885</v>
      </c>
    </row>
    <row r="1353" spans="3:11">
      <c r="C1353" s="278" t="str">
        <f>C1347</f>
        <v>Capacity</v>
      </c>
      <c r="D1353" s="434" t="str">
        <f>D1352</f>
        <v>Subscribers</v>
      </c>
      <c r="E1353" s="545">
        <f>'3. Network design parameters'!$H$399</f>
        <v>1000000</v>
      </c>
      <c r="F1353" s="545">
        <f>'3. Network design parameters'!$H$399</f>
        <v>1000000</v>
      </c>
      <c r="G1353" s="545">
        <f>'3. Network design parameters'!$H$399</f>
        <v>1000000</v>
      </c>
      <c r="H1353" s="545">
        <f>'3. Network design parameters'!$H$399</f>
        <v>1000000</v>
      </c>
      <c r="I1353" s="545">
        <f>'3. Network design parameters'!$H$399</f>
        <v>1000000</v>
      </c>
      <c r="J1353" s="545">
        <f>'3. Network design parameters'!$H$399</f>
        <v>1000000</v>
      </c>
      <c r="K1353" s="545">
        <f>'3. Network design parameters'!$H$399</f>
        <v>1000000</v>
      </c>
    </row>
    <row r="1354" spans="3:11" ht="25.5">
      <c r="C1354" s="278" t="str">
        <f>C1348</f>
        <v>Number required</v>
      </c>
      <c r="D1354" s="278" t="str">
        <f>D1351</f>
        <v>Мобилна централа (Mobile Switching Centre)</v>
      </c>
      <c r="E1354" s="338">
        <f t="shared" ref="E1354:J1354" si="967">E1352/E1353</f>
        <v>2.9001980000000001</v>
      </c>
      <c r="F1354" s="338">
        <f t="shared" si="967"/>
        <v>2.9175307500000001</v>
      </c>
      <c r="G1354" s="338">
        <f t="shared" si="967"/>
        <v>2.8864470220713225</v>
      </c>
      <c r="H1354" s="338">
        <f t="shared" si="967"/>
        <v>3.0154037276465822</v>
      </c>
      <c r="I1354" s="338">
        <f t="shared" si="967"/>
        <v>3.150980260648542</v>
      </c>
      <c r="J1354" s="338">
        <f t="shared" si="967"/>
        <v>3.2817799699303798</v>
      </c>
      <c r="K1354" s="338">
        <f t="shared" ref="K1354" si="968">K1352/K1353</f>
        <v>3.3662598600987885</v>
      </c>
    </row>
    <row r="1355" spans="3:11" ht="25.5">
      <c r="C1355" s="278" t="str">
        <f>C1349</f>
        <v>Number provisioned</v>
      </c>
      <c r="D1355" s="278" t="str">
        <f>D1354</f>
        <v>Мобилна централа (Mobile Switching Centre)</v>
      </c>
      <c r="E1355" s="338">
        <f t="shared" ref="E1355:K1355" si="969">(E1352*G402)/E1353</f>
        <v>3.6469134374999999</v>
      </c>
      <c r="F1355" s="338">
        <f t="shared" si="969"/>
        <v>3.6080587775891524</v>
      </c>
      <c r="G1355" s="338">
        <f t="shared" si="969"/>
        <v>3.7692546595582277</v>
      </c>
      <c r="H1355" s="338">
        <f t="shared" si="969"/>
        <v>3.9387253258106769</v>
      </c>
      <c r="I1355" s="338">
        <f t="shared" si="969"/>
        <v>4.1022249624129747</v>
      </c>
      <c r="J1355" s="338">
        <f t="shared" si="969"/>
        <v>4.2078248251234855</v>
      </c>
      <c r="K1355" s="338">
        <f t="shared" si="969"/>
        <v>4.3161430494808242</v>
      </c>
    </row>
    <row r="1356" spans="3:11">
      <c r="K1356" s="503"/>
    </row>
    <row r="1357" spans="3:11">
      <c r="C1357" s="284" t="str">
        <f>'3. Network design parameters'!C252</f>
        <v>N08</v>
      </c>
      <c r="D1357" s="284" t="str">
        <f>'3. Network design parameters'!D252</f>
        <v>Регистър на "домашните" потребители (Home location register)</v>
      </c>
      <c r="E1357" s="230">
        <f t="shared" ref="E1357:J1358" si="970">E1351</f>
        <v>2014</v>
      </c>
      <c r="F1357" s="230">
        <f t="shared" si="970"/>
        <v>2015</v>
      </c>
      <c r="G1357" s="230">
        <f t="shared" si="970"/>
        <v>2016</v>
      </c>
      <c r="H1357" s="230">
        <f t="shared" si="970"/>
        <v>2017</v>
      </c>
      <c r="I1357" s="230">
        <f t="shared" si="970"/>
        <v>2018</v>
      </c>
      <c r="J1357" s="230">
        <f t="shared" si="970"/>
        <v>2019</v>
      </c>
      <c r="K1357" s="230">
        <f t="shared" ref="K1357" si="971">K1351</f>
        <v>2020</v>
      </c>
    </row>
    <row r="1358" spans="3:11">
      <c r="C1358" s="434" t="str">
        <f>C1352</f>
        <v>Number of</v>
      </c>
      <c r="D1358" s="434" t="str">
        <f>'3. Network design parameters'!I400</f>
        <v>Subscribers</v>
      </c>
      <c r="E1358" s="545">
        <f t="shared" si="970"/>
        <v>2900198</v>
      </c>
      <c r="F1358" s="545">
        <f t="shared" si="970"/>
        <v>2917530.75</v>
      </c>
      <c r="G1358" s="545">
        <f t="shared" si="970"/>
        <v>2886447.0220713224</v>
      </c>
      <c r="H1358" s="545">
        <f t="shared" si="970"/>
        <v>3015403.7276465823</v>
      </c>
      <c r="I1358" s="545">
        <f t="shared" si="970"/>
        <v>3150980.2606485421</v>
      </c>
      <c r="J1358" s="545">
        <f t="shared" si="970"/>
        <v>3281779.9699303797</v>
      </c>
      <c r="K1358" s="545">
        <f t="shared" ref="K1358" si="972">K1352</f>
        <v>3366259.8600987885</v>
      </c>
    </row>
    <row r="1359" spans="3:11">
      <c r="C1359" s="278" t="str">
        <f>C1353</f>
        <v>Capacity</v>
      </c>
      <c r="D1359" s="434" t="str">
        <f>D1358</f>
        <v>Subscribers</v>
      </c>
      <c r="E1359" s="545">
        <f>'3. Network design parameters'!$H$400</f>
        <v>7500000</v>
      </c>
      <c r="F1359" s="545">
        <f>'3. Network design parameters'!$H$400</f>
        <v>7500000</v>
      </c>
      <c r="G1359" s="545">
        <f>'3. Network design parameters'!$H$400</f>
        <v>7500000</v>
      </c>
      <c r="H1359" s="545">
        <f>'3. Network design parameters'!$H$400</f>
        <v>7500000</v>
      </c>
      <c r="I1359" s="545">
        <f>'3. Network design parameters'!$H$400</f>
        <v>7500000</v>
      </c>
      <c r="J1359" s="545">
        <f>'3. Network design parameters'!$H$400</f>
        <v>7500000</v>
      </c>
      <c r="K1359" s="545">
        <f>'3. Network design parameters'!$H$400</f>
        <v>7500000</v>
      </c>
    </row>
    <row r="1360" spans="3:11" ht="25.5">
      <c r="C1360" s="278" t="str">
        <f>C1354</f>
        <v>Number required</v>
      </c>
      <c r="D1360" s="278" t="str">
        <f>D1357</f>
        <v>Регистър на "домашните" потребители (Home location register)</v>
      </c>
      <c r="E1360" s="338">
        <f t="shared" ref="E1360:J1360" si="973">E1358/E1359</f>
        <v>0.38669306666666664</v>
      </c>
      <c r="F1360" s="338">
        <f t="shared" si="973"/>
        <v>0.38900410000000002</v>
      </c>
      <c r="G1360" s="338">
        <f t="shared" si="973"/>
        <v>0.38485960294284299</v>
      </c>
      <c r="H1360" s="338">
        <f t="shared" si="973"/>
        <v>0.40205383035287762</v>
      </c>
      <c r="I1360" s="338">
        <f t="shared" si="973"/>
        <v>0.42013070141980563</v>
      </c>
      <c r="J1360" s="338">
        <f t="shared" si="973"/>
        <v>0.43757066265738398</v>
      </c>
      <c r="K1360" s="338">
        <f t="shared" ref="K1360" si="974">K1358/K1359</f>
        <v>0.4488346480131718</v>
      </c>
    </row>
    <row r="1361" spans="3:11" ht="25.5">
      <c r="C1361" s="278" t="str">
        <f>C1355</f>
        <v>Number provisioned</v>
      </c>
      <c r="D1361" s="278" t="str">
        <f>D1360</f>
        <v>Регистър на "домашните" потребители (Home location register)</v>
      </c>
      <c r="E1361" s="338">
        <f t="shared" ref="E1361:K1361" si="975">(E1358*G403)/E1359</f>
        <v>0.48625512500000001</v>
      </c>
      <c r="F1361" s="338">
        <f t="shared" si="975"/>
        <v>0.4810745036785537</v>
      </c>
      <c r="G1361" s="338">
        <f t="shared" si="975"/>
        <v>0.50256728794109706</v>
      </c>
      <c r="H1361" s="338">
        <f t="shared" si="975"/>
        <v>0.52516337677475688</v>
      </c>
      <c r="I1361" s="338">
        <f t="shared" si="975"/>
        <v>0.54696332832172989</v>
      </c>
      <c r="J1361" s="338">
        <f t="shared" si="975"/>
        <v>0.56104331001646468</v>
      </c>
      <c r="K1361" s="338">
        <f t="shared" si="975"/>
        <v>0.57548573993077645</v>
      </c>
    </row>
    <row r="1362" spans="3:11">
      <c r="K1362" s="503"/>
    </row>
    <row r="1363" spans="3:11">
      <c r="C1363" s="284" t="str">
        <f>'3. Network design parameters'!C253</f>
        <v>N09</v>
      </c>
      <c r="D1363" s="284" t="str">
        <f>'3. Network design parameters'!D253</f>
        <v>Предплатена платформа (Pre-paid platform)</v>
      </c>
      <c r="E1363" s="230">
        <f t="shared" ref="E1363:J1364" si="976">E1357</f>
        <v>2014</v>
      </c>
      <c r="F1363" s="230">
        <f t="shared" si="976"/>
        <v>2015</v>
      </c>
      <c r="G1363" s="230">
        <f t="shared" si="976"/>
        <v>2016</v>
      </c>
      <c r="H1363" s="230">
        <f t="shared" si="976"/>
        <v>2017</v>
      </c>
      <c r="I1363" s="230">
        <f t="shared" si="976"/>
        <v>2018</v>
      </c>
      <c r="J1363" s="230">
        <f t="shared" si="976"/>
        <v>2019</v>
      </c>
      <c r="K1363" s="230">
        <f t="shared" ref="K1363" si="977">K1357</f>
        <v>2020</v>
      </c>
    </row>
    <row r="1364" spans="3:11">
      <c r="C1364" s="434" t="str">
        <f>C1358</f>
        <v>Number of</v>
      </c>
      <c r="D1364" s="434" t="str">
        <f>'3. Network design parameters'!I401</f>
        <v>Subscribers</v>
      </c>
      <c r="E1364" s="545">
        <f t="shared" si="976"/>
        <v>2900198</v>
      </c>
      <c r="F1364" s="545">
        <f t="shared" si="976"/>
        <v>2917530.75</v>
      </c>
      <c r="G1364" s="545">
        <f t="shared" si="976"/>
        <v>2886447.0220713224</v>
      </c>
      <c r="H1364" s="545">
        <f t="shared" si="976"/>
        <v>3015403.7276465823</v>
      </c>
      <c r="I1364" s="545">
        <f t="shared" si="976"/>
        <v>3150980.2606485421</v>
      </c>
      <c r="J1364" s="545">
        <f t="shared" si="976"/>
        <v>3281779.9699303797</v>
      </c>
      <c r="K1364" s="545">
        <f t="shared" ref="K1364" si="978">K1358</f>
        <v>3366259.8600987885</v>
      </c>
    </row>
    <row r="1365" spans="3:11">
      <c r="C1365" s="278" t="str">
        <f>C1359</f>
        <v>Capacity</v>
      </c>
      <c r="D1365" s="434" t="str">
        <f>D1364</f>
        <v>Subscribers</v>
      </c>
      <c r="E1365" s="545">
        <f>'3. Network design parameters'!$H$401</f>
        <v>1000000</v>
      </c>
      <c r="F1365" s="545">
        <f>'3. Network design parameters'!$H$401</f>
        <v>1000000</v>
      </c>
      <c r="G1365" s="545">
        <f>'3. Network design parameters'!$H$401</f>
        <v>1000000</v>
      </c>
      <c r="H1365" s="545">
        <f>'3. Network design parameters'!$H$401</f>
        <v>1000000</v>
      </c>
      <c r="I1365" s="545">
        <f>'3. Network design parameters'!$H$401</f>
        <v>1000000</v>
      </c>
      <c r="J1365" s="545">
        <f>'3. Network design parameters'!$H$401</f>
        <v>1000000</v>
      </c>
      <c r="K1365" s="545">
        <f>'3. Network design parameters'!$H$401</f>
        <v>1000000</v>
      </c>
    </row>
    <row r="1366" spans="3:11" ht="25.5">
      <c r="C1366" s="278" t="str">
        <f>C1360</f>
        <v>Number required</v>
      </c>
      <c r="D1366" s="278" t="str">
        <f>D1363</f>
        <v>Предплатена платформа (Pre-paid platform)</v>
      </c>
      <c r="E1366" s="338">
        <f t="shared" ref="E1366:J1366" si="979">E1364/E1365</f>
        <v>2.9001980000000001</v>
      </c>
      <c r="F1366" s="338">
        <f t="shared" si="979"/>
        <v>2.9175307500000001</v>
      </c>
      <c r="G1366" s="338">
        <f t="shared" si="979"/>
        <v>2.8864470220713225</v>
      </c>
      <c r="H1366" s="338">
        <f t="shared" si="979"/>
        <v>3.0154037276465822</v>
      </c>
      <c r="I1366" s="338">
        <f t="shared" si="979"/>
        <v>3.150980260648542</v>
      </c>
      <c r="J1366" s="338">
        <f t="shared" si="979"/>
        <v>3.2817799699303798</v>
      </c>
      <c r="K1366" s="338">
        <f t="shared" ref="K1366" si="980">K1364/K1365</f>
        <v>3.3662598600987885</v>
      </c>
    </row>
    <row r="1367" spans="3:11" ht="25.5">
      <c r="C1367" s="278" t="str">
        <f>C1361</f>
        <v>Number provisioned</v>
      </c>
      <c r="D1367" s="278" t="str">
        <f>D1366</f>
        <v>Предплатена платформа (Pre-paid platform)</v>
      </c>
      <c r="E1367" s="338">
        <f t="shared" ref="E1367:K1367" si="981">(E1364*G404)/E1365</f>
        <v>3.6469134374999999</v>
      </c>
      <c r="F1367" s="338">
        <f t="shared" si="981"/>
        <v>3.6080587775891524</v>
      </c>
      <c r="G1367" s="338">
        <f t="shared" si="981"/>
        <v>3.7692546595582277</v>
      </c>
      <c r="H1367" s="338">
        <f t="shared" si="981"/>
        <v>3.9387253258106769</v>
      </c>
      <c r="I1367" s="338">
        <f t="shared" si="981"/>
        <v>4.1022249624129747</v>
      </c>
      <c r="J1367" s="338">
        <f t="shared" si="981"/>
        <v>4.2078248251234855</v>
      </c>
      <c r="K1367" s="338">
        <f t="shared" si="981"/>
        <v>4.3161430494808242</v>
      </c>
    </row>
    <row r="1368" spans="3:11">
      <c r="K1368" s="503"/>
    </row>
    <row r="1369" spans="3:11">
      <c r="C1369" s="284" t="str">
        <f>'3. Network design parameters'!C254</f>
        <v>N10</v>
      </c>
      <c r="D1369" s="284" t="str">
        <f>'3. Network design parameters'!D254</f>
        <v>SMS шлюз (SMS Gateway)</v>
      </c>
      <c r="E1369" s="230">
        <f t="shared" ref="E1369:J1369" si="982">E1363</f>
        <v>2014</v>
      </c>
      <c r="F1369" s="230">
        <f t="shared" si="982"/>
        <v>2015</v>
      </c>
      <c r="G1369" s="230">
        <f t="shared" si="982"/>
        <v>2016</v>
      </c>
      <c r="H1369" s="230">
        <f t="shared" si="982"/>
        <v>2017</v>
      </c>
      <c r="I1369" s="230">
        <f t="shared" si="982"/>
        <v>2018</v>
      </c>
      <c r="J1369" s="230">
        <f t="shared" si="982"/>
        <v>2019</v>
      </c>
      <c r="K1369" s="230">
        <f t="shared" ref="K1369" si="983">K1363</f>
        <v>2020</v>
      </c>
    </row>
    <row r="1370" spans="3:11">
      <c r="C1370" s="434" t="str">
        <f>C1364</f>
        <v>Number of</v>
      </c>
      <c r="D1370" s="434" t="str">
        <f>'3. Network design parameters'!I402</f>
        <v>SMS</v>
      </c>
      <c r="E1370" s="545">
        <f t="shared" ref="E1370:K1370" si="984">G385*1000000</f>
        <v>450000000</v>
      </c>
      <c r="F1370" s="545">
        <f t="shared" si="984"/>
        <v>459000000</v>
      </c>
      <c r="G1370" s="545">
        <f t="shared" si="984"/>
        <v>468180000</v>
      </c>
      <c r="H1370" s="545">
        <f t="shared" si="984"/>
        <v>477543600</v>
      </c>
      <c r="I1370" s="545">
        <f t="shared" si="984"/>
        <v>487094472.00000006</v>
      </c>
      <c r="J1370" s="545">
        <f t="shared" si="984"/>
        <v>496836361.44000012</v>
      </c>
      <c r="K1370" s="545">
        <f t="shared" si="984"/>
        <v>506773088.66880006</v>
      </c>
    </row>
    <row r="1371" spans="3:11">
      <c r="C1371" s="278" t="str">
        <f>C1365</f>
        <v>Capacity</v>
      </c>
      <c r="D1371" s="434" t="str">
        <f>D1370</f>
        <v>SMS</v>
      </c>
      <c r="E1371" s="545">
        <f>'3. Network design parameters'!$H$402</f>
        <v>250000000</v>
      </c>
      <c r="F1371" s="545">
        <f>'3. Network design parameters'!$H$402</f>
        <v>250000000</v>
      </c>
      <c r="G1371" s="545">
        <f>'3. Network design parameters'!$H$402</f>
        <v>250000000</v>
      </c>
      <c r="H1371" s="545">
        <f>'3. Network design parameters'!$H$402</f>
        <v>250000000</v>
      </c>
      <c r="I1371" s="545">
        <f>'3. Network design parameters'!$H$402</f>
        <v>250000000</v>
      </c>
      <c r="J1371" s="545">
        <f>'3. Network design parameters'!$H$402</f>
        <v>250000000</v>
      </c>
      <c r="K1371" s="545">
        <f>'3. Network design parameters'!$H$402</f>
        <v>250000000</v>
      </c>
    </row>
    <row r="1372" spans="3:11" ht="25.5">
      <c r="C1372" s="278" t="str">
        <f>C1366</f>
        <v>Number required</v>
      </c>
      <c r="D1372" s="278" t="str">
        <f>D1369</f>
        <v>SMS шлюз (SMS Gateway)</v>
      </c>
      <c r="E1372" s="338">
        <f t="shared" ref="E1372:J1372" si="985">E1370/E1371</f>
        <v>1.8</v>
      </c>
      <c r="F1372" s="338">
        <f t="shared" si="985"/>
        <v>1.8360000000000001</v>
      </c>
      <c r="G1372" s="338">
        <f t="shared" si="985"/>
        <v>1.8727199999999999</v>
      </c>
      <c r="H1372" s="338">
        <f t="shared" si="985"/>
        <v>1.9101744000000001</v>
      </c>
      <c r="I1372" s="338">
        <f t="shared" si="985"/>
        <v>1.9483778880000002</v>
      </c>
      <c r="J1372" s="338">
        <f t="shared" si="985"/>
        <v>1.9873454457600004</v>
      </c>
      <c r="K1372" s="338">
        <f t="shared" ref="K1372" si="986">K1370/K1371</f>
        <v>2.0270923546752004</v>
      </c>
    </row>
    <row r="1373" spans="3:11" ht="25.5">
      <c r="C1373" s="278" t="str">
        <f>C1367</f>
        <v>Number provisioned</v>
      </c>
      <c r="D1373" s="278" t="str">
        <f>D1372</f>
        <v>SMS шлюз (SMS Gateway)</v>
      </c>
      <c r="E1373" s="338">
        <f t="shared" ref="E1373:K1373" si="987">(E1370*G405)/E1371</f>
        <v>2.448</v>
      </c>
      <c r="F1373" s="338">
        <f t="shared" si="987"/>
        <v>2.4969600000000001</v>
      </c>
      <c r="G1373" s="338">
        <f t="shared" si="987"/>
        <v>2.5468991999999999</v>
      </c>
      <c r="H1373" s="338">
        <f t="shared" si="987"/>
        <v>2.5978371839999999</v>
      </c>
      <c r="I1373" s="338">
        <f t="shared" si="987"/>
        <v>2.6497939276800007</v>
      </c>
      <c r="J1373" s="338">
        <f t="shared" si="987"/>
        <v>2.7027898062336</v>
      </c>
      <c r="K1373" s="338">
        <f t="shared" si="987"/>
        <v>2.7568456023582715</v>
      </c>
    </row>
    <row r="1374" spans="3:11">
      <c r="K1374" s="503"/>
    </row>
    <row r="1375" spans="3:11">
      <c r="C1375" s="284" t="str">
        <f>'3. Network design parameters'!C255</f>
        <v>N11</v>
      </c>
      <c r="D1375" s="284" t="str">
        <f>'3. Network design parameters'!D255</f>
        <v>Централа за кратки съобщения SMS (SMS Control Centre)</v>
      </c>
      <c r="E1375" s="230">
        <f t="shared" ref="E1375:J1376" si="988">E1369</f>
        <v>2014</v>
      </c>
      <c r="F1375" s="230">
        <f t="shared" si="988"/>
        <v>2015</v>
      </c>
      <c r="G1375" s="230">
        <f t="shared" si="988"/>
        <v>2016</v>
      </c>
      <c r="H1375" s="230">
        <f t="shared" si="988"/>
        <v>2017</v>
      </c>
      <c r="I1375" s="230">
        <f t="shared" si="988"/>
        <v>2018</v>
      </c>
      <c r="J1375" s="230">
        <f t="shared" si="988"/>
        <v>2019</v>
      </c>
      <c r="K1375" s="230">
        <f t="shared" ref="K1375" si="989">K1369</f>
        <v>2020</v>
      </c>
    </row>
    <row r="1376" spans="3:11" s="223" customFormat="1">
      <c r="C1376" s="278" t="str">
        <f>C1364</f>
        <v>Number of</v>
      </c>
      <c r="D1376" s="434" t="str">
        <f>'3. Network design parameters'!I403</f>
        <v>SMS</v>
      </c>
      <c r="E1376" s="545">
        <f t="shared" si="988"/>
        <v>450000000</v>
      </c>
      <c r="F1376" s="545">
        <f t="shared" si="988"/>
        <v>459000000</v>
      </c>
      <c r="G1376" s="545">
        <f t="shared" si="988"/>
        <v>468180000</v>
      </c>
      <c r="H1376" s="545">
        <f t="shared" si="988"/>
        <v>477543600</v>
      </c>
      <c r="I1376" s="545">
        <f t="shared" si="988"/>
        <v>487094472.00000006</v>
      </c>
      <c r="J1376" s="545">
        <f t="shared" si="988"/>
        <v>496836361.44000012</v>
      </c>
      <c r="K1376" s="545">
        <f t="shared" ref="K1376" si="990">K1370</f>
        <v>506773088.66880006</v>
      </c>
    </row>
    <row r="1377" spans="3:11">
      <c r="C1377" s="278" t="str">
        <f>C1371</f>
        <v>Capacity</v>
      </c>
      <c r="D1377" s="434" t="str">
        <f>D1376</f>
        <v>SMS</v>
      </c>
      <c r="E1377" s="545">
        <f>'3. Network design parameters'!$H$403</f>
        <v>250000000</v>
      </c>
      <c r="F1377" s="545">
        <f>'3. Network design parameters'!$H$403</f>
        <v>250000000</v>
      </c>
      <c r="G1377" s="545">
        <f>'3. Network design parameters'!$H$403</f>
        <v>250000000</v>
      </c>
      <c r="H1377" s="545">
        <f>'3. Network design parameters'!$H$403</f>
        <v>250000000</v>
      </c>
      <c r="I1377" s="545">
        <f>'3. Network design parameters'!$H$403</f>
        <v>250000000</v>
      </c>
      <c r="J1377" s="545">
        <f>'3. Network design parameters'!$H$403</f>
        <v>250000000</v>
      </c>
      <c r="K1377" s="545">
        <f>'3. Network design parameters'!$H$403</f>
        <v>250000000</v>
      </c>
    </row>
    <row r="1378" spans="3:11" ht="25.5">
      <c r="C1378" s="278" t="str">
        <f>C1372</f>
        <v>Number required</v>
      </c>
      <c r="D1378" s="278" t="str">
        <f>D1375</f>
        <v>Централа за кратки съобщения SMS (SMS Control Centre)</v>
      </c>
      <c r="E1378" s="338">
        <f t="shared" ref="E1378:J1378" si="991">E1376/E1377</f>
        <v>1.8</v>
      </c>
      <c r="F1378" s="338">
        <f t="shared" si="991"/>
        <v>1.8360000000000001</v>
      </c>
      <c r="G1378" s="338">
        <f t="shared" si="991"/>
        <v>1.8727199999999999</v>
      </c>
      <c r="H1378" s="338">
        <f t="shared" si="991"/>
        <v>1.9101744000000001</v>
      </c>
      <c r="I1378" s="338">
        <f t="shared" si="991"/>
        <v>1.9483778880000002</v>
      </c>
      <c r="J1378" s="338">
        <f t="shared" si="991"/>
        <v>1.9873454457600004</v>
      </c>
      <c r="K1378" s="338">
        <f t="shared" ref="K1378" si="992">K1376/K1377</f>
        <v>2.0270923546752004</v>
      </c>
    </row>
    <row r="1379" spans="3:11" ht="25.5">
      <c r="C1379" s="278" t="str">
        <f>C1373</f>
        <v>Number provisioned</v>
      </c>
      <c r="D1379" s="278" t="str">
        <f>D1378</f>
        <v>Централа за кратки съобщения SMS (SMS Control Centre)</v>
      </c>
      <c r="E1379" s="338">
        <f t="shared" ref="E1379:K1379" si="993">(E1376*G406)/E1377</f>
        <v>3.2785714285714285</v>
      </c>
      <c r="F1379" s="338">
        <f t="shared" si="993"/>
        <v>3.3441428571428569</v>
      </c>
      <c r="G1379" s="338">
        <f t="shared" si="993"/>
        <v>3.4110257142857141</v>
      </c>
      <c r="H1379" s="338">
        <f t="shared" si="993"/>
        <v>3.4792462285714283</v>
      </c>
      <c r="I1379" s="338">
        <f t="shared" si="993"/>
        <v>3.5488311531428582</v>
      </c>
      <c r="J1379" s="338">
        <f t="shared" si="993"/>
        <v>3.6198077762057141</v>
      </c>
      <c r="K1379" s="338">
        <f t="shared" si="993"/>
        <v>3.6922039317298281</v>
      </c>
    </row>
    <row r="1380" spans="3:11">
      <c r="K1380" s="503"/>
    </row>
    <row r="1381" spans="3:11">
      <c r="C1381" s="284" t="str">
        <f>'3. Network design parameters'!C256</f>
        <v>N12</v>
      </c>
      <c r="D1381" s="284" t="str">
        <f>'3. Network design parameters'!D256</f>
        <v>Централа за мултимедийни съобщения MMS (MMS Control Centre)</v>
      </c>
      <c r="E1381" s="230">
        <f t="shared" ref="E1381:J1381" si="994">E1375</f>
        <v>2014</v>
      </c>
      <c r="F1381" s="230">
        <f t="shared" si="994"/>
        <v>2015</v>
      </c>
      <c r="G1381" s="230">
        <f t="shared" si="994"/>
        <v>2016</v>
      </c>
      <c r="H1381" s="230">
        <f t="shared" si="994"/>
        <v>2017</v>
      </c>
      <c r="I1381" s="230">
        <f t="shared" si="994"/>
        <v>2018</v>
      </c>
      <c r="J1381" s="230">
        <f t="shared" si="994"/>
        <v>2019</v>
      </c>
      <c r="K1381" s="230">
        <f t="shared" ref="K1381" si="995">K1375</f>
        <v>2020</v>
      </c>
    </row>
    <row r="1382" spans="3:11">
      <c r="C1382" s="434" t="str">
        <f>C1370</f>
        <v>Number of</v>
      </c>
      <c r="D1382" s="434" t="str">
        <f>'3. Network design parameters'!I404</f>
        <v>MMS</v>
      </c>
      <c r="E1382" s="545">
        <f t="shared" ref="E1382:K1382" si="996">G387*1000000</f>
        <v>30000000</v>
      </c>
      <c r="F1382" s="545">
        <f t="shared" si="996"/>
        <v>30599999.999999996</v>
      </c>
      <c r="G1382" s="545">
        <f t="shared" si="996"/>
        <v>31212000</v>
      </c>
      <c r="H1382" s="545">
        <f t="shared" si="996"/>
        <v>31836240.000000004</v>
      </c>
      <c r="I1382" s="545">
        <f t="shared" si="996"/>
        <v>32472964.800000001</v>
      </c>
      <c r="J1382" s="545">
        <f t="shared" si="996"/>
        <v>33122424.096000005</v>
      </c>
      <c r="K1382" s="545">
        <f t="shared" si="996"/>
        <v>33784872.577920005</v>
      </c>
    </row>
    <row r="1383" spans="3:11">
      <c r="C1383" s="278" t="str">
        <f>C1377</f>
        <v>Capacity</v>
      </c>
      <c r="D1383" s="434" t="str">
        <f>D1382</f>
        <v>MMS</v>
      </c>
      <c r="E1383" s="545">
        <f>'3. Network design parameters'!$H$404</f>
        <v>5000000</v>
      </c>
      <c r="F1383" s="545">
        <f>'3. Network design parameters'!$H$404</f>
        <v>5000000</v>
      </c>
      <c r="G1383" s="545">
        <f>'3. Network design parameters'!$H$404</f>
        <v>5000000</v>
      </c>
      <c r="H1383" s="545">
        <f>'3. Network design parameters'!$H$404</f>
        <v>5000000</v>
      </c>
      <c r="I1383" s="545">
        <f>'3. Network design parameters'!$H$404</f>
        <v>5000000</v>
      </c>
      <c r="J1383" s="545">
        <f>'3. Network design parameters'!$H$404</f>
        <v>5000000</v>
      </c>
      <c r="K1383" s="545">
        <f>'3. Network design parameters'!$H$404</f>
        <v>5000000</v>
      </c>
    </row>
    <row r="1384" spans="3:11" ht="25.5">
      <c r="C1384" s="278" t="str">
        <f>C1378</f>
        <v>Number required</v>
      </c>
      <c r="D1384" s="278" t="str">
        <f>D1381</f>
        <v>Централа за мултимедийни съобщения MMS (MMS Control Centre)</v>
      </c>
      <c r="E1384" s="338">
        <f t="shared" ref="E1384:J1384" si="997">E1382/E1383</f>
        <v>6</v>
      </c>
      <c r="F1384" s="338">
        <f t="shared" si="997"/>
        <v>6.1199999999999992</v>
      </c>
      <c r="G1384" s="338">
        <f t="shared" si="997"/>
        <v>6.2423999999999999</v>
      </c>
      <c r="H1384" s="338">
        <f t="shared" si="997"/>
        <v>6.3672480000000009</v>
      </c>
      <c r="I1384" s="338">
        <f t="shared" si="997"/>
        <v>6.4945929600000003</v>
      </c>
      <c r="J1384" s="338">
        <f t="shared" si="997"/>
        <v>6.624484819200001</v>
      </c>
      <c r="K1384" s="338">
        <f t="shared" ref="K1384" si="998">K1382/K1383</f>
        <v>6.7569745155840009</v>
      </c>
    </row>
    <row r="1385" spans="3:11" ht="25.5">
      <c r="C1385" s="278" t="str">
        <f>C1379</f>
        <v>Number provisioned</v>
      </c>
      <c r="D1385" s="278" t="str">
        <f>D1384</f>
        <v>Централа за мултимедийни съобщения MMS (MMS Control Centre)</v>
      </c>
      <c r="E1385" s="338">
        <f t="shared" ref="E1385:K1385" si="999">(E1382*G407)/E1383</f>
        <v>14.232558139534884</v>
      </c>
      <c r="F1385" s="338">
        <f t="shared" si="999"/>
        <v>14.517209302325579</v>
      </c>
      <c r="G1385" s="338">
        <f t="shared" si="999"/>
        <v>14.807553488372093</v>
      </c>
      <c r="H1385" s="338">
        <f t="shared" si="999"/>
        <v>15.103704558139535</v>
      </c>
      <c r="I1385" s="338">
        <f t="shared" si="999"/>
        <v>15.405778649302327</v>
      </c>
      <c r="J1385" s="338">
        <f t="shared" si="999"/>
        <v>15.713894222288376</v>
      </c>
      <c r="K1385" s="338">
        <f t="shared" si="999"/>
        <v>16.028172106734143</v>
      </c>
    </row>
    <row r="1386" spans="3:11">
      <c r="K1386" s="503"/>
    </row>
    <row r="1387" spans="3:11">
      <c r="C1387" s="284" t="str">
        <f>'3. Network design parameters'!C257</f>
        <v>N13</v>
      </c>
      <c r="D1387" s="284" t="str">
        <f>'3. Network design parameters'!D257</f>
        <v>Система за гласова поща (Voice mail system)</v>
      </c>
      <c r="E1387" s="230">
        <f t="shared" ref="E1387:J1387" si="1000">E1381</f>
        <v>2014</v>
      </c>
      <c r="F1387" s="230">
        <f t="shared" si="1000"/>
        <v>2015</v>
      </c>
      <c r="G1387" s="230">
        <f t="shared" si="1000"/>
        <v>2016</v>
      </c>
      <c r="H1387" s="230">
        <f t="shared" si="1000"/>
        <v>2017</v>
      </c>
      <c r="I1387" s="230">
        <f t="shared" si="1000"/>
        <v>2018</v>
      </c>
      <c r="J1387" s="230">
        <f t="shared" si="1000"/>
        <v>2019</v>
      </c>
      <c r="K1387" s="230">
        <f t="shared" ref="K1387" si="1001">K1381</f>
        <v>2020</v>
      </c>
    </row>
    <row r="1388" spans="3:11">
      <c r="C1388" s="434" t="str">
        <f>C1376</f>
        <v>Number of</v>
      </c>
      <c r="D1388" s="434" t="str">
        <f>'3. Network design parameters'!I405</f>
        <v>Subscribers</v>
      </c>
      <c r="E1388" s="545">
        <f t="shared" ref="E1388:J1388" si="1002">E1364</f>
        <v>2900198</v>
      </c>
      <c r="F1388" s="545">
        <f t="shared" si="1002"/>
        <v>2917530.75</v>
      </c>
      <c r="G1388" s="545">
        <f t="shared" si="1002"/>
        <v>2886447.0220713224</v>
      </c>
      <c r="H1388" s="545">
        <f t="shared" si="1002"/>
        <v>3015403.7276465823</v>
      </c>
      <c r="I1388" s="545">
        <f t="shared" si="1002"/>
        <v>3150980.2606485421</v>
      </c>
      <c r="J1388" s="545">
        <f t="shared" si="1002"/>
        <v>3281779.9699303797</v>
      </c>
      <c r="K1388" s="545">
        <f t="shared" ref="K1388" si="1003">K1364</f>
        <v>3366259.8600987885</v>
      </c>
    </row>
    <row r="1389" spans="3:11">
      <c r="C1389" s="278" t="str">
        <f>C1383</f>
        <v>Capacity</v>
      </c>
      <c r="D1389" s="434" t="str">
        <f>D1388</f>
        <v>Subscribers</v>
      </c>
      <c r="E1389" s="545">
        <f>'3. Network design parameters'!$H$405</f>
        <v>2000000</v>
      </c>
      <c r="F1389" s="545">
        <f>'3. Network design parameters'!$H$405</f>
        <v>2000000</v>
      </c>
      <c r="G1389" s="545">
        <f>'3. Network design parameters'!$H$405</f>
        <v>2000000</v>
      </c>
      <c r="H1389" s="545">
        <f>'3. Network design parameters'!$H$405</f>
        <v>2000000</v>
      </c>
      <c r="I1389" s="545">
        <f>'3. Network design parameters'!$H$405</f>
        <v>2000000</v>
      </c>
      <c r="J1389" s="545">
        <f>'3. Network design parameters'!$H$405</f>
        <v>2000000</v>
      </c>
      <c r="K1389" s="545">
        <f>'3. Network design parameters'!$H$405</f>
        <v>2000000</v>
      </c>
    </row>
    <row r="1390" spans="3:11" ht="25.5">
      <c r="C1390" s="278" t="str">
        <f>C1384</f>
        <v>Number required</v>
      </c>
      <c r="D1390" s="278" t="str">
        <f>D1387</f>
        <v>Система за гласова поща (Voice mail system)</v>
      </c>
      <c r="E1390" s="338">
        <f t="shared" ref="E1390:J1390" si="1004">E1388/E1389</f>
        <v>1.450099</v>
      </c>
      <c r="F1390" s="338">
        <f t="shared" si="1004"/>
        <v>1.458765375</v>
      </c>
      <c r="G1390" s="338">
        <f t="shared" si="1004"/>
        <v>1.4432235110356613</v>
      </c>
      <c r="H1390" s="338">
        <f t="shared" si="1004"/>
        <v>1.5077018638232911</v>
      </c>
      <c r="I1390" s="338">
        <f t="shared" si="1004"/>
        <v>1.575490130324271</v>
      </c>
      <c r="J1390" s="338">
        <f t="shared" si="1004"/>
        <v>1.6408899849651899</v>
      </c>
      <c r="K1390" s="338">
        <f t="shared" ref="K1390" si="1005">K1388/K1389</f>
        <v>1.6831299300493943</v>
      </c>
    </row>
    <row r="1391" spans="3:11" ht="25.5">
      <c r="C1391" s="278" t="str">
        <f>C1385</f>
        <v>Number provisioned</v>
      </c>
      <c r="D1391" s="278" t="str">
        <f>D1390</f>
        <v>Система за гласова поща (Voice mail system)</v>
      </c>
      <c r="E1391" s="338">
        <f t="shared" ref="E1391:K1391" si="1006">(E1388*G408)/E1389</f>
        <v>1.8234567187499999</v>
      </c>
      <c r="F1391" s="338">
        <f t="shared" si="1006"/>
        <v>1.8040293887945762</v>
      </c>
      <c r="G1391" s="338">
        <f t="shared" si="1006"/>
        <v>1.8846273297791138</v>
      </c>
      <c r="H1391" s="338">
        <f t="shared" si="1006"/>
        <v>1.9693626629053385</v>
      </c>
      <c r="I1391" s="338">
        <f t="shared" si="1006"/>
        <v>2.0511124812064874</v>
      </c>
      <c r="J1391" s="338">
        <f t="shared" si="1006"/>
        <v>2.1039124125617428</v>
      </c>
      <c r="K1391" s="338">
        <f t="shared" si="1006"/>
        <v>2.1580715247404121</v>
      </c>
    </row>
    <row r="1392" spans="3:11">
      <c r="K1392" s="503"/>
    </row>
    <row r="1393" spans="3:11">
      <c r="C1393" s="284" t="str">
        <f>'3. Network design parameters'!C258</f>
        <v>N14</v>
      </c>
      <c r="D1393" s="284" t="str">
        <f>'3. Network design parameters'!D258</f>
        <v>Система за управление на мрежата (Network management system)</v>
      </c>
      <c r="E1393" s="230">
        <f t="shared" ref="E1393:J1394" si="1007">E1387</f>
        <v>2014</v>
      </c>
      <c r="F1393" s="230">
        <f t="shared" si="1007"/>
        <v>2015</v>
      </c>
      <c r="G1393" s="230">
        <f t="shared" si="1007"/>
        <v>2016</v>
      </c>
      <c r="H1393" s="230">
        <f t="shared" si="1007"/>
        <v>2017</v>
      </c>
      <c r="I1393" s="230">
        <f t="shared" si="1007"/>
        <v>2018</v>
      </c>
      <c r="J1393" s="230">
        <f t="shared" si="1007"/>
        <v>2019</v>
      </c>
      <c r="K1393" s="230">
        <f t="shared" ref="K1393" si="1008">K1387</f>
        <v>2020</v>
      </c>
    </row>
    <row r="1394" spans="3:11" s="223" customFormat="1">
      <c r="C1394" s="278" t="str">
        <f>C1382</f>
        <v>Number of</v>
      </c>
      <c r="D1394" s="434" t="str">
        <f>'3. Network design parameters'!I406</f>
        <v>Subscribers</v>
      </c>
      <c r="E1394" s="545">
        <f t="shared" si="1007"/>
        <v>2900198</v>
      </c>
      <c r="F1394" s="545">
        <f t="shared" si="1007"/>
        <v>2917530.75</v>
      </c>
      <c r="G1394" s="545">
        <f t="shared" si="1007"/>
        <v>2886447.0220713224</v>
      </c>
      <c r="H1394" s="545">
        <f t="shared" si="1007"/>
        <v>3015403.7276465823</v>
      </c>
      <c r="I1394" s="545">
        <f t="shared" si="1007"/>
        <v>3150980.2606485421</v>
      </c>
      <c r="J1394" s="545">
        <f t="shared" si="1007"/>
        <v>3281779.9699303797</v>
      </c>
      <c r="K1394" s="545">
        <f t="shared" ref="K1394" si="1009">K1388</f>
        <v>3366259.8600987885</v>
      </c>
    </row>
    <row r="1395" spans="3:11">
      <c r="C1395" s="278" t="str">
        <f>C1389</f>
        <v>Capacity</v>
      </c>
      <c r="D1395" s="434" t="str">
        <f>D1394</f>
        <v>Subscribers</v>
      </c>
      <c r="E1395" s="545">
        <f>'3. Network design parameters'!$H$406</f>
        <v>600000</v>
      </c>
      <c r="F1395" s="545">
        <f>'3. Network design parameters'!$H$406</f>
        <v>600000</v>
      </c>
      <c r="G1395" s="545">
        <f>'3. Network design parameters'!$H$406</f>
        <v>600000</v>
      </c>
      <c r="H1395" s="545">
        <f>'3. Network design parameters'!$H$406</f>
        <v>600000</v>
      </c>
      <c r="I1395" s="545">
        <f>'3. Network design parameters'!$H$406</f>
        <v>600000</v>
      </c>
      <c r="J1395" s="545">
        <f>'3. Network design parameters'!$H$406</f>
        <v>600000</v>
      </c>
      <c r="K1395" s="545">
        <f>'3. Network design parameters'!$H$406</f>
        <v>600000</v>
      </c>
    </row>
    <row r="1396" spans="3:11" ht="25.5">
      <c r="C1396" s="278" t="str">
        <f>C1390</f>
        <v>Number required</v>
      </c>
      <c r="D1396" s="278" t="str">
        <f>D1393</f>
        <v>Система за управление на мрежата (Network management system)</v>
      </c>
      <c r="E1396" s="338">
        <f t="shared" ref="E1396:J1396" si="1010">E1394/E1395</f>
        <v>4.833663333333333</v>
      </c>
      <c r="F1396" s="338">
        <f t="shared" si="1010"/>
        <v>4.8625512500000001</v>
      </c>
      <c r="G1396" s="338">
        <f t="shared" si="1010"/>
        <v>4.8107450367855371</v>
      </c>
      <c r="H1396" s="338">
        <f t="shared" si="1010"/>
        <v>5.0256728794109709</v>
      </c>
      <c r="I1396" s="338">
        <f t="shared" si="1010"/>
        <v>5.2516337677475704</v>
      </c>
      <c r="J1396" s="338">
        <f t="shared" si="1010"/>
        <v>5.4696332832172994</v>
      </c>
      <c r="K1396" s="338">
        <f t="shared" ref="K1396" si="1011">K1394/K1395</f>
        <v>5.6104331001646477</v>
      </c>
    </row>
    <row r="1397" spans="3:11" ht="25.5">
      <c r="C1397" s="278" t="str">
        <f>C1391</f>
        <v>Number provisioned</v>
      </c>
      <c r="D1397" s="278" t="str">
        <f>D1396</f>
        <v>Система за управление на мрежата (Network management system)</v>
      </c>
      <c r="E1397" s="338">
        <f t="shared" ref="E1397:K1397" si="1012">(E1394*G409)/E1395</f>
        <v>6.4834016666666665</v>
      </c>
      <c r="F1397" s="338">
        <f t="shared" si="1012"/>
        <v>6.4143267157140498</v>
      </c>
      <c r="G1397" s="338">
        <f t="shared" si="1012"/>
        <v>6.7008971725479611</v>
      </c>
      <c r="H1397" s="338">
        <f t="shared" si="1012"/>
        <v>7.0021783569967608</v>
      </c>
      <c r="I1397" s="338">
        <f t="shared" si="1012"/>
        <v>7.2928443776230658</v>
      </c>
      <c r="J1397" s="338">
        <f t="shared" si="1012"/>
        <v>7.4805774668861975</v>
      </c>
      <c r="K1397" s="338">
        <f t="shared" si="1012"/>
        <v>7.6731431990770202</v>
      </c>
    </row>
    <row r="1398" spans="3:11">
      <c r="K1398" s="503"/>
    </row>
    <row r="1399" spans="3:11">
      <c r="C1399" s="284" t="str">
        <f>'3. Network design parameters'!C259</f>
        <v>N15</v>
      </c>
      <c r="D1399" s="284" t="str">
        <f>'3. Network design parameters'!D259</f>
        <v>Система/и за оперативна поддръжка на мрежата (Operational Support System)</v>
      </c>
      <c r="E1399" s="230">
        <f t="shared" ref="E1399:J1400" si="1013">E1393</f>
        <v>2014</v>
      </c>
      <c r="F1399" s="230">
        <f t="shared" si="1013"/>
        <v>2015</v>
      </c>
      <c r="G1399" s="230">
        <f t="shared" si="1013"/>
        <v>2016</v>
      </c>
      <c r="H1399" s="230">
        <f t="shared" si="1013"/>
        <v>2017</v>
      </c>
      <c r="I1399" s="230">
        <f t="shared" si="1013"/>
        <v>2018</v>
      </c>
      <c r="J1399" s="230">
        <f t="shared" si="1013"/>
        <v>2019</v>
      </c>
      <c r="K1399" s="230">
        <f t="shared" ref="K1399" si="1014">K1393</f>
        <v>2020</v>
      </c>
    </row>
    <row r="1400" spans="3:11">
      <c r="C1400" s="434" t="str">
        <f>C1388</f>
        <v>Number of</v>
      </c>
      <c r="D1400" s="434" t="str">
        <f>'3. Network design parameters'!I407</f>
        <v>Subscribers</v>
      </c>
      <c r="E1400" s="545">
        <f t="shared" si="1013"/>
        <v>2900198</v>
      </c>
      <c r="F1400" s="545">
        <f t="shared" si="1013"/>
        <v>2917530.75</v>
      </c>
      <c r="G1400" s="545">
        <f t="shared" si="1013"/>
        <v>2886447.0220713224</v>
      </c>
      <c r="H1400" s="545">
        <f t="shared" si="1013"/>
        <v>3015403.7276465823</v>
      </c>
      <c r="I1400" s="545">
        <f t="shared" si="1013"/>
        <v>3150980.2606485421</v>
      </c>
      <c r="J1400" s="545">
        <f t="shared" si="1013"/>
        <v>3281779.9699303797</v>
      </c>
      <c r="K1400" s="545">
        <f t="shared" ref="K1400" si="1015">K1394</f>
        <v>3366259.8600987885</v>
      </c>
    </row>
    <row r="1401" spans="3:11">
      <c r="C1401" s="278" t="str">
        <f>C1395</f>
        <v>Capacity</v>
      </c>
      <c r="D1401" s="434" t="str">
        <f>D1400</f>
        <v>Subscribers</v>
      </c>
      <c r="E1401" s="545">
        <f>'3. Network design parameters'!$H$407</f>
        <v>1600000</v>
      </c>
      <c r="F1401" s="545">
        <f>'3. Network design parameters'!$H$407</f>
        <v>1600000</v>
      </c>
      <c r="G1401" s="545">
        <f>'3. Network design parameters'!$H$407</f>
        <v>1600000</v>
      </c>
      <c r="H1401" s="545">
        <f>'3. Network design parameters'!$H$407</f>
        <v>1600000</v>
      </c>
      <c r="I1401" s="545">
        <f>'3. Network design parameters'!$H$407</f>
        <v>1600000</v>
      </c>
      <c r="J1401" s="545">
        <f>'3. Network design parameters'!$H$407</f>
        <v>1600000</v>
      </c>
      <c r="K1401" s="545">
        <f>'3. Network design parameters'!$H$407</f>
        <v>1600000</v>
      </c>
    </row>
    <row r="1402" spans="3:11" ht="25.5">
      <c r="C1402" s="278" t="str">
        <f>C1396</f>
        <v>Number required</v>
      </c>
      <c r="D1402" s="278" t="str">
        <f>D1399</f>
        <v>Система/и за оперативна поддръжка на мрежата (Operational Support System)</v>
      </c>
      <c r="E1402" s="338">
        <f t="shared" ref="E1402:J1402" si="1016">E1400/E1401</f>
        <v>1.81262375</v>
      </c>
      <c r="F1402" s="338">
        <f t="shared" si="1016"/>
        <v>1.8234567187499999</v>
      </c>
      <c r="G1402" s="338">
        <f t="shared" si="1016"/>
        <v>1.8040293887945764</v>
      </c>
      <c r="H1402" s="338">
        <f t="shared" si="1016"/>
        <v>1.8846273297791138</v>
      </c>
      <c r="I1402" s="338">
        <f t="shared" si="1016"/>
        <v>1.9693626629053389</v>
      </c>
      <c r="J1402" s="338">
        <f t="shared" si="1016"/>
        <v>2.0511124812064874</v>
      </c>
      <c r="K1402" s="338">
        <f t="shared" ref="K1402" si="1017">K1400/K1401</f>
        <v>2.1039124125617428</v>
      </c>
    </row>
    <row r="1403" spans="3:11" ht="25.5">
      <c r="C1403" s="278" t="str">
        <f>C1397</f>
        <v>Number provisioned</v>
      </c>
      <c r="D1403" s="278" t="str">
        <f>D1402</f>
        <v>Система/и за оперативна поддръжка на мрежата (Operational Support System)</v>
      </c>
      <c r="E1403" s="338">
        <f t="shared" ref="E1403:K1403" si="1018">(E1400*G410)/E1401</f>
        <v>2.4312756250000001</v>
      </c>
      <c r="F1403" s="338">
        <f t="shared" si="1018"/>
        <v>2.4053725183927686</v>
      </c>
      <c r="G1403" s="338">
        <f t="shared" si="1018"/>
        <v>2.5128364397054854</v>
      </c>
      <c r="H1403" s="338">
        <f t="shared" si="1018"/>
        <v>2.6258168838737852</v>
      </c>
      <c r="I1403" s="338">
        <f t="shared" si="1018"/>
        <v>2.7348166416086497</v>
      </c>
      <c r="J1403" s="338">
        <f t="shared" si="1018"/>
        <v>2.8052165500823238</v>
      </c>
      <c r="K1403" s="338">
        <f t="shared" si="1018"/>
        <v>2.8774286996538825</v>
      </c>
    </row>
    <row r="1404" spans="3:11">
      <c r="K1404" s="503"/>
    </row>
    <row r="1405" spans="3:11">
      <c r="C1405" s="284" t="str">
        <f>'3. Network design parameters'!C260</f>
        <v>N16</v>
      </c>
      <c r="D1405" s="284" t="str">
        <f>'3. Network design parameters'!D260</f>
        <v>GPRS System</v>
      </c>
      <c r="E1405" s="230">
        <f t="shared" ref="E1405:J1406" si="1019">E1399</f>
        <v>2014</v>
      </c>
      <c r="F1405" s="230">
        <f t="shared" si="1019"/>
        <v>2015</v>
      </c>
      <c r="G1405" s="230">
        <f t="shared" si="1019"/>
        <v>2016</v>
      </c>
      <c r="H1405" s="230">
        <f t="shared" si="1019"/>
        <v>2017</v>
      </c>
      <c r="I1405" s="230">
        <f t="shared" si="1019"/>
        <v>2018</v>
      </c>
      <c r="J1405" s="230">
        <f t="shared" si="1019"/>
        <v>2019</v>
      </c>
      <c r="K1405" s="230">
        <f t="shared" ref="K1405" si="1020">K1399</f>
        <v>2020</v>
      </c>
    </row>
    <row r="1406" spans="3:11">
      <c r="C1406" s="434" t="str">
        <f>C1394</f>
        <v>Number of</v>
      </c>
      <c r="D1406" s="434" t="str">
        <f>'3. Network design parameters'!I408</f>
        <v>Subscribers</v>
      </c>
      <c r="E1406" s="545">
        <f t="shared" si="1019"/>
        <v>2900198</v>
      </c>
      <c r="F1406" s="545">
        <f t="shared" si="1019"/>
        <v>2917530.75</v>
      </c>
      <c r="G1406" s="545">
        <f t="shared" si="1019"/>
        <v>2886447.0220713224</v>
      </c>
      <c r="H1406" s="545">
        <f t="shared" si="1019"/>
        <v>3015403.7276465823</v>
      </c>
      <c r="I1406" s="545">
        <f t="shared" si="1019"/>
        <v>3150980.2606485421</v>
      </c>
      <c r="J1406" s="545">
        <f t="shared" si="1019"/>
        <v>3281779.9699303797</v>
      </c>
      <c r="K1406" s="545">
        <f t="shared" ref="K1406" si="1021">K1400</f>
        <v>3366259.8600987885</v>
      </c>
    </row>
    <row r="1407" spans="3:11">
      <c r="C1407" s="278" t="str">
        <f>C1401</f>
        <v>Capacity</v>
      </c>
      <c r="D1407" s="434" t="str">
        <f>D1406</f>
        <v>Subscribers</v>
      </c>
      <c r="E1407" s="545">
        <f>'3. Network design parameters'!$H$408</f>
        <v>400000</v>
      </c>
      <c r="F1407" s="545">
        <f>'3. Network design parameters'!$H$408</f>
        <v>400000</v>
      </c>
      <c r="G1407" s="545">
        <f>'3. Network design parameters'!$H$408</f>
        <v>400000</v>
      </c>
      <c r="H1407" s="545">
        <f>'3. Network design parameters'!$H$408</f>
        <v>400000</v>
      </c>
      <c r="I1407" s="545">
        <f>'3. Network design parameters'!$H$408</f>
        <v>400000</v>
      </c>
      <c r="J1407" s="545">
        <f>'3. Network design parameters'!$H$408</f>
        <v>400000</v>
      </c>
      <c r="K1407" s="545">
        <f>'3. Network design parameters'!$H$408</f>
        <v>400000</v>
      </c>
    </row>
    <row r="1408" spans="3:11" ht="25.5">
      <c r="C1408" s="278" t="str">
        <f>C1402</f>
        <v>Number required</v>
      </c>
      <c r="D1408" s="278" t="str">
        <f>D1405</f>
        <v>GPRS System</v>
      </c>
      <c r="E1408" s="338">
        <f t="shared" ref="E1408:J1408" si="1022">E1406/E1407</f>
        <v>7.2504949999999999</v>
      </c>
      <c r="F1408" s="338">
        <f t="shared" si="1022"/>
        <v>7.2938268749999997</v>
      </c>
      <c r="G1408" s="338">
        <f t="shared" si="1022"/>
        <v>7.2161175551783057</v>
      </c>
      <c r="H1408" s="338">
        <f t="shared" si="1022"/>
        <v>7.5385093191164554</v>
      </c>
      <c r="I1408" s="338">
        <f t="shared" si="1022"/>
        <v>7.8774506516213556</v>
      </c>
      <c r="J1408" s="338">
        <f t="shared" si="1022"/>
        <v>8.2044499248259495</v>
      </c>
      <c r="K1408" s="338">
        <f t="shared" ref="K1408" si="1023">K1406/K1407</f>
        <v>8.4156496502469711</v>
      </c>
    </row>
    <row r="1409" spans="3:11" ht="25.5">
      <c r="C1409" s="278" t="str">
        <f>C1403</f>
        <v>Number provisioned</v>
      </c>
      <c r="D1409" s="278" t="str">
        <f>D1408</f>
        <v>GPRS System</v>
      </c>
      <c r="E1409" s="338">
        <f t="shared" ref="E1409:K1409" si="1024">(E1406*G411)/E1407</f>
        <v>9.7251025000000002</v>
      </c>
      <c r="F1409" s="338">
        <f t="shared" si="1024"/>
        <v>9.6214900735710742</v>
      </c>
      <c r="G1409" s="338">
        <f t="shared" si="1024"/>
        <v>10.051345758821942</v>
      </c>
      <c r="H1409" s="338">
        <f t="shared" si="1024"/>
        <v>10.503267535495141</v>
      </c>
      <c r="I1409" s="338">
        <f t="shared" si="1024"/>
        <v>10.939266566434599</v>
      </c>
      <c r="J1409" s="338">
        <f t="shared" si="1024"/>
        <v>11.220866200329295</v>
      </c>
      <c r="K1409" s="338">
        <f t="shared" si="1024"/>
        <v>11.50971479861553</v>
      </c>
    </row>
    <row r="1410" spans="3:11">
      <c r="K1410" s="503"/>
    </row>
    <row r="1411" spans="3:11">
      <c r="C1411" s="284" t="str">
        <f>'3. Network design parameters'!C261</f>
        <v>N17</v>
      </c>
      <c r="D1411" s="284" t="str">
        <f>'3. Network design parameters'!D261</f>
        <v>Retail Billing system</v>
      </c>
      <c r="E1411" s="230">
        <f t="shared" ref="E1411:J1412" si="1025">E1405</f>
        <v>2014</v>
      </c>
      <c r="F1411" s="230">
        <f t="shared" si="1025"/>
        <v>2015</v>
      </c>
      <c r="G1411" s="230">
        <f t="shared" si="1025"/>
        <v>2016</v>
      </c>
      <c r="H1411" s="230">
        <f t="shared" si="1025"/>
        <v>2017</v>
      </c>
      <c r="I1411" s="230">
        <f t="shared" si="1025"/>
        <v>2018</v>
      </c>
      <c r="J1411" s="230">
        <f t="shared" si="1025"/>
        <v>2019</v>
      </c>
      <c r="K1411" s="230">
        <f t="shared" ref="K1411" si="1026">K1405</f>
        <v>2020</v>
      </c>
    </row>
    <row r="1412" spans="3:11">
      <c r="C1412" s="434" t="str">
        <f>C1400</f>
        <v>Number of</v>
      </c>
      <c r="D1412" s="434" t="str">
        <f>'3. Network design parameters'!I409</f>
        <v>Subscribers</v>
      </c>
      <c r="E1412" s="545">
        <f t="shared" si="1025"/>
        <v>2900198</v>
      </c>
      <c r="F1412" s="545">
        <f t="shared" si="1025"/>
        <v>2917530.75</v>
      </c>
      <c r="G1412" s="545">
        <f t="shared" si="1025"/>
        <v>2886447.0220713224</v>
      </c>
      <c r="H1412" s="545">
        <f t="shared" si="1025"/>
        <v>3015403.7276465823</v>
      </c>
      <c r="I1412" s="545">
        <f t="shared" si="1025"/>
        <v>3150980.2606485421</v>
      </c>
      <c r="J1412" s="545">
        <f t="shared" si="1025"/>
        <v>3281779.9699303797</v>
      </c>
      <c r="K1412" s="545">
        <f t="shared" ref="K1412" si="1027">K1406</f>
        <v>3366259.8600987885</v>
      </c>
    </row>
    <row r="1413" spans="3:11">
      <c r="C1413" s="278" t="str">
        <f>C1407</f>
        <v>Capacity</v>
      </c>
      <c r="D1413" s="434" t="str">
        <f>D1412</f>
        <v>Subscribers</v>
      </c>
      <c r="E1413" s="545">
        <f>'3. Network design parameters'!$H$409</f>
        <v>1600000</v>
      </c>
      <c r="F1413" s="545">
        <f>'3. Network design parameters'!$H$409</f>
        <v>1600000</v>
      </c>
      <c r="G1413" s="545">
        <f>'3. Network design parameters'!$H$409</f>
        <v>1600000</v>
      </c>
      <c r="H1413" s="545">
        <f>'3. Network design parameters'!$H$409</f>
        <v>1600000</v>
      </c>
      <c r="I1413" s="545">
        <f>'3. Network design parameters'!$H$409</f>
        <v>1600000</v>
      </c>
      <c r="J1413" s="545">
        <f>'3. Network design parameters'!$H$409</f>
        <v>1600000</v>
      </c>
      <c r="K1413" s="545">
        <f>'3. Network design parameters'!$H$409</f>
        <v>1600000</v>
      </c>
    </row>
    <row r="1414" spans="3:11" ht="25.5">
      <c r="C1414" s="278" t="str">
        <f>C1408</f>
        <v>Number required</v>
      </c>
      <c r="D1414" s="278" t="str">
        <f>D1411</f>
        <v>Retail Billing system</v>
      </c>
      <c r="E1414" s="338">
        <f t="shared" ref="E1414:J1414" si="1028">E1412/E1413</f>
        <v>1.81262375</v>
      </c>
      <c r="F1414" s="338">
        <f t="shared" si="1028"/>
        <v>1.8234567187499999</v>
      </c>
      <c r="G1414" s="338">
        <f t="shared" si="1028"/>
        <v>1.8040293887945764</v>
      </c>
      <c r="H1414" s="338">
        <f t="shared" si="1028"/>
        <v>1.8846273297791138</v>
      </c>
      <c r="I1414" s="338">
        <f t="shared" si="1028"/>
        <v>1.9693626629053389</v>
      </c>
      <c r="J1414" s="338">
        <f t="shared" si="1028"/>
        <v>2.0511124812064874</v>
      </c>
      <c r="K1414" s="338">
        <f t="shared" ref="K1414" si="1029">K1412/K1413</f>
        <v>2.1039124125617428</v>
      </c>
    </row>
    <row r="1415" spans="3:11" ht="25.5">
      <c r="C1415" s="278" t="str">
        <f>C1409</f>
        <v>Number provisioned</v>
      </c>
      <c r="D1415" s="278" t="str">
        <f>D1414</f>
        <v>Retail Billing system</v>
      </c>
      <c r="E1415" s="338">
        <f t="shared" ref="E1415:K1415" si="1030">(E1412*G412)/E1413</f>
        <v>2.4312756250000001</v>
      </c>
      <c r="F1415" s="338">
        <f t="shared" si="1030"/>
        <v>2.4053725183927686</v>
      </c>
      <c r="G1415" s="338">
        <f t="shared" si="1030"/>
        <v>2.5128364397054854</v>
      </c>
      <c r="H1415" s="338">
        <f t="shared" si="1030"/>
        <v>2.6258168838737852</v>
      </c>
      <c r="I1415" s="338">
        <f t="shared" si="1030"/>
        <v>2.7348166416086497</v>
      </c>
      <c r="J1415" s="338">
        <f t="shared" si="1030"/>
        <v>2.8052165500823238</v>
      </c>
      <c r="K1415" s="338">
        <f t="shared" si="1030"/>
        <v>2.8774286996538825</v>
      </c>
    </row>
    <row r="1416" spans="3:11">
      <c r="K1416" s="503"/>
    </row>
    <row r="1417" spans="3:11">
      <c r="C1417" s="284" t="str">
        <f>'3. Network design parameters'!C262</f>
        <v>N18</v>
      </c>
      <c r="D1417" s="284" t="str">
        <f>'3. Network design parameters'!D262</f>
        <v>Система за таксуване (Interconnection Billing System)</v>
      </c>
      <c r="E1417" s="230">
        <f t="shared" ref="E1417:J1418" si="1031">E1411</f>
        <v>2014</v>
      </c>
      <c r="F1417" s="230">
        <f t="shared" si="1031"/>
        <v>2015</v>
      </c>
      <c r="G1417" s="230">
        <f t="shared" si="1031"/>
        <v>2016</v>
      </c>
      <c r="H1417" s="230">
        <f t="shared" si="1031"/>
        <v>2017</v>
      </c>
      <c r="I1417" s="230">
        <f t="shared" si="1031"/>
        <v>2018</v>
      </c>
      <c r="J1417" s="230">
        <f t="shared" si="1031"/>
        <v>2019</v>
      </c>
      <c r="K1417" s="230">
        <f t="shared" ref="K1417" si="1032">K1411</f>
        <v>2020</v>
      </c>
    </row>
    <row r="1418" spans="3:11">
      <c r="C1418" s="434" t="str">
        <f>C1406</f>
        <v>Number of</v>
      </c>
      <c r="D1418" s="434" t="str">
        <f>'3. Network design parameters'!I410</f>
        <v>Subscribers</v>
      </c>
      <c r="E1418" s="545">
        <f t="shared" si="1031"/>
        <v>2900198</v>
      </c>
      <c r="F1418" s="545">
        <f t="shared" si="1031"/>
        <v>2917530.75</v>
      </c>
      <c r="G1418" s="545">
        <f t="shared" si="1031"/>
        <v>2886447.0220713224</v>
      </c>
      <c r="H1418" s="545">
        <f t="shared" si="1031"/>
        <v>3015403.7276465823</v>
      </c>
      <c r="I1418" s="545">
        <f t="shared" si="1031"/>
        <v>3150980.2606485421</v>
      </c>
      <c r="J1418" s="545">
        <f t="shared" si="1031"/>
        <v>3281779.9699303797</v>
      </c>
      <c r="K1418" s="545">
        <f t="shared" ref="K1418" si="1033">K1412</f>
        <v>3366259.8600987885</v>
      </c>
    </row>
    <row r="1419" spans="3:11">
      <c r="C1419" s="278" t="str">
        <f>C1413</f>
        <v>Capacity</v>
      </c>
      <c r="D1419" s="434" t="str">
        <f>D1418</f>
        <v>Subscribers</v>
      </c>
      <c r="E1419" s="545">
        <f>'3. Network design parameters'!$H$410</f>
        <v>5000000</v>
      </c>
      <c r="F1419" s="545">
        <f>'3. Network design parameters'!$H$410</f>
        <v>5000000</v>
      </c>
      <c r="G1419" s="545">
        <f>'3. Network design parameters'!$H$410</f>
        <v>5000000</v>
      </c>
      <c r="H1419" s="545">
        <f>'3. Network design parameters'!$H$410</f>
        <v>5000000</v>
      </c>
      <c r="I1419" s="545">
        <f>'3. Network design parameters'!$H$410</f>
        <v>5000000</v>
      </c>
      <c r="J1419" s="545">
        <f>'3. Network design parameters'!$H$410</f>
        <v>5000000</v>
      </c>
      <c r="K1419" s="545">
        <f>'3. Network design parameters'!$H$410</f>
        <v>5000000</v>
      </c>
    </row>
    <row r="1420" spans="3:11" ht="25.5">
      <c r="C1420" s="278" t="str">
        <f>C1414</f>
        <v>Number required</v>
      </c>
      <c r="D1420" s="278" t="str">
        <f>D1417</f>
        <v>Система за таксуване (Interconnection Billing System)</v>
      </c>
      <c r="E1420" s="338">
        <f t="shared" ref="E1420:J1420" si="1034">E1418/E1419</f>
        <v>0.58003959999999999</v>
      </c>
      <c r="F1420" s="338">
        <f t="shared" si="1034"/>
        <v>0.58350614999999995</v>
      </c>
      <c r="G1420" s="338">
        <f t="shared" si="1034"/>
        <v>0.57728940441426446</v>
      </c>
      <c r="H1420" s="338">
        <f t="shared" si="1034"/>
        <v>0.60308074552931645</v>
      </c>
      <c r="I1420" s="338">
        <f t="shared" si="1034"/>
        <v>0.63019605212970842</v>
      </c>
      <c r="J1420" s="338">
        <f t="shared" si="1034"/>
        <v>0.65635599398607591</v>
      </c>
      <c r="K1420" s="338">
        <f t="shared" ref="K1420" si="1035">K1418/K1419</f>
        <v>0.67325197201975773</v>
      </c>
    </row>
    <row r="1421" spans="3:11" ht="25.5">
      <c r="C1421" s="278" t="str">
        <f>C1415</f>
        <v>Number provisioned</v>
      </c>
      <c r="D1421" s="278" t="str">
        <f>D1420</f>
        <v>Система за таксуване (Interconnection Billing System)</v>
      </c>
      <c r="E1421" s="338">
        <f t="shared" ref="E1421:K1421" si="1036">(E1418*G413)/E1419</f>
        <v>0.77800820000000004</v>
      </c>
      <c r="F1421" s="338">
        <f t="shared" si="1036"/>
        <v>0.76971920588568599</v>
      </c>
      <c r="G1421" s="338">
        <f t="shared" si="1036"/>
        <v>0.80410766070575534</v>
      </c>
      <c r="H1421" s="338">
        <f t="shared" si="1036"/>
        <v>0.84026140283961126</v>
      </c>
      <c r="I1421" s="338">
        <f t="shared" si="1036"/>
        <v>0.87514132531476785</v>
      </c>
      <c r="J1421" s="338">
        <f t="shared" si="1036"/>
        <v>0.89766929602634371</v>
      </c>
      <c r="K1421" s="338">
        <f t="shared" si="1036"/>
        <v>0.92077718388924246</v>
      </c>
    </row>
    <row r="1422" spans="3:11">
      <c r="K1422" s="503"/>
    </row>
    <row r="1423" spans="3:11">
      <c r="C1423" s="284" t="str">
        <f>'3. Network design parameters'!C263</f>
        <v>N19</v>
      </c>
      <c r="D1423" s="284" t="str">
        <f>'3. Network design parameters'!D263</f>
        <v>Шлюз за взаимниосвързване (Interconnect Gateway)</v>
      </c>
      <c r="E1423" s="230">
        <f t="shared" ref="E1423:J1423" si="1037">E1417</f>
        <v>2014</v>
      </c>
      <c r="F1423" s="230">
        <f t="shared" si="1037"/>
        <v>2015</v>
      </c>
      <c r="G1423" s="230">
        <f t="shared" si="1037"/>
        <v>2016</v>
      </c>
      <c r="H1423" s="230">
        <f t="shared" si="1037"/>
        <v>2017</v>
      </c>
      <c r="I1423" s="230">
        <f t="shared" si="1037"/>
        <v>2018</v>
      </c>
      <c r="J1423" s="230">
        <f t="shared" si="1037"/>
        <v>2019</v>
      </c>
      <c r="K1423" s="230">
        <f t="shared" ref="K1423" si="1038">K1417</f>
        <v>2020</v>
      </c>
    </row>
    <row r="1424" spans="3:11" s="223" customFormat="1">
      <c r="C1424" s="278" t="str">
        <f>C1412</f>
        <v>Number of</v>
      </c>
      <c r="D1424" s="434" t="str">
        <f>'3. Network design parameters'!I411</f>
        <v>Mbps</v>
      </c>
      <c r="E1424" s="545">
        <f>H301-H339-H374</f>
        <v>8096.3761449780368</v>
      </c>
      <c r="F1424" s="545">
        <f t="shared" ref="F1424:K1424" si="1039">I301-I339-I374</f>
        <v>8258.3036678775952</v>
      </c>
      <c r="G1424" s="545">
        <f t="shared" si="1039"/>
        <v>8423.4697412351488</v>
      </c>
      <c r="H1424" s="545">
        <f t="shared" si="1039"/>
        <v>8591.9391360598529</v>
      </c>
      <c r="I1424" s="545">
        <f t="shared" si="1039"/>
        <v>8763.7779187810465</v>
      </c>
      <c r="J1424" s="545">
        <f t="shared" si="1039"/>
        <v>8939.0534771566672</v>
      </c>
      <c r="K1424" s="545">
        <f t="shared" si="1039"/>
        <v>9117.8345466997998</v>
      </c>
    </row>
    <row r="1425" spans="3:11">
      <c r="C1425" s="278" t="str">
        <f>C1419</f>
        <v>Capacity</v>
      </c>
      <c r="D1425" s="434" t="str">
        <f>D1424</f>
        <v>Mbps</v>
      </c>
      <c r="E1425" s="545">
        <f>'3. Network design parameters'!$H$411</f>
        <v>2000</v>
      </c>
      <c r="F1425" s="545">
        <f>'3. Network design parameters'!$H$411</f>
        <v>2000</v>
      </c>
      <c r="G1425" s="545">
        <f>'3. Network design parameters'!$H$411</f>
        <v>2000</v>
      </c>
      <c r="H1425" s="545">
        <f>'3. Network design parameters'!$H$411</f>
        <v>2000</v>
      </c>
      <c r="I1425" s="545">
        <f>'3. Network design parameters'!$H$411</f>
        <v>2000</v>
      </c>
      <c r="J1425" s="545">
        <f>'3. Network design parameters'!$H$411</f>
        <v>2000</v>
      </c>
      <c r="K1425" s="545">
        <f>'3. Network design parameters'!$H$411</f>
        <v>2000</v>
      </c>
    </row>
    <row r="1426" spans="3:11" ht="25.5">
      <c r="C1426" s="278" t="str">
        <f>C1420</f>
        <v>Number required</v>
      </c>
      <c r="D1426" s="278" t="str">
        <f>D1423</f>
        <v>Шлюз за взаимниосвързване (Interconnect Gateway)</v>
      </c>
      <c r="E1426" s="338">
        <f t="shared" ref="E1426:J1426" si="1040">E1424/E1425</f>
        <v>4.048188072489018</v>
      </c>
      <c r="F1426" s="338">
        <f t="shared" si="1040"/>
        <v>4.1291518339387974</v>
      </c>
      <c r="G1426" s="338">
        <f t="shared" si="1040"/>
        <v>4.2117348706175743</v>
      </c>
      <c r="H1426" s="338">
        <f t="shared" si="1040"/>
        <v>4.2959695680299266</v>
      </c>
      <c r="I1426" s="338">
        <f t="shared" si="1040"/>
        <v>4.3818889593905235</v>
      </c>
      <c r="J1426" s="338">
        <f t="shared" si="1040"/>
        <v>4.4695267385783337</v>
      </c>
      <c r="K1426" s="338">
        <f t="shared" ref="K1426" si="1041">K1424/K1425</f>
        <v>4.5589172733499002</v>
      </c>
    </row>
    <row r="1427" spans="3:11" ht="25.5">
      <c r="C1427" s="278" t="str">
        <f>C1421</f>
        <v>Number provisioned</v>
      </c>
      <c r="D1427" s="278" t="str">
        <f>D1426</f>
        <v>Шлюз за взаимниосвързване (Interconnect Gateway)</v>
      </c>
      <c r="E1427" s="338">
        <f t="shared" ref="E1427:K1427" si="1042">(E1424*G414)/E1425</f>
        <v>5.011295244900043</v>
      </c>
      <c r="F1427" s="338">
        <f t="shared" si="1042"/>
        <v>5.107447752762754</v>
      </c>
      <c r="G1427" s="338">
        <f t="shared" si="1042"/>
        <v>5.205094531604975</v>
      </c>
      <c r="H1427" s="338">
        <f t="shared" si="1042"/>
        <v>5.3042035881701839</v>
      </c>
      <c r="I1427" s="338">
        <f t="shared" si="1042"/>
        <v>5.3820756539058969</v>
      </c>
      <c r="J1427" s="338">
        <f t="shared" si="1042"/>
        <v>5.5083208534608259</v>
      </c>
      <c r="K1427" s="338">
        <f t="shared" si="1042"/>
        <v>5.6184872705300419</v>
      </c>
    </row>
    <row r="1428" spans="3:11">
      <c r="K1428" s="503"/>
    </row>
    <row r="1429" spans="3:11">
      <c r="C1429" s="284" t="str">
        <f>'3. Network design parameters'!C264</f>
        <v>N20</v>
      </c>
      <c r="D1429" s="284" t="str">
        <f>'3. Network design parameters'!D264</f>
        <v>Международен шлюз за взаимниосвързване  (International Gateway)</v>
      </c>
      <c r="E1429" s="230">
        <f t="shared" ref="E1429:J1430" si="1043">E1423</f>
        <v>2014</v>
      </c>
      <c r="F1429" s="230">
        <f t="shared" si="1043"/>
        <v>2015</v>
      </c>
      <c r="G1429" s="230">
        <f t="shared" si="1043"/>
        <v>2016</v>
      </c>
      <c r="H1429" s="230">
        <f t="shared" si="1043"/>
        <v>2017</v>
      </c>
      <c r="I1429" s="230">
        <f t="shared" si="1043"/>
        <v>2018</v>
      </c>
      <c r="J1429" s="230">
        <f t="shared" si="1043"/>
        <v>2019</v>
      </c>
      <c r="K1429" s="230">
        <f t="shared" ref="K1429" si="1044">K1423</f>
        <v>2020</v>
      </c>
    </row>
    <row r="1430" spans="3:11">
      <c r="C1430" s="434" t="str">
        <f>C1418</f>
        <v>Number of</v>
      </c>
      <c r="D1430" s="434" t="str">
        <f>'3. Network design parameters'!I412</f>
        <v>Mbps</v>
      </c>
      <c r="E1430" s="545">
        <f t="shared" si="1043"/>
        <v>8096.3761449780368</v>
      </c>
      <c r="F1430" s="545">
        <f t="shared" si="1043"/>
        <v>8258.3036678775952</v>
      </c>
      <c r="G1430" s="545">
        <f t="shared" si="1043"/>
        <v>8423.4697412351488</v>
      </c>
      <c r="H1430" s="545">
        <f t="shared" si="1043"/>
        <v>8591.9391360598529</v>
      </c>
      <c r="I1430" s="545">
        <f t="shared" si="1043"/>
        <v>8763.7779187810465</v>
      </c>
      <c r="J1430" s="545">
        <f t="shared" si="1043"/>
        <v>8939.0534771566672</v>
      </c>
      <c r="K1430" s="545">
        <f t="shared" ref="K1430" si="1045">K1424</f>
        <v>9117.8345466997998</v>
      </c>
    </row>
    <row r="1431" spans="3:11">
      <c r="C1431" s="278" t="str">
        <f>C1425</f>
        <v>Capacity</v>
      </c>
      <c r="D1431" s="434" t="str">
        <f>D1430</f>
        <v>Mbps</v>
      </c>
      <c r="E1431" s="545">
        <f>'3. Network design parameters'!$H$412</f>
        <v>10000</v>
      </c>
      <c r="F1431" s="545">
        <f>'3. Network design parameters'!$H$412</f>
        <v>10000</v>
      </c>
      <c r="G1431" s="545">
        <f>'3. Network design parameters'!$H$412</f>
        <v>10000</v>
      </c>
      <c r="H1431" s="545">
        <f>'3. Network design parameters'!$H$412</f>
        <v>10000</v>
      </c>
      <c r="I1431" s="545">
        <f>'3. Network design parameters'!$H$412</f>
        <v>10000</v>
      </c>
      <c r="J1431" s="545">
        <f>'3. Network design parameters'!$H$412</f>
        <v>10000</v>
      </c>
      <c r="K1431" s="545">
        <f>'3. Network design parameters'!$H$412</f>
        <v>10000</v>
      </c>
    </row>
    <row r="1432" spans="3:11" ht="25.5">
      <c r="C1432" s="278" t="str">
        <f>C1426</f>
        <v>Number required</v>
      </c>
      <c r="D1432" s="278" t="str">
        <f>D1429</f>
        <v>Международен шлюз за взаимниосвързване  (International Gateway)</v>
      </c>
      <c r="E1432" s="338">
        <f t="shared" ref="E1432:J1432" si="1046">E1430/E1431</f>
        <v>0.80963761449780369</v>
      </c>
      <c r="F1432" s="338">
        <f t="shared" si="1046"/>
        <v>0.82583036678775956</v>
      </c>
      <c r="G1432" s="338">
        <f t="shared" si="1046"/>
        <v>0.84234697412351489</v>
      </c>
      <c r="H1432" s="338">
        <f t="shared" si="1046"/>
        <v>0.85919391360598529</v>
      </c>
      <c r="I1432" s="338">
        <f t="shared" si="1046"/>
        <v>0.87637779187810461</v>
      </c>
      <c r="J1432" s="338">
        <f t="shared" si="1046"/>
        <v>0.89390534771566676</v>
      </c>
      <c r="K1432" s="338">
        <f t="shared" ref="K1432" si="1047">K1430/K1431</f>
        <v>0.91178345466998001</v>
      </c>
    </row>
    <row r="1433" spans="3:11" ht="25.5">
      <c r="C1433" s="278" t="str">
        <f>C1427</f>
        <v>Number provisioned</v>
      </c>
      <c r="D1433" s="278" t="str">
        <f>D1432</f>
        <v>Международен шлюз за взаимниосвързване  (International Gateway)</v>
      </c>
      <c r="E1433" s="338">
        <f t="shared" ref="E1433:K1433" si="1048">(E1430*G415)/E1431</f>
        <v>1.0022590489800087</v>
      </c>
      <c r="F1433" s="338">
        <f t="shared" si="1048"/>
        <v>1.0214895505525508</v>
      </c>
      <c r="G1433" s="338">
        <f t="shared" si="1048"/>
        <v>1.0410189063209949</v>
      </c>
      <c r="H1433" s="338">
        <f t="shared" si="1048"/>
        <v>1.0608407176340369</v>
      </c>
      <c r="I1433" s="338">
        <f t="shared" si="1048"/>
        <v>1.0764151307811793</v>
      </c>
      <c r="J1433" s="338">
        <f t="shared" si="1048"/>
        <v>1.101664170692165</v>
      </c>
      <c r="K1433" s="338">
        <f t="shared" si="1048"/>
        <v>1.1236974541060085</v>
      </c>
    </row>
    <row r="1434" spans="3:11">
      <c r="K1434" s="503"/>
    </row>
    <row r="1435" spans="3:11">
      <c r="C1435" s="284" t="str">
        <f>'3. Network design parameters'!C265</f>
        <v>N21</v>
      </c>
      <c r="D1435" s="284" t="str">
        <f>'3. Network design parameters'!D265</f>
        <v>Облужващ GPRS възел (Serving GPRS Support Node)</v>
      </c>
      <c r="E1435" s="230">
        <f t="shared" ref="E1435:J1435" si="1049">E1429</f>
        <v>2014</v>
      </c>
      <c r="F1435" s="230">
        <f t="shared" si="1049"/>
        <v>2015</v>
      </c>
      <c r="G1435" s="230">
        <f t="shared" si="1049"/>
        <v>2016</v>
      </c>
      <c r="H1435" s="230">
        <f t="shared" si="1049"/>
        <v>2017</v>
      </c>
      <c r="I1435" s="230">
        <f t="shared" si="1049"/>
        <v>2018</v>
      </c>
      <c r="J1435" s="230">
        <f t="shared" si="1049"/>
        <v>2019</v>
      </c>
      <c r="K1435" s="230">
        <f t="shared" ref="K1435" si="1050">K1429</f>
        <v>2020</v>
      </c>
    </row>
    <row r="1436" spans="3:11">
      <c r="C1436" s="434" t="str">
        <f>C1424</f>
        <v>Number of</v>
      </c>
      <c r="D1436" s="434" t="str">
        <f>'3. Network design parameters'!I413</f>
        <v>Subscribers</v>
      </c>
      <c r="E1436" s="545">
        <f>E1418</f>
        <v>2900198</v>
      </c>
      <c r="F1436" s="545">
        <f t="shared" ref="F1436:K1436" si="1051">F1418</f>
        <v>2917530.75</v>
      </c>
      <c r="G1436" s="545">
        <f t="shared" si="1051"/>
        <v>2886447.0220713224</v>
      </c>
      <c r="H1436" s="545">
        <f t="shared" si="1051"/>
        <v>3015403.7276465823</v>
      </c>
      <c r="I1436" s="545">
        <f t="shared" si="1051"/>
        <v>3150980.2606485421</v>
      </c>
      <c r="J1436" s="545">
        <f t="shared" si="1051"/>
        <v>3281779.9699303797</v>
      </c>
      <c r="K1436" s="545">
        <f t="shared" si="1051"/>
        <v>3366259.8600987885</v>
      </c>
    </row>
    <row r="1437" spans="3:11">
      <c r="C1437" s="278" t="str">
        <f>C1431</f>
        <v>Capacity</v>
      </c>
      <c r="D1437" s="434" t="str">
        <f>D1436</f>
        <v>Subscribers</v>
      </c>
      <c r="E1437" s="545">
        <f>'3. Network design parameters'!$H$413</f>
        <v>2000000</v>
      </c>
      <c r="F1437" s="545">
        <f>'3. Network design parameters'!$H$413</f>
        <v>2000000</v>
      </c>
      <c r="G1437" s="545">
        <f>'3. Network design parameters'!$H$413</f>
        <v>2000000</v>
      </c>
      <c r="H1437" s="545">
        <f>'3. Network design parameters'!$H$413</f>
        <v>2000000</v>
      </c>
      <c r="I1437" s="545">
        <f>'3. Network design parameters'!$H$413</f>
        <v>2000000</v>
      </c>
      <c r="J1437" s="545">
        <f>'3. Network design parameters'!$H$413</f>
        <v>2000000</v>
      </c>
      <c r="K1437" s="545">
        <f>'3. Network design parameters'!$H$413</f>
        <v>2000000</v>
      </c>
    </row>
    <row r="1438" spans="3:11" ht="25.5">
      <c r="C1438" s="278" t="str">
        <f>C1432</f>
        <v>Number required</v>
      </c>
      <c r="D1438" s="278" t="str">
        <f>D1435</f>
        <v>Облужващ GPRS възел (Serving GPRS Support Node)</v>
      </c>
      <c r="E1438" s="338">
        <f t="shared" ref="E1438:J1438" si="1052">E1436/E1437</f>
        <v>1.450099</v>
      </c>
      <c r="F1438" s="338">
        <f t="shared" si="1052"/>
        <v>1.458765375</v>
      </c>
      <c r="G1438" s="338">
        <f t="shared" si="1052"/>
        <v>1.4432235110356613</v>
      </c>
      <c r="H1438" s="338">
        <f t="shared" si="1052"/>
        <v>1.5077018638232911</v>
      </c>
      <c r="I1438" s="338">
        <f t="shared" si="1052"/>
        <v>1.575490130324271</v>
      </c>
      <c r="J1438" s="338">
        <f t="shared" si="1052"/>
        <v>1.6408899849651899</v>
      </c>
      <c r="K1438" s="338">
        <f t="shared" ref="K1438" si="1053">K1436/K1437</f>
        <v>1.6831299300493943</v>
      </c>
    </row>
    <row r="1439" spans="3:11" ht="25.5">
      <c r="C1439" s="278" t="str">
        <f>C1433</f>
        <v>Number provisioned</v>
      </c>
      <c r="D1439" s="278" t="str">
        <f>D1438</f>
        <v>Облужващ GPRS възел (Serving GPRS Support Node)</v>
      </c>
      <c r="E1439" s="338">
        <f t="shared" ref="E1439:K1439" si="1054">CEILING((E1436*G416)/E1437,1)</f>
        <v>3</v>
      </c>
      <c r="F1439" s="338">
        <f t="shared" si="1054"/>
        <v>3</v>
      </c>
      <c r="G1439" s="338">
        <f t="shared" si="1054"/>
        <v>4</v>
      </c>
      <c r="H1439" s="338">
        <f t="shared" si="1054"/>
        <v>4</v>
      </c>
      <c r="I1439" s="338">
        <f t="shared" si="1054"/>
        <v>4</v>
      </c>
      <c r="J1439" s="338">
        <f t="shared" si="1054"/>
        <v>4</v>
      </c>
      <c r="K1439" s="338">
        <f t="shared" si="1054"/>
        <v>4</v>
      </c>
    </row>
    <row r="1440" spans="3:11">
      <c r="K1440" s="503"/>
    </row>
    <row r="1441" spans="3:12">
      <c r="C1441" s="284" t="str">
        <f>'3. Network design parameters'!C266</f>
        <v>N22</v>
      </c>
      <c r="D1441" s="284" t="str">
        <f>'3. Network design parameters'!D266</f>
        <v>Шлюз на мрежата за пакетна комутация (Gateway GPRS Support Node )</v>
      </c>
      <c r="E1441" s="230">
        <f t="shared" ref="E1441:J1442" si="1055">E1435</f>
        <v>2014</v>
      </c>
      <c r="F1441" s="230">
        <f t="shared" si="1055"/>
        <v>2015</v>
      </c>
      <c r="G1441" s="230">
        <f t="shared" si="1055"/>
        <v>2016</v>
      </c>
      <c r="H1441" s="230">
        <f t="shared" si="1055"/>
        <v>2017</v>
      </c>
      <c r="I1441" s="230">
        <f t="shared" si="1055"/>
        <v>2018</v>
      </c>
      <c r="J1441" s="230">
        <f t="shared" si="1055"/>
        <v>2019</v>
      </c>
      <c r="K1441" s="230">
        <f t="shared" ref="K1441" si="1056">K1435</f>
        <v>2020</v>
      </c>
    </row>
    <row r="1442" spans="3:12" s="223" customFormat="1">
      <c r="C1442" s="278" t="str">
        <f>C1430</f>
        <v>Number of</v>
      </c>
      <c r="D1442" s="434" t="str">
        <f>'3. Network design parameters'!I414</f>
        <v>Subscribers</v>
      </c>
      <c r="E1442" s="545">
        <f t="shared" si="1055"/>
        <v>2900198</v>
      </c>
      <c r="F1442" s="545">
        <f t="shared" si="1055"/>
        <v>2917530.75</v>
      </c>
      <c r="G1442" s="545">
        <f t="shared" si="1055"/>
        <v>2886447.0220713224</v>
      </c>
      <c r="H1442" s="545">
        <f t="shared" si="1055"/>
        <v>3015403.7276465823</v>
      </c>
      <c r="I1442" s="545">
        <f t="shared" si="1055"/>
        <v>3150980.2606485421</v>
      </c>
      <c r="J1442" s="545">
        <f t="shared" si="1055"/>
        <v>3281779.9699303797</v>
      </c>
      <c r="K1442" s="545">
        <f t="shared" ref="K1442" si="1057">K1436</f>
        <v>3366259.8600987885</v>
      </c>
    </row>
    <row r="1443" spans="3:12">
      <c r="C1443" s="278" t="str">
        <f>C1437</f>
        <v>Capacity</v>
      </c>
      <c r="D1443" s="434" t="str">
        <f>D1442</f>
        <v>Subscribers</v>
      </c>
      <c r="E1443" s="545">
        <f>'3. Network design parameters'!$H$414</f>
        <v>2000000</v>
      </c>
      <c r="F1443" s="545">
        <f>'3. Network design parameters'!$H$414</f>
        <v>2000000</v>
      </c>
      <c r="G1443" s="545">
        <f>'3. Network design parameters'!$H$414</f>
        <v>2000000</v>
      </c>
      <c r="H1443" s="545">
        <f>'3. Network design parameters'!$H$414</f>
        <v>2000000</v>
      </c>
      <c r="I1443" s="545">
        <f>'3. Network design parameters'!$H$414</f>
        <v>2000000</v>
      </c>
      <c r="J1443" s="545">
        <f>'3. Network design parameters'!$H$414</f>
        <v>2000000</v>
      </c>
      <c r="K1443" s="545">
        <f>'3. Network design parameters'!$H$414</f>
        <v>2000000</v>
      </c>
    </row>
    <row r="1444" spans="3:12" ht="25.5">
      <c r="C1444" s="278" t="str">
        <f>C1438</f>
        <v>Number required</v>
      </c>
      <c r="D1444" s="278" t="str">
        <f>D1441</f>
        <v>Шлюз на мрежата за пакетна комутация (Gateway GPRS Support Node )</v>
      </c>
      <c r="E1444" s="338">
        <f t="shared" ref="E1444:J1444" si="1058">E1442/E1443</f>
        <v>1.450099</v>
      </c>
      <c r="F1444" s="338">
        <f t="shared" si="1058"/>
        <v>1.458765375</v>
      </c>
      <c r="G1444" s="338">
        <f t="shared" si="1058"/>
        <v>1.4432235110356613</v>
      </c>
      <c r="H1444" s="338">
        <f t="shared" si="1058"/>
        <v>1.5077018638232911</v>
      </c>
      <c r="I1444" s="338">
        <f t="shared" si="1058"/>
        <v>1.575490130324271</v>
      </c>
      <c r="J1444" s="338">
        <f t="shared" si="1058"/>
        <v>1.6408899849651899</v>
      </c>
      <c r="K1444" s="338">
        <f t="shared" ref="K1444" si="1059">K1442/K1443</f>
        <v>1.6831299300493943</v>
      </c>
    </row>
    <row r="1445" spans="3:12" ht="25.5">
      <c r="C1445" s="278" t="str">
        <f>C1439</f>
        <v>Number provisioned</v>
      </c>
      <c r="D1445" s="278" t="str">
        <f>D1444</f>
        <v>Шлюз на мрежата за пакетна комутация (Gateway GPRS Support Node )</v>
      </c>
      <c r="E1445" s="338">
        <f t="shared" ref="E1445:K1445" si="1060">(E1442*G417)/E1443</f>
        <v>1.8234567187499999</v>
      </c>
      <c r="F1445" s="338">
        <f t="shared" si="1060"/>
        <v>1.8040293887945762</v>
      </c>
      <c r="G1445" s="338">
        <f t="shared" si="1060"/>
        <v>1.8846273297791138</v>
      </c>
      <c r="H1445" s="338">
        <f t="shared" si="1060"/>
        <v>1.9693626629053385</v>
      </c>
      <c r="I1445" s="338">
        <f t="shared" si="1060"/>
        <v>2.0511124812064874</v>
      </c>
      <c r="J1445" s="338">
        <f t="shared" si="1060"/>
        <v>2.1039124125617428</v>
      </c>
      <c r="K1445" s="338">
        <f t="shared" si="1060"/>
        <v>2.1580715247404121</v>
      </c>
    </row>
    <row r="1446" spans="3:12">
      <c r="K1446" s="503"/>
    </row>
    <row r="1447" spans="3:12">
      <c r="C1447" s="284" t="str">
        <f>'3. Network design parameters'!C267</f>
        <v>N23</v>
      </c>
      <c r="D1447" s="284" t="str">
        <f>'3. Network design parameters'!D267</f>
        <v>IN Platform</v>
      </c>
      <c r="E1447" s="230">
        <f t="shared" ref="E1447:J1447" si="1061">E1441</f>
        <v>2014</v>
      </c>
      <c r="F1447" s="230">
        <f t="shared" si="1061"/>
        <v>2015</v>
      </c>
      <c r="G1447" s="230">
        <f t="shared" si="1061"/>
        <v>2016</v>
      </c>
      <c r="H1447" s="230">
        <f t="shared" si="1061"/>
        <v>2017</v>
      </c>
      <c r="I1447" s="230">
        <f t="shared" si="1061"/>
        <v>2018</v>
      </c>
      <c r="J1447" s="230">
        <f t="shared" si="1061"/>
        <v>2019</v>
      </c>
      <c r="K1447" s="230">
        <f t="shared" ref="K1447" si="1062">K1441</f>
        <v>2020</v>
      </c>
    </row>
    <row r="1448" spans="3:12">
      <c r="C1448" s="434" t="str">
        <f>C1436</f>
        <v>Number of</v>
      </c>
      <c r="D1448" s="434" t="str">
        <f>'3. Network design parameters'!I415</f>
        <v>Mbps</v>
      </c>
      <c r="E1448" s="545">
        <f>E1424</f>
        <v>8096.3761449780368</v>
      </c>
      <c r="F1448" s="545">
        <f t="shared" ref="F1448:K1448" si="1063">F1424</f>
        <v>8258.3036678775952</v>
      </c>
      <c r="G1448" s="545">
        <f t="shared" si="1063"/>
        <v>8423.4697412351488</v>
      </c>
      <c r="H1448" s="545">
        <f t="shared" si="1063"/>
        <v>8591.9391360598529</v>
      </c>
      <c r="I1448" s="545">
        <f t="shared" si="1063"/>
        <v>8763.7779187810465</v>
      </c>
      <c r="J1448" s="545">
        <f t="shared" si="1063"/>
        <v>8939.0534771566672</v>
      </c>
      <c r="K1448" s="545">
        <f t="shared" si="1063"/>
        <v>9117.8345466997998</v>
      </c>
    </row>
    <row r="1449" spans="3:12">
      <c r="C1449" s="278" t="str">
        <f>C1443</f>
        <v>Capacity</v>
      </c>
      <c r="D1449" s="434" t="str">
        <f>D1448</f>
        <v>Mbps</v>
      </c>
      <c r="E1449" s="545">
        <f>'3. Network design parameters'!$H$415</f>
        <v>4000</v>
      </c>
      <c r="F1449" s="545">
        <f>'3. Network design parameters'!$H$415</f>
        <v>4000</v>
      </c>
      <c r="G1449" s="545">
        <f>'3. Network design parameters'!$H$415</f>
        <v>4000</v>
      </c>
      <c r="H1449" s="545">
        <f>'3. Network design parameters'!$H$415</f>
        <v>4000</v>
      </c>
      <c r="I1449" s="545">
        <f>'3. Network design parameters'!$H$415</f>
        <v>4000</v>
      </c>
      <c r="J1449" s="545">
        <f>'3. Network design parameters'!$H$415</f>
        <v>4000</v>
      </c>
      <c r="K1449" s="545">
        <f>'3. Network design parameters'!$H$415</f>
        <v>4000</v>
      </c>
    </row>
    <row r="1450" spans="3:12" ht="25.5">
      <c r="C1450" s="278" t="str">
        <f>C1444</f>
        <v>Number required</v>
      </c>
      <c r="D1450" s="278" t="str">
        <f>D1447</f>
        <v>IN Platform</v>
      </c>
      <c r="E1450" s="338">
        <f t="shared" ref="E1450:J1450" si="1064">E1448/E1449</f>
        <v>2.024094036244509</v>
      </c>
      <c r="F1450" s="338">
        <f t="shared" si="1064"/>
        <v>2.0645759169693987</v>
      </c>
      <c r="G1450" s="338">
        <f t="shared" si="1064"/>
        <v>2.1058674353087872</v>
      </c>
      <c r="H1450" s="338">
        <f t="shared" si="1064"/>
        <v>2.1479847840149633</v>
      </c>
      <c r="I1450" s="338">
        <f t="shared" si="1064"/>
        <v>2.1909444796952617</v>
      </c>
      <c r="J1450" s="338">
        <f t="shared" si="1064"/>
        <v>2.2347633692891669</v>
      </c>
      <c r="K1450" s="338">
        <f t="shared" ref="K1450" si="1065">K1448/K1449</f>
        <v>2.2794586366749501</v>
      </c>
    </row>
    <row r="1451" spans="3:12" ht="25.5">
      <c r="C1451" s="278" t="str">
        <f>C1445</f>
        <v>Number provisioned</v>
      </c>
      <c r="D1451" s="278" t="str">
        <f>D1450</f>
        <v>IN Platform</v>
      </c>
      <c r="E1451" s="338">
        <f t="shared" ref="E1451:K1451" si="1066">(E1448*G418)/E1449</f>
        <v>2.481177699594407</v>
      </c>
      <c r="F1451" s="338">
        <f t="shared" si="1066"/>
        <v>2.5267278565510054</v>
      </c>
      <c r="G1451" s="338">
        <f t="shared" si="1066"/>
        <v>2.5727602374689913</v>
      </c>
      <c r="H1451" s="338">
        <f t="shared" si="1066"/>
        <v>2.61922260815148</v>
      </c>
      <c r="I1451" s="338">
        <f t="shared" si="1066"/>
        <v>2.6433950542868194</v>
      </c>
      <c r="J1451" s="338">
        <f t="shared" si="1066"/>
        <v>2.7148666418493672</v>
      </c>
      <c r="K1451" s="338">
        <f t="shared" si="1066"/>
        <v>2.7691639746863541</v>
      </c>
    </row>
    <row r="1452" spans="3:12">
      <c r="K1452" s="503"/>
    </row>
    <row r="1453" spans="3:12">
      <c r="C1453" s="284" t="str">
        <f>'3. Network design parameters'!C268</f>
        <v>N24</v>
      </c>
      <c r="D1453" s="284" t="str">
        <f>'3. Network design parameters'!D268</f>
        <v>4G базова станция (4G Base Station)</v>
      </c>
      <c r="E1453" s="230"/>
      <c r="F1453" s="230"/>
      <c r="G1453" s="230"/>
      <c r="H1453" s="230"/>
      <c r="I1453" s="230"/>
      <c r="J1453" s="230"/>
      <c r="K1453" s="230"/>
      <c r="L1453" s="247" t="s">
        <v>877</v>
      </c>
    </row>
    <row r="1454" spans="3:12">
      <c r="C1454" s="434" t="str">
        <f>C1442</f>
        <v>Number of</v>
      </c>
      <c r="D1454" s="434">
        <f>'3. Network design parameters'!I416</f>
        <v>0</v>
      </c>
      <c r="E1454" s="230"/>
      <c r="F1454" s="230"/>
      <c r="G1454" s="230"/>
      <c r="H1454" s="230"/>
      <c r="I1454" s="230"/>
      <c r="J1454" s="230"/>
      <c r="K1454" s="230"/>
      <c r="L1454" s="247" t="s">
        <v>877</v>
      </c>
    </row>
    <row r="1455" spans="3:12">
      <c r="C1455" s="278" t="str">
        <f>C1449</f>
        <v>Capacity</v>
      </c>
      <c r="D1455" s="434">
        <f>D1454</f>
        <v>0</v>
      </c>
      <c r="E1455" s="230"/>
      <c r="F1455" s="230"/>
      <c r="G1455" s="230"/>
      <c r="H1455" s="230"/>
      <c r="I1455" s="230"/>
      <c r="J1455" s="230"/>
      <c r="K1455" s="230"/>
      <c r="L1455" s="247" t="s">
        <v>877</v>
      </c>
    </row>
    <row r="1456" spans="3:12" ht="25.5">
      <c r="C1456" s="278" t="str">
        <f>C1450</f>
        <v>Number required</v>
      </c>
      <c r="D1456" s="278" t="str">
        <f>D1453</f>
        <v>4G базова станция (4G Base Station)</v>
      </c>
      <c r="E1456" s="230"/>
      <c r="F1456" s="230"/>
      <c r="G1456" s="230"/>
      <c r="H1456" s="230"/>
      <c r="I1456" s="230"/>
      <c r="J1456" s="230"/>
      <c r="K1456" s="230"/>
      <c r="L1456" s="247" t="s">
        <v>877</v>
      </c>
    </row>
    <row r="1457" spans="3:12" ht="25.5">
      <c r="C1457" s="278" t="str">
        <f>C1451</f>
        <v>Number provisioned</v>
      </c>
      <c r="D1457" s="278" t="str">
        <f>D1456</f>
        <v>4G базова станция (4G Base Station)</v>
      </c>
      <c r="E1457" s="230"/>
      <c r="F1457" s="230"/>
      <c r="G1457" s="230"/>
      <c r="H1457" s="230"/>
      <c r="I1457" s="230"/>
      <c r="J1457" s="230"/>
      <c r="K1457" s="230"/>
      <c r="L1457" s="247" t="s">
        <v>877</v>
      </c>
    </row>
    <row r="1458" spans="3:12">
      <c r="K1458" s="503"/>
    </row>
    <row r="1459" spans="3:12">
      <c r="C1459" s="284" t="str">
        <f>'3. Network design parameters'!C269</f>
        <v>N25</v>
      </c>
      <c r="D1459" s="284" t="str">
        <f>'3. Network design parameters'!D269</f>
        <v>4G Приемо-предавателно устройство (4G Transceiver)</v>
      </c>
      <c r="E1459" s="230"/>
      <c r="F1459" s="230"/>
      <c r="G1459" s="230"/>
      <c r="H1459" s="230"/>
      <c r="I1459" s="230"/>
      <c r="J1459" s="230"/>
      <c r="K1459" s="230"/>
      <c r="L1459" s="247" t="s">
        <v>877</v>
      </c>
    </row>
    <row r="1460" spans="3:12">
      <c r="C1460" s="434" t="str">
        <f>C1448</f>
        <v>Number of</v>
      </c>
      <c r="D1460" s="434">
        <f>'3. Network design parameters'!I417</f>
        <v>0</v>
      </c>
      <c r="E1460" s="230"/>
      <c r="F1460" s="230"/>
      <c r="G1460" s="230"/>
      <c r="H1460" s="230"/>
      <c r="I1460" s="230"/>
      <c r="J1460" s="230"/>
      <c r="K1460" s="230"/>
      <c r="L1460" s="247" t="s">
        <v>877</v>
      </c>
    </row>
    <row r="1461" spans="3:12">
      <c r="C1461" s="278" t="str">
        <f>C1455</f>
        <v>Capacity</v>
      </c>
      <c r="D1461" s="434">
        <f>D1460</f>
        <v>0</v>
      </c>
      <c r="E1461" s="230"/>
      <c r="F1461" s="230"/>
      <c r="G1461" s="230"/>
      <c r="H1461" s="230"/>
      <c r="I1461" s="230"/>
      <c r="J1461" s="230"/>
      <c r="K1461" s="230"/>
      <c r="L1461" s="247" t="s">
        <v>877</v>
      </c>
    </row>
    <row r="1462" spans="3:12" ht="25.5">
      <c r="C1462" s="278" t="str">
        <f>C1456</f>
        <v>Number required</v>
      </c>
      <c r="D1462" s="278" t="str">
        <f>D1459</f>
        <v>4G Приемо-предавателно устройство (4G Transceiver)</v>
      </c>
      <c r="E1462" s="230"/>
      <c r="F1462" s="230"/>
      <c r="G1462" s="230"/>
      <c r="H1462" s="230"/>
      <c r="I1462" s="230"/>
      <c r="J1462" s="230"/>
      <c r="K1462" s="230"/>
      <c r="L1462" s="247" t="s">
        <v>877</v>
      </c>
    </row>
    <row r="1463" spans="3:12" ht="25.5">
      <c r="C1463" s="278" t="str">
        <f>C1457</f>
        <v>Number provisioned</v>
      </c>
      <c r="D1463" s="278" t="str">
        <f>D1462</f>
        <v>4G Приемо-предавателно устройство (4G Transceiver)</v>
      </c>
      <c r="E1463" s="230"/>
      <c r="F1463" s="230"/>
      <c r="G1463" s="230"/>
      <c r="H1463" s="230"/>
      <c r="I1463" s="230"/>
      <c r="J1463" s="230"/>
      <c r="K1463" s="230"/>
      <c r="L1463" s="247" t="s">
        <v>877</v>
      </c>
    </row>
    <row r="1464" spans="3:12">
      <c r="K1464" s="503"/>
    </row>
    <row r="1465" spans="3:12">
      <c r="C1465" s="284" t="str">
        <f>'3. Network design parameters'!C270</f>
        <v>N26</v>
      </c>
      <c r="D1465" s="284" t="str">
        <f>'3. Network design parameters'!D270</f>
        <v>OTHER: complete as required</v>
      </c>
      <c r="E1465" s="230">
        <f t="shared" ref="E1465:J1465" si="1067">E1459</f>
        <v>0</v>
      </c>
      <c r="F1465" s="230">
        <f t="shared" si="1067"/>
        <v>0</v>
      </c>
      <c r="G1465" s="230">
        <f t="shared" si="1067"/>
        <v>0</v>
      </c>
      <c r="H1465" s="230">
        <f t="shared" si="1067"/>
        <v>0</v>
      </c>
      <c r="I1465" s="230">
        <f t="shared" si="1067"/>
        <v>0</v>
      </c>
      <c r="J1465" s="230">
        <f t="shared" si="1067"/>
        <v>0</v>
      </c>
      <c r="K1465" s="230">
        <f t="shared" ref="K1465" si="1068">K1459</f>
        <v>0</v>
      </c>
    </row>
    <row r="1466" spans="3:12">
      <c r="C1466" s="434" t="str">
        <f>C1454</f>
        <v>Number of</v>
      </c>
      <c r="D1466" s="434">
        <f>'3. Network design parameters'!I418</f>
        <v>0</v>
      </c>
      <c r="E1466" s="545"/>
      <c r="F1466" s="545"/>
      <c r="G1466" s="545"/>
      <c r="H1466" s="545"/>
      <c r="I1466" s="545"/>
      <c r="J1466" s="545"/>
      <c r="K1466" s="545"/>
    </row>
    <row r="1467" spans="3:12">
      <c r="C1467" s="278" t="str">
        <f>C1461</f>
        <v>Capacity</v>
      </c>
      <c r="D1467" s="434">
        <f>D1466</f>
        <v>0</v>
      </c>
      <c r="E1467" s="545"/>
      <c r="F1467" s="545"/>
      <c r="G1467" s="545"/>
      <c r="H1467" s="545"/>
      <c r="I1467" s="545"/>
      <c r="J1467" s="545"/>
      <c r="K1467" s="545"/>
    </row>
    <row r="1468" spans="3:12" ht="25.5">
      <c r="C1468" s="278" t="str">
        <f>C1462</f>
        <v>Number required</v>
      </c>
      <c r="D1468" s="278" t="str">
        <f>D1465</f>
        <v>OTHER: complete as required</v>
      </c>
      <c r="E1468" s="338"/>
      <c r="F1468" s="338"/>
      <c r="G1468" s="338"/>
      <c r="H1468" s="338"/>
      <c r="I1468" s="338"/>
      <c r="J1468" s="338"/>
      <c r="K1468" s="338"/>
    </row>
    <row r="1469" spans="3:12" ht="25.5">
      <c r="C1469" s="278" t="str">
        <f>C1463</f>
        <v>Number provisioned</v>
      </c>
      <c r="D1469" s="278" t="str">
        <f>D1468</f>
        <v>OTHER: complete as required</v>
      </c>
      <c r="E1469" s="338"/>
      <c r="F1469" s="338"/>
      <c r="G1469" s="338"/>
      <c r="H1469" s="338"/>
      <c r="I1469" s="338"/>
      <c r="J1469" s="338"/>
      <c r="K1469" s="338"/>
    </row>
    <row r="1470" spans="3:12">
      <c r="K1470" s="503"/>
    </row>
    <row r="1471" spans="3:12">
      <c r="C1471" s="284" t="str">
        <f>'3. Network design parameters'!C271</f>
        <v>N27</v>
      </c>
      <c r="D1471" s="284" t="str">
        <f>'3. Network design parameters'!D271</f>
        <v>OTHER: complete as required</v>
      </c>
      <c r="E1471" s="230">
        <f t="shared" ref="E1471:J1471" si="1069">E1465</f>
        <v>0</v>
      </c>
      <c r="F1471" s="230">
        <f t="shared" si="1069"/>
        <v>0</v>
      </c>
      <c r="G1471" s="230">
        <f t="shared" si="1069"/>
        <v>0</v>
      </c>
      <c r="H1471" s="230">
        <f t="shared" si="1069"/>
        <v>0</v>
      </c>
      <c r="I1471" s="230">
        <f t="shared" si="1069"/>
        <v>0</v>
      </c>
      <c r="J1471" s="230">
        <f t="shared" si="1069"/>
        <v>0</v>
      </c>
      <c r="K1471" s="230">
        <f t="shared" ref="K1471" si="1070">K1465</f>
        <v>0</v>
      </c>
    </row>
    <row r="1472" spans="3:12" s="223" customFormat="1">
      <c r="C1472" s="278" t="str">
        <f>C1460</f>
        <v>Number of</v>
      </c>
      <c r="D1472" s="434">
        <f>'3. Network design parameters'!I419</f>
        <v>0</v>
      </c>
      <c r="E1472" s="545"/>
      <c r="F1472" s="545"/>
      <c r="G1472" s="545"/>
      <c r="H1472" s="545"/>
      <c r="I1472" s="545"/>
      <c r="J1472" s="545"/>
      <c r="K1472" s="545"/>
    </row>
    <row r="1473" spans="3:11">
      <c r="C1473" s="278" t="str">
        <f>C1467</f>
        <v>Capacity</v>
      </c>
      <c r="D1473" s="434">
        <f>D1472</f>
        <v>0</v>
      </c>
      <c r="E1473" s="545"/>
      <c r="F1473" s="545"/>
      <c r="G1473" s="545"/>
      <c r="H1473" s="545"/>
      <c r="I1473" s="545"/>
      <c r="J1473" s="545"/>
      <c r="K1473" s="545"/>
    </row>
    <row r="1474" spans="3:11" ht="25.5">
      <c r="C1474" s="278" t="str">
        <f>C1468</f>
        <v>Number required</v>
      </c>
      <c r="D1474" s="278" t="str">
        <f>D1471</f>
        <v>OTHER: complete as required</v>
      </c>
      <c r="E1474" s="338"/>
      <c r="F1474" s="338"/>
      <c r="G1474" s="338"/>
      <c r="H1474" s="338"/>
      <c r="I1474" s="338"/>
      <c r="J1474" s="338"/>
      <c r="K1474" s="338"/>
    </row>
    <row r="1475" spans="3:11" ht="25.5">
      <c r="C1475" s="278" t="str">
        <f>C1469</f>
        <v>Number provisioned</v>
      </c>
      <c r="D1475" s="278" t="str">
        <f>D1474</f>
        <v>OTHER: complete as required</v>
      </c>
      <c r="E1475" s="338"/>
      <c r="F1475" s="338"/>
      <c r="G1475" s="338"/>
      <c r="H1475" s="338"/>
      <c r="I1475" s="338"/>
      <c r="J1475" s="338"/>
      <c r="K1475" s="338"/>
    </row>
    <row r="1476" spans="3:11">
      <c r="K1476" s="503"/>
    </row>
    <row r="1477" spans="3:11">
      <c r="C1477" s="284" t="str">
        <f>'3. Network design parameters'!C272</f>
        <v>N28</v>
      </c>
      <c r="D1477" s="284" t="str">
        <f>'3. Network design parameters'!D272</f>
        <v>OTHER: complete as required</v>
      </c>
      <c r="E1477" s="230">
        <f t="shared" ref="E1477:J1477" si="1071">E1471</f>
        <v>0</v>
      </c>
      <c r="F1477" s="230">
        <f t="shared" si="1071"/>
        <v>0</v>
      </c>
      <c r="G1477" s="230">
        <f t="shared" si="1071"/>
        <v>0</v>
      </c>
      <c r="H1477" s="230">
        <f t="shared" si="1071"/>
        <v>0</v>
      </c>
      <c r="I1477" s="230">
        <f t="shared" si="1071"/>
        <v>0</v>
      </c>
      <c r="J1477" s="230">
        <f t="shared" si="1071"/>
        <v>0</v>
      </c>
      <c r="K1477" s="230">
        <f t="shared" ref="K1477" si="1072">K1471</f>
        <v>0</v>
      </c>
    </row>
    <row r="1478" spans="3:11">
      <c r="C1478" s="434" t="str">
        <f>C1466</f>
        <v>Number of</v>
      </c>
      <c r="D1478" s="434">
        <f>'3. Network design parameters'!I420</f>
        <v>0</v>
      </c>
      <c r="E1478" s="545"/>
      <c r="F1478" s="545"/>
      <c r="G1478" s="545"/>
      <c r="H1478" s="545"/>
      <c r="I1478" s="545"/>
      <c r="J1478" s="545"/>
      <c r="K1478" s="545"/>
    </row>
    <row r="1479" spans="3:11">
      <c r="C1479" s="278" t="str">
        <f>C1473</f>
        <v>Capacity</v>
      </c>
      <c r="D1479" s="434">
        <f>D1478</f>
        <v>0</v>
      </c>
      <c r="E1479" s="545"/>
      <c r="F1479" s="545"/>
      <c r="G1479" s="545"/>
      <c r="H1479" s="545"/>
      <c r="I1479" s="545"/>
      <c r="J1479" s="545"/>
      <c r="K1479" s="545"/>
    </row>
    <row r="1480" spans="3:11" ht="25.5">
      <c r="C1480" s="278" t="str">
        <f>C1474</f>
        <v>Number required</v>
      </c>
      <c r="D1480" s="278" t="str">
        <f>D1477</f>
        <v>OTHER: complete as required</v>
      </c>
      <c r="E1480" s="338"/>
      <c r="F1480" s="338"/>
      <c r="G1480" s="338"/>
      <c r="H1480" s="338"/>
      <c r="I1480" s="338"/>
      <c r="J1480" s="338"/>
      <c r="K1480" s="338"/>
    </row>
    <row r="1481" spans="3:11" ht="25.5">
      <c r="C1481" s="278" t="str">
        <f>C1475</f>
        <v>Number provisioned</v>
      </c>
      <c r="D1481" s="278" t="str">
        <f>D1480</f>
        <v>OTHER: complete as required</v>
      </c>
      <c r="E1481" s="338"/>
      <c r="F1481" s="338"/>
      <c r="G1481" s="338"/>
      <c r="H1481" s="338"/>
      <c r="I1481" s="338"/>
      <c r="J1481" s="338"/>
      <c r="K1481" s="338"/>
    </row>
    <row r="1482" spans="3:11">
      <c r="K1482" s="503"/>
    </row>
    <row r="1483" spans="3:11">
      <c r="C1483" s="284" t="str">
        <f>'3. Network design parameters'!C273</f>
        <v>N29</v>
      </c>
      <c r="D1483" s="284" t="str">
        <f>'3. Network design parameters'!D273</f>
        <v>OTHER: complete as required</v>
      </c>
      <c r="E1483" s="230">
        <f t="shared" ref="E1483:J1483" si="1073">E1477</f>
        <v>0</v>
      </c>
      <c r="F1483" s="230">
        <f t="shared" si="1073"/>
        <v>0</v>
      </c>
      <c r="G1483" s="230">
        <f t="shared" si="1073"/>
        <v>0</v>
      </c>
      <c r="H1483" s="230">
        <f t="shared" si="1073"/>
        <v>0</v>
      </c>
      <c r="I1483" s="230">
        <f t="shared" si="1073"/>
        <v>0</v>
      </c>
      <c r="J1483" s="230">
        <f t="shared" si="1073"/>
        <v>0</v>
      </c>
      <c r="K1483" s="230">
        <f t="shared" ref="K1483" si="1074">K1477</f>
        <v>0</v>
      </c>
    </row>
    <row r="1484" spans="3:11">
      <c r="C1484" s="434" t="str">
        <f>C1472</f>
        <v>Number of</v>
      </c>
      <c r="D1484" s="434">
        <f>'3. Network design parameters'!I421</f>
        <v>0</v>
      </c>
      <c r="E1484" s="545"/>
      <c r="F1484" s="545"/>
      <c r="G1484" s="545"/>
      <c r="H1484" s="545"/>
      <c r="I1484" s="545"/>
      <c r="J1484" s="545"/>
      <c r="K1484" s="545"/>
    </row>
    <row r="1485" spans="3:11">
      <c r="C1485" s="278" t="str">
        <f>C1479</f>
        <v>Capacity</v>
      </c>
      <c r="D1485" s="434">
        <f>D1484</f>
        <v>0</v>
      </c>
      <c r="E1485" s="545"/>
      <c r="F1485" s="545"/>
      <c r="G1485" s="545"/>
      <c r="H1485" s="545"/>
      <c r="I1485" s="545"/>
      <c r="J1485" s="545"/>
      <c r="K1485" s="545"/>
    </row>
    <row r="1486" spans="3:11" ht="25.5">
      <c r="C1486" s="278" t="str">
        <f>C1480</f>
        <v>Number required</v>
      </c>
      <c r="D1486" s="278" t="str">
        <f>D1483</f>
        <v>OTHER: complete as required</v>
      </c>
      <c r="E1486" s="338"/>
      <c r="F1486" s="338"/>
      <c r="G1486" s="338"/>
      <c r="H1486" s="338"/>
      <c r="I1486" s="338"/>
      <c r="J1486" s="338"/>
      <c r="K1486" s="338"/>
    </row>
    <row r="1487" spans="3:11" ht="25.5">
      <c r="C1487" s="278" t="str">
        <f>C1481</f>
        <v>Number provisioned</v>
      </c>
      <c r="D1487" s="278" t="str">
        <f>D1486</f>
        <v>OTHER: complete as required</v>
      </c>
      <c r="E1487" s="338"/>
      <c r="F1487" s="338"/>
      <c r="G1487" s="338"/>
      <c r="H1487" s="338"/>
      <c r="I1487" s="338"/>
      <c r="J1487" s="338"/>
      <c r="K1487" s="338"/>
    </row>
    <row r="1488" spans="3:11">
      <c r="K1488" s="503"/>
    </row>
    <row r="1489" spans="1:13">
      <c r="C1489" s="284" t="str">
        <f>'3. Network design parameters'!C274</f>
        <v>N30</v>
      </c>
      <c r="D1489" s="284" t="str">
        <f>'3. Network design parameters'!D274</f>
        <v>OTHER: complete as required</v>
      </c>
      <c r="E1489" s="230">
        <f t="shared" ref="E1489:J1489" si="1075">E1483</f>
        <v>0</v>
      </c>
      <c r="F1489" s="230">
        <f t="shared" si="1075"/>
        <v>0</v>
      </c>
      <c r="G1489" s="230">
        <f t="shared" si="1075"/>
        <v>0</v>
      </c>
      <c r="H1489" s="230">
        <f t="shared" si="1075"/>
        <v>0</v>
      </c>
      <c r="I1489" s="230">
        <f t="shared" si="1075"/>
        <v>0</v>
      </c>
      <c r="J1489" s="230">
        <f t="shared" si="1075"/>
        <v>0</v>
      </c>
      <c r="K1489" s="230">
        <f t="shared" ref="K1489" si="1076">K1483</f>
        <v>0</v>
      </c>
    </row>
    <row r="1490" spans="1:13" s="223" customFormat="1">
      <c r="C1490" s="278" t="str">
        <f>C1478</f>
        <v>Number of</v>
      </c>
      <c r="D1490" s="434">
        <f>'3. Network design parameters'!I422</f>
        <v>0</v>
      </c>
      <c r="E1490" s="545"/>
      <c r="F1490" s="545"/>
      <c r="G1490" s="545"/>
      <c r="H1490" s="545"/>
      <c r="I1490" s="545"/>
      <c r="J1490" s="545"/>
      <c r="K1490" s="545"/>
    </row>
    <row r="1491" spans="1:13">
      <c r="C1491" s="278" t="str">
        <f>C1485</f>
        <v>Capacity</v>
      </c>
      <c r="D1491" s="434">
        <f>D1490</f>
        <v>0</v>
      </c>
      <c r="E1491" s="545"/>
      <c r="F1491" s="545"/>
      <c r="G1491" s="545"/>
      <c r="H1491" s="545"/>
      <c r="I1491" s="545"/>
      <c r="J1491" s="545"/>
      <c r="K1491" s="545"/>
    </row>
    <row r="1492" spans="1:13" ht="25.5">
      <c r="C1492" s="278" t="str">
        <f>C1486</f>
        <v>Number required</v>
      </c>
      <c r="D1492" s="278" t="str">
        <f>D1489</f>
        <v>OTHER: complete as required</v>
      </c>
      <c r="E1492" s="338"/>
      <c r="F1492" s="338"/>
      <c r="G1492" s="338"/>
      <c r="H1492" s="338"/>
      <c r="I1492" s="338"/>
      <c r="J1492" s="338"/>
      <c r="K1492" s="338"/>
    </row>
    <row r="1493" spans="1:13" ht="25.5">
      <c r="C1493" s="278" t="str">
        <f>C1487</f>
        <v>Number provisioned</v>
      </c>
      <c r="D1493" s="278" t="str">
        <f>D1492</f>
        <v>OTHER: complete as required</v>
      </c>
      <c r="E1493" s="338"/>
      <c r="F1493" s="338"/>
      <c r="G1493" s="338"/>
      <c r="H1493" s="338"/>
      <c r="I1493" s="338"/>
      <c r="J1493" s="338"/>
      <c r="K1493" s="338"/>
    </row>
    <row r="1496" spans="1:13">
      <c r="B1496" s="384">
        <f>B1337+0.01</f>
        <v>6.1799999999999962</v>
      </c>
      <c r="C1496" s="75" t="s">
        <v>453</v>
      </c>
    </row>
    <row r="1498" spans="1:13">
      <c r="C1498" s="225" t="s">
        <v>454</v>
      </c>
    </row>
    <row r="1500" spans="1:13">
      <c r="C1500" s="435"/>
      <c r="D1500" s="284" t="s">
        <v>454</v>
      </c>
      <c r="E1500" s="284"/>
      <c r="F1500" s="244"/>
      <c r="G1500" s="230">
        <f t="shared" ref="G1500:M1500" si="1077">G395</f>
        <v>2014</v>
      </c>
      <c r="H1500" s="230">
        <f t="shared" si="1077"/>
        <v>2015</v>
      </c>
      <c r="I1500" s="230">
        <f t="shared" si="1077"/>
        <v>2016</v>
      </c>
      <c r="J1500" s="230">
        <f t="shared" si="1077"/>
        <v>2017</v>
      </c>
      <c r="K1500" s="230">
        <f t="shared" si="1077"/>
        <v>2018</v>
      </c>
      <c r="L1500" s="230">
        <f t="shared" si="1077"/>
        <v>2019</v>
      </c>
      <c r="M1500" s="230">
        <f t="shared" si="1077"/>
        <v>2020</v>
      </c>
    </row>
    <row r="1501" spans="1:13">
      <c r="A1501" s="503"/>
      <c r="C1501" s="436" t="str">
        <f>'C. Masterfiles'!C81</f>
        <v>T01</v>
      </c>
      <c r="D1501" s="436" t="str">
        <f>'C. Masterfiles'!D81</f>
        <v>BTS-BSC</v>
      </c>
      <c r="E1501" s="425"/>
      <c r="F1501" s="425"/>
      <c r="G1501" s="338">
        <f>SUMPRODUCT(H$95:H$124,'3. Network design parameters'!$E$942:$E$971)</f>
        <v>85045.967909433137</v>
      </c>
      <c r="H1501" s="338">
        <f>SUMPRODUCT(I$95:I$124,'3. Network design parameters'!$E$942:$E$971)</f>
        <v>86746.887267621816</v>
      </c>
      <c r="I1501" s="338">
        <f>SUMPRODUCT(J$95:J$124,'3. Network design parameters'!$E$942:$E$971)</f>
        <v>88481.825012974237</v>
      </c>
      <c r="J1501" s="338">
        <f>SUMPRODUCT(K$95:K$124,'3. Network design parameters'!$E$942:$E$971)</f>
        <v>90251.461513233706</v>
      </c>
      <c r="K1501" s="338">
        <f>SUMPRODUCT(L$95:L$124,'3. Network design parameters'!$E$942:$E$971)</f>
        <v>92056.490743498391</v>
      </c>
      <c r="L1501" s="338">
        <f>SUMPRODUCT(M$95:M$124,'3. Network design parameters'!$E$942:$E$971)</f>
        <v>93897.620558368377</v>
      </c>
      <c r="M1501" s="338">
        <f>SUMPRODUCT(N$95:N$124,'3. Network design parameters'!$E$942:$E$971)</f>
        <v>95775.572969535715</v>
      </c>
    </row>
    <row r="1502" spans="1:13">
      <c r="A1502" s="503"/>
      <c r="C1502" s="436" t="str">
        <f>'C. Masterfiles'!C82</f>
        <v>T02</v>
      </c>
      <c r="D1502" s="436" t="str">
        <f>'C. Masterfiles'!D82</f>
        <v>Node B-RNC</v>
      </c>
      <c r="E1502" s="425"/>
      <c r="F1502" s="425"/>
      <c r="G1502" s="338">
        <f>SUMPRODUCT(H129:H158,'3. Network design parameters'!$F$942:$F$971)</f>
        <v>76047.184282201764</v>
      </c>
      <c r="H1502" s="338">
        <f>SUMPRODUCT(I129:I158,'3. Network design parameters'!$F$942:$F$971)</f>
        <v>74576.210148035694</v>
      </c>
      <c r="I1502" s="338">
        <f>SUMPRODUCT(J129:J158,'3. Network design parameters'!$F$942:$F$971)</f>
        <v>73015.978174790085</v>
      </c>
      <c r="J1502" s="338">
        <f>SUMPRODUCT(K129:K158,'3. Network design parameters'!$F$942:$F$971)</f>
        <v>71363.506438555472</v>
      </c>
      <c r="K1502" s="338">
        <f>SUMPRODUCT(L129:L158,'3. Network design parameters'!$F$942:$F$971)</f>
        <v>69615.729441601521</v>
      </c>
      <c r="L1502" s="338">
        <f>SUMPRODUCT(M129:M158,'3. Network design parameters'!$F$942:$F$971)</f>
        <v>67193.624160515261</v>
      </c>
      <c r="M1502" s="338">
        <f>SUMPRODUCT(N129:N158,'3. Network design parameters'!$F$942:$F$971)</f>
        <v>65303.282230322671</v>
      </c>
    </row>
    <row r="1503" spans="1:13">
      <c r="A1503" s="503"/>
      <c r="C1503" s="436" t="str">
        <f>'C. Masterfiles'!C83</f>
        <v>T03</v>
      </c>
      <c r="D1503" s="436" t="str">
        <f>'C. Masterfiles'!D83</f>
        <v>BSC-MSC</v>
      </c>
      <c r="E1503" s="425"/>
      <c r="F1503" s="425"/>
      <c r="G1503" s="338">
        <f>SUMPRODUCT(H$95:H$124,'3. Network design parameters'!$G$942:$G$971)</f>
        <v>85045.967909433137</v>
      </c>
      <c r="H1503" s="338">
        <f>SUMPRODUCT(I$95:I$124,'3. Network design parameters'!$G$942:$G$971)</f>
        <v>86746.887267621816</v>
      </c>
      <c r="I1503" s="338">
        <f>SUMPRODUCT(J$95:J$124,'3. Network design parameters'!$G$942:$G$971)</f>
        <v>88481.825012974237</v>
      </c>
      <c r="J1503" s="338">
        <f>SUMPRODUCT(K$95:K$124,'3. Network design parameters'!$G$942:$G$971)</f>
        <v>90251.461513233706</v>
      </c>
      <c r="K1503" s="338">
        <f>SUMPRODUCT(L$95:L$124,'3. Network design parameters'!$G$942:$G$971)</f>
        <v>92056.490743498391</v>
      </c>
      <c r="L1503" s="338">
        <f>SUMPRODUCT(M$95:M$124,'3. Network design parameters'!$G$942:$G$971)</f>
        <v>93897.620558368377</v>
      </c>
      <c r="M1503" s="338">
        <f>SUMPRODUCT(N$95:N$124,'3. Network design parameters'!$G$942:$G$971)</f>
        <v>95775.572969535715</v>
      </c>
    </row>
    <row r="1504" spans="1:13">
      <c r="A1504" s="503"/>
      <c r="C1504" s="436" t="str">
        <f>'C. Masterfiles'!C84</f>
        <v>T04</v>
      </c>
      <c r="D1504" s="436" t="str">
        <f>'C. Masterfiles'!D84</f>
        <v>RNC-MSC</v>
      </c>
      <c r="E1504" s="425"/>
      <c r="F1504" s="425"/>
      <c r="G1504" s="338">
        <f>SUMPRODUCT(H129:H158,'3. Network design parameters'!$H$942:$H$971)</f>
        <v>76047.184282201764</v>
      </c>
      <c r="H1504" s="338">
        <f>SUMPRODUCT(I129:I158,'3. Network design parameters'!$H$942:$H$971)</f>
        <v>74576.210148035694</v>
      </c>
      <c r="I1504" s="338">
        <f>SUMPRODUCT(J129:J158,'3. Network design parameters'!$H$942:$H$971)</f>
        <v>73015.978174790085</v>
      </c>
      <c r="J1504" s="338">
        <f>SUMPRODUCT(K129:K158,'3. Network design parameters'!$H$942:$H$971)</f>
        <v>71363.506438555472</v>
      </c>
      <c r="K1504" s="338">
        <f>SUMPRODUCT(L129:L158,'3. Network design parameters'!$H$942:$H$971)</f>
        <v>69615.729441601521</v>
      </c>
      <c r="L1504" s="338">
        <f>SUMPRODUCT(M129:M158,'3. Network design parameters'!$H$942:$H$971)</f>
        <v>67193.624160515261</v>
      </c>
      <c r="M1504" s="338">
        <f>SUMPRODUCT(N129:N158,'3. Network design parameters'!$H$942:$H$971)</f>
        <v>65303.282230322671</v>
      </c>
    </row>
    <row r="1505" spans="1:13">
      <c r="A1505" s="503"/>
      <c r="C1505" s="436" t="str">
        <f>'C. Masterfiles'!C85</f>
        <v>T05</v>
      </c>
      <c r="D1505" s="436" t="str">
        <f>'C. Masterfiles'!D85</f>
        <v>MSC-MSC</v>
      </c>
      <c r="E1505" s="425"/>
      <c r="F1505" s="425"/>
      <c r="G1505" s="338">
        <f>SUMPRODUCT(H$59:H$88,'3. Network design parameters'!$I$942:$I$971)*'3. Network design parameters'!$F$87</f>
        <v>55505.004830838814</v>
      </c>
      <c r="H1505" s="338">
        <f>SUMPRODUCT(I$59:I$88,'3. Network design parameters'!$I$942:$I$971)*'3. Network design parameters'!$F$87</f>
        <v>56615.104927455621</v>
      </c>
      <c r="I1505" s="338">
        <f>SUMPRODUCT(J$59:J$88,'3. Network design parameters'!$I$942:$I$971)*'3. Network design parameters'!$F$87</f>
        <v>57747.407026004723</v>
      </c>
      <c r="J1505" s="338">
        <f>SUMPRODUCT(K$59:K$88,'3. Network design parameters'!$I$942:$I$971)*'3. Network design parameters'!$F$87</f>
        <v>58902.355166524816</v>
      </c>
      <c r="K1505" s="338">
        <f>SUMPRODUCT(L$59:L$88,'3. Network design parameters'!$I$942:$I$971)*'3. Network design parameters'!$F$87</f>
        <v>60080.402269855316</v>
      </c>
      <c r="L1505" s="338">
        <f>SUMPRODUCT(M$59:M$88,'3. Network design parameters'!$I$942:$I$971)*'3. Network design parameters'!$F$87</f>
        <v>60860.268907552396</v>
      </c>
      <c r="M1505" s="338">
        <f>SUMPRODUCT(N$59:N$88,'3. Network design parameters'!$I$942:$I$971)*'3. Network design parameters'!$F$87</f>
        <v>62077.474285703407</v>
      </c>
    </row>
    <row r="1506" spans="1:13">
      <c r="C1506" s="436" t="str">
        <f>'C. Masterfiles'!C86</f>
        <v>T06</v>
      </c>
      <c r="D1506" s="436" t="str">
        <f>'C. Masterfiles'!D86</f>
        <v>MSC-PPP</v>
      </c>
      <c r="E1506" s="425"/>
      <c r="F1506" s="425"/>
      <c r="G1506" s="338">
        <f>SUMPRODUCT(H$59:H$88,'3. Network design parameters'!$J$942:$J$971)/'3. Network design parameters'!$F$86</f>
        <v>113.46059727623745</v>
      </c>
      <c r="H1506" s="338">
        <f>SUMPRODUCT(I$59:I$88,'3. Network design parameters'!$J$942:$J$971)/'3. Network design parameters'!$F$86</f>
        <v>115.7298092217622</v>
      </c>
      <c r="I1506" s="338">
        <f>SUMPRODUCT(J$59:J$88,'3. Network design parameters'!$J$942:$J$971)/'3. Network design parameters'!$F$86</f>
        <v>118.04440540619743</v>
      </c>
      <c r="J1506" s="338">
        <f>SUMPRODUCT(K$59:K$88,'3. Network design parameters'!$J$942:$J$971)/'3. Network design parameters'!$F$86</f>
        <v>120.4052935143214</v>
      </c>
      <c r="K1506" s="338">
        <f>SUMPRODUCT(L$59:L$88,'3. Network design parameters'!$J$942:$J$971)/'3. Network design parameters'!$F$86</f>
        <v>122.81339938460783</v>
      </c>
      <c r="L1506" s="338">
        <f>SUMPRODUCT(M$59:M$88,'3. Network design parameters'!$J$942:$J$971)/'3. Network design parameters'!$F$86</f>
        <v>124.27705147056437</v>
      </c>
      <c r="M1506" s="338">
        <f>SUMPRODUCT(N$59:N$88,'3. Network design parameters'!$J$942:$J$971)/'3. Network design parameters'!$F$86</f>
        <v>126.76259249997567</v>
      </c>
    </row>
    <row r="1507" spans="1:13">
      <c r="C1507" s="436" t="str">
        <f>'C. Masterfiles'!C87</f>
        <v>T07</v>
      </c>
      <c r="D1507" s="436" t="str">
        <f>'C. Masterfiles'!D87</f>
        <v>MSC-HLR</v>
      </c>
      <c r="E1507" s="425"/>
      <c r="F1507" s="425"/>
      <c r="G1507" s="338">
        <f>SUMPRODUCT(H$59:H$88,'3. Network design parameters'!$K$942:$K$971)/'3. Network design parameters'!$F$86</f>
        <v>113.46059727623745</v>
      </c>
      <c r="H1507" s="338">
        <f>SUMPRODUCT(I$59:I$88,'3. Network design parameters'!$K$942:$K$971)/'3. Network design parameters'!$F$86</f>
        <v>115.7298092217622</v>
      </c>
      <c r="I1507" s="338">
        <f>SUMPRODUCT(J$59:J$88,'3. Network design parameters'!$K$942:$K$971)/'3. Network design parameters'!$F$86</f>
        <v>118.04440540619743</v>
      </c>
      <c r="J1507" s="338">
        <f>SUMPRODUCT(K$59:K$88,'3. Network design parameters'!$K$942:$K$971)/'3. Network design parameters'!$F$86</f>
        <v>120.4052935143214</v>
      </c>
      <c r="K1507" s="338">
        <f>SUMPRODUCT(L$59:L$88,'3. Network design parameters'!$K$942:$K$971)/'3. Network design parameters'!$F$86</f>
        <v>122.81339938460783</v>
      </c>
      <c r="L1507" s="338">
        <f>SUMPRODUCT(M$59:M$88,'3. Network design parameters'!$K$942:$K$971)/'3. Network design parameters'!$F$86</f>
        <v>124.27705147056437</v>
      </c>
      <c r="M1507" s="338">
        <f>SUMPRODUCT(N$59:N$88,'3. Network design parameters'!$K$942:$K$971)/'3. Network design parameters'!$F$86</f>
        <v>126.76259249997567</v>
      </c>
    </row>
    <row r="1508" spans="1:13">
      <c r="C1508" s="436" t="str">
        <f>'C. Masterfiles'!C88</f>
        <v>T08</v>
      </c>
      <c r="D1508" s="436" t="str">
        <f>'C. Masterfiles'!D88</f>
        <v>MSC-SMS</v>
      </c>
      <c r="E1508" s="425"/>
      <c r="F1508" s="425"/>
      <c r="G1508" s="338">
        <f>SUMPRODUCT(H$59:H$88,'3. Network design parameters'!$L$942:$L$971)/'3. Network design parameters'!$F$86</f>
        <v>2.8621172303635342E-3</v>
      </c>
      <c r="H1508" s="338">
        <f>SUMPRODUCT(I$59:I$88,'3. Network design parameters'!$L$942:$L$971)/'3. Network design parameters'!$F$86</f>
        <v>2.9193595749708048E-3</v>
      </c>
      <c r="I1508" s="338">
        <f>SUMPRODUCT(J$59:J$88,'3. Network design parameters'!$L$942:$L$971)/'3. Network design parameters'!$F$86</f>
        <v>2.9777467664702214E-3</v>
      </c>
      <c r="J1508" s="338">
        <f>SUMPRODUCT(K$59:K$88,'3. Network design parameters'!$L$942:$L$971)/'3. Network design parameters'!$F$86</f>
        <v>3.0373017017996259E-3</v>
      </c>
      <c r="K1508" s="338">
        <f>SUMPRODUCT(L$59:L$88,'3. Network design parameters'!$L$942:$L$971)/'3. Network design parameters'!$F$86</f>
        <v>3.0980477358356186E-3</v>
      </c>
      <c r="L1508" s="338">
        <f>SUMPRODUCT(M$59:M$88,'3. Network design parameters'!$L$942:$L$971)/'3. Network design parameters'!$F$86</f>
        <v>3.1600086905523312E-3</v>
      </c>
      <c r="M1508" s="338">
        <f>SUMPRODUCT(N$59:N$88,'3. Network design parameters'!$L$942:$L$971)/'3. Network design parameters'!$F$86</f>
        <v>3.2232088643633777E-3</v>
      </c>
    </row>
    <row r="1509" spans="1:13">
      <c r="C1509" s="436" t="str">
        <f>'C. Masterfiles'!C89</f>
        <v>T09</v>
      </c>
      <c r="D1509" s="436" t="str">
        <f>'C. Masterfiles'!D89</f>
        <v>MSC-MMS</v>
      </c>
      <c r="E1509" s="425"/>
      <c r="F1509" s="425"/>
      <c r="G1509" s="338">
        <f>SUMPRODUCT(H$59:H$88,'3. Network design parameters'!$M$942:$M$971)/'3. Network design parameters'!$F$86</f>
        <v>0.1057894560893257</v>
      </c>
      <c r="H1509" s="338">
        <f>SUMPRODUCT(I$59:I$88,'3. Network design parameters'!$M$942:$M$971)/'3. Network design parameters'!$F$86</f>
        <v>0.10790524521111222</v>
      </c>
      <c r="I1509" s="338">
        <f>SUMPRODUCT(J$59:J$88,'3. Network design parameters'!$M$942:$M$971)/'3. Network design parameters'!$F$86</f>
        <v>0.11006335011533445</v>
      </c>
      <c r="J1509" s="338">
        <f>SUMPRODUCT(K$59:K$88,'3. Network design parameters'!$M$942:$M$971)/'3. Network design parameters'!$F$86</f>
        <v>0.11226461711764114</v>
      </c>
      <c r="K1509" s="338">
        <f>SUMPRODUCT(L$59:L$88,'3. Network design parameters'!$M$942:$M$971)/'3. Network design parameters'!$F$86</f>
        <v>0.11450990945999399</v>
      </c>
      <c r="L1509" s="338">
        <f>SUMPRODUCT(M$59:M$88,'3. Network design parameters'!$M$942:$M$971)/'3. Network design parameters'!$F$86</f>
        <v>0.11680010764919385</v>
      </c>
      <c r="M1509" s="338">
        <f>SUMPRODUCT(N$59:N$88,'3. Network design parameters'!$M$942:$M$971)/'3. Network design parameters'!$F$86</f>
        <v>0.11913610980217773</v>
      </c>
    </row>
    <row r="1510" spans="1:13">
      <c r="C1510" s="436" t="str">
        <f>'C. Masterfiles'!C90</f>
        <v>T10</v>
      </c>
      <c r="D1510" s="436" t="str">
        <f>'C. Masterfiles'!D90</f>
        <v>MSC-OSS</v>
      </c>
      <c r="E1510" s="425"/>
      <c r="F1510" s="425"/>
      <c r="G1510" s="338">
        <f>SUMPRODUCT(H$59:H$88,'3. Network design parameters'!$N$942:$N$971)/'3. Network design parameters'!$F$86</f>
        <v>113.46059727623745</v>
      </c>
      <c r="H1510" s="338">
        <f>SUMPRODUCT(I$59:I$88,'3. Network design parameters'!$N$942:$N$971)/'3. Network design parameters'!$F$86</f>
        <v>115.7298092217622</v>
      </c>
      <c r="I1510" s="338">
        <f>SUMPRODUCT(J$59:J$88,'3. Network design parameters'!$N$942:$N$971)/'3. Network design parameters'!$F$86</f>
        <v>118.04440540619743</v>
      </c>
      <c r="J1510" s="338">
        <f>SUMPRODUCT(K$59:K$88,'3. Network design parameters'!$N$942:$N$971)/'3. Network design parameters'!$F$86</f>
        <v>120.4052935143214</v>
      </c>
      <c r="K1510" s="338">
        <f>SUMPRODUCT(L$59:L$88,'3. Network design parameters'!$N$942:$N$971)/'3. Network design parameters'!$F$86</f>
        <v>122.81339938460783</v>
      </c>
      <c r="L1510" s="338">
        <f>SUMPRODUCT(M$59:M$88,'3. Network design parameters'!$N$942:$N$971)/'3. Network design parameters'!$F$86</f>
        <v>124.27705147056437</v>
      </c>
      <c r="M1510" s="338">
        <f>SUMPRODUCT(N$59:N$88,'3. Network design parameters'!$N$942:$N$971)/'3. Network design parameters'!$F$86</f>
        <v>126.76259249997567</v>
      </c>
    </row>
    <row r="1511" spans="1:13">
      <c r="C1511" s="436" t="str">
        <f>'C. Masterfiles'!C91</f>
        <v>T11</v>
      </c>
      <c r="D1511" s="436" t="str">
        <f>'C. Masterfiles'!D91</f>
        <v>MSC-GPRS</v>
      </c>
      <c r="E1511" s="425"/>
      <c r="F1511" s="425"/>
      <c r="G1511" s="338">
        <f>SUMPRODUCT(H$59:H$88,'3. Network design parameters'!$O$942:$O$971)/'3. Network design parameters'!$F$86</f>
        <v>31.116563937164265</v>
      </c>
      <c r="H1511" s="338">
        <f>SUMPRODUCT(I$59:I$88,'3. Network design parameters'!$O$942:$O$971)/'3. Network design parameters'!$F$86</f>
        <v>31.738895215907551</v>
      </c>
      <c r="I1511" s="338">
        <f>SUMPRODUCT(J$59:J$88,'3. Network design parameters'!$O$942:$O$971)/'3. Network design parameters'!$F$86</f>
        <v>32.373673120225696</v>
      </c>
      <c r="J1511" s="338">
        <f>SUMPRODUCT(K$59:K$88,'3. Network design parameters'!$O$942:$O$971)/'3. Network design parameters'!$F$86</f>
        <v>33.021146582630223</v>
      </c>
      <c r="K1511" s="338">
        <f>SUMPRODUCT(L$59:L$88,'3. Network design parameters'!$O$942:$O$971)/'3. Network design parameters'!$F$86</f>
        <v>33.68156951428282</v>
      </c>
      <c r="L1511" s="338">
        <f>SUMPRODUCT(M$59:M$88,'3. Network design parameters'!$O$942:$O$971)/'3. Network design parameters'!$F$86</f>
        <v>34.355200904568477</v>
      </c>
      <c r="M1511" s="338">
        <f>SUMPRODUCT(N$59:N$88,'3. Network design parameters'!$O$942:$O$971)/'3. Network design parameters'!$F$86</f>
        <v>35.042304922659845</v>
      </c>
    </row>
    <row r="1512" spans="1:13">
      <c r="C1512" s="436" t="str">
        <f>'C. Masterfiles'!C92</f>
        <v>T12</v>
      </c>
      <c r="D1512" s="436" t="str">
        <f>'C. Masterfiles'!D92</f>
        <v>MSC-BIL</v>
      </c>
      <c r="E1512" s="425"/>
      <c r="F1512" s="425"/>
      <c r="G1512" s="338">
        <f>SUMPRODUCT(H$59:H$88,'3. Network design parameters'!$P$942:$P$971)/'3. Network design parameters'!$F$86</f>
        <v>101.41166431190156</v>
      </c>
      <c r="H1512" s="338">
        <f>SUMPRODUCT(I$59:I$88,'3. Network design parameters'!$P$942:$P$971)/'3. Network design parameters'!$F$86</f>
        <v>103.43989759813959</v>
      </c>
      <c r="I1512" s="338">
        <f>SUMPRODUCT(J$59:J$88,'3. Network design parameters'!$P$942:$P$971)/'3. Network design parameters'!$F$86</f>
        <v>105.50869555010237</v>
      </c>
      <c r="J1512" s="338">
        <f>SUMPRODUCT(K$59:K$88,'3. Network design parameters'!$P$942:$P$971)/'3. Network design parameters'!$F$86</f>
        <v>107.61886946110445</v>
      </c>
      <c r="K1512" s="338">
        <f>SUMPRODUCT(L$59:L$88,'3. Network design parameters'!$P$942:$P$971)/'3. Network design parameters'!$F$86</f>
        <v>109.77124685032652</v>
      </c>
      <c r="L1512" s="338">
        <f>SUMPRODUCT(M$59:M$88,'3. Network design parameters'!$P$942:$P$971)/'3. Network design parameters'!$F$86</f>
        <v>110.97405588559748</v>
      </c>
      <c r="M1512" s="338">
        <f>SUMPRODUCT(N$59:N$88,'3. Network design parameters'!$P$942:$P$971)/'3. Network design parameters'!$F$86</f>
        <v>113.19353700330943</v>
      </c>
    </row>
    <row r="1513" spans="1:13">
      <c r="C1513" s="436" t="str">
        <f>'C. Masterfiles'!C93</f>
        <v>T13</v>
      </c>
      <c r="D1513" s="436" t="str">
        <f>'C. Masterfiles'!D93</f>
        <v>MSC-IBIL</v>
      </c>
      <c r="E1513" s="425"/>
      <c r="F1513" s="425"/>
      <c r="G1513" s="338">
        <f>SUMPRODUCT(H$59:H$88,'3. Network design parameters'!$Q$942:$Q$971)/'3. Network design parameters'!$F$86</f>
        <v>12.048932964335878</v>
      </c>
      <c r="H1513" s="338">
        <f>SUMPRODUCT(I$59:I$88,'3. Network design parameters'!$Q$942:$Q$971)/'3. Network design parameters'!$F$86</f>
        <v>12.289911623622597</v>
      </c>
      <c r="I1513" s="338">
        <f>SUMPRODUCT(J$59:J$88,'3. Network design parameters'!$Q$942:$Q$971)/'3. Network design parameters'!$F$86</f>
        <v>12.535709856095052</v>
      </c>
      <c r="J1513" s="338">
        <f>SUMPRODUCT(K$59:K$88,'3. Network design parameters'!$Q$942:$Q$971)/'3. Network design parameters'!$F$86</f>
        <v>12.786424053216953</v>
      </c>
      <c r="K1513" s="338">
        <f>SUMPRODUCT(L$59:L$88,'3. Network design parameters'!$Q$942:$Q$971)/'3. Network design parameters'!$F$86</f>
        <v>13.042152534281287</v>
      </c>
      <c r="L1513" s="338">
        <f>SUMPRODUCT(M$59:M$88,'3. Network design parameters'!$Q$942:$Q$971)/'3. Network design parameters'!$F$86</f>
        <v>13.302995584966911</v>
      </c>
      <c r="M1513" s="338">
        <f>SUMPRODUCT(N$59:N$88,'3. Network design parameters'!$Q$942:$Q$971)/'3. Network design parameters'!$F$86</f>
        <v>13.56905549666625</v>
      </c>
    </row>
    <row r="1514" spans="1:13">
      <c r="C1514" s="436" t="str">
        <f>'C. Masterfiles'!C94</f>
        <v>T14</v>
      </c>
      <c r="D1514" s="436" t="str">
        <f>'C. Masterfiles'!D94</f>
        <v>MSC-IGW</v>
      </c>
      <c r="E1514" s="425"/>
      <c r="F1514" s="425"/>
      <c r="G1514" s="338">
        <f>SUMPRODUCT(H$59:H$88,'3. Network design parameters'!$R$942:$R$971)</f>
        <v>29572.565277444613</v>
      </c>
      <c r="H1514" s="338">
        <f>SUMPRODUCT(I$59:I$88,'3. Network design parameters'!$R$942:$R$971)</f>
        <v>30164.016582993514</v>
      </c>
      <c r="I1514" s="338">
        <f>SUMPRODUCT(J$59:J$88,'3. Network design parameters'!$R$942:$R$971)</f>
        <v>30767.296914653383</v>
      </c>
      <c r="J1514" s="338">
        <f>SUMPRODUCT(K$59:K$88,'3. Network design parameters'!$R$942:$R$971)</f>
        <v>31382.642852946447</v>
      </c>
      <c r="K1514" s="338">
        <f>SUMPRODUCT(L$59:L$88,'3. Network design parameters'!$R$942:$R$971)</f>
        <v>32010.295710005372</v>
      </c>
      <c r="L1514" s="338">
        <f>SUMPRODUCT(M$59:M$88,'3. Network design parameters'!$R$942:$R$971)</f>
        <v>31634.257268301804</v>
      </c>
      <c r="M1514" s="338">
        <f>SUMPRODUCT(N$59:N$88,'3. Network design parameters'!$R$942:$R$971)</f>
        <v>32266.942413667835</v>
      </c>
    </row>
    <row r="1515" spans="1:13">
      <c r="C1515" s="436" t="str">
        <f>'C. Masterfiles'!C95</f>
        <v>T15</v>
      </c>
      <c r="D1515" s="436" t="str">
        <f>'C. Masterfiles'!D95</f>
        <v>MSC-INT</v>
      </c>
      <c r="E1515" s="425"/>
      <c r="F1515" s="425"/>
      <c r="G1515" s="338">
        <f>SUMPRODUCT(H$59:H$88,'3. Network design parameters'!$S$942:$S$971)</f>
        <v>4262.975899258463</v>
      </c>
      <c r="H1515" s="338">
        <f>SUMPRODUCT(I$59:I$88,'3. Network design parameters'!$S$942:$S$971)</f>
        <v>4348.2354172436326</v>
      </c>
      <c r="I1515" s="338">
        <f>SUMPRODUCT(J$59:J$88,'3. Network design parameters'!$S$942:$S$971)</f>
        <v>4435.2001255885061</v>
      </c>
      <c r="J1515" s="338">
        <f>SUMPRODUCT(K$59:K$88,'3. Network design parameters'!$S$942:$S$971)</f>
        <v>4523.9041281002765</v>
      </c>
      <c r="K1515" s="338">
        <f>SUMPRODUCT(L$59:L$88,'3. Network design parameters'!$S$942:$S$971)</f>
        <v>4614.3822106622811</v>
      </c>
      <c r="L1515" s="338">
        <f>SUMPRODUCT(M$59:M$88,'3. Network design parameters'!$S$942:$S$971)</f>
        <v>4706.6698548755285</v>
      </c>
      <c r="M1515" s="338">
        <f>SUMPRODUCT(N$59:N$88,'3. Network design parameters'!$S$942:$S$971)</f>
        <v>4800.8032519730386</v>
      </c>
    </row>
    <row r="1516" spans="1:13">
      <c r="C1516" s="436" t="str">
        <f>'C. Masterfiles'!C96</f>
        <v>T16</v>
      </c>
      <c r="D1516" s="436" t="str">
        <f>'C. Masterfiles'!D96</f>
        <v>MSC-IN/NGIN</v>
      </c>
      <c r="E1516" s="425"/>
      <c r="F1516" s="425"/>
      <c r="G1516" s="338">
        <f>SUMPRODUCT(H$59:H$88,'3. Network design parameters'!$T$942:$T$971)/'3. Network design parameters'!$F$86</f>
        <v>31.007912363844575</v>
      </c>
      <c r="H1516" s="338">
        <f>SUMPRODUCT(I$59:I$88,'3. Network design parameters'!$T$942:$T$971)/'3. Network design parameters'!$F$86</f>
        <v>31.628070611121469</v>
      </c>
      <c r="I1516" s="338">
        <f>SUMPRODUCT(J$59:J$88,'3. Network design parameters'!$T$942:$T$971)/'3. Network design parameters'!$F$86</f>
        <v>32.260632023343895</v>
      </c>
      <c r="J1516" s="338">
        <f>SUMPRODUCT(K$59:K$88,'3. Network design parameters'!$T$942:$T$971)/'3. Network design parameters'!$F$86</f>
        <v>32.905844663810775</v>
      </c>
      <c r="K1516" s="338">
        <f>SUMPRODUCT(L$59:L$88,'3. Network design parameters'!$T$942:$T$971)/'3. Network design parameters'!$F$86</f>
        <v>33.563961557086991</v>
      </c>
      <c r="L1516" s="338">
        <f>SUMPRODUCT(M$59:M$88,'3. Network design parameters'!$T$942:$T$971)/'3. Network design parameters'!$F$86</f>
        <v>34.23524078822873</v>
      </c>
      <c r="M1516" s="338">
        <f>SUMPRODUCT(N$59:N$88,'3. Network design parameters'!$T$942:$T$971)/'3. Network design parameters'!$F$86</f>
        <v>34.919945603993298</v>
      </c>
    </row>
    <row r="1517" spans="1:13">
      <c r="C1517" s="436" t="str">
        <f>'C. Masterfiles'!C97</f>
        <v>T17</v>
      </c>
      <c r="D1517" s="436" t="str">
        <f>'C. Masterfiles'!D97</f>
        <v>eNodeB-MSC</v>
      </c>
      <c r="E1517" s="425"/>
      <c r="F1517" s="425"/>
      <c r="G1517" s="338">
        <f>SUMPRODUCT(H$163:H$192,'3. Network design parameters'!$U$942:$U$971)</f>
        <v>4399.87914677957</v>
      </c>
      <c r="H1517" s="338">
        <f>SUMPRODUCT(I$163:I$192,'3. Network design parameters'!$U$942:$U$971)</f>
        <v>7479.7945495252698</v>
      </c>
      <c r="I1517" s="338">
        <f>SUMPRODUCT(J$163:J$192,'3. Network design parameters'!$U$942:$U$971)</f>
        <v>10681.146616722082</v>
      </c>
      <c r="J1517" s="338">
        <f>SUMPRODUCT(K$163:K$192,'3. Network design parameters'!$U$942:$U$971)</f>
        <v>14007.560848786961</v>
      </c>
      <c r="K1517" s="338">
        <f>SUMPRODUCT(L$163:L$192,'3. Network design parameters'!$U$942:$U$971)</f>
        <v>17462.759191487745</v>
      </c>
      <c r="L1517" s="338">
        <f>SUMPRODUCT(M$163:M$192,'3. Network design parameters'!$U$942:$U$971)</f>
        <v>20610.189889332116</v>
      </c>
      <c r="M1517" s="338">
        <f>SUMPRODUCT(N$163:N$192,'3. Network design parameters'!$U$942:$U$971)</f>
        <v>24256.608100521644</v>
      </c>
    </row>
    <row r="1518" spans="1:13">
      <c r="C1518" s="436" t="str">
        <f>'C. Masterfiles'!C98</f>
        <v>T18</v>
      </c>
      <c r="D1518" s="436" t="str">
        <f>'C. Masterfiles'!D98</f>
        <v>OTHER: complete as required</v>
      </c>
      <c r="E1518" s="425"/>
      <c r="F1518" s="425"/>
      <c r="G1518" s="338">
        <f>SUMPRODUCT(H$59:H$88,'3. Network design parameters'!$V$942:$V$971)</f>
        <v>0</v>
      </c>
      <c r="H1518" s="338">
        <f>SUMPRODUCT(I$59:I$88,'3. Network design parameters'!$V$942:$V$971)</f>
        <v>0</v>
      </c>
      <c r="I1518" s="338">
        <f>SUMPRODUCT(J$59:J$88,'3. Network design parameters'!$V$942:$V$971)</f>
        <v>0</v>
      </c>
      <c r="J1518" s="338">
        <f>SUMPRODUCT(K$59:K$88,'3. Network design parameters'!$V$942:$V$971)</f>
        <v>0</v>
      </c>
      <c r="K1518" s="338">
        <f>SUMPRODUCT(L$59:L$88,'3. Network design parameters'!$V$942:$V$971)</f>
        <v>0</v>
      </c>
      <c r="L1518" s="338">
        <f>SUMPRODUCT(M$59:M$88,'3. Network design parameters'!$V$942:$V$971)</f>
        <v>0</v>
      </c>
      <c r="M1518" s="338">
        <f>SUMPRODUCT(N$59:N$88,'3. Network design parameters'!$V$942:$V$971)</f>
        <v>0</v>
      </c>
    </row>
    <row r="1519" spans="1:13">
      <c r="C1519" s="436" t="str">
        <f>'C. Masterfiles'!C99</f>
        <v>T19</v>
      </c>
      <c r="D1519" s="436" t="str">
        <f>'C. Masterfiles'!D99</f>
        <v>OTHER: complete as required</v>
      </c>
      <c r="E1519" s="425"/>
      <c r="F1519" s="425"/>
      <c r="G1519" s="338">
        <f>SUMPRODUCT(H$59:H$88,'3. Network design parameters'!$W$942:$W$971)</f>
        <v>0</v>
      </c>
      <c r="H1519" s="338">
        <f>SUMPRODUCT(I$59:I$88,'3. Network design parameters'!$W$942:$W$971)</f>
        <v>0</v>
      </c>
      <c r="I1519" s="338">
        <f>SUMPRODUCT(J$59:J$88,'3. Network design parameters'!$W$942:$W$971)</f>
        <v>0</v>
      </c>
      <c r="J1519" s="338">
        <f>SUMPRODUCT(K$59:K$88,'3. Network design parameters'!$W$942:$W$971)</f>
        <v>0</v>
      </c>
      <c r="K1519" s="338">
        <f>SUMPRODUCT(L$59:L$88,'3. Network design parameters'!$W$942:$W$971)</f>
        <v>0</v>
      </c>
      <c r="L1519" s="338">
        <f>SUMPRODUCT(M$59:M$88,'3. Network design parameters'!$W$942:$W$971)</f>
        <v>0</v>
      </c>
      <c r="M1519" s="338">
        <f>SUMPRODUCT(N$59:N$88,'3. Network design parameters'!$W$942:$W$971)</f>
        <v>0</v>
      </c>
    </row>
    <row r="1520" spans="1:13">
      <c r="C1520" s="436" t="str">
        <f>'C. Masterfiles'!C100</f>
        <v>T20</v>
      </c>
      <c r="D1520" s="436" t="str">
        <f>'C. Masterfiles'!D100</f>
        <v>OTHER: complete as required</v>
      </c>
      <c r="E1520" s="425"/>
      <c r="F1520" s="425"/>
      <c r="G1520" s="338">
        <f>SUMPRODUCT(H$59:H$88,'3. Network design parameters'!$X$942:$X$971)</f>
        <v>0</v>
      </c>
      <c r="H1520" s="338">
        <f>SUMPRODUCT(I$59:I$88,'3. Network design parameters'!$X$942:$X$971)</f>
        <v>0</v>
      </c>
      <c r="I1520" s="338">
        <f>SUMPRODUCT(J$59:J$88,'3. Network design parameters'!$X$942:$X$971)</f>
        <v>0</v>
      </c>
      <c r="J1520" s="338">
        <f>SUMPRODUCT(K$59:K$88,'3. Network design parameters'!$X$942:$X$971)</f>
        <v>0</v>
      </c>
      <c r="K1520" s="338">
        <f>SUMPRODUCT(L$59:L$88,'3. Network design parameters'!$X$942:$X$971)</f>
        <v>0</v>
      </c>
      <c r="L1520" s="338">
        <f>SUMPRODUCT(M$59:M$88,'3. Network design parameters'!$X$942:$X$971)</f>
        <v>0</v>
      </c>
      <c r="M1520" s="338">
        <f>SUMPRODUCT(N$59:N$88,'3. Network design parameters'!$X$942:$X$971)</f>
        <v>0</v>
      </c>
    </row>
    <row r="1521" spans="3:13">
      <c r="C1521" s="436" t="str">
        <f>'C. Masterfiles'!C101</f>
        <v>T21</v>
      </c>
      <c r="D1521" s="436" t="str">
        <f>'C. Masterfiles'!D101</f>
        <v>OTHER: complete as required</v>
      </c>
      <c r="E1521" s="425"/>
      <c r="F1521" s="425"/>
      <c r="G1521" s="338">
        <f>SUMPRODUCT(H$59:H$88,'3. Network design parameters'!$Y$942:$Y$971)</f>
        <v>0</v>
      </c>
      <c r="H1521" s="338">
        <f>SUMPRODUCT(I$59:I$88,'3. Network design parameters'!$Y$942:$Y$971)</f>
        <v>0</v>
      </c>
      <c r="I1521" s="338">
        <f>SUMPRODUCT(J$59:J$88,'3. Network design parameters'!$Y$942:$Y$971)</f>
        <v>0</v>
      </c>
      <c r="J1521" s="338">
        <f>SUMPRODUCT(K$59:K$88,'3. Network design parameters'!$Y$942:$Y$971)</f>
        <v>0</v>
      </c>
      <c r="K1521" s="338">
        <f>SUMPRODUCT(L$59:L$88,'3. Network design parameters'!$Y$942:$Y$971)</f>
        <v>0</v>
      </c>
      <c r="L1521" s="338">
        <f>SUMPRODUCT(M$59:M$88,'3. Network design parameters'!$Y$942:$Y$971)</f>
        <v>0</v>
      </c>
      <c r="M1521" s="338">
        <f>SUMPRODUCT(N$59:N$88,'3. Network design parameters'!$Y$942:$Y$971)</f>
        <v>0</v>
      </c>
    </row>
    <row r="1522" spans="3:13" s="223" customFormat="1">
      <c r="C1522" s="436" t="str">
        <f>'C. Masterfiles'!C102</f>
        <v>T22</v>
      </c>
      <c r="D1522" s="436" t="str">
        <f>'C. Masterfiles'!D102</f>
        <v>OTHER: complete as required</v>
      </c>
      <c r="E1522" s="425"/>
      <c r="F1522" s="425"/>
      <c r="G1522" s="338">
        <f>SUMPRODUCT(H$59:H$88,'3. Network design parameters'!$Z$942:$Z$971)</f>
        <v>0</v>
      </c>
      <c r="H1522" s="338">
        <f>SUMPRODUCT(I$59:I$88,'3. Network design parameters'!$Z$942:$Z$971)</f>
        <v>0</v>
      </c>
      <c r="I1522" s="338">
        <f>SUMPRODUCT(J$59:J$88,'3. Network design parameters'!$Z$942:$Z$971)</f>
        <v>0</v>
      </c>
      <c r="J1522" s="338">
        <f>SUMPRODUCT(K$59:K$88,'3. Network design parameters'!$Z$942:$Z$971)</f>
        <v>0</v>
      </c>
      <c r="K1522" s="338">
        <f>SUMPRODUCT(L$59:L$88,'3. Network design parameters'!$Z$942:$Z$971)</f>
        <v>0</v>
      </c>
      <c r="L1522" s="338">
        <f>SUMPRODUCT(M$59:M$88,'3. Network design parameters'!$Z$942:$Z$971)</f>
        <v>0</v>
      </c>
      <c r="M1522" s="338">
        <f>SUMPRODUCT(N$59:N$88,'3. Network design parameters'!$Z$942:$Z$971)</f>
        <v>0</v>
      </c>
    </row>
    <row r="1523" spans="3:13">
      <c r="C1523" s="436" t="str">
        <f>'C. Masterfiles'!C103</f>
        <v>T23</v>
      </c>
      <c r="D1523" s="436" t="str">
        <f>'C. Masterfiles'!D103</f>
        <v>OTHER: complete as required</v>
      </c>
      <c r="E1523" s="425"/>
      <c r="F1523" s="425"/>
      <c r="G1523" s="338">
        <f>SUMPRODUCT(H$59:H$88,'3. Network design parameters'!$AA$942:$AA$971)</f>
        <v>0</v>
      </c>
      <c r="H1523" s="338">
        <f>SUMPRODUCT(I$59:I$88,'3. Network design parameters'!$AA$942:$AA$971)</f>
        <v>0</v>
      </c>
      <c r="I1523" s="338">
        <f>SUMPRODUCT(J$59:J$88,'3. Network design parameters'!$AA$942:$AA$971)</f>
        <v>0</v>
      </c>
      <c r="J1523" s="338">
        <f>SUMPRODUCT(K$59:K$88,'3. Network design parameters'!$AA$942:$AA$971)</f>
        <v>0</v>
      </c>
      <c r="K1523" s="338">
        <f>SUMPRODUCT(L$59:L$88,'3. Network design parameters'!$AA$942:$AA$971)</f>
        <v>0</v>
      </c>
      <c r="L1523" s="338">
        <f>SUMPRODUCT(M$59:M$88,'3. Network design parameters'!$AA$942:$AA$971)</f>
        <v>0</v>
      </c>
      <c r="M1523" s="338">
        <f>SUMPRODUCT(N$59:N$88,'3. Network design parameters'!$AA$942:$AA$971)</f>
        <v>0</v>
      </c>
    </row>
    <row r="1524" spans="3:13">
      <c r="C1524" s="436" t="str">
        <f>'C. Masterfiles'!C104</f>
        <v>T24</v>
      </c>
      <c r="D1524" s="436" t="str">
        <f>'C. Masterfiles'!D104</f>
        <v>OTHER: complete as required</v>
      </c>
      <c r="E1524" s="425"/>
      <c r="F1524" s="425"/>
      <c r="G1524" s="338">
        <f>SUMPRODUCT(H$59:H$88,'3. Network design parameters'!$AB$942:$AB$971)</f>
        <v>0</v>
      </c>
      <c r="H1524" s="338">
        <f>SUMPRODUCT(I$59:I$88,'3. Network design parameters'!$AB$942:$AB$971)</f>
        <v>0</v>
      </c>
      <c r="I1524" s="338">
        <f>SUMPRODUCT(J$59:J$88,'3. Network design parameters'!$AB$942:$AB$971)</f>
        <v>0</v>
      </c>
      <c r="J1524" s="338">
        <f>SUMPRODUCT(K$59:K$88,'3. Network design parameters'!$AB$942:$AB$971)</f>
        <v>0</v>
      </c>
      <c r="K1524" s="338">
        <f>SUMPRODUCT(L$59:L$88,'3. Network design parameters'!$AB$942:$AB$971)</f>
        <v>0</v>
      </c>
      <c r="L1524" s="338">
        <f>SUMPRODUCT(M$59:M$88,'3. Network design parameters'!$AB$942:$AB$971)</f>
        <v>0</v>
      </c>
      <c r="M1524" s="338">
        <f>SUMPRODUCT(N$59:N$88,'3. Network design parameters'!$AB$942:$AB$971)</f>
        <v>0</v>
      </c>
    </row>
    <row r="1525" spans="3:13">
      <c r="C1525" s="436" t="str">
        <f>'C. Masterfiles'!C105</f>
        <v>T25</v>
      </c>
      <c r="D1525" s="436" t="str">
        <f>'C. Masterfiles'!D105</f>
        <v>OTHER: complete as required</v>
      </c>
      <c r="E1525" s="425"/>
      <c r="F1525" s="425"/>
      <c r="G1525" s="338">
        <f>SUMPRODUCT(H$59:H$88,'3. Network design parameters'!$AC$942:$AC$971)</f>
        <v>0</v>
      </c>
      <c r="H1525" s="338">
        <f>SUMPRODUCT(I$59:I$88,'3. Network design parameters'!$AC$942:$AC$971)</f>
        <v>0</v>
      </c>
      <c r="I1525" s="338">
        <f>SUMPRODUCT(J$59:J$88,'3. Network design parameters'!$AC$942:$AC$971)</f>
        <v>0</v>
      </c>
      <c r="J1525" s="338">
        <f>SUMPRODUCT(K$59:K$88,'3. Network design parameters'!$AC$942:$AC$971)</f>
        <v>0</v>
      </c>
      <c r="K1525" s="338">
        <f>SUMPRODUCT(L$59:L$88,'3. Network design parameters'!$AC$942:$AC$971)</f>
        <v>0</v>
      </c>
      <c r="L1525" s="338">
        <f>SUMPRODUCT(M$59:M$88,'3. Network design parameters'!$AC$942:$AC$971)</f>
        <v>0</v>
      </c>
      <c r="M1525" s="338">
        <f>SUMPRODUCT(N$59:N$88,'3. Network design parameters'!$AC$942:$AC$971)</f>
        <v>0</v>
      </c>
    </row>
    <row r="1526" spans="3:13">
      <c r="M1526" s="503"/>
    </row>
    <row r="1527" spans="3:13">
      <c r="C1527" s="225" t="s">
        <v>455</v>
      </c>
      <c r="M1527" s="503"/>
    </row>
    <row r="1528" spans="3:13">
      <c r="M1528" s="503"/>
    </row>
    <row r="1529" spans="3:13">
      <c r="C1529" s="435"/>
      <c r="D1529" s="284" t="s">
        <v>456</v>
      </c>
      <c r="E1529" s="284" t="s">
        <v>14</v>
      </c>
      <c r="F1529" s="244"/>
      <c r="G1529" s="230">
        <f t="shared" ref="G1529:M1529" si="1078">H58</f>
        <v>2014</v>
      </c>
      <c r="H1529" s="230">
        <f t="shared" si="1078"/>
        <v>2015</v>
      </c>
      <c r="I1529" s="230">
        <f t="shared" si="1078"/>
        <v>2016</v>
      </c>
      <c r="J1529" s="230">
        <f t="shared" si="1078"/>
        <v>2017</v>
      </c>
      <c r="K1529" s="230">
        <f t="shared" si="1078"/>
        <v>2018</v>
      </c>
      <c r="L1529" s="230">
        <f t="shared" si="1078"/>
        <v>2019</v>
      </c>
      <c r="M1529" s="230">
        <f t="shared" si="1078"/>
        <v>2020</v>
      </c>
    </row>
    <row r="1530" spans="3:13">
      <c r="C1530" s="436" t="str">
        <f t="shared" ref="C1530:C1554" si="1079">C1501</f>
        <v>T01</v>
      </c>
      <c r="D1530" s="436" t="str">
        <f t="shared" ref="D1530:D1554" si="1080">D1501</f>
        <v>BTS-BSC</v>
      </c>
      <c r="E1530" s="436" t="s">
        <v>446</v>
      </c>
      <c r="F1530" s="425"/>
      <c r="G1530" s="338">
        <f t="shared" ref="G1530:M1544" si="1081">G1501*G431</f>
        <v>216867.21816905451</v>
      </c>
      <c r="H1530" s="338">
        <f t="shared" si="1081"/>
        <v>221204.56253243558</v>
      </c>
      <c r="I1530" s="338">
        <f t="shared" si="1081"/>
        <v>225628.65378308424</v>
      </c>
      <c r="J1530" s="338">
        <f t="shared" si="1081"/>
        <v>230141.22685874594</v>
      </c>
      <c r="K1530" s="338">
        <f t="shared" si="1081"/>
        <v>234744.05139592092</v>
      </c>
      <c r="L1530" s="338">
        <f t="shared" si="1081"/>
        <v>239438.93242383917</v>
      </c>
      <c r="M1530" s="338">
        <f t="shared" si="1081"/>
        <v>244227.7110723159</v>
      </c>
    </row>
    <row r="1531" spans="3:13">
      <c r="C1531" s="436" t="str">
        <f t="shared" si="1079"/>
        <v>T02</v>
      </c>
      <c r="D1531" s="436" t="str">
        <f t="shared" si="1080"/>
        <v>Node B-RNC</v>
      </c>
      <c r="E1531" s="436" t="s">
        <v>446</v>
      </c>
      <c r="F1531" s="425"/>
      <c r="G1531" s="338">
        <f t="shared" si="1081"/>
        <v>186440.52537008919</v>
      </c>
      <c r="H1531" s="338">
        <f t="shared" si="1081"/>
        <v>182539.94543697525</v>
      </c>
      <c r="I1531" s="338">
        <f t="shared" si="1081"/>
        <v>178408.76609638866</v>
      </c>
      <c r="J1531" s="338">
        <f t="shared" si="1081"/>
        <v>174039.32360400382</v>
      </c>
      <c r="K1531" s="338">
        <f t="shared" si="1081"/>
        <v>167984.06040128809</v>
      </c>
      <c r="L1531" s="338">
        <f t="shared" si="1081"/>
        <v>163258.20557580667</v>
      </c>
      <c r="M1531" s="338">
        <f t="shared" si="1081"/>
        <v>158665.30207783909</v>
      </c>
    </row>
    <row r="1532" spans="3:13">
      <c r="C1532" s="436" t="str">
        <f t="shared" si="1079"/>
        <v>T03</v>
      </c>
      <c r="D1532" s="436" t="str">
        <f t="shared" si="1080"/>
        <v>BSC-MSC</v>
      </c>
      <c r="E1532" s="436" t="s">
        <v>446</v>
      </c>
      <c r="F1532" s="425"/>
      <c r="G1532" s="338">
        <f t="shared" si="1081"/>
        <v>123924.12466803117</v>
      </c>
      <c r="H1532" s="338">
        <f t="shared" si="1081"/>
        <v>126402.60716139176</v>
      </c>
      <c r="I1532" s="338">
        <f t="shared" si="1081"/>
        <v>128930.65930461958</v>
      </c>
      <c r="J1532" s="338">
        <f t="shared" si="1081"/>
        <v>131509.272490712</v>
      </c>
      <c r="K1532" s="338">
        <f t="shared" si="1081"/>
        <v>134139.45794052625</v>
      </c>
      <c r="L1532" s="338">
        <f t="shared" si="1081"/>
        <v>136822.2470993367</v>
      </c>
      <c r="M1532" s="338">
        <f t="shared" si="1081"/>
        <v>139558.6920413234</v>
      </c>
    </row>
    <row r="1533" spans="3:13">
      <c r="C1533" s="436" t="str">
        <f t="shared" si="1079"/>
        <v>T04</v>
      </c>
      <c r="D1533" s="436" t="str">
        <f t="shared" si="1080"/>
        <v>RNC-MSC</v>
      </c>
      <c r="E1533" s="436" t="s">
        <v>446</v>
      </c>
      <c r="F1533" s="425"/>
      <c r="G1533" s="338">
        <f t="shared" si="1081"/>
        <v>106537.44306862241</v>
      </c>
      <c r="H1533" s="338">
        <f t="shared" si="1081"/>
        <v>104308.54024970016</v>
      </c>
      <c r="I1533" s="338">
        <f t="shared" si="1081"/>
        <v>101947.86634079352</v>
      </c>
      <c r="J1533" s="338">
        <f t="shared" si="1081"/>
        <v>99451.042059430765</v>
      </c>
      <c r="K1533" s="338">
        <f t="shared" si="1081"/>
        <v>95990.891657878936</v>
      </c>
      <c r="L1533" s="338">
        <f t="shared" si="1081"/>
        <v>93290.403186175245</v>
      </c>
      <c r="M1533" s="338">
        <f t="shared" si="1081"/>
        <v>90665.886901622347</v>
      </c>
    </row>
    <row r="1534" spans="3:13">
      <c r="C1534" s="436" t="str">
        <f t="shared" si="1079"/>
        <v>T05</v>
      </c>
      <c r="D1534" s="436" t="str">
        <f t="shared" si="1080"/>
        <v>MSC-MSC</v>
      </c>
      <c r="E1534" s="436" t="s">
        <v>446</v>
      </c>
      <c r="F1534" s="425"/>
      <c r="G1534" s="338">
        <f t="shared" si="1081"/>
        <v>80878.721324936603</v>
      </c>
      <c r="H1534" s="338">
        <f t="shared" si="1081"/>
        <v>82496.295751435304</v>
      </c>
      <c r="I1534" s="338">
        <f t="shared" si="1081"/>
        <v>84146.221666464044</v>
      </c>
      <c r="J1534" s="338">
        <f t="shared" si="1081"/>
        <v>85829.146099793317</v>
      </c>
      <c r="K1534" s="338">
        <f t="shared" si="1081"/>
        <v>87058.814709467275</v>
      </c>
      <c r="L1534" s="338">
        <f t="shared" si="1081"/>
        <v>88682.106122433455</v>
      </c>
      <c r="M1534" s="338">
        <f t="shared" si="1081"/>
        <v>90455.748244882081</v>
      </c>
    </row>
    <row r="1535" spans="3:13">
      <c r="C1535" s="436" t="str">
        <f t="shared" si="1079"/>
        <v>T06</v>
      </c>
      <c r="D1535" s="436" t="str">
        <f t="shared" si="1080"/>
        <v>MSC-PPP</v>
      </c>
      <c r="E1535" s="436" t="s">
        <v>446</v>
      </c>
      <c r="F1535" s="425"/>
      <c r="G1535" s="338">
        <f t="shared" si="1081"/>
        <v>165.32829888823181</v>
      </c>
      <c r="H1535" s="338">
        <f t="shared" si="1081"/>
        <v>168.63486486599629</v>
      </c>
      <c r="I1535" s="338">
        <f t="shared" si="1081"/>
        <v>172.00756216331629</v>
      </c>
      <c r="J1535" s="338">
        <f t="shared" si="1081"/>
        <v>175.44771340658264</v>
      </c>
      <c r="K1535" s="338">
        <f t="shared" si="1081"/>
        <v>177.96134141779814</v>
      </c>
      <c r="L1535" s="338">
        <f t="shared" si="1081"/>
        <v>181.08941785710803</v>
      </c>
      <c r="M1535" s="338">
        <f t="shared" si="1081"/>
        <v>184.71120621425018</v>
      </c>
    </row>
    <row r="1536" spans="3:13">
      <c r="C1536" s="436" t="str">
        <f t="shared" si="1079"/>
        <v>T07</v>
      </c>
      <c r="D1536" s="436" t="str">
        <f t="shared" si="1080"/>
        <v>MSC-HLR</v>
      </c>
      <c r="E1536" s="436" t="s">
        <v>446</v>
      </c>
      <c r="F1536" s="425"/>
      <c r="G1536" s="338">
        <f t="shared" si="1081"/>
        <v>165.32829888823181</v>
      </c>
      <c r="H1536" s="338">
        <f t="shared" si="1081"/>
        <v>168.63486486599629</v>
      </c>
      <c r="I1536" s="338">
        <f t="shared" si="1081"/>
        <v>172.00756216331629</v>
      </c>
      <c r="J1536" s="338">
        <f t="shared" si="1081"/>
        <v>175.44771340658264</v>
      </c>
      <c r="K1536" s="338">
        <f t="shared" si="1081"/>
        <v>177.96134141779814</v>
      </c>
      <c r="L1536" s="338">
        <f t="shared" si="1081"/>
        <v>181.08941785710803</v>
      </c>
      <c r="M1536" s="338">
        <f t="shared" si="1081"/>
        <v>184.71120621425018</v>
      </c>
    </row>
    <row r="1537" spans="3:13">
      <c r="C1537" s="436" t="str">
        <f t="shared" si="1079"/>
        <v>T08</v>
      </c>
      <c r="D1537" s="436" t="str">
        <f t="shared" si="1080"/>
        <v>MSC-SMS</v>
      </c>
      <c r="E1537" s="436" t="s">
        <v>446</v>
      </c>
      <c r="F1537" s="425"/>
      <c r="G1537" s="338">
        <f t="shared" si="1081"/>
        <v>4.1705136785297236E-3</v>
      </c>
      <c r="H1537" s="338">
        <f t="shared" si="1081"/>
        <v>4.2539239521003141E-3</v>
      </c>
      <c r="I1537" s="338">
        <f t="shared" si="1081"/>
        <v>4.3390024311423239E-3</v>
      </c>
      <c r="J1537" s="338">
        <f t="shared" si="1081"/>
        <v>4.4257824797651699E-3</v>
      </c>
      <c r="K1537" s="338">
        <f t="shared" si="1081"/>
        <v>4.4891903783161411E-3</v>
      </c>
      <c r="L1537" s="338">
        <f t="shared" si="1081"/>
        <v>4.6045840919476813E-3</v>
      </c>
      <c r="M1537" s="338">
        <f t="shared" si="1081"/>
        <v>4.6966757737866346E-3</v>
      </c>
    </row>
    <row r="1538" spans="3:13">
      <c r="C1538" s="436" t="str">
        <f t="shared" si="1079"/>
        <v>T09</v>
      </c>
      <c r="D1538" s="436" t="str">
        <f t="shared" si="1080"/>
        <v>MSC-MMS</v>
      </c>
      <c r="E1538" s="436" t="s">
        <v>446</v>
      </c>
      <c r="F1538" s="425"/>
      <c r="G1538" s="338">
        <f t="shared" si="1081"/>
        <v>0.15415035030158897</v>
      </c>
      <c r="H1538" s="338">
        <f t="shared" si="1081"/>
        <v>0.15723335730762061</v>
      </c>
      <c r="I1538" s="338">
        <f t="shared" si="1081"/>
        <v>0.16037802445377311</v>
      </c>
      <c r="J1538" s="338">
        <f t="shared" si="1081"/>
        <v>0.16358558494284853</v>
      </c>
      <c r="K1538" s="338">
        <f t="shared" si="1081"/>
        <v>0.16592926500888922</v>
      </c>
      <c r="L1538" s="338">
        <f t="shared" si="1081"/>
        <v>0.17019444257453956</v>
      </c>
      <c r="M1538" s="338">
        <f t="shared" si="1081"/>
        <v>0.17359833142603034</v>
      </c>
    </row>
    <row r="1539" spans="3:13">
      <c r="C1539" s="436" t="str">
        <f t="shared" si="1079"/>
        <v>T10</v>
      </c>
      <c r="D1539" s="436" t="str">
        <f t="shared" si="1080"/>
        <v>MSC-OSS</v>
      </c>
      <c r="E1539" s="436" t="s">
        <v>446</v>
      </c>
      <c r="F1539" s="425"/>
      <c r="G1539" s="338">
        <f t="shared" si="1081"/>
        <v>165.32829888823181</v>
      </c>
      <c r="H1539" s="338">
        <f t="shared" si="1081"/>
        <v>168.63486486599629</v>
      </c>
      <c r="I1539" s="338">
        <f t="shared" si="1081"/>
        <v>172.00756216331629</v>
      </c>
      <c r="J1539" s="338">
        <f t="shared" si="1081"/>
        <v>175.44771340658264</v>
      </c>
      <c r="K1539" s="338">
        <f t="shared" si="1081"/>
        <v>177.96134141779814</v>
      </c>
      <c r="L1539" s="338">
        <f t="shared" si="1081"/>
        <v>181.08941785710803</v>
      </c>
      <c r="M1539" s="338">
        <f t="shared" si="1081"/>
        <v>184.71120621425018</v>
      </c>
    </row>
    <row r="1540" spans="3:13">
      <c r="C1540" s="436" t="str">
        <f t="shared" si="1079"/>
        <v>T11</v>
      </c>
      <c r="D1540" s="436" t="str">
        <f t="shared" si="1080"/>
        <v>MSC-GPRS</v>
      </c>
      <c r="E1540" s="436" t="s">
        <v>446</v>
      </c>
      <c r="F1540" s="425"/>
      <c r="G1540" s="338">
        <f t="shared" si="1081"/>
        <v>45.341278879867964</v>
      </c>
      <c r="H1540" s="338">
        <f t="shared" si="1081"/>
        <v>46.248104457465281</v>
      </c>
      <c r="I1540" s="338">
        <f t="shared" si="1081"/>
        <v>47.173066546614606</v>
      </c>
      <c r="J1540" s="338">
        <f t="shared" si="1081"/>
        <v>48.116527877546908</v>
      </c>
      <c r="K1540" s="338">
        <f t="shared" si="1081"/>
        <v>48.805890251823904</v>
      </c>
      <c r="L1540" s="338">
        <f t="shared" si="1081"/>
        <v>50.060435603799768</v>
      </c>
      <c r="M1540" s="338">
        <f t="shared" si="1081"/>
        <v>51.061644315875768</v>
      </c>
    </row>
    <row r="1541" spans="3:13">
      <c r="C1541" s="436" t="str">
        <f t="shared" si="1079"/>
        <v>T12</v>
      </c>
      <c r="D1541" s="436" t="str">
        <f t="shared" si="1080"/>
        <v>MSC-BIL</v>
      </c>
      <c r="E1541" s="436" t="s">
        <v>446</v>
      </c>
      <c r="F1541" s="425"/>
      <c r="G1541" s="338">
        <f t="shared" si="1081"/>
        <v>147.77128228305665</v>
      </c>
      <c r="H1541" s="338">
        <f t="shared" si="1081"/>
        <v>150.72670792871764</v>
      </c>
      <c r="I1541" s="338">
        <f t="shared" si="1081"/>
        <v>153.74124208729208</v>
      </c>
      <c r="J1541" s="338">
        <f t="shared" si="1081"/>
        <v>156.81606692903793</v>
      </c>
      <c r="K1541" s="338">
        <f t="shared" si="1081"/>
        <v>159.06276054953557</v>
      </c>
      <c r="L1541" s="338">
        <f t="shared" si="1081"/>
        <v>161.70505286187057</v>
      </c>
      <c r="M1541" s="338">
        <f t="shared" si="1081"/>
        <v>164.93915391910798</v>
      </c>
    </row>
    <row r="1542" spans="3:13">
      <c r="C1542" s="436" t="str">
        <f t="shared" si="1079"/>
        <v>T13</v>
      </c>
      <c r="D1542" s="436" t="str">
        <f t="shared" si="1080"/>
        <v>MSC-IBIL</v>
      </c>
      <c r="E1542" s="436" t="s">
        <v>446</v>
      </c>
      <c r="F1542" s="425"/>
      <c r="G1542" s="338">
        <f t="shared" si="1081"/>
        <v>17.557016605175146</v>
      </c>
      <c r="H1542" s="338">
        <f t="shared" si="1081"/>
        <v>17.908156937278637</v>
      </c>
      <c r="I1542" s="338">
        <f t="shared" si="1081"/>
        <v>18.266320076024222</v>
      </c>
      <c r="J1542" s="338">
        <f t="shared" si="1081"/>
        <v>18.631646477544706</v>
      </c>
      <c r="K1542" s="338">
        <f t="shared" si="1081"/>
        <v>18.898580868262517</v>
      </c>
      <c r="L1542" s="338">
        <f t="shared" si="1081"/>
        <v>19.384364995237494</v>
      </c>
      <c r="M1542" s="338">
        <f t="shared" si="1081"/>
        <v>19.772052295142242</v>
      </c>
    </row>
    <row r="1543" spans="3:13">
      <c r="C1543" s="436" t="str">
        <f t="shared" si="1079"/>
        <v>T14</v>
      </c>
      <c r="D1543" s="436" t="str">
        <f t="shared" si="1080"/>
        <v>MSC-IGW</v>
      </c>
      <c r="E1543" s="436" t="s">
        <v>446</v>
      </c>
      <c r="F1543" s="425"/>
      <c r="G1543" s="338">
        <f t="shared" si="1081"/>
        <v>43091.452261419312</v>
      </c>
      <c r="H1543" s="338">
        <f t="shared" si="1081"/>
        <v>43953.281306647666</v>
      </c>
      <c r="I1543" s="338">
        <f t="shared" si="1081"/>
        <v>44832.346932780652</v>
      </c>
      <c r="J1543" s="338">
        <f t="shared" si="1081"/>
        <v>45728.993871436251</v>
      </c>
      <c r="K1543" s="338">
        <f t="shared" si="1081"/>
        <v>46384.150200852564</v>
      </c>
      <c r="L1543" s="338">
        <f t="shared" si="1081"/>
        <v>46095.632019525467</v>
      </c>
      <c r="M1543" s="338">
        <f t="shared" si="1081"/>
        <v>47017.544659915962</v>
      </c>
    </row>
    <row r="1544" spans="3:13">
      <c r="C1544" s="436" t="str">
        <f t="shared" si="1079"/>
        <v>T15</v>
      </c>
      <c r="D1544" s="436" t="str">
        <f t="shared" si="1080"/>
        <v>MSC-INT</v>
      </c>
      <c r="E1544" s="436" t="s">
        <v>446</v>
      </c>
      <c r="F1544" s="425"/>
      <c r="G1544" s="338">
        <f t="shared" si="1081"/>
        <v>6211.7648817766212</v>
      </c>
      <c r="H1544" s="338">
        <f t="shared" si="1081"/>
        <v>6336.0001794121481</v>
      </c>
      <c r="I1544" s="338">
        <f t="shared" si="1081"/>
        <v>6462.720183000396</v>
      </c>
      <c r="J1544" s="338">
        <f t="shared" si="1081"/>
        <v>6591.9745866604035</v>
      </c>
      <c r="K1544" s="338">
        <f t="shared" si="1081"/>
        <v>6686.4173790372479</v>
      </c>
      <c r="L1544" s="338">
        <f t="shared" si="1081"/>
        <v>6858.290359961482</v>
      </c>
      <c r="M1544" s="338">
        <f t="shared" si="1081"/>
        <v>6995.4561671607107</v>
      </c>
    </row>
    <row r="1545" spans="3:13">
      <c r="C1545" s="436" t="str">
        <f t="shared" si="1079"/>
        <v>T16</v>
      </c>
      <c r="D1545" s="436" t="str">
        <f t="shared" si="1080"/>
        <v>MSC-IN/NGIN</v>
      </c>
      <c r="E1545" s="436" t="s">
        <v>446</v>
      </c>
      <c r="F1545" s="425"/>
      <c r="G1545" s="338">
        <f t="shared" ref="G1545:M1545" si="1082">G1516*G446</f>
        <v>45.182958015887834</v>
      </c>
      <c r="H1545" s="338">
        <f t="shared" si="1082"/>
        <v>46.08661717620555</v>
      </c>
      <c r="I1545" s="338">
        <f t="shared" si="1082"/>
        <v>47.008349519729684</v>
      </c>
      <c r="J1545" s="338">
        <f t="shared" si="1082"/>
        <v>47.948516510124279</v>
      </c>
      <c r="K1545" s="338">
        <f t="shared" si="1082"/>
        <v>48.63547179643669</v>
      </c>
      <c r="L1545" s="338">
        <f t="shared" si="1082"/>
        <v>49.885636577133276</v>
      </c>
      <c r="M1545" s="338">
        <f t="shared" si="1082"/>
        <v>50.883349308675932</v>
      </c>
    </row>
    <row r="1546" spans="3:13">
      <c r="C1546" s="436" t="str">
        <f t="shared" si="1079"/>
        <v>T17</v>
      </c>
      <c r="D1546" s="436" t="str">
        <f t="shared" si="1080"/>
        <v>eNodeB-MSC</v>
      </c>
      <c r="E1546" s="436" t="s">
        <v>446</v>
      </c>
      <c r="F1546" s="425"/>
      <c r="G1546" s="338">
        <f t="shared" ref="G1546:M1546" si="1083">G1517*G447</f>
        <v>10786.931658723768</v>
      </c>
      <c r="H1546" s="338">
        <f t="shared" si="1083"/>
        <v>18308.268632045667</v>
      </c>
      <c r="I1546" s="338">
        <f t="shared" si="1083"/>
        <v>26098.536731538919</v>
      </c>
      <c r="J1546" s="338">
        <f t="shared" si="1083"/>
        <v>34161.247633814492</v>
      </c>
      <c r="K1546" s="338">
        <f t="shared" si="1083"/>
        <v>42137.965346708312</v>
      </c>
      <c r="L1546" s="338">
        <f t="shared" si="1083"/>
        <v>50075.921040827401</v>
      </c>
      <c r="M1546" s="338">
        <f t="shared" si="1083"/>
        <v>58935.507071127635</v>
      </c>
    </row>
    <row r="1547" spans="3:13">
      <c r="C1547" s="436" t="str">
        <f t="shared" si="1079"/>
        <v>T18</v>
      </c>
      <c r="D1547" s="436" t="str">
        <f t="shared" si="1080"/>
        <v>OTHER: complete as required</v>
      </c>
      <c r="E1547" s="436" t="s">
        <v>446</v>
      </c>
      <c r="F1547" s="425"/>
      <c r="G1547" s="338"/>
      <c r="H1547" s="338"/>
      <c r="I1547" s="338"/>
      <c r="J1547" s="338"/>
      <c r="K1547" s="338"/>
      <c r="L1547" s="338"/>
      <c r="M1547" s="338"/>
    </row>
    <row r="1548" spans="3:13">
      <c r="C1548" s="436" t="str">
        <f t="shared" si="1079"/>
        <v>T19</v>
      </c>
      <c r="D1548" s="436" t="str">
        <f t="shared" si="1080"/>
        <v>OTHER: complete as required</v>
      </c>
      <c r="E1548" s="436" t="s">
        <v>446</v>
      </c>
      <c r="F1548" s="425"/>
      <c r="G1548" s="338"/>
      <c r="H1548" s="338"/>
      <c r="I1548" s="338"/>
      <c r="J1548" s="338"/>
      <c r="K1548" s="338"/>
      <c r="L1548" s="338"/>
      <c r="M1548" s="338"/>
    </row>
    <row r="1549" spans="3:13">
      <c r="C1549" s="436" t="str">
        <f t="shared" si="1079"/>
        <v>T20</v>
      </c>
      <c r="D1549" s="436" t="str">
        <f t="shared" si="1080"/>
        <v>OTHER: complete as required</v>
      </c>
      <c r="E1549" s="436" t="s">
        <v>446</v>
      </c>
      <c r="F1549" s="425"/>
      <c r="G1549" s="338"/>
      <c r="H1549" s="338"/>
      <c r="I1549" s="338"/>
      <c r="J1549" s="338"/>
      <c r="K1549" s="338"/>
      <c r="L1549" s="338"/>
      <c r="M1549" s="338"/>
    </row>
    <row r="1550" spans="3:13">
      <c r="C1550" s="436" t="str">
        <f t="shared" si="1079"/>
        <v>T21</v>
      </c>
      <c r="D1550" s="436" t="str">
        <f t="shared" si="1080"/>
        <v>OTHER: complete as required</v>
      </c>
      <c r="E1550" s="436" t="s">
        <v>446</v>
      </c>
      <c r="F1550" s="425"/>
      <c r="G1550" s="338"/>
      <c r="H1550" s="338"/>
      <c r="I1550" s="338"/>
      <c r="J1550" s="338"/>
      <c r="K1550" s="338"/>
      <c r="L1550" s="338"/>
      <c r="M1550" s="338"/>
    </row>
    <row r="1551" spans="3:13">
      <c r="C1551" s="436" t="str">
        <f t="shared" si="1079"/>
        <v>T22</v>
      </c>
      <c r="D1551" s="436" t="str">
        <f t="shared" si="1080"/>
        <v>OTHER: complete as required</v>
      </c>
      <c r="E1551" s="436" t="s">
        <v>446</v>
      </c>
      <c r="F1551" s="425"/>
      <c r="G1551" s="338"/>
      <c r="H1551" s="338"/>
      <c r="I1551" s="338"/>
      <c r="J1551" s="338"/>
      <c r="K1551" s="338"/>
      <c r="L1551" s="338"/>
      <c r="M1551" s="338"/>
    </row>
    <row r="1552" spans="3:13">
      <c r="C1552" s="436" t="str">
        <f t="shared" si="1079"/>
        <v>T23</v>
      </c>
      <c r="D1552" s="436" t="str">
        <f t="shared" si="1080"/>
        <v>OTHER: complete as required</v>
      </c>
      <c r="E1552" s="436" t="s">
        <v>446</v>
      </c>
      <c r="F1552" s="425"/>
      <c r="G1552" s="338"/>
      <c r="H1552" s="338"/>
      <c r="I1552" s="338"/>
      <c r="J1552" s="338"/>
      <c r="K1552" s="338"/>
      <c r="L1552" s="338"/>
      <c r="M1552" s="338"/>
    </row>
    <row r="1553" spans="3:13">
      <c r="C1553" s="436" t="str">
        <f t="shared" si="1079"/>
        <v>T24</v>
      </c>
      <c r="D1553" s="436" t="str">
        <f t="shared" si="1080"/>
        <v>OTHER: complete as required</v>
      </c>
      <c r="E1553" s="436" t="s">
        <v>446</v>
      </c>
      <c r="F1553" s="425"/>
      <c r="G1553" s="338"/>
      <c r="H1553" s="338"/>
      <c r="I1553" s="338"/>
      <c r="J1553" s="338"/>
      <c r="K1553" s="338"/>
      <c r="L1553" s="338"/>
      <c r="M1553" s="338"/>
    </row>
    <row r="1554" spans="3:13">
      <c r="C1554" s="436" t="str">
        <f t="shared" si="1079"/>
        <v>T25</v>
      </c>
      <c r="D1554" s="436" t="str">
        <f t="shared" si="1080"/>
        <v>OTHER: complete as required</v>
      </c>
      <c r="E1554" s="436" t="s">
        <v>446</v>
      </c>
      <c r="F1554" s="425"/>
      <c r="G1554" s="338"/>
      <c r="H1554" s="338"/>
      <c r="I1554" s="338"/>
      <c r="J1554" s="338"/>
      <c r="K1554" s="338"/>
      <c r="L1554" s="338"/>
      <c r="M1554" s="338"/>
    </row>
    <row r="1555" spans="3:13">
      <c r="M1555" s="503"/>
    </row>
    <row r="1556" spans="3:13">
      <c r="C1556" s="225" t="s">
        <v>457</v>
      </c>
      <c r="D1556" s="223"/>
      <c r="E1556" s="223"/>
      <c r="F1556" s="223"/>
      <c r="G1556" s="223"/>
      <c r="H1556" s="223"/>
      <c r="I1556" s="223"/>
      <c r="J1556" s="223"/>
      <c r="K1556" s="223"/>
      <c r="L1556" s="223"/>
      <c r="M1556" s="503"/>
    </row>
    <row r="1557" spans="3:13">
      <c r="C1557" s="223"/>
      <c r="D1557" s="223"/>
      <c r="E1557" s="223"/>
      <c r="F1557" s="223"/>
      <c r="G1557" s="223"/>
      <c r="H1557" s="223"/>
      <c r="I1557" s="223"/>
      <c r="J1557" s="223"/>
      <c r="K1557" s="223"/>
      <c r="L1557" s="223"/>
      <c r="M1557" s="503"/>
    </row>
    <row r="1558" spans="3:13">
      <c r="C1558" s="435"/>
      <c r="D1558" s="284" t="s">
        <v>456</v>
      </c>
      <c r="E1558" s="284" t="s">
        <v>14</v>
      </c>
      <c r="F1558" s="244"/>
      <c r="G1558" s="230">
        <f t="shared" ref="G1558:M1558" si="1084">G430</f>
        <v>2014</v>
      </c>
      <c r="H1558" s="230">
        <f t="shared" si="1084"/>
        <v>2015</v>
      </c>
      <c r="I1558" s="230">
        <f t="shared" si="1084"/>
        <v>2016</v>
      </c>
      <c r="J1558" s="230">
        <f t="shared" si="1084"/>
        <v>2017</v>
      </c>
      <c r="K1558" s="230">
        <f t="shared" si="1084"/>
        <v>2018</v>
      </c>
      <c r="L1558" s="230">
        <f t="shared" si="1084"/>
        <v>2019</v>
      </c>
      <c r="M1558" s="230">
        <f t="shared" si="1084"/>
        <v>2020</v>
      </c>
    </row>
    <row r="1559" spans="3:13">
      <c r="C1559" s="436" t="str">
        <f t="shared" ref="C1559:C1583" si="1085">C1530</f>
        <v>T01</v>
      </c>
      <c r="D1559" s="436" t="str">
        <f t="shared" ref="D1559:D1583" si="1086">D1530</f>
        <v>BTS-BSC</v>
      </c>
      <c r="E1559" s="436" t="s">
        <v>458</v>
      </c>
      <c r="F1559" s="425"/>
      <c r="G1559" s="338">
        <f>ROUNDUP(G1530/30,0)</f>
        <v>7229</v>
      </c>
      <c r="H1559" s="338">
        <f t="shared" ref="H1559:M1559" si="1087">ROUNDUP(H1530/30,0)</f>
        <v>7374</v>
      </c>
      <c r="I1559" s="338">
        <f t="shared" si="1087"/>
        <v>7521</v>
      </c>
      <c r="J1559" s="338">
        <f t="shared" si="1087"/>
        <v>7672</v>
      </c>
      <c r="K1559" s="338">
        <f t="shared" si="1087"/>
        <v>7825</v>
      </c>
      <c r="L1559" s="338">
        <f t="shared" si="1087"/>
        <v>7982</v>
      </c>
      <c r="M1559" s="338">
        <f t="shared" si="1087"/>
        <v>8141</v>
      </c>
    </row>
    <row r="1560" spans="3:13">
      <c r="C1560" s="436" t="str">
        <f t="shared" si="1085"/>
        <v>T02</v>
      </c>
      <c r="D1560" s="436" t="str">
        <f t="shared" si="1086"/>
        <v>Node B-RNC</v>
      </c>
      <c r="E1560" s="436" t="s">
        <v>458</v>
      </c>
      <c r="F1560" s="425"/>
      <c r="G1560" s="338">
        <f t="shared" ref="G1560:M1560" si="1088">ROUNDUP(G1531/30,0)</f>
        <v>6215</v>
      </c>
      <c r="H1560" s="338">
        <f t="shared" si="1088"/>
        <v>6085</v>
      </c>
      <c r="I1560" s="338">
        <f t="shared" si="1088"/>
        <v>5947</v>
      </c>
      <c r="J1560" s="338">
        <f t="shared" si="1088"/>
        <v>5802</v>
      </c>
      <c r="K1560" s="338">
        <f t="shared" si="1088"/>
        <v>5600</v>
      </c>
      <c r="L1560" s="338">
        <f t="shared" si="1088"/>
        <v>5442</v>
      </c>
      <c r="M1560" s="338">
        <f t="shared" si="1088"/>
        <v>5289</v>
      </c>
    </row>
    <row r="1561" spans="3:13">
      <c r="C1561" s="436" t="str">
        <f t="shared" si="1085"/>
        <v>T03</v>
      </c>
      <c r="D1561" s="436" t="str">
        <f t="shared" si="1086"/>
        <v>BSC-MSC</v>
      </c>
      <c r="E1561" s="436" t="s">
        <v>458</v>
      </c>
      <c r="F1561" s="425"/>
      <c r="G1561" s="338">
        <f t="shared" ref="G1561:M1561" si="1089">ROUNDUP(G1532/30,0)</f>
        <v>4131</v>
      </c>
      <c r="H1561" s="338">
        <f t="shared" si="1089"/>
        <v>4214</v>
      </c>
      <c r="I1561" s="338">
        <f t="shared" si="1089"/>
        <v>4298</v>
      </c>
      <c r="J1561" s="338">
        <f t="shared" si="1089"/>
        <v>4384</v>
      </c>
      <c r="K1561" s="338">
        <f t="shared" si="1089"/>
        <v>4472</v>
      </c>
      <c r="L1561" s="338">
        <f t="shared" si="1089"/>
        <v>4561</v>
      </c>
      <c r="M1561" s="338">
        <f t="shared" si="1089"/>
        <v>4652</v>
      </c>
    </row>
    <row r="1562" spans="3:13">
      <c r="C1562" s="436" t="str">
        <f t="shared" si="1085"/>
        <v>T04</v>
      </c>
      <c r="D1562" s="436" t="str">
        <f t="shared" si="1086"/>
        <v>RNC-MSC</v>
      </c>
      <c r="E1562" s="436" t="s">
        <v>458</v>
      </c>
      <c r="F1562" s="425"/>
      <c r="G1562" s="338">
        <f t="shared" ref="G1562:M1562" si="1090">ROUNDUP(G1533/30,0)</f>
        <v>3552</v>
      </c>
      <c r="H1562" s="338">
        <f t="shared" si="1090"/>
        <v>3477</v>
      </c>
      <c r="I1562" s="338">
        <f t="shared" si="1090"/>
        <v>3399</v>
      </c>
      <c r="J1562" s="338">
        <f t="shared" si="1090"/>
        <v>3316</v>
      </c>
      <c r="K1562" s="338">
        <f t="shared" si="1090"/>
        <v>3200</v>
      </c>
      <c r="L1562" s="338">
        <f t="shared" si="1090"/>
        <v>3110</v>
      </c>
      <c r="M1562" s="338">
        <f t="shared" si="1090"/>
        <v>3023</v>
      </c>
    </row>
    <row r="1563" spans="3:13">
      <c r="C1563" s="436" t="str">
        <f t="shared" si="1085"/>
        <v>T05</v>
      </c>
      <c r="D1563" s="436" t="str">
        <f t="shared" si="1086"/>
        <v>MSC-MSC</v>
      </c>
      <c r="E1563" s="436" t="s">
        <v>458</v>
      </c>
      <c r="F1563" s="425"/>
      <c r="G1563" s="338">
        <f t="shared" ref="G1563:M1563" si="1091">ROUNDUP(G1534/30,0)</f>
        <v>2696</v>
      </c>
      <c r="H1563" s="338">
        <f t="shared" si="1091"/>
        <v>2750</v>
      </c>
      <c r="I1563" s="338">
        <f t="shared" si="1091"/>
        <v>2805</v>
      </c>
      <c r="J1563" s="338">
        <f t="shared" si="1091"/>
        <v>2861</v>
      </c>
      <c r="K1563" s="338">
        <f t="shared" si="1091"/>
        <v>2902</v>
      </c>
      <c r="L1563" s="338">
        <f t="shared" si="1091"/>
        <v>2957</v>
      </c>
      <c r="M1563" s="338">
        <f t="shared" si="1091"/>
        <v>3016</v>
      </c>
    </row>
    <row r="1564" spans="3:13">
      <c r="C1564" s="436" t="str">
        <f t="shared" si="1085"/>
        <v>T06</v>
      </c>
      <c r="D1564" s="436" t="str">
        <f t="shared" si="1086"/>
        <v>MSC-PPP</v>
      </c>
      <c r="E1564" s="436" t="s">
        <v>458</v>
      </c>
      <c r="F1564" s="425"/>
      <c r="G1564" s="338">
        <f t="shared" ref="G1564:M1564" si="1092">ROUNDUP(G1535/30,0)</f>
        <v>6</v>
      </c>
      <c r="H1564" s="338">
        <f t="shared" si="1092"/>
        <v>6</v>
      </c>
      <c r="I1564" s="338">
        <f t="shared" si="1092"/>
        <v>6</v>
      </c>
      <c r="J1564" s="338">
        <f t="shared" si="1092"/>
        <v>6</v>
      </c>
      <c r="K1564" s="338">
        <f t="shared" si="1092"/>
        <v>6</v>
      </c>
      <c r="L1564" s="338">
        <f t="shared" si="1092"/>
        <v>7</v>
      </c>
      <c r="M1564" s="338">
        <f t="shared" si="1092"/>
        <v>7</v>
      </c>
    </row>
    <row r="1565" spans="3:13">
      <c r="C1565" s="436" t="str">
        <f t="shared" si="1085"/>
        <v>T07</v>
      </c>
      <c r="D1565" s="436" t="str">
        <f t="shared" si="1086"/>
        <v>MSC-HLR</v>
      </c>
      <c r="E1565" s="436" t="s">
        <v>458</v>
      </c>
      <c r="F1565" s="425"/>
      <c r="G1565" s="338">
        <f t="shared" ref="G1565:M1565" si="1093">ROUNDUP(G1536/30,0)</f>
        <v>6</v>
      </c>
      <c r="H1565" s="338">
        <f t="shared" si="1093"/>
        <v>6</v>
      </c>
      <c r="I1565" s="338">
        <f t="shared" si="1093"/>
        <v>6</v>
      </c>
      <c r="J1565" s="338">
        <f t="shared" si="1093"/>
        <v>6</v>
      </c>
      <c r="K1565" s="338">
        <f t="shared" si="1093"/>
        <v>6</v>
      </c>
      <c r="L1565" s="338">
        <f t="shared" si="1093"/>
        <v>7</v>
      </c>
      <c r="M1565" s="338">
        <f t="shared" si="1093"/>
        <v>7</v>
      </c>
    </row>
    <row r="1566" spans="3:13">
      <c r="C1566" s="436" t="str">
        <f t="shared" si="1085"/>
        <v>T08</v>
      </c>
      <c r="D1566" s="436" t="str">
        <f t="shared" si="1086"/>
        <v>MSC-SMS</v>
      </c>
      <c r="E1566" s="436" t="s">
        <v>458</v>
      </c>
      <c r="F1566" s="425"/>
      <c r="G1566" s="338">
        <f t="shared" ref="G1566:M1566" si="1094">ROUNDUP(G1537/30,0)</f>
        <v>1</v>
      </c>
      <c r="H1566" s="338">
        <f t="shared" si="1094"/>
        <v>1</v>
      </c>
      <c r="I1566" s="338">
        <f t="shared" si="1094"/>
        <v>1</v>
      </c>
      <c r="J1566" s="338">
        <f t="shared" si="1094"/>
        <v>1</v>
      </c>
      <c r="K1566" s="338">
        <f t="shared" si="1094"/>
        <v>1</v>
      </c>
      <c r="L1566" s="338">
        <f t="shared" si="1094"/>
        <v>1</v>
      </c>
      <c r="M1566" s="338">
        <f t="shared" si="1094"/>
        <v>1</v>
      </c>
    </row>
    <row r="1567" spans="3:13">
      <c r="C1567" s="436" t="str">
        <f t="shared" si="1085"/>
        <v>T09</v>
      </c>
      <c r="D1567" s="436" t="str">
        <f t="shared" si="1086"/>
        <v>MSC-MMS</v>
      </c>
      <c r="E1567" s="436" t="s">
        <v>458</v>
      </c>
      <c r="F1567" s="425"/>
      <c r="G1567" s="338">
        <f t="shared" ref="G1567:M1567" si="1095">ROUNDUP(G1538/30,0)</f>
        <v>1</v>
      </c>
      <c r="H1567" s="338">
        <f t="shared" si="1095"/>
        <v>1</v>
      </c>
      <c r="I1567" s="338">
        <f t="shared" si="1095"/>
        <v>1</v>
      </c>
      <c r="J1567" s="338">
        <f t="shared" si="1095"/>
        <v>1</v>
      </c>
      <c r="K1567" s="338">
        <f t="shared" si="1095"/>
        <v>1</v>
      </c>
      <c r="L1567" s="338">
        <f t="shared" si="1095"/>
        <v>1</v>
      </c>
      <c r="M1567" s="338">
        <f t="shared" si="1095"/>
        <v>1</v>
      </c>
    </row>
    <row r="1568" spans="3:13">
      <c r="C1568" s="436" t="str">
        <f t="shared" si="1085"/>
        <v>T10</v>
      </c>
      <c r="D1568" s="436" t="str">
        <f t="shared" si="1086"/>
        <v>MSC-OSS</v>
      </c>
      <c r="E1568" s="436" t="s">
        <v>458</v>
      </c>
      <c r="F1568" s="425"/>
      <c r="G1568" s="338">
        <f t="shared" ref="G1568:M1568" si="1096">ROUNDUP(G1539/30,0)</f>
        <v>6</v>
      </c>
      <c r="H1568" s="338">
        <f t="shared" si="1096"/>
        <v>6</v>
      </c>
      <c r="I1568" s="338">
        <f t="shared" si="1096"/>
        <v>6</v>
      </c>
      <c r="J1568" s="338">
        <f t="shared" si="1096"/>
        <v>6</v>
      </c>
      <c r="K1568" s="338">
        <f t="shared" si="1096"/>
        <v>6</v>
      </c>
      <c r="L1568" s="338">
        <f t="shared" si="1096"/>
        <v>7</v>
      </c>
      <c r="M1568" s="338">
        <f t="shared" si="1096"/>
        <v>7</v>
      </c>
    </row>
    <row r="1569" spans="3:13">
      <c r="C1569" s="436" t="str">
        <f t="shared" si="1085"/>
        <v>T11</v>
      </c>
      <c r="D1569" s="436" t="str">
        <f t="shared" si="1086"/>
        <v>MSC-GPRS</v>
      </c>
      <c r="E1569" s="436" t="s">
        <v>458</v>
      </c>
      <c r="F1569" s="425"/>
      <c r="G1569" s="338">
        <f t="shared" ref="G1569:M1569" si="1097">ROUNDUP(G1540/30,0)</f>
        <v>2</v>
      </c>
      <c r="H1569" s="338">
        <f t="shared" si="1097"/>
        <v>2</v>
      </c>
      <c r="I1569" s="338">
        <f t="shared" si="1097"/>
        <v>2</v>
      </c>
      <c r="J1569" s="338">
        <f t="shared" si="1097"/>
        <v>2</v>
      </c>
      <c r="K1569" s="338">
        <f t="shared" si="1097"/>
        <v>2</v>
      </c>
      <c r="L1569" s="338">
        <f t="shared" si="1097"/>
        <v>2</v>
      </c>
      <c r="M1569" s="338">
        <f t="shared" si="1097"/>
        <v>2</v>
      </c>
    </row>
    <row r="1570" spans="3:13">
      <c r="C1570" s="436" t="str">
        <f t="shared" si="1085"/>
        <v>T12</v>
      </c>
      <c r="D1570" s="436" t="str">
        <f t="shared" si="1086"/>
        <v>MSC-BIL</v>
      </c>
      <c r="E1570" s="436" t="s">
        <v>458</v>
      </c>
      <c r="F1570" s="425"/>
      <c r="G1570" s="338">
        <f t="shared" ref="G1570:M1570" si="1098">ROUNDUP(G1541/30,0)</f>
        <v>5</v>
      </c>
      <c r="H1570" s="338">
        <f t="shared" si="1098"/>
        <v>6</v>
      </c>
      <c r="I1570" s="338">
        <f t="shared" si="1098"/>
        <v>6</v>
      </c>
      <c r="J1570" s="338">
        <f t="shared" si="1098"/>
        <v>6</v>
      </c>
      <c r="K1570" s="338">
        <f t="shared" si="1098"/>
        <v>6</v>
      </c>
      <c r="L1570" s="338">
        <f t="shared" si="1098"/>
        <v>6</v>
      </c>
      <c r="M1570" s="338">
        <f t="shared" si="1098"/>
        <v>6</v>
      </c>
    </row>
    <row r="1571" spans="3:13">
      <c r="C1571" s="436" t="str">
        <f t="shared" si="1085"/>
        <v>T13</v>
      </c>
      <c r="D1571" s="436" t="str">
        <f t="shared" si="1086"/>
        <v>MSC-IBIL</v>
      </c>
      <c r="E1571" s="436" t="s">
        <v>458</v>
      </c>
      <c r="F1571" s="425"/>
      <c r="G1571" s="338">
        <f t="shared" ref="G1571:M1571" si="1099">ROUNDUP(G1542/30,0)</f>
        <v>1</v>
      </c>
      <c r="H1571" s="338">
        <f t="shared" si="1099"/>
        <v>1</v>
      </c>
      <c r="I1571" s="338">
        <f t="shared" si="1099"/>
        <v>1</v>
      </c>
      <c r="J1571" s="338">
        <f t="shared" si="1099"/>
        <v>1</v>
      </c>
      <c r="K1571" s="338">
        <f t="shared" si="1099"/>
        <v>1</v>
      </c>
      <c r="L1571" s="338">
        <f t="shared" si="1099"/>
        <v>1</v>
      </c>
      <c r="M1571" s="338">
        <f t="shared" si="1099"/>
        <v>1</v>
      </c>
    </row>
    <row r="1572" spans="3:13">
      <c r="C1572" s="436" t="str">
        <f t="shared" si="1085"/>
        <v>T14</v>
      </c>
      <c r="D1572" s="436" t="str">
        <f t="shared" si="1086"/>
        <v>MSC-IGW</v>
      </c>
      <c r="E1572" s="436" t="s">
        <v>458</v>
      </c>
      <c r="F1572" s="425"/>
      <c r="G1572" s="338">
        <f t="shared" ref="G1572:M1572" si="1100">ROUNDUP(G1543/30,0)</f>
        <v>1437</v>
      </c>
      <c r="H1572" s="338">
        <f t="shared" si="1100"/>
        <v>1466</v>
      </c>
      <c r="I1572" s="338">
        <f t="shared" si="1100"/>
        <v>1495</v>
      </c>
      <c r="J1572" s="338">
        <f t="shared" si="1100"/>
        <v>1525</v>
      </c>
      <c r="K1572" s="338">
        <f t="shared" si="1100"/>
        <v>1547</v>
      </c>
      <c r="L1572" s="338">
        <f t="shared" si="1100"/>
        <v>1537</v>
      </c>
      <c r="M1572" s="338">
        <f t="shared" si="1100"/>
        <v>1568</v>
      </c>
    </row>
    <row r="1573" spans="3:13">
      <c r="C1573" s="436" t="str">
        <f t="shared" si="1085"/>
        <v>T15</v>
      </c>
      <c r="D1573" s="436" t="str">
        <f t="shared" si="1086"/>
        <v>MSC-INT</v>
      </c>
      <c r="E1573" s="436" t="s">
        <v>458</v>
      </c>
      <c r="F1573" s="425"/>
      <c r="G1573" s="338">
        <f t="shared" ref="G1573:M1573" si="1101">ROUNDUP(G1544/30,0)</f>
        <v>208</v>
      </c>
      <c r="H1573" s="338">
        <f t="shared" si="1101"/>
        <v>212</v>
      </c>
      <c r="I1573" s="338">
        <f t="shared" si="1101"/>
        <v>216</v>
      </c>
      <c r="J1573" s="338">
        <f t="shared" si="1101"/>
        <v>220</v>
      </c>
      <c r="K1573" s="338">
        <f t="shared" si="1101"/>
        <v>223</v>
      </c>
      <c r="L1573" s="338">
        <f t="shared" si="1101"/>
        <v>229</v>
      </c>
      <c r="M1573" s="338">
        <f t="shared" si="1101"/>
        <v>234</v>
      </c>
    </row>
    <row r="1574" spans="3:13">
      <c r="C1574" s="436" t="str">
        <f t="shared" si="1085"/>
        <v>T16</v>
      </c>
      <c r="D1574" s="436" t="str">
        <f t="shared" si="1086"/>
        <v>MSC-IN/NGIN</v>
      </c>
      <c r="E1574" s="436" t="s">
        <v>458</v>
      </c>
      <c r="F1574" s="425"/>
      <c r="G1574" s="338">
        <f t="shared" ref="G1574:M1574" si="1102">ROUNDUP(G1545/30,0)</f>
        <v>2</v>
      </c>
      <c r="H1574" s="338">
        <f t="shared" si="1102"/>
        <v>2</v>
      </c>
      <c r="I1574" s="338">
        <f t="shared" si="1102"/>
        <v>2</v>
      </c>
      <c r="J1574" s="338">
        <f t="shared" si="1102"/>
        <v>2</v>
      </c>
      <c r="K1574" s="338">
        <f t="shared" si="1102"/>
        <v>2</v>
      </c>
      <c r="L1574" s="338">
        <f t="shared" si="1102"/>
        <v>2</v>
      </c>
      <c r="M1574" s="338">
        <f t="shared" si="1102"/>
        <v>2</v>
      </c>
    </row>
    <row r="1575" spans="3:13">
      <c r="C1575" s="436" t="str">
        <f t="shared" si="1085"/>
        <v>T17</v>
      </c>
      <c r="D1575" s="436" t="str">
        <f t="shared" si="1086"/>
        <v>eNodeB-MSC</v>
      </c>
      <c r="E1575" s="436" t="s">
        <v>458</v>
      </c>
      <c r="F1575" s="425"/>
      <c r="G1575" s="338">
        <f t="shared" ref="G1575:M1575" si="1103">ROUNDUP(G1546/30,0)</f>
        <v>360</v>
      </c>
      <c r="H1575" s="338">
        <f t="shared" si="1103"/>
        <v>611</v>
      </c>
      <c r="I1575" s="338">
        <f t="shared" si="1103"/>
        <v>870</v>
      </c>
      <c r="J1575" s="338">
        <f t="shared" si="1103"/>
        <v>1139</v>
      </c>
      <c r="K1575" s="338">
        <f t="shared" si="1103"/>
        <v>1405</v>
      </c>
      <c r="L1575" s="338">
        <f t="shared" si="1103"/>
        <v>1670</v>
      </c>
      <c r="M1575" s="338">
        <f t="shared" si="1103"/>
        <v>1965</v>
      </c>
    </row>
    <row r="1576" spans="3:13">
      <c r="C1576" s="436" t="str">
        <f t="shared" si="1085"/>
        <v>T18</v>
      </c>
      <c r="D1576" s="436" t="str">
        <f t="shared" si="1086"/>
        <v>OTHER: complete as required</v>
      </c>
      <c r="E1576" s="436" t="s">
        <v>458</v>
      </c>
      <c r="F1576" s="425"/>
      <c r="G1576" s="338">
        <f t="shared" ref="G1576:M1576" si="1104">ROUNDUP(G1547/30,0)</f>
        <v>0</v>
      </c>
      <c r="H1576" s="338">
        <f t="shared" si="1104"/>
        <v>0</v>
      </c>
      <c r="I1576" s="338">
        <f t="shared" si="1104"/>
        <v>0</v>
      </c>
      <c r="J1576" s="338">
        <f t="shared" si="1104"/>
        <v>0</v>
      </c>
      <c r="K1576" s="338">
        <f t="shared" si="1104"/>
        <v>0</v>
      </c>
      <c r="L1576" s="338">
        <f t="shared" si="1104"/>
        <v>0</v>
      </c>
      <c r="M1576" s="338">
        <f t="shared" si="1104"/>
        <v>0</v>
      </c>
    </row>
    <row r="1577" spans="3:13">
      <c r="C1577" s="436" t="str">
        <f t="shared" si="1085"/>
        <v>T19</v>
      </c>
      <c r="D1577" s="436" t="str">
        <f t="shared" si="1086"/>
        <v>OTHER: complete as required</v>
      </c>
      <c r="E1577" s="436" t="s">
        <v>458</v>
      </c>
      <c r="F1577" s="425"/>
      <c r="G1577" s="338">
        <f t="shared" ref="G1577:M1577" si="1105">ROUNDUP(G1548/30,0)</f>
        <v>0</v>
      </c>
      <c r="H1577" s="338">
        <f t="shared" si="1105"/>
        <v>0</v>
      </c>
      <c r="I1577" s="338">
        <f t="shared" si="1105"/>
        <v>0</v>
      </c>
      <c r="J1577" s="338">
        <f t="shared" si="1105"/>
        <v>0</v>
      </c>
      <c r="K1577" s="338">
        <f t="shared" si="1105"/>
        <v>0</v>
      </c>
      <c r="L1577" s="338">
        <f t="shared" si="1105"/>
        <v>0</v>
      </c>
      <c r="M1577" s="338">
        <f t="shared" si="1105"/>
        <v>0</v>
      </c>
    </row>
    <row r="1578" spans="3:13">
      <c r="C1578" s="436" t="str">
        <f t="shared" si="1085"/>
        <v>T20</v>
      </c>
      <c r="D1578" s="436" t="str">
        <f t="shared" si="1086"/>
        <v>OTHER: complete as required</v>
      </c>
      <c r="E1578" s="436" t="s">
        <v>458</v>
      </c>
      <c r="F1578" s="425"/>
      <c r="G1578" s="338">
        <f t="shared" ref="G1578:M1578" si="1106">ROUNDUP(G1549/30,0)</f>
        <v>0</v>
      </c>
      <c r="H1578" s="338">
        <f t="shared" si="1106"/>
        <v>0</v>
      </c>
      <c r="I1578" s="338">
        <f t="shared" si="1106"/>
        <v>0</v>
      </c>
      <c r="J1578" s="338">
        <f t="shared" si="1106"/>
        <v>0</v>
      </c>
      <c r="K1578" s="338">
        <f t="shared" si="1106"/>
        <v>0</v>
      </c>
      <c r="L1578" s="338">
        <f t="shared" si="1106"/>
        <v>0</v>
      </c>
      <c r="M1578" s="338">
        <f t="shared" si="1106"/>
        <v>0</v>
      </c>
    </row>
    <row r="1579" spans="3:13">
      <c r="C1579" s="436" t="str">
        <f t="shared" si="1085"/>
        <v>T21</v>
      </c>
      <c r="D1579" s="436" t="str">
        <f t="shared" si="1086"/>
        <v>OTHER: complete as required</v>
      </c>
      <c r="E1579" s="436" t="s">
        <v>458</v>
      </c>
      <c r="F1579" s="425"/>
      <c r="G1579" s="338">
        <f t="shared" ref="G1579:M1579" si="1107">ROUNDUP(G1550/30,0)</f>
        <v>0</v>
      </c>
      <c r="H1579" s="338">
        <f t="shared" si="1107"/>
        <v>0</v>
      </c>
      <c r="I1579" s="338">
        <f t="shared" si="1107"/>
        <v>0</v>
      </c>
      <c r="J1579" s="338">
        <f t="shared" si="1107"/>
        <v>0</v>
      </c>
      <c r="K1579" s="338">
        <f t="shared" si="1107"/>
        <v>0</v>
      </c>
      <c r="L1579" s="338">
        <f t="shared" si="1107"/>
        <v>0</v>
      </c>
      <c r="M1579" s="338">
        <f t="shared" si="1107"/>
        <v>0</v>
      </c>
    </row>
    <row r="1580" spans="3:13">
      <c r="C1580" s="436" t="str">
        <f t="shared" si="1085"/>
        <v>T22</v>
      </c>
      <c r="D1580" s="436" t="str">
        <f t="shared" si="1086"/>
        <v>OTHER: complete as required</v>
      </c>
      <c r="E1580" s="436" t="s">
        <v>458</v>
      </c>
      <c r="F1580" s="425"/>
      <c r="G1580" s="338">
        <f t="shared" ref="G1580:M1580" si="1108">ROUNDUP(G1551/30,0)</f>
        <v>0</v>
      </c>
      <c r="H1580" s="338">
        <f t="shared" si="1108"/>
        <v>0</v>
      </c>
      <c r="I1580" s="338">
        <f t="shared" si="1108"/>
        <v>0</v>
      </c>
      <c r="J1580" s="338">
        <f t="shared" si="1108"/>
        <v>0</v>
      </c>
      <c r="K1580" s="338">
        <f t="shared" si="1108"/>
        <v>0</v>
      </c>
      <c r="L1580" s="338">
        <f t="shared" si="1108"/>
        <v>0</v>
      </c>
      <c r="M1580" s="338">
        <f t="shared" si="1108"/>
        <v>0</v>
      </c>
    </row>
    <row r="1581" spans="3:13">
      <c r="C1581" s="436" t="str">
        <f t="shared" si="1085"/>
        <v>T23</v>
      </c>
      <c r="D1581" s="436" t="str">
        <f t="shared" si="1086"/>
        <v>OTHER: complete as required</v>
      </c>
      <c r="E1581" s="436" t="s">
        <v>458</v>
      </c>
      <c r="F1581" s="425"/>
      <c r="G1581" s="338">
        <f t="shared" ref="G1581:M1581" si="1109">ROUNDUP(G1552/30,0)</f>
        <v>0</v>
      </c>
      <c r="H1581" s="338">
        <f t="shared" si="1109"/>
        <v>0</v>
      </c>
      <c r="I1581" s="338">
        <f t="shared" si="1109"/>
        <v>0</v>
      </c>
      <c r="J1581" s="338">
        <f t="shared" si="1109"/>
        <v>0</v>
      </c>
      <c r="K1581" s="338">
        <f t="shared" si="1109"/>
        <v>0</v>
      </c>
      <c r="L1581" s="338">
        <f t="shared" si="1109"/>
        <v>0</v>
      </c>
      <c r="M1581" s="338">
        <f t="shared" si="1109"/>
        <v>0</v>
      </c>
    </row>
    <row r="1582" spans="3:13">
      <c r="C1582" s="436" t="str">
        <f t="shared" si="1085"/>
        <v>T24</v>
      </c>
      <c r="D1582" s="436" t="str">
        <f t="shared" si="1086"/>
        <v>OTHER: complete as required</v>
      </c>
      <c r="E1582" s="436" t="s">
        <v>458</v>
      </c>
      <c r="F1582" s="425"/>
      <c r="G1582" s="338">
        <f t="shared" ref="G1582:M1582" si="1110">ROUNDUP(G1553/30,0)</f>
        <v>0</v>
      </c>
      <c r="H1582" s="338">
        <f t="shared" si="1110"/>
        <v>0</v>
      </c>
      <c r="I1582" s="338">
        <f t="shared" si="1110"/>
        <v>0</v>
      </c>
      <c r="J1582" s="338">
        <f t="shared" si="1110"/>
        <v>0</v>
      </c>
      <c r="K1582" s="338">
        <f t="shared" si="1110"/>
        <v>0</v>
      </c>
      <c r="L1582" s="338">
        <f t="shared" si="1110"/>
        <v>0</v>
      </c>
      <c r="M1582" s="338">
        <f t="shared" si="1110"/>
        <v>0</v>
      </c>
    </row>
    <row r="1583" spans="3:13">
      <c r="C1583" s="436" t="str">
        <f t="shared" si="1085"/>
        <v>T25</v>
      </c>
      <c r="D1583" s="436" t="str">
        <f t="shared" si="1086"/>
        <v>OTHER: complete as required</v>
      </c>
      <c r="E1583" s="436" t="s">
        <v>458</v>
      </c>
      <c r="F1583" s="425"/>
      <c r="G1583" s="338">
        <f t="shared" ref="G1583:M1583" si="1111">ROUNDUP(G1554/30,0)</f>
        <v>0</v>
      </c>
      <c r="H1583" s="338">
        <f t="shared" si="1111"/>
        <v>0</v>
      </c>
      <c r="I1583" s="338">
        <f t="shared" si="1111"/>
        <v>0</v>
      </c>
      <c r="J1583" s="338">
        <f t="shared" si="1111"/>
        <v>0</v>
      </c>
      <c r="K1583" s="338">
        <f t="shared" si="1111"/>
        <v>0</v>
      </c>
      <c r="L1583" s="338">
        <f t="shared" si="1111"/>
        <v>0</v>
      </c>
      <c r="M1583" s="338">
        <f t="shared" si="1111"/>
        <v>0</v>
      </c>
    </row>
    <row r="1584" spans="3:13">
      <c r="M1584" s="503"/>
    </row>
    <row r="1585" spans="3:13" s="503" customFormat="1">
      <c r="C1585" s="225" t="s">
        <v>888</v>
      </c>
    </row>
    <row r="1586" spans="3:13" s="503" customFormat="1"/>
    <row r="1587" spans="3:13" s="710" customFormat="1">
      <c r="C1587" s="710" t="s">
        <v>890</v>
      </c>
      <c r="E1587" s="722"/>
      <c r="F1587" s="722"/>
      <c r="G1587" s="696">
        <v>2014</v>
      </c>
      <c r="H1587" s="696">
        <v>2015</v>
      </c>
      <c r="I1587" s="696">
        <v>2016</v>
      </c>
      <c r="J1587" s="696">
        <v>2017</v>
      </c>
      <c r="K1587" s="696">
        <v>2018</v>
      </c>
      <c r="L1587" s="696">
        <v>2019</v>
      </c>
      <c r="M1587" s="696">
        <v>2020</v>
      </c>
    </row>
    <row r="1588" spans="3:13" s="503" customFormat="1">
      <c r="C1588" s="436" t="str">
        <f>C1675</f>
        <v>N03</v>
      </c>
      <c r="D1588" s="436" t="str">
        <f>D1675</f>
        <v>BTS</v>
      </c>
      <c r="E1588" s="436"/>
      <c r="F1588" s="642" t="s">
        <v>300</v>
      </c>
      <c r="G1588" s="437">
        <f t="shared" ref="G1588:M1589" si="1112">G1675</f>
        <v>4245.3686835974686</v>
      </c>
      <c r="H1588" s="437">
        <f t="shared" si="1112"/>
        <v>4330.2760572694206</v>
      </c>
      <c r="I1588" s="437">
        <f t="shared" si="1112"/>
        <v>4416.8815784148082</v>
      </c>
      <c r="J1588" s="437">
        <f t="shared" si="1112"/>
        <v>4505.2192099831036</v>
      </c>
      <c r="K1588" s="437">
        <f t="shared" si="1112"/>
        <v>4595.323594182767</v>
      </c>
      <c r="L1588" s="437">
        <f t="shared" si="1112"/>
        <v>4687.2300660664223</v>
      </c>
      <c r="M1588" s="437">
        <f t="shared" si="1112"/>
        <v>4780.9746673877471</v>
      </c>
    </row>
    <row r="1589" spans="3:13" s="503" customFormat="1">
      <c r="C1589" s="436" t="str">
        <f t="shared" ref="C1589" si="1113">C1676</f>
        <v>N04</v>
      </c>
      <c r="D1589" s="436" t="str">
        <f>D1676</f>
        <v>Node B</v>
      </c>
      <c r="E1589" s="436"/>
      <c r="F1589" s="642" t="s">
        <v>300</v>
      </c>
      <c r="G1589" s="437">
        <f t="shared" si="1112"/>
        <v>865.41185484678726</v>
      </c>
      <c r="H1589" s="437">
        <f t="shared" si="1112"/>
        <v>854.65302137342701</v>
      </c>
      <c r="I1589" s="437">
        <f t="shared" si="1112"/>
        <v>842.17273425708777</v>
      </c>
      <c r="J1589" s="437">
        <f t="shared" si="1112"/>
        <v>829.51616097371038</v>
      </c>
      <c r="K1589" s="437">
        <f t="shared" si="1112"/>
        <v>816.01239343549389</v>
      </c>
      <c r="L1589" s="437">
        <f t="shared" si="1112"/>
        <v>797.61327033910027</v>
      </c>
      <c r="M1589" s="437">
        <f t="shared" si="1112"/>
        <v>783.27482004360479</v>
      </c>
    </row>
    <row r="1590" spans="3:13" s="503" customFormat="1">
      <c r="C1590" s="436" t="str">
        <f>C1696</f>
        <v>N24</v>
      </c>
      <c r="D1590" s="436" t="str">
        <f>D1696</f>
        <v>eNodeB</v>
      </c>
      <c r="E1590" s="436"/>
      <c r="F1590" s="642" t="s">
        <v>300</v>
      </c>
      <c r="G1590" s="437">
        <f t="shared" ref="G1590:M1590" si="1114">G1696</f>
        <v>52.746483950831674</v>
      </c>
      <c r="H1590" s="437">
        <f t="shared" si="1114"/>
        <v>158.72012005241339</v>
      </c>
      <c r="I1590" s="437">
        <f t="shared" si="1114"/>
        <v>264.29979966617339</v>
      </c>
      <c r="J1590" s="437">
        <f t="shared" si="1114"/>
        <v>370.38973925217539</v>
      </c>
      <c r="K1590" s="437">
        <f t="shared" si="1114"/>
        <v>371.10734474400954</v>
      </c>
      <c r="L1590" s="437">
        <f t="shared" si="1114"/>
        <v>372.15129404505831</v>
      </c>
      <c r="M1590" s="437">
        <f t="shared" si="1114"/>
        <v>373.34590939165304</v>
      </c>
    </row>
    <row r="1591" spans="3:13" s="503" customFormat="1">
      <c r="C1591" s="436"/>
      <c r="D1591" s="643" t="s">
        <v>889</v>
      </c>
      <c r="E1591" s="436"/>
      <c r="F1591" s="642" t="s">
        <v>300</v>
      </c>
      <c r="G1591" s="338">
        <f>SUM(G1588:G1590)</f>
        <v>5163.5270223950884</v>
      </c>
      <c r="H1591" s="338">
        <f t="shared" ref="H1591:M1591" si="1115">SUM(H1588:H1590)</f>
        <v>5343.6491986952606</v>
      </c>
      <c r="I1591" s="338">
        <f t="shared" si="1115"/>
        <v>5523.3541123380692</v>
      </c>
      <c r="J1591" s="338">
        <f t="shared" si="1115"/>
        <v>5705.12511020899</v>
      </c>
      <c r="K1591" s="338">
        <f t="shared" si="1115"/>
        <v>5782.4433323622707</v>
      </c>
      <c r="L1591" s="338">
        <f t="shared" si="1115"/>
        <v>5856.9946304505811</v>
      </c>
      <c r="M1591" s="338">
        <f t="shared" si="1115"/>
        <v>5937.5953968230042</v>
      </c>
    </row>
    <row r="1592" spans="3:13" s="503" customFormat="1"/>
    <row r="1593" spans="3:13" s="503" customFormat="1">
      <c r="C1593" s="225" t="s">
        <v>894</v>
      </c>
    </row>
    <row r="1594" spans="3:13" s="503" customFormat="1">
      <c r="C1594" s="436"/>
      <c r="D1594" s="436" t="s">
        <v>891</v>
      </c>
      <c r="E1594" s="436" t="s">
        <v>46</v>
      </c>
      <c r="F1594" s="642" t="s">
        <v>300</v>
      </c>
      <c r="G1594" s="338">
        <f t="shared" ref="G1594:M1594" si="1116">IF(G1588&gt;G1589,G1588-G1596-G1597,0)</f>
        <v>3379.9568287506813</v>
      </c>
      <c r="H1594" s="338">
        <f t="shared" si="1116"/>
        <v>3475.6230358959938</v>
      </c>
      <c r="I1594" s="338">
        <f t="shared" si="1116"/>
        <v>3574.7088441577207</v>
      </c>
      <c r="J1594" s="338">
        <f t="shared" si="1116"/>
        <v>3675.7030490093935</v>
      </c>
      <c r="K1594" s="338">
        <f t="shared" si="1116"/>
        <v>3779.3112007472728</v>
      </c>
      <c r="L1594" s="338">
        <f t="shared" si="1116"/>
        <v>3889.6167957273219</v>
      </c>
      <c r="M1594" s="338">
        <f t="shared" si="1116"/>
        <v>3997.6998473441422</v>
      </c>
    </row>
    <row r="1595" spans="3:13" s="503" customFormat="1">
      <c r="C1595" s="436"/>
      <c r="D1595" s="436" t="s">
        <v>896</v>
      </c>
      <c r="E1595" s="436" t="s">
        <v>895</v>
      </c>
      <c r="F1595" s="642" t="s">
        <v>300</v>
      </c>
      <c r="G1595" s="338">
        <f t="shared" ref="G1595:M1595" si="1117">IF(G1589&gt;G1588,G1589-G1596-G1597,0)</f>
        <v>0</v>
      </c>
      <c r="H1595" s="338">
        <f t="shared" si="1117"/>
        <v>0</v>
      </c>
      <c r="I1595" s="338">
        <f t="shared" si="1117"/>
        <v>0</v>
      </c>
      <c r="J1595" s="338">
        <f t="shared" si="1117"/>
        <v>0</v>
      </c>
      <c r="K1595" s="338">
        <f t="shared" si="1117"/>
        <v>0</v>
      </c>
      <c r="L1595" s="338">
        <f t="shared" si="1117"/>
        <v>0</v>
      </c>
      <c r="M1595" s="338">
        <f t="shared" si="1117"/>
        <v>0</v>
      </c>
    </row>
    <row r="1596" spans="3:13" s="503" customFormat="1">
      <c r="C1596" s="436"/>
      <c r="D1596" s="436" t="s">
        <v>892</v>
      </c>
      <c r="E1596" s="436" t="s">
        <v>895</v>
      </c>
      <c r="F1596" s="642" t="s">
        <v>300</v>
      </c>
      <c r="G1596" s="338">
        <f t="shared" ref="G1596:M1596" si="1118">IF(G1588&gt;G1589,G1589-G1597,G1588-G1597)</f>
        <v>812.66537089595556</v>
      </c>
      <c r="H1596" s="338">
        <f t="shared" si="1118"/>
        <v>695.93290132101356</v>
      </c>
      <c r="I1596" s="338">
        <f t="shared" si="1118"/>
        <v>577.87293459091438</v>
      </c>
      <c r="J1596" s="338">
        <f t="shared" si="1118"/>
        <v>459.126421721535</v>
      </c>
      <c r="K1596" s="338">
        <f t="shared" si="1118"/>
        <v>444.90504869148435</v>
      </c>
      <c r="L1596" s="338">
        <f t="shared" si="1118"/>
        <v>425.46197629404196</v>
      </c>
      <c r="M1596" s="338">
        <f t="shared" si="1118"/>
        <v>409.92891065195175</v>
      </c>
    </row>
    <row r="1597" spans="3:13" s="503" customFormat="1">
      <c r="C1597" s="436"/>
      <c r="D1597" s="436" t="s">
        <v>893</v>
      </c>
      <c r="E1597" s="436" t="s">
        <v>895</v>
      </c>
      <c r="F1597" s="642" t="s">
        <v>300</v>
      </c>
      <c r="G1597" s="338">
        <f>G1590</f>
        <v>52.746483950831674</v>
      </c>
      <c r="H1597" s="338">
        <f t="shared" ref="H1597:M1597" si="1119">H1590</f>
        <v>158.72012005241339</v>
      </c>
      <c r="I1597" s="338">
        <f t="shared" si="1119"/>
        <v>264.29979966617339</v>
      </c>
      <c r="J1597" s="338">
        <f t="shared" si="1119"/>
        <v>370.38973925217539</v>
      </c>
      <c r="K1597" s="338">
        <f t="shared" si="1119"/>
        <v>371.10734474400954</v>
      </c>
      <c r="L1597" s="338">
        <f t="shared" si="1119"/>
        <v>372.15129404505831</v>
      </c>
      <c r="M1597" s="338">
        <f t="shared" si="1119"/>
        <v>373.34590939165304</v>
      </c>
    </row>
    <row r="1598" spans="3:13" s="503" customFormat="1">
      <c r="C1598" s="436"/>
      <c r="D1598" s="643" t="s">
        <v>2</v>
      </c>
      <c r="E1598" s="643" t="s">
        <v>895</v>
      </c>
      <c r="F1598" s="645" t="s">
        <v>300</v>
      </c>
      <c r="G1598" s="644">
        <f>SUM(G1594:G1597)</f>
        <v>4245.3686835974686</v>
      </c>
      <c r="H1598" s="644">
        <f t="shared" ref="H1598:M1598" si="1120">SUM(H1594:H1597)</f>
        <v>4330.2760572694206</v>
      </c>
      <c r="I1598" s="644">
        <f t="shared" si="1120"/>
        <v>4416.8815784148082</v>
      </c>
      <c r="J1598" s="644">
        <f t="shared" si="1120"/>
        <v>4505.2192099831045</v>
      </c>
      <c r="K1598" s="644">
        <f t="shared" si="1120"/>
        <v>4595.323594182767</v>
      </c>
      <c r="L1598" s="644">
        <f t="shared" si="1120"/>
        <v>4687.2300660664223</v>
      </c>
      <c r="M1598" s="644">
        <f t="shared" si="1120"/>
        <v>4780.9746673877462</v>
      </c>
    </row>
    <row r="1599" spans="3:13" s="651" customFormat="1">
      <c r="F1599" s="282"/>
      <c r="G1599" s="653" t="str">
        <f t="shared" ref="G1599:M1599" si="1121">IF((G1597*3+G1596*2+G1595+G1594)=G1591,"OK","ERROR")</f>
        <v>OK</v>
      </c>
      <c r="H1599" s="653" t="str">
        <f t="shared" si="1121"/>
        <v>OK</v>
      </c>
      <c r="I1599" s="653" t="str">
        <f t="shared" si="1121"/>
        <v>OK</v>
      </c>
      <c r="J1599" s="653" t="str">
        <f t="shared" si="1121"/>
        <v>OK</v>
      </c>
      <c r="K1599" s="653" t="str">
        <f t="shared" si="1121"/>
        <v>OK</v>
      </c>
      <c r="L1599" s="653" t="str">
        <f t="shared" si="1121"/>
        <v>OK</v>
      </c>
      <c r="M1599" s="653" t="str">
        <f t="shared" si="1121"/>
        <v>OK</v>
      </c>
    </row>
    <row r="1600" spans="3:13" s="503" customFormat="1">
      <c r="C1600" s="225" t="s">
        <v>894</v>
      </c>
    </row>
    <row r="1601" spans="3:13" s="503" customFormat="1">
      <c r="C1601" s="436"/>
      <c r="D1601" s="436" t="s">
        <v>46</v>
      </c>
      <c r="E1601" s="436"/>
      <c r="F1601" s="642" t="s">
        <v>300</v>
      </c>
      <c r="G1601" s="338">
        <f>G1594</f>
        <v>3379.9568287506813</v>
      </c>
      <c r="H1601" s="338">
        <f t="shared" ref="H1601:M1601" si="1122">H1594</f>
        <v>3475.6230358959938</v>
      </c>
      <c r="I1601" s="338">
        <f t="shared" si="1122"/>
        <v>3574.7088441577207</v>
      </c>
      <c r="J1601" s="338">
        <f t="shared" si="1122"/>
        <v>3675.7030490093935</v>
      </c>
      <c r="K1601" s="338">
        <f t="shared" si="1122"/>
        <v>3779.3112007472728</v>
      </c>
      <c r="L1601" s="338">
        <f t="shared" si="1122"/>
        <v>3889.6167957273219</v>
      </c>
      <c r="M1601" s="338">
        <f t="shared" si="1122"/>
        <v>3997.6998473441422</v>
      </c>
    </row>
    <row r="1602" spans="3:13" s="503" customFormat="1">
      <c r="C1602" s="436"/>
      <c r="D1602" s="436" t="s">
        <v>895</v>
      </c>
      <c r="E1602" s="436"/>
      <c r="F1602" s="642" t="s">
        <v>300</v>
      </c>
      <c r="G1602" s="338">
        <f>G1595+G1596+G1597</f>
        <v>865.41185484678726</v>
      </c>
      <c r="H1602" s="338">
        <f t="shared" ref="H1602:M1602" si="1123">H1595+H1596+H1597</f>
        <v>854.65302137342701</v>
      </c>
      <c r="I1602" s="338">
        <f t="shared" si="1123"/>
        <v>842.17273425708777</v>
      </c>
      <c r="J1602" s="338">
        <f t="shared" si="1123"/>
        <v>829.51616097371038</v>
      </c>
      <c r="K1602" s="338">
        <f t="shared" si="1123"/>
        <v>816.01239343549389</v>
      </c>
      <c r="L1602" s="338">
        <f t="shared" si="1123"/>
        <v>797.61327033910027</v>
      </c>
      <c r="M1602" s="338">
        <f t="shared" si="1123"/>
        <v>783.27482004360479</v>
      </c>
    </row>
    <row r="1603" spans="3:13" s="503" customFormat="1">
      <c r="C1603" s="436"/>
      <c r="D1603" s="436" t="s">
        <v>2</v>
      </c>
      <c r="E1603" s="436"/>
      <c r="F1603" s="642" t="s">
        <v>300</v>
      </c>
      <c r="G1603" s="644">
        <f>G1601+G1602</f>
        <v>4245.3686835974686</v>
      </c>
      <c r="H1603" s="644">
        <f t="shared" ref="H1603:M1603" si="1124">H1601+H1602</f>
        <v>4330.2760572694206</v>
      </c>
      <c r="I1603" s="644">
        <f t="shared" si="1124"/>
        <v>4416.8815784148082</v>
      </c>
      <c r="J1603" s="644">
        <f t="shared" si="1124"/>
        <v>4505.2192099831036</v>
      </c>
      <c r="K1603" s="644">
        <f t="shared" si="1124"/>
        <v>4595.323594182767</v>
      </c>
      <c r="L1603" s="644">
        <f t="shared" si="1124"/>
        <v>4687.2300660664223</v>
      </c>
      <c r="M1603" s="644">
        <f t="shared" si="1124"/>
        <v>4780.9746673877471</v>
      </c>
    </row>
    <row r="1604" spans="3:13" s="651" customFormat="1">
      <c r="G1604" s="548" t="str">
        <f>IF(G1603=G1598,"OK","ERROR")</f>
        <v>OK</v>
      </c>
      <c r="H1604" s="548" t="str">
        <f t="shared" ref="H1604:M1604" si="1125">IF(H1603=H1598,"OK","ERROR")</f>
        <v>OK</v>
      </c>
      <c r="I1604" s="548" t="str">
        <f t="shared" si="1125"/>
        <v>OK</v>
      </c>
      <c r="J1604" s="548" t="str">
        <f t="shared" si="1125"/>
        <v>OK</v>
      </c>
      <c r="K1604" s="548" t="str">
        <f t="shared" si="1125"/>
        <v>OK</v>
      </c>
      <c r="L1604" s="548" t="str">
        <f t="shared" si="1125"/>
        <v>OK</v>
      </c>
      <c r="M1604" s="548" t="str">
        <f t="shared" si="1125"/>
        <v>OK</v>
      </c>
    </row>
    <row r="1605" spans="3:13" s="503" customFormat="1">
      <c r="C1605" s="225" t="s">
        <v>901</v>
      </c>
    </row>
    <row r="1606" spans="3:13" s="503" customFormat="1">
      <c r="C1606" s="436"/>
      <c r="D1606" s="436" t="s">
        <v>898</v>
      </c>
      <c r="E1606" s="436"/>
      <c r="F1606" s="642" t="s">
        <v>897</v>
      </c>
      <c r="G1606" s="437">
        <f>'1. Coverage&amp;Subs'!F148</f>
        <v>111001.90200000003</v>
      </c>
      <c r="H1606" s="437">
        <f>'1. Coverage&amp;Subs'!G148</f>
        <v>111339.08140625578</v>
      </c>
      <c r="I1606" s="437">
        <f>'1. Coverage&amp;Subs'!H148</f>
        <v>111240.70559285743</v>
      </c>
      <c r="J1606" s="437">
        <f>'1. Coverage&amp;Subs'!I148</f>
        <v>111351.94629845025</v>
      </c>
      <c r="K1606" s="437">
        <f>'1. Coverage&amp;Subs'!J148</f>
        <v>111385.35188233982</v>
      </c>
      <c r="L1606" s="437">
        <f>'1. Coverage&amp;Subs'!K148</f>
        <v>111418.11060634258</v>
      </c>
      <c r="M1606" s="437">
        <f>'1. Coverage&amp;Subs'!L148</f>
        <v>111451.53603952448</v>
      </c>
    </row>
    <row r="1607" spans="3:13" s="503" customFormat="1">
      <c r="C1607" s="436"/>
      <c r="D1607" s="436" t="s">
        <v>900</v>
      </c>
      <c r="E1607" s="436"/>
      <c r="F1607" s="642" t="s">
        <v>899</v>
      </c>
      <c r="G1607" s="644">
        <f>G1606^(1/2)/(G1602^(1/2)-1)*(1+'B. Dashboard'!$F$82)</f>
        <v>15.241118397844925</v>
      </c>
      <c r="H1607" s="644">
        <f>H1606^(1/2)/(H1602^(1/2)-1)*(1+'B. Dashboard'!$F$82)</f>
        <v>15.363418078239716</v>
      </c>
      <c r="I1607" s="644">
        <f>I1606^(1/2)/(I1602^(1/2)-1)*(1+'B. Dashboard'!$F$82)</f>
        <v>15.474042844571452</v>
      </c>
      <c r="J1607" s="644">
        <f>J1606^(1/2)/(J1602^(1/2)-1)*(1+'B. Dashboard'!$F$82)</f>
        <v>15.603671814039553</v>
      </c>
      <c r="K1607" s="644">
        <f>K1606^(1/2)/(K1602^(1/2)-1)*(1+'B. Dashboard'!$F$82)</f>
        <v>15.739275372400721</v>
      </c>
      <c r="L1607" s="644">
        <f>L1606^(1/2)/(L1602^(1/2)-1)*(1+'B. Dashboard'!$F$82)</f>
        <v>15.928742610822109</v>
      </c>
      <c r="M1607" s="644">
        <f>M1606^(1/2)/(M1602^(1/2)-1)*(1+'B. Dashboard'!$F$82)</f>
        <v>16.081664971933442</v>
      </c>
    </row>
    <row r="1608" spans="3:13" s="503" customFormat="1">
      <c r="G1608" s="225"/>
      <c r="H1608" s="225"/>
      <c r="I1608" s="225"/>
      <c r="J1608" s="225"/>
      <c r="K1608" s="225"/>
      <c r="L1608" s="225"/>
      <c r="M1608" s="225"/>
    </row>
    <row r="1609" spans="3:13">
      <c r="C1609" s="225" t="s">
        <v>459</v>
      </c>
      <c r="D1609" s="223"/>
      <c r="E1609" s="223"/>
      <c r="F1609" s="223"/>
      <c r="G1609" s="223"/>
      <c r="H1609" s="223"/>
      <c r="I1609" s="223"/>
      <c r="J1609" s="223"/>
      <c r="K1609" s="223"/>
      <c r="L1609" s="223"/>
      <c r="M1609" s="503"/>
    </row>
    <row r="1610" spans="3:13">
      <c r="C1610" s="223"/>
      <c r="D1610" s="223"/>
      <c r="E1610" s="223"/>
      <c r="F1610" s="223"/>
      <c r="G1610" s="223"/>
      <c r="H1610" s="223"/>
      <c r="I1610" s="223"/>
      <c r="J1610" s="223"/>
      <c r="K1610" s="223"/>
      <c r="L1610" s="223"/>
      <c r="M1610" s="503"/>
    </row>
    <row r="1611" spans="3:13">
      <c r="C1611" s="435"/>
      <c r="D1611" s="284" t="s">
        <v>459</v>
      </c>
      <c r="E1611" s="284" t="s">
        <v>14</v>
      </c>
      <c r="F1611" s="244"/>
      <c r="G1611" s="230">
        <f t="shared" ref="G1611:M1611" si="1126">G430</f>
        <v>2014</v>
      </c>
      <c r="H1611" s="230">
        <f t="shared" si="1126"/>
        <v>2015</v>
      </c>
      <c r="I1611" s="230">
        <f t="shared" si="1126"/>
        <v>2016</v>
      </c>
      <c r="J1611" s="230">
        <f t="shared" si="1126"/>
        <v>2017</v>
      </c>
      <c r="K1611" s="230">
        <f t="shared" si="1126"/>
        <v>2018</v>
      </c>
      <c r="L1611" s="230">
        <f t="shared" si="1126"/>
        <v>2019</v>
      </c>
      <c r="M1611" s="230">
        <f t="shared" si="1126"/>
        <v>2020</v>
      </c>
    </row>
    <row r="1612" spans="3:13">
      <c r="C1612" s="436" t="str">
        <f t="shared" ref="C1612:D1636" si="1127">C1559</f>
        <v>T01</v>
      </c>
      <c r="D1612" s="436" t="str">
        <f t="shared" si="1127"/>
        <v>BTS-BSC</v>
      </c>
      <c r="E1612" s="436" t="s">
        <v>460</v>
      </c>
      <c r="F1612" s="425"/>
      <c r="G1612" s="338">
        <f>G1601</f>
        <v>3379.9568287506813</v>
      </c>
      <c r="H1612" s="338">
        <f t="shared" ref="H1612:M1612" si="1128">H1601</f>
        <v>3475.6230358959938</v>
      </c>
      <c r="I1612" s="338">
        <f t="shared" si="1128"/>
        <v>3574.7088441577207</v>
      </c>
      <c r="J1612" s="338">
        <f t="shared" si="1128"/>
        <v>3675.7030490093935</v>
      </c>
      <c r="K1612" s="338">
        <f t="shared" si="1128"/>
        <v>3779.3112007472728</v>
      </c>
      <c r="L1612" s="338">
        <f t="shared" si="1128"/>
        <v>3889.6167957273219</v>
      </c>
      <c r="M1612" s="338">
        <f t="shared" si="1128"/>
        <v>3997.6998473441422</v>
      </c>
    </row>
    <row r="1613" spans="3:13">
      <c r="C1613" s="436" t="str">
        <f t="shared" si="1127"/>
        <v>T02</v>
      </c>
      <c r="D1613" s="436" t="str">
        <f t="shared" si="1127"/>
        <v>Node B-RNC</v>
      </c>
      <c r="E1613" s="436" t="s">
        <v>460</v>
      </c>
      <c r="F1613" s="425"/>
      <c r="G1613" s="338">
        <f>G1602</f>
        <v>865.41185484678726</v>
      </c>
      <c r="H1613" s="338">
        <f t="shared" ref="H1613:M1613" si="1129">H1602</f>
        <v>854.65302137342701</v>
      </c>
      <c r="I1613" s="338">
        <f t="shared" si="1129"/>
        <v>842.17273425708777</v>
      </c>
      <c r="J1613" s="338">
        <f t="shared" si="1129"/>
        <v>829.51616097371038</v>
      </c>
      <c r="K1613" s="338">
        <f t="shared" si="1129"/>
        <v>816.01239343549389</v>
      </c>
      <c r="L1613" s="338">
        <f t="shared" si="1129"/>
        <v>797.61327033910027</v>
      </c>
      <c r="M1613" s="338">
        <f t="shared" si="1129"/>
        <v>783.27482004360479</v>
      </c>
    </row>
    <row r="1614" spans="3:13">
      <c r="C1614" s="436" t="str">
        <f t="shared" si="1127"/>
        <v>T03</v>
      </c>
      <c r="D1614" s="436" t="str">
        <f t="shared" si="1127"/>
        <v>BSC-MSC</v>
      </c>
      <c r="E1614" s="436" t="s">
        <v>460</v>
      </c>
      <c r="F1614" s="425"/>
      <c r="G1614" s="338">
        <f>G1677*'3. Network design parameters'!$K$592</f>
        <v>19.277086059471515</v>
      </c>
      <c r="H1614" s="338">
        <f>H1677*'3. Network design parameters'!$K$592</f>
        <v>19.662627780660941</v>
      </c>
      <c r="I1614" s="338">
        <f>I1677*'3. Network design parameters'!$K$592</f>
        <v>20.055880336274157</v>
      </c>
      <c r="J1614" s="338">
        <f>J1677*'3. Network design parameters'!$K$592</f>
        <v>20.456997942999642</v>
      </c>
      <c r="K1614" s="338">
        <f>K1677*'3. Network design parameters'!$K$592</f>
        <v>20.866137901859645</v>
      </c>
      <c r="L1614" s="338">
        <f>L1677*'3. Network design parameters'!$K$592</f>
        <v>21.283460659896818</v>
      </c>
      <c r="M1614" s="338">
        <f>M1677*'3. Network design parameters'!$K$592</f>
        <v>21.709129873094742</v>
      </c>
    </row>
    <row r="1615" spans="3:13">
      <c r="C1615" s="436" t="str">
        <f t="shared" si="1127"/>
        <v>T04</v>
      </c>
      <c r="D1615" s="436" t="str">
        <f t="shared" si="1127"/>
        <v>RNC-MSC</v>
      </c>
      <c r="E1615" s="436" t="s">
        <v>460</v>
      </c>
      <c r="F1615" s="425"/>
      <c r="G1615" s="338">
        <f>G1678*'3. Network design parameters'!$K593</f>
        <v>11.315630238573737</v>
      </c>
      <c r="H1615" s="338">
        <f>H1678*'3. Network design parameters'!$K593</f>
        <v>11.156967480066964</v>
      </c>
      <c r="I1615" s="338">
        <f>I1678*'3. Network design parameters'!$K593</f>
        <v>10.974839726113933</v>
      </c>
      <c r="J1615" s="338">
        <f>J1678*'3. Network design parameters'!$K593</f>
        <v>10.789337671629639</v>
      </c>
      <c r="K1615" s="338">
        <f>K1678*'3. Network design parameters'!$K593</f>
        <v>10.501617094227335</v>
      </c>
      <c r="L1615" s="338">
        <f>L1678*'3. Network design parameters'!$K593</f>
        <v>10.335656128956048</v>
      </c>
      <c r="M1615" s="338">
        <f>M1678*'3. Network design parameters'!$K593</f>
        <v>10.149855193606312</v>
      </c>
    </row>
    <row r="1616" spans="3:13">
      <c r="C1616" s="436" t="str">
        <f t="shared" si="1127"/>
        <v>T05</v>
      </c>
      <c r="D1616" s="436" t="str">
        <f t="shared" si="1127"/>
        <v>MSC-MSC</v>
      </c>
      <c r="E1616" s="436" t="s">
        <v>460</v>
      </c>
      <c r="F1616" s="425"/>
      <c r="G1616" s="338">
        <f>G1679*'3. Network design parameters'!$K594</f>
        <v>7.2938268749999997</v>
      </c>
      <c r="H1616" s="338">
        <f>H1679*'3. Network design parameters'!$K594</f>
        <v>7.2161175551783048</v>
      </c>
      <c r="I1616" s="338">
        <f>I1679*'3. Network design parameters'!$K594</f>
        <v>7.5385093191164554</v>
      </c>
      <c r="J1616" s="338">
        <f>J1679*'3. Network design parameters'!$K594</f>
        <v>7.8774506516213538</v>
      </c>
      <c r="K1616" s="338">
        <f>K1679*'3. Network design parameters'!$K594</f>
        <v>8.2044499248259495</v>
      </c>
      <c r="L1616" s="338">
        <f>L1679*'3. Network design parameters'!$K594</f>
        <v>8.4156496502469711</v>
      </c>
      <c r="M1616" s="338">
        <f>M1679*'3. Network design parameters'!$K594</f>
        <v>8.6322860989616483</v>
      </c>
    </row>
    <row r="1617" spans="3:14">
      <c r="C1617" s="436" t="str">
        <f t="shared" si="1127"/>
        <v>T06</v>
      </c>
      <c r="D1617" s="436" t="str">
        <f t="shared" si="1127"/>
        <v>MSC-PPP</v>
      </c>
      <c r="E1617" s="436" t="s">
        <v>460</v>
      </c>
      <c r="F1617" s="425"/>
      <c r="G1617" s="338">
        <f>G1681*'3. Network design parameters'!$K595</f>
        <v>7.2938268749999997</v>
      </c>
      <c r="H1617" s="338">
        <f>H1681*'3. Network design parameters'!$K595</f>
        <v>7.2161175551783048</v>
      </c>
      <c r="I1617" s="338">
        <f>I1681*'3. Network design parameters'!$K595</f>
        <v>7.5385093191164554</v>
      </c>
      <c r="J1617" s="338">
        <f>J1681*'3. Network design parameters'!$K595</f>
        <v>7.8774506516213538</v>
      </c>
      <c r="K1617" s="338">
        <f>K1681*'3. Network design parameters'!$K595</f>
        <v>8.2044499248259495</v>
      </c>
      <c r="L1617" s="338">
        <f>L1681*'3. Network design parameters'!$K595</f>
        <v>8.4156496502469711</v>
      </c>
      <c r="M1617" s="338">
        <f>M1681*'3. Network design parameters'!$K595</f>
        <v>8.6322860989616483</v>
      </c>
    </row>
    <row r="1618" spans="3:14">
      <c r="C1618" s="436" t="str">
        <f t="shared" si="1127"/>
        <v>T07</v>
      </c>
      <c r="D1618" s="436" t="str">
        <f t="shared" si="1127"/>
        <v>MSC-HLR</v>
      </c>
      <c r="E1618" s="436" t="s">
        <v>460</v>
      </c>
      <c r="F1618" s="425"/>
      <c r="G1618" s="338">
        <f>G1680*'3. Network design parameters'!$K596</f>
        <v>0.97251025000000002</v>
      </c>
      <c r="H1618" s="338">
        <f>H1680*'3. Network design parameters'!$K596</f>
        <v>0.9621490073571074</v>
      </c>
      <c r="I1618" s="338">
        <f>I1680*'3. Network design parameters'!$K596</f>
        <v>1.0051345758821941</v>
      </c>
      <c r="J1618" s="338">
        <f>J1680*'3. Network design parameters'!$K596</f>
        <v>1.0503267535495138</v>
      </c>
      <c r="K1618" s="338">
        <f>K1680*'3. Network design parameters'!$K596</f>
        <v>1.0939266566434598</v>
      </c>
      <c r="L1618" s="338">
        <f>L1680*'3. Network design parameters'!$K596</f>
        <v>1.1220866200329294</v>
      </c>
      <c r="M1618" s="338">
        <f>M1680*'3. Network design parameters'!$K596</f>
        <v>1.1509714798615529</v>
      </c>
    </row>
    <row r="1619" spans="3:14">
      <c r="C1619" s="436" t="str">
        <f t="shared" si="1127"/>
        <v>T08</v>
      </c>
      <c r="D1619" s="436" t="str">
        <f t="shared" si="1127"/>
        <v>MSC-SMS</v>
      </c>
      <c r="E1619" s="436" t="s">
        <v>460</v>
      </c>
      <c r="F1619" s="425"/>
      <c r="G1619" s="338">
        <f>G1682*'3. Network design parameters'!$K597</f>
        <v>4.8959999999999999</v>
      </c>
      <c r="H1619" s="338">
        <f>H1682*'3. Network design parameters'!$K597</f>
        <v>4.9939200000000001</v>
      </c>
      <c r="I1619" s="338">
        <f>I1682*'3. Network design parameters'!$K597</f>
        <v>5.0937983999999998</v>
      </c>
      <c r="J1619" s="338">
        <f>J1682*'3. Network design parameters'!$K597</f>
        <v>5.1956743679999997</v>
      </c>
      <c r="K1619" s="338">
        <f>K1682*'3. Network design parameters'!$K597</f>
        <v>5.2995878553600013</v>
      </c>
      <c r="L1619" s="338">
        <f>L1682*'3. Network design parameters'!$K597</f>
        <v>5.4055796124672</v>
      </c>
      <c r="M1619" s="338">
        <f>M1682*'3. Network design parameters'!$K597</f>
        <v>5.5136912047165429</v>
      </c>
    </row>
    <row r="1620" spans="3:14">
      <c r="C1620" s="436" t="str">
        <f t="shared" si="1127"/>
        <v>T09</v>
      </c>
      <c r="D1620" s="436" t="str">
        <f t="shared" si="1127"/>
        <v>MSC-MMS</v>
      </c>
      <c r="E1620" s="436" t="s">
        <v>460</v>
      </c>
      <c r="F1620" s="425"/>
      <c r="G1620" s="338">
        <f>G1684*'3. Network design parameters'!$K598</f>
        <v>28.465116279069768</v>
      </c>
      <c r="H1620" s="338">
        <f>H1684*'3. Network design parameters'!$K598</f>
        <v>29.034418604651158</v>
      </c>
      <c r="I1620" s="338">
        <f>I1684*'3. Network design parameters'!$K598</f>
        <v>29.615106976744187</v>
      </c>
      <c r="J1620" s="338">
        <f>J1684*'3. Network design parameters'!$K598</f>
        <v>30.20740911627907</v>
      </c>
      <c r="K1620" s="338">
        <f>K1684*'3. Network design parameters'!$K598</f>
        <v>30.811557298604654</v>
      </c>
      <c r="L1620" s="338">
        <f>L1684*'3. Network design parameters'!$K598</f>
        <v>31.427788444576752</v>
      </c>
      <c r="M1620" s="338">
        <f>M1684*'3. Network design parameters'!$K598</f>
        <v>32.056344213468286</v>
      </c>
    </row>
    <row r="1621" spans="3:14">
      <c r="C1621" s="436" t="str">
        <f t="shared" si="1127"/>
        <v>T10</v>
      </c>
      <c r="D1621" s="436" t="str">
        <f t="shared" si="1127"/>
        <v>MSC-OSS</v>
      </c>
      <c r="E1621" s="436" t="s">
        <v>460</v>
      </c>
      <c r="F1621" s="425"/>
      <c r="G1621" s="338">
        <f>G1687*'3. Network design parameters'!$K599</f>
        <v>4.8625512500000001</v>
      </c>
      <c r="H1621" s="338">
        <f>H1687*'3. Network design parameters'!$K599</f>
        <v>4.8107450367855371</v>
      </c>
      <c r="I1621" s="338">
        <f>I1687*'3. Network design parameters'!$K599</f>
        <v>5.0256728794109709</v>
      </c>
      <c r="J1621" s="338">
        <f>J1687*'3. Network design parameters'!$K599</f>
        <v>5.2516337677475704</v>
      </c>
      <c r="K1621" s="338">
        <f>K1687*'3. Network design parameters'!$K599</f>
        <v>5.4696332832172994</v>
      </c>
      <c r="L1621" s="338">
        <f>L1687*'3. Network design parameters'!$K599</f>
        <v>5.6104331001646477</v>
      </c>
      <c r="M1621" s="338">
        <f>M1687*'3. Network design parameters'!$K599</f>
        <v>5.754857399307765</v>
      </c>
    </row>
    <row r="1622" spans="3:14">
      <c r="C1622" s="436" t="str">
        <f t="shared" si="1127"/>
        <v>T11</v>
      </c>
      <c r="D1622" s="436" t="str">
        <f t="shared" si="1127"/>
        <v>MSC-GPRS</v>
      </c>
      <c r="E1622" s="436" t="s">
        <v>460</v>
      </c>
      <c r="F1622" s="425"/>
      <c r="G1622" s="338">
        <f>G1688*'3. Network design parameters'!$K600</f>
        <v>19.450205</v>
      </c>
      <c r="H1622" s="338">
        <f>H1688*'3. Network design parameters'!$K600</f>
        <v>19.242980147142148</v>
      </c>
      <c r="I1622" s="338">
        <f>I1688*'3. Network design parameters'!$K600</f>
        <v>20.102691517643883</v>
      </c>
      <c r="J1622" s="338">
        <f>J1688*'3. Network design parameters'!$K600</f>
        <v>21.006535070990282</v>
      </c>
      <c r="K1622" s="338">
        <f>K1688*'3. Network design parameters'!$K600</f>
        <v>21.878533132869197</v>
      </c>
      <c r="L1622" s="338">
        <f>L1688*'3. Network design parameters'!$K600</f>
        <v>22.441732400658591</v>
      </c>
      <c r="M1622" s="338">
        <f>M1688*'3. Network design parameters'!$K600</f>
        <v>23.01942959723106</v>
      </c>
    </row>
    <row r="1623" spans="3:14">
      <c r="C1623" s="436" t="str">
        <f t="shared" si="1127"/>
        <v>T12</v>
      </c>
      <c r="D1623" s="436" t="str">
        <f t="shared" si="1127"/>
        <v>MSC-BIL</v>
      </c>
      <c r="E1623" s="436" t="s">
        <v>460</v>
      </c>
      <c r="F1623" s="425"/>
      <c r="G1623" s="338">
        <f>G1689*'3. Network design parameters'!$K601</f>
        <v>4.8625512500000001</v>
      </c>
      <c r="H1623" s="338">
        <f>H1689*'3. Network design parameters'!$K601</f>
        <v>4.8107450367855371</v>
      </c>
      <c r="I1623" s="338">
        <f>I1689*'3. Network design parameters'!$K601</f>
        <v>5.0256728794109709</v>
      </c>
      <c r="J1623" s="338">
        <f>J1689*'3. Network design parameters'!$K601</f>
        <v>5.2516337677475704</v>
      </c>
      <c r="K1623" s="338">
        <f>K1689*'3. Network design parameters'!$K601</f>
        <v>5.4696332832172994</v>
      </c>
      <c r="L1623" s="338">
        <f>L1689*'3. Network design parameters'!$K601</f>
        <v>5.6104331001646477</v>
      </c>
      <c r="M1623" s="338">
        <f>M1689*'3. Network design parameters'!$K601</f>
        <v>5.754857399307765</v>
      </c>
    </row>
    <row r="1624" spans="3:14">
      <c r="C1624" s="436" t="str">
        <f t="shared" si="1127"/>
        <v>T13</v>
      </c>
      <c r="D1624" s="436" t="str">
        <f t="shared" si="1127"/>
        <v>MSC-IBIL</v>
      </c>
      <c r="E1624" s="436" t="s">
        <v>460</v>
      </c>
      <c r="F1624" s="425"/>
      <c r="G1624" s="338">
        <f>G1690*'3. Network design parameters'!$K602</f>
        <v>1.5560164000000001</v>
      </c>
      <c r="H1624" s="338">
        <f>H1690*'3. Network design parameters'!$K602</f>
        <v>1.539438411771372</v>
      </c>
      <c r="I1624" s="338">
        <f>I1690*'3. Network design parameters'!$K602</f>
        <v>1.6082153214115107</v>
      </c>
      <c r="J1624" s="338">
        <f>J1690*'3. Network design parameters'!$K602</f>
        <v>1.6805228056792225</v>
      </c>
      <c r="K1624" s="338">
        <f>K1690*'3. Network design parameters'!$K602</f>
        <v>1.7502826506295357</v>
      </c>
      <c r="L1624" s="338">
        <f>L1690*'3. Network design parameters'!$K602</f>
        <v>1.7953385920526874</v>
      </c>
      <c r="M1624" s="338">
        <f>M1690*'3. Network design parameters'!$K602</f>
        <v>1.8415543677784849</v>
      </c>
    </row>
    <row r="1625" spans="3:14">
      <c r="C1625" s="436" t="str">
        <f t="shared" si="1127"/>
        <v>T14</v>
      </c>
      <c r="D1625" s="436" t="str">
        <f t="shared" si="1127"/>
        <v>MSC-IGW</v>
      </c>
      <c r="E1625" s="436" t="s">
        <v>460</v>
      </c>
      <c r="F1625" s="425"/>
      <c r="G1625" s="338">
        <f>G1691*'3. Network design parameters'!$K603</f>
        <v>10.022590489800086</v>
      </c>
      <c r="H1625" s="338">
        <f>H1691*'3. Network design parameters'!$K603</f>
        <v>10.214895505525508</v>
      </c>
      <c r="I1625" s="338">
        <f>I1691*'3. Network design parameters'!$K603</f>
        <v>10.41018906320995</v>
      </c>
      <c r="J1625" s="338">
        <f>J1691*'3. Network design parameters'!$K603</f>
        <v>10.608407176340368</v>
      </c>
      <c r="K1625" s="338">
        <f>K1691*'3. Network design parameters'!$K603</f>
        <v>10.764151307811794</v>
      </c>
      <c r="L1625" s="338">
        <f>L1691*'3. Network design parameters'!$K603</f>
        <v>11.016641706921652</v>
      </c>
      <c r="M1625" s="338">
        <f>M1691*'3. Network design parameters'!$K603</f>
        <v>11.236974541060084</v>
      </c>
    </row>
    <row r="1626" spans="3:14">
      <c r="C1626" s="436" t="str">
        <f t="shared" si="1127"/>
        <v>T15</v>
      </c>
      <c r="D1626" s="436" t="str">
        <f t="shared" si="1127"/>
        <v>MSC-INT</v>
      </c>
      <c r="E1626" s="436" t="s">
        <v>460</v>
      </c>
      <c r="F1626" s="425"/>
      <c r="G1626" s="338">
        <f>G1692*'3. Network design parameters'!$K604</f>
        <v>2.0045180979600175</v>
      </c>
      <c r="H1626" s="338">
        <f>H1692*'3. Network design parameters'!$K604</f>
        <v>2.0429791011051015</v>
      </c>
      <c r="I1626" s="338">
        <f>I1692*'3. Network design parameters'!$K604</f>
        <v>2.0820378126419898</v>
      </c>
      <c r="J1626" s="338">
        <f>J1692*'3. Network design parameters'!$K604</f>
        <v>2.1216814352680737</v>
      </c>
      <c r="K1626" s="338">
        <f>K1692*'3. Network design parameters'!$K604</f>
        <v>2.1528302615623587</v>
      </c>
      <c r="L1626" s="338">
        <f>L1692*'3. Network design parameters'!$K604</f>
        <v>2.2033283413843301</v>
      </c>
      <c r="M1626" s="338">
        <f>M1692*'3. Network design parameters'!$K604</f>
        <v>2.247394908212017</v>
      </c>
    </row>
    <row r="1627" spans="3:14">
      <c r="C1627" s="436" t="str">
        <f t="shared" si="1127"/>
        <v>T16</v>
      </c>
      <c r="D1627" s="436" t="str">
        <f t="shared" si="1127"/>
        <v>MSC-IN/NGIN</v>
      </c>
      <c r="E1627" s="436" t="s">
        <v>460</v>
      </c>
      <c r="F1627" s="425"/>
      <c r="G1627" s="338">
        <f>G1695*'3. Network design parameters'!$K605</f>
        <v>4.9623553991888141</v>
      </c>
      <c r="H1627" s="338">
        <f>H1695*'3. Network design parameters'!$K605</f>
        <v>5.0534557131020108</v>
      </c>
      <c r="I1627" s="338">
        <f>I1695*'3. Network design parameters'!$K605</f>
        <v>5.1455204749379826</v>
      </c>
      <c r="J1627" s="338">
        <f>J1695*'3. Network design parameters'!$K605</f>
        <v>5.23844521630296</v>
      </c>
      <c r="K1627" s="338">
        <f>K1695*'3. Network design parameters'!$K605</f>
        <v>5.2867901085736388</v>
      </c>
      <c r="L1627" s="338">
        <f>L1695*'3. Network design parameters'!$K605</f>
        <v>5.4297332836987344</v>
      </c>
      <c r="M1627" s="338">
        <f>M1695*'3. Network design parameters'!$K605</f>
        <v>5.5383279493727082</v>
      </c>
    </row>
    <row r="1628" spans="3:14">
      <c r="C1628" s="436" t="str">
        <f t="shared" si="1127"/>
        <v>T17</v>
      </c>
      <c r="D1628" s="436" t="str">
        <f t="shared" si="1127"/>
        <v>eNodeB-MSC</v>
      </c>
      <c r="E1628" s="436" t="s">
        <v>460</v>
      </c>
      <c r="F1628" s="425"/>
      <c r="G1628" s="277"/>
      <c r="H1628" s="277"/>
      <c r="I1628" s="277"/>
      <c r="J1628" s="277"/>
      <c r="K1628" s="277"/>
      <c r="L1628" s="277"/>
      <c r="M1628" s="277"/>
      <c r="N1628" s="646" t="s">
        <v>902</v>
      </c>
    </row>
    <row r="1629" spans="3:14">
      <c r="C1629" s="436" t="str">
        <f t="shared" si="1127"/>
        <v>T18</v>
      </c>
      <c r="D1629" s="436" t="str">
        <f t="shared" si="1127"/>
        <v>OTHER: complete as required</v>
      </c>
      <c r="E1629" s="436" t="s">
        <v>460</v>
      </c>
      <c r="F1629" s="425"/>
      <c r="G1629" s="338"/>
      <c r="H1629" s="338"/>
      <c r="I1629" s="338"/>
      <c r="J1629" s="338"/>
      <c r="K1629" s="338"/>
      <c r="L1629" s="338"/>
      <c r="M1629" s="338"/>
    </row>
    <row r="1630" spans="3:14">
      <c r="C1630" s="436" t="str">
        <f t="shared" si="1127"/>
        <v>T19</v>
      </c>
      <c r="D1630" s="436" t="str">
        <f t="shared" si="1127"/>
        <v>OTHER: complete as required</v>
      </c>
      <c r="E1630" s="436" t="s">
        <v>460</v>
      </c>
      <c r="F1630" s="425"/>
      <c r="G1630" s="338"/>
      <c r="H1630" s="338"/>
      <c r="I1630" s="338"/>
      <c r="J1630" s="338"/>
      <c r="K1630" s="338"/>
      <c r="L1630" s="338"/>
      <c r="M1630" s="338"/>
    </row>
    <row r="1631" spans="3:14">
      <c r="C1631" s="436" t="str">
        <f t="shared" si="1127"/>
        <v>T20</v>
      </c>
      <c r="D1631" s="436" t="str">
        <f t="shared" si="1127"/>
        <v>OTHER: complete as required</v>
      </c>
      <c r="E1631" s="436" t="s">
        <v>460</v>
      </c>
      <c r="F1631" s="425"/>
      <c r="G1631" s="338"/>
      <c r="H1631" s="338"/>
      <c r="I1631" s="338"/>
      <c r="J1631" s="338"/>
      <c r="K1631" s="338"/>
      <c r="L1631" s="338"/>
      <c r="M1631" s="338"/>
    </row>
    <row r="1632" spans="3:14">
      <c r="C1632" s="436" t="str">
        <f t="shared" si="1127"/>
        <v>T21</v>
      </c>
      <c r="D1632" s="436" t="str">
        <f t="shared" si="1127"/>
        <v>OTHER: complete as required</v>
      </c>
      <c r="E1632" s="436" t="s">
        <v>460</v>
      </c>
      <c r="F1632" s="425"/>
      <c r="G1632" s="338"/>
      <c r="H1632" s="338"/>
      <c r="I1632" s="338"/>
      <c r="J1632" s="338"/>
      <c r="K1632" s="338"/>
      <c r="L1632" s="338"/>
      <c r="M1632" s="338"/>
    </row>
    <row r="1633" spans="3:13">
      <c r="C1633" s="436" t="str">
        <f t="shared" si="1127"/>
        <v>T22</v>
      </c>
      <c r="D1633" s="436" t="str">
        <f t="shared" si="1127"/>
        <v>OTHER: complete as required</v>
      </c>
      <c r="E1633" s="436" t="s">
        <v>460</v>
      </c>
      <c r="F1633" s="425"/>
      <c r="G1633" s="338"/>
      <c r="H1633" s="338"/>
      <c r="I1633" s="338"/>
      <c r="J1633" s="338"/>
      <c r="K1633" s="338"/>
      <c r="L1633" s="338"/>
      <c r="M1633" s="338"/>
    </row>
    <row r="1634" spans="3:13">
      <c r="C1634" s="436" t="str">
        <f t="shared" si="1127"/>
        <v>T23</v>
      </c>
      <c r="D1634" s="436" t="str">
        <f t="shared" si="1127"/>
        <v>OTHER: complete as required</v>
      </c>
      <c r="E1634" s="436" t="s">
        <v>460</v>
      </c>
      <c r="F1634" s="425"/>
      <c r="G1634" s="338"/>
      <c r="H1634" s="338"/>
      <c r="I1634" s="338"/>
      <c r="J1634" s="338"/>
      <c r="K1634" s="338"/>
      <c r="L1634" s="338"/>
      <c r="M1634" s="338"/>
    </row>
    <row r="1635" spans="3:13">
      <c r="C1635" s="436" t="str">
        <f t="shared" si="1127"/>
        <v>T24</v>
      </c>
      <c r="D1635" s="436" t="str">
        <f t="shared" si="1127"/>
        <v>OTHER: complete as required</v>
      </c>
      <c r="E1635" s="436" t="s">
        <v>460</v>
      </c>
      <c r="F1635" s="425"/>
      <c r="G1635" s="338"/>
      <c r="H1635" s="338"/>
      <c r="I1635" s="338"/>
      <c r="J1635" s="338"/>
      <c r="K1635" s="338"/>
      <c r="L1635" s="338"/>
      <c r="M1635" s="338"/>
    </row>
    <row r="1636" spans="3:13">
      <c r="C1636" s="436" t="str">
        <f t="shared" si="1127"/>
        <v>T25</v>
      </c>
      <c r="D1636" s="436" t="str">
        <f t="shared" si="1127"/>
        <v>OTHER: complete as required</v>
      </c>
      <c r="E1636" s="436" t="s">
        <v>460</v>
      </c>
      <c r="F1636" s="425"/>
      <c r="G1636" s="338"/>
      <c r="H1636" s="338"/>
      <c r="I1636" s="338"/>
      <c r="J1636" s="338"/>
      <c r="K1636" s="338"/>
      <c r="L1636" s="338"/>
      <c r="M1636" s="338"/>
    </row>
    <row r="1637" spans="3:13">
      <c r="M1637" s="503"/>
    </row>
    <row r="1638" spans="3:13" s="503" customFormat="1">
      <c r="C1638" s="225" t="s">
        <v>887</v>
      </c>
    </row>
    <row r="1639" spans="3:13" s="503" customFormat="1"/>
    <row r="1640" spans="3:13" s="503" customFormat="1">
      <c r="C1640" s="435"/>
      <c r="D1640" s="284" t="s">
        <v>456</v>
      </c>
      <c r="E1640" s="284" t="s">
        <v>14</v>
      </c>
      <c r="F1640" s="244"/>
      <c r="G1640" s="230">
        <f>G1611</f>
        <v>2014</v>
      </c>
      <c r="H1640" s="230">
        <f t="shared" ref="H1640:M1640" si="1130">H1611</f>
        <v>2015</v>
      </c>
      <c r="I1640" s="230">
        <f t="shared" si="1130"/>
        <v>2016</v>
      </c>
      <c r="J1640" s="230">
        <f t="shared" si="1130"/>
        <v>2017</v>
      </c>
      <c r="K1640" s="230">
        <f t="shared" si="1130"/>
        <v>2018</v>
      </c>
      <c r="L1640" s="230">
        <f t="shared" si="1130"/>
        <v>2019</v>
      </c>
      <c r="M1640" s="230">
        <f t="shared" si="1130"/>
        <v>2020</v>
      </c>
    </row>
    <row r="1641" spans="3:13" s="503" customFormat="1">
      <c r="C1641" s="436" t="str">
        <f t="shared" ref="C1641:D1656" si="1131">C1612</f>
        <v>T01</v>
      </c>
      <c r="D1641" s="436" t="str">
        <f t="shared" si="1131"/>
        <v>BTS-BSC</v>
      </c>
      <c r="E1641" s="436" t="s">
        <v>914</v>
      </c>
      <c r="F1641" s="425"/>
      <c r="G1641" s="338">
        <f>IF(G1612=0,0,(G1594/G1588*G1559)/G1612)</f>
        <v>1.7027967507109987</v>
      </c>
      <c r="H1641" s="338">
        <f t="shared" ref="H1641:M1641" si="1132">IF(H1612=0,0,(H1594/H1588*H1559)/H1612)</f>
        <v>1.7028937422178776</v>
      </c>
      <c r="I1641" s="338">
        <f t="shared" si="1132"/>
        <v>1.7027850682605896</v>
      </c>
      <c r="J1641" s="338">
        <f t="shared" si="1132"/>
        <v>1.7029138078341748</v>
      </c>
      <c r="K1641" s="338">
        <f t="shared" si="1132"/>
        <v>1.702818058320352</v>
      </c>
      <c r="L1641" s="338">
        <f t="shared" si="1132"/>
        <v>1.702924731129869</v>
      </c>
      <c r="M1641" s="338">
        <f t="shared" si="1132"/>
        <v>1.7027908672120451</v>
      </c>
    </row>
    <row r="1642" spans="3:13" s="503" customFormat="1">
      <c r="C1642" s="436" t="str">
        <f t="shared" si="1131"/>
        <v>T02</v>
      </c>
      <c r="D1642" s="436" t="str">
        <f t="shared" si="1131"/>
        <v>Node B-RNC</v>
      </c>
      <c r="E1642" s="436" t="s">
        <v>914</v>
      </c>
      <c r="F1642" s="425"/>
      <c r="G1642" s="338">
        <f>(G1575+G1559+G1560-G1641*G1594)/G1613</f>
        <v>9.3003353829545343</v>
      </c>
      <c r="H1642" s="338">
        <f t="shared" ref="H1642:M1642" si="1133">(H1575+H1559+H1560-H1641*H1594)/H1613</f>
        <v>9.5376522144216391</v>
      </c>
      <c r="I1642" s="338">
        <f t="shared" si="1133"/>
        <v>9.7973240181751002</v>
      </c>
      <c r="J1642" s="338">
        <f t="shared" si="1133"/>
        <v>10.070442165391972</v>
      </c>
      <c r="K1642" s="338">
        <f t="shared" si="1133"/>
        <v>10.287246501261333</v>
      </c>
      <c r="L1642" s="338">
        <f t="shared" si="1133"/>
        <v>10.619526628909702</v>
      </c>
      <c r="M1642" s="338">
        <f t="shared" si="1133"/>
        <v>10.963908184370499</v>
      </c>
    </row>
    <row r="1643" spans="3:13" s="503" customFormat="1">
      <c r="C1643" s="436" t="str">
        <f t="shared" si="1131"/>
        <v>T03</v>
      </c>
      <c r="D1643" s="436" t="str">
        <f t="shared" si="1131"/>
        <v>BSC-MSC</v>
      </c>
      <c r="E1643" s="436" t="s">
        <v>914</v>
      </c>
      <c r="F1643" s="425"/>
      <c r="G1643" s="338">
        <f t="shared" ref="G1643:M1656" si="1134">G1561/G1614</f>
        <v>214.29587372570211</v>
      </c>
      <c r="H1643" s="338">
        <f t="shared" si="1134"/>
        <v>214.31519972852533</v>
      </c>
      <c r="I1643" s="338">
        <f t="shared" si="1134"/>
        <v>214.30123873577384</v>
      </c>
      <c r="J1643" s="338">
        <f t="shared" si="1134"/>
        <v>214.30319405688746</v>
      </c>
      <c r="K1643" s="338">
        <f t="shared" si="1134"/>
        <v>214.31852990875919</v>
      </c>
      <c r="L1643" s="338">
        <f t="shared" si="1134"/>
        <v>214.29785657903022</v>
      </c>
      <c r="M1643" s="338">
        <f t="shared" si="1134"/>
        <v>214.28772259386898</v>
      </c>
    </row>
    <row r="1644" spans="3:13" s="503" customFormat="1">
      <c r="C1644" s="436" t="str">
        <f t="shared" si="1131"/>
        <v>T04</v>
      </c>
      <c r="D1644" s="436" t="str">
        <f t="shared" si="1131"/>
        <v>RNC-MSC</v>
      </c>
      <c r="E1644" s="436" t="s">
        <v>914</v>
      </c>
      <c r="F1644" s="425"/>
      <c r="G1644" s="338">
        <f t="shared" si="1134"/>
        <v>313.90209163000247</v>
      </c>
      <c r="H1644" s="338">
        <f t="shared" si="1134"/>
        <v>311.64382312774575</v>
      </c>
      <c r="I1644" s="338">
        <f t="shared" si="1134"/>
        <v>309.70839527727185</v>
      </c>
      <c r="J1644" s="338">
        <f t="shared" si="1134"/>
        <v>307.34045971323707</v>
      </c>
      <c r="K1644" s="338">
        <f t="shared" si="1134"/>
        <v>304.71497592109102</v>
      </c>
      <c r="L1644" s="338">
        <f t="shared" si="1134"/>
        <v>300.90010360223982</v>
      </c>
      <c r="M1644" s="338">
        <f t="shared" si="1134"/>
        <v>297.83676144505739</v>
      </c>
    </row>
    <row r="1645" spans="3:13" s="503" customFormat="1">
      <c r="C1645" s="436" t="str">
        <f t="shared" si="1131"/>
        <v>T05</v>
      </c>
      <c r="D1645" s="436" t="str">
        <f t="shared" si="1131"/>
        <v>MSC-MSC</v>
      </c>
      <c r="E1645" s="436" t="s">
        <v>914</v>
      </c>
      <c r="F1645" s="425"/>
      <c r="G1645" s="338">
        <f t="shared" si="1134"/>
        <v>369.62763802917931</v>
      </c>
      <c r="H1645" s="338">
        <f t="shared" si="1134"/>
        <v>381.09135265217412</v>
      </c>
      <c r="I1645" s="338">
        <f t="shared" si="1134"/>
        <v>372.08947833850493</v>
      </c>
      <c r="J1645" s="338">
        <f t="shared" si="1134"/>
        <v>363.18856525126472</v>
      </c>
      <c r="K1645" s="338">
        <f t="shared" si="1134"/>
        <v>353.71048962329593</v>
      </c>
      <c r="L1645" s="338">
        <f t="shared" si="1134"/>
        <v>351.36918988936549</v>
      </c>
      <c r="M1645" s="338">
        <f t="shared" si="1134"/>
        <v>349.38601031339607</v>
      </c>
    </row>
    <row r="1646" spans="3:13" s="503" customFormat="1">
      <c r="C1646" s="436" t="str">
        <f t="shared" si="1131"/>
        <v>T06</v>
      </c>
      <c r="D1646" s="436" t="str">
        <f t="shared" si="1131"/>
        <v>MSC-PPP</v>
      </c>
      <c r="E1646" s="436" t="s">
        <v>914</v>
      </c>
      <c r="F1646" s="425"/>
      <c r="G1646" s="338">
        <f t="shared" si="1134"/>
        <v>0.82261343775039908</v>
      </c>
      <c r="H1646" s="338">
        <f t="shared" si="1134"/>
        <v>0.8314720421501981</v>
      </c>
      <c r="I1646" s="338">
        <f t="shared" si="1134"/>
        <v>0.79591332264920844</v>
      </c>
      <c r="J1646" s="338">
        <f t="shared" si="1134"/>
        <v>0.76166773558461676</v>
      </c>
      <c r="K1646" s="338">
        <f t="shared" si="1134"/>
        <v>0.7313104540798675</v>
      </c>
      <c r="L1646" s="338">
        <f t="shared" si="1134"/>
        <v>0.83178367576109513</v>
      </c>
      <c r="M1646" s="338">
        <f t="shared" si="1134"/>
        <v>0.81090917513056116</v>
      </c>
    </row>
    <row r="1647" spans="3:13" s="503" customFormat="1">
      <c r="C1647" s="436" t="str">
        <f t="shared" si="1131"/>
        <v>T07</v>
      </c>
      <c r="D1647" s="436" t="str">
        <f t="shared" si="1131"/>
        <v>MSC-HLR</v>
      </c>
      <c r="E1647" s="436" t="s">
        <v>914</v>
      </c>
      <c r="F1647" s="425"/>
      <c r="G1647" s="338">
        <f t="shared" si="1134"/>
        <v>6.1696007831279926</v>
      </c>
      <c r="H1647" s="338">
        <f t="shared" si="1134"/>
        <v>6.236040316126485</v>
      </c>
      <c r="I1647" s="338">
        <f t="shared" si="1134"/>
        <v>5.9693499198690629</v>
      </c>
      <c r="J1647" s="338">
        <f t="shared" si="1134"/>
        <v>5.7125080168846258</v>
      </c>
      <c r="K1647" s="338">
        <f t="shared" si="1134"/>
        <v>5.4848284055990071</v>
      </c>
      <c r="L1647" s="338">
        <f t="shared" si="1134"/>
        <v>6.2383775682082137</v>
      </c>
      <c r="M1647" s="338">
        <f t="shared" si="1134"/>
        <v>6.0818188134792095</v>
      </c>
    </row>
    <row r="1648" spans="3:13" s="503" customFormat="1">
      <c r="C1648" s="436" t="str">
        <f t="shared" si="1131"/>
        <v>T08</v>
      </c>
      <c r="D1648" s="436" t="str">
        <f t="shared" si="1131"/>
        <v>MSC-SMS</v>
      </c>
      <c r="E1648" s="436" t="s">
        <v>914</v>
      </c>
      <c r="F1648" s="425"/>
      <c r="G1648" s="338">
        <f t="shared" si="1134"/>
        <v>0.20424836601307189</v>
      </c>
      <c r="H1648" s="338">
        <f t="shared" si="1134"/>
        <v>0.20024349609124695</v>
      </c>
      <c r="I1648" s="338">
        <f t="shared" si="1134"/>
        <v>0.19631715303063427</v>
      </c>
      <c r="J1648" s="338">
        <f t="shared" si="1134"/>
        <v>0.19246779708885714</v>
      </c>
      <c r="K1648" s="338">
        <f t="shared" si="1134"/>
        <v>0.18869391871456576</v>
      </c>
      <c r="L1648" s="338">
        <f t="shared" si="1134"/>
        <v>0.18499403795545669</v>
      </c>
      <c r="M1648" s="338">
        <f t="shared" si="1134"/>
        <v>0.18136670387789874</v>
      </c>
    </row>
    <row r="1649" spans="3:14" s="503" customFormat="1">
      <c r="C1649" s="436" t="str">
        <f t="shared" si="1131"/>
        <v>T09</v>
      </c>
      <c r="D1649" s="436" t="str">
        <f t="shared" si="1131"/>
        <v>MSC-MMS</v>
      </c>
      <c r="E1649" s="436" t="s">
        <v>914</v>
      </c>
      <c r="F1649" s="425"/>
      <c r="G1649" s="338">
        <f t="shared" si="1134"/>
        <v>3.5130718954248366E-2</v>
      </c>
      <c r="H1649" s="338">
        <f t="shared" si="1134"/>
        <v>3.4441881327694483E-2</v>
      </c>
      <c r="I1649" s="338">
        <f t="shared" si="1134"/>
        <v>3.3766550321269094E-2</v>
      </c>
      <c r="J1649" s="338">
        <f t="shared" si="1134"/>
        <v>3.3104461099283423E-2</v>
      </c>
      <c r="K1649" s="338">
        <f t="shared" si="1134"/>
        <v>3.2455354018905314E-2</v>
      </c>
      <c r="L1649" s="338">
        <f t="shared" si="1134"/>
        <v>3.1818974528338539E-2</v>
      </c>
      <c r="M1649" s="338">
        <f t="shared" si="1134"/>
        <v>3.119507306699857E-2</v>
      </c>
    </row>
    <row r="1650" spans="3:14" s="503" customFormat="1">
      <c r="C1650" s="436" t="str">
        <f t="shared" si="1131"/>
        <v>T10</v>
      </c>
      <c r="D1650" s="436" t="str">
        <f t="shared" si="1131"/>
        <v>MSC-OSS</v>
      </c>
      <c r="E1650" s="436" t="s">
        <v>914</v>
      </c>
      <c r="F1650" s="425"/>
      <c r="G1650" s="338">
        <f t="shared" si="1134"/>
        <v>1.2339201566255986</v>
      </c>
      <c r="H1650" s="338">
        <f t="shared" si="1134"/>
        <v>1.2472080632252971</v>
      </c>
      <c r="I1650" s="338">
        <f t="shared" si="1134"/>
        <v>1.1938699839738125</v>
      </c>
      <c r="J1650" s="338">
        <f t="shared" si="1134"/>
        <v>1.1425016033769249</v>
      </c>
      <c r="K1650" s="338">
        <f t="shared" si="1134"/>
        <v>1.0969656811198014</v>
      </c>
      <c r="L1650" s="338">
        <f t="shared" si="1134"/>
        <v>1.2476755136416426</v>
      </c>
      <c r="M1650" s="338">
        <f t="shared" si="1134"/>
        <v>1.2163637626958419</v>
      </c>
    </row>
    <row r="1651" spans="3:14" s="503" customFormat="1">
      <c r="C1651" s="436" t="str">
        <f t="shared" si="1131"/>
        <v>T11</v>
      </c>
      <c r="D1651" s="436" t="str">
        <f t="shared" si="1131"/>
        <v>MSC-GPRS</v>
      </c>
      <c r="E1651" s="436" t="s">
        <v>914</v>
      </c>
      <c r="F1651" s="425"/>
      <c r="G1651" s="338">
        <f t="shared" si="1134"/>
        <v>0.10282667971879987</v>
      </c>
      <c r="H1651" s="338">
        <f t="shared" si="1134"/>
        <v>0.10393400526877475</v>
      </c>
      <c r="I1651" s="338">
        <f t="shared" si="1134"/>
        <v>9.9489165331151042E-2</v>
      </c>
      <c r="J1651" s="338">
        <f t="shared" si="1134"/>
        <v>9.5208466948077067E-2</v>
      </c>
      <c r="K1651" s="338">
        <f t="shared" si="1134"/>
        <v>9.1413806759983438E-2</v>
      </c>
      <c r="L1651" s="338">
        <f t="shared" si="1134"/>
        <v>8.9119679545831609E-2</v>
      </c>
      <c r="M1651" s="338">
        <f t="shared" si="1134"/>
        <v>8.6883125906845854E-2</v>
      </c>
    </row>
    <row r="1652" spans="3:14" s="503" customFormat="1">
      <c r="C1652" s="436" t="str">
        <f t="shared" si="1131"/>
        <v>T12</v>
      </c>
      <c r="D1652" s="436" t="str">
        <f t="shared" si="1131"/>
        <v>MSC-BIL</v>
      </c>
      <c r="E1652" s="436" t="s">
        <v>914</v>
      </c>
      <c r="F1652" s="425"/>
      <c r="G1652" s="338">
        <f t="shared" si="1134"/>
        <v>1.0282667971879988</v>
      </c>
      <c r="H1652" s="338">
        <f t="shared" si="1134"/>
        <v>1.2472080632252971</v>
      </c>
      <c r="I1652" s="338">
        <f t="shared" si="1134"/>
        <v>1.1938699839738125</v>
      </c>
      <c r="J1652" s="338">
        <f t="shared" si="1134"/>
        <v>1.1425016033769249</v>
      </c>
      <c r="K1652" s="338">
        <f t="shared" si="1134"/>
        <v>1.0969656811198014</v>
      </c>
      <c r="L1652" s="338">
        <f t="shared" si="1134"/>
        <v>1.0694361545499793</v>
      </c>
      <c r="M1652" s="338">
        <f t="shared" si="1134"/>
        <v>1.0425975108821501</v>
      </c>
    </row>
    <row r="1653" spans="3:14" s="503" customFormat="1">
      <c r="C1653" s="436" t="str">
        <f t="shared" si="1131"/>
        <v>T13</v>
      </c>
      <c r="D1653" s="436" t="str">
        <f t="shared" si="1131"/>
        <v>MSC-IBIL</v>
      </c>
      <c r="E1653" s="436" t="s">
        <v>914</v>
      </c>
      <c r="F1653" s="425"/>
      <c r="G1653" s="338">
        <f t="shared" si="1134"/>
        <v>0.64266674824249925</v>
      </c>
      <c r="H1653" s="338">
        <f t="shared" si="1134"/>
        <v>0.64958753292984217</v>
      </c>
      <c r="I1653" s="338">
        <f t="shared" si="1134"/>
        <v>0.62180728331969404</v>
      </c>
      <c r="J1653" s="338">
        <f t="shared" si="1134"/>
        <v>0.59505291842548169</v>
      </c>
      <c r="K1653" s="338">
        <f t="shared" si="1134"/>
        <v>0.57133629224989657</v>
      </c>
      <c r="L1653" s="338">
        <f t="shared" si="1134"/>
        <v>0.55699799716144749</v>
      </c>
      <c r="M1653" s="338">
        <f t="shared" si="1134"/>
        <v>0.54301953691778648</v>
      </c>
    </row>
    <row r="1654" spans="3:14" s="503" customFormat="1">
      <c r="C1654" s="436" t="str">
        <f t="shared" si="1131"/>
        <v>T14</v>
      </c>
      <c r="D1654" s="436" t="str">
        <f t="shared" si="1131"/>
        <v>MSC-IGW</v>
      </c>
      <c r="E1654" s="436" t="s">
        <v>914</v>
      </c>
      <c r="F1654" s="425"/>
      <c r="G1654" s="338">
        <f t="shared" si="1134"/>
        <v>143.37610635318524</v>
      </c>
      <c r="H1654" s="338">
        <f t="shared" si="1134"/>
        <v>143.51590764751356</v>
      </c>
      <c r="I1654" s="338">
        <f t="shared" si="1134"/>
        <v>143.60930343555367</v>
      </c>
      <c r="J1654" s="338">
        <f t="shared" si="1134"/>
        <v>143.75390901295387</v>
      </c>
      <c r="K1654" s="338">
        <f t="shared" si="1134"/>
        <v>143.71778654554086</v>
      </c>
      <c r="L1654" s="338">
        <f t="shared" si="1134"/>
        <v>139.51620111547402</v>
      </c>
      <c r="M1654" s="338">
        <f t="shared" si="1134"/>
        <v>139.53933901607618</v>
      </c>
    </row>
    <row r="1655" spans="3:14" s="503" customFormat="1">
      <c r="C1655" s="436" t="str">
        <f t="shared" si="1131"/>
        <v>T15</v>
      </c>
      <c r="D1655" s="436" t="str">
        <f t="shared" si="1131"/>
        <v>MSC-INT</v>
      </c>
      <c r="E1655" s="436" t="s">
        <v>914</v>
      </c>
      <c r="F1655" s="425"/>
      <c r="G1655" s="338">
        <f t="shared" si="1134"/>
        <v>103.76558845324469</v>
      </c>
      <c r="H1655" s="338">
        <f t="shared" si="1134"/>
        <v>103.77002872194022</v>
      </c>
      <c r="I1655" s="338">
        <f t="shared" si="1134"/>
        <v>103.74451351866085</v>
      </c>
      <c r="J1655" s="338">
        <f t="shared" si="1134"/>
        <v>103.69134420606507</v>
      </c>
      <c r="K1655" s="338">
        <f t="shared" si="1134"/>
        <v>103.58457142745836</v>
      </c>
      <c r="L1655" s="338">
        <f t="shared" si="1134"/>
        <v>103.9336696663746</v>
      </c>
      <c r="M1655" s="338">
        <f t="shared" si="1134"/>
        <v>104.12055270969968</v>
      </c>
    </row>
    <row r="1656" spans="3:14" s="503" customFormat="1">
      <c r="C1656" s="436" t="str">
        <f t="shared" si="1131"/>
        <v>T16</v>
      </c>
      <c r="D1656" s="436" t="str">
        <f t="shared" si="1131"/>
        <v>MSC-IN/NGIN</v>
      </c>
      <c r="E1656" s="436" t="s">
        <v>914</v>
      </c>
      <c r="F1656" s="425"/>
      <c r="G1656" s="338">
        <f t="shared" si="1134"/>
        <v>0.40303441392507594</v>
      </c>
      <c r="H1656" s="338">
        <f t="shared" si="1134"/>
        <v>0.39576877953330691</v>
      </c>
      <c r="I1656" s="338">
        <f t="shared" si="1134"/>
        <v>0.38868759919259777</v>
      </c>
      <c r="J1656" s="338">
        <f t="shared" si="1134"/>
        <v>0.38179267271434841</v>
      </c>
      <c r="K1656" s="338">
        <f t="shared" si="1134"/>
        <v>0.37830138116445755</v>
      </c>
      <c r="L1656" s="338">
        <f t="shared" si="1134"/>
        <v>0.36834221784050503</v>
      </c>
      <c r="M1656" s="338">
        <f t="shared" si="1134"/>
        <v>0.3611198214122599</v>
      </c>
    </row>
    <row r="1657" spans="3:14" s="503" customFormat="1">
      <c r="C1657" s="436" t="str">
        <f t="shared" ref="C1657:D1665" si="1135">C1628</f>
        <v>T17</v>
      </c>
      <c r="D1657" s="436" t="str">
        <f t="shared" si="1135"/>
        <v>eNodeB-MSC</v>
      </c>
      <c r="E1657" s="436" t="s">
        <v>914</v>
      </c>
      <c r="F1657" s="425"/>
      <c r="G1657" s="277"/>
      <c r="H1657" s="277"/>
      <c r="I1657" s="277"/>
      <c r="J1657" s="277"/>
      <c r="K1657" s="277"/>
      <c r="L1657" s="277"/>
      <c r="M1657" s="277"/>
      <c r="N1657" s="646" t="s">
        <v>902</v>
      </c>
    </row>
    <row r="1658" spans="3:14" s="503" customFormat="1">
      <c r="C1658" s="436" t="str">
        <f t="shared" si="1135"/>
        <v>T18</v>
      </c>
      <c r="D1658" s="436" t="str">
        <f t="shared" si="1135"/>
        <v>OTHER: complete as required</v>
      </c>
      <c r="E1658" s="436" t="s">
        <v>914</v>
      </c>
      <c r="F1658" s="425"/>
      <c r="G1658" s="338"/>
      <c r="H1658" s="338"/>
      <c r="I1658" s="338"/>
      <c r="J1658" s="338"/>
      <c r="K1658" s="338"/>
      <c r="L1658" s="338"/>
      <c r="M1658" s="338"/>
    </row>
    <row r="1659" spans="3:14" s="503" customFormat="1">
      <c r="C1659" s="436" t="str">
        <f t="shared" si="1135"/>
        <v>T19</v>
      </c>
      <c r="D1659" s="436" t="str">
        <f t="shared" si="1135"/>
        <v>OTHER: complete as required</v>
      </c>
      <c r="E1659" s="436" t="s">
        <v>914</v>
      </c>
      <c r="F1659" s="425"/>
      <c r="G1659" s="338"/>
      <c r="H1659" s="338"/>
      <c r="I1659" s="338"/>
      <c r="J1659" s="338"/>
      <c r="K1659" s="338"/>
      <c r="L1659" s="338"/>
      <c r="M1659" s="338"/>
    </row>
    <row r="1660" spans="3:14" s="503" customFormat="1">
      <c r="C1660" s="436" t="str">
        <f t="shared" si="1135"/>
        <v>T20</v>
      </c>
      <c r="D1660" s="436" t="str">
        <f t="shared" si="1135"/>
        <v>OTHER: complete as required</v>
      </c>
      <c r="E1660" s="436" t="s">
        <v>914</v>
      </c>
      <c r="F1660" s="425"/>
      <c r="G1660" s="338"/>
      <c r="H1660" s="338"/>
      <c r="I1660" s="338"/>
      <c r="J1660" s="338"/>
      <c r="K1660" s="338"/>
      <c r="L1660" s="338"/>
      <c r="M1660" s="338"/>
    </row>
    <row r="1661" spans="3:14" s="503" customFormat="1">
      <c r="C1661" s="436" t="str">
        <f t="shared" si="1135"/>
        <v>T21</v>
      </c>
      <c r="D1661" s="436" t="str">
        <f t="shared" si="1135"/>
        <v>OTHER: complete as required</v>
      </c>
      <c r="E1661" s="436" t="s">
        <v>914</v>
      </c>
      <c r="F1661" s="425"/>
      <c r="G1661" s="338"/>
      <c r="H1661" s="338"/>
      <c r="I1661" s="338"/>
      <c r="J1661" s="338"/>
      <c r="K1661" s="338"/>
      <c r="L1661" s="338"/>
      <c r="M1661" s="338"/>
    </row>
    <row r="1662" spans="3:14" s="503" customFormat="1">
      <c r="C1662" s="436" t="str">
        <f t="shared" si="1135"/>
        <v>T22</v>
      </c>
      <c r="D1662" s="436" t="str">
        <f t="shared" si="1135"/>
        <v>OTHER: complete as required</v>
      </c>
      <c r="E1662" s="436" t="s">
        <v>914</v>
      </c>
      <c r="F1662" s="425"/>
      <c r="G1662" s="338"/>
      <c r="H1662" s="338"/>
      <c r="I1662" s="338"/>
      <c r="J1662" s="338"/>
      <c r="K1662" s="338"/>
      <c r="L1662" s="338"/>
      <c r="M1662" s="338"/>
    </row>
    <row r="1663" spans="3:14" s="503" customFormat="1">
      <c r="C1663" s="436" t="str">
        <f t="shared" si="1135"/>
        <v>T23</v>
      </c>
      <c r="D1663" s="436" t="str">
        <f t="shared" si="1135"/>
        <v>OTHER: complete as required</v>
      </c>
      <c r="E1663" s="436" t="s">
        <v>914</v>
      </c>
      <c r="F1663" s="425"/>
      <c r="G1663" s="338"/>
      <c r="H1663" s="338"/>
      <c r="I1663" s="338"/>
      <c r="J1663" s="338"/>
      <c r="K1663" s="338"/>
      <c r="L1663" s="338"/>
      <c r="M1663" s="338"/>
    </row>
    <row r="1664" spans="3:14" s="503" customFormat="1">
      <c r="C1664" s="436" t="str">
        <f t="shared" si="1135"/>
        <v>T24</v>
      </c>
      <c r="D1664" s="436" t="str">
        <f t="shared" si="1135"/>
        <v>OTHER: complete as required</v>
      </c>
      <c r="E1664" s="436" t="s">
        <v>914</v>
      </c>
      <c r="F1664" s="425"/>
      <c r="G1664" s="338"/>
      <c r="H1664" s="338"/>
      <c r="I1664" s="338"/>
      <c r="J1664" s="338"/>
      <c r="K1664" s="338"/>
      <c r="L1664" s="338"/>
      <c r="M1664" s="338"/>
    </row>
    <row r="1665" spans="2:16" s="503" customFormat="1">
      <c r="C1665" s="436" t="str">
        <f t="shared" si="1135"/>
        <v>T25</v>
      </c>
      <c r="D1665" s="436" t="str">
        <f t="shared" si="1135"/>
        <v>OTHER: complete as required</v>
      </c>
      <c r="E1665" s="436" t="s">
        <v>914</v>
      </c>
      <c r="F1665" s="425"/>
      <c r="G1665" s="338"/>
      <c r="H1665" s="338"/>
      <c r="I1665" s="338"/>
      <c r="J1665" s="338"/>
      <c r="K1665" s="338"/>
      <c r="L1665" s="338"/>
      <c r="M1665" s="338"/>
    </row>
    <row r="1666" spans="2:16" s="503" customFormat="1">
      <c r="C1666" s="436"/>
      <c r="D1666" s="436" t="s">
        <v>2</v>
      </c>
      <c r="E1666" s="436"/>
      <c r="F1666" s="425"/>
      <c r="G1666" s="338"/>
      <c r="H1666" s="338"/>
      <c r="I1666" s="338"/>
      <c r="J1666" s="338"/>
      <c r="K1666" s="338"/>
      <c r="L1666" s="338"/>
      <c r="M1666" s="338"/>
    </row>
    <row r="1667" spans="2:16" s="503" customFormat="1"/>
    <row r="1668" spans="2:16">
      <c r="B1668" s="384">
        <f>B1496+0.01</f>
        <v>6.1899999999999959</v>
      </c>
      <c r="C1668" s="75" t="s">
        <v>461</v>
      </c>
      <c r="M1668" s="503"/>
      <c r="N1668" s="503"/>
      <c r="O1668" s="503"/>
      <c r="P1668" s="503"/>
    </row>
    <row r="1669" spans="2:16">
      <c r="M1669" s="503"/>
      <c r="N1669" s="503"/>
      <c r="O1669" s="503"/>
      <c r="P1669" s="503"/>
    </row>
    <row r="1670" spans="2:16">
      <c r="C1670" s="225" t="s">
        <v>462</v>
      </c>
      <c r="D1670" s="223"/>
      <c r="E1670" s="223"/>
      <c r="F1670" s="223"/>
      <c r="G1670" s="223"/>
      <c r="H1670" s="223"/>
      <c r="I1670" s="223"/>
      <c r="J1670" s="223"/>
      <c r="K1670" s="223"/>
      <c r="L1670" s="223"/>
      <c r="M1670" s="503"/>
      <c r="N1670" s="503"/>
      <c r="O1670" s="503"/>
      <c r="P1670" s="503"/>
    </row>
    <row r="1671" spans="2:16">
      <c r="C1671" s="223"/>
      <c r="D1671" s="223"/>
      <c r="E1671" s="223"/>
      <c r="F1671" s="223"/>
      <c r="G1671" s="223"/>
      <c r="H1671" s="223"/>
      <c r="I1671" s="223"/>
      <c r="J1671" s="223"/>
      <c r="K1671" s="223"/>
      <c r="L1671" s="223"/>
      <c r="M1671" s="503"/>
      <c r="N1671" s="503"/>
      <c r="O1671" s="503"/>
      <c r="P1671" s="503"/>
    </row>
    <row r="1672" spans="2:16">
      <c r="C1672" s="284" t="s">
        <v>0</v>
      </c>
      <c r="D1672" s="284" t="s">
        <v>309</v>
      </c>
      <c r="E1672" s="284" t="s">
        <v>14</v>
      </c>
      <c r="F1672" s="244"/>
      <c r="G1672" s="230">
        <f t="shared" ref="G1672:M1672" si="1136">G430</f>
        <v>2014</v>
      </c>
      <c r="H1672" s="230">
        <f t="shared" si="1136"/>
        <v>2015</v>
      </c>
      <c r="I1672" s="230">
        <f t="shared" si="1136"/>
        <v>2016</v>
      </c>
      <c r="J1672" s="230">
        <f t="shared" si="1136"/>
        <v>2017</v>
      </c>
      <c r="K1672" s="230">
        <f t="shared" si="1136"/>
        <v>2018</v>
      </c>
      <c r="L1672" s="230">
        <f t="shared" si="1136"/>
        <v>2019</v>
      </c>
      <c r="M1672" s="230">
        <f t="shared" si="1136"/>
        <v>2020</v>
      </c>
      <c r="N1672" s="503"/>
      <c r="O1672" s="503"/>
      <c r="P1672" s="503"/>
    </row>
    <row r="1673" spans="2:16">
      <c r="C1673" s="436" t="str">
        <f>'C. Masterfiles'!C45</f>
        <v>N01</v>
      </c>
      <c r="D1673" s="436" t="str">
        <f>'C. Masterfiles'!D45</f>
        <v>TRX</v>
      </c>
      <c r="E1673" s="436" t="s">
        <v>917</v>
      </c>
      <c r="F1673" s="425"/>
      <c r="G1673" s="437">
        <f t="shared" ref="G1673:M1673" si="1137">E1076</f>
        <v>23368.85714772925</v>
      </c>
      <c r="H1673" s="437">
        <f t="shared" si="1137"/>
        <v>23836.234290683838</v>
      </c>
      <c r="I1673" s="437">
        <f t="shared" si="1137"/>
        <v>24312.958976497514</v>
      </c>
      <c r="J1673" s="437">
        <f t="shared" si="1137"/>
        <v>24799.218156027458</v>
      </c>
      <c r="K1673" s="437">
        <f t="shared" si="1137"/>
        <v>25295.202519148013</v>
      </c>
      <c r="L1673" s="437">
        <f t="shared" si="1137"/>
        <v>25801.106569530974</v>
      </c>
      <c r="M1673" s="437">
        <f t="shared" si="1137"/>
        <v>26317.128700921581</v>
      </c>
      <c r="N1673" s="503"/>
      <c r="O1673" s="503"/>
      <c r="P1673" s="503"/>
    </row>
    <row r="1674" spans="2:16">
      <c r="C1674" s="436" t="str">
        <f>'C. Masterfiles'!C46</f>
        <v>N02</v>
      </c>
      <c r="D1674" s="436" t="str">
        <f>'C. Masterfiles'!D46</f>
        <v>Radio</v>
      </c>
      <c r="E1674" s="436" t="s">
        <v>917</v>
      </c>
      <c r="F1674" s="425"/>
      <c r="G1674" s="437">
        <f t="shared" ref="G1674:M1674" si="1138">E1205</f>
        <v>5140.5143566791039</v>
      </c>
      <c r="H1674" s="437">
        <f t="shared" si="1138"/>
        <v>5082.0927121354907</v>
      </c>
      <c r="I1674" s="437">
        <f t="shared" si="1138"/>
        <v>5014.0764588755228</v>
      </c>
      <c r="J1674" s="437">
        <f t="shared" si="1138"/>
        <v>4945.7029865624709</v>
      </c>
      <c r="K1674" s="437">
        <f t="shared" si="1138"/>
        <v>4872.6444511874461</v>
      </c>
      <c r="L1674" s="437">
        <f t="shared" si="1138"/>
        <v>4773.9583132381777</v>
      </c>
      <c r="M1674" s="437">
        <f t="shared" si="1138"/>
        <v>4697.0812277950499</v>
      </c>
      <c r="N1674" s="503"/>
      <c r="O1674" s="503"/>
      <c r="P1674" s="503"/>
    </row>
    <row r="1675" spans="2:16">
      <c r="C1675" s="436" t="str">
        <f>'C. Masterfiles'!C47</f>
        <v>N03</v>
      </c>
      <c r="D1675" s="436" t="str">
        <f>'C. Masterfiles'!D47</f>
        <v>BTS</v>
      </c>
      <c r="E1675" s="436" t="s">
        <v>917</v>
      </c>
      <c r="F1675" s="425"/>
      <c r="G1675" s="437">
        <f t="shared" ref="G1675:M1675" si="1139">E1062</f>
        <v>4245.3686835974686</v>
      </c>
      <c r="H1675" s="437">
        <f t="shared" si="1139"/>
        <v>4330.2760572694206</v>
      </c>
      <c r="I1675" s="437">
        <f t="shared" si="1139"/>
        <v>4416.8815784148082</v>
      </c>
      <c r="J1675" s="437">
        <f t="shared" si="1139"/>
        <v>4505.2192099831036</v>
      </c>
      <c r="K1675" s="437">
        <f t="shared" si="1139"/>
        <v>4595.323594182767</v>
      </c>
      <c r="L1675" s="437">
        <f t="shared" si="1139"/>
        <v>4687.2300660664223</v>
      </c>
      <c r="M1675" s="437">
        <f t="shared" si="1139"/>
        <v>4780.9746673877471</v>
      </c>
      <c r="N1675" s="503"/>
      <c r="O1675" s="503"/>
      <c r="P1675" s="503"/>
    </row>
    <row r="1676" spans="2:16">
      <c r="C1676" s="436" t="str">
        <f>'C. Masterfiles'!C48</f>
        <v>N04</v>
      </c>
      <c r="D1676" s="436" t="str">
        <f>'C. Masterfiles'!D48</f>
        <v>Node B</v>
      </c>
      <c r="E1676" s="436" t="s">
        <v>917</v>
      </c>
      <c r="F1676" s="425"/>
      <c r="G1676" s="437">
        <f t="shared" ref="G1676:M1676" si="1140">E1199</f>
        <v>865.41185484678726</v>
      </c>
      <c r="H1676" s="437">
        <f t="shared" si="1140"/>
        <v>854.65302137342701</v>
      </c>
      <c r="I1676" s="437">
        <f t="shared" si="1140"/>
        <v>842.17273425708777</v>
      </c>
      <c r="J1676" s="437">
        <f t="shared" si="1140"/>
        <v>829.51616097371038</v>
      </c>
      <c r="K1676" s="437">
        <f t="shared" si="1140"/>
        <v>816.01239343549389</v>
      </c>
      <c r="L1676" s="437">
        <f t="shared" si="1140"/>
        <v>797.61327033910027</v>
      </c>
      <c r="M1676" s="437">
        <f t="shared" si="1140"/>
        <v>783.27482004360479</v>
      </c>
      <c r="N1676" s="503"/>
      <c r="O1676" s="503"/>
      <c r="P1676" s="503"/>
    </row>
    <row r="1677" spans="2:16">
      <c r="C1677" s="436" t="str">
        <f>'C. Masterfiles'!C49</f>
        <v>N05</v>
      </c>
      <c r="D1677" s="436" t="str">
        <f>'C. Masterfiles'!D49</f>
        <v>BSC</v>
      </c>
      <c r="E1677" s="436" t="s">
        <v>917</v>
      </c>
      <c r="F1677" s="425"/>
      <c r="G1677" s="437">
        <f t="shared" ref="G1677:M1677" si="1141">E1343</f>
        <v>48.192715148678786</v>
      </c>
      <c r="H1677" s="437">
        <f t="shared" si="1141"/>
        <v>49.156569451652352</v>
      </c>
      <c r="I1677" s="437">
        <f t="shared" si="1141"/>
        <v>50.139700840685393</v>
      </c>
      <c r="J1677" s="437">
        <f t="shared" si="1141"/>
        <v>51.142494857499102</v>
      </c>
      <c r="K1677" s="437">
        <f t="shared" si="1141"/>
        <v>52.165344754649105</v>
      </c>
      <c r="L1677" s="437">
        <f t="shared" si="1141"/>
        <v>53.208651649742045</v>
      </c>
      <c r="M1677" s="437">
        <f t="shared" si="1141"/>
        <v>54.272824682736854</v>
      </c>
      <c r="N1677" s="503"/>
      <c r="O1677" s="503"/>
      <c r="P1677" s="503"/>
    </row>
    <row r="1678" spans="2:16">
      <c r="C1678" s="436" t="str">
        <f>'C. Masterfiles'!C50</f>
        <v>N06</v>
      </c>
      <c r="D1678" s="436" t="str">
        <f>'C. Masterfiles'!D50</f>
        <v>RNC</v>
      </c>
      <c r="E1678" s="436" t="s">
        <v>917</v>
      </c>
      <c r="F1678" s="425"/>
      <c r="G1678" s="437">
        <f t="shared" ref="G1678:M1678" si="1142">E1349</f>
        <v>5.6578151192868686</v>
      </c>
      <c r="H1678" s="437">
        <f t="shared" si="1142"/>
        <v>5.5784837400334819</v>
      </c>
      <c r="I1678" s="437">
        <f t="shared" si="1142"/>
        <v>5.4874198630569664</v>
      </c>
      <c r="J1678" s="437">
        <f t="shared" si="1142"/>
        <v>5.3946688358148194</v>
      </c>
      <c r="K1678" s="437">
        <f t="shared" si="1142"/>
        <v>5.2508085471136674</v>
      </c>
      <c r="L1678" s="437">
        <f t="shared" si="1142"/>
        <v>5.1678280644780239</v>
      </c>
      <c r="M1678" s="437">
        <f t="shared" si="1142"/>
        <v>5.074927596803156</v>
      </c>
      <c r="N1678" s="503"/>
      <c r="O1678" s="503"/>
      <c r="P1678" s="503"/>
    </row>
    <row r="1679" spans="2:16">
      <c r="C1679" s="436" t="str">
        <f>'C. Masterfiles'!C51</f>
        <v>N07</v>
      </c>
      <c r="D1679" s="436" t="str">
        <f>'C. Masterfiles'!D51</f>
        <v>MSC</v>
      </c>
      <c r="E1679" s="436" t="s">
        <v>917</v>
      </c>
      <c r="F1679" s="425"/>
      <c r="G1679" s="437">
        <f t="shared" ref="G1679:M1679" si="1143">E1355</f>
        <v>3.6469134374999999</v>
      </c>
      <c r="H1679" s="437">
        <f t="shared" si="1143"/>
        <v>3.6080587775891524</v>
      </c>
      <c r="I1679" s="437">
        <f t="shared" si="1143"/>
        <v>3.7692546595582277</v>
      </c>
      <c r="J1679" s="437">
        <f t="shared" si="1143"/>
        <v>3.9387253258106769</v>
      </c>
      <c r="K1679" s="437">
        <f t="shared" si="1143"/>
        <v>4.1022249624129747</v>
      </c>
      <c r="L1679" s="437">
        <f t="shared" si="1143"/>
        <v>4.2078248251234855</v>
      </c>
      <c r="M1679" s="437">
        <f t="shared" si="1143"/>
        <v>4.3161430494808242</v>
      </c>
      <c r="N1679" s="503"/>
      <c r="O1679" s="503"/>
      <c r="P1679" s="503"/>
    </row>
    <row r="1680" spans="2:16">
      <c r="C1680" s="436" t="str">
        <f>'C. Masterfiles'!C52</f>
        <v>N08</v>
      </c>
      <c r="D1680" s="436" t="str">
        <f>'C. Masterfiles'!D52</f>
        <v>HLR</v>
      </c>
      <c r="E1680" s="436" t="s">
        <v>917</v>
      </c>
      <c r="F1680" s="425"/>
      <c r="G1680" s="437">
        <f t="shared" ref="G1680:M1680" si="1144">E1361</f>
        <v>0.48625512500000001</v>
      </c>
      <c r="H1680" s="437">
        <f t="shared" si="1144"/>
        <v>0.4810745036785537</v>
      </c>
      <c r="I1680" s="437">
        <f t="shared" si="1144"/>
        <v>0.50256728794109706</v>
      </c>
      <c r="J1680" s="437">
        <f t="shared" si="1144"/>
        <v>0.52516337677475688</v>
      </c>
      <c r="K1680" s="437">
        <f t="shared" si="1144"/>
        <v>0.54696332832172989</v>
      </c>
      <c r="L1680" s="437">
        <f t="shared" si="1144"/>
        <v>0.56104331001646468</v>
      </c>
      <c r="M1680" s="437">
        <f t="shared" si="1144"/>
        <v>0.57548573993077645</v>
      </c>
      <c r="N1680" s="503"/>
      <c r="O1680" s="503"/>
      <c r="P1680" s="503"/>
    </row>
    <row r="1681" spans="3:16">
      <c r="C1681" s="436" t="str">
        <f>'C. Masterfiles'!C53</f>
        <v>N09</v>
      </c>
      <c r="D1681" s="436" t="str">
        <f>'C. Masterfiles'!D53</f>
        <v>PPP</v>
      </c>
      <c r="E1681" s="436" t="s">
        <v>917</v>
      </c>
      <c r="F1681" s="425"/>
      <c r="G1681" s="437">
        <f t="shared" ref="G1681:M1681" si="1145">E1367</f>
        <v>3.6469134374999999</v>
      </c>
      <c r="H1681" s="437">
        <f t="shared" si="1145"/>
        <v>3.6080587775891524</v>
      </c>
      <c r="I1681" s="437">
        <f t="shared" si="1145"/>
        <v>3.7692546595582277</v>
      </c>
      <c r="J1681" s="437">
        <f t="shared" si="1145"/>
        <v>3.9387253258106769</v>
      </c>
      <c r="K1681" s="437">
        <f t="shared" si="1145"/>
        <v>4.1022249624129747</v>
      </c>
      <c r="L1681" s="437">
        <f t="shared" si="1145"/>
        <v>4.2078248251234855</v>
      </c>
      <c r="M1681" s="437">
        <f t="shared" si="1145"/>
        <v>4.3161430494808242</v>
      </c>
      <c r="N1681" s="503"/>
      <c r="O1681" s="503"/>
      <c r="P1681" s="503"/>
    </row>
    <row r="1682" spans="3:16">
      <c r="C1682" s="436" t="str">
        <f>'C. Masterfiles'!C54</f>
        <v>N10</v>
      </c>
      <c r="D1682" s="436" t="str">
        <f>'C. Masterfiles'!D54</f>
        <v>SMSG</v>
      </c>
      <c r="E1682" s="436" t="s">
        <v>917</v>
      </c>
      <c r="F1682" s="425"/>
      <c r="G1682" s="437">
        <f t="shared" ref="G1682:M1682" si="1146">E1373</f>
        <v>2.448</v>
      </c>
      <c r="H1682" s="437">
        <f t="shared" si="1146"/>
        <v>2.4969600000000001</v>
      </c>
      <c r="I1682" s="437">
        <f t="shared" si="1146"/>
        <v>2.5468991999999999</v>
      </c>
      <c r="J1682" s="437">
        <f t="shared" si="1146"/>
        <v>2.5978371839999999</v>
      </c>
      <c r="K1682" s="437">
        <f t="shared" si="1146"/>
        <v>2.6497939276800007</v>
      </c>
      <c r="L1682" s="437">
        <f t="shared" si="1146"/>
        <v>2.7027898062336</v>
      </c>
      <c r="M1682" s="437">
        <f t="shared" si="1146"/>
        <v>2.7568456023582715</v>
      </c>
      <c r="N1682" s="503"/>
      <c r="O1682" s="503"/>
      <c r="P1682" s="503"/>
    </row>
    <row r="1683" spans="3:16">
      <c r="C1683" s="436" t="str">
        <f>'C. Masterfiles'!C55</f>
        <v>N11</v>
      </c>
      <c r="D1683" s="436" t="str">
        <f>'C. Masterfiles'!D55</f>
        <v>SMSC</v>
      </c>
      <c r="E1683" s="436" t="s">
        <v>917</v>
      </c>
      <c r="F1683" s="425"/>
      <c r="G1683" s="437">
        <f t="shared" ref="G1683:M1683" si="1147">E1379</f>
        <v>3.2785714285714285</v>
      </c>
      <c r="H1683" s="437">
        <f t="shared" si="1147"/>
        <v>3.3441428571428569</v>
      </c>
      <c r="I1683" s="437">
        <f t="shared" si="1147"/>
        <v>3.4110257142857141</v>
      </c>
      <c r="J1683" s="437">
        <f t="shared" si="1147"/>
        <v>3.4792462285714283</v>
      </c>
      <c r="K1683" s="437">
        <f t="shared" si="1147"/>
        <v>3.5488311531428582</v>
      </c>
      <c r="L1683" s="437">
        <f t="shared" si="1147"/>
        <v>3.6198077762057141</v>
      </c>
      <c r="M1683" s="437">
        <f t="shared" si="1147"/>
        <v>3.6922039317298281</v>
      </c>
      <c r="N1683" s="503"/>
      <c r="O1683" s="503"/>
      <c r="P1683" s="503"/>
    </row>
    <row r="1684" spans="3:16">
      <c r="C1684" s="436" t="str">
        <f>'C. Masterfiles'!C56</f>
        <v>N12</v>
      </c>
      <c r="D1684" s="436" t="str">
        <f>'C. Masterfiles'!D56</f>
        <v>MMSC</v>
      </c>
      <c r="E1684" s="436" t="s">
        <v>917</v>
      </c>
      <c r="F1684" s="425"/>
      <c r="G1684" s="437">
        <f t="shared" ref="G1684:M1684" si="1148">E1385</f>
        <v>14.232558139534884</v>
      </c>
      <c r="H1684" s="437">
        <f t="shared" si="1148"/>
        <v>14.517209302325579</v>
      </c>
      <c r="I1684" s="437">
        <f t="shared" si="1148"/>
        <v>14.807553488372093</v>
      </c>
      <c r="J1684" s="437">
        <f t="shared" si="1148"/>
        <v>15.103704558139535</v>
      </c>
      <c r="K1684" s="437">
        <f t="shared" si="1148"/>
        <v>15.405778649302327</v>
      </c>
      <c r="L1684" s="437">
        <f t="shared" si="1148"/>
        <v>15.713894222288376</v>
      </c>
      <c r="M1684" s="437">
        <f t="shared" si="1148"/>
        <v>16.028172106734143</v>
      </c>
      <c r="N1684" s="503"/>
      <c r="O1684" s="503"/>
      <c r="P1684" s="503"/>
    </row>
    <row r="1685" spans="3:16">
      <c r="C1685" s="436" t="str">
        <f>'C. Masterfiles'!C57</f>
        <v>N13</v>
      </c>
      <c r="D1685" s="436" t="str">
        <f>'C. Masterfiles'!D57</f>
        <v>VMS</v>
      </c>
      <c r="E1685" s="436" t="s">
        <v>917</v>
      </c>
      <c r="F1685" s="425"/>
      <c r="G1685" s="437">
        <f t="shared" ref="G1685:M1685" si="1149">E1391</f>
        <v>1.8234567187499999</v>
      </c>
      <c r="H1685" s="437">
        <f t="shared" si="1149"/>
        <v>1.8040293887945762</v>
      </c>
      <c r="I1685" s="437">
        <f t="shared" si="1149"/>
        <v>1.8846273297791138</v>
      </c>
      <c r="J1685" s="437">
        <f t="shared" si="1149"/>
        <v>1.9693626629053385</v>
      </c>
      <c r="K1685" s="437">
        <f t="shared" si="1149"/>
        <v>2.0511124812064874</v>
      </c>
      <c r="L1685" s="437">
        <f t="shared" si="1149"/>
        <v>2.1039124125617428</v>
      </c>
      <c r="M1685" s="437">
        <f t="shared" si="1149"/>
        <v>2.1580715247404121</v>
      </c>
      <c r="N1685" s="503"/>
      <c r="O1685" s="503"/>
      <c r="P1685" s="503"/>
    </row>
    <row r="1686" spans="3:16">
      <c r="C1686" s="436" t="str">
        <f>'C. Masterfiles'!C58</f>
        <v>N14</v>
      </c>
      <c r="D1686" s="436" t="str">
        <f>'C. Masterfiles'!D58</f>
        <v>NMS</v>
      </c>
      <c r="E1686" s="436" t="s">
        <v>917</v>
      </c>
      <c r="F1686" s="425"/>
      <c r="G1686" s="437">
        <f t="shared" ref="G1686:M1686" si="1150">E1397</f>
        <v>6.4834016666666665</v>
      </c>
      <c r="H1686" s="437">
        <f t="shared" si="1150"/>
        <v>6.4143267157140498</v>
      </c>
      <c r="I1686" s="437">
        <f t="shared" si="1150"/>
        <v>6.7008971725479611</v>
      </c>
      <c r="J1686" s="437">
        <f t="shared" si="1150"/>
        <v>7.0021783569967608</v>
      </c>
      <c r="K1686" s="437">
        <f t="shared" si="1150"/>
        <v>7.2928443776230658</v>
      </c>
      <c r="L1686" s="437">
        <f t="shared" si="1150"/>
        <v>7.4805774668861975</v>
      </c>
      <c r="M1686" s="437">
        <f t="shared" si="1150"/>
        <v>7.6731431990770202</v>
      </c>
      <c r="N1686" s="503"/>
      <c r="O1686" s="503"/>
      <c r="P1686" s="503"/>
    </row>
    <row r="1687" spans="3:16">
      <c r="C1687" s="436" t="str">
        <f>'C. Masterfiles'!C59</f>
        <v>N15</v>
      </c>
      <c r="D1687" s="436" t="str">
        <f>'C. Masterfiles'!D59</f>
        <v>OSS</v>
      </c>
      <c r="E1687" s="436" t="s">
        <v>917</v>
      </c>
      <c r="F1687" s="425"/>
      <c r="G1687" s="437">
        <f t="shared" ref="G1687:M1687" si="1151">E1403</f>
        <v>2.4312756250000001</v>
      </c>
      <c r="H1687" s="437">
        <f t="shared" si="1151"/>
        <v>2.4053725183927686</v>
      </c>
      <c r="I1687" s="437">
        <f t="shared" si="1151"/>
        <v>2.5128364397054854</v>
      </c>
      <c r="J1687" s="437">
        <f t="shared" si="1151"/>
        <v>2.6258168838737852</v>
      </c>
      <c r="K1687" s="437">
        <f t="shared" si="1151"/>
        <v>2.7348166416086497</v>
      </c>
      <c r="L1687" s="437">
        <f t="shared" si="1151"/>
        <v>2.8052165500823238</v>
      </c>
      <c r="M1687" s="437">
        <f t="shared" si="1151"/>
        <v>2.8774286996538825</v>
      </c>
      <c r="N1687" s="503"/>
      <c r="O1687" s="503"/>
      <c r="P1687" s="503"/>
    </row>
    <row r="1688" spans="3:16">
      <c r="C1688" s="436" t="str">
        <f>'C. Masterfiles'!C60</f>
        <v>N16</v>
      </c>
      <c r="D1688" s="436" t="str">
        <f>'C. Masterfiles'!D60</f>
        <v>GPRS</v>
      </c>
      <c r="E1688" s="436" t="s">
        <v>917</v>
      </c>
      <c r="F1688" s="425"/>
      <c r="G1688" s="437">
        <f t="shared" ref="G1688:M1688" si="1152">E1409</f>
        <v>9.7251025000000002</v>
      </c>
      <c r="H1688" s="437">
        <f t="shared" si="1152"/>
        <v>9.6214900735710742</v>
      </c>
      <c r="I1688" s="437">
        <f t="shared" si="1152"/>
        <v>10.051345758821942</v>
      </c>
      <c r="J1688" s="437">
        <f t="shared" si="1152"/>
        <v>10.503267535495141</v>
      </c>
      <c r="K1688" s="437">
        <f t="shared" si="1152"/>
        <v>10.939266566434599</v>
      </c>
      <c r="L1688" s="437">
        <f t="shared" si="1152"/>
        <v>11.220866200329295</v>
      </c>
      <c r="M1688" s="437">
        <f t="shared" si="1152"/>
        <v>11.50971479861553</v>
      </c>
      <c r="N1688" s="503"/>
      <c r="O1688" s="503"/>
      <c r="P1688" s="503"/>
    </row>
    <row r="1689" spans="3:16" s="223" customFormat="1">
      <c r="C1689" s="436" t="str">
        <f>'C. Masterfiles'!C61</f>
        <v>N17</v>
      </c>
      <c r="D1689" s="436" t="str">
        <f>'C. Masterfiles'!D61</f>
        <v>BIL</v>
      </c>
      <c r="E1689" s="436" t="s">
        <v>917</v>
      </c>
      <c r="F1689" s="425"/>
      <c r="G1689" s="437">
        <f t="shared" ref="G1689:M1689" si="1153">E1415</f>
        <v>2.4312756250000001</v>
      </c>
      <c r="H1689" s="437">
        <f t="shared" si="1153"/>
        <v>2.4053725183927686</v>
      </c>
      <c r="I1689" s="437">
        <f t="shared" si="1153"/>
        <v>2.5128364397054854</v>
      </c>
      <c r="J1689" s="437">
        <f t="shared" si="1153"/>
        <v>2.6258168838737852</v>
      </c>
      <c r="K1689" s="437">
        <f t="shared" si="1153"/>
        <v>2.7348166416086497</v>
      </c>
      <c r="L1689" s="437">
        <f t="shared" si="1153"/>
        <v>2.8052165500823238</v>
      </c>
      <c r="M1689" s="437">
        <f t="shared" si="1153"/>
        <v>2.8774286996538825</v>
      </c>
      <c r="N1689" s="503"/>
      <c r="O1689" s="503"/>
      <c r="P1689" s="503"/>
    </row>
    <row r="1690" spans="3:16" s="223" customFormat="1">
      <c r="C1690" s="436" t="str">
        <f>'C. Masterfiles'!C62</f>
        <v>N18</v>
      </c>
      <c r="D1690" s="436" t="str">
        <f>'C. Masterfiles'!D62</f>
        <v>IBIL</v>
      </c>
      <c r="E1690" s="436" t="s">
        <v>917</v>
      </c>
      <c r="F1690" s="425"/>
      <c r="G1690" s="437">
        <f t="shared" ref="G1690:M1690" si="1154">E1421</f>
        <v>0.77800820000000004</v>
      </c>
      <c r="H1690" s="437">
        <f t="shared" si="1154"/>
        <v>0.76971920588568599</v>
      </c>
      <c r="I1690" s="437">
        <f t="shared" si="1154"/>
        <v>0.80410766070575534</v>
      </c>
      <c r="J1690" s="437">
        <f t="shared" si="1154"/>
        <v>0.84026140283961126</v>
      </c>
      <c r="K1690" s="437">
        <f t="shared" si="1154"/>
        <v>0.87514132531476785</v>
      </c>
      <c r="L1690" s="437">
        <f t="shared" si="1154"/>
        <v>0.89766929602634371</v>
      </c>
      <c r="M1690" s="437">
        <f t="shared" si="1154"/>
        <v>0.92077718388924246</v>
      </c>
      <c r="N1690" s="503"/>
      <c r="O1690" s="503"/>
      <c r="P1690" s="503"/>
    </row>
    <row r="1691" spans="3:16" s="223" customFormat="1">
      <c r="C1691" s="436" t="str">
        <f>'C. Masterfiles'!C63</f>
        <v>N19</v>
      </c>
      <c r="D1691" s="436" t="str">
        <f>'C. Masterfiles'!D63</f>
        <v>IGW</v>
      </c>
      <c r="E1691" s="436" t="s">
        <v>917</v>
      </c>
      <c r="F1691" s="425"/>
      <c r="G1691" s="437">
        <f t="shared" ref="G1691:M1691" si="1155">E1427</f>
        <v>5.011295244900043</v>
      </c>
      <c r="H1691" s="437">
        <f t="shared" si="1155"/>
        <v>5.107447752762754</v>
      </c>
      <c r="I1691" s="437">
        <f t="shared" si="1155"/>
        <v>5.205094531604975</v>
      </c>
      <c r="J1691" s="437">
        <f t="shared" si="1155"/>
        <v>5.3042035881701839</v>
      </c>
      <c r="K1691" s="437">
        <f t="shared" si="1155"/>
        <v>5.3820756539058969</v>
      </c>
      <c r="L1691" s="437">
        <f t="shared" si="1155"/>
        <v>5.5083208534608259</v>
      </c>
      <c r="M1691" s="437">
        <f t="shared" si="1155"/>
        <v>5.6184872705300419</v>
      </c>
      <c r="N1691" s="503"/>
      <c r="O1691" s="503"/>
      <c r="P1691" s="503"/>
    </row>
    <row r="1692" spans="3:16" s="223" customFormat="1">
      <c r="C1692" s="436" t="str">
        <f>'C. Masterfiles'!C64</f>
        <v>N20</v>
      </c>
      <c r="D1692" s="436" t="str">
        <f>'C. Masterfiles'!D64</f>
        <v>INT</v>
      </c>
      <c r="E1692" s="436" t="s">
        <v>917</v>
      </c>
      <c r="F1692" s="425"/>
      <c r="G1692" s="437">
        <f t="shared" ref="G1692:M1692" si="1156">E1433</f>
        <v>1.0022590489800087</v>
      </c>
      <c r="H1692" s="437">
        <f t="shared" si="1156"/>
        <v>1.0214895505525508</v>
      </c>
      <c r="I1692" s="437">
        <f t="shared" si="1156"/>
        <v>1.0410189063209949</v>
      </c>
      <c r="J1692" s="437">
        <f t="shared" si="1156"/>
        <v>1.0608407176340369</v>
      </c>
      <c r="K1692" s="437">
        <f t="shared" si="1156"/>
        <v>1.0764151307811793</v>
      </c>
      <c r="L1692" s="437">
        <f t="shared" si="1156"/>
        <v>1.101664170692165</v>
      </c>
      <c r="M1692" s="437">
        <f t="shared" si="1156"/>
        <v>1.1236974541060085</v>
      </c>
      <c r="N1692" s="503"/>
      <c r="O1692" s="503"/>
      <c r="P1692" s="503"/>
    </row>
    <row r="1693" spans="3:16" s="223" customFormat="1">
      <c r="C1693" s="436" t="str">
        <f>'C. Masterfiles'!C65</f>
        <v>N21</v>
      </c>
      <c r="D1693" s="436" t="str">
        <f>'C. Masterfiles'!D65</f>
        <v>SGSN</v>
      </c>
      <c r="E1693" s="436" t="s">
        <v>917</v>
      </c>
      <c r="F1693" s="425"/>
      <c r="G1693" s="437">
        <f t="shared" ref="G1693:M1693" si="1157">E1439</f>
        <v>3</v>
      </c>
      <c r="H1693" s="437">
        <f t="shared" si="1157"/>
        <v>3</v>
      </c>
      <c r="I1693" s="437">
        <f t="shared" si="1157"/>
        <v>4</v>
      </c>
      <c r="J1693" s="437">
        <f t="shared" si="1157"/>
        <v>4</v>
      </c>
      <c r="K1693" s="437">
        <f t="shared" si="1157"/>
        <v>4</v>
      </c>
      <c r="L1693" s="437">
        <f t="shared" si="1157"/>
        <v>4</v>
      </c>
      <c r="M1693" s="437">
        <f t="shared" si="1157"/>
        <v>4</v>
      </c>
      <c r="N1693" s="503"/>
      <c r="O1693" s="503"/>
      <c r="P1693" s="503"/>
    </row>
    <row r="1694" spans="3:16" s="223" customFormat="1">
      <c r="C1694" s="436" t="str">
        <f>'C. Masterfiles'!C66</f>
        <v>N22</v>
      </c>
      <c r="D1694" s="436" t="str">
        <f>'C. Masterfiles'!D66</f>
        <v>GGSN</v>
      </c>
      <c r="E1694" s="436" t="s">
        <v>917</v>
      </c>
      <c r="F1694" s="425"/>
      <c r="G1694" s="437">
        <f t="shared" ref="G1694:M1694" si="1158">E1445</f>
        <v>1.8234567187499999</v>
      </c>
      <c r="H1694" s="437">
        <f t="shared" si="1158"/>
        <v>1.8040293887945762</v>
      </c>
      <c r="I1694" s="437">
        <f t="shared" si="1158"/>
        <v>1.8846273297791138</v>
      </c>
      <c r="J1694" s="437">
        <f t="shared" si="1158"/>
        <v>1.9693626629053385</v>
      </c>
      <c r="K1694" s="437">
        <f t="shared" si="1158"/>
        <v>2.0511124812064874</v>
      </c>
      <c r="L1694" s="437">
        <f t="shared" si="1158"/>
        <v>2.1039124125617428</v>
      </c>
      <c r="M1694" s="437">
        <f t="shared" si="1158"/>
        <v>2.1580715247404121</v>
      </c>
      <c r="N1694" s="503"/>
      <c r="O1694" s="503"/>
      <c r="P1694" s="503"/>
    </row>
    <row r="1695" spans="3:16" s="223" customFormat="1">
      <c r="C1695" s="436" t="str">
        <f>'C. Masterfiles'!C67</f>
        <v>N23</v>
      </c>
      <c r="D1695" s="436" t="str">
        <f>'C. Masterfiles'!D67</f>
        <v>IN/NGN</v>
      </c>
      <c r="E1695" s="436" t="s">
        <v>917</v>
      </c>
      <c r="F1695" s="425"/>
      <c r="G1695" s="437">
        <f t="shared" ref="G1695:M1695" si="1159">E1451</f>
        <v>2.481177699594407</v>
      </c>
      <c r="H1695" s="437">
        <f t="shared" si="1159"/>
        <v>2.5267278565510054</v>
      </c>
      <c r="I1695" s="437">
        <f t="shared" si="1159"/>
        <v>2.5727602374689913</v>
      </c>
      <c r="J1695" s="437">
        <f t="shared" si="1159"/>
        <v>2.61922260815148</v>
      </c>
      <c r="K1695" s="437">
        <f t="shared" si="1159"/>
        <v>2.6433950542868194</v>
      </c>
      <c r="L1695" s="437">
        <f t="shared" si="1159"/>
        <v>2.7148666418493672</v>
      </c>
      <c r="M1695" s="437">
        <f t="shared" si="1159"/>
        <v>2.7691639746863541</v>
      </c>
      <c r="N1695" s="503"/>
      <c r="O1695" s="503"/>
      <c r="P1695" s="503"/>
    </row>
    <row r="1696" spans="3:16">
      <c r="C1696" s="436" t="str">
        <f>'C. Masterfiles'!C68</f>
        <v>N24</v>
      </c>
      <c r="D1696" s="436" t="str">
        <f>'C. Masterfiles'!D68</f>
        <v>eNodeB</v>
      </c>
      <c r="E1696" s="436" t="s">
        <v>917</v>
      </c>
      <c r="F1696" s="425"/>
      <c r="G1696" s="437">
        <f t="shared" ref="G1696:M1696" si="1160">E1328</f>
        <v>52.746483950831674</v>
      </c>
      <c r="H1696" s="437">
        <f t="shared" si="1160"/>
        <v>158.72012005241339</v>
      </c>
      <c r="I1696" s="437">
        <f t="shared" si="1160"/>
        <v>264.29979966617339</v>
      </c>
      <c r="J1696" s="437">
        <f t="shared" si="1160"/>
        <v>370.38973925217539</v>
      </c>
      <c r="K1696" s="437">
        <f t="shared" si="1160"/>
        <v>371.10734474400954</v>
      </c>
      <c r="L1696" s="437">
        <f t="shared" si="1160"/>
        <v>372.15129404505831</v>
      </c>
      <c r="M1696" s="437">
        <f t="shared" si="1160"/>
        <v>373.34590939165304</v>
      </c>
      <c r="N1696" s="503"/>
      <c r="O1696" s="503"/>
      <c r="P1696" s="503"/>
    </row>
    <row r="1697" spans="3:16">
      <c r="C1697" s="436" t="str">
        <f>'C. Masterfiles'!C69</f>
        <v>N25</v>
      </c>
      <c r="D1697" s="436" t="str">
        <f>'C. Masterfiles'!D69</f>
        <v>eNodeB Radio</v>
      </c>
      <c r="E1697" s="436" t="s">
        <v>917</v>
      </c>
      <c r="F1697" s="425"/>
      <c r="G1697" s="437">
        <f t="shared" ref="G1697:M1697" si="1161">E1334</f>
        <v>309.870128975603</v>
      </c>
      <c r="H1697" s="437">
        <f t="shared" si="1161"/>
        <v>932.24687160069107</v>
      </c>
      <c r="I1697" s="437">
        <f t="shared" si="1161"/>
        <v>1552.5162413584476</v>
      </c>
      <c r="J1697" s="437">
        <f t="shared" si="1161"/>
        <v>2175.6962606397283</v>
      </c>
      <c r="K1697" s="437">
        <f t="shared" si="1161"/>
        <v>2181.2008780783881</v>
      </c>
      <c r="L1697" s="437">
        <f t="shared" si="1161"/>
        <v>2189.3249150577176</v>
      </c>
      <c r="M1697" s="437">
        <f t="shared" si="1161"/>
        <v>2198.6454721992845</v>
      </c>
      <c r="N1697" s="503"/>
      <c r="O1697" s="503"/>
      <c r="P1697" s="503"/>
    </row>
    <row r="1698" spans="3:16">
      <c r="C1698" s="436" t="str">
        <f>'C. Masterfiles'!C70</f>
        <v>N26</v>
      </c>
      <c r="D1698" s="436" t="str">
        <f>'C. Masterfiles'!D70</f>
        <v>OTHER</v>
      </c>
      <c r="E1698" s="436"/>
      <c r="F1698" s="425"/>
      <c r="G1698" s="437"/>
      <c r="H1698" s="437"/>
      <c r="I1698" s="437"/>
      <c r="J1698" s="437"/>
      <c r="K1698" s="437"/>
      <c r="L1698" s="437"/>
      <c r="M1698" s="437"/>
      <c r="N1698" s="503"/>
      <c r="O1698" s="503"/>
      <c r="P1698" s="503"/>
    </row>
    <row r="1699" spans="3:16">
      <c r="C1699" s="436" t="str">
        <f>'C. Masterfiles'!C71</f>
        <v>N27</v>
      </c>
      <c r="D1699" s="436" t="str">
        <f>'C. Masterfiles'!D71</f>
        <v>OTHER</v>
      </c>
      <c r="E1699" s="436"/>
      <c r="F1699" s="425"/>
      <c r="G1699" s="437"/>
      <c r="H1699" s="437"/>
      <c r="I1699" s="437"/>
      <c r="J1699" s="437"/>
      <c r="K1699" s="437"/>
      <c r="L1699" s="437"/>
      <c r="M1699" s="437"/>
      <c r="N1699" s="503"/>
      <c r="O1699" s="503"/>
      <c r="P1699" s="503"/>
    </row>
    <row r="1700" spans="3:16">
      <c r="C1700" s="436" t="str">
        <f>'C. Masterfiles'!C72</f>
        <v>N28</v>
      </c>
      <c r="D1700" s="436" t="str">
        <f>'C. Masterfiles'!D72</f>
        <v>OTHER</v>
      </c>
      <c r="E1700" s="436"/>
      <c r="F1700" s="425"/>
      <c r="G1700" s="437"/>
      <c r="H1700" s="437"/>
      <c r="I1700" s="437"/>
      <c r="J1700" s="437"/>
      <c r="K1700" s="437"/>
      <c r="L1700" s="437"/>
      <c r="M1700" s="437"/>
      <c r="N1700" s="503"/>
      <c r="O1700" s="503"/>
      <c r="P1700" s="503"/>
    </row>
    <row r="1701" spans="3:16">
      <c r="C1701" s="436" t="str">
        <f>'C. Masterfiles'!C73</f>
        <v>N29</v>
      </c>
      <c r="D1701" s="436" t="str">
        <f>'C. Masterfiles'!D73</f>
        <v>OTHER</v>
      </c>
      <c r="E1701" s="436"/>
      <c r="F1701" s="425"/>
      <c r="G1701" s="437"/>
      <c r="H1701" s="437"/>
      <c r="I1701" s="437"/>
      <c r="J1701" s="437"/>
      <c r="K1701" s="437"/>
      <c r="L1701" s="437"/>
      <c r="M1701" s="437"/>
      <c r="N1701" s="503"/>
      <c r="O1701" s="503"/>
      <c r="P1701" s="503"/>
    </row>
    <row r="1702" spans="3:16">
      <c r="C1702" s="436" t="str">
        <f>'C. Masterfiles'!C74</f>
        <v>N30</v>
      </c>
      <c r="D1702" s="436" t="str">
        <f>'C. Masterfiles'!D74</f>
        <v>OTHER</v>
      </c>
      <c r="E1702" s="436"/>
      <c r="F1702" s="425"/>
      <c r="G1702" s="437"/>
      <c r="H1702" s="437"/>
      <c r="I1702" s="437"/>
      <c r="J1702" s="437"/>
      <c r="K1702" s="437"/>
      <c r="L1702" s="437"/>
      <c r="M1702" s="437"/>
      <c r="N1702" s="503"/>
      <c r="O1702" s="503"/>
      <c r="P1702" s="503"/>
    </row>
    <row r="1703" spans="3:16">
      <c r="C1703" s="223"/>
      <c r="D1703" s="223"/>
      <c r="E1703" s="223"/>
      <c r="F1703" s="223"/>
      <c r="G1703" s="223"/>
      <c r="H1703" s="223"/>
      <c r="I1703" s="223"/>
      <c r="J1703" s="223"/>
      <c r="K1703" s="223"/>
      <c r="L1703" s="223"/>
      <c r="M1703" s="503"/>
      <c r="N1703" s="503"/>
      <c r="O1703" s="503"/>
      <c r="P1703" s="503"/>
    </row>
    <row r="1704" spans="3:16">
      <c r="C1704" s="225" t="s">
        <v>457</v>
      </c>
      <c r="D1704" s="223"/>
      <c r="E1704" s="223"/>
      <c r="F1704" s="223"/>
      <c r="G1704" s="623"/>
      <c r="H1704" s="623"/>
      <c r="I1704" s="623"/>
      <c r="J1704" s="623"/>
      <c r="K1704" s="623"/>
      <c r="L1704" s="223"/>
      <c r="M1704" s="503"/>
      <c r="N1704" s="503"/>
      <c r="O1704" s="503"/>
      <c r="P1704" s="503"/>
    </row>
    <row r="1705" spans="3:16">
      <c r="C1705" s="223"/>
      <c r="D1705" s="223"/>
      <c r="E1705" s="223"/>
      <c r="F1705" s="223"/>
      <c r="G1705" s="623"/>
      <c r="H1705" s="623"/>
      <c r="I1705" s="623"/>
      <c r="J1705" s="623"/>
      <c r="K1705" s="623"/>
      <c r="L1705" s="223"/>
      <c r="M1705" s="503"/>
      <c r="N1705" s="503"/>
      <c r="O1705" s="503"/>
      <c r="P1705" s="503"/>
    </row>
    <row r="1706" spans="3:16">
      <c r="C1706" s="435"/>
      <c r="D1706" s="284" t="s">
        <v>456</v>
      </c>
      <c r="E1706" s="284" t="s">
        <v>14</v>
      </c>
      <c r="F1706" s="244"/>
      <c r="G1706" s="230">
        <f t="shared" ref="G1706:M1706" si="1162">G430</f>
        <v>2014</v>
      </c>
      <c r="H1706" s="230">
        <f t="shared" si="1162"/>
        <v>2015</v>
      </c>
      <c r="I1706" s="230">
        <f t="shared" si="1162"/>
        <v>2016</v>
      </c>
      <c r="J1706" s="230">
        <f t="shared" si="1162"/>
        <v>2017</v>
      </c>
      <c r="K1706" s="230">
        <f t="shared" si="1162"/>
        <v>2018</v>
      </c>
      <c r="L1706" s="230">
        <f t="shared" si="1162"/>
        <v>2019</v>
      </c>
      <c r="M1706" s="230">
        <f t="shared" si="1162"/>
        <v>2020</v>
      </c>
      <c r="N1706" s="503"/>
      <c r="O1706" s="503"/>
      <c r="P1706" s="503"/>
    </row>
    <row r="1707" spans="3:16">
      <c r="C1707" s="436" t="str">
        <f t="shared" ref="C1707:D1731" si="1163">C1559</f>
        <v>T01</v>
      </c>
      <c r="D1707" s="436" t="str">
        <f t="shared" si="1163"/>
        <v>BTS-BSC</v>
      </c>
      <c r="E1707" s="436" t="s">
        <v>458</v>
      </c>
      <c r="F1707" s="425"/>
      <c r="G1707" s="437">
        <f>G1641*G1612</f>
        <v>5755.3795055401115</v>
      </c>
      <c r="H1707" s="437">
        <f t="shared" ref="H1707:M1707" si="1164">H1641*H1612</f>
        <v>5918.6167181355895</v>
      </c>
      <c r="I1707" s="437">
        <f t="shared" si="1164"/>
        <v>6086.960843210838</v>
      </c>
      <c r="J1707" s="437">
        <f t="shared" si="1164"/>
        <v>6259.4054756562728</v>
      </c>
      <c r="K1707" s="437">
        <f t="shared" si="1164"/>
        <v>6435.4793606448293</v>
      </c>
      <c r="L1707" s="437">
        <f t="shared" si="1164"/>
        <v>6623.7246360621721</v>
      </c>
      <c r="M1707" s="437">
        <f t="shared" si="1164"/>
        <v>6807.2467899125922</v>
      </c>
      <c r="N1707" s="247" t="s">
        <v>916</v>
      </c>
      <c r="O1707" s="503"/>
      <c r="P1707" s="503"/>
    </row>
    <row r="1708" spans="3:16">
      <c r="C1708" s="436" t="str">
        <f t="shared" si="1163"/>
        <v>T02</v>
      </c>
      <c r="D1708" s="436" t="str">
        <f t="shared" si="1163"/>
        <v>Node B-RNC</v>
      </c>
      <c r="E1708" s="436" t="s">
        <v>458</v>
      </c>
      <c r="F1708" s="425"/>
      <c r="G1708" s="437">
        <f t="shared" ref="G1708:M1708" si="1165">G1642*G1613</f>
        <v>8048.6204944598894</v>
      </c>
      <c r="H1708" s="437">
        <f t="shared" si="1165"/>
        <v>8151.3832818644105</v>
      </c>
      <c r="I1708" s="437">
        <f t="shared" si="1165"/>
        <v>8251.039156789162</v>
      </c>
      <c r="J1708" s="437">
        <f t="shared" si="1165"/>
        <v>8353.5945243437272</v>
      </c>
      <c r="K1708" s="437">
        <f t="shared" si="1165"/>
        <v>8394.5206393551707</v>
      </c>
      <c r="L1708" s="437">
        <f t="shared" si="1165"/>
        <v>8470.2753639378279</v>
      </c>
      <c r="M1708" s="437">
        <f t="shared" si="1165"/>
        <v>8587.7532100874087</v>
      </c>
      <c r="N1708" s="247" t="s">
        <v>915</v>
      </c>
      <c r="O1708" s="503"/>
      <c r="P1708" s="503"/>
    </row>
    <row r="1709" spans="3:16">
      <c r="C1709" s="436" t="str">
        <f t="shared" si="1163"/>
        <v>T03</v>
      </c>
      <c r="D1709" s="436" t="str">
        <f t="shared" si="1163"/>
        <v>BSC-MSC</v>
      </c>
      <c r="E1709" s="436" t="s">
        <v>458</v>
      </c>
      <c r="F1709" s="425"/>
      <c r="G1709" s="437">
        <f t="shared" ref="G1709:M1709" si="1166">G1643*G1614</f>
        <v>4131</v>
      </c>
      <c r="H1709" s="437">
        <f t="shared" si="1166"/>
        <v>4214</v>
      </c>
      <c r="I1709" s="437">
        <f t="shared" si="1166"/>
        <v>4298</v>
      </c>
      <c r="J1709" s="437">
        <f t="shared" si="1166"/>
        <v>4384</v>
      </c>
      <c r="K1709" s="437">
        <f t="shared" si="1166"/>
        <v>4472</v>
      </c>
      <c r="L1709" s="437">
        <f t="shared" si="1166"/>
        <v>4561</v>
      </c>
      <c r="M1709" s="437">
        <f t="shared" si="1166"/>
        <v>4652</v>
      </c>
      <c r="N1709" s="503"/>
      <c r="O1709" s="503"/>
      <c r="P1709" s="503"/>
    </row>
    <row r="1710" spans="3:16">
      <c r="C1710" s="436" t="str">
        <f t="shared" si="1163"/>
        <v>T04</v>
      </c>
      <c r="D1710" s="436" t="str">
        <f t="shared" si="1163"/>
        <v>RNC-MSC</v>
      </c>
      <c r="E1710" s="436" t="s">
        <v>458</v>
      </c>
      <c r="F1710" s="425"/>
      <c r="G1710" s="437">
        <f t="shared" ref="G1710:M1710" si="1167">G1644*G1615</f>
        <v>3552</v>
      </c>
      <c r="H1710" s="437">
        <f t="shared" si="1167"/>
        <v>3477</v>
      </c>
      <c r="I1710" s="437">
        <f t="shared" si="1167"/>
        <v>3399</v>
      </c>
      <c r="J1710" s="437">
        <f t="shared" si="1167"/>
        <v>3316</v>
      </c>
      <c r="K1710" s="437">
        <f t="shared" si="1167"/>
        <v>3200</v>
      </c>
      <c r="L1710" s="437">
        <f t="shared" si="1167"/>
        <v>3110</v>
      </c>
      <c r="M1710" s="437">
        <f t="shared" si="1167"/>
        <v>3023</v>
      </c>
      <c r="N1710" s="503"/>
      <c r="O1710" s="503"/>
      <c r="P1710" s="503"/>
    </row>
    <row r="1711" spans="3:16">
      <c r="C1711" s="436" t="str">
        <f t="shared" si="1163"/>
        <v>T05</v>
      </c>
      <c r="D1711" s="436" t="str">
        <f t="shared" si="1163"/>
        <v>MSC-MSC</v>
      </c>
      <c r="E1711" s="436" t="s">
        <v>458</v>
      </c>
      <c r="F1711" s="425"/>
      <c r="G1711" s="437">
        <f t="shared" ref="G1711:M1711" si="1168">G1645*G1616</f>
        <v>2696</v>
      </c>
      <c r="H1711" s="437">
        <f t="shared" si="1168"/>
        <v>2750</v>
      </c>
      <c r="I1711" s="437">
        <f t="shared" si="1168"/>
        <v>2805</v>
      </c>
      <c r="J1711" s="437">
        <f t="shared" si="1168"/>
        <v>2861</v>
      </c>
      <c r="K1711" s="437">
        <f t="shared" si="1168"/>
        <v>2902</v>
      </c>
      <c r="L1711" s="437">
        <f t="shared" si="1168"/>
        <v>2957.0000000000005</v>
      </c>
      <c r="M1711" s="437">
        <f t="shared" si="1168"/>
        <v>3016</v>
      </c>
      <c r="N1711" s="503"/>
      <c r="O1711" s="503"/>
      <c r="P1711" s="503"/>
    </row>
    <row r="1712" spans="3:16">
      <c r="C1712" s="436" t="str">
        <f t="shared" si="1163"/>
        <v>T06</v>
      </c>
      <c r="D1712" s="436" t="str">
        <f t="shared" si="1163"/>
        <v>MSC-PPP</v>
      </c>
      <c r="E1712" s="436" t="s">
        <v>458</v>
      </c>
      <c r="F1712" s="425"/>
      <c r="G1712" s="437">
        <f t="shared" ref="G1712:M1712" si="1169">G1646*G1617</f>
        <v>6</v>
      </c>
      <c r="H1712" s="437">
        <f t="shared" si="1169"/>
        <v>6</v>
      </c>
      <c r="I1712" s="437">
        <f t="shared" si="1169"/>
        <v>6</v>
      </c>
      <c r="J1712" s="437">
        <f t="shared" si="1169"/>
        <v>6</v>
      </c>
      <c r="K1712" s="437">
        <f t="shared" si="1169"/>
        <v>6</v>
      </c>
      <c r="L1712" s="437">
        <f t="shared" si="1169"/>
        <v>7</v>
      </c>
      <c r="M1712" s="437">
        <f t="shared" si="1169"/>
        <v>7</v>
      </c>
      <c r="N1712" s="503"/>
      <c r="O1712" s="503"/>
      <c r="P1712" s="503"/>
    </row>
    <row r="1713" spans="3:18">
      <c r="C1713" s="436" t="str">
        <f t="shared" si="1163"/>
        <v>T07</v>
      </c>
      <c r="D1713" s="436" t="str">
        <f t="shared" si="1163"/>
        <v>MSC-HLR</v>
      </c>
      <c r="E1713" s="436" t="s">
        <v>458</v>
      </c>
      <c r="F1713" s="425"/>
      <c r="G1713" s="437">
        <f t="shared" ref="G1713:M1713" si="1170">G1647*G1618</f>
        <v>6</v>
      </c>
      <c r="H1713" s="437">
        <f t="shared" si="1170"/>
        <v>6</v>
      </c>
      <c r="I1713" s="437">
        <f t="shared" si="1170"/>
        <v>6</v>
      </c>
      <c r="J1713" s="437">
        <f t="shared" si="1170"/>
        <v>6</v>
      </c>
      <c r="K1713" s="437">
        <f t="shared" si="1170"/>
        <v>6</v>
      </c>
      <c r="L1713" s="437">
        <f t="shared" si="1170"/>
        <v>7</v>
      </c>
      <c r="M1713" s="437">
        <f t="shared" si="1170"/>
        <v>6.9999999999999991</v>
      </c>
      <c r="N1713" s="503"/>
      <c r="O1713" s="503"/>
      <c r="P1713" s="503"/>
    </row>
    <row r="1714" spans="3:18">
      <c r="C1714" s="436" t="str">
        <f t="shared" si="1163"/>
        <v>T08</v>
      </c>
      <c r="D1714" s="436" t="str">
        <f t="shared" si="1163"/>
        <v>MSC-SMS</v>
      </c>
      <c r="E1714" s="436" t="s">
        <v>458</v>
      </c>
      <c r="F1714" s="425"/>
      <c r="G1714" s="437">
        <f t="shared" ref="G1714:M1714" si="1171">G1648*G1619</f>
        <v>1</v>
      </c>
      <c r="H1714" s="437">
        <f t="shared" si="1171"/>
        <v>1</v>
      </c>
      <c r="I1714" s="437">
        <f t="shared" si="1171"/>
        <v>1</v>
      </c>
      <c r="J1714" s="437">
        <f t="shared" si="1171"/>
        <v>1</v>
      </c>
      <c r="K1714" s="437">
        <f t="shared" si="1171"/>
        <v>1</v>
      </c>
      <c r="L1714" s="437">
        <f t="shared" si="1171"/>
        <v>1</v>
      </c>
      <c r="M1714" s="437">
        <f t="shared" si="1171"/>
        <v>1</v>
      </c>
      <c r="N1714" s="503"/>
      <c r="O1714" s="503"/>
      <c r="P1714" s="503"/>
      <c r="R1714" s="646"/>
    </row>
    <row r="1715" spans="3:18">
      <c r="C1715" s="436" t="str">
        <f t="shared" si="1163"/>
        <v>T09</v>
      </c>
      <c r="D1715" s="436" t="str">
        <f t="shared" si="1163"/>
        <v>MSC-MMS</v>
      </c>
      <c r="E1715" s="436" t="s">
        <v>458</v>
      </c>
      <c r="F1715" s="425"/>
      <c r="G1715" s="437">
        <f t="shared" ref="G1715:M1715" si="1172">G1649*G1620</f>
        <v>1</v>
      </c>
      <c r="H1715" s="437">
        <f t="shared" si="1172"/>
        <v>1</v>
      </c>
      <c r="I1715" s="437">
        <f t="shared" si="1172"/>
        <v>1</v>
      </c>
      <c r="J1715" s="437">
        <f t="shared" si="1172"/>
        <v>0.99999999999999989</v>
      </c>
      <c r="K1715" s="437">
        <f t="shared" si="1172"/>
        <v>0.99999999999999989</v>
      </c>
      <c r="L1715" s="437">
        <f t="shared" si="1172"/>
        <v>1</v>
      </c>
      <c r="M1715" s="437">
        <f t="shared" si="1172"/>
        <v>1</v>
      </c>
      <c r="N1715" s="503"/>
      <c r="O1715" s="503"/>
      <c r="P1715" s="503"/>
    </row>
    <row r="1716" spans="3:18">
      <c r="C1716" s="436" t="str">
        <f t="shared" si="1163"/>
        <v>T10</v>
      </c>
      <c r="D1716" s="436" t="str">
        <f t="shared" si="1163"/>
        <v>MSC-OSS</v>
      </c>
      <c r="E1716" s="436" t="s">
        <v>458</v>
      </c>
      <c r="F1716" s="425"/>
      <c r="G1716" s="437">
        <f t="shared" ref="G1716:M1716" si="1173">G1650*G1621</f>
        <v>6.0000000000000009</v>
      </c>
      <c r="H1716" s="437">
        <f t="shared" si="1173"/>
        <v>6</v>
      </c>
      <c r="I1716" s="437">
        <f t="shared" si="1173"/>
        <v>6</v>
      </c>
      <c r="J1716" s="437">
        <f t="shared" si="1173"/>
        <v>6</v>
      </c>
      <c r="K1716" s="437">
        <f t="shared" si="1173"/>
        <v>6.0000000000000009</v>
      </c>
      <c r="L1716" s="437">
        <f t="shared" si="1173"/>
        <v>7</v>
      </c>
      <c r="M1716" s="437">
        <f t="shared" si="1173"/>
        <v>7</v>
      </c>
      <c r="N1716" s="503"/>
      <c r="O1716" s="503"/>
      <c r="P1716" s="503"/>
    </row>
    <row r="1717" spans="3:18">
      <c r="C1717" s="436" t="str">
        <f t="shared" si="1163"/>
        <v>T11</v>
      </c>
      <c r="D1717" s="436" t="str">
        <f t="shared" si="1163"/>
        <v>MSC-GPRS</v>
      </c>
      <c r="E1717" s="436" t="s">
        <v>458</v>
      </c>
      <c r="F1717" s="425"/>
      <c r="G1717" s="437">
        <f t="shared" ref="G1717:M1717" si="1174">G1651*G1622</f>
        <v>1.9999999999999998</v>
      </c>
      <c r="H1717" s="437">
        <f t="shared" si="1174"/>
        <v>2</v>
      </c>
      <c r="I1717" s="437">
        <f t="shared" si="1174"/>
        <v>2</v>
      </c>
      <c r="J1717" s="437">
        <f t="shared" si="1174"/>
        <v>2</v>
      </c>
      <c r="K1717" s="437">
        <f t="shared" si="1174"/>
        <v>1.9999999999999998</v>
      </c>
      <c r="L1717" s="437">
        <f t="shared" si="1174"/>
        <v>2</v>
      </c>
      <c r="M1717" s="437">
        <f t="shared" si="1174"/>
        <v>2</v>
      </c>
      <c r="N1717" s="503"/>
      <c r="O1717" s="503"/>
      <c r="P1717" s="503"/>
    </row>
    <row r="1718" spans="3:18">
      <c r="C1718" s="436" t="str">
        <f t="shared" si="1163"/>
        <v>T12</v>
      </c>
      <c r="D1718" s="436" t="str">
        <f t="shared" si="1163"/>
        <v>MSC-BIL</v>
      </c>
      <c r="E1718" s="436" t="s">
        <v>458</v>
      </c>
      <c r="F1718" s="425"/>
      <c r="G1718" s="437">
        <f t="shared" ref="G1718:M1718" si="1175">G1652*G1623</f>
        <v>5</v>
      </c>
      <c r="H1718" s="437">
        <f t="shared" si="1175"/>
        <v>6</v>
      </c>
      <c r="I1718" s="437">
        <f t="shared" si="1175"/>
        <v>6</v>
      </c>
      <c r="J1718" s="437">
        <f t="shared" si="1175"/>
        <v>6</v>
      </c>
      <c r="K1718" s="437">
        <f t="shared" si="1175"/>
        <v>6.0000000000000009</v>
      </c>
      <c r="L1718" s="437">
        <f t="shared" si="1175"/>
        <v>6</v>
      </c>
      <c r="M1718" s="437">
        <f t="shared" si="1175"/>
        <v>6</v>
      </c>
      <c r="N1718" s="503"/>
      <c r="O1718" s="503"/>
      <c r="P1718" s="503"/>
    </row>
    <row r="1719" spans="3:18">
      <c r="C1719" s="436" t="str">
        <f t="shared" si="1163"/>
        <v>T13</v>
      </c>
      <c r="D1719" s="436" t="str">
        <f t="shared" si="1163"/>
        <v>MSC-IBIL</v>
      </c>
      <c r="E1719" s="436" t="s">
        <v>458</v>
      </c>
      <c r="F1719" s="425"/>
      <c r="G1719" s="437">
        <f t="shared" ref="G1719:M1719" si="1176">G1653*G1624</f>
        <v>1</v>
      </c>
      <c r="H1719" s="437">
        <f t="shared" si="1176"/>
        <v>1</v>
      </c>
      <c r="I1719" s="437">
        <f t="shared" si="1176"/>
        <v>1</v>
      </c>
      <c r="J1719" s="437">
        <f t="shared" si="1176"/>
        <v>1</v>
      </c>
      <c r="K1719" s="437">
        <f t="shared" si="1176"/>
        <v>1</v>
      </c>
      <c r="L1719" s="437">
        <f t="shared" si="1176"/>
        <v>0.99999999999999989</v>
      </c>
      <c r="M1719" s="437">
        <f t="shared" si="1176"/>
        <v>0.99999999999999989</v>
      </c>
      <c r="N1719" s="503"/>
      <c r="O1719" s="503"/>
      <c r="P1719" s="503"/>
    </row>
    <row r="1720" spans="3:18">
      <c r="C1720" s="436" t="str">
        <f t="shared" si="1163"/>
        <v>T14</v>
      </c>
      <c r="D1720" s="436" t="str">
        <f t="shared" si="1163"/>
        <v>MSC-IGW</v>
      </c>
      <c r="E1720" s="436" t="s">
        <v>458</v>
      </c>
      <c r="F1720" s="425"/>
      <c r="G1720" s="437">
        <f t="shared" ref="G1720:M1720" si="1177">G1654*G1625</f>
        <v>1437</v>
      </c>
      <c r="H1720" s="437">
        <f t="shared" si="1177"/>
        <v>1466.0000000000002</v>
      </c>
      <c r="I1720" s="437">
        <f t="shared" si="1177"/>
        <v>1495</v>
      </c>
      <c r="J1720" s="437">
        <f t="shared" si="1177"/>
        <v>1525</v>
      </c>
      <c r="K1720" s="437">
        <f t="shared" si="1177"/>
        <v>1547</v>
      </c>
      <c r="L1720" s="437">
        <f t="shared" si="1177"/>
        <v>1537.0000000000002</v>
      </c>
      <c r="M1720" s="437">
        <f t="shared" si="1177"/>
        <v>1568.0000000000002</v>
      </c>
      <c r="N1720" s="503"/>
      <c r="O1720" s="503"/>
      <c r="P1720" s="503"/>
    </row>
    <row r="1721" spans="3:18">
      <c r="C1721" s="436" t="str">
        <f t="shared" si="1163"/>
        <v>T15</v>
      </c>
      <c r="D1721" s="436" t="str">
        <f t="shared" si="1163"/>
        <v>MSC-INT</v>
      </c>
      <c r="E1721" s="436" t="s">
        <v>458</v>
      </c>
      <c r="F1721" s="425"/>
      <c r="G1721" s="437">
        <f t="shared" ref="G1721:M1721" si="1178">G1655*G1626</f>
        <v>208</v>
      </c>
      <c r="H1721" s="437">
        <f t="shared" si="1178"/>
        <v>212</v>
      </c>
      <c r="I1721" s="437">
        <f t="shared" si="1178"/>
        <v>216</v>
      </c>
      <c r="J1721" s="437">
        <f t="shared" si="1178"/>
        <v>220</v>
      </c>
      <c r="K1721" s="437">
        <f t="shared" si="1178"/>
        <v>223</v>
      </c>
      <c r="L1721" s="437">
        <f t="shared" si="1178"/>
        <v>229</v>
      </c>
      <c r="M1721" s="437">
        <f t="shared" si="1178"/>
        <v>234</v>
      </c>
      <c r="N1721" s="503"/>
      <c r="O1721" s="503"/>
      <c r="P1721" s="503"/>
    </row>
    <row r="1722" spans="3:18">
      <c r="C1722" s="436" t="str">
        <f t="shared" si="1163"/>
        <v>T16</v>
      </c>
      <c r="D1722" s="436" t="str">
        <f t="shared" si="1163"/>
        <v>MSC-IN/NGIN</v>
      </c>
      <c r="E1722" s="436" t="s">
        <v>458</v>
      </c>
      <c r="F1722" s="425"/>
      <c r="G1722" s="437">
        <f t="shared" ref="G1722:M1722" si="1179">G1656*G1627</f>
        <v>2</v>
      </c>
      <c r="H1722" s="437">
        <f t="shared" si="1179"/>
        <v>2</v>
      </c>
      <c r="I1722" s="437">
        <f t="shared" si="1179"/>
        <v>1.9999999999999998</v>
      </c>
      <c r="J1722" s="437">
        <f t="shared" si="1179"/>
        <v>2</v>
      </c>
      <c r="K1722" s="437">
        <f t="shared" si="1179"/>
        <v>2</v>
      </c>
      <c r="L1722" s="437">
        <f t="shared" si="1179"/>
        <v>2</v>
      </c>
      <c r="M1722" s="437">
        <f t="shared" si="1179"/>
        <v>2</v>
      </c>
      <c r="N1722" s="503"/>
      <c r="O1722" s="503"/>
      <c r="P1722" s="503"/>
    </row>
    <row r="1723" spans="3:18">
      <c r="C1723" s="436" t="str">
        <f t="shared" si="1163"/>
        <v>T17</v>
      </c>
      <c r="D1723" s="436" t="str">
        <f t="shared" si="1163"/>
        <v>eNodeB-MSC</v>
      </c>
      <c r="E1723" s="436" t="s">
        <v>458</v>
      </c>
      <c r="F1723" s="425"/>
      <c r="G1723" s="277"/>
      <c r="H1723" s="277"/>
      <c r="I1723" s="277"/>
      <c r="J1723" s="277"/>
      <c r="K1723" s="277"/>
      <c r="L1723" s="277"/>
      <c r="M1723" s="277"/>
      <c r="N1723" s="247" t="s">
        <v>902</v>
      </c>
      <c r="O1723" s="503"/>
      <c r="P1723" s="503"/>
    </row>
    <row r="1724" spans="3:18">
      <c r="C1724" s="436" t="str">
        <f t="shared" si="1163"/>
        <v>T18</v>
      </c>
      <c r="D1724" s="436" t="str">
        <f t="shared" si="1163"/>
        <v>OTHER: complete as required</v>
      </c>
      <c r="E1724" s="436" t="s">
        <v>458</v>
      </c>
      <c r="F1724" s="425"/>
      <c r="G1724" s="437">
        <f t="shared" ref="G1724:M1724" si="1180">G1658*G1629</f>
        <v>0</v>
      </c>
      <c r="H1724" s="437">
        <f t="shared" si="1180"/>
        <v>0</v>
      </c>
      <c r="I1724" s="437">
        <f t="shared" si="1180"/>
        <v>0</v>
      </c>
      <c r="J1724" s="437">
        <f t="shared" si="1180"/>
        <v>0</v>
      </c>
      <c r="K1724" s="437">
        <f t="shared" si="1180"/>
        <v>0</v>
      </c>
      <c r="L1724" s="437">
        <f t="shared" si="1180"/>
        <v>0</v>
      </c>
      <c r="M1724" s="437">
        <f t="shared" si="1180"/>
        <v>0</v>
      </c>
      <c r="N1724" s="503"/>
      <c r="O1724" s="503"/>
      <c r="P1724" s="503"/>
    </row>
    <row r="1725" spans="3:18">
      <c r="C1725" s="436" t="str">
        <f t="shared" si="1163"/>
        <v>T19</v>
      </c>
      <c r="D1725" s="436" t="str">
        <f t="shared" si="1163"/>
        <v>OTHER: complete as required</v>
      </c>
      <c r="E1725" s="436" t="s">
        <v>458</v>
      </c>
      <c r="F1725" s="425"/>
      <c r="G1725" s="437">
        <f t="shared" ref="G1725:M1725" si="1181">G1659*G1630</f>
        <v>0</v>
      </c>
      <c r="H1725" s="437">
        <f t="shared" si="1181"/>
        <v>0</v>
      </c>
      <c r="I1725" s="437">
        <f t="shared" si="1181"/>
        <v>0</v>
      </c>
      <c r="J1725" s="437">
        <f t="shared" si="1181"/>
        <v>0</v>
      </c>
      <c r="K1725" s="437">
        <f t="shared" si="1181"/>
        <v>0</v>
      </c>
      <c r="L1725" s="437">
        <f t="shared" si="1181"/>
        <v>0</v>
      </c>
      <c r="M1725" s="437">
        <f t="shared" si="1181"/>
        <v>0</v>
      </c>
      <c r="N1725" s="503"/>
      <c r="O1725" s="503"/>
      <c r="P1725" s="503"/>
    </row>
    <row r="1726" spans="3:18">
      <c r="C1726" s="436" t="str">
        <f t="shared" si="1163"/>
        <v>T20</v>
      </c>
      <c r="D1726" s="436" t="str">
        <f t="shared" si="1163"/>
        <v>OTHER: complete as required</v>
      </c>
      <c r="E1726" s="436" t="s">
        <v>458</v>
      </c>
      <c r="F1726" s="425"/>
      <c r="G1726" s="437">
        <f t="shared" ref="G1726:M1726" si="1182">G1660*G1631</f>
        <v>0</v>
      </c>
      <c r="H1726" s="437">
        <f t="shared" si="1182"/>
        <v>0</v>
      </c>
      <c r="I1726" s="437">
        <f t="shared" si="1182"/>
        <v>0</v>
      </c>
      <c r="J1726" s="437">
        <f t="shared" si="1182"/>
        <v>0</v>
      </c>
      <c r="K1726" s="437">
        <f t="shared" si="1182"/>
        <v>0</v>
      </c>
      <c r="L1726" s="437">
        <f t="shared" si="1182"/>
        <v>0</v>
      </c>
      <c r="M1726" s="437">
        <f t="shared" si="1182"/>
        <v>0</v>
      </c>
      <c r="N1726" s="503"/>
      <c r="O1726" s="503"/>
      <c r="P1726" s="503"/>
    </row>
    <row r="1727" spans="3:18">
      <c r="C1727" s="436" t="str">
        <f t="shared" si="1163"/>
        <v>T21</v>
      </c>
      <c r="D1727" s="436" t="str">
        <f t="shared" si="1163"/>
        <v>OTHER: complete as required</v>
      </c>
      <c r="E1727" s="436" t="s">
        <v>458</v>
      </c>
      <c r="F1727" s="425"/>
      <c r="G1727" s="437">
        <f t="shared" ref="G1727:M1727" si="1183">G1661*G1632</f>
        <v>0</v>
      </c>
      <c r="H1727" s="437">
        <f t="shared" si="1183"/>
        <v>0</v>
      </c>
      <c r="I1727" s="437">
        <f t="shared" si="1183"/>
        <v>0</v>
      </c>
      <c r="J1727" s="437">
        <f t="shared" si="1183"/>
        <v>0</v>
      </c>
      <c r="K1727" s="437">
        <f t="shared" si="1183"/>
        <v>0</v>
      </c>
      <c r="L1727" s="437">
        <f t="shared" si="1183"/>
        <v>0</v>
      </c>
      <c r="M1727" s="437">
        <f t="shared" si="1183"/>
        <v>0</v>
      </c>
      <c r="N1727" s="503"/>
      <c r="O1727" s="503"/>
      <c r="P1727" s="503"/>
    </row>
    <row r="1728" spans="3:18">
      <c r="C1728" s="436" t="str">
        <f t="shared" si="1163"/>
        <v>T22</v>
      </c>
      <c r="D1728" s="436" t="str">
        <f t="shared" si="1163"/>
        <v>OTHER: complete as required</v>
      </c>
      <c r="E1728" s="436" t="s">
        <v>458</v>
      </c>
      <c r="F1728" s="425"/>
      <c r="G1728" s="437">
        <f t="shared" ref="G1728:M1728" si="1184">G1662*G1633</f>
        <v>0</v>
      </c>
      <c r="H1728" s="437">
        <f t="shared" si="1184"/>
        <v>0</v>
      </c>
      <c r="I1728" s="437">
        <f t="shared" si="1184"/>
        <v>0</v>
      </c>
      <c r="J1728" s="437">
        <f t="shared" si="1184"/>
        <v>0</v>
      </c>
      <c r="K1728" s="437">
        <f t="shared" si="1184"/>
        <v>0</v>
      </c>
      <c r="L1728" s="437">
        <f t="shared" si="1184"/>
        <v>0</v>
      </c>
      <c r="M1728" s="437">
        <f t="shared" si="1184"/>
        <v>0</v>
      </c>
      <c r="N1728" s="503"/>
      <c r="O1728" s="503"/>
      <c r="P1728" s="503"/>
    </row>
    <row r="1729" spans="3:16">
      <c r="C1729" s="436" t="str">
        <f t="shared" si="1163"/>
        <v>T23</v>
      </c>
      <c r="D1729" s="436" t="str">
        <f t="shared" si="1163"/>
        <v>OTHER: complete as required</v>
      </c>
      <c r="E1729" s="436" t="s">
        <v>458</v>
      </c>
      <c r="F1729" s="425"/>
      <c r="G1729" s="437">
        <f t="shared" ref="G1729:M1729" si="1185">G1663*G1634</f>
        <v>0</v>
      </c>
      <c r="H1729" s="437">
        <f t="shared" si="1185"/>
        <v>0</v>
      </c>
      <c r="I1729" s="437">
        <f t="shared" si="1185"/>
        <v>0</v>
      </c>
      <c r="J1729" s="437">
        <f t="shared" si="1185"/>
        <v>0</v>
      </c>
      <c r="K1729" s="437">
        <f t="shared" si="1185"/>
        <v>0</v>
      </c>
      <c r="L1729" s="437">
        <f t="shared" si="1185"/>
        <v>0</v>
      </c>
      <c r="M1729" s="437">
        <f t="shared" si="1185"/>
        <v>0</v>
      </c>
      <c r="N1729" s="503"/>
      <c r="O1729" s="503"/>
      <c r="P1729" s="503"/>
    </row>
    <row r="1730" spans="3:16" s="223" customFormat="1">
      <c r="C1730" s="436" t="str">
        <f t="shared" si="1163"/>
        <v>T24</v>
      </c>
      <c r="D1730" s="436" t="str">
        <f t="shared" si="1163"/>
        <v>OTHER: complete as required</v>
      </c>
      <c r="E1730" s="436" t="s">
        <v>458</v>
      </c>
      <c r="F1730" s="425"/>
      <c r="G1730" s="437">
        <f t="shared" ref="G1730:M1730" si="1186">G1664*G1635</f>
        <v>0</v>
      </c>
      <c r="H1730" s="437">
        <f t="shared" si="1186"/>
        <v>0</v>
      </c>
      <c r="I1730" s="437">
        <f t="shared" si="1186"/>
        <v>0</v>
      </c>
      <c r="J1730" s="437">
        <f t="shared" si="1186"/>
        <v>0</v>
      </c>
      <c r="K1730" s="437">
        <f t="shared" si="1186"/>
        <v>0</v>
      </c>
      <c r="L1730" s="437">
        <f t="shared" si="1186"/>
        <v>0</v>
      </c>
      <c r="M1730" s="437">
        <f t="shared" si="1186"/>
        <v>0</v>
      </c>
      <c r="N1730" s="503"/>
      <c r="O1730" s="503"/>
      <c r="P1730" s="503"/>
    </row>
    <row r="1731" spans="3:16" s="223" customFormat="1">
      <c r="C1731" s="436" t="str">
        <f t="shared" si="1163"/>
        <v>T25</v>
      </c>
      <c r="D1731" s="436" t="str">
        <f t="shared" si="1163"/>
        <v>OTHER: complete as required</v>
      </c>
      <c r="E1731" s="436" t="s">
        <v>458</v>
      </c>
      <c r="F1731" s="425"/>
      <c r="G1731" s="437">
        <f t="shared" ref="G1731:M1731" si="1187">G1665*G1636</f>
        <v>0</v>
      </c>
      <c r="H1731" s="437">
        <f t="shared" si="1187"/>
        <v>0</v>
      </c>
      <c r="I1731" s="437">
        <f t="shared" si="1187"/>
        <v>0</v>
      </c>
      <c r="J1731" s="437">
        <f t="shared" si="1187"/>
        <v>0</v>
      </c>
      <c r="K1731" s="437">
        <f t="shared" si="1187"/>
        <v>0</v>
      </c>
      <c r="L1731" s="437">
        <f t="shared" si="1187"/>
        <v>0</v>
      </c>
      <c r="M1731" s="437">
        <f t="shared" si="1187"/>
        <v>0</v>
      </c>
      <c r="N1731" s="503"/>
      <c r="O1731" s="503"/>
      <c r="P1731" s="503"/>
    </row>
    <row r="1732" spans="3:16" s="651" customFormat="1">
      <c r="G1732" s="548" t="str">
        <f>IF(SUM(G1707:G1731)=SUM(G1559:G1583),"OK","ERROR")</f>
        <v>OK</v>
      </c>
      <c r="H1732" s="548" t="str">
        <f t="shared" ref="H1732:M1732" si="1188">IF(SUM(H1707:H1731)=SUM(H1559:H1583),"OK","ERROR")</f>
        <v>OK</v>
      </c>
      <c r="I1732" s="548" t="str">
        <f t="shared" si="1188"/>
        <v>OK</v>
      </c>
      <c r="J1732" s="548" t="str">
        <f t="shared" si="1188"/>
        <v>OK</v>
      </c>
      <c r="K1732" s="548" t="str">
        <f t="shared" si="1188"/>
        <v>OK</v>
      </c>
      <c r="L1732" s="548" t="str">
        <f t="shared" si="1188"/>
        <v>OK</v>
      </c>
      <c r="M1732" s="548" t="str">
        <f t="shared" si="1188"/>
        <v>OK</v>
      </c>
    </row>
    <row r="1733" spans="3:16">
      <c r="C1733" s="225" t="s">
        <v>459</v>
      </c>
      <c r="D1733" s="223"/>
      <c r="E1733" s="223"/>
      <c r="F1733" s="223"/>
      <c r="G1733" s="223"/>
      <c r="H1733" s="223"/>
      <c r="I1733" s="223"/>
      <c r="J1733" s="223"/>
      <c r="K1733" s="223"/>
      <c r="L1733" s="223"/>
      <c r="M1733" s="503"/>
      <c r="N1733" s="503"/>
      <c r="O1733" s="503"/>
      <c r="P1733" s="503"/>
    </row>
    <row r="1734" spans="3:16">
      <c r="C1734" s="223"/>
      <c r="D1734" s="223"/>
      <c r="E1734" s="223"/>
      <c r="F1734" s="223"/>
      <c r="G1734" s="223"/>
      <c r="H1734" s="223"/>
      <c r="I1734" s="223"/>
      <c r="J1734" s="223"/>
      <c r="K1734" s="223"/>
      <c r="L1734" s="223"/>
      <c r="M1734" s="503"/>
      <c r="N1734" s="503"/>
      <c r="O1734" s="503"/>
      <c r="P1734" s="503"/>
    </row>
    <row r="1735" spans="3:16">
      <c r="C1735" s="435"/>
      <c r="D1735" s="284" t="s">
        <v>456</v>
      </c>
      <c r="E1735" s="284" t="s">
        <v>14</v>
      </c>
      <c r="F1735" s="244"/>
      <c r="G1735" s="230">
        <f t="shared" ref="G1735:M1735" si="1189">G430</f>
        <v>2014</v>
      </c>
      <c r="H1735" s="230">
        <f t="shared" si="1189"/>
        <v>2015</v>
      </c>
      <c r="I1735" s="230">
        <f t="shared" si="1189"/>
        <v>2016</v>
      </c>
      <c r="J1735" s="230">
        <f t="shared" si="1189"/>
        <v>2017</v>
      </c>
      <c r="K1735" s="230">
        <f t="shared" si="1189"/>
        <v>2018</v>
      </c>
      <c r="L1735" s="230">
        <f t="shared" si="1189"/>
        <v>2019</v>
      </c>
      <c r="M1735" s="230">
        <f t="shared" si="1189"/>
        <v>2020</v>
      </c>
      <c r="N1735" s="503"/>
      <c r="O1735" s="503"/>
      <c r="P1735" s="503"/>
    </row>
    <row r="1736" spans="3:16">
      <c r="C1736" s="436" t="str">
        <f t="shared" ref="C1736:D1758" si="1190">C1707</f>
        <v>T01</v>
      </c>
      <c r="D1736" s="436" t="str">
        <f t="shared" si="1190"/>
        <v>BTS-BSC</v>
      </c>
      <c r="E1736" s="436" t="s">
        <v>460</v>
      </c>
      <c r="F1736" s="425"/>
      <c r="G1736" s="437">
        <f t="shared" ref="G1736:L1736" si="1191">G1612</f>
        <v>3379.9568287506813</v>
      </c>
      <c r="H1736" s="437">
        <f t="shared" si="1191"/>
        <v>3475.6230358959938</v>
      </c>
      <c r="I1736" s="437">
        <f t="shared" si="1191"/>
        <v>3574.7088441577207</v>
      </c>
      <c r="J1736" s="437">
        <f t="shared" si="1191"/>
        <v>3675.7030490093935</v>
      </c>
      <c r="K1736" s="437">
        <f t="shared" si="1191"/>
        <v>3779.3112007472728</v>
      </c>
      <c r="L1736" s="437">
        <f t="shared" si="1191"/>
        <v>3889.6167957273219</v>
      </c>
      <c r="M1736" s="437">
        <f t="shared" ref="M1736" si="1192">M1612</f>
        <v>3997.6998473441422</v>
      </c>
      <c r="N1736" s="503"/>
      <c r="O1736" s="503"/>
      <c r="P1736" s="503"/>
    </row>
    <row r="1737" spans="3:16">
      <c r="C1737" s="436" t="str">
        <f t="shared" si="1190"/>
        <v>T02</v>
      </c>
      <c r="D1737" s="436" t="str">
        <f t="shared" si="1190"/>
        <v>Node B-RNC</v>
      </c>
      <c r="E1737" s="436" t="s">
        <v>460</v>
      </c>
      <c r="F1737" s="425"/>
      <c r="G1737" s="437">
        <f t="shared" ref="G1737:L1737" si="1193">G1613</f>
        <v>865.41185484678726</v>
      </c>
      <c r="H1737" s="437">
        <f t="shared" si="1193"/>
        <v>854.65302137342701</v>
      </c>
      <c r="I1737" s="437">
        <f t="shared" si="1193"/>
        <v>842.17273425708777</v>
      </c>
      <c r="J1737" s="437">
        <f t="shared" si="1193"/>
        <v>829.51616097371038</v>
      </c>
      <c r="K1737" s="437">
        <f t="shared" si="1193"/>
        <v>816.01239343549389</v>
      </c>
      <c r="L1737" s="437">
        <f t="shared" si="1193"/>
        <v>797.61327033910027</v>
      </c>
      <c r="M1737" s="437">
        <f t="shared" ref="M1737" si="1194">M1613</f>
        <v>783.27482004360479</v>
      </c>
      <c r="N1737" s="503"/>
      <c r="O1737" s="503"/>
      <c r="P1737" s="503"/>
    </row>
    <row r="1738" spans="3:16">
      <c r="C1738" s="436" t="str">
        <f t="shared" si="1190"/>
        <v>T03</v>
      </c>
      <c r="D1738" s="436" t="str">
        <f t="shared" si="1190"/>
        <v>BSC-MSC</v>
      </c>
      <c r="E1738" s="436" t="s">
        <v>460</v>
      </c>
      <c r="F1738" s="425"/>
      <c r="G1738" s="437">
        <f t="shared" ref="G1738:L1738" si="1195">G1614</f>
        <v>19.277086059471515</v>
      </c>
      <c r="H1738" s="437">
        <f t="shared" si="1195"/>
        <v>19.662627780660941</v>
      </c>
      <c r="I1738" s="437">
        <f t="shared" si="1195"/>
        <v>20.055880336274157</v>
      </c>
      <c r="J1738" s="437">
        <f t="shared" si="1195"/>
        <v>20.456997942999642</v>
      </c>
      <c r="K1738" s="437">
        <f t="shared" si="1195"/>
        <v>20.866137901859645</v>
      </c>
      <c r="L1738" s="437">
        <f t="shared" si="1195"/>
        <v>21.283460659896818</v>
      </c>
      <c r="M1738" s="437">
        <f t="shared" ref="M1738" si="1196">M1614</f>
        <v>21.709129873094742</v>
      </c>
      <c r="N1738" s="503"/>
      <c r="O1738" s="503"/>
      <c r="P1738" s="503"/>
    </row>
    <row r="1739" spans="3:16">
      <c r="C1739" s="436" t="str">
        <f t="shared" si="1190"/>
        <v>T04</v>
      </c>
      <c r="D1739" s="436" t="str">
        <f t="shared" si="1190"/>
        <v>RNC-MSC</v>
      </c>
      <c r="E1739" s="436" t="s">
        <v>460</v>
      </c>
      <c r="F1739" s="425"/>
      <c r="G1739" s="437">
        <f t="shared" ref="G1739:L1739" si="1197">G1615</f>
        <v>11.315630238573737</v>
      </c>
      <c r="H1739" s="437">
        <f t="shared" si="1197"/>
        <v>11.156967480066964</v>
      </c>
      <c r="I1739" s="437">
        <f t="shared" si="1197"/>
        <v>10.974839726113933</v>
      </c>
      <c r="J1739" s="437">
        <f t="shared" si="1197"/>
        <v>10.789337671629639</v>
      </c>
      <c r="K1739" s="437">
        <f t="shared" si="1197"/>
        <v>10.501617094227335</v>
      </c>
      <c r="L1739" s="437">
        <f t="shared" si="1197"/>
        <v>10.335656128956048</v>
      </c>
      <c r="M1739" s="437">
        <f t="shared" ref="M1739" si="1198">M1615</f>
        <v>10.149855193606312</v>
      </c>
      <c r="N1739" s="503"/>
      <c r="O1739" s="503"/>
      <c r="P1739" s="503"/>
    </row>
    <row r="1740" spans="3:16">
      <c r="C1740" s="436" t="str">
        <f t="shared" si="1190"/>
        <v>T05</v>
      </c>
      <c r="D1740" s="436" t="str">
        <f t="shared" si="1190"/>
        <v>MSC-MSC</v>
      </c>
      <c r="E1740" s="436" t="s">
        <v>460</v>
      </c>
      <c r="F1740" s="425"/>
      <c r="G1740" s="437">
        <f t="shared" ref="G1740:L1740" si="1199">G1616</f>
        <v>7.2938268749999997</v>
      </c>
      <c r="H1740" s="437">
        <f t="shared" si="1199"/>
        <v>7.2161175551783048</v>
      </c>
      <c r="I1740" s="437">
        <f t="shared" si="1199"/>
        <v>7.5385093191164554</v>
      </c>
      <c r="J1740" s="437">
        <f t="shared" si="1199"/>
        <v>7.8774506516213538</v>
      </c>
      <c r="K1740" s="437">
        <f t="shared" si="1199"/>
        <v>8.2044499248259495</v>
      </c>
      <c r="L1740" s="437">
        <f t="shared" si="1199"/>
        <v>8.4156496502469711</v>
      </c>
      <c r="M1740" s="437">
        <f t="shared" ref="M1740" si="1200">M1616</f>
        <v>8.6322860989616483</v>
      </c>
      <c r="N1740" s="503"/>
      <c r="O1740" s="503"/>
      <c r="P1740" s="503"/>
    </row>
    <row r="1741" spans="3:16">
      <c r="C1741" s="436" t="str">
        <f t="shared" si="1190"/>
        <v>T06</v>
      </c>
      <c r="D1741" s="436" t="str">
        <f t="shared" si="1190"/>
        <v>MSC-PPP</v>
      </c>
      <c r="E1741" s="436" t="s">
        <v>460</v>
      </c>
      <c r="F1741" s="425"/>
      <c r="G1741" s="437">
        <f t="shared" ref="G1741:L1741" si="1201">G1617</f>
        <v>7.2938268749999997</v>
      </c>
      <c r="H1741" s="437">
        <f t="shared" si="1201"/>
        <v>7.2161175551783048</v>
      </c>
      <c r="I1741" s="437">
        <f t="shared" si="1201"/>
        <v>7.5385093191164554</v>
      </c>
      <c r="J1741" s="437">
        <f t="shared" si="1201"/>
        <v>7.8774506516213538</v>
      </c>
      <c r="K1741" s="437">
        <f t="shared" si="1201"/>
        <v>8.2044499248259495</v>
      </c>
      <c r="L1741" s="437">
        <f t="shared" si="1201"/>
        <v>8.4156496502469711</v>
      </c>
      <c r="M1741" s="437">
        <f t="shared" ref="M1741" si="1202">M1617</f>
        <v>8.6322860989616483</v>
      </c>
      <c r="N1741" s="503"/>
      <c r="O1741" s="503"/>
      <c r="P1741" s="503"/>
    </row>
    <row r="1742" spans="3:16">
      <c r="C1742" s="436" t="str">
        <f t="shared" si="1190"/>
        <v>T07</v>
      </c>
      <c r="D1742" s="436" t="str">
        <f t="shared" si="1190"/>
        <v>MSC-HLR</v>
      </c>
      <c r="E1742" s="436" t="s">
        <v>460</v>
      </c>
      <c r="F1742" s="425"/>
      <c r="G1742" s="437">
        <f t="shared" ref="G1742:L1742" si="1203">G1618</f>
        <v>0.97251025000000002</v>
      </c>
      <c r="H1742" s="437">
        <f t="shared" si="1203"/>
        <v>0.9621490073571074</v>
      </c>
      <c r="I1742" s="437">
        <f t="shared" si="1203"/>
        <v>1.0051345758821941</v>
      </c>
      <c r="J1742" s="437">
        <f t="shared" si="1203"/>
        <v>1.0503267535495138</v>
      </c>
      <c r="K1742" s="437">
        <f t="shared" si="1203"/>
        <v>1.0939266566434598</v>
      </c>
      <c r="L1742" s="437">
        <f t="shared" si="1203"/>
        <v>1.1220866200329294</v>
      </c>
      <c r="M1742" s="437">
        <f t="shared" ref="M1742" si="1204">M1618</f>
        <v>1.1509714798615529</v>
      </c>
      <c r="N1742" s="503"/>
      <c r="O1742" s="503"/>
      <c r="P1742" s="503"/>
    </row>
    <row r="1743" spans="3:16">
      <c r="C1743" s="436" t="str">
        <f t="shared" si="1190"/>
        <v>T08</v>
      </c>
      <c r="D1743" s="436" t="str">
        <f t="shared" si="1190"/>
        <v>MSC-SMS</v>
      </c>
      <c r="E1743" s="436" t="s">
        <v>460</v>
      </c>
      <c r="F1743" s="425"/>
      <c r="G1743" s="437">
        <f t="shared" ref="G1743:L1743" si="1205">G1619</f>
        <v>4.8959999999999999</v>
      </c>
      <c r="H1743" s="437">
        <f t="shared" si="1205"/>
        <v>4.9939200000000001</v>
      </c>
      <c r="I1743" s="437">
        <f t="shared" si="1205"/>
        <v>5.0937983999999998</v>
      </c>
      <c r="J1743" s="437">
        <f t="shared" si="1205"/>
        <v>5.1956743679999997</v>
      </c>
      <c r="K1743" s="437">
        <f t="shared" si="1205"/>
        <v>5.2995878553600013</v>
      </c>
      <c r="L1743" s="437">
        <f t="shared" si="1205"/>
        <v>5.4055796124672</v>
      </c>
      <c r="M1743" s="437">
        <f t="shared" ref="M1743" si="1206">M1619</f>
        <v>5.5136912047165429</v>
      </c>
      <c r="N1743" s="503"/>
      <c r="O1743" s="503"/>
      <c r="P1743" s="503"/>
    </row>
    <row r="1744" spans="3:16">
      <c r="C1744" s="436" t="str">
        <f t="shared" si="1190"/>
        <v>T09</v>
      </c>
      <c r="D1744" s="436" t="str">
        <f t="shared" si="1190"/>
        <v>MSC-MMS</v>
      </c>
      <c r="E1744" s="436" t="s">
        <v>460</v>
      </c>
      <c r="F1744" s="425"/>
      <c r="G1744" s="437">
        <f t="shared" ref="G1744:L1744" si="1207">G1620</f>
        <v>28.465116279069768</v>
      </c>
      <c r="H1744" s="437">
        <f t="shared" si="1207"/>
        <v>29.034418604651158</v>
      </c>
      <c r="I1744" s="437">
        <f t="shared" si="1207"/>
        <v>29.615106976744187</v>
      </c>
      <c r="J1744" s="437">
        <f t="shared" si="1207"/>
        <v>30.20740911627907</v>
      </c>
      <c r="K1744" s="437">
        <f t="shared" si="1207"/>
        <v>30.811557298604654</v>
      </c>
      <c r="L1744" s="437">
        <f t="shared" si="1207"/>
        <v>31.427788444576752</v>
      </c>
      <c r="M1744" s="437">
        <f t="shared" ref="M1744" si="1208">M1620</f>
        <v>32.056344213468286</v>
      </c>
      <c r="N1744" s="503"/>
      <c r="O1744" s="503"/>
      <c r="P1744" s="503"/>
    </row>
    <row r="1745" spans="3:16">
      <c r="C1745" s="436" t="str">
        <f t="shared" si="1190"/>
        <v>T10</v>
      </c>
      <c r="D1745" s="436" t="str">
        <f t="shared" si="1190"/>
        <v>MSC-OSS</v>
      </c>
      <c r="E1745" s="436" t="s">
        <v>460</v>
      </c>
      <c r="F1745" s="425"/>
      <c r="G1745" s="437">
        <f t="shared" ref="G1745:L1745" si="1209">G1621</f>
        <v>4.8625512500000001</v>
      </c>
      <c r="H1745" s="437">
        <f t="shared" si="1209"/>
        <v>4.8107450367855371</v>
      </c>
      <c r="I1745" s="437">
        <f t="shared" si="1209"/>
        <v>5.0256728794109709</v>
      </c>
      <c r="J1745" s="437">
        <f t="shared" si="1209"/>
        <v>5.2516337677475704</v>
      </c>
      <c r="K1745" s="437">
        <f t="shared" si="1209"/>
        <v>5.4696332832172994</v>
      </c>
      <c r="L1745" s="437">
        <f t="shared" si="1209"/>
        <v>5.6104331001646477</v>
      </c>
      <c r="M1745" s="437">
        <f t="shared" ref="M1745" si="1210">M1621</f>
        <v>5.754857399307765</v>
      </c>
      <c r="N1745" s="503"/>
      <c r="O1745" s="503"/>
      <c r="P1745" s="503"/>
    </row>
    <row r="1746" spans="3:16">
      <c r="C1746" s="436" t="str">
        <f t="shared" si="1190"/>
        <v>T11</v>
      </c>
      <c r="D1746" s="436" t="str">
        <f t="shared" si="1190"/>
        <v>MSC-GPRS</v>
      </c>
      <c r="E1746" s="436" t="s">
        <v>460</v>
      </c>
      <c r="F1746" s="425"/>
      <c r="G1746" s="437">
        <f t="shared" ref="G1746:L1746" si="1211">G1622</f>
        <v>19.450205</v>
      </c>
      <c r="H1746" s="437">
        <f t="shared" si="1211"/>
        <v>19.242980147142148</v>
      </c>
      <c r="I1746" s="437">
        <f t="shared" si="1211"/>
        <v>20.102691517643883</v>
      </c>
      <c r="J1746" s="437">
        <f t="shared" si="1211"/>
        <v>21.006535070990282</v>
      </c>
      <c r="K1746" s="437">
        <f t="shared" si="1211"/>
        <v>21.878533132869197</v>
      </c>
      <c r="L1746" s="437">
        <f t="shared" si="1211"/>
        <v>22.441732400658591</v>
      </c>
      <c r="M1746" s="437">
        <f t="shared" ref="M1746" si="1212">M1622</f>
        <v>23.01942959723106</v>
      </c>
      <c r="N1746" s="503"/>
      <c r="O1746" s="503"/>
      <c r="P1746" s="503"/>
    </row>
    <row r="1747" spans="3:16">
      <c r="C1747" s="436" t="str">
        <f t="shared" si="1190"/>
        <v>T12</v>
      </c>
      <c r="D1747" s="436" t="str">
        <f t="shared" si="1190"/>
        <v>MSC-BIL</v>
      </c>
      <c r="E1747" s="436" t="s">
        <v>460</v>
      </c>
      <c r="F1747" s="425"/>
      <c r="G1747" s="437">
        <f t="shared" ref="G1747:L1747" si="1213">G1623</f>
        <v>4.8625512500000001</v>
      </c>
      <c r="H1747" s="437">
        <f t="shared" si="1213"/>
        <v>4.8107450367855371</v>
      </c>
      <c r="I1747" s="437">
        <f t="shared" si="1213"/>
        <v>5.0256728794109709</v>
      </c>
      <c r="J1747" s="437">
        <f t="shared" si="1213"/>
        <v>5.2516337677475704</v>
      </c>
      <c r="K1747" s="437">
        <f t="shared" si="1213"/>
        <v>5.4696332832172994</v>
      </c>
      <c r="L1747" s="437">
        <f t="shared" si="1213"/>
        <v>5.6104331001646477</v>
      </c>
      <c r="M1747" s="437">
        <f t="shared" ref="M1747" si="1214">M1623</f>
        <v>5.754857399307765</v>
      </c>
      <c r="N1747" s="503"/>
      <c r="O1747" s="503"/>
      <c r="P1747" s="503"/>
    </row>
    <row r="1748" spans="3:16">
      <c r="C1748" s="436" t="str">
        <f t="shared" si="1190"/>
        <v>T13</v>
      </c>
      <c r="D1748" s="436" t="str">
        <f t="shared" si="1190"/>
        <v>MSC-IBIL</v>
      </c>
      <c r="E1748" s="436" t="s">
        <v>460</v>
      </c>
      <c r="F1748" s="425"/>
      <c r="G1748" s="437">
        <f t="shared" ref="G1748:L1748" si="1215">G1624</f>
        <v>1.5560164000000001</v>
      </c>
      <c r="H1748" s="437">
        <f t="shared" si="1215"/>
        <v>1.539438411771372</v>
      </c>
      <c r="I1748" s="437">
        <f t="shared" si="1215"/>
        <v>1.6082153214115107</v>
      </c>
      <c r="J1748" s="437">
        <f t="shared" si="1215"/>
        <v>1.6805228056792225</v>
      </c>
      <c r="K1748" s="437">
        <f t="shared" si="1215"/>
        <v>1.7502826506295357</v>
      </c>
      <c r="L1748" s="437">
        <f t="shared" si="1215"/>
        <v>1.7953385920526874</v>
      </c>
      <c r="M1748" s="437">
        <f t="shared" ref="M1748" si="1216">M1624</f>
        <v>1.8415543677784849</v>
      </c>
      <c r="N1748" s="503"/>
      <c r="O1748" s="503"/>
      <c r="P1748" s="503"/>
    </row>
    <row r="1749" spans="3:16">
      <c r="C1749" s="436" t="str">
        <f t="shared" si="1190"/>
        <v>T14</v>
      </c>
      <c r="D1749" s="436" t="str">
        <f t="shared" si="1190"/>
        <v>MSC-IGW</v>
      </c>
      <c r="E1749" s="436" t="s">
        <v>460</v>
      </c>
      <c r="F1749" s="425"/>
      <c r="G1749" s="437">
        <f t="shared" ref="G1749:L1749" si="1217">G1625</f>
        <v>10.022590489800086</v>
      </c>
      <c r="H1749" s="437">
        <f t="shared" si="1217"/>
        <v>10.214895505525508</v>
      </c>
      <c r="I1749" s="437">
        <f t="shared" si="1217"/>
        <v>10.41018906320995</v>
      </c>
      <c r="J1749" s="437">
        <f t="shared" si="1217"/>
        <v>10.608407176340368</v>
      </c>
      <c r="K1749" s="437">
        <f t="shared" si="1217"/>
        <v>10.764151307811794</v>
      </c>
      <c r="L1749" s="437">
        <f t="shared" si="1217"/>
        <v>11.016641706921652</v>
      </c>
      <c r="M1749" s="437">
        <f t="shared" ref="M1749" si="1218">M1625</f>
        <v>11.236974541060084</v>
      </c>
      <c r="N1749" s="503"/>
      <c r="O1749" s="503"/>
      <c r="P1749" s="503"/>
    </row>
    <row r="1750" spans="3:16">
      <c r="C1750" s="436" t="str">
        <f t="shared" si="1190"/>
        <v>T15</v>
      </c>
      <c r="D1750" s="436" t="str">
        <f t="shared" si="1190"/>
        <v>MSC-INT</v>
      </c>
      <c r="E1750" s="436" t="s">
        <v>460</v>
      </c>
      <c r="F1750" s="425"/>
      <c r="G1750" s="437">
        <f t="shared" ref="G1750:L1750" si="1219">G1626</f>
        <v>2.0045180979600175</v>
      </c>
      <c r="H1750" s="437">
        <f t="shared" si="1219"/>
        <v>2.0429791011051015</v>
      </c>
      <c r="I1750" s="437">
        <f t="shared" si="1219"/>
        <v>2.0820378126419898</v>
      </c>
      <c r="J1750" s="437">
        <f t="shared" si="1219"/>
        <v>2.1216814352680737</v>
      </c>
      <c r="K1750" s="437">
        <f t="shared" si="1219"/>
        <v>2.1528302615623587</v>
      </c>
      <c r="L1750" s="437">
        <f t="shared" si="1219"/>
        <v>2.2033283413843301</v>
      </c>
      <c r="M1750" s="437">
        <f t="shared" ref="M1750" si="1220">M1626</f>
        <v>2.247394908212017</v>
      </c>
      <c r="N1750" s="503"/>
      <c r="O1750" s="503"/>
      <c r="P1750" s="503"/>
    </row>
    <row r="1751" spans="3:16">
      <c r="C1751" s="436" t="str">
        <f t="shared" si="1190"/>
        <v>T16</v>
      </c>
      <c r="D1751" s="436" t="str">
        <f t="shared" si="1190"/>
        <v>MSC-IN/NGIN</v>
      </c>
      <c r="E1751" s="436" t="s">
        <v>460</v>
      </c>
      <c r="F1751" s="425"/>
      <c r="G1751" s="437">
        <f t="shared" ref="G1751:L1751" si="1221">G1627</f>
        <v>4.9623553991888141</v>
      </c>
      <c r="H1751" s="437">
        <f t="shared" si="1221"/>
        <v>5.0534557131020108</v>
      </c>
      <c r="I1751" s="437">
        <f t="shared" si="1221"/>
        <v>5.1455204749379826</v>
      </c>
      <c r="J1751" s="437">
        <f t="shared" si="1221"/>
        <v>5.23844521630296</v>
      </c>
      <c r="K1751" s="437">
        <f t="shared" si="1221"/>
        <v>5.2867901085736388</v>
      </c>
      <c r="L1751" s="437">
        <f t="shared" si="1221"/>
        <v>5.4297332836987344</v>
      </c>
      <c r="M1751" s="437">
        <f t="shared" ref="M1751" si="1222">M1627</f>
        <v>5.5383279493727082</v>
      </c>
      <c r="N1751" s="503"/>
      <c r="O1751" s="503"/>
      <c r="P1751" s="503"/>
    </row>
    <row r="1752" spans="3:16">
      <c r="C1752" s="436" t="str">
        <f t="shared" si="1190"/>
        <v>T17</v>
      </c>
      <c r="D1752" s="436" t="str">
        <f t="shared" si="1190"/>
        <v>eNodeB-MSC</v>
      </c>
      <c r="E1752" s="436" t="s">
        <v>460</v>
      </c>
      <c r="F1752" s="425"/>
      <c r="G1752" s="277"/>
      <c r="H1752" s="277"/>
      <c r="I1752" s="277"/>
      <c r="J1752" s="277"/>
      <c r="K1752" s="277"/>
      <c r="L1752" s="277"/>
      <c r="M1752" s="277"/>
      <c r="N1752" s="247" t="s">
        <v>902</v>
      </c>
      <c r="O1752" s="503"/>
      <c r="P1752" s="503"/>
    </row>
    <row r="1753" spans="3:16">
      <c r="C1753" s="436" t="str">
        <f t="shared" si="1190"/>
        <v>T18</v>
      </c>
      <c r="D1753" s="436" t="str">
        <f t="shared" si="1190"/>
        <v>OTHER: complete as required</v>
      </c>
      <c r="E1753" s="436" t="s">
        <v>460</v>
      </c>
      <c r="F1753" s="425"/>
      <c r="G1753" s="437">
        <f t="shared" ref="G1753:L1753" si="1223">G1629</f>
        <v>0</v>
      </c>
      <c r="H1753" s="437">
        <f t="shared" si="1223"/>
        <v>0</v>
      </c>
      <c r="I1753" s="437">
        <f t="shared" si="1223"/>
        <v>0</v>
      </c>
      <c r="J1753" s="437">
        <f t="shared" si="1223"/>
        <v>0</v>
      </c>
      <c r="K1753" s="437">
        <f t="shared" si="1223"/>
        <v>0</v>
      </c>
      <c r="L1753" s="437">
        <f t="shared" si="1223"/>
        <v>0</v>
      </c>
      <c r="M1753" s="437">
        <f t="shared" ref="M1753" si="1224">M1629</f>
        <v>0</v>
      </c>
      <c r="N1753" s="503"/>
      <c r="O1753" s="503"/>
      <c r="P1753" s="503"/>
    </row>
    <row r="1754" spans="3:16">
      <c r="C1754" s="436" t="str">
        <f t="shared" si="1190"/>
        <v>T19</v>
      </c>
      <c r="D1754" s="436" t="str">
        <f t="shared" si="1190"/>
        <v>OTHER: complete as required</v>
      </c>
      <c r="E1754" s="436" t="s">
        <v>460</v>
      </c>
      <c r="F1754" s="425"/>
      <c r="G1754" s="437">
        <f t="shared" ref="G1754:L1754" si="1225">G1630</f>
        <v>0</v>
      </c>
      <c r="H1754" s="437">
        <f t="shared" si="1225"/>
        <v>0</v>
      </c>
      <c r="I1754" s="437">
        <f t="shared" si="1225"/>
        <v>0</v>
      </c>
      <c r="J1754" s="437">
        <f t="shared" si="1225"/>
        <v>0</v>
      </c>
      <c r="K1754" s="437">
        <f t="shared" si="1225"/>
        <v>0</v>
      </c>
      <c r="L1754" s="437">
        <f t="shared" si="1225"/>
        <v>0</v>
      </c>
      <c r="M1754" s="437">
        <f t="shared" ref="M1754" si="1226">M1630</f>
        <v>0</v>
      </c>
      <c r="N1754" s="503"/>
      <c r="O1754" s="503"/>
      <c r="P1754" s="503"/>
    </row>
    <row r="1755" spans="3:16">
      <c r="C1755" s="436" t="str">
        <f t="shared" si="1190"/>
        <v>T20</v>
      </c>
      <c r="D1755" s="436" t="str">
        <f t="shared" si="1190"/>
        <v>OTHER: complete as required</v>
      </c>
      <c r="E1755" s="436" t="s">
        <v>460</v>
      </c>
      <c r="F1755" s="425"/>
      <c r="G1755" s="437">
        <f t="shared" ref="G1755:L1755" si="1227">G1631</f>
        <v>0</v>
      </c>
      <c r="H1755" s="437">
        <f t="shared" si="1227"/>
        <v>0</v>
      </c>
      <c r="I1755" s="437">
        <f t="shared" si="1227"/>
        <v>0</v>
      </c>
      <c r="J1755" s="437">
        <f t="shared" si="1227"/>
        <v>0</v>
      </c>
      <c r="K1755" s="437">
        <f t="shared" si="1227"/>
        <v>0</v>
      </c>
      <c r="L1755" s="437">
        <f t="shared" si="1227"/>
        <v>0</v>
      </c>
      <c r="M1755" s="437">
        <f t="shared" ref="M1755" si="1228">M1631</f>
        <v>0</v>
      </c>
      <c r="N1755" s="503"/>
      <c r="O1755" s="503"/>
      <c r="P1755" s="503"/>
    </row>
    <row r="1756" spans="3:16">
      <c r="C1756" s="436" t="str">
        <f t="shared" si="1190"/>
        <v>T21</v>
      </c>
      <c r="D1756" s="436" t="str">
        <f t="shared" si="1190"/>
        <v>OTHER: complete as required</v>
      </c>
      <c r="E1756" s="436" t="s">
        <v>460</v>
      </c>
      <c r="F1756" s="425"/>
      <c r="G1756" s="437">
        <f t="shared" ref="G1756:L1756" si="1229">G1632</f>
        <v>0</v>
      </c>
      <c r="H1756" s="437">
        <f t="shared" si="1229"/>
        <v>0</v>
      </c>
      <c r="I1756" s="437">
        <f t="shared" si="1229"/>
        <v>0</v>
      </c>
      <c r="J1756" s="437">
        <f t="shared" si="1229"/>
        <v>0</v>
      </c>
      <c r="K1756" s="437">
        <f t="shared" si="1229"/>
        <v>0</v>
      </c>
      <c r="L1756" s="437">
        <f t="shared" si="1229"/>
        <v>0</v>
      </c>
      <c r="M1756" s="437">
        <f t="shared" ref="M1756" si="1230">M1632</f>
        <v>0</v>
      </c>
      <c r="N1756" s="503"/>
      <c r="O1756" s="503"/>
      <c r="P1756" s="503"/>
    </row>
    <row r="1757" spans="3:16">
      <c r="C1757" s="436" t="str">
        <f t="shared" si="1190"/>
        <v>T22</v>
      </c>
      <c r="D1757" s="436" t="str">
        <f t="shared" si="1190"/>
        <v>OTHER: complete as required</v>
      </c>
      <c r="E1757" s="436" t="s">
        <v>460</v>
      </c>
      <c r="F1757" s="425"/>
      <c r="G1757" s="437">
        <f t="shared" ref="G1757:L1757" si="1231">G1633</f>
        <v>0</v>
      </c>
      <c r="H1757" s="437">
        <f t="shared" si="1231"/>
        <v>0</v>
      </c>
      <c r="I1757" s="437">
        <f t="shared" si="1231"/>
        <v>0</v>
      </c>
      <c r="J1757" s="437">
        <f t="shared" si="1231"/>
        <v>0</v>
      </c>
      <c r="K1757" s="437">
        <f t="shared" si="1231"/>
        <v>0</v>
      </c>
      <c r="L1757" s="437">
        <f t="shared" si="1231"/>
        <v>0</v>
      </c>
      <c r="M1757" s="437">
        <f t="shared" ref="M1757" si="1232">M1633</f>
        <v>0</v>
      </c>
      <c r="N1757" s="503"/>
      <c r="O1757" s="503"/>
      <c r="P1757" s="503"/>
    </row>
    <row r="1758" spans="3:16">
      <c r="C1758" s="436" t="str">
        <f t="shared" si="1190"/>
        <v>T23</v>
      </c>
      <c r="D1758" s="436" t="str">
        <f t="shared" si="1190"/>
        <v>OTHER: complete as required</v>
      </c>
      <c r="E1758" s="436" t="s">
        <v>460</v>
      </c>
      <c r="F1758" s="425"/>
      <c r="G1758" s="437">
        <f t="shared" ref="G1758:L1758" si="1233">G1634</f>
        <v>0</v>
      </c>
      <c r="H1758" s="437">
        <f t="shared" si="1233"/>
        <v>0</v>
      </c>
      <c r="I1758" s="437">
        <f t="shared" si="1233"/>
        <v>0</v>
      </c>
      <c r="J1758" s="437">
        <f t="shared" si="1233"/>
        <v>0</v>
      </c>
      <c r="K1758" s="437">
        <f t="shared" si="1233"/>
        <v>0</v>
      </c>
      <c r="L1758" s="437">
        <f t="shared" si="1233"/>
        <v>0</v>
      </c>
      <c r="M1758" s="437">
        <f t="shared" ref="M1758" si="1234">M1634</f>
        <v>0</v>
      </c>
      <c r="N1758" s="503"/>
      <c r="O1758" s="503"/>
      <c r="P1758" s="503"/>
    </row>
    <row r="1759" spans="3:16">
      <c r="C1759" s="436" t="str">
        <f>C1730</f>
        <v>T24</v>
      </c>
      <c r="D1759" s="436" t="str">
        <f>D1730</f>
        <v>OTHER: complete as required</v>
      </c>
      <c r="E1759" s="436" t="s">
        <v>460</v>
      </c>
      <c r="F1759" s="425"/>
      <c r="G1759" s="437">
        <f t="shared" ref="G1759:L1759" si="1235">G1635</f>
        <v>0</v>
      </c>
      <c r="H1759" s="437">
        <f t="shared" si="1235"/>
        <v>0</v>
      </c>
      <c r="I1759" s="437">
        <f t="shared" si="1235"/>
        <v>0</v>
      </c>
      <c r="J1759" s="437">
        <f t="shared" si="1235"/>
        <v>0</v>
      </c>
      <c r="K1759" s="437">
        <f t="shared" si="1235"/>
        <v>0</v>
      </c>
      <c r="L1759" s="437">
        <f t="shared" si="1235"/>
        <v>0</v>
      </c>
      <c r="M1759" s="437">
        <f t="shared" ref="M1759" si="1236">M1635</f>
        <v>0</v>
      </c>
      <c r="N1759" s="503"/>
      <c r="O1759" s="503"/>
      <c r="P1759" s="503"/>
    </row>
    <row r="1760" spans="3:16">
      <c r="C1760" s="436" t="str">
        <f>C1731</f>
        <v>T25</v>
      </c>
      <c r="D1760" s="436" t="str">
        <f>D1731</f>
        <v>OTHER: complete as required</v>
      </c>
      <c r="E1760" s="436" t="s">
        <v>460</v>
      </c>
      <c r="F1760" s="425"/>
      <c r="G1760" s="437">
        <f t="shared" ref="G1760:L1760" si="1237">G1636</f>
        <v>0</v>
      </c>
      <c r="H1760" s="437">
        <f t="shared" si="1237"/>
        <v>0</v>
      </c>
      <c r="I1760" s="437">
        <f t="shared" si="1237"/>
        <v>0</v>
      </c>
      <c r="J1760" s="437">
        <f t="shared" si="1237"/>
        <v>0</v>
      </c>
      <c r="K1760" s="437">
        <f t="shared" si="1237"/>
        <v>0</v>
      </c>
      <c r="L1760" s="437">
        <f t="shared" si="1237"/>
        <v>0</v>
      </c>
      <c r="M1760" s="437">
        <f t="shared" ref="M1760" si="1238">M1636</f>
        <v>0</v>
      </c>
      <c r="N1760" s="503"/>
      <c r="O1760" s="503"/>
      <c r="P1760" s="503"/>
    </row>
    <row r="1761" spans="3:16">
      <c r="N1761" s="503"/>
      <c r="O1761" s="503"/>
      <c r="P1761" s="503"/>
    </row>
    <row r="1762" spans="3:16">
      <c r="C1762" s="225" t="s">
        <v>926</v>
      </c>
      <c r="D1762" s="503"/>
      <c r="E1762" s="503"/>
      <c r="F1762" s="503"/>
      <c r="G1762" s="503"/>
      <c r="H1762" s="503"/>
      <c r="I1762" s="503"/>
      <c r="J1762" s="503"/>
      <c r="K1762" s="503"/>
      <c r="L1762" s="503"/>
      <c r="M1762" s="503"/>
    </row>
    <row r="1763" spans="3:16">
      <c r="C1763" s="503"/>
      <c r="D1763" s="503"/>
      <c r="E1763" s="503"/>
      <c r="F1763" s="503"/>
      <c r="G1763" s="503"/>
      <c r="H1763" s="503"/>
      <c r="I1763" s="503"/>
      <c r="J1763" s="503"/>
      <c r="K1763" s="503"/>
      <c r="L1763" s="503"/>
      <c r="M1763" s="503"/>
    </row>
    <row r="1764" spans="3:16">
      <c r="C1764" s="435"/>
      <c r="D1764" s="284" t="s">
        <v>456</v>
      </c>
      <c r="E1764" s="284" t="s">
        <v>14</v>
      </c>
      <c r="F1764" s="244"/>
      <c r="G1764" s="230">
        <f>G1735</f>
        <v>2014</v>
      </c>
      <c r="H1764" s="230">
        <f t="shared" ref="H1764:M1764" si="1239">H1735</f>
        <v>2015</v>
      </c>
      <c r="I1764" s="230">
        <f t="shared" si="1239"/>
        <v>2016</v>
      </c>
      <c r="J1764" s="230">
        <f t="shared" si="1239"/>
        <v>2017</v>
      </c>
      <c r="K1764" s="230">
        <f t="shared" si="1239"/>
        <v>2018</v>
      </c>
      <c r="L1764" s="230">
        <f t="shared" si="1239"/>
        <v>2019</v>
      </c>
      <c r="M1764" s="230">
        <f t="shared" si="1239"/>
        <v>2020</v>
      </c>
    </row>
    <row r="1765" spans="3:16">
      <c r="C1765" s="436" t="str">
        <f t="shared" ref="C1765:D1765" si="1240">C1736</f>
        <v>T01</v>
      </c>
      <c r="D1765" s="436" t="str">
        <f t="shared" si="1240"/>
        <v>BTS-BSC</v>
      </c>
      <c r="E1765" s="436" t="s">
        <v>661</v>
      </c>
      <c r="F1765" s="425"/>
      <c r="G1765" s="437">
        <f>G1641*'3. Network design parameters'!$F$88</f>
        <v>3.4873277454561253</v>
      </c>
      <c r="H1765" s="437">
        <f>H1641*'3. Network design parameters'!$F$88</f>
        <v>3.4875263840622135</v>
      </c>
      <c r="I1765" s="437">
        <f>I1641*'3. Network design parameters'!$F$88</f>
        <v>3.4873038197976878</v>
      </c>
      <c r="J1765" s="437">
        <f>J1641*'3. Network design parameters'!$F$88</f>
        <v>3.4875674784443902</v>
      </c>
      <c r="K1765" s="437">
        <f>K1641*'3. Network design parameters'!$F$88</f>
        <v>3.487371383440081</v>
      </c>
      <c r="L1765" s="437">
        <f>L1641*'3. Network design parameters'!$F$88</f>
        <v>3.4875898493539719</v>
      </c>
      <c r="M1765" s="437">
        <f>M1641*'3. Network design parameters'!$F$88</f>
        <v>3.4873156960502683</v>
      </c>
    </row>
    <row r="1766" spans="3:16">
      <c r="C1766" s="436" t="str">
        <f t="shared" ref="C1766:D1766" si="1241">C1737</f>
        <v>T02</v>
      </c>
      <c r="D1766" s="436" t="str">
        <f t="shared" si="1241"/>
        <v>Node B-RNC</v>
      </c>
      <c r="E1766" s="436" t="s">
        <v>661</v>
      </c>
      <c r="F1766" s="425"/>
      <c r="G1766" s="437">
        <f>G1642*'3. Network design parameters'!$F$88</f>
        <v>19.047086864290886</v>
      </c>
      <c r="H1766" s="437">
        <f>H1642*'3. Network design parameters'!$F$88</f>
        <v>19.533111735135517</v>
      </c>
      <c r="I1766" s="437">
        <f>I1642*'3. Network design parameters'!$F$88</f>
        <v>20.064919589222605</v>
      </c>
      <c r="J1766" s="437">
        <f>J1642*'3. Network design parameters'!$F$88</f>
        <v>20.624265554722758</v>
      </c>
      <c r="K1766" s="437">
        <f>K1642*'3. Network design parameters'!$F$88</f>
        <v>21.068280834583209</v>
      </c>
      <c r="L1766" s="437">
        <f>L1642*'3. Network design parameters'!$F$88</f>
        <v>21.748790536007071</v>
      </c>
      <c r="M1766" s="437">
        <f>M1642*'3. Network design parameters'!$F$88</f>
        <v>22.454083961590783</v>
      </c>
    </row>
    <row r="1767" spans="3:16">
      <c r="C1767" s="436" t="str">
        <f t="shared" ref="C1767:D1767" si="1242">C1738</f>
        <v>T03</v>
      </c>
      <c r="D1767" s="436" t="str">
        <f t="shared" si="1242"/>
        <v>BSC-MSC</v>
      </c>
      <c r="E1767" s="436" t="s">
        <v>661</v>
      </c>
      <c r="F1767" s="425"/>
      <c r="G1767" s="437">
        <f>G1643*'3. Network design parameters'!$F$88</f>
        <v>438.87794939023792</v>
      </c>
      <c r="H1767" s="437">
        <f>H1643*'3. Network design parameters'!$F$88</f>
        <v>438.91752904401989</v>
      </c>
      <c r="I1767" s="437">
        <f>I1643*'3. Network design parameters'!$F$88</f>
        <v>438.88893693086482</v>
      </c>
      <c r="J1767" s="437">
        <f>J1643*'3. Network design parameters'!$F$88</f>
        <v>438.89294142850554</v>
      </c>
      <c r="K1767" s="437">
        <f>K1643*'3. Network design parameters'!$F$88</f>
        <v>438.92434925313881</v>
      </c>
      <c r="L1767" s="437">
        <f>L1643*'3. Network design parameters'!$F$88</f>
        <v>438.88201027385389</v>
      </c>
      <c r="M1767" s="437">
        <f>M1643*'3. Network design parameters'!$F$88</f>
        <v>438.8612558722437</v>
      </c>
    </row>
    <row r="1768" spans="3:16">
      <c r="C1768" s="436" t="str">
        <f t="shared" ref="C1768:D1768" si="1243">C1739</f>
        <v>T04</v>
      </c>
      <c r="D1768" s="436" t="str">
        <f t="shared" si="1243"/>
        <v>RNC-MSC</v>
      </c>
      <c r="E1768" s="436" t="s">
        <v>661</v>
      </c>
      <c r="F1768" s="425"/>
      <c r="G1768" s="437">
        <f>G1644*'3. Network design parameters'!$F$88</f>
        <v>642.8714836582451</v>
      </c>
      <c r="H1768" s="437">
        <f>H1644*'3. Network design parameters'!$F$88</f>
        <v>638.24654976562329</v>
      </c>
      <c r="I1768" s="437">
        <f>I1644*'3. Network design parameters'!$F$88</f>
        <v>634.28279352785273</v>
      </c>
      <c r="J1768" s="437">
        <f>J1644*'3. Network design parameters'!$F$88</f>
        <v>629.43326149270956</v>
      </c>
      <c r="K1768" s="437">
        <f>K1644*'3. Network design parameters'!$F$88</f>
        <v>624.05627068639444</v>
      </c>
      <c r="L1768" s="437">
        <f>L1644*'3. Network design parameters'!$F$88</f>
        <v>616.2434121773872</v>
      </c>
      <c r="M1768" s="437">
        <f>M1644*'3. Network design parameters'!$F$88</f>
        <v>609.96968743947753</v>
      </c>
    </row>
    <row r="1769" spans="3:16">
      <c r="C1769" s="436" t="str">
        <f t="shared" ref="C1769:D1769" si="1244">C1740</f>
        <v>T05</v>
      </c>
      <c r="D1769" s="436" t="str">
        <f t="shared" si="1244"/>
        <v>MSC-MSC</v>
      </c>
      <c r="E1769" s="436" t="s">
        <v>661</v>
      </c>
      <c r="F1769" s="425"/>
      <c r="G1769" s="437">
        <f>G1645*'3. Network design parameters'!$F$88</f>
        <v>756.99740268375922</v>
      </c>
      <c r="H1769" s="437">
        <f>H1645*'3. Network design parameters'!$F$88</f>
        <v>780.47509023165264</v>
      </c>
      <c r="I1769" s="437">
        <f>I1645*'3. Network design parameters'!$F$88</f>
        <v>762.03925163725808</v>
      </c>
      <c r="J1769" s="437">
        <f>J1645*'3. Network design parameters'!$F$88</f>
        <v>743.81018163459021</v>
      </c>
      <c r="K1769" s="437">
        <f>K1645*'3. Network design parameters'!$F$88</f>
        <v>724.39908274851007</v>
      </c>
      <c r="L1769" s="437">
        <f>L1645*'3. Network design parameters'!$F$88</f>
        <v>719.60410089342054</v>
      </c>
      <c r="M1769" s="437">
        <f>M1645*'3. Network design parameters'!$F$88</f>
        <v>715.54254912183512</v>
      </c>
    </row>
    <row r="1770" spans="3:16">
      <c r="C1770" s="436" t="str">
        <f t="shared" ref="C1770:D1770" si="1245">C1741</f>
        <v>T06</v>
      </c>
      <c r="D1770" s="436" t="str">
        <f t="shared" si="1245"/>
        <v>MSC-PPP</v>
      </c>
      <c r="E1770" s="436" t="s">
        <v>661</v>
      </c>
      <c r="F1770" s="425"/>
      <c r="G1770" s="437">
        <f>G1646*'3. Network design parameters'!$F$88</f>
        <v>1.6847123205128174</v>
      </c>
      <c r="H1770" s="437">
        <f>H1646*'3. Network design parameters'!$F$88</f>
        <v>1.7028547423236058</v>
      </c>
      <c r="I1770" s="437">
        <f>I1646*'3. Network design parameters'!$F$88</f>
        <v>1.6300304847855789</v>
      </c>
      <c r="J1770" s="437">
        <f>J1646*'3. Network design parameters'!$F$88</f>
        <v>1.5598955224772952</v>
      </c>
      <c r="K1770" s="437">
        <f>K1646*'3. Network design parameters'!$F$88</f>
        <v>1.4977238099555688</v>
      </c>
      <c r="L1770" s="437">
        <f>L1646*'3. Network design parameters'!$F$88</f>
        <v>1.703492967958723</v>
      </c>
      <c r="M1770" s="437">
        <f>M1646*'3. Network design parameters'!$F$88</f>
        <v>1.6607419906673893</v>
      </c>
    </row>
    <row r="1771" spans="3:16">
      <c r="C1771" s="436" t="str">
        <f t="shared" ref="C1771:D1771" si="1246">C1742</f>
        <v>T07</v>
      </c>
      <c r="D1771" s="436" t="str">
        <f t="shared" si="1246"/>
        <v>MSC-HLR</v>
      </c>
      <c r="E1771" s="436" t="s">
        <v>661</v>
      </c>
      <c r="F1771" s="425"/>
      <c r="G1771" s="437">
        <f>G1647*'3. Network design parameters'!$F$88</f>
        <v>12.635342403846129</v>
      </c>
      <c r="H1771" s="437">
        <f>H1647*'3. Network design parameters'!$F$88</f>
        <v>12.771410567427042</v>
      </c>
      <c r="I1771" s="437">
        <f>I1647*'3. Network design parameters'!$F$88</f>
        <v>12.225228635891842</v>
      </c>
      <c r="J1771" s="437">
        <f>J1647*'3. Network design parameters'!$F$88</f>
        <v>11.699216418579715</v>
      </c>
      <c r="K1771" s="437">
        <f>K1647*'3. Network design parameters'!$F$88</f>
        <v>11.232928574666767</v>
      </c>
      <c r="L1771" s="437">
        <f>L1647*'3. Network design parameters'!$F$88</f>
        <v>12.776197259690422</v>
      </c>
      <c r="M1771" s="437">
        <f>M1647*'3. Network design parameters'!$F$88</f>
        <v>12.455564930005421</v>
      </c>
    </row>
    <row r="1772" spans="3:16">
      <c r="C1772" s="436" t="str">
        <f t="shared" ref="C1772:D1772" si="1247">C1743</f>
        <v>T08</v>
      </c>
      <c r="D1772" s="436" t="str">
        <f t="shared" si="1247"/>
        <v>MSC-SMS</v>
      </c>
      <c r="E1772" s="436" t="s">
        <v>661</v>
      </c>
      <c r="F1772" s="425"/>
      <c r="G1772" s="437">
        <f>G1648*'3. Network design parameters'!$F$88</f>
        <v>0.41830065359477125</v>
      </c>
      <c r="H1772" s="437">
        <f>H1648*'3. Network design parameters'!$F$88</f>
        <v>0.41009867999487376</v>
      </c>
      <c r="I1772" s="437">
        <f>I1648*'3. Network design parameters'!$F$88</f>
        <v>0.402057529406739</v>
      </c>
      <c r="J1772" s="437">
        <f>J1648*'3. Network design parameters'!$F$88</f>
        <v>0.39417404843797943</v>
      </c>
      <c r="K1772" s="437">
        <f>K1648*'3. Network design parameters'!$F$88</f>
        <v>0.3864451455274307</v>
      </c>
      <c r="L1772" s="437">
        <f>L1648*'3. Network design parameters'!$F$88</f>
        <v>0.3788677897327753</v>
      </c>
      <c r="M1772" s="437">
        <f>M1648*'3. Network design parameters'!$F$88</f>
        <v>0.37143900954193665</v>
      </c>
    </row>
    <row r="1773" spans="3:16">
      <c r="C1773" s="436" t="str">
        <f t="shared" ref="C1773:D1773" si="1248">C1744</f>
        <v>T09</v>
      </c>
      <c r="D1773" s="436" t="str">
        <f t="shared" si="1248"/>
        <v>MSC-MMS</v>
      </c>
      <c r="E1773" s="436" t="s">
        <v>661</v>
      </c>
      <c r="F1773" s="425"/>
      <c r="G1773" s="437">
        <f>G1649*'3. Network design parameters'!$F$88</f>
        <v>7.1947712418300655E-2</v>
      </c>
      <c r="H1773" s="437">
        <f>H1649*'3. Network design parameters'!$F$88</f>
        <v>7.0536972959118302E-2</v>
      </c>
      <c r="I1773" s="437">
        <f>I1649*'3. Network design parameters'!$F$88</f>
        <v>6.9153895057959103E-2</v>
      </c>
      <c r="J1773" s="437">
        <f>J1649*'3. Network design parameters'!$F$88</f>
        <v>6.7797936331332451E-2</v>
      </c>
      <c r="K1773" s="437">
        <f>K1649*'3. Network design parameters'!$F$88</f>
        <v>6.6468565030718088E-2</v>
      </c>
      <c r="L1773" s="437">
        <f>L1649*'3. Network design parameters'!$F$88</f>
        <v>6.5165259834037328E-2</v>
      </c>
      <c r="M1773" s="437">
        <f>M1649*'3. Network design parameters'!$F$88</f>
        <v>6.3887509641213078E-2</v>
      </c>
    </row>
    <row r="1774" spans="3:16">
      <c r="C1774" s="436" t="str">
        <f t="shared" ref="C1774:D1774" si="1249">C1745</f>
        <v>T10</v>
      </c>
      <c r="D1774" s="436" t="str">
        <f t="shared" si="1249"/>
        <v>MSC-OSS</v>
      </c>
      <c r="E1774" s="436" t="s">
        <v>661</v>
      </c>
      <c r="F1774" s="425"/>
      <c r="G1774" s="437">
        <f>G1650*'3. Network design parameters'!$F$88</f>
        <v>2.5270684807692261</v>
      </c>
      <c r="H1774" s="437">
        <f>H1650*'3. Network design parameters'!$F$88</f>
        <v>2.5542821134854083</v>
      </c>
      <c r="I1774" s="437">
        <f>I1650*'3. Network design parameters'!$F$88</f>
        <v>2.4450457271783681</v>
      </c>
      <c r="J1774" s="437">
        <f>J1650*'3. Network design parameters'!$F$88</f>
        <v>2.339843283715942</v>
      </c>
      <c r="K1774" s="437">
        <f>K1650*'3. Network design parameters'!$F$88</f>
        <v>2.2465857149333535</v>
      </c>
      <c r="L1774" s="437">
        <f>L1650*'3. Network design parameters'!$F$88</f>
        <v>2.5552394519380841</v>
      </c>
      <c r="M1774" s="437">
        <f>M1650*'3. Network design parameters'!$F$88</f>
        <v>2.4911129860010841</v>
      </c>
    </row>
    <row r="1775" spans="3:16">
      <c r="C1775" s="436" t="str">
        <f t="shared" ref="C1775:D1775" si="1250">C1746</f>
        <v>T11</v>
      </c>
      <c r="D1775" s="436" t="str">
        <f t="shared" si="1250"/>
        <v>MSC-GPRS</v>
      </c>
      <c r="E1775" s="436" t="s">
        <v>661</v>
      </c>
      <c r="F1775" s="425"/>
      <c r="G1775" s="437">
        <f>G1651*'3. Network design parameters'!$F$88</f>
        <v>0.21058904006410215</v>
      </c>
      <c r="H1775" s="437">
        <f>H1651*'3. Network design parameters'!$F$88</f>
        <v>0.2128568427904507</v>
      </c>
      <c r="I1775" s="437">
        <f>I1651*'3. Network design parameters'!$F$88</f>
        <v>0.20375381059819733</v>
      </c>
      <c r="J1775" s="437">
        <f>J1651*'3. Network design parameters'!$F$88</f>
        <v>0.19498694030966185</v>
      </c>
      <c r="K1775" s="437">
        <f>K1651*'3. Network design parameters'!$F$88</f>
        <v>0.18721547624444609</v>
      </c>
      <c r="L1775" s="437">
        <f>L1651*'3. Network design parameters'!$F$88</f>
        <v>0.18251710370986313</v>
      </c>
      <c r="M1775" s="437">
        <f>M1651*'3. Network design parameters'!$F$88</f>
        <v>0.1779366418572203</v>
      </c>
    </row>
    <row r="1776" spans="3:16">
      <c r="C1776" s="436" t="str">
        <f t="shared" ref="C1776:D1776" si="1251">C1747</f>
        <v>T12</v>
      </c>
      <c r="D1776" s="436" t="str">
        <f t="shared" si="1251"/>
        <v>MSC-BIL</v>
      </c>
      <c r="E1776" s="436" t="s">
        <v>661</v>
      </c>
      <c r="F1776" s="425"/>
      <c r="G1776" s="437">
        <f>G1652*'3. Network design parameters'!$F$88</f>
        <v>2.1058904006410217</v>
      </c>
      <c r="H1776" s="437">
        <f>H1652*'3. Network design parameters'!$F$88</f>
        <v>2.5542821134854083</v>
      </c>
      <c r="I1776" s="437">
        <f>I1652*'3. Network design parameters'!$F$88</f>
        <v>2.4450457271783681</v>
      </c>
      <c r="J1776" s="437">
        <f>J1652*'3. Network design parameters'!$F$88</f>
        <v>2.339843283715942</v>
      </c>
      <c r="K1776" s="437">
        <f>K1652*'3. Network design parameters'!$F$88</f>
        <v>2.2465857149333535</v>
      </c>
      <c r="L1776" s="437">
        <f>L1652*'3. Network design parameters'!$F$88</f>
        <v>2.1902052445183577</v>
      </c>
      <c r="M1776" s="437">
        <f>M1652*'3. Network design parameters'!$F$88</f>
        <v>2.1352397022866434</v>
      </c>
    </row>
    <row r="1777" spans="3:13">
      <c r="C1777" s="436" t="str">
        <f t="shared" ref="C1777:D1777" si="1252">C1748</f>
        <v>T13</v>
      </c>
      <c r="D1777" s="436" t="str">
        <f t="shared" si="1252"/>
        <v>MSC-IBIL</v>
      </c>
      <c r="E1777" s="436" t="s">
        <v>661</v>
      </c>
      <c r="F1777" s="425"/>
      <c r="G1777" s="437">
        <f>G1653*'3. Network design parameters'!$F$88</f>
        <v>1.3161815004006385</v>
      </c>
      <c r="H1777" s="437">
        <f>H1653*'3. Network design parameters'!$F$88</f>
        <v>1.3303552674403167</v>
      </c>
      <c r="I1777" s="437">
        <f>I1653*'3. Network design parameters'!$F$88</f>
        <v>1.2734613162387334</v>
      </c>
      <c r="J1777" s="437">
        <f>J1653*'3. Network design parameters'!$F$88</f>
        <v>1.2186683769353865</v>
      </c>
      <c r="K1777" s="437">
        <f>K1653*'3. Network design parameters'!$F$88</f>
        <v>1.1700967265277882</v>
      </c>
      <c r="L1777" s="437">
        <f>L1653*'3. Network design parameters'!$F$88</f>
        <v>1.1407318981866446</v>
      </c>
      <c r="M1777" s="437">
        <f>M1653*'3. Network design parameters'!$F$88</f>
        <v>1.1121040116076268</v>
      </c>
    </row>
    <row r="1778" spans="3:13">
      <c r="C1778" s="436" t="str">
        <f t="shared" ref="C1778:D1778" si="1253">C1749</f>
        <v>T14</v>
      </c>
      <c r="D1778" s="436" t="str">
        <f t="shared" si="1253"/>
        <v>MSC-IGW</v>
      </c>
      <c r="E1778" s="436" t="s">
        <v>661</v>
      </c>
      <c r="F1778" s="425"/>
      <c r="G1778" s="437">
        <f>G1654*'3. Network design parameters'!$F$88</f>
        <v>293.63426581132336</v>
      </c>
      <c r="H1778" s="437">
        <f>H1654*'3. Network design parameters'!$F$88</f>
        <v>293.92057886210779</v>
      </c>
      <c r="I1778" s="437">
        <f>I1654*'3. Network design parameters'!$F$88</f>
        <v>294.11185343601392</v>
      </c>
      <c r="J1778" s="437">
        <f>J1654*'3. Network design parameters'!$F$88</f>
        <v>294.40800565852953</v>
      </c>
      <c r="K1778" s="437">
        <f>K1654*'3. Network design parameters'!$F$88</f>
        <v>294.33402684526772</v>
      </c>
      <c r="L1778" s="437">
        <f>L1654*'3. Network design parameters'!$F$88</f>
        <v>285.7291798844908</v>
      </c>
      <c r="M1778" s="437">
        <f>M1654*'3. Network design parameters'!$F$88</f>
        <v>285.77656630492402</v>
      </c>
    </row>
    <row r="1779" spans="3:13">
      <c r="C1779" s="436" t="str">
        <f t="shared" ref="C1779:D1779" si="1254">C1750</f>
        <v>T15</v>
      </c>
      <c r="D1779" s="436" t="str">
        <f t="shared" si="1254"/>
        <v>MSC-INT</v>
      </c>
      <c r="E1779" s="436" t="s">
        <v>661</v>
      </c>
      <c r="F1779" s="425"/>
      <c r="G1779" s="437">
        <f>G1655*'3. Network design parameters'!$F$88</f>
        <v>212.51192515224514</v>
      </c>
      <c r="H1779" s="437">
        <f>H1655*'3. Network design parameters'!$F$88</f>
        <v>212.52101882253359</v>
      </c>
      <c r="I1779" s="437">
        <f>I1655*'3. Network design parameters'!$F$88</f>
        <v>212.46876368621744</v>
      </c>
      <c r="J1779" s="437">
        <f>J1655*'3. Network design parameters'!$F$88</f>
        <v>212.35987293402127</v>
      </c>
      <c r="K1779" s="437">
        <f>K1655*'3. Network design parameters'!$F$88</f>
        <v>212.14120228343472</v>
      </c>
      <c r="L1779" s="437">
        <f>L1655*'3. Network design parameters'!$F$88</f>
        <v>212.85615547673518</v>
      </c>
      <c r="M1779" s="437">
        <f>M1655*'3. Network design parameters'!$F$88</f>
        <v>213.23889194946494</v>
      </c>
    </row>
    <row r="1780" spans="3:13">
      <c r="C1780" s="436" t="str">
        <f t="shared" ref="C1780:D1780" si="1255">C1751</f>
        <v>T16</v>
      </c>
      <c r="D1780" s="436" t="str">
        <f t="shared" si="1255"/>
        <v>MSC-IN/NGIN</v>
      </c>
      <c r="E1780" s="436" t="s">
        <v>661</v>
      </c>
      <c r="F1780" s="425"/>
      <c r="G1780" s="437">
        <f>G1656*'3. Network design parameters'!$F$88</f>
        <v>0.82541447971855553</v>
      </c>
      <c r="H1780" s="437">
        <f>H1656*'3. Network design parameters'!$F$88</f>
        <v>0.81053446048421263</v>
      </c>
      <c r="I1780" s="437">
        <f>I1656*'3. Network design parameters'!$F$88</f>
        <v>0.79603220314644019</v>
      </c>
      <c r="J1780" s="437">
        <f>J1656*'3. Network design parameters'!$F$88</f>
        <v>0.78191139371898555</v>
      </c>
      <c r="K1780" s="437">
        <f>K1656*'3. Network design parameters'!$F$88</f>
        <v>0.77476122862480912</v>
      </c>
      <c r="L1780" s="437">
        <f>L1656*'3. Network design parameters'!$F$88</f>
        <v>0.75436486213735432</v>
      </c>
      <c r="M1780" s="437">
        <f>M1656*'3. Network design parameters'!$F$88</f>
        <v>0.73957339425230828</v>
      </c>
    </row>
    <row r="1781" spans="3:13">
      <c r="C1781" s="436" t="str">
        <f t="shared" ref="C1781:D1781" si="1256">C1752</f>
        <v>T17</v>
      </c>
      <c r="D1781" s="436" t="str">
        <f t="shared" si="1256"/>
        <v>eNodeB-MSC</v>
      </c>
      <c r="E1781" s="436" t="s">
        <v>661</v>
      </c>
      <c r="F1781" s="425"/>
      <c r="G1781" s="277"/>
      <c r="H1781" s="277"/>
      <c r="I1781" s="277"/>
      <c r="J1781" s="277"/>
      <c r="K1781" s="277"/>
      <c r="L1781" s="277"/>
      <c r="M1781" s="277"/>
    </row>
    <row r="1782" spans="3:13">
      <c r="C1782" s="436" t="str">
        <f t="shared" ref="C1782:D1782" si="1257">C1753</f>
        <v>T18</v>
      </c>
      <c r="D1782" s="436" t="str">
        <f t="shared" si="1257"/>
        <v>OTHER: complete as required</v>
      </c>
      <c r="E1782" s="436" t="s">
        <v>661</v>
      </c>
      <c r="F1782" s="425"/>
      <c r="G1782" s="437"/>
      <c r="H1782" s="437"/>
      <c r="I1782" s="437"/>
      <c r="J1782" s="437"/>
      <c r="K1782" s="437"/>
      <c r="L1782" s="437"/>
      <c r="M1782" s="437"/>
    </row>
    <row r="1783" spans="3:13">
      <c r="C1783" s="436" t="str">
        <f t="shared" ref="C1783:D1783" si="1258">C1754</f>
        <v>T19</v>
      </c>
      <c r="D1783" s="436" t="str">
        <f t="shared" si="1258"/>
        <v>OTHER: complete as required</v>
      </c>
      <c r="E1783" s="436" t="s">
        <v>661</v>
      </c>
      <c r="F1783" s="425"/>
      <c r="G1783" s="437"/>
      <c r="H1783" s="437"/>
      <c r="I1783" s="437"/>
      <c r="J1783" s="437"/>
      <c r="K1783" s="437"/>
      <c r="L1783" s="437"/>
      <c r="M1783" s="437"/>
    </row>
    <row r="1784" spans="3:13">
      <c r="C1784" s="436" t="str">
        <f t="shared" ref="C1784:D1784" si="1259">C1755</f>
        <v>T20</v>
      </c>
      <c r="D1784" s="436" t="str">
        <f t="shared" si="1259"/>
        <v>OTHER: complete as required</v>
      </c>
      <c r="E1784" s="436" t="s">
        <v>661</v>
      </c>
      <c r="F1784" s="425"/>
      <c r="G1784" s="437"/>
      <c r="H1784" s="437"/>
      <c r="I1784" s="437"/>
      <c r="J1784" s="437"/>
      <c r="K1784" s="437"/>
      <c r="L1784" s="437"/>
      <c r="M1784" s="437"/>
    </row>
    <row r="1785" spans="3:13">
      <c r="C1785" s="436" t="str">
        <f t="shared" ref="C1785:D1785" si="1260">C1756</f>
        <v>T21</v>
      </c>
      <c r="D1785" s="436" t="str">
        <f t="shared" si="1260"/>
        <v>OTHER: complete as required</v>
      </c>
      <c r="E1785" s="436" t="s">
        <v>661</v>
      </c>
      <c r="F1785" s="425"/>
      <c r="G1785" s="437"/>
      <c r="H1785" s="437"/>
      <c r="I1785" s="437"/>
      <c r="J1785" s="437"/>
      <c r="K1785" s="437"/>
      <c r="L1785" s="437"/>
      <c r="M1785" s="437"/>
    </row>
    <row r="1786" spans="3:13">
      <c r="C1786" s="436" t="str">
        <f t="shared" ref="C1786:D1786" si="1261">C1757</f>
        <v>T22</v>
      </c>
      <c r="D1786" s="436" t="str">
        <f t="shared" si="1261"/>
        <v>OTHER: complete as required</v>
      </c>
      <c r="E1786" s="436" t="s">
        <v>661</v>
      </c>
      <c r="F1786" s="425"/>
      <c r="G1786" s="437"/>
      <c r="H1786" s="437"/>
      <c r="I1786" s="437"/>
      <c r="J1786" s="437"/>
      <c r="K1786" s="437"/>
      <c r="L1786" s="437"/>
      <c r="M1786" s="437"/>
    </row>
    <row r="1787" spans="3:13">
      <c r="C1787" s="436" t="str">
        <f t="shared" ref="C1787:D1787" si="1262">C1758</f>
        <v>T23</v>
      </c>
      <c r="D1787" s="436" t="str">
        <f t="shared" si="1262"/>
        <v>OTHER: complete as required</v>
      </c>
      <c r="E1787" s="436" t="s">
        <v>661</v>
      </c>
      <c r="F1787" s="425"/>
      <c r="G1787" s="437"/>
      <c r="H1787" s="437"/>
      <c r="I1787" s="437"/>
      <c r="J1787" s="437"/>
      <c r="K1787" s="437"/>
      <c r="L1787" s="437"/>
      <c r="M1787" s="437"/>
    </row>
    <row r="1788" spans="3:13">
      <c r="C1788" s="436" t="str">
        <f>C1759</f>
        <v>T24</v>
      </c>
      <c r="D1788" s="436" t="str">
        <f>D1759</f>
        <v>OTHER: complete as required</v>
      </c>
      <c r="E1788" s="436" t="s">
        <v>661</v>
      </c>
      <c r="F1788" s="425"/>
      <c r="G1788" s="437"/>
      <c r="H1788" s="437"/>
      <c r="I1788" s="437"/>
      <c r="J1788" s="437"/>
      <c r="K1788" s="437"/>
      <c r="L1788" s="437"/>
      <c r="M1788" s="437"/>
    </row>
    <row r="1789" spans="3:13">
      <c r="C1789" s="436" t="str">
        <f>C1760</f>
        <v>T25</v>
      </c>
      <c r="D1789" s="436" t="str">
        <f>D1760</f>
        <v>OTHER: complete as required</v>
      </c>
      <c r="E1789" s="436" t="s">
        <v>661</v>
      </c>
      <c r="F1789" s="425"/>
      <c r="G1789" s="437"/>
      <c r="H1789" s="437"/>
      <c r="I1789" s="437"/>
      <c r="J1789" s="437"/>
      <c r="K1789" s="437"/>
      <c r="L1789" s="437"/>
      <c r="M1789" s="437"/>
    </row>
  </sheetData>
  <mergeCells count="13">
    <mergeCell ref="B9:C9"/>
    <mergeCell ref="B10:C10"/>
    <mergeCell ref="B3:C3"/>
    <mergeCell ref="B4:C4"/>
    <mergeCell ref="B5:C5"/>
    <mergeCell ref="B6:C7"/>
    <mergeCell ref="B8:C8"/>
    <mergeCell ref="D456:E456"/>
    <mergeCell ref="D430:E430"/>
    <mergeCell ref="O429:U429"/>
    <mergeCell ref="G429:M429"/>
    <mergeCell ref="G394:M394"/>
    <mergeCell ref="O394:U394"/>
  </mergeCells>
  <pageMargins left="0.7" right="0.7" top="0.75" bottom="0.75" header="0.3" footer="0.3"/>
  <pageSetup paperSize="9" orientation="portrait" horizontalDpi="0" verticalDpi="0"/>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sheetPr>
    <tabColor theme="4" tint="0.39997558519241921"/>
  </sheetPr>
  <dimension ref="A1:BC368"/>
  <sheetViews>
    <sheetView showGridLines="0" zoomScale="70" zoomScaleNormal="70" zoomScalePageLayoutView="70" workbookViewId="0">
      <selection activeCell="B1" sqref="B1"/>
    </sheetView>
  </sheetViews>
  <sheetFormatPr defaultColWidth="8.85546875" defaultRowHeight="12.75"/>
  <cols>
    <col min="1" max="1" width="4" style="223" bestFit="1" customWidth="1"/>
    <col min="3" max="3" width="16.42578125" customWidth="1"/>
    <col min="4" max="4" width="69.42578125" customWidth="1"/>
    <col min="5" max="5" width="46.42578125" customWidth="1"/>
    <col min="6" max="6" width="18.85546875" bestFit="1" customWidth="1"/>
    <col min="7" max="7" width="15" customWidth="1"/>
    <col min="8" max="10" width="18.85546875" bestFit="1" customWidth="1"/>
    <col min="11" max="11" width="18.85546875" style="223" bestFit="1" customWidth="1"/>
    <col min="12" max="12" width="16.140625" customWidth="1"/>
    <col min="13" max="13" width="10.85546875" customWidth="1"/>
    <col min="14" max="14" width="10" customWidth="1"/>
    <col min="15" max="15" width="10.28515625" customWidth="1"/>
    <col min="16" max="16" width="11" customWidth="1"/>
    <col min="17" max="17" width="10.7109375" style="223" customWidth="1"/>
    <col min="18" max="18" width="13.42578125" bestFit="1" customWidth="1"/>
    <col min="19" max="19" width="11.7109375" bestFit="1" customWidth="1"/>
    <col min="20" max="20" width="13.42578125" bestFit="1" customWidth="1"/>
    <col min="21" max="22" width="11.7109375" bestFit="1" customWidth="1"/>
    <col min="23" max="23" width="12.7109375" style="223" bestFit="1" customWidth="1"/>
    <col min="24" max="25" width="12.7109375" bestFit="1" customWidth="1"/>
    <col min="26" max="26" width="12.85546875" bestFit="1" customWidth="1"/>
    <col min="30" max="30" width="15" bestFit="1" customWidth="1"/>
    <col min="31" max="34" width="12.85546875" bestFit="1" customWidth="1"/>
    <col min="35" max="35" width="12.85546875" style="223" bestFit="1" customWidth="1"/>
    <col min="36" max="36" width="12" customWidth="1"/>
    <col min="37" max="37" width="11.85546875" customWidth="1"/>
    <col min="38" max="38" width="11.7109375" customWidth="1"/>
    <col min="39" max="39" width="12.42578125" customWidth="1"/>
    <col min="40" max="40" width="12.28515625" customWidth="1"/>
    <col min="41" max="41" width="12" style="223" customWidth="1"/>
    <col min="42" max="42" width="11.85546875" customWidth="1"/>
    <col min="43" max="43" width="12.42578125" customWidth="1"/>
    <col min="44" max="44" width="11.42578125" customWidth="1"/>
    <col min="45" max="45" width="13.42578125" bestFit="1" customWidth="1"/>
    <col min="46" max="46" width="11.42578125" style="223" customWidth="1"/>
    <col min="47" max="47" width="13.42578125" bestFit="1" customWidth="1"/>
    <col min="48" max="53" width="13" bestFit="1" customWidth="1"/>
    <col min="54" max="55" width="11.140625" bestFit="1" customWidth="1"/>
  </cols>
  <sheetData>
    <row r="1" spans="1:55" ht="26.25">
      <c r="A1" s="311">
        <v>7</v>
      </c>
      <c r="B1" s="312" t="s">
        <v>1095</v>
      </c>
      <c r="C1" s="312"/>
      <c r="D1" s="263"/>
      <c r="E1" s="288"/>
      <c r="F1" s="402"/>
      <c r="G1" s="402"/>
      <c r="H1" s="402"/>
      <c r="I1" s="402"/>
    </row>
    <row r="2" spans="1:55">
      <c r="B2" s="265"/>
      <c r="C2" s="143"/>
      <c r="D2" s="403"/>
      <c r="E2" s="265"/>
      <c r="F2" s="265"/>
      <c r="G2" s="265"/>
      <c r="H2" s="265"/>
      <c r="I2" s="265"/>
    </row>
    <row r="3" spans="1:55" ht="15">
      <c r="B3" s="782" t="s">
        <v>1007</v>
      </c>
      <c r="C3" s="135"/>
      <c r="D3" s="783" t="s">
        <v>1056</v>
      </c>
      <c r="E3" s="122"/>
      <c r="F3" s="122"/>
      <c r="G3" s="122"/>
      <c r="H3" s="122"/>
      <c r="I3" s="122"/>
      <c r="J3" s="122"/>
      <c r="K3" s="122"/>
    </row>
    <row r="4" spans="1:55" ht="15">
      <c r="B4" s="784" t="s">
        <v>1009</v>
      </c>
      <c r="C4" s="136"/>
      <c r="D4" s="785" t="s">
        <v>1019</v>
      </c>
      <c r="E4" s="124"/>
      <c r="F4" s="124"/>
      <c r="G4" s="124"/>
      <c r="H4" s="124"/>
      <c r="I4" s="124"/>
      <c r="J4" s="124"/>
      <c r="K4" s="124"/>
    </row>
    <row r="5" spans="1:55" ht="15">
      <c r="B5" s="786" t="s">
        <v>1057</v>
      </c>
      <c r="C5" s="359"/>
      <c r="D5" s="787" t="s">
        <v>1058</v>
      </c>
      <c r="E5" s="126"/>
      <c r="F5" s="126"/>
      <c r="G5" s="126"/>
      <c r="H5" s="126"/>
      <c r="I5" s="126"/>
      <c r="J5" s="126"/>
      <c r="K5" s="126"/>
    </row>
    <row r="6" spans="1:55" ht="15">
      <c r="B6" s="788" t="s">
        <v>1048</v>
      </c>
      <c r="C6" s="359"/>
      <c r="D6" s="787" t="s">
        <v>1059</v>
      </c>
      <c r="E6" s="126"/>
      <c r="F6" s="126"/>
      <c r="G6" s="126"/>
      <c r="H6" s="126"/>
      <c r="I6" s="126"/>
      <c r="J6" s="126"/>
      <c r="K6" s="126"/>
    </row>
    <row r="7" spans="1:55" s="503" customFormat="1" ht="15">
      <c r="B7" s="788"/>
      <c r="C7" s="359"/>
      <c r="D7" s="787" t="s">
        <v>1060</v>
      </c>
      <c r="E7" s="126"/>
      <c r="F7" s="126"/>
      <c r="G7" s="126"/>
      <c r="H7" s="126"/>
      <c r="I7" s="126"/>
      <c r="J7" s="126"/>
      <c r="K7" s="126"/>
    </row>
    <row r="8" spans="1:55" ht="15">
      <c r="B8" s="789" t="s">
        <v>1051</v>
      </c>
      <c r="C8" s="137"/>
      <c r="D8" s="790" t="s">
        <v>1061</v>
      </c>
      <c r="E8" s="128"/>
      <c r="F8" s="128"/>
      <c r="G8" s="128"/>
      <c r="H8" s="128"/>
      <c r="I8" s="128"/>
      <c r="J8" s="128"/>
      <c r="K8" s="128"/>
    </row>
    <row r="9" spans="1:55" ht="15">
      <c r="B9" s="791" t="s">
        <v>1053</v>
      </c>
      <c r="C9" s="137"/>
      <c r="D9" s="790" t="s">
        <v>1062</v>
      </c>
      <c r="E9" s="128"/>
      <c r="F9" s="128"/>
      <c r="G9" s="128"/>
      <c r="H9" s="128"/>
      <c r="I9" s="128"/>
      <c r="J9" s="128"/>
      <c r="K9" s="128"/>
    </row>
    <row r="10" spans="1:55" ht="15">
      <c r="B10" s="792" t="s">
        <v>1015</v>
      </c>
      <c r="C10" s="138"/>
      <c r="D10" s="793" t="s">
        <v>1063</v>
      </c>
      <c r="E10" s="130"/>
      <c r="F10" s="130"/>
      <c r="G10" s="130"/>
      <c r="H10" s="130"/>
      <c r="I10" s="130"/>
      <c r="J10" s="130"/>
      <c r="K10" s="130"/>
    </row>
    <row r="11" spans="1:55">
      <c r="B11" s="263"/>
      <c r="C11" s="264"/>
      <c r="D11" s="237"/>
      <c r="E11" s="288"/>
      <c r="F11" s="404"/>
      <c r="G11" s="263"/>
      <c r="H11" s="405"/>
      <c r="I11" s="405"/>
    </row>
    <row r="12" spans="1:55" s="247" customFormat="1">
      <c r="B12" s="384">
        <f>A1+0.01</f>
        <v>7.01</v>
      </c>
      <c r="C12" s="75" t="s">
        <v>419</v>
      </c>
      <c r="D12" s="441"/>
      <c r="E12" s="442"/>
      <c r="F12" s="442"/>
      <c r="G12" s="443"/>
      <c r="H12" s="443"/>
    </row>
    <row r="13" spans="1:55">
      <c r="B13" s="223"/>
      <c r="C13" s="223"/>
      <c r="D13" s="223"/>
      <c r="E13" s="223"/>
      <c r="F13" s="223"/>
      <c r="G13" s="223"/>
      <c r="H13" s="223"/>
      <c r="I13" s="223"/>
      <c r="J13" s="223"/>
      <c r="L13" s="223"/>
      <c r="M13" s="223"/>
      <c r="N13" s="223"/>
      <c r="O13" s="223"/>
      <c r="P13" s="223"/>
      <c r="R13" s="223"/>
      <c r="S13" s="223"/>
      <c r="T13" s="223"/>
      <c r="U13" s="223"/>
      <c r="V13" s="223"/>
      <c r="X13" s="223"/>
      <c r="Y13" s="223"/>
      <c r="Z13" s="223"/>
      <c r="AA13" s="223"/>
      <c r="AB13" s="223"/>
      <c r="AC13" s="223"/>
      <c r="AD13" s="223"/>
      <c r="AE13" s="223"/>
      <c r="AF13" s="223"/>
      <c r="AG13" s="223"/>
      <c r="AH13" s="223"/>
      <c r="AJ13" s="223"/>
      <c r="AK13" s="223"/>
      <c r="AL13" s="223"/>
      <c r="AM13" s="223"/>
      <c r="AN13" s="223"/>
      <c r="AP13" s="223"/>
      <c r="AQ13" s="223"/>
      <c r="AR13" s="223"/>
      <c r="AS13" s="223"/>
      <c r="AU13" s="223"/>
      <c r="AV13" s="223"/>
      <c r="AW13" s="223"/>
      <c r="AX13" s="223"/>
      <c r="AY13" s="223"/>
      <c r="AZ13" s="223"/>
      <c r="BA13" s="223"/>
      <c r="BB13" s="223"/>
      <c r="BC13" s="223"/>
    </row>
    <row r="14" spans="1:55" s="223" customFormat="1">
      <c r="C14" s="438" t="s">
        <v>465</v>
      </c>
      <c r="D14" s="439"/>
      <c r="E14" s="406"/>
      <c r="F14" s="902" t="s">
        <v>420</v>
      </c>
      <c r="G14" s="903"/>
      <c r="H14" s="903"/>
      <c r="I14" s="903"/>
      <c r="J14" s="903"/>
      <c r="K14" s="903"/>
      <c r="L14" s="903"/>
      <c r="M14" s="900" t="s">
        <v>421</v>
      </c>
      <c r="N14" s="900"/>
      <c r="O14" s="900"/>
      <c r="P14" s="900"/>
      <c r="Q14" s="900"/>
      <c r="R14" s="900"/>
      <c r="S14" s="900"/>
      <c r="T14" s="901" t="s">
        <v>422</v>
      </c>
      <c r="U14" s="901"/>
      <c r="V14" s="901"/>
      <c r="W14" s="901"/>
      <c r="X14" s="901"/>
      <c r="Y14" s="901"/>
      <c r="Z14" s="901"/>
      <c r="AA14" s="904" t="s">
        <v>423</v>
      </c>
      <c r="AB14" s="904"/>
      <c r="AC14" s="904"/>
      <c r="AD14" s="904"/>
      <c r="AE14" s="904"/>
      <c r="AF14" s="904"/>
      <c r="AG14" s="901" t="s">
        <v>424</v>
      </c>
      <c r="AH14" s="901"/>
      <c r="AI14" s="901"/>
      <c r="AJ14" s="901"/>
      <c r="AK14" s="901"/>
      <c r="AL14" s="901"/>
      <c r="AM14" s="901"/>
      <c r="AN14" s="905" t="s">
        <v>425</v>
      </c>
      <c r="AO14" s="905"/>
      <c r="AP14" s="905"/>
      <c r="AQ14" s="905"/>
      <c r="AR14" s="905"/>
      <c r="AS14" s="905"/>
      <c r="AT14" s="905"/>
      <c r="AU14" s="906" t="s">
        <v>426</v>
      </c>
      <c r="AV14" s="906"/>
      <c r="AW14" s="906"/>
      <c r="AX14" s="906"/>
      <c r="AY14" s="906"/>
      <c r="AZ14" s="906"/>
      <c r="BA14" s="907"/>
    </row>
    <row r="15" spans="1:55" s="710" customFormat="1">
      <c r="C15" s="712"/>
      <c r="D15" s="712"/>
      <c r="E15" s="712"/>
      <c r="F15" s="712">
        <f t="shared" ref="F15:K15" si="0">F23</f>
        <v>2014</v>
      </c>
      <c r="G15" s="712">
        <f t="shared" si="0"/>
        <v>2015</v>
      </c>
      <c r="H15" s="712">
        <f t="shared" si="0"/>
        <v>2016</v>
      </c>
      <c r="I15" s="712">
        <f t="shared" si="0"/>
        <v>2017</v>
      </c>
      <c r="J15" s="712">
        <f t="shared" si="0"/>
        <v>2018</v>
      </c>
      <c r="K15" s="712">
        <f t="shared" si="0"/>
        <v>2019</v>
      </c>
      <c r="L15" s="712">
        <f t="shared" ref="L15" si="1">L23</f>
        <v>2020</v>
      </c>
      <c r="M15" s="712">
        <f t="shared" ref="M15:Z15" si="2">F15</f>
        <v>2014</v>
      </c>
      <c r="N15" s="712">
        <f t="shared" si="2"/>
        <v>2015</v>
      </c>
      <c r="O15" s="712">
        <f t="shared" si="2"/>
        <v>2016</v>
      </c>
      <c r="P15" s="712">
        <f t="shared" si="2"/>
        <v>2017</v>
      </c>
      <c r="Q15" s="712">
        <f t="shared" si="2"/>
        <v>2018</v>
      </c>
      <c r="R15" s="712">
        <f t="shared" si="2"/>
        <v>2019</v>
      </c>
      <c r="S15" s="712">
        <f t="shared" si="2"/>
        <v>2020</v>
      </c>
      <c r="T15" s="712">
        <f t="shared" si="2"/>
        <v>2014</v>
      </c>
      <c r="U15" s="712">
        <f t="shared" si="2"/>
        <v>2015</v>
      </c>
      <c r="V15" s="712">
        <f t="shared" si="2"/>
        <v>2016</v>
      </c>
      <c r="W15" s="712">
        <f t="shared" si="2"/>
        <v>2017</v>
      </c>
      <c r="X15" s="712">
        <f t="shared" si="2"/>
        <v>2018</v>
      </c>
      <c r="Y15" s="712">
        <f t="shared" si="2"/>
        <v>2019</v>
      </c>
      <c r="Z15" s="712">
        <f t="shared" si="2"/>
        <v>2020</v>
      </c>
      <c r="AA15" s="720"/>
      <c r="AB15" s="720"/>
      <c r="AC15" s="720"/>
      <c r="AD15" s="720"/>
      <c r="AE15" s="720"/>
      <c r="AF15" s="720"/>
      <c r="AG15" s="712">
        <f t="shared" ref="AG15:AM15" si="3">T15</f>
        <v>2014</v>
      </c>
      <c r="AH15" s="712">
        <f t="shared" si="3"/>
        <v>2015</v>
      </c>
      <c r="AI15" s="712">
        <f t="shared" si="3"/>
        <v>2016</v>
      </c>
      <c r="AJ15" s="712">
        <f t="shared" si="3"/>
        <v>2017</v>
      </c>
      <c r="AK15" s="712">
        <f t="shared" si="3"/>
        <v>2018</v>
      </c>
      <c r="AL15" s="712">
        <f t="shared" si="3"/>
        <v>2019</v>
      </c>
      <c r="AM15" s="712">
        <f t="shared" si="3"/>
        <v>2020</v>
      </c>
      <c r="AN15" s="712">
        <f t="shared" ref="AN15:BA15" si="4">AG15</f>
        <v>2014</v>
      </c>
      <c r="AO15" s="712">
        <f t="shared" si="4"/>
        <v>2015</v>
      </c>
      <c r="AP15" s="712">
        <f t="shared" si="4"/>
        <v>2016</v>
      </c>
      <c r="AQ15" s="712">
        <f t="shared" si="4"/>
        <v>2017</v>
      </c>
      <c r="AR15" s="712">
        <f t="shared" si="4"/>
        <v>2018</v>
      </c>
      <c r="AS15" s="712">
        <f t="shared" si="4"/>
        <v>2019</v>
      </c>
      <c r="AT15" s="712">
        <f t="shared" si="4"/>
        <v>2020</v>
      </c>
      <c r="AU15" s="712">
        <f t="shared" si="4"/>
        <v>2014</v>
      </c>
      <c r="AV15" s="712">
        <f t="shared" si="4"/>
        <v>2015</v>
      </c>
      <c r="AW15" s="712">
        <f t="shared" si="4"/>
        <v>2016</v>
      </c>
      <c r="AX15" s="712">
        <f t="shared" si="4"/>
        <v>2017</v>
      </c>
      <c r="AY15" s="712">
        <f t="shared" si="4"/>
        <v>2018</v>
      </c>
      <c r="AZ15" s="712">
        <f t="shared" si="4"/>
        <v>2019</v>
      </c>
      <c r="BA15" s="712">
        <f t="shared" si="4"/>
        <v>2020</v>
      </c>
    </row>
    <row r="16" spans="1:55" s="710" customFormat="1">
      <c r="C16" s="712"/>
      <c r="D16" s="712"/>
      <c r="E16" s="712"/>
      <c r="F16" s="712" t="s">
        <v>427</v>
      </c>
      <c r="G16" s="712" t="s">
        <v>427</v>
      </c>
      <c r="H16" s="712" t="s">
        <v>427</v>
      </c>
      <c r="I16" s="712" t="s">
        <v>427</v>
      </c>
      <c r="J16" s="712" t="s">
        <v>427</v>
      </c>
      <c r="K16" s="712" t="s">
        <v>427</v>
      </c>
      <c r="L16" s="712" t="s">
        <v>427</v>
      </c>
      <c r="M16" s="712" t="str">
        <f>M24</f>
        <v>Euro</v>
      </c>
      <c r="N16" s="712" t="str">
        <f t="shared" ref="N16:R16" si="5">N24</f>
        <v>Euro</v>
      </c>
      <c r="O16" s="712" t="str">
        <f t="shared" si="5"/>
        <v>Euro</v>
      </c>
      <c r="P16" s="712" t="str">
        <f t="shared" si="5"/>
        <v>Euro</v>
      </c>
      <c r="Q16" s="712" t="str">
        <f t="shared" si="5"/>
        <v>Euro</v>
      </c>
      <c r="R16" s="712" t="str">
        <f t="shared" si="5"/>
        <v>Euro</v>
      </c>
      <c r="S16" s="712" t="str">
        <f t="shared" ref="S16" si="6">S24</f>
        <v>Euro</v>
      </c>
      <c r="T16" s="712" t="str">
        <f t="shared" ref="T16:BA16" si="7">T24</f>
        <v>Euro</v>
      </c>
      <c r="U16" s="712" t="str">
        <f t="shared" si="7"/>
        <v>Euro</v>
      </c>
      <c r="V16" s="712" t="str">
        <f t="shared" si="7"/>
        <v>Euro</v>
      </c>
      <c r="W16" s="712" t="str">
        <f t="shared" si="7"/>
        <v>Euro</v>
      </c>
      <c r="X16" s="712" t="str">
        <f t="shared" si="7"/>
        <v>Euro</v>
      </c>
      <c r="Y16" s="712" t="str">
        <f t="shared" si="7"/>
        <v>Euro</v>
      </c>
      <c r="Z16" s="712" t="str">
        <f t="shared" si="7"/>
        <v>Euro</v>
      </c>
      <c r="AA16" s="712" t="str">
        <f t="shared" si="7"/>
        <v>%</v>
      </c>
      <c r="AB16" s="712" t="str">
        <f t="shared" si="7"/>
        <v>%</v>
      </c>
      <c r="AC16" s="712" t="str">
        <f t="shared" si="7"/>
        <v>#</v>
      </c>
      <c r="AD16" s="712" t="str">
        <f t="shared" si="7"/>
        <v>%</v>
      </c>
      <c r="AE16" s="712" t="str">
        <f t="shared" si="7"/>
        <v>%</v>
      </c>
      <c r="AF16" s="712" t="str">
        <f t="shared" si="7"/>
        <v>%</v>
      </c>
      <c r="AG16" s="712" t="str">
        <f t="shared" si="7"/>
        <v>Euro</v>
      </c>
      <c r="AH16" s="712" t="str">
        <f t="shared" si="7"/>
        <v>Euro</v>
      </c>
      <c r="AI16" s="712" t="str">
        <f t="shared" si="7"/>
        <v>Euro</v>
      </c>
      <c r="AJ16" s="712" t="str">
        <f t="shared" si="7"/>
        <v>Euro</v>
      </c>
      <c r="AK16" s="712" t="str">
        <f t="shared" si="7"/>
        <v>Euro</v>
      </c>
      <c r="AL16" s="712" t="str">
        <f t="shared" si="7"/>
        <v>Euro</v>
      </c>
      <c r="AM16" s="712" t="str">
        <f t="shared" si="7"/>
        <v>Euro</v>
      </c>
      <c r="AN16" s="712" t="str">
        <f t="shared" si="7"/>
        <v>Euro</v>
      </c>
      <c r="AO16" s="712" t="str">
        <f t="shared" si="7"/>
        <v>Euro</v>
      </c>
      <c r="AP16" s="712" t="str">
        <f t="shared" si="7"/>
        <v>Euro</v>
      </c>
      <c r="AQ16" s="712" t="str">
        <f t="shared" si="7"/>
        <v>Euro</v>
      </c>
      <c r="AR16" s="712" t="str">
        <f t="shared" si="7"/>
        <v>Euro</v>
      </c>
      <c r="AS16" s="712" t="str">
        <f t="shared" si="7"/>
        <v>Euro</v>
      </c>
      <c r="AT16" s="712" t="str">
        <f t="shared" si="7"/>
        <v>Euro</v>
      </c>
      <c r="AU16" s="712" t="str">
        <f t="shared" si="7"/>
        <v>Euro</v>
      </c>
      <c r="AV16" s="712" t="str">
        <f t="shared" si="7"/>
        <v>Euro</v>
      </c>
      <c r="AW16" s="712" t="str">
        <f t="shared" si="7"/>
        <v>Euro</v>
      </c>
      <c r="AX16" s="712" t="str">
        <f t="shared" si="7"/>
        <v>Euro</v>
      </c>
      <c r="AY16" s="712" t="str">
        <f t="shared" si="7"/>
        <v>Euro</v>
      </c>
      <c r="AZ16" s="712" t="str">
        <f t="shared" si="7"/>
        <v>Euro</v>
      </c>
      <c r="BA16" s="712" t="str">
        <f t="shared" si="7"/>
        <v>Euro</v>
      </c>
    </row>
    <row r="17" spans="2:55" s="223" customFormat="1" ht="36">
      <c r="C17" s="408" t="s">
        <v>0</v>
      </c>
      <c r="D17" s="408" t="s">
        <v>3</v>
      </c>
      <c r="E17" s="408" t="s">
        <v>309</v>
      </c>
      <c r="F17" s="408" t="s">
        <v>463</v>
      </c>
      <c r="G17" s="409" t="str">
        <f>F17</f>
        <v>Eq. Volumes</v>
      </c>
      <c r="H17" s="409" t="str">
        <f>G17</f>
        <v>Eq. Volumes</v>
      </c>
      <c r="I17" s="409" t="str">
        <f>H17</f>
        <v>Eq. Volumes</v>
      </c>
      <c r="J17" s="409" t="str">
        <f>I17</f>
        <v>Eq. Volumes</v>
      </c>
      <c r="K17" s="409" t="str">
        <f>I17</f>
        <v>Eq. Volumes</v>
      </c>
      <c r="L17" s="409" t="str">
        <f>J17</f>
        <v>Eq. Volumes</v>
      </c>
      <c r="M17" s="409" t="s">
        <v>428</v>
      </c>
      <c r="N17" s="409" t="str">
        <f>M17</f>
        <v>Unit Inv + Install</v>
      </c>
      <c r="O17" s="409" t="str">
        <f>N17</f>
        <v>Unit Inv + Install</v>
      </c>
      <c r="P17" s="409" t="str">
        <f>O17</f>
        <v>Unit Inv + Install</v>
      </c>
      <c r="Q17" s="409" t="str">
        <f>P17</f>
        <v>Unit Inv + Install</v>
      </c>
      <c r="R17" s="409" t="str">
        <f>P17</f>
        <v>Unit Inv + Install</v>
      </c>
      <c r="S17" s="409" t="str">
        <f>Q17</f>
        <v>Unit Inv + Install</v>
      </c>
      <c r="T17" s="409" t="s">
        <v>429</v>
      </c>
      <c r="U17" s="409" t="str">
        <f>T17</f>
        <v>Capital inv</v>
      </c>
      <c r="V17" s="409" t="str">
        <f>U17</f>
        <v>Capital inv</v>
      </c>
      <c r="W17" s="409" t="str">
        <f>V17</f>
        <v>Capital inv</v>
      </c>
      <c r="X17" s="409" t="str">
        <f>W17</f>
        <v>Capital inv</v>
      </c>
      <c r="Y17" s="409" t="str">
        <f>W17</f>
        <v>Capital inv</v>
      </c>
      <c r="Z17" s="409" t="str">
        <f>X17</f>
        <v>Capital inv</v>
      </c>
      <c r="AA17" s="409" t="s">
        <v>430</v>
      </c>
      <c r="AB17" s="409" t="s">
        <v>431</v>
      </c>
      <c r="AC17" s="409" t="s">
        <v>432</v>
      </c>
      <c r="AD17" s="409" t="s">
        <v>433</v>
      </c>
      <c r="AE17" s="409" t="s">
        <v>434</v>
      </c>
      <c r="AF17" s="409" t="s">
        <v>435</v>
      </c>
      <c r="AG17" s="409" t="s">
        <v>436</v>
      </c>
      <c r="AH17" s="409" t="str">
        <f>AG17</f>
        <v>Annual capital cost</v>
      </c>
      <c r="AI17" s="409" t="str">
        <f>AH17</f>
        <v>Annual capital cost</v>
      </c>
      <c r="AJ17" s="409" t="str">
        <f>AI17</f>
        <v>Annual capital cost</v>
      </c>
      <c r="AK17" s="409" t="str">
        <f>AJ17</f>
        <v>Annual capital cost</v>
      </c>
      <c r="AL17" s="409" t="str">
        <f>AJ17</f>
        <v>Annual capital cost</v>
      </c>
      <c r="AM17" s="409" t="str">
        <f>AK17</f>
        <v>Annual capital cost</v>
      </c>
      <c r="AN17" s="409" t="s">
        <v>437</v>
      </c>
      <c r="AO17" s="409" t="str">
        <f>AN17</f>
        <v>Annual operating cost</v>
      </c>
      <c r="AP17" s="409" t="str">
        <f>AO17</f>
        <v>Annual operating cost</v>
      </c>
      <c r="AQ17" s="409" t="str">
        <f>AP17</f>
        <v>Annual operating cost</v>
      </c>
      <c r="AR17" s="409" t="str">
        <f>AQ17</f>
        <v>Annual operating cost</v>
      </c>
      <c r="AS17" s="409" t="str">
        <f>AQ17</f>
        <v>Annual operating cost</v>
      </c>
      <c r="AT17" s="409" t="str">
        <f>AR17</f>
        <v>Annual operating cost</v>
      </c>
      <c r="AU17" s="409" t="s">
        <v>438</v>
      </c>
      <c r="AV17" s="409" t="str">
        <f>AU17</f>
        <v>Total Annual Cost</v>
      </c>
      <c r="AW17" s="409" t="str">
        <f>AV17</f>
        <v>Total Annual Cost</v>
      </c>
      <c r="AX17" s="409" t="str">
        <f>AW17</f>
        <v>Total Annual Cost</v>
      </c>
      <c r="AY17" s="409" t="str">
        <f>AW17</f>
        <v>Total Annual Cost</v>
      </c>
      <c r="AZ17" s="409" t="str">
        <f>AY17</f>
        <v>Total Annual Cost</v>
      </c>
      <c r="BA17" s="409" t="str">
        <f>AZ17</f>
        <v>Total Annual Cost</v>
      </c>
    </row>
    <row r="18" spans="2:55" s="223" customFormat="1">
      <c r="C18" s="721" t="str">
        <f>C26</f>
        <v>N01</v>
      </c>
      <c r="D18" s="410" t="str">
        <f>D26</f>
        <v>Приемо-предавателно устройство (Transceiver)</v>
      </c>
      <c r="E18" s="410" t="str">
        <f>E26</f>
        <v>TRX</v>
      </c>
      <c r="F18" s="411">
        <f t="shared" ref="F18:L18" si="8">F19*1</f>
        <v>427.2465200017366</v>
      </c>
      <c r="G18" s="411">
        <f t="shared" si="8"/>
        <v>428.5443241415162</v>
      </c>
      <c r="H18" s="411">
        <f t="shared" si="8"/>
        <v>428.16567545920088</v>
      </c>
      <c r="I18" s="411">
        <f t="shared" si="8"/>
        <v>428.59384113466024</v>
      </c>
      <c r="J18" s="411">
        <f t="shared" si="8"/>
        <v>428.72241928700055</v>
      </c>
      <c r="K18" s="411">
        <f t="shared" si="8"/>
        <v>428.8485076744758</v>
      </c>
      <c r="L18" s="411">
        <f t="shared" si="8"/>
        <v>428.97716222677809</v>
      </c>
      <c r="M18" s="412">
        <f t="shared" ref="M18:R18" si="9">M26</f>
        <v>2200</v>
      </c>
      <c r="N18" s="412">
        <f t="shared" si="9"/>
        <v>2224.6</v>
      </c>
      <c r="O18" s="412">
        <f t="shared" si="9"/>
        <v>2249.5057999999999</v>
      </c>
      <c r="P18" s="412">
        <f t="shared" si="9"/>
        <v>2274.7218333999999</v>
      </c>
      <c r="Q18" s="412">
        <f t="shared" si="9"/>
        <v>2300.2526095682001</v>
      </c>
      <c r="R18" s="412">
        <f t="shared" si="9"/>
        <v>2326.1027153282685</v>
      </c>
      <c r="S18" s="412">
        <f t="shared" ref="S18" si="10">S26</f>
        <v>2352.2768164782183</v>
      </c>
      <c r="T18" s="413">
        <f t="shared" ref="T18:Z19" si="11">F18*M18</f>
        <v>939942.34400382056</v>
      </c>
      <c r="U18" s="413">
        <f t="shared" si="11"/>
        <v>953339.70348521695</v>
      </c>
      <c r="V18" s="413">
        <f t="shared" si="11"/>
        <v>963161.17030639003</v>
      </c>
      <c r="W18" s="413">
        <f t="shared" si="11"/>
        <v>974931.76808978268</v>
      </c>
      <c r="X18" s="413">
        <f t="shared" si="11"/>
        <v>986169.863745315</v>
      </c>
      <c r="Y18" s="413">
        <f t="shared" si="11"/>
        <v>997545.67816607398</v>
      </c>
      <c r="Z18" s="508">
        <f t="shared" si="11"/>
        <v>1009073.0335046657</v>
      </c>
      <c r="AA18" s="414">
        <f>AA26</f>
        <v>8.3000000000000004E-2</v>
      </c>
      <c r="AB18" s="414">
        <f>AB26</f>
        <v>0.01</v>
      </c>
      <c r="AC18" s="412">
        <f>AC26</f>
        <v>8</v>
      </c>
      <c r="AD18" s="414">
        <f>AD26</f>
        <v>0.05</v>
      </c>
      <c r="AE18" s="415">
        <f>AF18-AA18</f>
        <v>8.3129754856891017E-2</v>
      </c>
      <c r="AF18" s="415">
        <f>(1-AD18/((1+AA18)^AC18))*(AA18-AB18)/(1-((1+AB18)/(1+AA18))^AC18)</f>
        <v>0.16612975485689102</v>
      </c>
      <c r="AG18" s="413">
        <f>T18*AF18</f>
        <v>156152.39118896623</v>
      </c>
      <c r="AH18" s="413">
        <f>U18*AF18</f>
        <v>158378.09123534025</v>
      </c>
      <c r="AI18" s="413">
        <f>V18*AF18</f>
        <v>160009.72911067685</v>
      </c>
      <c r="AJ18" s="413">
        <f>W18*AF18</f>
        <v>161965.17563495092</v>
      </c>
      <c r="AK18" s="413">
        <f>X18*AF18</f>
        <v>163832.15771126281</v>
      </c>
      <c r="AL18" s="413">
        <f>Y18*AF18</f>
        <v>165722.01897228099</v>
      </c>
      <c r="AM18" s="508">
        <f>Z18*AF18</f>
        <v>167637.05568882948</v>
      </c>
      <c r="AN18" s="413">
        <f>F18*'5. Unit inv. &amp; direct opex'!AA242</f>
        <v>93994.234400382047</v>
      </c>
      <c r="AO18" s="413">
        <f>G18*'5. Unit inv. &amp; direct opex'!AB242</f>
        <v>96448.185591289628</v>
      </c>
      <c r="AP18" s="413">
        <f>H18*'5. Unit inv. &amp; direct opex'!AC242</f>
        <v>98579.315157981226</v>
      </c>
      <c r="AQ18" s="413">
        <f>I18*'5. Unit inv. &amp; direct opex'!AD242</f>
        <v>100947.48604602144</v>
      </c>
      <c r="AR18" s="413">
        <f>J18*'5. Unit inv. &amp; direct opex'!AE242</f>
        <v>103300.25900854742</v>
      </c>
      <c r="AS18" s="413">
        <f>K18*'5. Unit inv. &amp; direct opex'!AF242</f>
        <v>105707.24460290704</v>
      </c>
      <c r="AT18" s="508">
        <f>L18*'5. Unit inv. &amp; direct opex'!AG242</f>
        <v>108170.95278214251</v>
      </c>
      <c r="AU18" s="416">
        <f t="shared" ref="AU18:BA19" si="12">AG18+AN18</f>
        <v>250146.62558934826</v>
      </c>
      <c r="AV18" s="416">
        <f t="shared" si="12"/>
        <v>254826.27682662988</v>
      </c>
      <c r="AW18" s="416">
        <f t="shared" si="12"/>
        <v>258589.04426865809</v>
      </c>
      <c r="AX18" s="416">
        <f t="shared" si="12"/>
        <v>262912.66168097238</v>
      </c>
      <c r="AY18" s="416">
        <f t="shared" si="12"/>
        <v>267132.41671981022</v>
      </c>
      <c r="AZ18" s="416">
        <f t="shared" si="12"/>
        <v>271429.263575188</v>
      </c>
      <c r="BA18" s="416">
        <f t="shared" si="12"/>
        <v>275808.00847097201</v>
      </c>
    </row>
    <row r="19" spans="2:55" s="223" customFormat="1">
      <c r="C19" s="721" t="str">
        <f>C28</f>
        <v>N03</v>
      </c>
      <c r="D19" s="410" t="str">
        <f>D28</f>
        <v>GSM базова станция (2G Base Station)</v>
      </c>
      <c r="E19" s="410" t="str">
        <f>E28</f>
        <v>BTS</v>
      </c>
      <c r="F19" s="411">
        <f>'6. Network Design'!F567</f>
        <v>427.2465200017366</v>
      </c>
      <c r="G19" s="411">
        <f>'6. Network Design'!G567</f>
        <v>428.5443241415162</v>
      </c>
      <c r="H19" s="411">
        <f>'6. Network Design'!H567</f>
        <v>428.16567545920088</v>
      </c>
      <c r="I19" s="411">
        <f>'6. Network Design'!I567</f>
        <v>428.59384113466024</v>
      </c>
      <c r="J19" s="411">
        <f>'6. Network Design'!J567</f>
        <v>428.72241928700055</v>
      </c>
      <c r="K19" s="411">
        <f>'6. Network Design'!K567</f>
        <v>428.8485076744758</v>
      </c>
      <c r="L19" s="411">
        <f>'6. Network Design'!L567</f>
        <v>428.97716222677809</v>
      </c>
      <c r="M19" s="412">
        <f t="shared" ref="M19:R19" si="13">M28</f>
        <v>8800</v>
      </c>
      <c r="N19" s="412">
        <f t="shared" si="13"/>
        <v>8658.4</v>
      </c>
      <c r="O19" s="412">
        <f t="shared" si="13"/>
        <v>8520.4231999999993</v>
      </c>
      <c r="P19" s="412">
        <f t="shared" si="13"/>
        <v>8386.0153336000003</v>
      </c>
      <c r="Q19" s="412">
        <f t="shared" si="13"/>
        <v>8255.1236382728002</v>
      </c>
      <c r="R19" s="412">
        <f t="shared" si="13"/>
        <v>8127.6968349130739</v>
      </c>
      <c r="S19" s="412">
        <f t="shared" ref="S19" si="14">S28</f>
        <v>8003.6851080168735</v>
      </c>
      <c r="T19" s="413">
        <f t="shared" si="11"/>
        <v>3759769.3760152822</v>
      </c>
      <c r="U19" s="413">
        <f t="shared" si="11"/>
        <v>3710508.1761469035</v>
      </c>
      <c r="V19" s="413">
        <f t="shared" si="11"/>
        <v>3648152.7546262457</v>
      </c>
      <c r="W19" s="413">
        <f t="shared" si="11"/>
        <v>3594194.5236417833</v>
      </c>
      <c r="X19" s="413">
        <f t="shared" si="11"/>
        <v>3539156.5777136208</v>
      </c>
      <c r="Y19" s="413">
        <f t="shared" si="11"/>
        <v>3485550.6584830321</v>
      </c>
      <c r="Z19" s="508">
        <f t="shared" si="11"/>
        <v>3433398.1249938025</v>
      </c>
      <c r="AA19" s="414">
        <f>AA28</f>
        <v>8.3000000000000004E-2</v>
      </c>
      <c r="AB19" s="414">
        <f>AB28</f>
        <v>-0.02</v>
      </c>
      <c r="AC19" s="412">
        <f>AC28</f>
        <v>8</v>
      </c>
      <c r="AD19" s="414">
        <f>AD28</f>
        <v>0.05</v>
      </c>
      <c r="AE19" s="415">
        <f>AF19-AA19</f>
        <v>9.9176831024151688E-2</v>
      </c>
      <c r="AF19" s="415">
        <f>(1-AD19/((1+AA19)^AC19))*(AA19-AB19)/(1-((1+AB19)/(1+AA19))^AC19)</f>
        <v>0.18217683102415169</v>
      </c>
      <c r="AG19" s="413">
        <f>T19*AF19</f>
        <v>684942.87030411628</v>
      </c>
      <c r="AH19" s="413">
        <f>U19*AF19</f>
        <v>675968.62101964769</v>
      </c>
      <c r="AI19" s="413">
        <f>V19*AF19</f>
        <v>664608.9079298391</v>
      </c>
      <c r="AJ19" s="413">
        <f>W19*AF19</f>
        <v>654778.96840142051</v>
      </c>
      <c r="AK19" s="413">
        <f>X19*AF19</f>
        <v>644752.32982614927</v>
      </c>
      <c r="AL19" s="413">
        <f>Y19*AF19</f>
        <v>634986.57333658403</v>
      </c>
      <c r="AM19" s="508">
        <f>Z19*AF19</f>
        <v>625485.5900556352</v>
      </c>
      <c r="AN19" s="413">
        <f>F19*'5. Unit inv. &amp; direct opex'!AA244</f>
        <v>375976.93760152819</v>
      </c>
      <c r="AO19" s="413">
        <f>G19*'5. Unit inv. &amp; direct opex'!AB244</f>
        <v>385792.74236515851</v>
      </c>
      <c r="AP19" s="413">
        <f>H19*'5. Unit inv. &amp; direct opex'!AC244</f>
        <v>394317.2606319249</v>
      </c>
      <c r="AQ19" s="413">
        <f>I19*'5. Unit inv. &amp; direct opex'!AD244</f>
        <v>403789.94418408576</v>
      </c>
      <c r="AR19" s="413">
        <f>J19*'5. Unit inv. &amp; direct opex'!AE244</f>
        <v>413201.03603418969</v>
      </c>
      <c r="AS19" s="413">
        <f>K19*'5. Unit inv. &amp; direct opex'!AF244</f>
        <v>422828.97841162817</v>
      </c>
      <c r="AT19" s="508">
        <f>L19*'5. Unit inv. &amp; direct opex'!AG244</f>
        <v>432683.81112857006</v>
      </c>
      <c r="AU19" s="416">
        <f t="shared" si="12"/>
        <v>1060919.8079056444</v>
      </c>
      <c r="AV19" s="416">
        <f t="shared" si="12"/>
        <v>1061761.3633848061</v>
      </c>
      <c r="AW19" s="416">
        <f t="shared" si="12"/>
        <v>1058926.1685617641</v>
      </c>
      <c r="AX19" s="416">
        <f t="shared" si="12"/>
        <v>1058568.9125855062</v>
      </c>
      <c r="AY19" s="416">
        <f t="shared" si="12"/>
        <v>1057953.365860339</v>
      </c>
      <c r="AZ19" s="416">
        <f t="shared" si="12"/>
        <v>1057815.5517482122</v>
      </c>
      <c r="BA19" s="416">
        <f t="shared" si="12"/>
        <v>1058169.4011842052</v>
      </c>
    </row>
    <row r="20" spans="2:55" s="223" customFormat="1">
      <c r="C20" s="450" t="s">
        <v>658</v>
      </c>
      <c r="D20" s="235"/>
      <c r="E20" s="235"/>
      <c r="F20" s="235"/>
      <c r="G20" s="235"/>
      <c r="H20" s="235"/>
      <c r="I20" s="235"/>
      <c r="J20" s="235"/>
      <c r="K20" s="235"/>
      <c r="M20" s="235"/>
      <c r="N20" s="235"/>
      <c r="O20" s="235"/>
      <c r="P20" s="235"/>
      <c r="Q20" s="235"/>
      <c r="R20" s="235"/>
      <c r="T20" s="235"/>
      <c r="U20" s="235"/>
      <c r="V20" s="235"/>
      <c r="W20" s="235"/>
      <c r="X20" s="235"/>
      <c r="Y20" s="235"/>
      <c r="Z20" s="235"/>
      <c r="AA20" s="235"/>
      <c r="AB20" s="235"/>
      <c r="AC20" s="235"/>
      <c r="AD20" s="235"/>
      <c r="AE20" s="235"/>
      <c r="AF20" s="235"/>
      <c r="AG20" s="235"/>
      <c r="AH20" s="235"/>
      <c r="AI20" s="235"/>
      <c r="AJ20" s="235"/>
      <c r="AK20" s="235"/>
      <c r="AL20" s="235"/>
      <c r="AN20" s="235"/>
      <c r="AO20" s="235"/>
      <c r="AP20" s="235"/>
      <c r="AQ20" s="235"/>
      <c r="AR20" s="235"/>
      <c r="AS20" s="235"/>
      <c r="AU20" s="235"/>
      <c r="AV20" s="235"/>
      <c r="AW20" s="235"/>
      <c r="AX20" s="235"/>
      <c r="AY20" s="235"/>
      <c r="BA20" s="503"/>
    </row>
    <row r="21" spans="2:55" s="223" customFormat="1">
      <c r="C21" s="450"/>
      <c r="D21" s="235"/>
      <c r="E21" s="235"/>
      <c r="F21" s="542"/>
      <c r="G21" s="235"/>
      <c r="H21" s="235"/>
      <c r="I21" s="235"/>
      <c r="J21" s="235"/>
      <c r="K21" s="235"/>
      <c r="M21" s="235"/>
      <c r="N21" s="235"/>
      <c r="O21" s="235"/>
      <c r="P21" s="235"/>
      <c r="Q21" s="235"/>
      <c r="R21" s="235"/>
      <c r="T21" s="235"/>
      <c r="U21" s="235"/>
      <c r="V21" s="235"/>
      <c r="W21" s="235"/>
      <c r="X21" s="235"/>
      <c r="Y21" s="235"/>
      <c r="Z21" s="235"/>
      <c r="AA21" s="235"/>
      <c r="AB21" s="235"/>
      <c r="AC21" s="235"/>
      <c r="AD21" s="235"/>
      <c r="AE21" s="235"/>
      <c r="AF21" s="235"/>
      <c r="AG21" s="235"/>
      <c r="AH21" s="235"/>
      <c r="AI21" s="235"/>
      <c r="AJ21" s="235"/>
      <c r="AK21" s="235"/>
      <c r="AL21" s="235"/>
      <c r="AN21" s="235"/>
      <c r="AO21" s="235"/>
      <c r="AP21" s="235"/>
      <c r="AQ21" s="235"/>
      <c r="AR21" s="235"/>
      <c r="AS21" s="235"/>
      <c r="AU21" s="235"/>
      <c r="AV21" s="235"/>
      <c r="AW21" s="235"/>
      <c r="AX21" s="235"/>
      <c r="AY21" s="235"/>
      <c r="BA21" s="503"/>
    </row>
    <row r="22" spans="2:55">
      <c r="B22" s="223"/>
      <c r="C22" s="438" t="s">
        <v>464</v>
      </c>
      <c r="D22" s="439"/>
      <c r="E22" s="406"/>
      <c r="F22" s="902" t="s">
        <v>420</v>
      </c>
      <c r="G22" s="903"/>
      <c r="H22" s="903"/>
      <c r="I22" s="903"/>
      <c r="J22" s="903"/>
      <c r="K22" s="903"/>
      <c r="L22" s="903"/>
      <c r="M22" s="900" t="s">
        <v>421</v>
      </c>
      <c r="N22" s="900"/>
      <c r="O22" s="900"/>
      <c r="P22" s="900"/>
      <c r="Q22" s="900"/>
      <c r="R22" s="900"/>
      <c r="S22" s="900"/>
      <c r="T22" s="901" t="s">
        <v>422</v>
      </c>
      <c r="U22" s="901"/>
      <c r="V22" s="901"/>
      <c r="W22" s="901"/>
      <c r="X22" s="901"/>
      <c r="Y22" s="901"/>
      <c r="Z22" s="901"/>
      <c r="AA22" s="904" t="s">
        <v>423</v>
      </c>
      <c r="AB22" s="904"/>
      <c r="AC22" s="904"/>
      <c r="AD22" s="904"/>
      <c r="AE22" s="904"/>
      <c r="AF22" s="904"/>
      <c r="AG22" s="901" t="s">
        <v>424</v>
      </c>
      <c r="AH22" s="901"/>
      <c r="AI22" s="901"/>
      <c r="AJ22" s="901"/>
      <c r="AK22" s="901"/>
      <c r="AL22" s="901"/>
      <c r="AM22" s="901"/>
      <c r="AN22" s="905" t="s">
        <v>425</v>
      </c>
      <c r="AO22" s="905"/>
      <c r="AP22" s="905"/>
      <c r="AQ22" s="905"/>
      <c r="AR22" s="905"/>
      <c r="AS22" s="905"/>
      <c r="AT22" s="905"/>
      <c r="AU22" s="906" t="s">
        <v>426</v>
      </c>
      <c r="AV22" s="906"/>
      <c r="AW22" s="906"/>
      <c r="AX22" s="906"/>
      <c r="AY22" s="906"/>
      <c r="AZ22" s="906"/>
      <c r="BA22" s="907"/>
      <c r="BB22" s="223"/>
      <c r="BC22" s="223"/>
    </row>
    <row r="23" spans="2:55" s="710" customFormat="1">
      <c r="C23" s="712"/>
      <c r="D23" s="712"/>
      <c r="E23" s="712"/>
      <c r="F23" s="712">
        <f>'C. Masterfiles'!D143</f>
        <v>2014</v>
      </c>
      <c r="G23" s="712">
        <f>'C. Masterfiles'!D144</f>
        <v>2015</v>
      </c>
      <c r="H23" s="712">
        <f>'C. Masterfiles'!D145</f>
        <v>2016</v>
      </c>
      <c r="I23" s="712">
        <f>'C. Masterfiles'!D146</f>
        <v>2017</v>
      </c>
      <c r="J23" s="712">
        <f>'C. Masterfiles'!D147</f>
        <v>2018</v>
      </c>
      <c r="K23" s="712">
        <f>'C. Masterfiles'!D148</f>
        <v>2019</v>
      </c>
      <c r="L23" s="712">
        <f>'C. Masterfiles'!D149</f>
        <v>2020</v>
      </c>
      <c r="M23" s="712">
        <f t="shared" ref="M23:Z23" si="15">F23</f>
        <v>2014</v>
      </c>
      <c r="N23" s="712">
        <f t="shared" si="15"/>
        <v>2015</v>
      </c>
      <c r="O23" s="712">
        <f t="shared" si="15"/>
        <v>2016</v>
      </c>
      <c r="P23" s="712">
        <f t="shared" si="15"/>
        <v>2017</v>
      </c>
      <c r="Q23" s="712">
        <f t="shared" si="15"/>
        <v>2018</v>
      </c>
      <c r="R23" s="712">
        <f t="shared" si="15"/>
        <v>2019</v>
      </c>
      <c r="S23" s="712">
        <f t="shared" si="15"/>
        <v>2020</v>
      </c>
      <c r="T23" s="712">
        <f t="shared" si="15"/>
        <v>2014</v>
      </c>
      <c r="U23" s="712">
        <f t="shared" si="15"/>
        <v>2015</v>
      </c>
      <c r="V23" s="712">
        <f t="shared" si="15"/>
        <v>2016</v>
      </c>
      <c r="W23" s="712">
        <f t="shared" si="15"/>
        <v>2017</v>
      </c>
      <c r="X23" s="712">
        <f t="shared" si="15"/>
        <v>2018</v>
      </c>
      <c r="Y23" s="712">
        <f t="shared" si="15"/>
        <v>2019</v>
      </c>
      <c r="Z23" s="712">
        <f t="shared" si="15"/>
        <v>2020</v>
      </c>
      <c r="AA23" s="720"/>
      <c r="AB23" s="720"/>
      <c r="AC23" s="720"/>
      <c r="AD23" s="720"/>
      <c r="AE23" s="720"/>
      <c r="AF23" s="720"/>
      <c r="AG23" s="712">
        <f t="shared" ref="AG23:AM23" si="16">T23</f>
        <v>2014</v>
      </c>
      <c r="AH23" s="712">
        <f t="shared" si="16"/>
        <v>2015</v>
      </c>
      <c r="AI23" s="712">
        <f t="shared" si="16"/>
        <v>2016</v>
      </c>
      <c r="AJ23" s="712">
        <f t="shared" si="16"/>
        <v>2017</v>
      </c>
      <c r="AK23" s="712">
        <f t="shared" si="16"/>
        <v>2018</v>
      </c>
      <c r="AL23" s="712">
        <f t="shared" si="16"/>
        <v>2019</v>
      </c>
      <c r="AM23" s="712">
        <f t="shared" si="16"/>
        <v>2020</v>
      </c>
      <c r="AN23" s="712">
        <f t="shared" ref="AN23:BA23" si="17">AG23</f>
        <v>2014</v>
      </c>
      <c r="AO23" s="712">
        <f t="shared" si="17"/>
        <v>2015</v>
      </c>
      <c r="AP23" s="712">
        <f t="shared" si="17"/>
        <v>2016</v>
      </c>
      <c r="AQ23" s="712">
        <f t="shared" si="17"/>
        <v>2017</v>
      </c>
      <c r="AR23" s="712">
        <f t="shared" si="17"/>
        <v>2018</v>
      </c>
      <c r="AS23" s="712">
        <f t="shared" si="17"/>
        <v>2019</v>
      </c>
      <c r="AT23" s="712">
        <f t="shared" si="17"/>
        <v>2020</v>
      </c>
      <c r="AU23" s="712">
        <f t="shared" si="17"/>
        <v>2014</v>
      </c>
      <c r="AV23" s="712">
        <f t="shared" si="17"/>
        <v>2015</v>
      </c>
      <c r="AW23" s="712">
        <f t="shared" si="17"/>
        <v>2016</v>
      </c>
      <c r="AX23" s="712">
        <f t="shared" si="17"/>
        <v>2017</v>
      </c>
      <c r="AY23" s="712">
        <f t="shared" si="17"/>
        <v>2018</v>
      </c>
      <c r="AZ23" s="712">
        <f t="shared" si="17"/>
        <v>2019</v>
      </c>
      <c r="BA23" s="712">
        <f t="shared" si="17"/>
        <v>2020</v>
      </c>
    </row>
    <row r="24" spans="2:55" s="710" customFormat="1">
      <c r="C24" s="712"/>
      <c r="D24" s="712"/>
      <c r="E24" s="712"/>
      <c r="F24" s="712" t="s">
        <v>427</v>
      </c>
      <c r="G24" s="712" t="s">
        <v>427</v>
      </c>
      <c r="H24" s="712" t="s">
        <v>427</v>
      </c>
      <c r="I24" s="712" t="s">
        <v>427</v>
      </c>
      <c r="J24" s="712" t="s">
        <v>427</v>
      </c>
      <c r="K24" s="712" t="s">
        <v>427</v>
      </c>
      <c r="L24" s="712" t="s">
        <v>427</v>
      </c>
      <c r="M24" s="712" t="str">
        <f>'C. Masterfiles'!D160</f>
        <v>Euro</v>
      </c>
      <c r="N24" s="712" t="str">
        <f>'C. Masterfiles'!D160</f>
        <v>Euro</v>
      </c>
      <c r="O24" s="712" t="str">
        <f>'C. Masterfiles'!D160</f>
        <v>Euro</v>
      </c>
      <c r="P24" s="712" t="str">
        <f>'C. Masterfiles'!D160</f>
        <v>Euro</v>
      </c>
      <c r="Q24" s="712" t="str">
        <f>'C. Masterfiles'!D160</f>
        <v>Euro</v>
      </c>
      <c r="R24" s="712" t="str">
        <f>'C. Masterfiles'!D160</f>
        <v>Euro</v>
      </c>
      <c r="S24" s="712" t="str">
        <f>'C. Masterfiles'!D160</f>
        <v>Euro</v>
      </c>
      <c r="T24" s="712" t="str">
        <f>'C. Masterfiles'!D160</f>
        <v>Euro</v>
      </c>
      <c r="U24" s="712" t="str">
        <f>'C. Masterfiles'!D160</f>
        <v>Euro</v>
      </c>
      <c r="V24" s="712" t="str">
        <f>'C. Masterfiles'!D160</f>
        <v>Euro</v>
      </c>
      <c r="W24" s="712" t="str">
        <f>'C. Masterfiles'!D160</f>
        <v>Euro</v>
      </c>
      <c r="X24" s="712" t="str">
        <f>'C. Masterfiles'!D160</f>
        <v>Euro</v>
      </c>
      <c r="Y24" s="712" t="str">
        <f>'C. Masterfiles'!D160</f>
        <v>Euro</v>
      </c>
      <c r="Z24" s="712" t="str">
        <f>'C. Masterfiles'!D160</f>
        <v>Euro</v>
      </c>
      <c r="AA24" s="712" t="s">
        <v>10</v>
      </c>
      <c r="AB24" s="712" t="s">
        <v>10</v>
      </c>
      <c r="AC24" s="712" t="s">
        <v>300</v>
      </c>
      <c r="AD24" s="712" t="s">
        <v>10</v>
      </c>
      <c r="AE24" s="712" t="s">
        <v>10</v>
      </c>
      <c r="AF24" s="712" t="s">
        <v>10</v>
      </c>
      <c r="AG24" s="712" t="str">
        <f>'C. Masterfiles'!D160</f>
        <v>Euro</v>
      </c>
      <c r="AH24" s="712" t="str">
        <f>'C. Masterfiles'!D160</f>
        <v>Euro</v>
      </c>
      <c r="AI24" s="712" t="str">
        <f>'C. Masterfiles'!D160</f>
        <v>Euro</v>
      </c>
      <c r="AJ24" s="712" t="str">
        <f>'C. Masterfiles'!D160</f>
        <v>Euro</v>
      </c>
      <c r="AK24" s="712" t="str">
        <f>'C. Masterfiles'!D160</f>
        <v>Euro</v>
      </c>
      <c r="AL24" s="712" t="str">
        <f>'C. Masterfiles'!D160</f>
        <v>Euro</v>
      </c>
      <c r="AM24" s="712" t="str">
        <f>'C. Masterfiles'!D160</f>
        <v>Euro</v>
      </c>
      <c r="AN24" s="712" t="str">
        <f>'C. Masterfiles'!D160</f>
        <v>Euro</v>
      </c>
      <c r="AO24" s="712" t="str">
        <f>'C. Masterfiles'!D160</f>
        <v>Euro</v>
      </c>
      <c r="AP24" s="712" t="str">
        <f>'C. Masterfiles'!D160</f>
        <v>Euro</v>
      </c>
      <c r="AQ24" s="712" t="str">
        <f>'C. Masterfiles'!D160</f>
        <v>Euro</v>
      </c>
      <c r="AR24" s="712" t="str">
        <f>'C. Masterfiles'!D160</f>
        <v>Euro</v>
      </c>
      <c r="AS24" s="712" t="str">
        <f>'C. Masterfiles'!D160</f>
        <v>Euro</v>
      </c>
      <c r="AT24" s="712" t="str">
        <f>'C. Masterfiles'!D160</f>
        <v>Euro</v>
      </c>
      <c r="AU24" s="712" t="str">
        <f>'C. Masterfiles'!D160</f>
        <v>Euro</v>
      </c>
      <c r="AV24" s="712" t="str">
        <f>'C. Masterfiles'!D160</f>
        <v>Euro</v>
      </c>
      <c r="AW24" s="712" t="str">
        <f>'C. Masterfiles'!D160</f>
        <v>Euro</v>
      </c>
      <c r="AX24" s="720" t="str">
        <f>'C. Masterfiles'!D160</f>
        <v>Euro</v>
      </c>
      <c r="AY24" s="720" t="str">
        <f>'C. Masterfiles'!D160</f>
        <v>Euro</v>
      </c>
      <c r="AZ24" s="712" t="str">
        <f>'C. Masterfiles'!D160</f>
        <v>Euro</v>
      </c>
      <c r="BA24" s="712" t="str">
        <f>'C. Masterfiles'!D160</f>
        <v>Euro</v>
      </c>
    </row>
    <row r="25" spans="2:55" ht="36">
      <c r="B25" s="223"/>
      <c r="C25" s="408" t="s">
        <v>0</v>
      </c>
      <c r="D25" s="408" t="s">
        <v>3</v>
      </c>
      <c r="E25" s="408" t="s">
        <v>309</v>
      </c>
      <c r="F25" s="408" t="s">
        <v>463</v>
      </c>
      <c r="G25" s="409" t="str">
        <f>F25</f>
        <v>Eq. Volumes</v>
      </c>
      <c r="H25" s="409" t="str">
        <f>G25</f>
        <v>Eq. Volumes</v>
      </c>
      <c r="I25" s="409" t="str">
        <f>H25</f>
        <v>Eq. Volumes</v>
      </c>
      <c r="J25" s="409" t="str">
        <f>I25</f>
        <v>Eq. Volumes</v>
      </c>
      <c r="K25" s="409" t="str">
        <f>I25</f>
        <v>Eq. Volumes</v>
      </c>
      <c r="L25" s="409" t="str">
        <f>J25</f>
        <v>Eq. Volumes</v>
      </c>
      <c r="M25" s="409" t="s">
        <v>428</v>
      </c>
      <c r="N25" s="409" t="str">
        <f>M25</f>
        <v>Unit Inv + Install</v>
      </c>
      <c r="O25" s="409" t="str">
        <f>N25</f>
        <v>Unit Inv + Install</v>
      </c>
      <c r="P25" s="409" t="str">
        <f>O25</f>
        <v>Unit Inv + Install</v>
      </c>
      <c r="Q25" s="409" t="str">
        <f>P25</f>
        <v>Unit Inv + Install</v>
      </c>
      <c r="R25" s="409" t="str">
        <f>P25</f>
        <v>Unit Inv + Install</v>
      </c>
      <c r="S25" s="409" t="str">
        <f>Q25</f>
        <v>Unit Inv + Install</v>
      </c>
      <c r="T25" s="409" t="s">
        <v>429</v>
      </c>
      <c r="U25" s="409" t="str">
        <f>T25</f>
        <v>Capital inv</v>
      </c>
      <c r="V25" s="409" t="str">
        <f>U25</f>
        <v>Capital inv</v>
      </c>
      <c r="W25" s="409" t="str">
        <f>V25</f>
        <v>Capital inv</v>
      </c>
      <c r="X25" s="409" t="str">
        <f>W25</f>
        <v>Capital inv</v>
      </c>
      <c r="Y25" s="409" t="str">
        <f>W25</f>
        <v>Capital inv</v>
      </c>
      <c r="Z25" s="409" t="str">
        <f>X25</f>
        <v>Capital inv</v>
      </c>
      <c r="AA25" s="409" t="s">
        <v>430</v>
      </c>
      <c r="AB25" s="409" t="s">
        <v>431</v>
      </c>
      <c r="AC25" s="409" t="s">
        <v>432</v>
      </c>
      <c r="AD25" s="409" t="s">
        <v>433</v>
      </c>
      <c r="AE25" s="409" t="s">
        <v>434</v>
      </c>
      <c r="AF25" s="409" t="s">
        <v>435</v>
      </c>
      <c r="AG25" s="409" t="s">
        <v>436</v>
      </c>
      <c r="AH25" s="409" t="str">
        <f>AG25</f>
        <v>Annual capital cost</v>
      </c>
      <c r="AI25" s="409" t="str">
        <f>AH25</f>
        <v>Annual capital cost</v>
      </c>
      <c r="AJ25" s="409" t="str">
        <f>AI25</f>
        <v>Annual capital cost</v>
      </c>
      <c r="AK25" s="409" t="str">
        <f>AJ25</f>
        <v>Annual capital cost</v>
      </c>
      <c r="AL25" s="409" t="str">
        <f>AJ25</f>
        <v>Annual capital cost</v>
      </c>
      <c r="AM25" s="409" t="str">
        <f>AK25</f>
        <v>Annual capital cost</v>
      </c>
      <c r="AN25" s="409" t="s">
        <v>437</v>
      </c>
      <c r="AO25" s="409" t="str">
        <f>AN25</f>
        <v>Annual operating cost</v>
      </c>
      <c r="AP25" s="409" t="str">
        <f>AO25</f>
        <v>Annual operating cost</v>
      </c>
      <c r="AQ25" s="409" t="str">
        <f>AP25</f>
        <v>Annual operating cost</v>
      </c>
      <c r="AR25" s="409" t="str">
        <f>AQ25</f>
        <v>Annual operating cost</v>
      </c>
      <c r="AS25" s="409" t="str">
        <f>AQ25</f>
        <v>Annual operating cost</v>
      </c>
      <c r="AT25" s="409" t="str">
        <f>AR25</f>
        <v>Annual operating cost</v>
      </c>
      <c r="AU25" s="409" t="s">
        <v>438</v>
      </c>
      <c r="AV25" s="409" t="str">
        <f>AU25</f>
        <v>Total Annual Cost</v>
      </c>
      <c r="AW25" s="409" t="str">
        <f>AV25</f>
        <v>Total Annual Cost</v>
      </c>
      <c r="AX25" s="409" t="str">
        <f>AW25</f>
        <v>Total Annual Cost</v>
      </c>
      <c r="AY25" s="409" t="str">
        <f>AW25</f>
        <v>Total Annual Cost</v>
      </c>
      <c r="AZ25" s="409" t="str">
        <f>AY25</f>
        <v>Total Annual Cost</v>
      </c>
      <c r="BA25" s="409" t="str">
        <f>AZ25</f>
        <v>Total Annual Cost</v>
      </c>
      <c r="BB25" s="223"/>
      <c r="BC25" s="223"/>
    </row>
    <row r="26" spans="2:55">
      <c r="B26" s="223"/>
      <c r="C26" s="721" t="str">
        <f>'C. Masterfiles'!C45</f>
        <v>N01</v>
      </c>
      <c r="D26" s="410" t="str">
        <f>'C. Masterfiles'!E45</f>
        <v>Приемо-предавателно устройство (Transceiver)</v>
      </c>
      <c r="E26" s="410" t="str">
        <f>'C. Masterfiles'!D45</f>
        <v>TRX</v>
      </c>
      <c r="F26" s="411">
        <f>'6. Network Design'!G1673</f>
        <v>23368.85714772925</v>
      </c>
      <c r="G26" s="411">
        <f>'6. Network Design'!H1673</f>
        <v>23836.234290683838</v>
      </c>
      <c r="H26" s="411">
        <f>'6. Network Design'!I1673</f>
        <v>24312.958976497514</v>
      </c>
      <c r="I26" s="411">
        <f>'6. Network Design'!J1673</f>
        <v>24799.218156027458</v>
      </c>
      <c r="J26" s="411">
        <f>'6. Network Design'!K1673</f>
        <v>25295.202519148013</v>
      </c>
      <c r="K26" s="411">
        <f>'6. Network Design'!L1673</f>
        <v>25801.106569530974</v>
      </c>
      <c r="L26" s="411">
        <f>'6. Network Design'!M1673</f>
        <v>26317.128700921581</v>
      </c>
      <c r="M26" s="412">
        <f>'5. Unit inv. &amp; direct opex'!T242</f>
        <v>2200</v>
      </c>
      <c r="N26" s="412">
        <f>'5. Unit inv. &amp; direct opex'!U242</f>
        <v>2224.6</v>
      </c>
      <c r="O26" s="412">
        <f>'5. Unit inv. &amp; direct opex'!V242</f>
        <v>2249.5057999999999</v>
      </c>
      <c r="P26" s="412">
        <f>'5. Unit inv. &amp; direct opex'!W242</f>
        <v>2274.7218333999999</v>
      </c>
      <c r="Q26" s="412">
        <f>'5. Unit inv. &amp; direct opex'!X242</f>
        <v>2300.2526095682001</v>
      </c>
      <c r="R26" s="412">
        <f>'5. Unit inv. &amp; direct opex'!Y242</f>
        <v>2326.1027153282685</v>
      </c>
      <c r="S26" s="412">
        <f>'5. Unit inv. &amp; direct opex'!Z242</f>
        <v>2352.2768164782183</v>
      </c>
      <c r="T26" s="413">
        <f t="shared" ref="T26:T55" si="18">F26*M26</f>
        <v>51411485.725004353</v>
      </c>
      <c r="U26" s="413">
        <f t="shared" ref="U26:U55" si="19">G26*N26</f>
        <v>53026086.803055264</v>
      </c>
      <c r="V26" s="413">
        <f t="shared" ref="V26:V55" si="20">H26*O26</f>
        <v>54692142.232793219</v>
      </c>
      <c r="W26" s="413">
        <f t="shared" ref="W26:W55" si="21">I26*P26</f>
        <v>56411322.990765348</v>
      </c>
      <c r="X26" s="413">
        <f t="shared" ref="X26:X55" si="22">J26*Q26</f>
        <v>58185355.604226328</v>
      </c>
      <c r="Y26" s="413">
        <f t="shared" ref="Y26:Y55" si="23">K26*R26</f>
        <v>60016024.049860023</v>
      </c>
      <c r="Z26" s="508">
        <f t="shared" ref="Z26:Z55" si="24">L26*S26</f>
        <v>61905171.719451368</v>
      </c>
      <c r="AA26" s="414">
        <f>'B. Dashboard'!F57</f>
        <v>8.3000000000000004E-2</v>
      </c>
      <c r="AB26" s="414">
        <f>'5. Unit inv. &amp; direct opex'!K16</f>
        <v>0.01</v>
      </c>
      <c r="AC26" s="412">
        <f>'5. Unit inv. &amp; direct opex'!I16</f>
        <v>8</v>
      </c>
      <c r="AD26" s="414">
        <f>'B. Dashboard'!F59</f>
        <v>0.05</v>
      </c>
      <c r="AE26" s="415">
        <f t="shared" ref="AE26:AE55" si="25">AF26-AA26</f>
        <v>8.3129754856891017E-2</v>
      </c>
      <c r="AF26" s="415">
        <f t="shared" ref="AF26:AF55" si="26">(1-AD26/((1+AA26)^AC26))*(AA26-AB26)/(1-((1+AB26)/(1+AA26))^AC26)</f>
        <v>0.16612975485689102</v>
      </c>
      <c r="AG26" s="413">
        <f t="shared" ref="AG26:AG55" si="27">T26*AF26</f>
        <v>8540977.5203235261</v>
      </c>
      <c r="AH26" s="413">
        <f t="shared" ref="AH26:AH55" si="28">U26*AF26</f>
        <v>8809210.801611796</v>
      </c>
      <c r="AI26" s="413">
        <f t="shared" ref="AI26:AI55" si="29">V26*AF26</f>
        <v>9085992.1817321535</v>
      </c>
      <c r="AJ26" s="413">
        <f t="shared" ref="AJ26:AJ55" si="30">W26*AF26</f>
        <v>9371599.2596087474</v>
      </c>
      <c r="AK26" s="413">
        <f t="shared" ref="AK26:AK55" si="31">X26*AF26</f>
        <v>9666318.8627911508</v>
      </c>
      <c r="AL26" s="413">
        <f t="shared" ref="AL26:AL55" si="32">Y26*AF26</f>
        <v>9970447.3628885206</v>
      </c>
      <c r="AM26" s="508">
        <f t="shared" ref="AM26:AM55" si="33">Z26*AF26</f>
        <v>10284291.002126198</v>
      </c>
      <c r="AN26" s="413">
        <f>F26*'5. Unit inv. &amp; direct opex'!AA242</f>
        <v>5141148.5725004347</v>
      </c>
      <c r="AO26" s="413">
        <f>G26*'5. Unit inv. &amp; direct opex'!AB242</f>
        <v>5364582.8894613041</v>
      </c>
      <c r="AP26" s="413">
        <f>H26*'5. Unit inv. &amp; direct opex'!AC242</f>
        <v>5597727.661837291</v>
      </c>
      <c r="AQ26" s="413">
        <f>I26*'5. Unit inv. &amp; direct opex'!AD242</f>
        <v>5841004.9060207382</v>
      </c>
      <c r="AR26" s="413">
        <f>J26*'5. Unit inv. &amp; direct opex'!AE242</f>
        <v>6094854.9792363998</v>
      </c>
      <c r="AS26" s="413">
        <f>K26*'5. Unit inv. &amp; direct opex'!AF242</f>
        <v>6359737.3766340138</v>
      </c>
      <c r="AT26" s="508">
        <f>L26*'5. Unit inv. &amp; direct opex'!AG242</f>
        <v>6636131.5630225241</v>
      </c>
      <c r="AU26" s="416">
        <f t="shared" ref="AU26:AU55" si="34">AG26+AN26</f>
        <v>13682126.09282396</v>
      </c>
      <c r="AV26" s="416">
        <f t="shared" ref="AV26:AV55" si="35">AH26+AO26</f>
        <v>14173793.691073101</v>
      </c>
      <c r="AW26" s="416">
        <f t="shared" ref="AW26:AW55" si="36">AI26+AP26</f>
        <v>14683719.843569444</v>
      </c>
      <c r="AX26" s="416">
        <f t="shared" ref="AX26:AX55" si="37">AJ26+AQ26</f>
        <v>15212604.165629486</v>
      </c>
      <c r="AY26" s="416">
        <f t="shared" ref="AY26:AY55" si="38">AK26+AR26</f>
        <v>15761173.842027551</v>
      </c>
      <c r="AZ26" s="416">
        <f t="shared" ref="AZ26:AZ55" si="39">AL26+AS26</f>
        <v>16330184.739522535</v>
      </c>
      <c r="BA26" s="416">
        <f t="shared" ref="BA26:BA55" si="40">AM26+AT26</f>
        <v>16920422.565148722</v>
      </c>
      <c r="BB26" s="440"/>
      <c r="BC26" s="223"/>
    </row>
    <row r="27" spans="2:55">
      <c r="B27" s="223"/>
      <c r="C27" s="721" t="str">
        <f>'C. Masterfiles'!C46</f>
        <v>N02</v>
      </c>
      <c r="D27" s="410" t="str">
        <f>'C. Masterfiles'!E46</f>
        <v>3G Приемо-предавателно устройство (3G Transceiver)</v>
      </c>
      <c r="E27" s="410" t="str">
        <f>'C. Masterfiles'!D46</f>
        <v>Radio</v>
      </c>
      <c r="F27" s="411">
        <f>'6. Network Design'!G1674</f>
        <v>5140.5143566791039</v>
      </c>
      <c r="G27" s="411">
        <f>'6. Network Design'!H1674</f>
        <v>5082.0927121354907</v>
      </c>
      <c r="H27" s="411">
        <f>'6. Network Design'!I1674</f>
        <v>5014.0764588755228</v>
      </c>
      <c r="I27" s="411">
        <f>'6. Network Design'!J1674</f>
        <v>4945.7029865624709</v>
      </c>
      <c r="J27" s="411">
        <f>'6. Network Design'!K1674</f>
        <v>4872.6444511874461</v>
      </c>
      <c r="K27" s="411">
        <f>'6. Network Design'!L1674</f>
        <v>4773.9583132381777</v>
      </c>
      <c r="L27" s="411">
        <f>'6. Network Design'!M1674</f>
        <v>4697.0812277950499</v>
      </c>
      <c r="M27" s="412">
        <f>'5. Unit inv. &amp; direct opex'!T243</f>
        <v>8800</v>
      </c>
      <c r="N27" s="412">
        <f>'5. Unit inv. &amp; direct opex'!U243</f>
        <v>8898.4</v>
      </c>
      <c r="O27" s="412">
        <f>'5. Unit inv. &amp; direct opex'!V243</f>
        <v>8998.0231999999996</v>
      </c>
      <c r="P27" s="412">
        <f>'5. Unit inv. &amp; direct opex'!W243</f>
        <v>9098.8873335999997</v>
      </c>
      <c r="Q27" s="412">
        <f>'5. Unit inv. &amp; direct opex'!X243</f>
        <v>9201.0104382728005</v>
      </c>
      <c r="R27" s="412">
        <f>'5. Unit inv. &amp; direct opex'!Y243</f>
        <v>9304.4108613130738</v>
      </c>
      <c r="S27" s="412">
        <f>'5. Unit inv. &amp; direct opex'!Z243</f>
        <v>9409.1072659128731</v>
      </c>
      <c r="T27" s="413">
        <f t="shared" si="18"/>
        <v>45236526.338776112</v>
      </c>
      <c r="U27" s="413">
        <f t="shared" si="19"/>
        <v>45222493.789666452</v>
      </c>
      <c r="V27" s="413">
        <f t="shared" si="20"/>
        <v>45116776.303535797</v>
      </c>
      <c r="W27" s="413">
        <f t="shared" si="21"/>
        <v>45000394.260180958</v>
      </c>
      <c r="X27" s="413">
        <f t="shared" si="22"/>
        <v>44833252.457367733</v>
      </c>
      <c r="Y27" s="413">
        <f t="shared" si="23"/>
        <v>44418869.581149139</v>
      </c>
      <c r="Z27" s="508">
        <f t="shared" si="24"/>
        <v>44195341.10902936</v>
      </c>
      <c r="AA27" s="414">
        <f>'B. Dashboard'!F57</f>
        <v>8.3000000000000004E-2</v>
      </c>
      <c r="AB27" s="414">
        <f>'5. Unit inv. &amp; direct opex'!K17</f>
        <v>0.01</v>
      </c>
      <c r="AC27" s="412">
        <f>'5. Unit inv. &amp; direct opex'!I17</f>
        <v>8</v>
      </c>
      <c r="AD27" s="414">
        <f>'B. Dashboard'!F59</f>
        <v>0.05</v>
      </c>
      <c r="AE27" s="415">
        <f t="shared" si="25"/>
        <v>8.3129754856891017E-2</v>
      </c>
      <c r="AF27" s="415">
        <f t="shared" si="26"/>
        <v>0.16612975485689102</v>
      </c>
      <c r="AG27" s="413">
        <f t="shared" si="27"/>
        <v>7515133.0312381694</v>
      </c>
      <c r="AH27" s="413">
        <f t="shared" si="28"/>
        <v>7512801.8072945643</v>
      </c>
      <c r="AI27" s="413">
        <f t="shared" si="29"/>
        <v>7495238.9872395918</v>
      </c>
      <c r="AJ27" s="413">
        <f t="shared" si="30"/>
        <v>7475904.4669073084</v>
      </c>
      <c r="AK27" s="413">
        <f t="shared" si="31"/>
        <v>7448137.2401796086</v>
      </c>
      <c r="AL27" s="413">
        <f t="shared" si="32"/>
        <v>7379295.9145365199</v>
      </c>
      <c r="AM27" s="508">
        <f t="shared" si="33"/>
        <v>7342161.1842597257</v>
      </c>
      <c r="AN27" s="413">
        <f>F27*'5. Unit inv. &amp; direct opex'!AA243</f>
        <v>4523652.6338776117</v>
      </c>
      <c r="AO27" s="413">
        <f>G27*'5. Unit inv. &amp; direct opex'!AB243</f>
        <v>4575103.1431728536</v>
      </c>
      <c r="AP27" s="413">
        <f>H27*'5. Unit inv. &amp; direct opex'!AC243</f>
        <v>4617691.2517388761</v>
      </c>
      <c r="AQ27" s="413">
        <f>I27*'5. Unit inv. &amp; direct opex'!AD243</f>
        <v>4659481.6379260086</v>
      </c>
      <c r="AR27" s="413">
        <f>J27*'5. Unit inv. &amp; direct opex'!AE243</f>
        <v>4696236.1772573311</v>
      </c>
      <c r="AS27" s="413">
        <f>K27*'5. Unit inv. &amp; direct opex'!AF243</f>
        <v>4706948.6787124928</v>
      </c>
      <c r="AT27" s="508">
        <f>L27*'5. Unit inv. &amp; direct opex'!AG243</f>
        <v>4737667.1435679505</v>
      </c>
      <c r="AU27" s="416">
        <f t="shared" si="34"/>
        <v>12038785.665115781</v>
      </c>
      <c r="AV27" s="416">
        <f t="shared" si="35"/>
        <v>12087904.950467419</v>
      </c>
      <c r="AW27" s="416">
        <f t="shared" si="36"/>
        <v>12112930.238978468</v>
      </c>
      <c r="AX27" s="416">
        <f t="shared" si="37"/>
        <v>12135386.104833316</v>
      </c>
      <c r="AY27" s="416">
        <f t="shared" si="38"/>
        <v>12144373.417436939</v>
      </c>
      <c r="AZ27" s="416">
        <f t="shared" si="39"/>
        <v>12086244.593249012</v>
      </c>
      <c r="BA27" s="416">
        <f t="shared" si="40"/>
        <v>12079828.327827677</v>
      </c>
      <c r="BB27" s="440"/>
      <c r="BC27" s="440"/>
    </row>
    <row r="28" spans="2:55">
      <c r="B28" s="223"/>
      <c r="C28" s="721" t="str">
        <f>'C. Masterfiles'!C47</f>
        <v>N03</v>
      </c>
      <c r="D28" s="410" t="str">
        <f>'C. Masterfiles'!E47</f>
        <v>GSM базова станция (2G Base Station)</v>
      </c>
      <c r="E28" s="410" t="str">
        <f>'C. Masterfiles'!D47</f>
        <v>BTS</v>
      </c>
      <c r="F28" s="411">
        <f>'6. Network Design'!G1675</f>
        <v>4245.3686835974686</v>
      </c>
      <c r="G28" s="411">
        <f>'6. Network Design'!H1675</f>
        <v>4330.2760572694206</v>
      </c>
      <c r="H28" s="411">
        <f>'6. Network Design'!I1675</f>
        <v>4416.8815784148082</v>
      </c>
      <c r="I28" s="411">
        <f>'6. Network Design'!J1675</f>
        <v>4505.2192099831036</v>
      </c>
      <c r="J28" s="411">
        <f>'6. Network Design'!K1675</f>
        <v>4595.323594182767</v>
      </c>
      <c r="K28" s="411">
        <f>'6. Network Design'!L1675</f>
        <v>4687.2300660664223</v>
      </c>
      <c r="L28" s="411">
        <f>'6. Network Design'!M1675</f>
        <v>4780.9746673877471</v>
      </c>
      <c r="M28" s="412">
        <f>'5. Unit inv. &amp; direct opex'!T244</f>
        <v>8800</v>
      </c>
      <c r="N28" s="412">
        <f>'5. Unit inv. &amp; direct opex'!U244</f>
        <v>8658.4</v>
      </c>
      <c r="O28" s="412">
        <f>'5. Unit inv. &amp; direct opex'!V244</f>
        <v>8520.4231999999993</v>
      </c>
      <c r="P28" s="412">
        <f>'5. Unit inv. &amp; direct opex'!W244</f>
        <v>8386.0153336000003</v>
      </c>
      <c r="Q28" s="412">
        <f>'5. Unit inv. &amp; direct opex'!X244</f>
        <v>8255.1236382728002</v>
      </c>
      <c r="R28" s="412">
        <f>'5. Unit inv. &amp; direct opex'!Y244</f>
        <v>8127.6968349130739</v>
      </c>
      <c r="S28" s="412">
        <f>'5. Unit inv. &amp; direct opex'!Z244</f>
        <v>8003.6851080168735</v>
      </c>
      <c r="T28" s="413">
        <f t="shared" si="18"/>
        <v>37359244.415657721</v>
      </c>
      <c r="U28" s="413">
        <f t="shared" si="19"/>
        <v>37493262.214261547</v>
      </c>
      <c r="V28" s="413">
        <f t="shared" si="20"/>
        <v>37633700.272378147</v>
      </c>
      <c r="W28" s="413">
        <f t="shared" si="21"/>
        <v>37780837.376147583</v>
      </c>
      <c r="X28" s="413">
        <f t="shared" si="22"/>
        <v>37934964.427850887</v>
      </c>
      <c r="Y28" s="413">
        <f t="shared" si="23"/>
        <v>38096384.972477458</v>
      </c>
      <c r="Z28" s="508">
        <f t="shared" si="24"/>
        <v>38265415.747177236</v>
      </c>
      <c r="AA28" s="414">
        <f>'B. Dashboard'!F57</f>
        <v>8.3000000000000004E-2</v>
      </c>
      <c r="AB28" s="414">
        <f>'5. Unit inv. &amp; direct opex'!K18</f>
        <v>-0.02</v>
      </c>
      <c r="AC28" s="412">
        <f>'5. Unit inv. &amp; direct opex'!I18</f>
        <v>8</v>
      </c>
      <c r="AD28" s="414">
        <f>'B. Dashboard'!F59</f>
        <v>0.05</v>
      </c>
      <c r="AE28" s="415">
        <f t="shared" si="25"/>
        <v>9.9176831024151688E-2</v>
      </c>
      <c r="AF28" s="415">
        <f t="shared" si="26"/>
        <v>0.18217683102415169</v>
      </c>
      <c r="AG28" s="413">
        <f t="shared" si="27"/>
        <v>6805988.7571012592</v>
      </c>
      <c r="AH28" s="413">
        <f t="shared" si="28"/>
        <v>6830403.6949517373</v>
      </c>
      <c r="AI28" s="413">
        <f t="shared" si="29"/>
        <v>6855988.2553346055</v>
      </c>
      <c r="AJ28" s="413">
        <f t="shared" si="30"/>
        <v>6882793.2266253931</v>
      </c>
      <c r="AK28" s="413">
        <f t="shared" si="31"/>
        <v>6910871.6044797963</v>
      </c>
      <c r="AL28" s="413">
        <f t="shared" si="32"/>
        <v>6940278.6877620574</v>
      </c>
      <c r="AM28" s="508">
        <f t="shared" si="33"/>
        <v>6971072.1786424201</v>
      </c>
      <c r="AN28" s="413">
        <f>F28*'5. Unit inv. &amp; direct opex'!AA244</f>
        <v>3735924.4415657725</v>
      </c>
      <c r="AO28" s="413">
        <f>G28*'5. Unit inv. &amp; direct opex'!AB244</f>
        <v>3898287.7177962228</v>
      </c>
      <c r="AP28" s="413">
        <f>H28*'5. Unit inv. &amp; direct opex'!AC244</f>
        <v>4067707.3020116454</v>
      </c>
      <c r="AQ28" s="413">
        <f>I28*'5. Unit inv. &amp; direct opex'!AD244</f>
        <v>4244489.8613570705</v>
      </c>
      <c r="AR28" s="413">
        <f>J28*'5. Unit inv. &amp; direct opex'!AE244</f>
        <v>4428955.3907316495</v>
      </c>
      <c r="AS28" s="413">
        <f>K28*'5. Unit inv. &amp; direct opex'!AF244</f>
        <v>4621437.7920128461</v>
      </c>
      <c r="AT28" s="508">
        <f>L28*'5. Unit inv. &amp; direct opex'!AG244</f>
        <v>4822285.4784537209</v>
      </c>
      <c r="AU28" s="416">
        <f t="shared" si="34"/>
        <v>10541913.198667031</v>
      </c>
      <c r="AV28" s="416">
        <f t="shared" si="35"/>
        <v>10728691.412747961</v>
      </c>
      <c r="AW28" s="416">
        <f t="shared" si="36"/>
        <v>10923695.557346251</v>
      </c>
      <c r="AX28" s="416">
        <f t="shared" si="37"/>
        <v>11127283.087982465</v>
      </c>
      <c r="AY28" s="416">
        <f t="shared" si="38"/>
        <v>11339826.995211445</v>
      </c>
      <c r="AZ28" s="416">
        <f t="shared" si="39"/>
        <v>11561716.479774904</v>
      </c>
      <c r="BA28" s="416">
        <f t="shared" si="40"/>
        <v>11793357.65709614</v>
      </c>
      <c r="BB28" s="440"/>
      <c r="BC28" s="223"/>
    </row>
    <row r="29" spans="2:55">
      <c r="B29" s="223"/>
      <c r="C29" s="721" t="str">
        <f>'C. Masterfiles'!C48</f>
        <v>N04</v>
      </c>
      <c r="D29" s="410" t="str">
        <f>'C. Masterfiles'!E48</f>
        <v>UMTS базова станция (3G Base Station)</v>
      </c>
      <c r="E29" s="410" t="str">
        <f>'C. Masterfiles'!D48</f>
        <v>Node B</v>
      </c>
      <c r="F29" s="411">
        <f>'6. Network Design'!G1676</f>
        <v>865.41185484678726</v>
      </c>
      <c r="G29" s="411">
        <f>'6. Network Design'!H1676</f>
        <v>854.65302137342701</v>
      </c>
      <c r="H29" s="411">
        <f>'6. Network Design'!I1676</f>
        <v>842.17273425708777</v>
      </c>
      <c r="I29" s="411">
        <f>'6. Network Design'!J1676</f>
        <v>829.51616097371038</v>
      </c>
      <c r="J29" s="411">
        <f>'6. Network Design'!K1676</f>
        <v>816.01239343549389</v>
      </c>
      <c r="K29" s="411">
        <f>'6. Network Design'!L1676</f>
        <v>797.61327033910027</v>
      </c>
      <c r="L29" s="411">
        <f>'6. Network Design'!M1676</f>
        <v>783.27482004360479</v>
      </c>
      <c r="M29" s="412">
        <f>'5. Unit inv. &amp; direct opex'!T245</f>
        <v>22000</v>
      </c>
      <c r="N29" s="412">
        <f>'5. Unit inv. &amp; direct opex'!U245</f>
        <v>21646</v>
      </c>
      <c r="O29" s="412">
        <f>'5. Unit inv. &amp; direct opex'!V245</f>
        <v>21301.058000000001</v>
      </c>
      <c r="P29" s="412">
        <f>'5. Unit inv. &amp; direct opex'!W245</f>
        <v>20965.038334000001</v>
      </c>
      <c r="Q29" s="412">
        <f>'5. Unit inv. &amp; direct opex'!X245</f>
        <v>20637.809095681998</v>
      </c>
      <c r="R29" s="412">
        <f>'5. Unit inv. &amp; direct opex'!Y245</f>
        <v>20319.242087282684</v>
      </c>
      <c r="S29" s="412">
        <f>'5. Unit inv. &amp; direct opex'!Z245</f>
        <v>20009.212770042188</v>
      </c>
      <c r="T29" s="413">
        <f t="shared" si="18"/>
        <v>19039060.806629319</v>
      </c>
      <c r="U29" s="413">
        <f t="shared" si="19"/>
        <v>18499819.3006492</v>
      </c>
      <c r="V29" s="413">
        <f t="shared" si="20"/>
        <v>17939170.258428816</v>
      </c>
      <c r="W29" s="413">
        <f t="shared" si="21"/>
        <v>17390838.113486353</v>
      </c>
      <c r="X29" s="413">
        <f t="shared" si="22"/>
        <v>16840707.995432273</v>
      </c>
      <c r="Y29" s="413">
        <f t="shared" si="23"/>
        <v>16206897.132049428</v>
      </c>
      <c r="Z29" s="508">
        <f t="shared" si="24"/>
        <v>15672712.531668995</v>
      </c>
      <c r="AA29" s="414">
        <f>'B. Dashboard'!F57</f>
        <v>8.3000000000000004E-2</v>
      </c>
      <c r="AB29" s="414">
        <f>'5. Unit inv. &amp; direct opex'!K19</f>
        <v>-0.02</v>
      </c>
      <c r="AC29" s="412">
        <f>'5. Unit inv. &amp; direct opex'!I19</f>
        <v>8</v>
      </c>
      <c r="AD29" s="414">
        <f>'B. Dashboard'!F59</f>
        <v>0.05</v>
      </c>
      <c r="AE29" s="415">
        <f t="shared" si="25"/>
        <v>9.9176831024151688E-2</v>
      </c>
      <c r="AF29" s="415">
        <f t="shared" si="26"/>
        <v>0.18217683102415169</v>
      </c>
      <c r="AG29" s="413">
        <f t="shared" si="27"/>
        <v>3468475.7634278587</v>
      </c>
      <c r="AH29" s="413">
        <f t="shared" si="28"/>
        <v>3370238.4547117092</v>
      </c>
      <c r="AI29" s="413">
        <f t="shared" si="29"/>
        <v>3268101.1888832739</v>
      </c>
      <c r="AJ29" s="413">
        <f t="shared" si="30"/>
        <v>3168207.7763689803</v>
      </c>
      <c r="AK29" s="413">
        <f t="shared" si="31"/>
        <v>3067986.8148109457</v>
      </c>
      <c r="AL29" s="413">
        <f t="shared" si="32"/>
        <v>2952521.1602511774</v>
      </c>
      <c r="AM29" s="508">
        <f t="shared" si="33"/>
        <v>2855205.1025719671</v>
      </c>
      <c r="AN29" s="413">
        <f>F29*'5. Unit inv. &amp; direct opex'!AA245</f>
        <v>1903906.080662932</v>
      </c>
      <c r="AO29" s="413">
        <f>G29*'5. Unit inv. &amp; direct opex'!AB245</f>
        <v>1923482.0899030347</v>
      </c>
      <c r="AP29" s="413">
        <f>H29*'5. Unit inv. &amp; direct opex'!AC245</f>
        <v>1938988.0167005386</v>
      </c>
      <c r="AQ29" s="413">
        <f>I29*'5. Unit inv. &amp; direct opex'!AD245</f>
        <v>1953774.4840932824</v>
      </c>
      <c r="AR29" s="413">
        <f>J29*'5. Unit inv. &amp; direct opex'!AE245</f>
        <v>1966174.0978290646</v>
      </c>
      <c r="AS29" s="413">
        <f>K29*'5. Unit inv. &amp; direct opex'!AF245</f>
        <v>1966043.9422645578</v>
      </c>
      <c r="AT29" s="508">
        <f>L29*'5. Unit inv. &amp; direct opex'!AG245</f>
        <v>1975107.0927544353</v>
      </c>
      <c r="AU29" s="416">
        <f t="shared" si="34"/>
        <v>5372381.8440907905</v>
      </c>
      <c r="AV29" s="416">
        <f t="shared" si="35"/>
        <v>5293720.5446147434</v>
      </c>
      <c r="AW29" s="416">
        <f t="shared" si="36"/>
        <v>5207089.2055838127</v>
      </c>
      <c r="AX29" s="416">
        <f t="shared" si="37"/>
        <v>5121982.2604622627</v>
      </c>
      <c r="AY29" s="416">
        <f t="shared" si="38"/>
        <v>5034160.91264001</v>
      </c>
      <c r="AZ29" s="416">
        <f t="shared" si="39"/>
        <v>4918565.1025157347</v>
      </c>
      <c r="BA29" s="416">
        <f t="shared" si="40"/>
        <v>4830312.1953264028</v>
      </c>
      <c r="BB29" s="440"/>
      <c r="BC29" s="440"/>
    </row>
    <row r="30" spans="2:55">
      <c r="B30" s="223"/>
      <c r="C30" s="721" t="str">
        <f>'C. Masterfiles'!C49</f>
        <v>N05</v>
      </c>
      <c r="D30" s="410" t="str">
        <f>'C. Masterfiles'!E49</f>
        <v>Контролер на GSM базова станция (Base station controller)</v>
      </c>
      <c r="E30" s="410" t="str">
        <f>'C. Masterfiles'!D49</f>
        <v>BSC</v>
      </c>
      <c r="F30" s="411">
        <f>'6. Network Design'!G1677</f>
        <v>48.192715148678786</v>
      </c>
      <c r="G30" s="411">
        <f>'6. Network Design'!H1677</f>
        <v>49.156569451652352</v>
      </c>
      <c r="H30" s="411">
        <f>'6. Network Design'!I1677</f>
        <v>50.139700840685393</v>
      </c>
      <c r="I30" s="411">
        <f>'6. Network Design'!J1677</f>
        <v>51.142494857499102</v>
      </c>
      <c r="J30" s="411">
        <f>'6. Network Design'!K1677</f>
        <v>52.165344754649105</v>
      </c>
      <c r="K30" s="411">
        <f>'6. Network Design'!L1677</f>
        <v>53.208651649742045</v>
      </c>
      <c r="L30" s="411">
        <f>'6. Network Design'!M1677</f>
        <v>54.272824682736854</v>
      </c>
      <c r="M30" s="412">
        <f>'5. Unit inv. &amp; direct opex'!T246</f>
        <v>880000</v>
      </c>
      <c r="N30" s="412">
        <f>'5. Unit inv. &amp; direct opex'!U246</f>
        <v>865840</v>
      </c>
      <c r="O30" s="412">
        <f>'5. Unit inv. &amp; direct opex'!V246</f>
        <v>852042.32</v>
      </c>
      <c r="P30" s="412">
        <f>'5. Unit inv. &amp; direct opex'!W246</f>
        <v>838601.53336</v>
      </c>
      <c r="Q30" s="412">
        <f>'5. Unit inv. &amp; direct opex'!X246</f>
        <v>825512.36382727989</v>
      </c>
      <c r="R30" s="412">
        <f>'5. Unit inv. &amp; direct opex'!Y246</f>
        <v>812769.68349130731</v>
      </c>
      <c r="S30" s="412">
        <f>'5. Unit inv. &amp; direct opex'!Z246</f>
        <v>800368.51080168749</v>
      </c>
      <c r="T30" s="413">
        <f t="shared" si="18"/>
        <v>42409589.330837332</v>
      </c>
      <c r="U30" s="413">
        <f t="shared" si="19"/>
        <v>42561724.094018675</v>
      </c>
      <c r="V30" s="413">
        <f t="shared" si="20"/>
        <v>42721147.028403528</v>
      </c>
      <c r="W30" s="413">
        <f t="shared" si="21"/>
        <v>42888174.607354663</v>
      </c>
      <c r="X30" s="413">
        <f t="shared" si="22"/>
        <v>43063137.058275379</v>
      </c>
      <c r="Y30" s="413">
        <f t="shared" si="23"/>
        <v>43246378.960360065</v>
      </c>
      <c r="Z30" s="508">
        <f t="shared" si="24"/>
        <v>43438259.868323162</v>
      </c>
      <c r="AA30" s="414">
        <f>'B. Dashboard'!F57</f>
        <v>8.3000000000000004E-2</v>
      </c>
      <c r="AB30" s="414">
        <f>'5. Unit inv. &amp; direct opex'!K20</f>
        <v>-0.02</v>
      </c>
      <c r="AC30" s="412">
        <f>'5. Unit inv. &amp; direct opex'!I20</f>
        <v>8</v>
      </c>
      <c r="AD30" s="414">
        <f>'B. Dashboard'!F59</f>
        <v>0.05</v>
      </c>
      <c r="AE30" s="415">
        <f t="shared" si="25"/>
        <v>9.9176831024151688E-2</v>
      </c>
      <c r="AF30" s="415">
        <f t="shared" si="26"/>
        <v>0.18217683102415169</v>
      </c>
      <c r="AG30" s="413">
        <f t="shared" si="27"/>
        <v>7726044.5893276194</v>
      </c>
      <c r="AH30" s="413">
        <f t="shared" si="28"/>
        <v>7753760.0183726056</v>
      </c>
      <c r="AI30" s="413">
        <f t="shared" si="29"/>
        <v>7782803.1833514096</v>
      </c>
      <c r="AJ30" s="413">
        <f t="shared" si="30"/>
        <v>7813231.7383783637</v>
      </c>
      <c r="AK30" s="413">
        <f t="shared" si="31"/>
        <v>7845105.8432353185</v>
      </c>
      <c r="AL30" s="413">
        <f t="shared" si="32"/>
        <v>7878488.2722679442</v>
      </c>
      <c r="AM30" s="508">
        <f t="shared" si="33"/>
        <v>7913444.5280146981</v>
      </c>
      <c r="AN30" s="413">
        <f>F30*'5. Unit inv. &amp; direct opex'!AA246</f>
        <v>4240958.9330837335</v>
      </c>
      <c r="AO30" s="413">
        <f>G30*'5. Unit inv. &amp; direct opex'!AB246</f>
        <v>4425271.0083155511</v>
      </c>
      <c r="AP30" s="413">
        <f>H30*'5. Unit inv. &amp; direct opex'!AC246</f>
        <v>4617593.2863369435</v>
      </c>
      <c r="AQ30" s="413">
        <f>I30*'5. Unit inv. &amp; direct opex'!AD246</f>
        <v>4818273.8905611467</v>
      </c>
      <c r="AR30" s="413">
        <f>J30*'5. Unit inv. &amp; direct opex'!AE246</f>
        <v>5027676.0738449357</v>
      </c>
      <c r="AS30" s="413">
        <f>K30*'5. Unit inv. &amp; direct opex'!AF246</f>
        <v>5246178.8760142326</v>
      </c>
      <c r="AT30" s="508">
        <f>L30*'5. Unit inv. &amp; direct opex'!AG246</f>
        <v>5474177.809965807</v>
      </c>
      <c r="AU30" s="416">
        <f t="shared" si="34"/>
        <v>11967003.522411354</v>
      </c>
      <c r="AV30" s="416">
        <f t="shared" si="35"/>
        <v>12179031.026688157</v>
      </c>
      <c r="AW30" s="416">
        <f t="shared" si="36"/>
        <v>12400396.469688352</v>
      </c>
      <c r="AX30" s="416">
        <f t="shared" si="37"/>
        <v>12631505.628939509</v>
      </c>
      <c r="AY30" s="416">
        <f t="shared" si="38"/>
        <v>12872781.917080253</v>
      </c>
      <c r="AZ30" s="416">
        <f t="shared" si="39"/>
        <v>13124667.148282178</v>
      </c>
      <c r="BA30" s="416">
        <f t="shared" si="40"/>
        <v>13387622.337980505</v>
      </c>
      <c r="BB30" s="440"/>
      <c r="BC30" s="223"/>
    </row>
    <row r="31" spans="2:55">
      <c r="B31" s="223"/>
      <c r="C31" s="721" t="str">
        <f>'C. Masterfiles'!C50</f>
        <v>N06</v>
      </c>
      <c r="D31" s="410" t="str">
        <f>'C. Masterfiles'!E50</f>
        <v>Контролер на UMTS базова станция (Radio Network Controler)</v>
      </c>
      <c r="E31" s="410" t="str">
        <f>'C. Masterfiles'!D50</f>
        <v>RNC</v>
      </c>
      <c r="F31" s="411">
        <f>'6. Network Design'!G1678</f>
        <v>5.6578151192868686</v>
      </c>
      <c r="G31" s="411">
        <f>'6. Network Design'!H1678</f>
        <v>5.5784837400334819</v>
      </c>
      <c r="H31" s="411">
        <f>'6. Network Design'!I1678</f>
        <v>5.4874198630569664</v>
      </c>
      <c r="I31" s="411">
        <f>'6. Network Design'!J1678</f>
        <v>5.3946688358148194</v>
      </c>
      <c r="J31" s="411">
        <f>'6. Network Design'!K1678</f>
        <v>5.2508085471136674</v>
      </c>
      <c r="K31" s="411">
        <f>'6. Network Design'!L1678</f>
        <v>5.1678280644780239</v>
      </c>
      <c r="L31" s="411">
        <f>'6. Network Design'!M1678</f>
        <v>5.074927596803156</v>
      </c>
      <c r="M31" s="412">
        <f>'5. Unit inv. &amp; direct opex'!T247</f>
        <v>550000</v>
      </c>
      <c r="N31" s="412">
        <f>'5. Unit inv. &amp; direct opex'!U247</f>
        <v>541150</v>
      </c>
      <c r="O31" s="412">
        <f>'5. Unit inv. &amp; direct opex'!V247</f>
        <v>532526.44999999995</v>
      </c>
      <c r="P31" s="412">
        <f>'5. Unit inv. &amp; direct opex'!W247</f>
        <v>524125.95834999997</v>
      </c>
      <c r="Q31" s="412">
        <f>'5. Unit inv. &amp; direct opex'!X247</f>
        <v>515945.22739204997</v>
      </c>
      <c r="R31" s="412">
        <f>'5. Unit inv. &amp; direct opex'!Y247</f>
        <v>507981.05218206713</v>
      </c>
      <c r="S31" s="412">
        <f>'5. Unit inv. &amp; direct opex'!Z247</f>
        <v>500230.31925105467</v>
      </c>
      <c r="T31" s="413">
        <f t="shared" si="18"/>
        <v>3111798.3156077778</v>
      </c>
      <c r="U31" s="413">
        <f t="shared" si="19"/>
        <v>3018796.4759191186</v>
      </c>
      <c r="V31" s="413">
        <f t="shared" si="20"/>
        <v>2922196.2193332124</v>
      </c>
      <c r="W31" s="413">
        <f t="shared" si="21"/>
        <v>2827485.9735523211</v>
      </c>
      <c r="X31" s="413">
        <f t="shared" si="22"/>
        <v>2709129.6098326808</v>
      </c>
      <c r="Y31" s="413">
        <f t="shared" si="23"/>
        <v>2625158.7376895621</v>
      </c>
      <c r="Z31" s="508">
        <f t="shared" si="24"/>
        <v>2538632.6519248304</v>
      </c>
      <c r="AA31" s="414">
        <f>'B. Dashboard'!F57</f>
        <v>8.3000000000000004E-2</v>
      </c>
      <c r="AB31" s="414">
        <f>'5. Unit inv. &amp; direct opex'!K21</f>
        <v>-0.02</v>
      </c>
      <c r="AC31" s="412">
        <f>'5. Unit inv. &amp; direct opex'!I21</f>
        <v>8</v>
      </c>
      <c r="AD31" s="414">
        <f>'B. Dashboard'!F59</f>
        <v>0.05</v>
      </c>
      <c r="AE31" s="415">
        <f t="shared" si="25"/>
        <v>9.9176831024151688E-2</v>
      </c>
      <c r="AF31" s="415">
        <f t="shared" si="26"/>
        <v>0.18217683102415169</v>
      </c>
      <c r="AG31" s="413">
        <f t="shared" si="27"/>
        <v>566897.55592371803</v>
      </c>
      <c r="AH31" s="413">
        <f t="shared" si="28"/>
        <v>549954.77548982191</v>
      </c>
      <c r="AI31" s="413">
        <f t="shared" si="29"/>
        <v>532356.44686888158</v>
      </c>
      <c r="AJ31" s="413">
        <f t="shared" si="30"/>
        <v>515102.43442700023</v>
      </c>
      <c r="AK31" s="413">
        <f t="shared" si="31"/>
        <v>493540.64715301432</v>
      </c>
      <c r="AL31" s="413">
        <f t="shared" si="32"/>
        <v>478243.09976764669</v>
      </c>
      <c r="AM31" s="508">
        <f t="shared" si="33"/>
        <v>462480.05166210391</v>
      </c>
      <c r="AN31" s="413">
        <f>F31*'5. Unit inv. &amp; direct opex'!AA247</f>
        <v>311179.83156077779</v>
      </c>
      <c r="AO31" s="413">
        <f>G31*'5. Unit inv. &amp; direct opex'!AB247</f>
        <v>313873.38763298379</v>
      </c>
      <c r="AP31" s="413">
        <f>H31*'5. Unit inv. &amp; direct opex'!AC247</f>
        <v>315850.92120258283</v>
      </c>
      <c r="AQ31" s="413">
        <f>I31*'5. Unit inv. &amp; direct opex'!AD247</f>
        <v>317654.03790253121</v>
      </c>
      <c r="AR31" s="413">
        <f>J31*'5. Unit inv. &amp; direct opex'!AE247</f>
        <v>316294.33085352008</v>
      </c>
      <c r="AS31" s="413">
        <f>K31*'5. Unit inv. &amp; direct opex'!AF247</f>
        <v>318455.61748591077</v>
      </c>
      <c r="AT31" s="508">
        <f>L31*'5. Unit inv. &amp; direct opex'!AG247</f>
        <v>319923.64733182429</v>
      </c>
      <c r="AU31" s="416">
        <f t="shared" si="34"/>
        <v>878077.38748449576</v>
      </c>
      <c r="AV31" s="416">
        <f t="shared" si="35"/>
        <v>863828.16312280577</v>
      </c>
      <c r="AW31" s="416">
        <f t="shared" si="36"/>
        <v>848207.36807146436</v>
      </c>
      <c r="AX31" s="416">
        <f t="shared" si="37"/>
        <v>832756.47232953145</v>
      </c>
      <c r="AY31" s="416">
        <f t="shared" si="38"/>
        <v>809834.97800653439</v>
      </c>
      <c r="AZ31" s="416">
        <f t="shared" si="39"/>
        <v>796698.71725355741</v>
      </c>
      <c r="BA31" s="416">
        <f t="shared" si="40"/>
        <v>782403.69899392826</v>
      </c>
      <c r="BB31" s="440"/>
      <c r="BC31" s="223"/>
    </row>
    <row r="32" spans="2:55">
      <c r="B32" s="223"/>
      <c r="C32" s="721" t="str">
        <f>'C. Masterfiles'!C51</f>
        <v>N07</v>
      </c>
      <c r="D32" s="410" t="str">
        <f>'C. Masterfiles'!E51</f>
        <v>Мобилна централа (Mobile Switching Centre)</v>
      </c>
      <c r="E32" s="410" t="str">
        <f>'C. Masterfiles'!D51</f>
        <v>MSC</v>
      </c>
      <c r="F32" s="411">
        <f>'6. Network Design'!G1679</f>
        <v>3.6469134374999999</v>
      </c>
      <c r="G32" s="411">
        <f>'6. Network Design'!H1679</f>
        <v>3.6080587775891524</v>
      </c>
      <c r="H32" s="411">
        <f>'6. Network Design'!I1679</f>
        <v>3.7692546595582277</v>
      </c>
      <c r="I32" s="411">
        <f>'6. Network Design'!J1679</f>
        <v>3.9387253258106769</v>
      </c>
      <c r="J32" s="411">
        <f>'6. Network Design'!K1679</f>
        <v>4.1022249624129747</v>
      </c>
      <c r="K32" s="411">
        <f>'6. Network Design'!L1679</f>
        <v>4.2078248251234855</v>
      </c>
      <c r="L32" s="411">
        <f>'6. Network Design'!M1679</f>
        <v>4.3161430494808242</v>
      </c>
      <c r="M32" s="412">
        <f>'5. Unit inv. &amp; direct opex'!T248</f>
        <v>550000</v>
      </c>
      <c r="N32" s="412">
        <f>'5. Unit inv. &amp; direct opex'!U248</f>
        <v>541150</v>
      </c>
      <c r="O32" s="412">
        <f>'5. Unit inv. &amp; direct opex'!V248</f>
        <v>532526.44999999995</v>
      </c>
      <c r="P32" s="412">
        <f>'5. Unit inv. &amp; direct opex'!W248</f>
        <v>524125.95834999997</v>
      </c>
      <c r="Q32" s="412">
        <f>'5. Unit inv. &amp; direct opex'!X248</f>
        <v>515945.22739204997</v>
      </c>
      <c r="R32" s="412">
        <f>'5. Unit inv. &amp; direct opex'!Y248</f>
        <v>507981.05218206713</v>
      </c>
      <c r="S32" s="412">
        <f>'5. Unit inv. &amp; direct opex'!Z248</f>
        <v>500230.31925105467</v>
      </c>
      <c r="T32" s="413">
        <f t="shared" si="18"/>
        <v>2005802.390625</v>
      </c>
      <c r="U32" s="413">
        <f t="shared" si="19"/>
        <v>1952501.0074923697</v>
      </c>
      <c r="V32" s="413">
        <f t="shared" si="20"/>
        <v>2007227.8030005014</v>
      </c>
      <c r="W32" s="413">
        <f t="shared" si="21"/>
        <v>2064388.1860679369</v>
      </c>
      <c r="X32" s="413">
        <f t="shared" si="22"/>
        <v>2116523.3910455061</v>
      </c>
      <c r="Y32" s="413">
        <f t="shared" si="23"/>
        <v>2137495.2820640509</v>
      </c>
      <c r="Z32" s="508">
        <f t="shared" si="24"/>
        <v>2159065.6155750132</v>
      </c>
      <c r="AA32" s="414">
        <f>'B. Dashboard'!F57</f>
        <v>8.3000000000000004E-2</v>
      </c>
      <c r="AB32" s="414">
        <f>'5. Unit inv. &amp; direct opex'!K22</f>
        <v>-0.02</v>
      </c>
      <c r="AC32" s="412">
        <f>'5. Unit inv. &amp; direct opex'!I22</f>
        <v>8</v>
      </c>
      <c r="AD32" s="414">
        <f>'B. Dashboard'!F59</f>
        <v>0.05</v>
      </c>
      <c r="AE32" s="415">
        <f t="shared" si="25"/>
        <v>9.9176831024151688E-2</v>
      </c>
      <c r="AF32" s="415">
        <f t="shared" si="26"/>
        <v>0.18217683102415169</v>
      </c>
      <c r="AG32" s="413">
        <f t="shared" si="27"/>
        <v>365410.72318473016</v>
      </c>
      <c r="AH32" s="413">
        <f t="shared" si="28"/>
        <v>355700.44611642335</v>
      </c>
      <c r="AI32" s="413">
        <f t="shared" si="29"/>
        <v>365670.40029420156</v>
      </c>
      <c r="AJ32" s="413">
        <f t="shared" si="30"/>
        <v>376083.69774155359</v>
      </c>
      <c r="AK32" s="413">
        <f t="shared" si="31"/>
        <v>385581.52416916168</v>
      </c>
      <c r="AL32" s="413">
        <f t="shared" si="32"/>
        <v>389402.11681550404</v>
      </c>
      <c r="AM32" s="508">
        <f t="shared" si="33"/>
        <v>393331.73181866523</v>
      </c>
      <c r="AN32" s="413">
        <f>F32*'5. Unit inv. &amp; direct opex'!AA248</f>
        <v>200580.23906249998</v>
      </c>
      <c r="AO32" s="413">
        <f>G32*'5. Unit inv. &amp; direct opex'!AB248</f>
        <v>203007.42712105362</v>
      </c>
      <c r="AP32" s="413">
        <f>H32*'5. Unit inv. &amp; direct opex'!AC248</f>
        <v>216954.88702870463</v>
      </c>
      <c r="AQ32" s="413">
        <f>I32*'5. Unit inv. &amp; direct opex'!AD248</f>
        <v>231923.78290700921</v>
      </c>
      <c r="AR32" s="413">
        <f>J32*'5. Unit inv. &amp; direct opex'!AE248</f>
        <v>247106.80038224795</v>
      </c>
      <c r="AS32" s="413">
        <f>K32*'5. Unit inv. &amp; direct opex'!AF248</f>
        <v>259297.60747421288</v>
      </c>
      <c r="AT32" s="508">
        <f>L32*'5. Unit inv. &amp; direct opex'!AG248</f>
        <v>272089.83782658033</v>
      </c>
      <c r="AU32" s="416">
        <f t="shared" si="34"/>
        <v>565990.96224723011</v>
      </c>
      <c r="AV32" s="416">
        <f t="shared" si="35"/>
        <v>558707.87323747692</v>
      </c>
      <c r="AW32" s="416">
        <f t="shared" si="36"/>
        <v>582625.2873229062</v>
      </c>
      <c r="AX32" s="416">
        <f t="shared" si="37"/>
        <v>608007.48064856278</v>
      </c>
      <c r="AY32" s="416">
        <f t="shared" si="38"/>
        <v>632688.32455140958</v>
      </c>
      <c r="AZ32" s="416">
        <f t="shared" si="39"/>
        <v>648699.72428971692</v>
      </c>
      <c r="BA32" s="416">
        <f t="shared" si="40"/>
        <v>665421.56964524556</v>
      </c>
      <c r="BB32" s="440"/>
      <c r="BC32" s="223"/>
    </row>
    <row r="33" spans="2:55">
      <c r="B33" s="223"/>
      <c r="C33" s="721" t="str">
        <f>'C. Masterfiles'!C52</f>
        <v>N08</v>
      </c>
      <c r="D33" s="410" t="str">
        <f>'C. Masterfiles'!E52</f>
        <v>Регистър на "домашните" потребители (Home location register)</v>
      </c>
      <c r="E33" s="410" t="str">
        <f>'C. Masterfiles'!D52</f>
        <v>HLR</v>
      </c>
      <c r="F33" s="411">
        <f>'6. Network Design'!G1680</f>
        <v>0.48625512500000001</v>
      </c>
      <c r="G33" s="411">
        <f>'6. Network Design'!H1680</f>
        <v>0.4810745036785537</v>
      </c>
      <c r="H33" s="411">
        <f>'6. Network Design'!I1680</f>
        <v>0.50256728794109706</v>
      </c>
      <c r="I33" s="411">
        <f>'6. Network Design'!J1680</f>
        <v>0.52516337677475688</v>
      </c>
      <c r="J33" s="411">
        <f>'6. Network Design'!K1680</f>
        <v>0.54696332832172989</v>
      </c>
      <c r="K33" s="411">
        <f>'6. Network Design'!L1680</f>
        <v>0.56104331001646468</v>
      </c>
      <c r="L33" s="411">
        <f>'6. Network Design'!M1680</f>
        <v>0.57548573993077645</v>
      </c>
      <c r="M33" s="412">
        <f>'5. Unit inv. &amp; direct opex'!T249</f>
        <v>550000</v>
      </c>
      <c r="N33" s="412">
        <f>'5. Unit inv. &amp; direct opex'!U249</f>
        <v>541150</v>
      </c>
      <c r="O33" s="412">
        <f>'5. Unit inv. &amp; direct opex'!V249</f>
        <v>532526.44999999995</v>
      </c>
      <c r="P33" s="412">
        <f>'5. Unit inv. &amp; direct opex'!W249</f>
        <v>524125.95834999997</v>
      </c>
      <c r="Q33" s="412">
        <f>'5. Unit inv. &amp; direct opex'!X249</f>
        <v>515945.22739204997</v>
      </c>
      <c r="R33" s="412">
        <f>'5. Unit inv. &amp; direct opex'!Y249</f>
        <v>507981.05218206713</v>
      </c>
      <c r="S33" s="412">
        <f>'5. Unit inv. &amp; direct opex'!Z249</f>
        <v>500230.31925105467</v>
      </c>
      <c r="T33" s="413">
        <f t="shared" si="18"/>
        <v>267440.31874999998</v>
      </c>
      <c r="U33" s="413">
        <f t="shared" si="19"/>
        <v>260333.46766564934</v>
      </c>
      <c r="V33" s="413">
        <f t="shared" si="20"/>
        <v>267630.37373340019</v>
      </c>
      <c r="W33" s="413">
        <f t="shared" si="21"/>
        <v>275251.75814239157</v>
      </c>
      <c r="X33" s="413">
        <f t="shared" si="22"/>
        <v>282203.11880606739</v>
      </c>
      <c r="Y33" s="413">
        <f t="shared" si="23"/>
        <v>284999.37094187341</v>
      </c>
      <c r="Z33" s="508">
        <f t="shared" si="24"/>
        <v>287875.4154100017</v>
      </c>
      <c r="AA33" s="414">
        <f>'B. Dashboard'!F57</f>
        <v>8.3000000000000004E-2</v>
      </c>
      <c r="AB33" s="414">
        <f>'5. Unit inv. &amp; direct opex'!K23</f>
        <v>-0.02</v>
      </c>
      <c r="AC33" s="412">
        <f>'5. Unit inv. &amp; direct opex'!I23</f>
        <v>8</v>
      </c>
      <c r="AD33" s="414">
        <f>'B. Dashboard'!F59</f>
        <v>0.05</v>
      </c>
      <c r="AE33" s="415">
        <f t="shared" si="25"/>
        <v>9.9176831024151688E-2</v>
      </c>
      <c r="AF33" s="415">
        <f t="shared" si="26"/>
        <v>0.18217683102415169</v>
      </c>
      <c r="AG33" s="413">
        <f t="shared" si="27"/>
        <v>48721.429757964012</v>
      </c>
      <c r="AH33" s="413">
        <f t="shared" si="28"/>
        <v>47426.726148856455</v>
      </c>
      <c r="AI33" s="413">
        <f t="shared" si="29"/>
        <v>48756.053372560214</v>
      </c>
      <c r="AJ33" s="413">
        <f t="shared" si="30"/>
        <v>50144.493032207138</v>
      </c>
      <c r="AK33" s="413">
        <f t="shared" si="31"/>
        <v>51410.86988922154</v>
      </c>
      <c r="AL33" s="413">
        <f t="shared" si="32"/>
        <v>51920.282242067202</v>
      </c>
      <c r="AM33" s="508">
        <f t="shared" si="33"/>
        <v>52444.230909155354</v>
      </c>
      <c r="AN33" s="413">
        <f>F33*'5. Unit inv. &amp; direct opex'!AA249</f>
        <v>26744.031875000001</v>
      </c>
      <c r="AO33" s="413">
        <f>G33*'5. Unit inv. &amp; direct opex'!AB249</f>
        <v>27067.656949473821</v>
      </c>
      <c r="AP33" s="413">
        <f>H33*'5. Unit inv. &amp; direct opex'!AC249</f>
        <v>28927.318270493954</v>
      </c>
      <c r="AQ33" s="413">
        <f>I33*'5. Unit inv. &amp; direct opex'!AD249</f>
        <v>30923.171054267892</v>
      </c>
      <c r="AR33" s="413">
        <f>J33*'5. Unit inv. &amp; direct opex'!AE249</f>
        <v>32947.573384299722</v>
      </c>
      <c r="AS33" s="413">
        <f>K33*'5. Unit inv. &amp; direct opex'!AF249</f>
        <v>34573.01432989505</v>
      </c>
      <c r="AT33" s="508">
        <f>L33*'5. Unit inv. &amp; direct opex'!AG249</f>
        <v>36278.645043544042</v>
      </c>
      <c r="AU33" s="416">
        <f t="shared" si="34"/>
        <v>75465.461632964012</v>
      </c>
      <c r="AV33" s="416">
        <f t="shared" si="35"/>
        <v>74494.383098330276</v>
      </c>
      <c r="AW33" s="416">
        <f t="shared" si="36"/>
        <v>77683.371643054168</v>
      </c>
      <c r="AX33" s="416">
        <f t="shared" si="37"/>
        <v>81067.664086475037</v>
      </c>
      <c r="AY33" s="416">
        <f t="shared" si="38"/>
        <v>84358.443273521261</v>
      </c>
      <c r="AZ33" s="416">
        <f t="shared" si="39"/>
        <v>86493.296571962244</v>
      </c>
      <c r="BA33" s="416">
        <f t="shared" si="40"/>
        <v>88722.875952699396</v>
      </c>
      <c r="BB33" s="440"/>
      <c r="BC33" s="223"/>
    </row>
    <row r="34" spans="2:55">
      <c r="B34" s="223"/>
      <c r="C34" s="721" t="str">
        <f>'C. Masterfiles'!C53</f>
        <v>N09</v>
      </c>
      <c r="D34" s="410" t="str">
        <f>'C. Masterfiles'!E53</f>
        <v>Предплатена платформа (Pre-paid platform)</v>
      </c>
      <c r="E34" s="410" t="str">
        <f>'C. Masterfiles'!D53</f>
        <v>PPP</v>
      </c>
      <c r="F34" s="411">
        <f>'6. Network Design'!G1681</f>
        <v>3.6469134374999999</v>
      </c>
      <c r="G34" s="411">
        <f>'6. Network Design'!H1681</f>
        <v>3.6080587775891524</v>
      </c>
      <c r="H34" s="411">
        <f>'6. Network Design'!I1681</f>
        <v>3.7692546595582277</v>
      </c>
      <c r="I34" s="411">
        <f>'6. Network Design'!J1681</f>
        <v>3.9387253258106769</v>
      </c>
      <c r="J34" s="411">
        <f>'6. Network Design'!K1681</f>
        <v>4.1022249624129747</v>
      </c>
      <c r="K34" s="411">
        <f>'6. Network Design'!L1681</f>
        <v>4.2078248251234855</v>
      </c>
      <c r="L34" s="411">
        <f>'6. Network Design'!M1681</f>
        <v>4.3161430494808242</v>
      </c>
      <c r="M34" s="412">
        <f>'5. Unit inv. &amp; direct opex'!T250</f>
        <v>2200000</v>
      </c>
      <c r="N34" s="412">
        <f>'5. Unit inv. &amp; direct opex'!U250</f>
        <v>2164600</v>
      </c>
      <c r="O34" s="412">
        <f>'5. Unit inv. &amp; direct opex'!V250</f>
        <v>2130105.7999999998</v>
      </c>
      <c r="P34" s="412">
        <f>'5. Unit inv. &amp; direct opex'!W250</f>
        <v>2096503.8333999999</v>
      </c>
      <c r="Q34" s="412">
        <f>'5. Unit inv. &amp; direct opex'!X250</f>
        <v>2063780.9095681999</v>
      </c>
      <c r="R34" s="412">
        <f>'5. Unit inv. &amp; direct opex'!Y250</f>
        <v>2031924.2087282685</v>
      </c>
      <c r="S34" s="412">
        <f>'5. Unit inv. &amp; direct opex'!Z250</f>
        <v>2000921.2770042187</v>
      </c>
      <c r="T34" s="413">
        <f t="shared" si="18"/>
        <v>8023209.5625</v>
      </c>
      <c r="U34" s="413">
        <f t="shared" si="19"/>
        <v>7810004.029969479</v>
      </c>
      <c r="V34" s="413">
        <f t="shared" si="20"/>
        <v>8028911.2120020054</v>
      </c>
      <c r="W34" s="413">
        <f t="shared" si="21"/>
        <v>8257552.7442717478</v>
      </c>
      <c r="X34" s="413">
        <f t="shared" si="22"/>
        <v>8466093.5641820244</v>
      </c>
      <c r="Y34" s="413">
        <f t="shared" si="23"/>
        <v>8549981.1282562036</v>
      </c>
      <c r="Z34" s="508">
        <f t="shared" si="24"/>
        <v>8636262.4623000529</v>
      </c>
      <c r="AA34" s="414">
        <f>'B. Dashboard'!F57</f>
        <v>8.3000000000000004E-2</v>
      </c>
      <c r="AB34" s="414">
        <f>'5. Unit inv. &amp; direct opex'!K24</f>
        <v>-0.02</v>
      </c>
      <c r="AC34" s="412">
        <f>'5. Unit inv. &amp; direct opex'!I24</f>
        <v>8</v>
      </c>
      <c r="AD34" s="414">
        <f>'B. Dashboard'!F59</f>
        <v>0.05</v>
      </c>
      <c r="AE34" s="415">
        <f t="shared" si="25"/>
        <v>9.9176831024151688E-2</v>
      </c>
      <c r="AF34" s="415">
        <f t="shared" si="26"/>
        <v>0.18217683102415169</v>
      </c>
      <c r="AG34" s="413">
        <f t="shared" si="27"/>
        <v>1461642.8927389206</v>
      </c>
      <c r="AH34" s="413">
        <f t="shared" si="28"/>
        <v>1422801.7844656934</v>
      </c>
      <c r="AI34" s="413">
        <f t="shared" si="29"/>
        <v>1462681.6011768063</v>
      </c>
      <c r="AJ34" s="413">
        <f t="shared" si="30"/>
        <v>1504334.7909662144</v>
      </c>
      <c r="AK34" s="413">
        <f t="shared" si="31"/>
        <v>1542326.0966766467</v>
      </c>
      <c r="AL34" s="413">
        <f t="shared" si="32"/>
        <v>1557608.4672620161</v>
      </c>
      <c r="AM34" s="508">
        <f t="shared" si="33"/>
        <v>1573326.9272746609</v>
      </c>
      <c r="AN34" s="413">
        <f>F34*'5. Unit inv. &amp; direct opex'!AA250</f>
        <v>802320.95624999993</v>
      </c>
      <c r="AO34" s="413">
        <f>G34*'5. Unit inv. &amp; direct opex'!AB250</f>
        <v>812029.7084842145</v>
      </c>
      <c r="AP34" s="413">
        <f>H34*'5. Unit inv. &amp; direct opex'!AC250</f>
        <v>867819.54811481852</v>
      </c>
      <c r="AQ34" s="413">
        <f>I34*'5. Unit inv. &amp; direct opex'!AD250</f>
        <v>927695.13162803685</v>
      </c>
      <c r="AR34" s="413">
        <f>J34*'5. Unit inv. &amp; direct opex'!AE250</f>
        <v>988427.20152899181</v>
      </c>
      <c r="AS34" s="413">
        <f>K34*'5. Unit inv. &amp; direct opex'!AF250</f>
        <v>1037190.4298968515</v>
      </c>
      <c r="AT34" s="508">
        <f>L34*'5. Unit inv. &amp; direct opex'!AG250</f>
        <v>1088359.3513063213</v>
      </c>
      <c r="AU34" s="416">
        <f t="shared" si="34"/>
        <v>2263963.8489889205</v>
      </c>
      <c r="AV34" s="416">
        <f t="shared" si="35"/>
        <v>2234831.4929499077</v>
      </c>
      <c r="AW34" s="416">
        <f t="shared" si="36"/>
        <v>2330501.1492916248</v>
      </c>
      <c r="AX34" s="416">
        <f t="shared" si="37"/>
        <v>2432029.9225942511</v>
      </c>
      <c r="AY34" s="416">
        <f t="shared" si="38"/>
        <v>2530753.2982056383</v>
      </c>
      <c r="AZ34" s="416">
        <f t="shared" si="39"/>
        <v>2594798.8971588677</v>
      </c>
      <c r="BA34" s="416">
        <f t="shared" si="40"/>
        <v>2661686.2785809822</v>
      </c>
      <c r="BB34" s="440"/>
      <c r="BC34" s="223"/>
    </row>
    <row r="35" spans="2:55">
      <c r="B35" s="223"/>
      <c r="C35" s="721" t="str">
        <f>'C. Masterfiles'!C54</f>
        <v>N10</v>
      </c>
      <c r="D35" s="410" t="str">
        <f>'C. Masterfiles'!E54</f>
        <v>SMS шлюз (SMS Gateway)</v>
      </c>
      <c r="E35" s="410" t="str">
        <f>'C. Masterfiles'!D54</f>
        <v>SMSG</v>
      </c>
      <c r="F35" s="411">
        <f>'6. Network Design'!G1682</f>
        <v>2.448</v>
      </c>
      <c r="G35" s="411">
        <f>'6. Network Design'!H1682</f>
        <v>2.4969600000000001</v>
      </c>
      <c r="H35" s="411">
        <f>'6. Network Design'!I1682</f>
        <v>2.5468991999999999</v>
      </c>
      <c r="I35" s="411">
        <f>'6. Network Design'!J1682</f>
        <v>2.5978371839999999</v>
      </c>
      <c r="J35" s="411">
        <f>'6. Network Design'!K1682</f>
        <v>2.6497939276800007</v>
      </c>
      <c r="K35" s="411">
        <f>'6. Network Design'!L1682</f>
        <v>2.7027898062336</v>
      </c>
      <c r="L35" s="411">
        <f>'6. Network Design'!M1682</f>
        <v>2.7568456023582715</v>
      </c>
      <c r="M35" s="412">
        <f>'5. Unit inv. &amp; direct opex'!T251</f>
        <v>220000</v>
      </c>
      <c r="N35" s="412">
        <f>'5. Unit inv. &amp; direct opex'!U251</f>
        <v>216460</v>
      </c>
      <c r="O35" s="412">
        <f>'5. Unit inv. &amp; direct opex'!V251</f>
        <v>213010.58</v>
      </c>
      <c r="P35" s="412">
        <f>'5. Unit inv. &amp; direct opex'!W251</f>
        <v>209650.38334</v>
      </c>
      <c r="Q35" s="412">
        <f>'5. Unit inv. &amp; direct opex'!X251</f>
        <v>206378.09095681997</v>
      </c>
      <c r="R35" s="412">
        <f>'5. Unit inv. &amp; direct opex'!Y251</f>
        <v>203192.42087282683</v>
      </c>
      <c r="S35" s="412">
        <f>'5. Unit inv. &amp; direct opex'!Z251</f>
        <v>200092.12770042187</v>
      </c>
      <c r="T35" s="413">
        <f t="shared" si="18"/>
        <v>538560</v>
      </c>
      <c r="U35" s="413">
        <f t="shared" si="19"/>
        <v>540491.96160000004</v>
      </c>
      <c r="V35" s="413">
        <f t="shared" si="20"/>
        <v>542516.47579353594</v>
      </c>
      <c r="W35" s="413">
        <f t="shared" si="21"/>
        <v>544637.56148050609</v>
      </c>
      <c r="X35" s="413">
        <f t="shared" si="22"/>
        <v>546859.41222357238</v>
      </c>
      <c r="Y35" s="413">
        <f t="shared" si="23"/>
        <v>549186.40383900376</v>
      </c>
      <c r="Z35" s="508">
        <f t="shared" si="24"/>
        <v>551623.10231741774</v>
      </c>
      <c r="AA35" s="414">
        <f>'B. Dashboard'!F57</f>
        <v>8.3000000000000004E-2</v>
      </c>
      <c r="AB35" s="414">
        <f>'5. Unit inv. &amp; direct opex'!K25</f>
        <v>-0.02</v>
      </c>
      <c r="AC35" s="412">
        <f>'5. Unit inv. &amp; direct opex'!I25</f>
        <v>8</v>
      </c>
      <c r="AD35" s="414">
        <f>'B. Dashboard'!F59</f>
        <v>0.05</v>
      </c>
      <c r="AE35" s="415">
        <f t="shared" si="25"/>
        <v>9.9176831024151688E-2</v>
      </c>
      <c r="AF35" s="415">
        <f t="shared" si="26"/>
        <v>0.18217683102415169</v>
      </c>
      <c r="AG35" s="413">
        <f t="shared" si="27"/>
        <v>98113.154116367135</v>
      </c>
      <c r="AH35" s="413">
        <f t="shared" si="28"/>
        <v>98465.112758315488</v>
      </c>
      <c r="AI35" s="413">
        <f t="shared" si="29"/>
        <v>98833.932338457278</v>
      </c>
      <c r="AJ35" s="413">
        <f t="shared" si="30"/>
        <v>99220.34500724019</v>
      </c>
      <c r="AK35" s="413">
        <f t="shared" si="31"/>
        <v>99625.114734620656</v>
      </c>
      <c r="AL35" s="413">
        <f t="shared" si="32"/>
        <v>100049.03869293972</v>
      </c>
      <c r="AM35" s="508">
        <f t="shared" si="33"/>
        <v>100492.94869989855</v>
      </c>
      <c r="AN35" s="413">
        <f>F35*'5. Unit inv. &amp; direct opex'!AA251</f>
        <v>53856</v>
      </c>
      <c r="AO35" s="413">
        <f>G35*'5. Unit inv. &amp; direct opex'!AB251</f>
        <v>56196.581759999994</v>
      </c>
      <c r="AP35" s="413">
        <f>H35*'5. Unit inv. &amp; direct opex'!AC251</f>
        <v>58638.885203289588</v>
      </c>
      <c r="AQ35" s="413">
        <f>I35*'5. Unit inv. &amp; direct opex'!AD251</f>
        <v>61187.331154224543</v>
      </c>
      <c r="AR35" s="413">
        <f>J35*'5. Unit inv. &amp; direct opex'!AE251</f>
        <v>63846.532566187154</v>
      </c>
      <c r="AS35" s="413">
        <f>K35*'5. Unit inv. &amp; direct opex'!AF251</f>
        <v>66621.302871513632</v>
      </c>
      <c r="AT35" s="508">
        <f>L35*'5. Unit inv. &amp; direct opex'!AG251</f>
        <v>69516.664694309584</v>
      </c>
      <c r="AU35" s="416">
        <f t="shared" si="34"/>
        <v>151969.15411636714</v>
      </c>
      <c r="AV35" s="416">
        <f t="shared" si="35"/>
        <v>154661.69451831549</v>
      </c>
      <c r="AW35" s="416">
        <f t="shared" si="36"/>
        <v>157472.81754174686</v>
      </c>
      <c r="AX35" s="416">
        <f t="shared" si="37"/>
        <v>160407.67616146474</v>
      </c>
      <c r="AY35" s="416">
        <f t="shared" si="38"/>
        <v>163471.64730080782</v>
      </c>
      <c r="AZ35" s="416">
        <f t="shared" si="39"/>
        <v>166670.34156445335</v>
      </c>
      <c r="BA35" s="416">
        <f t="shared" si="40"/>
        <v>170009.61339420814</v>
      </c>
      <c r="BB35" s="440"/>
      <c r="BC35" s="223"/>
    </row>
    <row r="36" spans="2:55">
      <c r="B36" s="223"/>
      <c r="C36" s="721" t="str">
        <f>'C. Masterfiles'!C55</f>
        <v>N11</v>
      </c>
      <c r="D36" s="410" t="str">
        <f>'C. Masterfiles'!E55</f>
        <v>Централа за кратки съобщения SMS (SMS Control Centre)</v>
      </c>
      <c r="E36" s="410" t="str">
        <f>'C. Masterfiles'!D55</f>
        <v>SMSC</v>
      </c>
      <c r="F36" s="411">
        <f>'6. Network Design'!G1683</f>
        <v>3.2785714285714285</v>
      </c>
      <c r="G36" s="411">
        <f>'6. Network Design'!H1683</f>
        <v>3.3441428571428569</v>
      </c>
      <c r="H36" s="411">
        <f>'6. Network Design'!I1683</f>
        <v>3.4110257142857141</v>
      </c>
      <c r="I36" s="411">
        <f>'6. Network Design'!J1683</f>
        <v>3.4792462285714283</v>
      </c>
      <c r="J36" s="411">
        <f>'6. Network Design'!K1683</f>
        <v>3.5488311531428582</v>
      </c>
      <c r="K36" s="411">
        <f>'6. Network Design'!L1683</f>
        <v>3.6198077762057141</v>
      </c>
      <c r="L36" s="411">
        <f>'6. Network Design'!M1683</f>
        <v>3.6922039317298281</v>
      </c>
      <c r="M36" s="412">
        <f>'5. Unit inv. &amp; direct opex'!T252</f>
        <v>220000</v>
      </c>
      <c r="N36" s="412">
        <f>'5. Unit inv. &amp; direct opex'!U252</f>
        <v>216460</v>
      </c>
      <c r="O36" s="412">
        <f>'5. Unit inv. &amp; direct opex'!V252</f>
        <v>213010.58</v>
      </c>
      <c r="P36" s="412">
        <f>'5. Unit inv. &amp; direct opex'!W252</f>
        <v>209650.38334</v>
      </c>
      <c r="Q36" s="412">
        <f>'5. Unit inv. &amp; direct opex'!X252</f>
        <v>206378.09095681997</v>
      </c>
      <c r="R36" s="412">
        <f>'5. Unit inv. &amp; direct opex'!Y252</f>
        <v>203192.42087282683</v>
      </c>
      <c r="S36" s="412">
        <f>'5. Unit inv. &amp; direct opex'!Z252</f>
        <v>200092.12770042187</v>
      </c>
      <c r="T36" s="413">
        <f t="shared" si="18"/>
        <v>721285.71428571432</v>
      </c>
      <c r="U36" s="413">
        <f t="shared" si="19"/>
        <v>723873.16285714274</v>
      </c>
      <c r="V36" s="413">
        <f t="shared" si="20"/>
        <v>726584.56579491415</v>
      </c>
      <c r="W36" s="413">
        <f t="shared" si="21"/>
        <v>729425.30555424921</v>
      </c>
      <c r="X36" s="413">
        <f t="shared" si="22"/>
        <v>732400.99851371313</v>
      </c>
      <c r="Y36" s="413">
        <f t="shared" si="23"/>
        <v>735517.50514152285</v>
      </c>
      <c r="Z36" s="508">
        <f t="shared" si="24"/>
        <v>738780.94060368452</v>
      </c>
      <c r="AA36" s="414">
        <f>'B. Dashboard'!F57</f>
        <v>8.3000000000000004E-2</v>
      </c>
      <c r="AB36" s="414">
        <f>'5. Unit inv. &amp; direct opex'!K26</f>
        <v>-0.02</v>
      </c>
      <c r="AC36" s="412">
        <f>'5. Unit inv. &amp; direct opex'!I26</f>
        <v>8</v>
      </c>
      <c r="AD36" s="414">
        <f>'B. Dashboard'!F59</f>
        <v>0.05</v>
      </c>
      <c r="AE36" s="415">
        <f t="shared" si="25"/>
        <v>9.9176831024151688E-2</v>
      </c>
      <c r="AF36" s="415">
        <f t="shared" si="26"/>
        <v>0.18217683102415169</v>
      </c>
      <c r="AG36" s="413">
        <f t="shared" si="27"/>
        <v>131401.54569156314</v>
      </c>
      <c r="AH36" s="413">
        <f t="shared" si="28"/>
        <v>131872.91887274393</v>
      </c>
      <c r="AI36" s="413">
        <f t="shared" si="29"/>
        <v>132366.8736675767</v>
      </c>
      <c r="AJ36" s="413">
        <f t="shared" si="30"/>
        <v>132884.39063469667</v>
      </c>
      <c r="AK36" s="413">
        <f t="shared" si="31"/>
        <v>133426.49294815268</v>
      </c>
      <c r="AL36" s="413">
        <f t="shared" si="32"/>
        <v>133994.24824947282</v>
      </c>
      <c r="AM36" s="508">
        <f t="shared" si="33"/>
        <v>134588.77058022129</v>
      </c>
      <c r="AN36" s="413">
        <f>F36*'5. Unit inv. &amp; direct opex'!AA252</f>
        <v>72128.57142857142</v>
      </c>
      <c r="AO36" s="413">
        <f>G36*'5. Unit inv. &amp; direct opex'!AB252</f>
        <v>75263.279142857122</v>
      </c>
      <c r="AP36" s="413">
        <f>H36*'5. Unit inv. &amp; direct opex'!AC252</f>
        <v>78534.221254405697</v>
      </c>
      <c r="AQ36" s="413">
        <f>I36*'5. Unit inv. &amp; direct opex'!AD252</f>
        <v>81947.318510122146</v>
      </c>
      <c r="AR36" s="413">
        <f>J36*'5. Unit inv. &amp; direct opex'!AE252</f>
        <v>85508.748972572081</v>
      </c>
      <c r="AS36" s="413">
        <f>K36*'5. Unit inv. &amp; direct opex'!AF252</f>
        <v>89224.959202920028</v>
      </c>
      <c r="AT36" s="508">
        <f>L36*'5. Unit inv. &amp; direct opex'!AG252</f>
        <v>93102.675929878926</v>
      </c>
      <c r="AU36" s="416">
        <f t="shared" si="34"/>
        <v>203530.11712013456</v>
      </c>
      <c r="AV36" s="416">
        <f t="shared" si="35"/>
        <v>207136.19801560105</v>
      </c>
      <c r="AW36" s="416">
        <f t="shared" si="36"/>
        <v>210901.09492198238</v>
      </c>
      <c r="AX36" s="416">
        <f t="shared" si="37"/>
        <v>214831.70914481883</v>
      </c>
      <c r="AY36" s="416">
        <f t="shared" si="38"/>
        <v>218935.24192072474</v>
      </c>
      <c r="AZ36" s="416">
        <f t="shared" si="39"/>
        <v>223219.20745239285</v>
      </c>
      <c r="BA36" s="416">
        <f t="shared" si="40"/>
        <v>227691.44651010021</v>
      </c>
      <c r="BB36" s="440"/>
      <c r="BC36" s="223"/>
    </row>
    <row r="37" spans="2:55">
      <c r="B37" s="223"/>
      <c r="C37" s="721" t="str">
        <f>'C. Masterfiles'!C56</f>
        <v>N12</v>
      </c>
      <c r="D37" s="410" t="str">
        <f>'C. Masterfiles'!E56</f>
        <v>Централа за мултимедийни съобщения MMS (MMS Control Centre)</v>
      </c>
      <c r="E37" s="410" t="str">
        <f>'C. Masterfiles'!D56</f>
        <v>MMSC</v>
      </c>
      <c r="F37" s="411">
        <f>'6. Network Design'!G1684</f>
        <v>14.232558139534884</v>
      </c>
      <c r="G37" s="411">
        <f>'6. Network Design'!H1684</f>
        <v>14.517209302325579</v>
      </c>
      <c r="H37" s="411">
        <f>'6. Network Design'!I1684</f>
        <v>14.807553488372093</v>
      </c>
      <c r="I37" s="411">
        <f>'6. Network Design'!J1684</f>
        <v>15.103704558139535</v>
      </c>
      <c r="J37" s="411">
        <f>'6. Network Design'!K1684</f>
        <v>15.405778649302327</v>
      </c>
      <c r="K37" s="411">
        <f>'6. Network Design'!L1684</f>
        <v>15.713894222288376</v>
      </c>
      <c r="L37" s="411">
        <f>'6. Network Design'!M1684</f>
        <v>16.028172106734143</v>
      </c>
      <c r="M37" s="412">
        <f>'5. Unit inv. &amp; direct opex'!T253</f>
        <v>550000</v>
      </c>
      <c r="N37" s="412">
        <f>'5. Unit inv. &amp; direct opex'!U253</f>
        <v>541150</v>
      </c>
      <c r="O37" s="412">
        <f>'5. Unit inv. &amp; direct opex'!V253</f>
        <v>532526.44999999995</v>
      </c>
      <c r="P37" s="412">
        <f>'5. Unit inv. &amp; direct opex'!W253</f>
        <v>524125.95834999997</v>
      </c>
      <c r="Q37" s="412">
        <f>'5. Unit inv. &amp; direct opex'!X253</f>
        <v>515945.22739204997</v>
      </c>
      <c r="R37" s="412">
        <f>'5. Unit inv. &amp; direct opex'!Y253</f>
        <v>507981.05218206713</v>
      </c>
      <c r="S37" s="412">
        <f>'5. Unit inv. &amp; direct opex'!Z253</f>
        <v>500230.31925105467</v>
      </c>
      <c r="T37" s="413">
        <f t="shared" si="18"/>
        <v>7827906.9767441861</v>
      </c>
      <c r="U37" s="413">
        <f t="shared" si="19"/>
        <v>7855987.8139534872</v>
      </c>
      <c r="V37" s="413">
        <f t="shared" si="20"/>
        <v>7885413.8923479067</v>
      </c>
      <c r="W37" s="413">
        <f t="shared" si="21"/>
        <v>7916243.6261701463</v>
      </c>
      <c r="X37" s="413">
        <f t="shared" si="22"/>
        <v>7948537.9683658779</v>
      </c>
      <c r="Y37" s="413">
        <f t="shared" si="23"/>
        <v>7982360.5209157551</v>
      </c>
      <c r="Z37" s="508">
        <f t="shared" si="24"/>
        <v>8017777.6499624699</v>
      </c>
      <c r="AA37" s="414">
        <f>'B. Dashboard'!F57</f>
        <v>8.3000000000000004E-2</v>
      </c>
      <c r="AB37" s="414">
        <f>'5. Unit inv. &amp; direct opex'!K27</f>
        <v>-0.02</v>
      </c>
      <c r="AC37" s="412">
        <f>'5. Unit inv. &amp; direct opex'!I27</f>
        <v>8</v>
      </c>
      <c r="AD37" s="414">
        <f>'B. Dashboard'!F59</f>
        <v>0.05</v>
      </c>
      <c r="AE37" s="415">
        <f t="shared" si="25"/>
        <v>9.9176831024151688E-2</v>
      </c>
      <c r="AF37" s="415">
        <f t="shared" si="26"/>
        <v>0.18217683102415169</v>
      </c>
      <c r="AG37" s="413">
        <f t="shared" si="27"/>
        <v>1426063.2865751036</v>
      </c>
      <c r="AH37" s="413">
        <f t="shared" si="28"/>
        <v>1431178.9645103994</v>
      </c>
      <c r="AI37" s="413">
        <f t="shared" si="29"/>
        <v>1436539.714221763</v>
      </c>
      <c r="AJ37" s="413">
        <f t="shared" si="30"/>
        <v>1442156.1774308167</v>
      </c>
      <c r="AK37" s="413">
        <f t="shared" si="31"/>
        <v>1448039.4583520445</v>
      </c>
      <c r="AL37" s="413">
        <f t="shared" si="32"/>
        <v>1454201.1437927289</v>
      </c>
      <c r="AM37" s="508">
        <f t="shared" si="33"/>
        <v>1460653.3241264329</v>
      </c>
      <c r="AN37" s="413">
        <f>F37*'5. Unit inv. &amp; direct opex'!AA253</f>
        <v>782790.69767441868</v>
      </c>
      <c r="AO37" s="413">
        <f>G37*'5. Unit inv. &amp; direct opex'!AB253</f>
        <v>816810.7813953486</v>
      </c>
      <c r="AP37" s="413">
        <f>H37*'5. Unit inv. &amp; direct opex'!AC253</f>
        <v>852309.37795479049</v>
      </c>
      <c r="AQ37" s="413">
        <f>I37*'5. Unit inv. &amp; direct opex'!AD253</f>
        <v>889350.74352070561</v>
      </c>
      <c r="AR37" s="413">
        <f>J37*'5. Unit inv. &amp; direct opex'!AE253</f>
        <v>928001.92683411553</v>
      </c>
      <c r="AS37" s="413">
        <f>K37*'5. Unit inv. &amp; direct opex'!AF253</f>
        <v>968332.89057432616</v>
      </c>
      <c r="AT37" s="508">
        <f>L37*'5. Unit inv. &amp; direct opex'!AG253</f>
        <v>1010416.6379986862</v>
      </c>
      <c r="AU37" s="416">
        <f t="shared" si="34"/>
        <v>2208853.9842495224</v>
      </c>
      <c r="AV37" s="416">
        <f t="shared" si="35"/>
        <v>2247989.7459057481</v>
      </c>
      <c r="AW37" s="416">
        <f t="shared" si="36"/>
        <v>2288849.0921765533</v>
      </c>
      <c r="AX37" s="416">
        <f t="shared" si="37"/>
        <v>2331506.9209515224</v>
      </c>
      <c r="AY37" s="416">
        <f t="shared" si="38"/>
        <v>2376041.38518616</v>
      </c>
      <c r="AZ37" s="416">
        <f t="shared" si="39"/>
        <v>2422534.0343670552</v>
      </c>
      <c r="BA37" s="416">
        <f t="shared" si="40"/>
        <v>2471069.9621251188</v>
      </c>
      <c r="BB37" s="440"/>
      <c r="BC37" s="223"/>
    </row>
    <row r="38" spans="2:55">
      <c r="B38" s="223"/>
      <c r="C38" s="721" t="str">
        <f>'C. Masterfiles'!C57</f>
        <v>N13</v>
      </c>
      <c r="D38" s="410" t="str">
        <f>'C. Masterfiles'!E57</f>
        <v>Система за гласова поща (Voice mail system)</v>
      </c>
      <c r="E38" s="410" t="str">
        <f>'C. Masterfiles'!D57</f>
        <v>VMS</v>
      </c>
      <c r="F38" s="411">
        <f>'6. Network Design'!G1685</f>
        <v>1.8234567187499999</v>
      </c>
      <c r="G38" s="411">
        <f>'6. Network Design'!H1685</f>
        <v>1.8040293887945762</v>
      </c>
      <c r="H38" s="411">
        <f>'6. Network Design'!I1685</f>
        <v>1.8846273297791138</v>
      </c>
      <c r="I38" s="411">
        <f>'6. Network Design'!J1685</f>
        <v>1.9693626629053385</v>
      </c>
      <c r="J38" s="411">
        <f>'6. Network Design'!K1685</f>
        <v>2.0511124812064874</v>
      </c>
      <c r="K38" s="411">
        <f>'6. Network Design'!L1685</f>
        <v>2.1039124125617428</v>
      </c>
      <c r="L38" s="411">
        <f>'6. Network Design'!M1685</f>
        <v>2.1580715247404121</v>
      </c>
      <c r="M38" s="412">
        <f>'5. Unit inv. &amp; direct opex'!T254</f>
        <v>550000</v>
      </c>
      <c r="N38" s="412">
        <f>'5. Unit inv. &amp; direct opex'!U254</f>
        <v>541150</v>
      </c>
      <c r="O38" s="412">
        <f>'5. Unit inv. &amp; direct opex'!V254</f>
        <v>532526.44999999995</v>
      </c>
      <c r="P38" s="412">
        <f>'5. Unit inv. &amp; direct opex'!W254</f>
        <v>524125.95834999997</v>
      </c>
      <c r="Q38" s="412">
        <f>'5. Unit inv. &amp; direct opex'!X254</f>
        <v>515945.22739204997</v>
      </c>
      <c r="R38" s="412">
        <f>'5. Unit inv. &amp; direct opex'!Y254</f>
        <v>507981.05218206713</v>
      </c>
      <c r="S38" s="412">
        <f>'5. Unit inv. &amp; direct opex'!Z254</f>
        <v>500230.31925105467</v>
      </c>
      <c r="T38" s="413">
        <f t="shared" si="18"/>
        <v>1002901.1953125</v>
      </c>
      <c r="U38" s="413">
        <f t="shared" si="19"/>
        <v>976250.50374618487</v>
      </c>
      <c r="V38" s="413">
        <f t="shared" si="20"/>
        <v>1003613.9015002507</v>
      </c>
      <c r="W38" s="413">
        <f t="shared" si="21"/>
        <v>1032194.0930339685</v>
      </c>
      <c r="X38" s="413">
        <f t="shared" si="22"/>
        <v>1058261.6955227531</v>
      </c>
      <c r="Y38" s="413">
        <f t="shared" si="23"/>
        <v>1068747.6410320255</v>
      </c>
      <c r="Z38" s="508">
        <f t="shared" si="24"/>
        <v>1079532.8077875066</v>
      </c>
      <c r="AA38" s="414">
        <f>'B. Dashboard'!F57</f>
        <v>8.3000000000000004E-2</v>
      </c>
      <c r="AB38" s="414">
        <f>'5. Unit inv. &amp; direct opex'!K28</f>
        <v>-0.02</v>
      </c>
      <c r="AC38" s="412">
        <f>'5. Unit inv. &amp; direct opex'!I28</f>
        <v>8</v>
      </c>
      <c r="AD38" s="414">
        <f>'B. Dashboard'!F59</f>
        <v>0.05</v>
      </c>
      <c r="AE38" s="415">
        <f t="shared" si="25"/>
        <v>9.9176831024151688E-2</v>
      </c>
      <c r="AF38" s="415">
        <f t="shared" si="26"/>
        <v>0.18217683102415169</v>
      </c>
      <c r="AG38" s="413">
        <f t="shared" si="27"/>
        <v>182705.36159236508</v>
      </c>
      <c r="AH38" s="413">
        <f t="shared" si="28"/>
        <v>177850.22305821168</v>
      </c>
      <c r="AI38" s="413">
        <f t="shared" si="29"/>
        <v>182835.20014710078</v>
      </c>
      <c r="AJ38" s="413">
        <f t="shared" si="30"/>
        <v>188041.8488707768</v>
      </c>
      <c r="AK38" s="413">
        <f t="shared" si="31"/>
        <v>192790.76208458084</v>
      </c>
      <c r="AL38" s="413">
        <f t="shared" si="32"/>
        <v>194701.05840775202</v>
      </c>
      <c r="AM38" s="508">
        <f t="shared" si="33"/>
        <v>196665.86590933261</v>
      </c>
      <c r="AN38" s="413">
        <f>F38*'5. Unit inv. &amp; direct opex'!AA254</f>
        <v>100290.11953124999</v>
      </c>
      <c r="AO38" s="413">
        <f>G38*'5. Unit inv. &amp; direct opex'!AB254</f>
        <v>101503.71356052681</v>
      </c>
      <c r="AP38" s="413">
        <f>H38*'5. Unit inv. &amp; direct opex'!AC254</f>
        <v>108477.44351435232</v>
      </c>
      <c r="AQ38" s="413">
        <f>I38*'5. Unit inv. &amp; direct opex'!AD254</f>
        <v>115961.89145350461</v>
      </c>
      <c r="AR38" s="413">
        <f>J38*'5. Unit inv. &amp; direct opex'!AE254</f>
        <v>123553.40019112398</v>
      </c>
      <c r="AS38" s="413">
        <f>K38*'5. Unit inv. &amp; direct opex'!AF254</f>
        <v>129648.80373710644</v>
      </c>
      <c r="AT38" s="508">
        <f>L38*'5. Unit inv. &amp; direct opex'!AG254</f>
        <v>136044.91891329017</v>
      </c>
      <c r="AU38" s="416">
        <f t="shared" si="34"/>
        <v>282995.48112361506</v>
      </c>
      <c r="AV38" s="416">
        <f t="shared" si="35"/>
        <v>279353.93661873846</v>
      </c>
      <c r="AW38" s="416">
        <f t="shared" si="36"/>
        <v>291312.6436614531</v>
      </c>
      <c r="AX38" s="416">
        <f t="shared" si="37"/>
        <v>304003.74032428139</v>
      </c>
      <c r="AY38" s="416">
        <f t="shared" si="38"/>
        <v>316344.16227570479</v>
      </c>
      <c r="AZ38" s="416">
        <f t="shared" si="39"/>
        <v>324349.86214485846</v>
      </c>
      <c r="BA38" s="416">
        <f t="shared" si="40"/>
        <v>332710.78482262278</v>
      </c>
      <c r="BB38" s="440"/>
      <c r="BC38" s="223"/>
    </row>
    <row r="39" spans="2:55" s="223" customFormat="1">
      <c r="C39" s="721" t="str">
        <f>'C. Masterfiles'!C58</f>
        <v>N14</v>
      </c>
      <c r="D39" s="410" t="str">
        <f>'C. Masterfiles'!E58</f>
        <v>Система за управление на мрежата (Network management system)</v>
      </c>
      <c r="E39" s="410" t="str">
        <f>'C. Masterfiles'!D58</f>
        <v>NMS</v>
      </c>
      <c r="F39" s="411">
        <f>'6. Network Design'!G1686</f>
        <v>6.4834016666666665</v>
      </c>
      <c r="G39" s="411">
        <f>'6. Network Design'!H1686</f>
        <v>6.4143267157140498</v>
      </c>
      <c r="H39" s="411">
        <f>'6. Network Design'!I1686</f>
        <v>6.7008971725479611</v>
      </c>
      <c r="I39" s="411">
        <f>'6. Network Design'!J1686</f>
        <v>7.0021783569967608</v>
      </c>
      <c r="J39" s="411">
        <f>'6. Network Design'!K1686</f>
        <v>7.2928443776230658</v>
      </c>
      <c r="K39" s="411">
        <f>'6. Network Design'!L1686</f>
        <v>7.4805774668861975</v>
      </c>
      <c r="L39" s="411">
        <f>'6. Network Design'!M1686</f>
        <v>7.6731431990770202</v>
      </c>
      <c r="M39" s="412">
        <f>'5. Unit inv. &amp; direct opex'!T255</f>
        <v>220000</v>
      </c>
      <c r="N39" s="412">
        <f>'5. Unit inv. &amp; direct opex'!U255</f>
        <v>216460</v>
      </c>
      <c r="O39" s="412">
        <f>'5. Unit inv. &amp; direct opex'!V255</f>
        <v>213010.58</v>
      </c>
      <c r="P39" s="412">
        <f>'5. Unit inv. &amp; direct opex'!W255</f>
        <v>209650.38334</v>
      </c>
      <c r="Q39" s="412">
        <f>'5. Unit inv. &amp; direct opex'!X255</f>
        <v>206378.09095681997</v>
      </c>
      <c r="R39" s="412">
        <f>'5. Unit inv. &amp; direct opex'!Y255</f>
        <v>203192.42087282683</v>
      </c>
      <c r="S39" s="412">
        <f>'5. Unit inv. &amp; direct opex'!Z255</f>
        <v>200092.12770042187</v>
      </c>
      <c r="T39" s="413">
        <f t="shared" si="18"/>
        <v>1426348.3666666667</v>
      </c>
      <c r="U39" s="413">
        <f t="shared" si="19"/>
        <v>1388445.1608834632</v>
      </c>
      <c r="V39" s="413">
        <f t="shared" si="20"/>
        <v>1427361.9932448012</v>
      </c>
      <c r="W39" s="413">
        <f t="shared" si="21"/>
        <v>1468009.3767594222</v>
      </c>
      <c r="X39" s="413">
        <f t="shared" si="22"/>
        <v>1505083.3002990263</v>
      </c>
      <c r="Y39" s="413">
        <f t="shared" si="23"/>
        <v>1519996.645023325</v>
      </c>
      <c r="Z39" s="508">
        <f t="shared" si="24"/>
        <v>1535335.5488533427</v>
      </c>
      <c r="AA39" s="414">
        <f>'B. Dashboard'!F57</f>
        <v>8.3000000000000004E-2</v>
      </c>
      <c r="AB39" s="414">
        <f>'5. Unit inv. &amp; direct opex'!K29</f>
        <v>-0.02</v>
      </c>
      <c r="AC39" s="412">
        <f>'5. Unit inv. &amp; direct opex'!I29</f>
        <v>8</v>
      </c>
      <c r="AD39" s="414">
        <f>'B. Dashboard'!F59</f>
        <v>0.05</v>
      </c>
      <c r="AE39" s="415">
        <f t="shared" si="25"/>
        <v>9.9176831024151688E-2</v>
      </c>
      <c r="AF39" s="415">
        <f t="shared" si="26"/>
        <v>0.18217683102415169</v>
      </c>
      <c r="AG39" s="413">
        <f t="shared" si="27"/>
        <v>259847.6253758081</v>
      </c>
      <c r="AH39" s="413">
        <f t="shared" si="28"/>
        <v>252942.53946056779</v>
      </c>
      <c r="AI39" s="413">
        <f t="shared" si="29"/>
        <v>260032.2846536545</v>
      </c>
      <c r="AJ39" s="413">
        <f t="shared" si="30"/>
        <v>267437.29617177148</v>
      </c>
      <c r="AK39" s="413">
        <f t="shared" si="31"/>
        <v>274191.30607584829</v>
      </c>
      <c r="AL39" s="413">
        <f t="shared" si="32"/>
        <v>276908.17195769178</v>
      </c>
      <c r="AM39" s="508">
        <f t="shared" si="33"/>
        <v>279702.5648488286</v>
      </c>
      <c r="AN39" s="413">
        <f>F39*'5. Unit inv. &amp; direct opex'!AA255</f>
        <v>142634.83666666667</v>
      </c>
      <c r="AO39" s="413">
        <f>G39*'5. Unit inv. &amp; direct opex'!AB255</f>
        <v>144360.83706386038</v>
      </c>
      <c r="AP39" s="413">
        <f>H39*'5. Unit inv. &amp; direct opex'!AC255</f>
        <v>154279.03077596775</v>
      </c>
      <c r="AQ39" s="413">
        <f>I39*'5. Unit inv. &amp; direct opex'!AD255</f>
        <v>164923.57895609547</v>
      </c>
      <c r="AR39" s="413">
        <f>J39*'5. Unit inv. &amp; direct opex'!AE255</f>
        <v>175720.39138293185</v>
      </c>
      <c r="AS39" s="413">
        <f>K39*'5. Unit inv. &amp; direct opex'!AF255</f>
        <v>184389.40975944031</v>
      </c>
      <c r="AT39" s="508">
        <f>L39*'5. Unit inv. &amp; direct opex'!AG255</f>
        <v>193486.10689890158</v>
      </c>
      <c r="AU39" s="416">
        <f t="shared" si="34"/>
        <v>402482.46204247477</v>
      </c>
      <c r="AV39" s="416">
        <f t="shared" si="35"/>
        <v>397303.37652442814</v>
      </c>
      <c r="AW39" s="416">
        <f t="shared" si="36"/>
        <v>414311.31542962225</v>
      </c>
      <c r="AX39" s="416">
        <f t="shared" si="37"/>
        <v>432360.87512786698</v>
      </c>
      <c r="AY39" s="416">
        <f t="shared" si="38"/>
        <v>449911.69745878014</v>
      </c>
      <c r="AZ39" s="416">
        <f t="shared" si="39"/>
        <v>461297.58171713213</v>
      </c>
      <c r="BA39" s="416">
        <f t="shared" si="40"/>
        <v>473188.67174773017</v>
      </c>
      <c r="BB39" s="440"/>
    </row>
    <row r="40" spans="2:55" s="223" customFormat="1">
      <c r="C40" s="721" t="str">
        <f>'C. Masterfiles'!C59</f>
        <v>N15</v>
      </c>
      <c r="D40" s="410" t="str">
        <f>'C. Masterfiles'!E59</f>
        <v>Система/и за оперативна поддръжка на мрежата (Operational Support System)</v>
      </c>
      <c r="E40" s="410" t="str">
        <f>'C. Masterfiles'!D59</f>
        <v>OSS</v>
      </c>
      <c r="F40" s="411">
        <f>'6. Network Design'!G1687</f>
        <v>2.4312756250000001</v>
      </c>
      <c r="G40" s="411">
        <f>'6. Network Design'!H1687</f>
        <v>2.4053725183927686</v>
      </c>
      <c r="H40" s="411">
        <f>'6. Network Design'!I1687</f>
        <v>2.5128364397054854</v>
      </c>
      <c r="I40" s="411">
        <f>'6. Network Design'!J1687</f>
        <v>2.6258168838737852</v>
      </c>
      <c r="J40" s="411">
        <f>'6. Network Design'!K1687</f>
        <v>2.7348166416086497</v>
      </c>
      <c r="K40" s="411">
        <f>'6. Network Design'!L1687</f>
        <v>2.8052165500823238</v>
      </c>
      <c r="L40" s="411">
        <f>'6. Network Design'!M1687</f>
        <v>2.8774286996538825</v>
      </c>
      <c r="M40" s="412">
        <f>'5. Unit inv. &amp; direct opex'!T256</f>
        <v>550000</v>
      </c>
      <c r="N40" s="412">
        <f>'5. Unit inv. &amp; direct opex'!U256</f>
        <v>541150</v>
      </c>
      <c r="O40" s="412">
        <f>'5. Unit inv. &amp; direct opex'!V256</f>
        <v>532526.44999999995</v>
      </c>
      <c r="P40" s="412">
        <f>'5. Unit inv. &amp; direct opex'!W256</f>
        <v>524125.95834999997</v>
      </c>
      <c r="Q40" s="412">
        <f>'5. Unit inv. &amp; direct opex'!X256</f>
        <v>515945.22739204997</v>
      </c>
      <c r="R40" s="412">
        <f>'5. Unit inv. &amp; direct opex'!Y256</f>
        <v>507981.05218206713</v>
      </c>
      <c r="S40" s="412">
        <f>'5. Unit inv. &amp; direct opex'!Z256</f>
        <v>500230.31925105467</v>
      </c>
      <c r="T40" s="413">
        <f t="shared" si="18"/>
        <v>1337201.59375</v>
      </c>
      <c r="U40" s="413">
        <f t="shared" si="19"/>
        <v>1301667.3383282467</v>
      </c>
      <c r="V40" s="413">
        <f t="shared" si="20"/>
        <v>1338151.8686670011</v>
      </c>
      <c r="W40" s="413">
        <f t="shared" si="21"/>
        <v>1376258.7907119582</v>
      </c>
      <c r="X40" s="413">
        <f t="shared" si="22"/>
        <v>1411015.5940303372</v>
      </c>
      <c r="Y40" s="413">
        <f t="shared" si="23"/>
        <v>1424996.8547093673</v>
      </c>
      <c r="Z40" s="508">
        <f t="shared" si="24"/>
        <v>1439377.0770500088</v>
      </c>
      <c r="AA40" s="414">
        <f>'B. Dashboard'!F57</f>
        <v>8.3000000000000004E-2</v>
      </c>
      <c r="AB40" s="414">
        <f>'5. Unit inv. &amp; direct opex'!K30</f>
        <v>-0.02</v>
      </c>
      <c r="AC40" s="412">
        <f>'5. Unit inv. &amp; direct opex'!I30</f>
        <v>8</v>
      </c>
      <c r="AD40" s="414">
        <f>'B. Dashboard'!F59</f>
        <v>0.05</v>
      </c>
      <c r="AE40" s="415">
        <f t="shared" si="25"/>
        <v>9.9176831024151688E-2</v>
      </c>
      <c r="AF40" s="415">
        <f t="shared" si="26"/>
        <v>0.18217683102415169</v>
      </c>
      <c r="AG40" s="413">
        <f t="shared" si="27"/>
        <v>243607.14878982009</v>
      </c>
      <c r="AH40" s="413">
        <f t="shared" si="28"/>
        <v>237133.6307442823</v>
      </c>
      <c r="AI40" s="413">
        <f t="shared" si="29"/>
        <v>243780.2668628011</v>
      </c>
      <c r="AJ40" s="413">
        <f t="shared" si="30"/>
        <v>250722.46516103577</v>
      </c>
      <c r="AK40" s="413">
        <f t="shared" si="31"/>
        <v>257054.34944610775</v>
      </c>
      <c r="AL40" s="413">
        <f t="shared" si="32"/>
        <v>259601.41121033605</v>
      </c>
      <c r="AM40" s="508">
        <f t="shared" si="33"/>
        <v>262221.15454577684</v>
      </c>
      <c r="AN40" s="413">
        <f>F40*'5. Unit inv. &amp; direct opex'!AA256</f>
        <v>133720.15937499999</v>
      </c>
      <c r="AO40" s="413">
        <f>G40*'5. Unit inv. &amp; direct opex'!AB256</f>
        <v>135338.28474736909</v>
      </c>
      <c r="AP40" s="413">
        <f>H40*'5. Unit inv. &amp; direct opex'!AC256</f>
        <v>144636.59135246978</v>
      </c>
      <c r="AQ40" s="413">
        <f>I40*'5. Unit inv. &amp; direct opex'!AD256</f>
        <v>154615.8552713395</v>
      </c>
      <c r="AR40" s="413">
        <f>J40*'5. Unit inv. &amp; direct opex'!AE256</f>
        <v>164737.86692149861</v>
      </c>
      <c r="AS40" s="413">
        <f>K40*'5. Unit inv. &amp; direct opex'!AF256</f>
        <v>172865.07164947529</v>
      </c>
      <c r="AT40" s="508">
        <f>L40*'5. Unit inv. &amp; direct opex'!AG256</f>
        <v>181393.2252177202</v>
      </c>
      <c r="AU40" s="416">
        <f t="shared" si="34"/>
        <v>377327.30816482008</v>
      </c>
      <c r="AV40" s="416">
        <f t="shared" si="35"/>
        <v>372471.91549165139</v>
      </c>
      <c r="AW40" s="416">
        <f t="shared" si="36"/>
        <v>388416.85821527091</v>
      </c>
      <c r="AX40" s="416">
        <f t="shared" si="37"/>
        <v>405338.3204323753</v>
      </c>
      <c r="AY40" s="416">
        <f t="shared" si="38"/>
        <v>421792.21636760636</v>
      </c>
      <c r="AZ40" s="416">
        <f t="shared" si="39"/>
        <v>432466.48285981134</v>
      </c>
      <c r="BA40" s="416">
        <f t="shared" si="40"/>
        <v>443614.37976349704</v>
      </c>
      <c r="BB40" s="440"/>
    </row>
    <row r="41" spans="2:55" s="223" customFormat="1">
      <c r="C41" s="721" t="str">
        <f>'C. Masterfiles'!C60</f>
        <v>N16</v>
      </c>
      <c r="D41" s="410" t="str">
        <f>'C. Masterfiles'!E60</f>
        <v>GPRS System</v>
      </c>
      <c r="E41" s="410" t="str">
        <f>'C. Masterfiles'!D60</f>
        <v>GPRS</v>
      </c>
      <c r="F41" s="411">
        <f>'6. Network Design'!G1688</f>
        <v>9.7251025000000002</v>
      </c>
      <c r="G41" s="411">
        <f>'6. Network Design'!H1688</f>
        <v>9.6214900735710742</v>
      </c>
      <c r="H41" s="411">
        <f>'6. Network Design'!I1688</f>
        <v>10.051345758821942</v>
      </c>
      <c r="I41" s="411">
        <f>'6. Network Design'!J1688</f>
        <v>10.503267535495141</v>
      </c>
      <c r="J41" s="411">
        <f>'6. Network Design'!K1688</f>
        <v>10.939266566434599</v>
      </c>
      <c r="K41" s="411">
        <f>'6. Network Design'!L1688</f>
        <v>11.220866200329295</v>
      </c>
      <c r="L41" s="411">
        <f>'6. Network Design'!M1688</f>
        <v>11.50971479861553</v>
      </c>
      <c r="M41" s="412">
        <f>'5. Unit inv. &amp; direct opex'!T257</f>
        <v>2200000</v>
      </c>
      <c r="N41" s="412">
        <f>'5. Unit inv. &amp; direct opex'!U257</f>
        <v>2164600</v>
      </c>
      <c r="O41" s="412">
        <f>'5. Unit inv. &amp; direct opex'!V257</f>
        <v>2130105.7999999998</v>
      </c>
      <c r="P41" s="412">
        <f>'5. Unit inv. &amp; direct opex'!W257</f>
        <v>2096503.8333999999</v>
      </c>
      <c r="Q41" s="412">
        <f>'5. Unit inv. &amp; direct opex'!X257</f>
        <v>2063780.9095681999</v>
      </c>
      <c r="R41" s="412">
        <f>'5. Unit inv. &amp; direct opex'!Y257</f>
        <v>2031924.2087282685</v>
      </c>
      <c r="S41" s="412">
        <f>'5. Unit inv. &amp; direct opex'!Z257</f>
        <v>2000921.2770042187</v>
      </c>
      <c r="T41" s="413">
        <f t="shared" si="18"/>
        <v>21395225.5</v>
      </c>
      <c r="U41" s="413">
        <f t="shared" si="19"/>
        <v>20826677.413251948</v>
      </c>
      <c r="V41" s="413">
        <f t="shared" si="20"/>
        <v>21410429.898672018</v>
      </c>
      <c r="W41" s="413">
        <f t="shared" si="21"/>
        <v>22020140.651391331</v>
      </c>
      <c r="X41" s="413">
        <f t="shared" si="22"/>
        <v>22576249.504485395</v>
      </c>
      <c r="Y41" s="413">
        <f t="shared" si="23"/>
        <v>22799949.675349876</v>
      </c>
      <c r="Z41" s="508">
        <f t="shared" si="24"/>
        <v>23030033.232800141</v>
      </c>
      <c r="AA41" s="414">
        <f>'B. Dashboard'!F57</f>
        <v>8.3000000000000004E-2</v>
      </c>
      <c r="AB41" s="414">
        <f>'5. Unit inv. &amp; direct opex'!K31</f>
        <v>-0.02</v>
      </c>
      <c r="AC41" s="412">
        <f>'5. Unit inv. &amp; direct opex'!I31</f>
        <v>8</v>
      </c>
      <c r="AD41" s="414">
        <f>'B. Dashboard'!F59</f>
        <v>0.05</v>
      </c>
      <c r="AE41" s="415">
        <f t="shared" si="25"/>
        <v>9.9176831024151688E-2</v>
      </c>
      <c r="AF41" s="415">
        <f t="shared" si="26"/>
        <v>0.18217683102415169</v>
      </c>
      <c r="AG41" s="413">
        <f t="shared" si="27"/>
        <v>3897714.3806371214</v>
      </c>
      <c r="AH41" s="413">
        <f t="shared" si="28"/>
        <v>3794138.0919085168</v>
      </c>
      <c r="AI41" s="413">
        <f t="shared" si="29"/>
        <v>3900484.2698048176</v>
      </c>
      <c r="AJ41" s="413">
        <f t="shared" si="30"/>
        <v>4011559.4425765723</v>
      </c>
      <c r="AK41" s="413">
        <f t="shared" si="31"/>
        <v>4112869.591137724</v>
      </c>
      <c r="AL41" s="413">
        <f t="shared" si="32"/>
        <v>4153622.5793653768</v>
      </c>
      <c r="AM41" s="508">
        <f t="shared" si="33"/>
        <v>4195538.4727324294</v>
      </c>
      <c r="AN41" s="413">
        <f>F41*'5. Unit inv. &amp; direct opex'!AA257</f>
        <v>2139522.5499999998</v>
      </c>
      <c r="AO41" s="413">
        <f>G41*'5. Unit inv. &amp; direct opex'!AB257</f>
        <v>2165412.5559579055</v>
      </c>
      <c r="AP41" s="413">
        <f>H41*'5. Unit inv. &amp; direct opex'!AC257</f>
        <v>2314185.4616395165</v>
      </c>
      <c r="AQ41" s="413">
        <f>I41*'5. Unit inv. &amp; direct opex'!AD257</f>
        <v>2473853.6843414321</v>
      </c>
      <c r="AR41" s="413">
        <f>J41*'5. Unit inv. &amp; direct opex'!AE257</f>
        <v>2635805.8707439778</v>
      </c>
      <c r="AS41" s="413">
        <f>K41*'5. Unit inv. &amp; direct opex'!AF257</f>
        <v>2765841.1463916046</v>
      </c>
      <c r="AT41" s="508">
        <f>L41*'5. Unit inv. &amp; direct opex'!AG257</f>
        <v>2902291.6034835232</v>
      </c>
      <c r="AU41" s="416">
        <f t="shared" si="34"/>
        <v>6037236.9306371212</v>
      </c>
      <c r="AV41" s="416">
        <f t="shared" si="35"/>
        <v>5959550.6478664223</v>
      </c>
      <c r="AW41" s="416">
        <f t="shared" si="36"/>
        <v>6214669.7314443346</v>
      </c>
      <c r="AX41" s="416">
        <f t="shared" si="37"/>
        <v>6485413.1269180048</v>
      </c>
      <c r="AY41" s="416">
        <f t="shared" si="38"/>
        <v>6748675.4618817018</v>
      </c>
      <c r="AZ41" s="416">
        <f t="shared" si="39"/>
        <v>6919463.7257569814</v>
      </c>
      <c r="BA41" s="416">
        <f t="shared" si="40"/>
        <v>7097830.0762159526</v>
      </c>
      <c r="BB41" s="440"/>
    </row>
    <row r="42" spans="2:55" s="223" customFormat="1">
      <c r="C42" s="721" t="str">
        <f>'C. Masterfiles'!C61</f>
        <v>N17</v>
      </c>
      <c r="D42" s="410" t="str">
        <f>'C. Masterfiles'!E61</f>
        <v>Retail Billing system</v>
      </c>
      <c r="E42" s="410" t="str">
        <f>'C. Masterfiles'!D61</f>
        <v>BIL</v>
      </c>
      <c r="F42" s="411">
        <f>'6. Network Design'!G1689</f>
        <v>2.4312756250000001</v>
      </c>
      <c r="G42" s="411">
        <f>'6. Network Design'!H1689</f>
        <v>2.4053725183927686</v>
      </c>
      <c r="H42" s="411">
        <f>'6. Network Design'!I1689</f>
        <v>2.5128364397054854</v>
      </c>
      <c r="I42" s="411">
        <f>'6. Network Design'!J1689</f>
        <v>2.6258168838737852</v>
      </c>
      <c r="J42" s="411">
        <f>'6. Network Design'!K1689</f>
        <v>2.7348166416086497</v>
      </c>
      <c r="K42" s="411">
        <f>'6. Network Design'!L1689</f>
        <v>2.8052165500823238</v>
      </c>
      <c r="L42" s="411">
        <f>'6. Network Design'!M1689</f>
        <v>2.8774286996538825</v>
      </c>
      <c r="M42" s="412">
        <f>'5. Unit inv. &amp; direct opex'!T258</f>
        <v>2200000</v>
      </c>
      <c r="N42" s="412">
        <f>'5. Unit inv. &amp; direct opex'!U258</f>
        <v>2164600</v>
      </c>
      <c r="O42" s="412">
        <f>'5. Unit inv. &amp; direct opex'!V258</f>
        <v>2130105.7999999998</v>
      </c>
      <c r="P42" s="412">
        <f>'5. Unit inv. &amp; direct opex'!W258</f>
        <v>2096503.8333999999</v>
      </c>
      <c r="Q42" s="412">
        <f>'5. Unit inv. &amp; direct opex'!X258</f>
        <v>2063780.9095681999</v>
      </c>
      <c r="R42" s="412">
        <f>'5. Unit inv. &amp; direct opex'!Y258</f>
        <v>2031924.2087282685</v>
      </c>
      <c r="S42" s="412">
        <f>'5. Unit inv. &amp; direct opex'!Z258</f>
        <v>2000921.2770042187</v>
      </c>
      <c r="T42" s="413">
        <f t="shared" si="18"/>
        <v>5348806.375</v>
      </c>
      <c r="U42" s="413">
        <f t="shared" si="19"/>
        <v>5206669.3533129869</v>
      </c>
      <c r="V42" s="413">
        <f t="shared" si="20"/>
        <v>5352607.4746680046</v>
      </c>
      <c r="W42" s="413">
        <f t="shared" si="21"/>
        <v>5505035.1628478328</v>
      </c>
      <c r="X42" s="413">
        <f t="shared" si="22"/>
        <v>5644062.3761213487</v>
      </c>
      <c r="Y42" s="413">
        <f t="shared" si="23"/>
        <v>5699987.4188374691</v>
      </c>
      <c r="Z42" s="508">
        <f t="shared" si="24"/>
        <v>5757508.3082000352</v>
      </c>
      <c r="AA42" s="414">
        <f>'B. Dashboard'!F57</f>
        <v>8.3000000000000004E-2</v>
      </c>
      <c r="AB42" s="414">
        <f>'5. Unit inv. &amp; direct opex'!K32</f>
        <v>-0.02</v>
      </c>
      <c r="AC42" s="412">
        <f>'5. Unit inv. &amp; direct opex'!I32</f>
        <v>8</v>
      </c>
      <c r="AD42" s="414">
        <f>'B. Dashboard'!F59</f>
        <v>0.05</v>
      </c>
      <c r="AE42" s="415">
        <f t="shared" si="25"/>
        <v>9.9176831024151688E-2</v>
      </c>
      <c r="AF42" s="415">
        <f t="shared" si="26"/>
        <v>0.18217683102415169</v>
      </c>
      <c r="AG42" s="413">
        <f t="shared" si="27"/>
        <v>974428.59515928035</v>
      </c>
      <c r="AH42" s="413">
        <f t="shared" si="28"/>
        <v>948534.52297712921</v>
      </c>
      <c r="AI42" s="413">
        <f t="shared" si="29"/>
        <v>975121.06745120441</v>
      </c>
      <c r="AJ42" s="413">
        <f t="shared" si="30"/>
        <v>1002889.8606441431</v>
      </c>
      <c r="AK42" s="413">
        <f t="shared" si="31"/>
        <v>1028217.397784431</v>
      </c>
      <c r="AL42" s="413">
        <f t="shared" si="32"/>
        <v>1038405.6448413442</v>
      </c>
      <c r="AM42" s="508">
        <f t="shared" si="33"/>
        <v>1048884.6181831073</v>
      </c>
      <c r="AN42" s="413">
        <f>F42*'5. Unit inv. &amp; direct opex'!AA258</f>
        <v>534880.63749999995</v>
      </c>
      <c r="AO42" s="413">
        <f>G42*'5. Unit inv. &amp; direct opex'!AB258</f>
        <v>541353.13898947637</v>
      </c>
      <c r="AP42" s="413">
        <f>H42*'5. Unit inv. &amp; direct opex'!AC258</f>
        <v>578546.36540987913</v>
      </c>
      <c r="AQ42" s="413">
        <f>I42*'5. Unit inv. &amp; direct opex'!AD258</f>
        <v>618463.42108535802</v>
      </c>
      <c r="AR42" s="413">
        <f>J42*'5. Unit inv. &amp; direct opex'!AE258</f>
        <v>658951.46768599446</v>
      </c>
      <c r="AS42" s="413">
        <f>K42*'5. Unit inv. &amp; direct opex'!AF258</f>
        <v>691460.28659790114</v>
      </c>
      <c r="AT42" s="508">
        <f>L42*'5. Unit inv. &amp; direct opex'!AG258</f>
        <v>725572.90087088081</v>
      </c>
      <c r="AU42" s="416">
        <f t="shared" si="34"/>
        <v>1509309.2326592803</v>
      </c>
      <c r="AV42" s="416">
        <f t="shared" si="35"/>
        <v>1489887.6619666056</v>
      </c>
      <c r="AW42" s="416">
        <f t="shared" si="36"/>
        <v>1553667.4328610837</v>
      </c>
      <c r="AX42" s="416">
        <f t="shared" si="37"/>
        <v>1621353.2817295012</v>
      </c>
      <c r="AY42" s="416">
        <f t="shared" si="38"/>
        <v>1687168.8654704255</v>
      </c>
      <c r="AZ42" s="416">
        <f t="shared" si="39"/>
        <v>1729865.9314392454</v>
      </c>
      <c r="BA42" s="416">
        <f t="shared" si="40"/>
        <v>1774457.5190539882</v>
      </c>
      <c r="BB42" s="440"/>
    </row>
    <row r="43" spans="2:55" s="223" customFormat="1">
      <c r="C43" s="721" t="str">
        <f>'C. Masterfiles'!C62</f>
        <v>N18</v>
      </c>
      <c r="D43" s="410" t="str">
        <f>'C. Masterfiles'!E62</f>
        <v>Система за таксуване (Interconnection Billing System)</v>
      </c>
      <c r="E43" s="410" t="str">
        <f>'C. Masterfiles'!D62</f>
        <v>IBIL</v>
      </c>
      <c r="F43" s="411">
        <f>'6. Network Design'!G1690</f>
        <v>0.77800820000000004</v>
      </c>
      <c r="G43" s="411">
        <f>'6. Network Design'!H1690</f>
        <v>0.76971920588568599</v>
      </c>
      <c r="H43" s="411">
        <f>'6. Network Design'!I1690</f>
        <v>0.80410766070575534</v>
      </c>
      <c r="I43" s="411">
        <f>'6. Network Design'!J1690</f>
        <v>0.84026140283961126</v>
      </c>
      <c r="J43" s="411">
        <f>'6. Network Design'!K1690</f>
        <v>0.87514132531476785</v>
      </c>
      <c r="K43" s="411">
        <f>'6. Network Design'!L1690</f>
        <v>0.89766929602634371</v>
      </c>
      <c r="L43" s="411">
        <f>'6. Network Design'!M1690</f>
        <v>0.92077718388924246</v>
      </c>
      <c r="M43" s="412">
        <f>'5. Unit inv. &amp; direct opex'!T259</f>
        <v>2200000</v>
      </c>
      <c r="N43" s="412">
        <f>'5. Unit inv. &amp; direct opex'!U259</f>
        <v>2164600</v>
      </c>
      <c r="O43" s="412">
        <f>'5. Unit inv. &amp; direct opex'!V259</f>
        <v>2130105.7999999998</v>
      </c>
      <c r="P43" s="412">
        <f>'5. Unit inv. &amp; direct opex'!W259</f>
        <v>2096503.8333999999</v>
      </c>
      <c r="Q43" s="412">
        <f>'5. Unit inv. &amp; direct opex'!X259</f>
        <v>2063780.9095681999</v>
      </c>
      <c r="R43" s="412">
        <f>'5. Unit inv. &amp; direct opex'!Y259</f>
        <v>2031924.2087282685</v>
      </c>
      <c r="S43" s="412">
        <f>'5. Unit inv. &amp; direct opex'!Z259</f>
        <v>2000921.2770042187</v>
      </c>
      <c r="T43" s="413">
        <f t="shared" si="18"/>
        <v>1711618.04</v>
      </c>
      <c r="U43" s="413">
        <f t="shared" si="19"/>
        <v>1666134.193060156</v>
      </c>
      <c r="V43" s="413">
        <f t="shared" si="20"/>
        <v>1712834.3918937615</v>
      </c>
      <c r="W43" s="413">
        <f t="shared" si="21"/>
        <v>1761611.2521113066</v>
      </c>
      <c r="X43" s="413">
        <f t="shared" si="22"/>
        <v>1806099.9603588316</v>
      </c>
      <c r="Y43" s="413">
        <f t="shared" si="23"/>
        <v>1823995.9740279904</v>
      </c>
      <c r="Z43" s="508">
        <f t="shared" si="24"/>
        <v>1842402.6586240113</v>
      </c>
      <c r="AA43" s="414">
        <f>'B. Dashboard'!F57</f>
        <v>8.3000000000000004E-2</v>
      </c>
      <c r="AB43" s="414">
        <f>'5. Unit inv. &amp; direct opex'!K33</f>
        <v>-0.02</v>
      </c>
      <c r="AC43" s="412">
        <f>'5. Unit inv. &amp; direct opex'!I33</f>
        <v>8</v>
      </c>
      <c r="AD43" s="414">
        <f>'B. Dashboard'!F59</f>
        <v>0.05</v>
      </c>
      <c r="AE43" s="415">
        <f t="shared" si="25"/>
        <v>9.9176831024151688E-2</v>
      </c>
      <c r="AF43" s="415">
        <f t="shared" si="26"/>
        <v>0.18217683102415169</v>
      </c>
      <c r="AG43" s="413">
        <f t="shared" si="27"/>
        <v>311817.1504509697</v>
      </c>
      <c r="AH43" s="413">
        <f t="shared" si="28"/>
        <v>303531.04735268134</v>
      </c>
      <c r="AI43" s="413">
        <f t="shared" si="29"/>
        <v>312038.7415843854</v>
      </c>
      <c r="AJ43" s="413">
        <f t="shared" si="30"/>
        <v>320924.7554061258</v>
      </c>
      <c r="AK43" s="413">
        <f t="shared" si="31"/>
        <v>329029.56729101791</v>
      </c>
      <c r="AL43" s="413">
        <f t="shared" si="32"/>
        <v>332289.80634923017</v>
      </c>
      <c r="AM43" s="508">
        <f t="shared" si="33"/>
        <v>335643.07781859435</v>
      </c>
      <c r="AN43" s="413">
        <f>F43*'5. Unit inv. &amp; direct opex'!AA259</f>
        <v>171161.804</v>
      </c>
      <c r="AO43" s="413">
        <f>G43*'5. Unit inv. &amp; direct opex'!AB259</f>
        <v>173233.00447663246</v>
      </c>
      <c r="AP43" s="413">
        <f>H43*'5. Unit inv. &amp; direct opex'!AC259</f>
        <v>185134.83693116132</v>
      </c>
      <c r="AQ43" s="413">
        <f>I43*'5. Unit inv. &amp; direct opex'!AD259</f>
        <v>197908.29474731456</v>
      </c>
      <c r="AR43" s="413">
        <f>J43*'5. Unit inv. &amp; direct opex'!AE259</f>
        <v>210864.46965951822</v>
      </c>
      <c r="AS43" s="413">
        <f>K43*'5. Unit inv. &amp; direct opex'!AF259</f>
        <v>221267.29171132838</v>
      </c>
      <c r="AT43" s="508">
        <f>L43*'5. Unit inv. &amp; direct opex'!AG259</f>
        <v>232183.32827868187</v>
      </c>
      <c r="AU43" s="416">
        <f t="shared" si="34"/>
        <v>482978.9544509697</v>
      </c>
      <c r="AV43" s="416">
        <f t="shared" si="35"/>
        <v>476764.0518293138</v>
      </c>
      <c r="AW43" s="416">
        <f t="shared" si="36"/>
        <v>497173.57851554675</v>
      </c>
      <c r="AX43" s="416">
        <f t="shared" si="37"/>
        <v>518833.05015344033</v>
      </c>
      <c r="AY43" s="416">
        <f t="shared" si="38"/>
        <v>539894.03695053607</v>
      </c>
      <c r="AZ43" s="416">
        <f t="shared" si="39"/>
        <v>553557.09806055855</v>
      </c>
      <c r="BA43" s="416">
        <f t="shared" si="40"/>
        <v>567826.40609727625</v>
      </c>
      <c r="BB43" s="440"/>
    </row>
    <row r="44" spans="2:55">
      <c r="B44" s="223"/>
      <c r="C44" s="721" t="str">
        <f>'C. Masterfiles'!C63</f>
        <v>N19</v>
      </c>
      <c r="D44" s="410" t="str">
        <f>'C. Masterfiles'!E63</f>
        <v>Шлюз за взаимниосвързване (Interconnect Gateway)</v>
      </c>
      <c r="E44" s="410" t="str">
        <f>'C. Masterfiles'!D63</f>
        <v>IGW</v>
      </c>
      <c r="F44" s="411">
        <f>'6. Network Design'!G1691</f>
        <v>5.011295244900043</v>
      </c>
      <c r="G44" s="411">
        <f>'6. Network Design'!H1691</f>
        <v>5.107447752762754</v>
      </c>
      <c r="H44" s="411">
        <f>'6. Network Design'!I1691</f>
        <v>5.205094531604975</v>
      </c>
      <c r="I44" s="411">
        <f>'6. Network Design'!J1691</f>
        <v>5.3042035881701839</v>
      </c>
      <c r="J44" s="411">
        <f>'6. Network Design'!K1691</f>
        <v>5.3820756539058969</v>
      </c>
      <c r="K44" s="411">
        <f>'6. Network Design'!L1691</f>
        <v>5.5083208534608259</v>
      </c>
      <c r="L44" s="411">
        <f>'6. Network Design'!M1691</f>
        <v>5.6184872705300419</v>
      </c>
      <c r="M44" s="412">
        <f>'5. Unit inv. &amp; direct opex'!T260</f>
        <v>550000</v>
      </c>
      <c r="N44" s="412">
        <f>'5. Unit inv. &amp; direct opex'!U260</f>
        <v>541150</v>
      </c>
      <c r="O44" s="412">
        <f>'5. Unit inv. &amp; direct opex'!V260</f>
        <v>532526.44999999995</v>
      </c>
      <c r="P44" s="412">
        <f>'5. Unit inv. &amp; direct opex'!W260</f>
        <v>524125.95834999997</v>
      </c>
      <c r="Q44" s="412">
        <f>'5. Unit inv. &amp; direct opex'!X260</f>
        <v>515945.22739204997</v>
      </c>
      <c r="R44" s="412">
        <f>'5. Unit inv. &amp; direct opex'!Y260</f>
        <v>507981.05218206713</v>
      </c>
      <c r="S44" s="412">
        <f>'5. Unit inv. &amp; direct opex'!Z260</f>
        <v>500230.31925105467</v>
      </c>
      <c r="T44" s="413">
        <f t="shared" si="18"/>
        <v>2756212.3846950238</v>
      </c>
      <c r="U44" s="413">
        <f t="shared" si="19"/>
        <v>2763895.3514075642</v>
      </c>
      <c r="V44" s="413">
        <f t="shared" si="20"/>
        <v>2771850.5128300101</v>
      </c>
      <c r="W44" s="413">
        <f t="shared" si="21"/>
        <v>2780070.7889332063</v>
      </c>
      <c r="X44" s="413">
        <f t="shared" si="22"/>
        <v>2776856.2470956938</v>
      </c>
      <c r="Y44" s="413">
        <f t="shared" si="23"/>
        <v>2798122.6228974522</v>
      </c>
      <c r="Z44" s="508">
        <f t="shared" si="24"/>
        <v>2810537.6810452295</v>
      </c>
      <c r="AA44" s="414">
        <f>'B. Dashboard'!F57</f>
        <v>8.3000000000000004E-2</v>
      </c>
      <c r="AB44" s="414">
        <f>'5. Unit inv. &amp; direct opex'!K34</f>
        <v>-0.02</v>
      </c>
      <c r="AC44" s="412">
        <f>'5. Unit inv. &amp; direct opex'!I34</f>
        <v>8</v>
      </c>
      <c r="AD44" s="414">
        <f>'B. Dashboard'!F59</f>
        <v>0.05</v>
      </c>
      <c r="AE44" s="415">
        <f t="shared" si="25"/>
        <v>9.9176831024151688E-2</v>
      </c>
      <c r="AF44" s="415">
        <f t="shared" si="26"/>
        <v>0.18217683102415169</v>
      </c>
      <c r="AG44" s="413">
        <f t="shared" si="27"/>
        <v>502118.03787325951</v>
      </c>
      <c r="AH44" s="413">
        <f t="shared" si="28"/>
        <v>503517.69640181417</v>
      </c>
      <c r="AI44" s="413">
        <f t="shared" si="29"/>
        <v>504966.94250004098</v>
      </c>
      <c r="AJ44" s="413">
        <f t="shared" si="30"/>
        <v>506464.48635066481</v>
      </c>
      <c r="AK44" s="413">
        <f t="shared" si="31"/>
        <v>505878.87130551221</v>
      </c>
      <c r="AL44" s="413">
        <f t="shared" si="32"/>
        <v>509753.11225644528</v>
      </c>
      <c r="AM44" s="508">
        <f t="shared" si="33"/>
        <v>512014.84820678795</v>
      </c>
      <c r="AN44" s="413">
        <f>F44*'5. Unit inv. &amp; direct opex'!AA260</f>
        <v>275621.23846950236</v>
      </c>
      <c r="AO44" s="413">
        <f>G44*'5. Unit inv. &amp; direct opex'!AB260</f>
        <v>287370.54780919629</v>
      </c>
      <c r="AP44" s="413">
        <f>H44*'5. Unit inv. &amp; direct opex'!AC260</f>
        <v>299600.53062863118</v>
      </c>
      <c r="AQ44" s="413">
        <f>I44*'5. Unit inv. &amp; direct opex'!AD260</f>
        <v>312327.17687013745</v>
      </c>
      <c r="AR44" s="413">
        <f>J44*'5. Unit inv. &amp; direct opex'!AE260</f>
        <v>324201.50197457505</v>
      </c>
      <c r="AS44" s="413">
        <f>K44*'5. Unit inv. &amp; direct opex'!AF260</f>
        <v>339437.70899749635</v>
      </c>
      <c r="AT44" s="508">
        <f>L44*'5. Unit inv. &amp; direct opex'!AG260</f>
        <v>354189.67183052748</v>
      </c>
      <c r="AU44" s="416">
        <f t="shared" si="34"/>
        <v>777739.27634276194</v>
      </c>
      <c r="AV44" s="416">
        <f t="shared" si="35"/>
        <v>790888.2442110104</v>
      </c>
      <c r="AW44" s="416">
        <f t="shared" si="36"/>
        <v>804567.47312867222</v>
      </c>
      <c r="AX44" s="416">
        <f t="shared" si="37"/>
        <v>818791.66322080232</v>
      </c>
      <c r="AY44" s="416">
        <f t="shared" si="38"/>
        <v>830080.37328008725</v>
      </c>
      <c r="AZ44" s="416">
        <f t="shared" si="39"/>
        <v>849190.82125394163</v>
      </c>
      <c r="BA44" s="416">
        <f t="shared" si="40"/>
        <v>866204.52003731544</v>
      </c>
      <c r="BB44" s="440"/>
      <c r="BC44" s="223"/>
    </row>
    <row r="45" spans="2:55">
      <c r="B45" s="223"/>
      <c r="C45" s="721" t="str">
        <f>'C. Masterfiles'!C64</f>
        <v>N20</v>
      </c>
      <c r="D45" s="410" t="str">
        <f>'C. Masterfiles'!E64</f>
        <v>Международен шлюз за взаимниосвързване  (International Gateway)</v>
      </c>
      <c r="E45" s="410" t="str">
        <f>'C. Masterfiles'!D64</f>
        <v>INT</v>
      </c>
      <c r="F45" s="411">
        <f>'6. Network Design'!G1692</f>
        <v>1.0022590489800087</v>
      </c>
      <c r="G45" s="411">
        <f>'6. Network Design'!H1692</f>
        <v>1.0214895505525508</v>
      </c>
      <c r="H45" s="411">
        <f>'6. Network Design'!I1692</f>
        <v>1.0410189063209949</v>
      </c>
      <c r="I45" s="411">
        <f>'6. Network Design'!J1692</f>
        <v>1.0608407176340369</v>
      </c>
      <c r="J45" s="411">
        <f>'6. Network Design'!K1692</f>
        <v>1.0764151307811793</v>
      </c>
      <c r="K45" s="411">
        <f>'6. Network Design'!L1692</f>
        <v>1.101664170692165</v>
      </c>
      <c r="L45" s="411">
        <f>'6. Network Design'!M1692</f>
        <v>1.1236974541060085</v>
      </c>
      <c r="M45" s="412">
        <f>'5. Unit inv. &amp; direct opex'!T261</f>
        <v>220000</v>
      </c>
      <c r="N45" s="412">
        <f>'5. Unit inv. &amp; direct opex'!U261</f>
        <v>216460</v>
      </c>
      <c r="O45" s="412">
        <f>'5. Unit inv. &amp; direct opex'!V261</f>
        <v>213010.58</v>
      </c>
      <c r="P45" s="412">
        <f>'5. Unit inv. &amp; direct opex'!W261</f>
        <v>209650.38334</v>
      </c>
      <c r="Q45" s="412">
        <f>'5. Unit inv. &amp; direct opex'!X261</f>
        <v>206378.09095681997</v>
      </c>
      <c r="R45" s="412">
        <f>'5. Unit inv. &amp; direct opex'!Y261</f>
        <v>203192.42087282683</v>
      </c>
      <c r="S45" s="412">
        <f>'5. Unit inv. &amp; direct opex'!Z261</f>
        <v>200092.12770042187</v>
      </c>
      <c r="T45" s="413">
        <f t="shared" si="18"/>
        <v>220496.99077560191</v>
      </c>
      <c r="U45" s="413">
        <f t="shared" si="19"/>
        <v>221111.62811260513</v>
      </c>
      <c r="V45" s="413">
        <f t="shared" si="20"/>
        <v>221748.04102640078</v>
      </c>
      <c r="W45" s="413">
        <f t="shared" si="21"/>
        <v>222405.66311465652</v>
      </c>
      <c r="X45" s="413">
        <f t="shared" si="22"/>
        <v>222148.49976765551</v>
      </c>
      <c r="Y45" s="413">
        <f t="shared" si="23"/>
        <v>223849.80983179613</v>
      </c>
      <c r="Z45" s="508">
        <f t="shared" si="24"/>
        <v>224843.0144836184</v>
      </c>
      <c r="AA45" s="414">
        <f>'B. Dashboard'!F57</f>
        <v>8.3000000000000004E-2</v>
      </c>
      <c r="AB45" s="414">
        <f>'5. Unit inv. &amp; direct opex'!K35</f>
        <v>-0.02</v>
      </c>
      <c r="AC45" s="412">
        <f>'5. Unit inv. &amp; direct opex'!I35</f>
        <v>8</v>
      </c>
      <c r="AD45" s="414">
        <f>'B. Dashboard'!F59</f>
        <v>0.05</v>
      </c>
      <c r="AE45" s="415">
        <f t="shared" si="25"/>
        <v>9.9176831024151688E-2</v>
      </c>
      <c r="AF45" s="415">
        <f t="shared" si="26"/>
        <v>0.18217683102415169</v>
      </c>
      <c r="AG45" s="413">
        <f t="shared" si="27"/>
        <v>40169.443029860762</v>
      </c>
      <c r="AH45" s="413">
        <f t="shared" si="28"/>
        <v>40281.415712145135</v>
      </c>
      <c r="AI45" s="413">
        <f t="shared" si="29"/>
        <v>40397.355400003275</v>
      </c>
      <c r="AJ45" s="413">
        <f t="shared" si="30"/>
        <v>40517.158908053185</v>
      </c>
      <c r="AK45" s="413">
        <f t="shared" si="31"/>
        <v>40470.309704440981</v>
      </c>
      <c r="AL45" s="413">
        <f t="shared" si="32"/>
        <v>40780.248980515615</v>
      </c>
      <c r="AM45" s="508">
        <f t="shared" si="33"/>
        <v>40961.187856543038</v>
      </c>
      <c r="AN45" s="413">
        <f>F45*'5. Unit inv. &amp; direct opex'!AA261</f>
        <v>22049.699077560192</v>
      </c>
      <c r="AO45" s="413">
        <f>G45*'5. Unit inv. &amp; direct opex'!AB261</f>
        <v>22989.643824735704</v>
      </c>
      <c r="AP45" s="413">
        <f>H45*'5. Unit inv. &amp; direct opex'!AC261</f>
        <v>23968.042450290493</v>
      </c>
      <c r="AQ45" s="413">
        <f>I45*'5. Unit inv. &amp; direct opex'!AD261</f>
        <v>24986.174149610997</v>
      </c>
      <c r="AR45" s="413">
        <f>J45*'5. Unit inv. &amp; direct opex'!AE261</f>
        <v>25936.120157966001</v>
      </c>
      <c r="AS45" s="413">
        <f>K45*'5. Unit inv. &amp; direct opex'!AF261</f>
        <v>27155.016719799707</v>
      </c>
      <c r="AT45" s="508">
        <f>L45*'5. Unit inv. &amp; direct opex'!AG261</f>
        <v>28335.173746442204</v>
      </c>
      <c r="AU45" s="416">
        <f t="shared" si="34"/>
        <v>62219.14210742095</v>
      </c>
      <c r="AV45" s="416">
        <f t="shared" si="35"/>
        <v>63271.059536880843</v>
      </c>
      <c r="AW45" s="416">
        <f t="shared" si="36"/>
        <v>64365.397850293768</v>
      </c>
      <c r="AX45" s="416">
        <f t="shared" si="37"/>
        <v>65503.333057664182</v>
      </c>
      <c r="AY45" s="416">
        <f t="shared" si="38"/>
        <v>66406.429862406978</v>
      </c>
      <c r="AZ45" s="416">
        <f t="shared" si="39"/>
        <v>67935.265700315329</v>
      </c>
      <c r="BA45" s="416">
        <f t="shared" si="40"/>
        <v>69296.361602985242</v>
      </c>
      <c r="BB45" s="440"/>
      <c r="BC45" s="223"/>
    </row>
    <row r="46" spans="2:55">
      <c r="B46" s="223"/>
      <c r="C46" s="721" t="str">
        <f>'C. Masterfiles'!C65</f>
        <v>N21</v>
      </c>
      <c r="D46" s="410" t="str">
        <f>'C. Masterfiles'!E65</f>
        <v>Облужващ GPRS възел (Serving GPRS Support Node)</v>
      </c>
      <c r="E46" s="410" t="str">
        <f>'C. Masterfiles'!D65</f>
        <v>SGSN</v>
      </c>
      <c r="F46" s="411">
        <f>'6. Network Design'!G1693</f>
        <v>3</v>
      </c>
      <c r="G46" s="411">
        <f>'6. Network Design'!H1693</f>
        <v>3</v>
      </c>
      <c r="H46" s="411">
        <f>'6. Network Design'!I1693</f>
        <v>4</v>
      </c>
      <c r="I46" s="411">
        <f>'6. Network Design'!J1693</f>
        <v>4</v>
      </c>
      <c r="J46" s="411">
        <f>'6. Network Design'!K1693</f>
        <v>4</v>
      </c>
      <c r="K46" s="411">
        <f>'6. Network Design'!L1693</f>
        <v>4</v>
      </c>
      <c r="L46" s="411">
        <f>'6. Network Design'!M1693</f>
        <v>4</v>
      </c>
      <c r="M46" s="412">
        <f>'5. Unit inv. &amp; direct opex'!T262</f>
        <v>550000</v>
      </c>
      <c r="N46" s="412">
        <f>'5. Unit inv. &amp; direct opex'!U262</f>
        <v>541150</v>
      </c>
      <c r="O46" s="412">
        <f>'5. Unit inv. &amp; direct opex'!V262</f>
        <v>532526.44999999995</v>
      </c>
      <c r="P46" s="412">
        <f>'5. Unit inv. &amp; direct opex'!W262</f>
        <v>524125.95834999997</v>
      </c>
      <c r="Q46" s="412">
        <f>'5. Unit inv. &amp; direct opex'!X262</f>
        <v>515945.22739204997</v>
      </c>
      <c r="R46" s="412">
        <f>'5. Unit inv. &amp; direct opex'!Y262</f>
        <v>507981.05218206713</v>
      </c>
      <c r="S46" s="412">
        <f>'5. Unit inv. &amp; direct opex'!Z262</f>
        <v>500230.31925105467</v>
      </c>
      <c r="T46" s="413">
        <f t="shared" si="18"/>
        <v>1650000</v>
      </c>
      <c r="U46" s="413">
        <f t="shared" si="19"/>
        <v>1623450</v>
      </c>
      <c r="V46" s="413">
        <f t="shared" si="20"/>
        <v>2130105.7999999998</v>
      </c>
      <c r="W46" s="413">
        <f t="shared" si="21"/>
        <v>2096503.8333999999</v>
      </c>
      <c r="X46" s="413">
        <f t="shared" si="22"/>
        <v>2063780.9095681999</v>
      </c>
      <c r="Y46" s="413">
        <f t="shared" si="23"/>
        <v>2031924.2087282685</v>
      </c>
      <c r="Z46" s="508">
        <f t="shared" si="24"/>
        <v>2000921.2770042187</v>
      </c>
      <c r="AA46" s="414">
        <f>'B. Dashboard'!F57</f>
        <v>8.3000000000000004E-2</v>
      </c>
      <c r="AB46" s="414">
        <f>'5. Unit inv. &amp; direct opex'!K36</f>
        <v>-0.02</v>
      </c>
      <c r="AC46" s="412">
        <f>'5. Unit inv. &amp; direct opex'!I36</f>
        <v>8</v>
      </c>
      <c r="AD46" s="414">
        <f>'B. Dashboard'!F59</f>
        <v>0.05</v>
      </c>
      <c r="AE46" s="415">
        <f t="shared" si="25"/>
        <v>9.9176831024151688E-2</v>
      </c>
      <c r="AF46" s="415">
        <f t="shared" si="26"/>
        <v>0.18217683102415169</v>
      </c>
      <c r="AG46" s="413">
        <f t="shared" si="27"/>
        <v>300591.77118985029</v>
      </c>
      <c r="AH46" s="413">
        <f t="shared" si="28"/>
        <v>295754.97632615909</v>
      </c>
      <c r="AI46" s="413">
        <f t="shared" si="29"/>
        <v>388055.92439016543</v>
      </c>
      <c r="AJ46" s="413">
        <f t="shared" si="30"/>
        <v>381934.42459879804</v>
      </c>
      <c r="AK46" s="413">
        <f t="shared" si="31"/>
        <v>375973.06603327603</v>
      </c>
      <c r="AL46" s="413">
        <f t="shared" si="32"/>
        <v>370169.5132273729</v>
      </c>
      <c r="AM46" s="508">
        <f t="shared" si="33"/>
        <v>364521.49737342738</v>
      </c>
      <c r="AN46" s="413">
        <f>F46*'5. Unit inv. &amp; direct opex'!AA262</f>
        <v>165000</v>
      </c>
      <c r="AO46" s="413">
        <f>G46*'5. Unit inv. &amp; direct opex'!AB262</f>
        <v>168794.99999999997</v>
      </c>
      <c r="AP46" s="413">
        <f>H46*'5. Unit inv. &amp; direct opex'!AC262</f>
        <v>230236.37999999995</v>
      </c>
      <c r="AQ46" s="413">
        <f>I46*'5. Unit inv. &amp; direct opex'!AD262</f>
        <v>235531.81673999992</v>
      </c>
      <c r="AR46" s="413">
        <f>J46*'5. Unit inv. &amp; direct opex'!AE262</f>
        <v>240949.0485250199</v>
      </c>
      <c r="AS46" s="413">
        <f>K46*'5. Unit inv. &amp; direct opex'!AF262</f>
        <v>246490.87664109532</v>
      </c>
      <c r="AT46" s="508">
        <f>L46*'5. Unit inv. &amp; direct opex'!AG262</f>
        <v>252160.16680384049</v>
      </c>
      <c r="AU46" s="416">
        <f t="shared" si="34"/>
        <v>465591.77118985029</v>
      </c>
      <c r="AV46" s="416">
        <f t="shared" si="35"/>
        <v>464549.97632615909</v>
      </c>
      <c r="AW46" s="416">
        <f t="shared" si="36"/>
        <v>618292.30439016537</v>
      </c>
      <c r="AX46" s="416">
        <f t="shared" si="37"/>
        <v>617466.24133879796</v>
      </c>
      <c r="AY46" s="416">
        <f t="shared" si="38"/>
        <v>616922.11455829593</v>
      </c>
      <c r="AZ46" s="416">
        <f t="shared" si="39"/>
        <v>616660.38986846828</v>
      </c>
      <c r="BA46" s="416">
        <f t="shared" si="40"/>
        <v>616681.66417726781</v>
      </c>
      <c r="BB46" s="440"/>
      <c r="BC46" s="223"/>
    </row>
    <row r="47" spans="2:55" s="223" customFormat="1">
      <c r="C47" s="721" t="str">
        <f>'C. Masterfiles'!C66</f>
        <v>N22</v>
      </c>
      <c r="D47" s="410" t="str">
        <f>'C. Masterfiles'!E66</f>
        <v>Шлюз на мрежата за пакетна комутация (Gateway GPRS Support Node )</v>
      </c>
      <c r="E47" s="410" t="str">
        <f>'C. Masterfiles'!D66</f>
        <v>GGSN</v>
      </c>
      <c r="F47" s="411">
        <f>'6. Network Design'!G1694</f>
        <v>1.8234567187499999</v>
      </c>
      <c r="G47" s="411">
        <f>'6. Network Design'!H1694</f>
        <v>1.8040293887945762</v>
      </c>
      <c r="H47" s="411">
        <f>'6. Network Design'!I1694</f>
        <v>1.8846273297791138</v>
      </c>
      <c r="I47" s="411">
        <f>'6. Network Design'!J1694</f>
        <v>1.9693626629053385</v>
      </c>
      <c r="J47" s="411">
        <f>'6. Network Design'!K1694</f>
        <v>2.0511124812064874</v>
      </c>
      <c r="K47" s="411">
        <f>'6. Network Design'!L1694</f>
        <v>2.1039124125617428</v>
      </c>
      <c r="L47" s="411">
        <f>'6. Network Design'!M1694</f>
        <v>2.1580715247404121</v>
      </c>
      <c r="M47" s="412">
        <f>'5. Unit inv. &amp; direct opex'!T263</f>
        <v>605000</v>
      </c>
      <c r="N47" s="412">
        <f>'5. Unit inv. &amp; direct opex'!U263</f>
        <v>595265</v>
      </c>
      <c r="O47" s="412">
        <f>'5. Unit inv. &amp; direct opex'!V263</f>
        <v>585779.09499999997</v>
      </c>
      <c r="P47" s="412">
        <f>'5. Unit inv. &amp; direct opex'!W263</f>
        <v>576538.55418500002</v>
      </c>
      <c r="Q47" s="412">
        <f>'5. Unit inv. &amp; direct opex'!X263</f>
        <v>567539.7501312549</v>
      </c>
      <c r="R47" s="412">
        <f>'5. Unit inv. &amp; direct opex'!Y263</f>
        <v>558779.15740027372</v>
      </c>
      <c r="S47" s="412">
        <f>'5. Unit inv. &amp; direct opex'!Z263</f>
        <v>550253.35117616004</v>
      </c>
      <c r="T47" s="413">
        <f t="shared" si="18"/>
        <v>1103191.3148437499</v>
      </c>
      <c r="U47" s="413">
        <f t="shared" si="19"/>
        <v>1073875.5541208035</v>
      </c>
      <c r="V47" s="413">
        <f t="shared" si="20"/>
        <v>1103975.2916502757</v>
      </c>
      <c r="W47" s="413">
        <f t="shared" si="21"/>
        <v>1135413.5023373654</v>
      </c>
      <c r="X47" s="413">
        <f t="shared" si="22"/>
        <v>1164087.865075028</v>
      </c>
      <c r="Y47" s="413">
        <f t="shared" si="23"/>
        <v>1175622.4051352276</v>
      </c>
      <c r="Z47" s="508">
        <f t="shared" si="24"/>
        <v>1187486.0885662572</v>
      </c>
      <c r="AA47" s="414">
        <f>'B. Dashboard'!F57</f>
        <v>8.3000000000000004E-2</v>
      </c>
      <c r="AB47" s="414">
        <f>'5. Unit inv. &amp; direct opex'!K37</f>
        <v>-0.02</v>
      </c>
      <c r="AC47" s="412">
        <f>'5. Unit inv. &amp; direct opex'!I37</f>
        <v>8</v>
      </c>
      <c r="AD47" s="414">
        <f>'B. Dashboard'!F59</f>
        <v>0.05</v>
      </c>
      <c r="AE47" s="415">
        <f t="shared" si="25"/>
        <v>9.9176831024151688E-2</v>
      </c>
      <c r="AF47" s="415">
        <f t="shared" si="26"/>
        <v>0.18217683102415169</v>
      </c>
      <c r="AG47" s="413">
        <f t="shared" si="27"/>
        <v>200975.89775160156</v>
      </c>
      <c r="AH47" s="413">
        <f t="shared" si="28"/>
        <v>195635.24536403289</v>
      </c>
      <c r="AI47" s="413">
        <f t="shared" si="29"/>
        <v>201118.72016181087</v>
      </c>
      <c r="AJ47" s="413">
        <f t="shared" si="30"/>
        <v>206846.03375785449</v>
      </c>
      <c r="AK47" s="413">
        <f t="shared" si="31"/>
        <v>212069.83829303889</v>
      </c>
      <c r="AL47" s="413">
        <f t="shared" si="32"/>
        <v>214171.16424852717</v>
      </c>
      <c r="AM47" s="508">
        <f t="shared" si="33"/>
        <v>216332.45250026585</v>
      </c>
      <c r="AN47" s="413">
        <f>F47*'5. Unit inv. &amp; direct opex'!AA263</f>
        <v>110319.131484375</v>
      </c>
      <c r="AO47" s="413">
        <f>G47*'5. Unit inv. &amp; direct opex'!AB263</f>
        <v>111654.08491657949</v>
      </c>
      <c r="AP47" s="413">
        <f>H47*'5. Unit inv. &amp; direct opex'!AC263</f>
        <v>119325.18786578755</v>
      </c>
      <c r="AQ47" s="413">
        <f>I47*'5. Unit inv. &amp; direct opex'!AD263</f>
        <v>127558.08059885507</v>
      </c>
      <c r="AR47" s="413">
        <f>J47*'5. Unit inv. &amp; direct opex'!AE263</f>
        <v>135908.74021023637</v>
      </c>
      <c r="AS47" s="413">
        <f>K47*'5. Unit inv. &amp; direct opex'!AF263</f>
        <v>142613.68411081709</v>
      </c>
      <c r="AT47" s="508">
        <f>L47*'5. Unit inv. &amp; direct opex'!AG263</f>
        <v>149649.4108046192</v>
      </c>
      <c r="AU47" s="416">
        <f t="shared" si="34"/>
        <v>311295.02923597657</v>
      </c>
      <c r="AV47" s="416">
        <f t="shared" si="35"/>
        <v>307289.3302806124</v>
      </c>
      <c r="AW47" s="416">
        <f t="shared" si="36"/>
        <v>320443.9080275984</v>
      </c>
      <c r="AX47" s="416">
        <f t="shared" si="37"/>
        <v>334404.11435670953</v>
      </c>
      <c r="AY47" s="416">
        <f t="shared" si="38"/>
        <v>347978.57850327529</v>
      </c>
      <c r="AZ47" s="416">
        <f t="shared" si="39"/>
        <v>356784.84835934429</v>
      </c>
      <c r="BA47" s="416">
        <f t="shared" si="40"/>
        <v>365981.86330488505</v>
      </c>
      <c r="BB47" s="440"/>
    </row>
    <row r="48" spans="2:55" s="223" customFormat="1">
      <c r="C48" s="721" t="str">
        <f>'C. Masterfiles'!C67</f>
        <v>N23</v>
      </c>
      <c r="D48" s="410" t="str">
        <f>'C. Masterfiles'!E67</f>
        <v>IN Platform</v>
      </c>
      <c r="E48" s="410" t="str">
        <f>'C. Masterfiles'!D67</f>
        <v>IN/NGN</v>
      </c>
      <c r="F48" s="411">
        <f>'6. Network Design'!G1695</f>
        <v>2.481177699594407</v>
      </c>
      <c r="G48" s="411">
        <f>'6. Network Design'!H1695</f>
        <v>2.5267278565510054</v>
      </c>
      <c r="H48" s="411">
        <f>'6. Network Design'!I1695</f>
        <v>2.5727602374689913</v>
      </c>
      <c r="I48" s="411">
        <f>'6. Network Design'!J1695</f>
        <v>2.61922260815148</v>
      </c>
      <c r="J48" s="411">
        <f>'6. Network Design'!K1695</f>
        <v>2.6433950542868194</v>
      </c>
      <c r="K48" s="411">
        <f>'6. Network Design'!L1695</f>
        <v>2.7148666418493672</v>
      </c>
      <c r="L48" s="411">
        <f>'6. Network Design'!M1695</f>
        <v>2.7691639746863541</v>
      </c>
      <c r="M48" s="412">
        <f>'5. Unit inv. &amp; direct opex'!T264</f>
        <v>858000</v>
      </c>
      <c r="N48" s="412">
        <f>'5. Unit inv. &amp; direct opex'!U264</f>
        <v>844194</v>
      </c>
      <c r="O48" s="412">
        <f>'5. Unit inv. &amp; direct opex'!V264</f>
        <v>830741.26199999999</v>
      </c>
      <c r="P48" s="412">
        <f>'5. Unit inv. &amp; direct opex'!W264</f>
        <v>817636.49502599996</v>
      </c>
      <c r="Q48" s="412">
        <f>'5. Unit inv. &amp; direct opex'!X264</f>
        <v>804874.55473159801</v>
      </c>
      <c r="R48" s="412">
        <f>'5. Unit inv. &amp; direct opex'!Y264</f>
        <v>792450.44140402472</v>
      </c>
      <c r="S48" s="412">
        <f>'5. Unit inv. &amp; direct opex'!Z264</f>
        <v>780359.29803164536</v>
      </c>
      <c r="T48" s="413">
        <f t="shared" si="18"/>
        <v>2128850.4662520015</v>
      </c>
      <c r="U48" s="413">
        <f t="shared" si="19"/>
        <v>2133048.4961332195</v>
      </c>
      <c r="V48" s="413">
        <f t="shared" si="20"/>
        <v>2137298.0864984095</v>
      </c>
      <c r="W48" s="413">
        <f t="shared" si="21"/>
        <v>2141571.9930218342</v>
      </c>
      <c r="X48" s="413">
        <f t="shared" si="22"/>
        <v>2127601.417298812</v>
      </c>
      <c r="Y48" s="413">
        <f t="shared" si="23"/>
        <v>2151397.2686865935</v>
      </c>
      <c r="Z48" s="508">
        <f t="shared" si="24"/>
        <v>2160942.8554207641</v>
      </c>
      <c r="AA48" s="414">
        <f>'B. Dashboard'!F57</f>
        <v>8.3000000000000004E-2</v>
      </c>
      <c r="AB48" s="414">
        <f>'5. Unit inv. &amp; direct opex'!K38</f>
        <v>-0.02</v>
      </c>
      <c r="AC48" s="412">
        <f>'5. Unit inv. &amp; direct opex'!I38</f>
        <v>8</v>
      </c>
      <c r="AD48" s="414">
        <f>'B. Dashboard'!F59</f>
        <v>0.05</v>
      </c>
      <c r="AE48" s="415">
        <f t="shared" si="25"/>
        <v>9.9176831024151688E-2</v>
      </c>
      <c r="AF48" s="415">
        <f t="shared" si="26"/>
        <v>0.18217683102415169</v>
      </c>
      <c r="AG48" s="413">
        <f t="shared" si="27"/>
        <v>387827.23166607739</v>
      </c>
      <c r="AH48" s="413">
        <f t="shared" si="28"/>
        <v>388592.0154463824</v>
      </c>
      <c r="AI48" s="413">
        <f t="shared" si="29"/>
        <v>389366.19235226349</v>
      </c>
      <c r="AJ48" s="413">
        <f t="shared" si="30"/>
        <v>390144.79909879446</v>
      </c>
      <c r="AK48" s="413">
        <f t="shared" si="31"/>
        <v>387599.68388599134</v>
      </c>
      <c r="AL48" s="413">
        <f t="shared" si="32"/>
        <v>391934.736683339</v>
      </c>
      <c r="AM48" s="508">
        <f t="shared" si="33"/>
        <v>393673.72142483637</v>
      </c>
      <c r="AN48" s="413">
        <f>F48*'5. Unit inv. &amp; direct opex'!AA264</f>
        <v>212885.04662520014</v>
      </c>
      <c r="AO48" s="413">
        <f>G48*'5. Unit inv. &amp; direct opex'!AB264</f>
        <v>221779.49484419401</v>
      </c>
      <c r="AP48" s="413">
        <f>H48*'5. Unit inv. &amp; direct opex'!AC264</f>
        <v>231013.77143629233</v>
      </c>
      <c r="AQ48" s="413">
        <f>I48*'5. Unit inv. &amp; direct opex'!AD264</f>
        <v>240595.00114431564</v>
      </c>
      <c r="AR48" s="413">
        <f>J48*'5. Unit inv. &amp; direct opex'!AE264</f>
        <v>248400.17405039948</v>
      </c>
      <c r="AS48" s="413">
        <f>K48*'5. Unit inv. &amp; direct opex'!AF264</f>
        <v>260984.0448201157</v>
      </c>
      <c r="AT48" s="508">
        <f>L48*'5. Unit inv. &amp; direct opex'!AG264</f>
        <v>272326.41140799783</v>
      </c>
      <c r="AU48" s="416">
        <f t="shared" si="34"/>
        <v>600712.27829127759</v>
      </c>
      <c r="AV48" s="416">
        <f t="shared" si="35"/>
        <v>610371.51029057638</v>
      </c>
      <c r="AW48" s="416">
        <f t="shared" si="36"/>
        <v>620379.96378855582</v>
      </c>
      <c r="AX48" s="416">
        <f t="shared" si="37"/>
        <v>630739.80024311016</v>
      </c>
      <c r="AY48" s="416">
        <f t="shared" si="38"/>
        <v>635999.85793639079</v>
      </c>
      <c r="AZ48" s="416">
        <f t="shared" si="39"/>
        <v>652918.78150345467</v>
      </c>
      <c r="BA48" s="416">
        <f t="shared" si="40"/>
        <v>666000.13283283426</v>
      </c>
      <c r="BB48" s="440"/>
    </row>
    <row r="49" spans="2:55" s="223" customFormat="1">
      <c r="C49" s="721" t="str">
        <f>'C. Masterfiles'!C68</f>
        <v>N24</v>
      </c>
      <c r="D49" s="410" t="str">
        <f>'C. Masterfiles'!E68</f>
        <v>4G базова станция (4G Base Station)</v>
      </c>
      <c r="E49" s="410" t="str">
        <f>'C. Masterfiles'!D68</f>
        <v>eNodeB</v>
      </c>
      <c r="F49" s="411">
        <f>'6. Network Design'!G1696</f>
        <v>52.746483950831674</v>
      </c>
      <c r="G49" s="411">
        <f>'6. Network Design'!H1696</f>
        <v>158.72012005241339</v>
      </c>
      <c r="H49" s="411">
        <f>'6. Network Design'!I1696</f>
        <v>264.29979966617339</v>
      </c>
      <c r="I49" s="411">
        <f>'6. Network Design'!J1696</f>
        <v>370.38973925217539</v>
      </c>
      <c r="J49" s="411">
        <f>'6. Network Design'!K1696</f>
        <v>371.10734474400954</v>
      </c>
      <c r="K49" s="411">
        <f>'6. Network Design'!L1696</f>
        <v>372.15129404505831</v>
      </c>
      <c r="L49" s="411">
        <f>'6. Network Design'!M1696</f>
        <v>373.34590939165304</v>
      </c>
      <c r="M49" s="412">
        <f>'5. Unit inv. &amp; direct opex'!T265</f>
        <v>22000</v>
      </c>
      <c r="N49" s="412">
        <f>'5. Unit inv. &amp; direct opex'!U265</f>
        <v>21646</v>
      </c>
      <c r="O49" s="412">
        <f>'5. Unit inv. &amp; direct opex'!V265</f>
        <v>21301.058000000001</v>
      </c>
      <c r="P49" s="412">
        <f>'5. Unit inv. &amp; direct opex'!W265</f>
        <v>20965.038334000001</v>
      </c>
      <c r="Q49" s="412">
        <f>'5. Unit inv. &amp; direct opex'!X265</f>
        <v>20637.809095681998</v>
      </c>
      <c r="R49" s="412">
        <f>'5. Unit inv. &amp; direct opex'!Y265</f>
        <v>20319.242087282684</v>
      </c>
      <c r="S49" s="412">
        <f>'5. Unit inv. &amp; direct opex'!Z265</f>
        <v>20009.212770042188</v>
      </c>
      <c r="T49" s="413">
        <f t="shared" si="18"/>
        <v>1160422.6469182968</v>
      </c>
      <c r="U49" s="413">
        <f t="shared" si="19"/>
        <v>3435655.7186545404</v>
      </c>
      <c r="V49" s="413">
        <f t="shared" si="20"/>
        <v>5629865.3620775398</v>
      </c>
      <c r="W49" s="413">
        <f t="shared" si="21"/>
        <v>7765235.0819421215</v>
      </c>
      <c r="X49" s="413">
        <f t="shared" si="22"/>
        <v>7658842.5348323146</v>
      </c>
      <c r="Y49" s="413">
        <f t="shared" si="23"/>
        <v>7561832.2367970627</v>
      </c>
      <c r="Z49" s="508">
        <f t="shared" si="24"/>
        <v>7470357.7378424779</v>
      </c>
      <c r="AA49" s="414">
        <f>'B. Dashboard'!F57</f>
        <v>8.3000000000000004E-2</v>
      </c>
      <c r="AB49" s="414">
        <f>'5. Unit inv. &amp; direct opex'!K39</f>
        <v>-0.02</v>
      </c>
      <c r="AC49" s="412">
        <f>'5. Unit inv. &amp; direct opex'!I39</f>
        <v>8</v>
      </c>
      <c r="AD49" s="414">
        <f>'B. Dashboard'!F59</f>
        <v>0.05</v>
      </c>
      <c r="AE49" s="415">
        <f t="shared" si="25"/>
        <v>9.9176831024151688E-2</v>
      </c>
      <c r="AF49" s="415">
        <f t="shared" si="26"/>
        <v>0.18217683102415169</v>
      </c>
      <c r="AG49" s="413">
        <f t="shared" si="27"/>
        <v>211402.12046423339</v>
      </c>
      <c r="AH49" s="413">
        <f t="shared" si="28"/>
        <v>625896.8713144887</v>
      </c>
      <c r="AI49" s="413">
        <f t="shared" si="29"/>
        <v>1025631.0307559245</v>
      </c>
      <c r="AJ49" s="413">
        <f t="shared" si="30"/>
        <v>1414645.9193857845</v>
      </c>
      <c r="AK49" s="413">
        <f t="shared" si="31"/>
        <v>1395263.6623087323</v>
      </c>
      <c r="AL49" s="413">
        <f t="shared" si="32"/>
        <v>1377590.6336359615</v>
      </c>
      <c r="AM49" s="508">
        <f t="shared" si="33"/>
        <v>1360926.0992968932</v>
      </c>
      <c r="AN49" s="413">
        <f>F49*'5. Unit inv. &amp; direct opex'!AA265</f>
        <v>116042.26469182968</v>
      </c>
      <c r="AO49" s="413">
        <f>G49*'5. Unit inv. &amp; direct opex'!AB265</f>
        <v>357215.50218996155</v>
      </c>
      <c r="AP49" s="413">
        <f>H49*'5. Unit inv. &amp; direct opex'!AC265</f>
        <v>608514.29109864961</v>
      </c>
      <c r="AQ49" s="413">
        <f>I49*'5. Unit inv. &amp; direct opex'!AD265</f>
        <v>872385.68187919736</v>
      </c>
      <c r="AR49" s="413">
        <f>J49*'5. Unit inv. &amp; direct opex'!AE265</f>
        <v>894179.61616715649</v>
      </c>
      <c r="AS49" s="413">
        <f>K49*'5. Unit inv. &amp; direct opex'!AF265</f>
        <v>917318.98712284467</v>
      </c>
      <c r="AT49" s="508">
        <f>L49*'5. Unit inv. &amp; direct opex'!AG265</f>
        <v>941429.66787730751</v>
      </c>
      <c r="AU49" s="416">
        <f t="shared" si="34"/>
        <v>327444.38515606307</v>
      </c>
      <c r="AV49" s="416">
        <f t="shared" si="35"/>
        <v>983112.37350445031</v>
      </c>
      <c r="AW49" s="416">
        <f t="shared" si="36"/>
        <v>1634145.3218545741</v>
      </c>
      <c r="AX49" s="416">
        <f t="shared" si="37"/>
        <v>2287031.601264982</v>
      </c>
      <c r="AY49" s="416">
        <f t="shared" si="38"/>
        <v>2289443.278475889</v>
      </c>
      <c r="AZ49" s="416">
        <f t="shared" si="39"/>
        <v>2294909.6207588064</v>
      </c>
      <c r="BA49" s="416">
        <f t="shared" si="40"/>
        <v>2302355.7671742006</v>
      </c>
      <c r="BB49" s="440"/>
    </row>
    <row r="50" spans="2:55" s="223" customFormat="1">
      <c r="C50" s="721" t="str">
        <f>'C. Masterfiles'!C69</f>
        <v>N25</v>
      </c>
      <c r="D50" s="410" t="str">
        <f>'C. Masterfiles'!E69</f>
        <v>4G Приемо-предавателно устройство (4G Transceiver)</v>
      </c>
      <c r="E50" s="410" t="str">
        <f>'C. Masterfiles'!D69</f>
        <v>eNodeB Radio</v>
      </c>
      <c r="F50" s="411">
        <f>'6. Network Design'!G1697</f>
        <v>309.870128975603</v>
      </c>
      <c r="G50" s="411">
        <f>'6. Network Design'!H1697</f>
        <v>932.24687160069107</v>
      </c>
      <c r="H50" s="411">
        <f>'6. Network Design'!I1697</f>
        <v>1552.5162413584476</v>
      </c>
      <c r="I50" s="411">
        <f>'6. Network Design'!J1697</f>
        <v>2175.6962606397283</v>
      </c>
      <c r="J50" s="411">
        <f>'6. Network Design'!K1697</f>
        <v>2181.2008780783881</v>
      </c>
      <c r="K50" s="411">
        <f>'6. Network Design'!L1697</f>
        <v>2189.3249150577176</v>
      </c>
      <c r="L50" s="411">
        <f>'6. Network Design'!M1697</f>
        <v>2198.6454721992845</v>
      </c>
      <c r="M50" s="412">
        <f>'5. Unit inv. &amp; direct opex'!T266</f>
        <v>5500</v>
      </c>
      <c r="N50" s="412">
        <f>'5. Unit inv. &amp; direct opex'!U266</f>
        <v>5561.5</v>
      </c>
      <c r="O50" s="412">
        <f>'5. Unit inv. &amp; direct opex'!V266</f>
        <v>5623.7645000000002</v>
      </c>
      <c r="P50" s="412">
        <f>'5. Unit inv. &amp; direct opex'!W266</f>
        <v>5686.8045835000003</v>
      </c>
      <c r="Q50" s="412">
        <f>'5. Unit inv. &amp; direct opex'!X266</f>
        <v>5750.6315239204996</v>
      </c>
      <c r="R50" s="412">
        <f>'5. Unit inv. &amp; direct opex'!Y266</f>
        <v>5815.2567883206721</v>
      </c>
      <c r="S50" s="412">
        <f>'5. Unit inv. &amp; direct opex'!Z266</f>
        <v>5880.6920411955471</v>
      </c>
      <c r="T50" s="413">
        <f t="shared" si="18"/>
        <v>1704285.7093658166</v>
      </c>
      <c r="U50" s="413">
        <f t="shared" si="19"/>
        <v>5184690.9764072429</v>
      </c>
      <c r="V50" s="413">
        <f t="shared" si="20"/>
        <v>8730985.7238250691</v>
      </c>
      <c r="W50" s="413">
        <f t="shared" si="21"/>
        <v>12372759.467309818</v>
      </c>
      <c r="X50" s="413">
        <f t="shared" si="22"/>
        <v>12543282.529480653</v>
      </c>
      <c r="Y50" s="413">
        <f t="shared" si="23"/>
        <v>12731486.574128971</v>
      </c>
      <c r="Z50" s="508">
        <f t="shared" si="24"/>
        <v>12929556.929772958</v>
      </c>
      <c r="AA50" s="414">
        <f>'B. Dashboard'!F57</f>
        <v>8.3000000000000004E-2</v>
      </c>
      <c r="AB50" s="414">
        <f>'5. Unit inv. &amp; direct opex'!K40</f>
        <v>0.01</v>
      </c>
      <c r="AC50" s="412">
        <f>'5. Unit inv. &amp; direct opex'!I40</f>
        <v>10</v>
      </c>
      <c r="AD50" s="414">
        <f>'B. Dashboard'!F59</f>
        <v>0.05</v>
      </c>
      <c r="AE50" s="415">
        <f t="shared" si="25"/>
        <v>5.9045261780535582E-2</v>
      </c>
      <c r="AF50" s="415">
        <f t="shared" si="26"/>
        <v>0.14204526178053559</v>
      </c>
      <c r="AG50" s="413">
        <f t="shared" si="27"/>
        <v>242085.70973569321</v>
      </c>
      <c r="AH50" s="413">
        <f t="shared" si="28"/>
        <v>736460.78699494747</v>
      </c>
      <c r="AI50" s="413">
        <f t="shared" si="29"/>
        <v>1240195.1527428508</v>
      </c>
      <c r="AJ50" s="413">
        <f t="shared" si="30"/>
        <v>1757491.8574816231</v>
      </c>
      <c r="AK50" s="413">
        <f t="shared" si="31"/>
        <v>1781713.8504872979</v>
      </c>
      <c r="AL50" s="413">
        <f t="shared" si="32"/>
        <v>1808447.3432775238</v>
      </c>
      <c r="AM50" s="508">
        <f t="shared" si="33"/>
        <v>1836582.2987959378</v>
      </c>
      <c r="AN50" s="413">
        <f>F50*'5. Unit inv. &amp; direct opex'!AA266</f>
        <v>170428.57093658164</v>
      </c>
      <c r="AO50" s="413">
        <f>G50*'5. Unit inv. &amp; direct opex'!AB266</f>
        <v>524528.70230612881</v>
      </c>
      <c r="AP50" s="413">
        <f>H50*'5. Unit inv. &amp; direct opex'!AC266</f>
        <v>893614.29825393797</v>
      </c>
      <c r="AQ50" s="413">
        <f>I50*'5. Unit inv. &amp; direct opex'!AD266</f>
        <v>1281114.2323572491</v>
      </c>
      <c r="AR50" s="413">
        <f>J50*'5. Unit inv. &amp; direct opex'!AE266</f>
        <v>1313895.6905373139</v>
      </c>
      <c r="AS50" s="413">
        <f>K50*'5. Unit inv. &amp; direct opex'!AF266</f>
        <v>1349121.5439119211</v>
      </c>
      <c r="AT50" s="508">
        <f>L50*'5. Unit inv. &amp; direct opex'!AG266</f>
        <v>1386027.0225307005</v>
      </c>
      <c r="AU50" s="416">
        <f t="shared" si="34"/>
        <v>412514.28067227488</v>
      </c>
      <c r="AV50" s="416">
        <f t="shared" si="35"/>
        <v>1260989.4893010762</v>
      </c>
      <c r="AW50" s="416">
        <f t="shared" si="36"/>
        <v>2133809.4509967887</v>
      </c>
      <c r="AX50" s="416">
        <f t="shared" si="37"/>
        <v>3038606.0898388722</v>
      </c>
      <c r="AY50" s="416">
        <f t="shared" si="38"/>
        <v>3095609.5410246118</v>
      </c>
      <c r="AZ50" s="416">
        <f t="shared" si="39"/>
        <v>3157568.8871894451</v>
      </c>
      <c r="BA50" s="416">
        <f t="shared" si="40"/>
        <v>3222609.3213266386</v>
      </c>
      <c r="BB50" s="440"/>
    </row>
    <row r="51" spans="2:55" s="223" customFormat="1">
      <c r="C51" s="721" t="str">
        <f>'C. Masterfiles'!C70</f>
        <v>N26</v>
      </c>
      <c r="D51" s="410" t="str">
        <f>'C. Masterfiles'!E70</f>
        <v>OTHER: complete as required</v>
      </c>
      <c r="E51" s="410" t="str">
        <f>'C. Masterfiles'!D70</f>
        <v>OTHER</v>
      </c>
      <c r="F51" s="411">
        <f>'6. Network Design'!G1698</f>
        <v>0</v>
      </c>
      <c r="G51" s="411">
        <f>'6. Network Design'!H1698</f>
        <v>0</v>
      </c>
      <c r="H51" s="411">
        <f>'6. Network Design'!I1698</f>
        <v>0</v>
      </c>
      <c r="I51" s="411">
        <f>'6. Network Design'!J1698</f>
        <v>0</v>
      </c>
      <c r="J51" s="411">
        <f>'6. Network Design'!K1698</f>
        <v>0</v>
      </c>
      <c r="K51" s="411">
        <f>'6. Network Design'!L1698</f>
        <v>0</v>
      </c>
      <c r="L51" s="411">
        <f>'6. Network Design'!M1698</f>
        <v>0</v>
      </c>
      <c r="M51" s="412">
        <f>'5. Unit inv. &amp; direct opex'!T267</f>
        <v>0</v>
      </c>
      <c r="N51" s="412">
        <f>'5. Unit inv. &amp; direct opex'!U267</f>
        <v>0</v>
      </c>
      <c r="O51" s="412">
        <f>'5. Unit inv. &amp; direct opex'!V267</f>
        <v>0</v>
      </c>
      <c r="P51" s="412">
        <f>'5. Unit inv. &amp; direct opex'!W267</f>
        <v>0</v>
      </c>
      <c r="Q51" s="412">
        <f>'5. Unit inv. &amp; direct opex'!X267</f>
        <v>0</v>
      </c>
      <c r="R51" s="412">
        <f>'5. Unit inv. &amp; direct opex'!Y267</f>
        <v>0</v>
      </c>
      <c r="S51" s="412">
        <f>'5. Unit inv. &amp; direct opex'!Z267</f>
        <v>0</v>
      </c>
      <c r="T51" s="413">
        <f t="shared" si="18"/>
        <v>0</v>
      </c>
      <c r="U51" s="413">
        <f t="shared" si="19"/>
        <v>0</v>
      </c>
      <c r="V51" s="413">
        <f t="shared" si="20"/>
        <v>0</v>
      </c>
      <c r="W51" s="413">
        <f t="shared" si="21"/>
        <v>0</v>
      </c>
      <c r="X51" s="413">
        <f t="shared" si="22"/>
        <v>0</v>
      </c>
      <c r="Y51" s="413">
        <f t="shared" si="23"/>
        <v>0</v>
      </c>
      <c r="Z51" s="508">
        <f t="shared" si="24"/>
        <v>0</v>
      </c>
      <c r="AA51" s="414">
        <f>'B. Dashboard'!F57</f>
        <v>8.3000000000000004E-2</v>
      </c>
      <c r="AB51" s="414">
        <f>'5. Unit inv. &amp; direct opex'!K41</f>
        <v>-0.02</v>
      </c>
      <c r="AC51" s="412">
        <f>'5. Unit inv. &amp; direct opex'!I41</f>
        <v>5</v>
      </c>
      <c r="AD51" s="414">
        <f>'B. Dashboard'!F59</f>
        <v>0.05</v>
      </c>
      <c r="AE51" s="415">
        <f t="shared" si="25"/>
        <v>0.17011024641262357</v>
      </c>
      <c r="AF51" s="415">
        <f t="shared" si="26"/>
        <v>0.25311024641262359</v>
      </c>
      <c r="AG51" s="413">
        <f t="shared" si="27"/>
        <v>0</v>
      </c>
      <c r="AH51" s="413">
        <f t="shared" si="28"/>
        <v>0</v>
      </c>
      <c r="AI51" s="413">
        <f t="shared" si="29"/>
        <v>0</v>
      </c>
      <c r="AJ51" s="413">
        <f t="shared" si="30"/>
        <v>0</v>
      </c>
      <c r="AK51" s="413">
        <f t="shared" si="31"/>
        <v>0</v>
      </c>
      <c r="AL51" s="413">
        <f t="shared" si="32"/>
        <v>0</v>
      </c>
      <c r="AM51" s="508">
        <f t="shared" si="33"/>
        <v>0</v>
      </c>
      <c r="AN51" s="413">
        <f>F51*'5. Unit inv. &amp; direct opex'!AA267</f>
        <v>0</v>
      </c>
      <c r="AO51" s="413">
        <f>G51*'5. Unit inv. &amp; direct opex'!AB267</f>
        <v>0</v>
      </c>
      <c r="AP51" s="413">
        <f>H51*'5. Unit inv. &amp; direct opex'!AC267</f>
        <v>0</v>
      </c>
      <c r="AQ51" s="413">
        <f>I51*'5. Unit inv. &amp; direct opex'!AD267</f>
        <v>0</v>
      </c>
      <c r="AR51" s="413">
        <f>J51*'5. Unit inv. &amp; direct opex'!AE267</f>
        <v>0</v>
      </c>
      <c r="AS51" s="413">
        <f>K51*'5. Unit inv. &amp; direct opex'!AF267</f>
        <v>0</v>
      </c>
      <c r="AT51" s="508">
        <f>L51*'5. Unit inv. &amp; direct opex'!AG267</f>
        <v>0</v>
      </c>
      <c r="AU51" s="416">
        <f t="shared" si="34"/>
        <v>0</v>
      </c>
      <c r="AV51" s="416">
        <f t="shared" si="35"/>
        <v>0</v>
      </c>
      <c r="AW51" s="416">
        <f t="shared" si="36"/>
        <v>0</v>
      </c>
      <c r="AX51" s="416">
        <f t="shared" si="37"/>
        <v>0</v>
      </c>
      <c r="AY51" s="416">
        <f t="shared" si="38"/>
        <v>0</v>
      </c>
      <c r="AZ51" s="416">
        <f t="shared" si="39"/>
        <v>0</v>
      </c>
      <c r="BA51" s="416">
        <f t="shared" si="40"/>
        <v>0</v>
      </c>
    </row>
    <row r="52" spans="2:55">
      <c r="B52" s="223"/>
      <c r="C52" s="721" t="str">
        <f>'C. Masterfiles'!C71</f>
        <v>N27</v>
      </c>
      <c r="D52" s="410" t="str">
        <f>'C. Masterfiles'!E71</f>
        <v>OTHER: complete as required</v>
      </c>
      <c r="E52" s="410" t="str">
        <f>'C. Masterfiles'!D71</f>
        <v>OTHER</v>
      </c>
      <c r="F52" s="411">
        <f>'6. Network Design'!G1699</f>
        <v>0</v>
      </c>
      <c r="G52" s="411">
        <f>'6. Network Design'!H1699</f>
        <v>0</v>
      </c>
      <c r="H52" s="411">
        <f>'6. Network Design'!I1699</f>
        <v>0</v>
      </c>
      <c r="I52" s="411">
        <f>'6. Network Design'!J1699</f>
        <v>0</v>
      </c>
      <c r="J52" s="411">
        <f>'6. Network Design'!K1699</f>
        <v>0</v>
      </c>
      <c r="K52" s="411">
        <f>'6. Network Design'!L1699</f>
        <v>0</v>
      </c>
      <c r="L52" s="411">
        <f>'6. Network Design'!M1699</f>
        <v>0</v>
      </c>
      <c r="M52" s="412">
        <f>'5. Unit inv. &amp; direct opex'!T268</f>
        <v>0</v>
      </c>
      <c r="N52" s="412">
        <f>'5. Unit inv. &amp; direct opex'!U268</f>
        <v>0</v>
      </c>
      <c r="O52" s="412">
        <f>'5. Unit inv. &amp; direct opex'!V268</f>
        <v>0</v>
      </c>
      <c r="P52" s="412">
        <f>'5. Unit inv. &amp; direct opex'!W268</f>
        <v>0</v>
      </c>
      <c r="Q52" s="412">
        <f>'5. Unit inv. &amp; direct opex'!X268</f>
        <v>0</v>
      </c>
      <c r="R52" s="412">
        <f>'5. Unit inv. &amp; direct opex'!Y268</f>
        <v>0</v>
      </c>
      <c r="S52" s="412">
        <f>'5. Unit inv. &amp; direct opex'!Z268</f>
        <v>0</v>
      </c>
      <c r="T52" s="413">
        <f t="shared" si="18"/>
        <v>0</v>
      </c>
      <c r="U52" s="413">
        <f t="shared" si="19"/>
        <v>0</v>
      </c>
      <c r="V52" s="413">
        <f t="shared" si="20"/>
        <v>0</v>
      </c>
      <c r="W52" s="413">
        <f t="shared" si="21"/>
        <v>0</v>
      </c>
      <c r="X52" s="413">
        <f t="shared" si="22"/>
        <v>0</v>
      </c>
      <c r="Y52" s="413">
        <f t="shared" si="23"/>
        <v>0</v>
      </c>
      <c r="Z52" s="508">
        <f t="shared" si="24"/>
        <v>0</v>
      </c>
      <c r="AA52" s="414">
        <f>'B. Dashboard'!F57</f>
        <v>8.3000000000000004E-2</v>
      </c>
      <c r="AB52" s="414">
        <f>'5. Unit inv. &amp; direct opex'!K42</f>
        <v>-0.02</v>
      </c>
      <c r="AC52" s="412">
        <f>'5. Unit inv. &amp; direct opex'!I42</f>
        <v>5</v>
      </c>
      <c r="AD52" s="414">
        <f>'B. Dashboard'!F59</f>
        <v>0.05</v>
      </c>
      <c r="AE52" s="415">
        <f t="shared" si="25"/>
        <v>0.17011024641262357</v>
      </c>
      <c r="AF52" s="415">
        <f t="shared" si="26"/>
        <v>0.25311024641262359</v>
      </c>
      <c r="AG52" s="413">
        <f t="shared" si="27"/>
        <v>0</v>
      </c>
      <c r="AH52" s="413">
        <f t="shared" si="28"/>
        <v>0</v>
      </c>
      <c r="AI52" s="413">
        <f t="shared" si="29"/>
        <v>0</v>
      </c>
      <c r="AJ52" s="413">
        <f t="shared" si="30"/>
        <v>0</v>
      </c>
      <c r="AK52" s="413">
        <f t="shared" si="31"/>
        <v>0</v>
      </c>
      <c r="AL52" s="413">
        <f t="shared" si="32"/>
        <v>0</v>
      </c>
      <c r="AM52" s="508">
        <f t="shared" si="33"/>
        <v>0</v>
      </c>
      <c r="AN52" s="413">
        <f>F52*'5. Unit inv. &amp; direct opex'!AA268</f>
        <v>0</v>
      </c>
      <c r="AO52" s="413">
        <f>G52*'5. Unit inv. &amp; direct opex'!AB268</f>
        <v>0</v>
      </c>
      <c r="AP52" s="413">
        <f>H52*'5. Unit inv. &amp; direct opex'!AC268</f>
        <v>0</v>
      </c>
      <c r="AQ52" s="413">
        <f>I52*'5. Unit inv. &amp; direct opex'!AD268</f>
        <v>0</v>
      </c>
      <c r="AR52" s="413">
        <f>J52*'5. Unit inv. &amp; direct opex'!AE268</f>
        <v>0</v>
      </c>
      <c r="AS52" s="413">
        <f>K52*'5. Unit inv. &amp; direct opex'!AF268</f>
        <v>0</v>
      </c>
      <c r="AT52" s="508">
        <f>L52*'5. Unit inv. &amp; direct opex'!AG268</f>
        <v>0</v>
      </c>
      <c r="AU52" s="416">
        <f t="shared" si="34"/>
        <v>0</v>
      </c>
      <c r="AV52" s="416">
        <f t="shared" si="35"/>
        <v>0</v>
      </c>
      <c r="AW52" s="416">
        <f t="shared" si="36"/>
        <v>0</v>
      </c>
      <c r="AX52" s="416">
        <f t="shared" si="37"/>
        <v>0</v>
      </c>
      <c r="AY52" s="416">
        <f t="shared" si="38"/>
        <v>0</v>
      </c>
      <c r="AZ52" s="416">
        <f t="shared" si="39"/>
        <v>0</v>
      </c>
      <c r="BA52" s="416">
        <f t="shared" si="40"/>
        <v>0</v>
      </c>
      <c r="BB52" s="223"/>
      <c r="BC52" s="223"/>
    </row>
    <row r="53" spans="2:55">
      <c r="B53" s="223"/>
      <c r="C53" s="721" t="str">
        <f>'C. Masterfiles'!C72</f>
        <v>N28</v>
      </c>
      <c r="D53" s="410" t="str">
        <f>'C. Masterfiles'!E72</f>
        <v>OTHER: complete as required</v>
      </c>
      <c r="E53" s="410" t="str">
        <f>'C. Masterfiles'!D72</f>
        <v>OTHER</v>
      </c>
      <c r="F53" s="411">
        <f>'6. Network Design'!G1700</f>
        <v>0</v>
      </c>
      <c r="G53" s="411">
        <f>'6. Network Design'!H1700</f>
        <v>0</v>
      </c>
      <c r="H53" s="411">
        <f>'6. Network Design'!I1700</f>
        <v>0</v>
      </c>
      <c r="I53" s="411">
        <f>'6. Network Design'!J1700</f>
        <v>0</v>
      </c>
      <c r="J53" s="411">
        <f>'6. Network Design'!K1700</f>
        <v>0</v>
      </c>
      <c r="K53" s="411">
        <f>'6. Network Design'!L1700</f>
        <v>0</v>
      </c>
      <c r="L53" s="411">
        <f>'6. Network Design'!M1700</f>
        <v>0</v>
      </c>
      <c r="M53" s="412">
        <f>'5. Unit inv. &amp; direct opex'!T269</f>
        <v>0</v>
      </c>
      <c r="N53" s="412">
        <f>'5. Unit inv. &amp; direct opex'!U269</f>
        <v>0</v>
      </c>
      <c r="O53" s="412">
        <f>'5. Unit inv. &amp; direct opex'!V269</f>
        <v>0</v>
      </c>
      <c r="P53" s="412">
        <f>'5. Unit inv. &amp; direct opex'!W269</f>
        <v>0</v>
      </c>
      <c r="Q53" s="412">
        <f>'5. Unit inv. &amp; direct opex'!X269</f>
        <v>0</v>
      </c>
      <c r="R53" s="412">
        <f>'5. Unit inv. &amp; direct opex'!Y269</f>
        <v>0</v>
      </c>
      <c r="S53" s="412">
        <f>'5. Unit inv. &amp; direct opex'!Z269</f>
        <v>0</v>
      </c>
      <c r="T53" s="413">
        <f t="shared" si="18"/>
        <v>0</v>
      </c>
      <c r="U53" s="413">
        <f t="shared" si="19"/>
        <v>0</v>
      </c>
      <c r="V53" s="413">
        <f t="shared" si="20"/>
        <v>0</v>
      </c>
      <c r="W53" s="413">
        <f t="shared" si="21"/>
        <v>0</v>
      </c>
      <c r="X53" s="413">
        <f t="shared" si="22"/>
        <v>0</v>
      </c>
      <c r="Y53" s="413">
        <f t="shared" si="23"/>
        <v>0</v>
      </c>
      <c r="Z53" s="508">
        <f t="shared" si="24"/>
        <v>0</v>
      </c>
      <c r="AA53" s="414">
        <f>'B. Dashboard'!F57</f>
        <v>8.3000000000000004E-2</v>
      </c>
      <c r="AB53" s="414">
        <f>'5. Unit inv. &amp; direct opex'!K43</f>
        <v>-0.02</v>
      </c>
      <c r="AC53" s="412">
        <f>'5. Unit inv. &amp; direct opex'!I43</f>
        <v>5</v>
      </c>
      <c r="AD53" s="414">
        <f>'B. Dashboard'!F59</f>
        <v>0.05</v>
      </c>
      <c r="AE53" s="415">
        <f t="shared" si="25"/>
        <v>0.17011024641262357</v>
      </c>
      <c r="AF53" s="415">
        <f t="shared" si="26"/>
        <v>0.25311024641262359</v>
      </c>
      <c r="AG53" s="413">
        <f t="shared" si="27"/>
        <v>0</v>
      </c>
      <c r="AH53" s="413">
        <f t="shared" si="28"/>
        <v>0</v>
      </c>
      <c r="AI53" s="413">
        <f t="shared" si="29"/>
        <v>0</v>
      </c>
      <c r="AJ53" s="413">
        <f t="shared" si="30"/>
        <v>0</v>
      </c>
      <c r="AK53" s="413">
        <f t="shared" si="31"/>
        <v>0</v>
      </c>
      <c r="AL53" s="413">
        <f t="shared" si="32"/>
        <v>0</v>
      </c>
      <c r="AM53" s="508">
        <f t="shared" si="33"/>
        <v>0</v>
      </c>
      <c r="AN53" s="413">
        <f>F53*'5. Unit inv. &amp; direct opex'!AA269</f>
        <v>0</v>
      </c>
      <c r="AO53" s="413">
        <f>G53*'5. Unit inv. &amp; direct opex'!AB269</f>
        <v>0</v>
      </c>
      <c r="AP53" s="413">
        <f>H53*'5. Unit inv. &amp; direct opex'!AC269</f>
        <v>0</v>
      </c>
      <c r="AQ53" s="413">
        <f>I53*'5. Unit inv. &amp; direct opex'!AD269</f>
        <v>0</v>
      </c>
      <c r="AR53" s="413">
        <f>J53*'5. Unit inv. &amp; direct opex'!AE269</f>
        <v>0</v>
      </c>
      <c r="AS53" s="413">
        <f>K53*'5. Unit inv. &amp; direct opex'!AF269</f>
        <v>0</v>
      </c>
      <c r="AT53" s="508">
        <f>L53*'5. Unit inv. &amp; direct opex'!AG269</f>
        <v>0</v>
      </c>
      <c r="AU53" s="416">
        <f t="shared" si="34"/>
        <v>0</v>
      </c>
      <c r="AV53" s="416">
        <f t="shared" si="35"/>
        <v>0</v>
      </c>
      <c r="AW53" s="416">
        <f t="shared" si="36"/>
        <v>0</v>
      </c>
      <c r="AX53" s="416">
        <f t="shared" si="37"/>
        <v>0</v>
      </c>
      <c r="AY53" s="416">
        <f t="shared" si="38"/>
        <v>0</v>
      </c>
      <c r="AZ53" s="416">
        <f t="shared" si="39"/>
        <v>0</v>
      </c>
      <c r="BA53" s="416">
        <f t="shared" si="40"/>
        <v>0</v>
      </c>
      <c r="BB53" s="223"/>
      <c r="BC53" s="223"/>
    </row>
    <row r="54" spans="2:55" s="223" customFormat="1">
      <c r="C54" s="721" t="str">
        <f>'C. Masterfiles'!C73</f>
        <v>N29</v>
      </c>
      <c r="D54" s="410" t="str">
        <f>'C. Masterfiles'!E73</f>
        <v>OTHER: complete as required</v>
      </c>
      <c r="E54" s="410" t="str">
        <f>'C. Masterfiles'!D73</f>
        <v>OTHER</v>
      </c>
      <c r="F54" s="411">
        <f>'6. Network Design'!G1701</f>
        <v>0</v>
      </c>
      <c r="G54" s="411">
        <f>'6. Network Design'!H1701</f>
        <v>0</v>
      </c>
      <c r="H54" s="411">
        <f>'6. Network Design'!I1701</f>
        <v>0</v>
      </c>
      <c r="I54" s="411">
        <f>'6. Network Design'!J1701</f>
        <v>0</v>
      </c>
      <c r="J54" s="411">
        <f>'6. Network Design'!K1701</f>
        <v>0</v>
      </c>
      <c r="K54" s="411">
        <f>'6. Network Design'!L1701</f>
        <v>0</v>
      </c>
      <c r="L54" s="411">
        <f>'6. Network Design'!M1701</f>
        <v>0</v>
      </c>
      <c r="M54" s="412">
        <f>'5. Unit inv. &amp; direct opex'!T270</f>
        <v>0</v>
      </c>
      <c r="N54" s="412">
        <f>'5. Unit inv. &amp; direct opex'!U270</f>
        <v>0</v>
      </c>
      <c r="O54" s="412">
        <f>'5. Unit inv. &amp; direct opex'!V270</f>
        <v>0</v>
      </c>
      <c r="P54" s="412">
        <f>'5. Unit inv. &amp; direct opex'!W270</f>
        <v>0</v>
      </c>
      <c r="Q54" s="412">
        <f>'5. Unit inv. &amp; direct opex'!X270</f>
        <v>0</v>
      </c>
      <c r="R54" s="412">
        <f>'5. Unit inv. &amp; direct opex'!Y270</f>
        <v>0</v>
      </c>
      <c r="S54" s="412">
        <f>'5. Unit inv. &amp; direct opex'!Z270</f>
        <v>0</v>
      </c>
      <c r="T54" s="413">
        <f t="shared" si="18"/>
        <v>0</v>
      </c>
      <c r="U54" s="413">
        <f t="shared" si="19"/>
        <v>0</v>
      </c>
      <c r="V54" s="413">
        <f t="shared" si="20"/>
        <v>0</v>
      </c>
      <c r="W54" s="413">
        <f t="shared" si="21"/>
        <v>0</v>
      </c>
      <c r="X54" s="413">
        <f t="shared" si="22"/>
        <v>0</v>
      </c>
      <c r="Y54" s="413">
        <f t="shared" si="23"/>
        <v>0</v>
      </c>
      <c r="Z54" s="508">
        <f t="shared" si="24"/>
        <v>0</v>
      </c>
      <c r="AA54" s="414">
        <f>'B. Dashboard'!F57</f>
        <v>8.3000000000000004E-2</v>
      </c>
      <c r="AB54" s="414">
        <f>'5. Unit inv. &amp; direct opex'!K44</f>
        <v>-0.02</v>
      </c>
      <c r="AC54" s="412">
        <f>'5. Unit inv. &amp; direct opex'!I44</f>
        <v>5</v>
      </c>
      <c r="AD54" s="414">
        <f>'B. Dashboard'!F59</f>
        <v>0.05</v>
      </c>
      <c r="AE54" s="415">
        <f t="shared" si="25"/>
        <v>0.17011024641262357</v>
      </c>
      <c r="AF54" s="415">
        <f t="shared" si="26"/>
        <v>0.25311024641262359</v>
      </c>
      <c r="AG54" s="413">
        <f t="shared" si="27"/>
        <v>0</v>
      </c>
      <c r="AH54" s="413">
        <f t="shared" si="28"/>
        <v>0</v>
      </c>
      <c r="AI54" s="413">
        <f t="shared" si="29"/>
        <v>0</v>
      </c>
      <c r="AJ54" s="413">
        <f t="shared" si="30"/>
        <v>0</v>
      </c>
      <c r="AK54" s="413">
        <f t="shared" si="31"/>
        <v>0</v>
      </c>
      <c r="AL54" s="413">
        <f t="shared" si="32"/>
        <v>0</v>
      </c>
      <c r="AM54" s="508">
        <f t="shared" si="33"/>
        <v>0</v>
      </c>
      <c r="AN54" s="413">
        <f>F54*'5. Unit inv. &amp; direct opex'!AA270</f>
        <v>0</v>
      </c>
      <c r="AO54" s="413">
        <f>G54*'5. Unit inv. &amp; direct opex'!AB270</f>
        <v>0</v>
      </c>
      <c r="AP54" s="413">
        <f>H54*'5. Unit inv. &amp; direct opex'!AC270</f>
        <v>0</v>
      </c>
      <c r="AQ54" s="413">
        <f>I54*'5. Unit inv. &amp; direct opex'!AD270</f>
        <v>0</v>
      </c>
      <c r="AR54" s="413">
        <f>J54*'5. Unit inv. &amp; direct opex'!AE270</f>
        <v>0</v>
      </c>
      <c r="AS54" s="413">
        <f>K54*'5. Unit inv. &amp; direct opex'!AF270</f>
        <v>0</v>
      </c>
      <c r="AT54" s="508">
        <f>L54*'5. Unit inv. &amp; direct opex'!AG270</f>
        <v>0</v>
      </c>
      <c r="AU54" s="416">
        <f t="shared" si="34"/>
        <v>0</v>
      </c>
      <c r="AV54" s="416">
        <f t="shared" si="35"/>
        <v>0</v>
      </c>
      <c r="AW54" s="416">
        <f t="shared" si="36"/>
        <v>0</v>
      </c>
      <c r="AX54" s="416">
        <f t="shared" si="37"/>
        <v>0</v>
      </c>
      <c r="AY54" s="416">
        <f t="shared" si="38"/>
        <v>0</v>
      </c>
      <c r="AZ54" s="416">
        <f t="shared" si="39"/>
        <v>0</v>
      </c>
      <c r="BA54" s="416">
        <f t="shared" si="40"/>
        <v>0</v>
      </c>
    </row>
    <row r="55" spans="2:55" s="223" customFormat="1">
      <c r="C55" s="721" t="str">
        <f>'C. Masterfiles'!C74</f>
        <v>N30</v>
      </c>
      <c r="D55" s="410" t="str">
        <f>'C. Masterfiles'!E74</f>
        <v>OTHER: complete as required</v>
      </c>
      <c r="E55" s="410" t="str">
        <f>'C. Masterfiles'!D74</f>
        <v>OTHER</v>
      </c>
      <c r="F55" s="411">
        <f>'6. Network Design'!G1702</f>
        <v>0</v>
      </c>
      <c r="G55" s="411">
        <f>'6. Network Design'!H1702</f>
        <v>0</v>
      </c>
      <c r="H55" s="411">
        <f>'6. Network Design'!I1702</f>
        <v>0</v>
      </c>
      <c r="I55" s="411">
        <f>'6. Network Design'!J1702</f>
        <v>0</v>
      </c>
      <c r="J55" s="411">
        <f>'6. Network Design'!K1702</f>
        <v>0</v>
      </c>
      <c r="K55" s="411">
        <f>'6. Network Design'!L1702</f>
        <v>0</v>
      </c>
      <c r="L55" s="411">
        <f>'6. Network Design'!M1702</f>
        <v>0</v>
      </c>
      <c r="M55" s="412">
        <f>'5. Unit inv. &amp; direct opex'!T271</f>
        <v>0</v>
      </c>
      <c r="N55" s="412">
        <f>'5. Unit inv. &amp; direct opex'!U271</f>
        <v>0</v>
      </c>
      <c r="O55" s="412">
        <f>'5. Unit inv. &amp; direct opex'!V271</f>
        <v>0</v>
      </c>
      <c r="P55" s="412">
        <f>'5. Unit inv. &amp; direct opex'!W271</f>
        <v>0</v>
      </c>
      <c r="Q55" s="412">
        <f>'5. Unit inv. &amp; direct opex'!X271</f>
        <v>0</v>
      </c>
      <c r="R55" s="412">
        <f>'5. Unit inv. &amp; direct opex'!Y271</f>
        <v>0</v>
      </c>
      <c r="S55" s="412">
        <f>'5. Unit inv. &amp; direct opex'!Z271</f>
        <v>0</v>
      </c>
      <c r="T55" s="413">
        <f t="shared" si="18"/>
        <v>0</v>
      </c>
      <c r="U55" s="413">
        <f t="shared" si="19"/>
        <v>0</v>
      </c>
      <c r="V55" s="413">
        <f t="shared" si="20"/>
        <v>0</v>
      </c>
      <c r="W55" s="413">
        <f t="shared" si="21"/>
        <v>0</v>
      </c>
      <c r="X55" s="413">
        <f t="shared" si="22"/>
        <v>0</v>
      </c>
      <c r="Y55" s="413">
        <f t="shared" si="23"/>
        <v>0</v>
      </c>
      <c r="Z55" s="508">
        <f t="shared" si="24"/>
        <v>0</v>
      </c>
      <c r="AA55" s="414">
        <f>'B. Dashboard'!F57</f>
        <v>8.3000000000000004E-2</v>
      </c>
      <c r="AB55" s="414">
        <f>'5. Unit inv. &amp; direct opex'!K45</f>
        <v>-0.02</v>
      </c>
      <c r="AC55" s="412">
        <f>'5. Unit inv. &amp; direct opex'!I45</f>
        <v>5</v>
      </c>
      <c r="AD55" s="414">
        <f>'B. Dashboard'!F59</f>
        <v>0.05</v>
      </c>
      <c r="AE55" s="415">
        <f t="shared" si="25"/>
        <v>0.17011024641262357</v>
      </c>
      <c r="AF55" s="415">
        <f t="shared" si="26"/>
        <v>0.25311024641262359</v>
      </c>
      <c r="AG55" s="413">
        <f t="shared" si="27"/>
        <v>0</v>
      </c>
      <c r="AH55" s="413">
        <f t="shared" si="28"/>
        <v>0</v>
      </c>
      <c r="AI55" s="413">
        <f t="shared" si="29"/>
        <v>0</v>
      </c>
      <c r="AJ55" s="413">
        <f t="shared" si="30"/>
        <v>0</v>
      </c>
      <c r="AK55" s="413">
        <f t="shared" si="31"/>
        <v>0</v>
      </c>
      <c r="AL55" s="413">
        <f t="shared" si="32"/>
        <v>0</v>
      </c>
      <c r="AM55" s="508">
        <f t="shared" si="33"/>
        <v>0</v>
      </c>
      <c r="AN55" s="413">
        <f>F55*'5. Unit inv. &amp; direct opex'!AA271</f>
        <v>0</v>
      </c>
      <c r="AO55" s="413">
        <f>G55*'5. Unit inv. &amp; direct opex'!AB271</f>
        <v>0</v>
      </c>
      <c r="AP55" s="413">
        <f>H55*'5. Unit inv. &amp; direct opex'!AC271</f>
        <v>0</v>
      </c>
      <c r="AQ55" s="413">
        <f>I55*'5. Unit inv. &amp; direct opex'!AD271</f>
        <v>0</v>
      </c>
      <c r="AR55" s="413">
        <f>J55*'5. Unit inv. &amp; direct opex'!AE271</f>
        <v>0</v>
      </c>
      <c r="AS55" s="413">
        <f>K55*'5. Unit inv. &amp; direct opex'!AF271</f>
        <v>0</v>
      </c>
      <c r="AT55" s="508">
        <f>L55*'5. Unit inv. &amp; direct opex'!AG271</f>
        <v>0</v>
      </c>
      <c r="AU55" s="416">
        <f t="shared" si="34"/>
        <v>0</v>
      </c>
      <c r="AV55" s="416">
        <f t="shared" si="35"/>
        <v>0</v>
      </c>
      <c r="AW55" s="416">
        <f t="shared" si="36"/>
        <v>0</v>
      </c>
      <c r="AX55" s="416">
        <f t="shared" si="37"/>
        <v>0</v>
      </c>
      <c r="AY55" s="416">
        <f t="shared" si="38"/>
        <v>0</v>
      </c>
      <c r="AZ55" s="416">
        <f t="shared" si="39"/>
        <v>0</v>
      </c>
      <c r="BA55" s="416">
        <f t="shared" si="40"/>
        <v>0</v>
      </c>
    </row>
    <row r="56" spans="2:55">
      <c r="B56" s="223"/>
      <c r="C56" s="721" t="s">
        <v>281</v>
      </c>
      <c r="D56" s="410" t="s">
        <v>310</v>
      </c>
      <c r="E56" s="160"/>
      <c r="F56" s="160"/>
      <c r="G56" s="160"/>
      <c r="H56" s="160"/>
      <c r="I56" s="160"/>
      <c r="J56" s="160"/>
      <c r="K56" s="160"/>
      <c r="L56" s="160"/>
      <c r="M56" s="417"/>
      <c r="N56" s="417"/>
      <c r="O56" s="417"/>
      <c r="P56" s="417"/>
      <c r="Q56" s="417"/>
      <c r="R56" s="417"/>
      <c r="S56" s="417"/>
      <c r="T56" s="697">
        <f t="shared" ref="T56:Z56" si="41">SUM(T26:T55)</f>
        <v>260897470.47899717</v>
      </c>
      <c r="U56" s="697">
        <f t="shared" si="41"/>
        <v>266766945.80852732</v>
      </c>
      <c r="V56" s="697">
        <f t="shared" si="41"/>
        <v>275454244.98409855</v>
      </c>
      <c r="W56" s="697">
        <f t="shared" si="41"/>
        <v>283763762.16008914</v>
      </c>
      <c r="X56" s="697">
        <f t="shared" si="41"/>
        <v>286216538.04005808</v>
      </c>
      <c r="Y56" s="697">
        <f t="shared" si="41"/>
        <v>287861162.97992951</v>
      </c>
      <c r="Z56" s="697">
        <f t="shared" si="41"/>
        <v>289875754.03119415</v>
      </c>
      <c r="AA56" s="417"/>
      <c r="AB56" s="418"/>
      <c r="AC56" s="417"/>
      <c r="AD56" s="417"/>
      <c r="AE56" s="417"/>
      <c r="AF56" s="417"/>
      <c r="AG56" s="725">
        <f t="shared" ref="AG56:BA56" si="42">SUM(AG26:AG55)</f>
        <v>45910160.723122746</v>
      </c>
      <c r="AH56" s="725">
        <f t="shared" si="42"/>
        <v>46814084.568366021</v>
      </c>
      <c r="AI56" s="725">
        <f t="shared" si="42"/>
        <v>48229351.967288293</v>
      </c>
      <c r="AJ56" s="725">
        <f t="shared" si="42"/>
        <v>49571283.145540513</v>
      </c>
      <c r="AK56" s="725">
        <f t="shared" si="42"/>
        <v>49985492.825257681</v>
      </c>
      <c r="AL56" s="725">
        <f t="shared" si="42"/>
        <v>50254825.218970008</v>
      </c>
      <c r="AM56" s="725">
        <f t="shared" si="42"/>
        <v>50587159.840178899</v>
      </c>
      <c r="AN56" s="725">
        <f t="shared" si="42"/>
        <v>26089747.047899727</v>
      </c>
      <c r="AO56" s="725">
        <f t="shared" si="42"/>
        <v>27446510.181821465</v>
      </c>
      <c r="AP56" s="725">
        <f t="shared" si="42"/>
        <v>29150274.909011319</v>
      </c>
      <c r="AQ56" s="725">
        <f t="shared" si="42"/>
        <v>30877931.186229546</v>
      </c>
      <c r="AR56" s="725">
        <f t="shared" si="42"/>
        <v>32029134.19162903</v>
      </c>
      <c r="AS56" s="725">
        <f t="shared" si="42"/>
        <v>33122636.359644715</v>
      </c>
      <c r="AT56" s="725">
        <f t="shared" si="42"/>
        <v>34290146.156560011</v>
      </c>
      <c r="AU56" s="725">
        <f t="shared" si="42"/>
        <v>71999907.771022469</v>
      </c>
      <c r="AV56" s="725">
        <f t="shared" si="42"/>
        <v>74260594.750187457</v>
      </c>
      <c r="AW56" s="725">
        <f t="shared" si="42"/>
        <v>77379626.876299635</v>
      </c>
      <c r="AX56" s="725">
        <f t="shared" si="42"/>
        <v>80449214.331770092</v>
      </c>
      <c r="AY56" s="725">
        <f t="shared" si="42"/>
        <v>82014627.016886726</v>
      </c>
      <c r="AZ56" s="725">
        <f t="shared" si="42"/>
        <v>83377461.578614742</v>
      </c>
      <c r="BA56" s="725">
        <f t="shared" si="42"/>
        <v>84877305.99673894</v>
      </c>
      <c r="BB56" s="223"/>
      <c r="BC56" s="223"/>
    </row>
    <row r="57" spans="2:55" s="223" customFormat="1">
      <c r="C57" s="235"/>
      <c r="D57" s="265"/>
      <c r="E57" s="265"/>
      <c r="F57" s="265"/>
      <c r="G57" s="265"/>
      <c r="H57" s="265"/>
      <c r="I57" s="265"/>
      <c r="J57" s="265"/>
      <c r="K57" s="265"/>
      <c r="M57" s="265"/>
      <c r="N57" s="265"/>
      <c r="O57" s="265"/>
      <c r="P57" s="265"/>
      <c r="Q57" s="265"/>
      <c r="R57" s="265"/>
      <c r="T57" s="265"/>
      <c r="U57" s="265"/>
      <c r="V57" s="265"/>
      <c r="W57" s="265"/>
      <c r="X57" s="265"/>
      <c r="Y57" s="265"/>
      <c r="Z57" s="504"/>
      <c r="AA57" s="318"/>
      <c r="AB57" s="321"/>
      <c r="AC57" s="265"/>
      <c r="AD57" s="265"/>
      <c r="AE57" s="265"/>
      <c r="AF57" s="265"/>
      <c r="AG57" s="265"/>
      <c r="AH57" s="265"/>
      <c r="AI57" s="265"/>
      <c r="AJ57" s="265"/>
      <c r="AK57" s="265"/>
      <c r="AL57" s="265"/>
      <c r="AN57" s="265"/>
      <c r="AO57" s="265"/>
      <c r="AP57" s="265"/>
      <c r="AQ57" s="265"/>
      <c r="AR57" s="265"/>
      <c r="AS57" s="265"/>
      <c r="AU57" s="265"/>
      <c r="AV57" s="504"/>
      <c r="AW57" s="504"/>
      <c r="AX57" s="504"/>
      <c r="AY57" s="504"/>
      <c r="AZ57" s="504"/>
      <c r="BA57" s="504"/>
    </row>
    <row r="58" spans="2:55" s="223" customFormat="1">
      <c r="C58" s="235"/>
      <c r="D58" s="265"/>
      <c r="E58" s="265"/>
      <c r="F58" s="265"/>
      <c r="G58" s="265"/>
      <c r="H58" s="265"/>
      <c r="I58" s="265"/>
      <c r="J58" s="265"/>
      <c r="K58" s="265"/>
      <c r="M58" s="265"/>
      <c r="N58" s="265"/>
      <c r="O58" s="265"/>
      <c r="P58" s="265"/>
      <c r="Q58" s="265"/>
      <c r="R58" s="265"/>
      <c r="T58" s="265"/>
      <c r="U58" s="265"/>
      <c r="V58" s="265"/>
      <c r="W58" s="265"/>
      <c r="X58" s="265"/>
      <c r="Y58" s="265"/>
      <c r="Z58" s="504"/>
      <c r="AA58" s="318"/>
      <c r="AB58" s="321"/>
      <c r="AC58" s="265"/>
      <c r="AD58" s="265"/>
      <c r="AE58" s="265"/>
      <c r="AF58" s="265"/>
      <c r="AG58" s="265"/>
      <c r="AH58" s="265"/>
      <c r="AI58" s="265"/>
      <c r="AJ58" s="265"/>
      <c r="AK58" s="265"/>
      <c r="AL58" s="265"/>
      <c r="AN58" s="265"/>
      <c r="AO58" s="265"/>
      <c r="AP58" s="265"/>
      <c r="AQ58" s="265"/>
      <c r="AR58" s="265"/>
      <c r="AS58" s="265"/>
      <c r="AU58" s="265"/>
      <c r="AV58" s="265"/>
      <c r="AW58" s="265"/>
      <c r="AX58" s="265"/>
      <c r="AY58" s="265"/>
      <c r="AZ58" s="265"/>
      <c r="BA58" s="504"/>
    </row>
    <row r="59" spans="2:55">
      <c r="C59" s="438" t="s">
        <v>468</v>
      </c>
      <c r="D59" s="439"/>
      <c r="E59" s="406"/>
      <c r="F59" s="902" t="s">
        <v>420</v>
      </c>
      <c r="G59" s="903"/>
      <c r="H59" s="903"/>
      <c r="I59" s="903"/>
      <c r="J59" s="903"/>
      <c r="K59" s="903"/>
      <c r="L59" s="903"/>
      <c r="M59" s="900" t="s">
        <v>421</v>
      </c>
      <c r="N59" s="900"/>
      <c r="O59" s="900"/>
      <c r="P59" s="900"/>
      <c r="Q59" s="900"/>
      <c r="R59" s="900"/>
      <c r="S59" s="900"/>
      <c r="T59" s="901" t="s">
        <v>422</v>
      </c>
      <c r="U59" s="901"/>
      <c r="V59" s="901"/>
      <c r="W59" s="901"/>
      <c r="X59" s="901"/>
      <c r="Y59" s="901"/>
      <c r="Z59" s="901"/>
      <c r="AA59" s="904" t="s">
        <v>423</v>
      </c>
      <c r="AB59" s="904"/>
      <c r="AC59" s="904"/>
      <c r="AD59" s="904"/>
      <c r="AE59" s="904"/>
      <c r="AF59" s="904"/>
      <c r="AG59" s="901" t="s">
        <v>424</v>
      </c>
      <c r="AH59" s="901"/>
      <c r="AI59" s="901"/>
      <c r="AJ59" s="901"/>
      <c r="AK59" s="901"/>
      <c r="AL59" s="901"/>
      <c r="AM59" s="901"/>
      <c r="AN59" s="905" t="s">
        <v>425</v>
      </c>
      <c r="AO59" s="905"/>
      <c r="AP59" s="905"/>
      <c r="AQ59" s="905"/>
      <c r="AR59" s="905"/>
      <c r="AS59" s="905"/>
      <c r="AT59" s="905"/>
      <c r="AU59" s="906" t="s">
        <v>426</v>
      </c>
      <c r="AV59" s="906"/>
      <c r="AW59" s="906"/>
      <c r="AX59" s="906"/>
      <c r="AY59" s="906"/>
      <c r="AZ59" s="906"/>
      <c r="BA59" s="907"/>
    </row>
    <row r="60" spans="2:55" s="710" customFormat="1">
      <c r="C60" s="712"/>
      <c r="D60" s="712"/>
      <c r="E60" s="712"/>
      <c r="F60" s="712">
        <f t="shared" ref="F60:Z60" si="43">F15</f>
        <v>2014</v>
      </c>
      <c r="G60" s="712">
        <f t="shared" si="43"/>
        <v>2015</v>
      </c>
      <c r="H60" s="712">
        <f t="shared" si="43"/>
        <v>2016</v>
      </c>
      <c r="I60" s="712">
        <f t="shared" si="43"/>
        <v>2017</v>
      </c>
      <c r="J60" s="712">
        <f t="shared" si="43"/>
        <v>2018</v>
      </c>
      <c r="K60" s="712">
        <f t="shared" si="43"/>
        <v>2019</v>
      </c>
      <c r="L60" s="712">
        <f t="shared" si="43"/>
        <v>2020</v>
      </c>
      <c r="M60" s="712">
        <f t="shared" si="43"/>
        <v>2014</v>
      </c>
      <c r="N60" s="712">
        <f t="shared" si="43"/>
        <v>2015</v>
      </c>
      <c r="O60" s="712">
        <f t="shared" si="43"/>
        <v>2016</v>
      </c>
      <c r="P60" s="712">
        <f t="shared" si="43"/>
        <v>2017</v>
      </c>
      <c r="Q60" s="712">
        <f t="shared" si="43"/>
        <v>2018</v>
      </c>
      <c r="R60" s="712">
        <f t="shared" si="43"/>
        <v>2019</v>
      </c>
      <c r="S60" s="712">
        <f t="shared" si="43"/>
        <v>2020</v>
      </c>
      <c r="T60" s="712">
        <f t="shared" si="43"/>
        <v>2014</v>
      </c>
      <c r="U60" s="712">
        <f t="shared" si="43"/>
        <v>2015</v>
      </c>
      <c r="V60" s="712">
        <f t="shared" si="43"/>
        <v>2016</v>
      </c>
      <c r="W60" s="712">
        <f t="shared" si="43"/>
        <v>2017</v>
      </c>
      <c r="X60" s="712">
        <f t="shared" si="43"/>
        <v>2018</v>
      </c>
      <c r="Y60" s="712">
        <f t="shared" si="43"/>
        <v>2019</v>
      </c>
      <c r="Z60" s="712">
        <f t="shared" si="43"/>
        <v>2020</v>
      </c>
      <c r="AA60" s="712"/>
      <c r="AB60" s="712"/>
      <c r="AC60" s="712"/>
      <c r="AD60" s="712"/>
      <c r="AE60" s="712"/>
      <c r="AF60" s="712"/>
      <c r="AG60" s="712">
        <f t="shared" ref="AG60:BA60" si="44">AG15</f>
        <v>2014</v>
      </c>
      <c r="AH60" s="712">
        <f t="shared" si="44"/>
        <v>2015</v>
      </c>
      <c r="AI60" s="712">
        <f t="shared" si="44"/>
        <v>2016</v>
      </c>
      <c r="AJ60" s="712">
        <f t="shared" si="44"/>
        <v>2017</v>
      </c>
      <c r="AK60" s="712">
        <f t="shared" si="44"/>
        <v>2018</v>
      </c>
      <c r="AL60" s="712">
        <f t="shared" si="44"/>
        <v>2019</v>
      </c>
      <c r="AM60" s="712">
        <f t="shared" si="44"/>
        <v>2020</v>
      </c>
      <c r="AN60" s="712">
        <f t="shared" si="44"/>
        <v>2014</v>
      </c>
      <c r="AO60" s="712">
        <f t="shared" si="44"/>
        <v>2015</v>
      </c>
      <c r="AP60" s="712">
        <f t="shared" si="44"/>
        <v>2016</v>
      </c>
      <c r="AQ60" s="712">
        <f t="shared" si="44"/>
        <v>2017</v>
      </c>
      <c r="AR60" s="712">
        <f t="shared" si="44"/>
        <v>2018</v>
      </c>
      <c r="AS60" s="712">
        <f t="shared" si="44"/>
        <v>2019</v>
      </c>
      <c r="AT60" s="712">
        <f t="shared" si="44"/>
        <v>2020</v>
      </c>
      <c r="AU60" s="712">
        <f t="shared" si="44"/>
        <v>2014</v>
      </c>
      <c r="AV60" s="712">
        <f t="shared" si="44"/>
        <v>2015</v>
      </c>
      <c r="AW60" s="712">
        <f t="shared" si="44"/>
        <v>2016</v>
      </c>
      <c r="AX60" s="712">
        <f t="shared" si="44"/>
        <v>2017</v>
      </c>
      <c r="AY60" s="712">
        <f t="shared" si="44"/>
        <v>2018</v>
      </c>
      <c r="AZ60" s="712">
        <f t="shared" si="44"/>
        <v>2019</v>
      </c>
      <c r="BA60" s="712">
        <f t="shared" si="44"/>
        <v>2020</v>
      </c>
    </row>
    <row r="61" spans="2:55" s="710" customFormat="1">
      <c r="C61" s="712"/>
      <c r="D61" s="712"/>
      <c r="E61" s="712"/>
      <c r="F61" s="712" t="str">
        <f t="shared" ref="F61:Z61" si="45">F16</f>
        <v>(#)</v>
      </c>
      <c r="G61" s="712" t="str">
        <f t="shared" si="45"/>
        <v>(#)</v>
      </c>
      <c r="H61" s="712" t="str">
        <f t="shared" si="45"/>
        <v>(#)</v>
      </c>
      <c r="I61" s="712" t="str">
        <f t="shared" si="45"/>
        <v>(#)</v>
      </c>
      <c r="J61" s="712" t="str">
        <f t="shared" si="45"/>
        <v>(#)</v>
      </c>
      <c r="K61" s="712" t="str">
        <f t="shared" si="45"/>
        <v>(#)</v>
      </c>
      <c r="L61" s="712" t="str">
        <f t="shared" si="45"/>
        <v>(#)</v>
      </c>
      <c r="M61" s="712" t="str">
        <f t="shared" si="45"/>
        <v>Euro</v>
      </c>
      <c r="N61" s="712" t="str">
        <f t="shared" si="45"/>
        <v>Euro</v>
      </c>
      <c r="O61" s="712" t="str">
        <f t="shared" si="45"/>
        <v>Euro</v>
      </c>
      <c r="P61" s="712" t="str">
        <f t="shared" si="45"/>
        <v>Euro</v>
      </c>
      <c r="Q61" s="712" t="str">
        <f t="shared" si="45"/>
        <v>Euro</v>
      </c>
      <c r="R61" s="712" t="str">
        <f t="shared" si="45"/>
        <v>Euro</v>
      </c>
      <c r="S61" s="712" t="str">
        <f t="shared" si="45"/>
        <v>Euro</v>
      </c>
      <c r="T61" s="712" t="str">
        <f t="shared" si="45"/>
        <v>Euro</v>
      </c>
      <c r="U61" s="712" t="str">
        <f t="shared" si="45"/>
        <v>Euro</v>
      </c>
      <c r="V61" s="712" t="str">
        <f t="shared" si="45"/>
        <v>Euro</v>
      </c>
      <c r="W61" s="712" t="str">
        <f t="shared" si="45"/>
        <v>Euro</v>
      </c>
      <c r="X61" s="712" t="str">
        <f t="shared" si="45"/>
        <v>Euro</v>
      </c>
      <c r="Y61" s="712" t="str">
        <f t="shared" si="45"/>
        <v>Euro</v>
      </c>
      <c r="Z61" s="712" t="str">
        <f t="shared" si="45"/>
        <v>Euro</v>
      </c>
      <c r="AA61" s="712" t="str">
        <f t="shared" ref="AA61:AF61" si="46">AA16</f>
        <v>%</v>
      </c>
      <c r="AB61" s="712" t="str">
        <f t="shared" si="46"/>
        <v>%</v>
      </c>
      <c r="AC61" s="712" t="str">
        <f t="shared" si="46"/>
        <v>#</v>
      </c>
      <c r="AD61" s="712" t="str">
        <f t="shared" si="46"/>
        <v>%</v>
      </c>
      <c r="AE61" s="712" t="str">
        <f t="shared" si="46"/>
        <v>%</v>
      </c>
      <c r="AF61" s="712" t="str">
        <f t="shared" si="46"/>
        <v>%</v>
      </c>
      <c r="AG61" s="712" t="str">
        <f t="shared" ref="AG61:BA61" si="47">AG16</f>
        <v>Euro</v>
      </c>
      <c r="AH61" s="712" t="str">
        <f t="shared" si="47"/>
        <v>Euro</v>
      </c>
      <c r="AI61" s="712" t="str">
        <f t="shared" si="47"/>
        <v>Euro</v>
      </c>
      <c r="AJ61" s="712" t="str">
        <f t="shared" si="47"/>
        <v>Euro</v>
      </c>
      <c r="AK61" s="712" t="str">
        <f t="shared" si="47"/>
        <v>Euro</v>
      </c>
      <c r="AL61" s="712" t="str">
        <f t="shared" si="47"/>
        <v>Euro</v>
      </c>
      <c r="AM61" s="712" t="str">
        <f t="shared" si="47"/>
        <v>Euro</v>
      </c>
      <c r="AN61" s="712" t="str">
        <f t="shared" si="47"/>
        <v>Euro</v>
      </c>
      <c r="AO61" s="712" t="str">
        <f t="shared" si="47"/>
        <v>Euro</v>
      </c>
      <c r="AP61" s="712" t="str">
        <f t="shared" si="47"/>
        <v>Euro</v>
      </c>
      <c r="AQ61" s="712" t="str">
        <f t="shared" si="47"/>
        <v>Euro</v>
      </c>
      <c r="AR61" s="712" t="str">
        <f t="shared" si="47"/>
        <v>Euro</v>
      </c>
      <c r="AS61" s="712" t="str">
        <f t="shared" si="47"/>
        <v>Euro</v>
      </c>
      <c r="AT61" s="712" t="str">
        <f t="shared" si="47"/>
        <v>Euro</v>
      </c>
      <c r="AU61" s="712" t="str">
        <f t="shared" si="47"/>
        <v>Euro</v>
      </c>
      <c r="AV61" s="712" t="str">
        <f t="shared" si="47"/>
        <v>Euro</v>
      </c>
      <c r="AW61" s="712" t="str">
        <f t="shared" si="47"/>
        <v>Euro</v>
      </c>
      <c r="AX61" s="712" t="str">
        <f t="shared" si="47"/>
        <v>Euro</v>
      </c>
      <c r="AY61" s="712" t="str">
        <f t="shared" si="47"/>
        <v>Euro</v>
      </c>
      <c r="AZ61" s="712" t="str">
        <f t="shared" si="47"/>
        <v>Euro</v>
      </c>
      <c r="BA61" s="712" t="str">
        <f t="shared" si="47"/>
        <v>Euro</v>
      </c>
    </row>
    <row r="62" spans="2:55" ht="36">
      <c r="C62" s="408" t="s">
        <v>0</v>
      </c>
      <c r="D62" s="408" t="s">
        <v>3</v>
      </c>
      <c r="E62" s="408" t="s">
        <v>309</v>
      </c>
      <c r="F62" s="408" t="s">
        <v>463</v>
      </c>
      <c r="G62" s="409" t="str">
        <f>F62</f>
        <v>Eq. Volumes</v>
      </c>
      <c r="H62" s="409" t="str">
        <f>G62</f>
        <v>Eq. Volumes</v>
      </c>
      <c r="I62" s="409" t="str">
        <f>H62</f>
        <v>Eq. Volumes</v>
      </c>
      <c r="J62" s="409" t="str">
        <f>I62</f>
        <v>Eq. Volumes</v>
      </c>
      <c r="K62" s="409" t="str">
        <f>I62</f>
        <v>Eq. Volumes</v>
      </c>
      <c r="L62" s="409" t="str">
        <f>J62</f>
        <v>Eq. Volumes</v>
      </c>
      <c r="M62" s="409" t="s">
        <v>428</v>
      </c>
      <c r="N62" s="409" t="str">
        <f>M62</f>
        <v>Unit Inv + Install</v>
      </c>
      <c r="O62" s="409" t="str">
        <f>N62</f>
        <v>Unit Inv + Install</v>
      </c>
      <c r="P62" s="409" t="str">
        <f>O62</f>
        <v>Unit Inv + Install</v>
      </c>
      <c r="Q62" s="409" t="str">
        <f>P62</f>
        <v>Unit Inv + Install</v>
      </c>
      <c r="R62" s="409" t="str">
        <f>P62</f>
        <v>Unit Inv + Install</v>
      </c>
      <c r="S62" s="409" t="str">
        <f>Q62</f>
        <v>Unit Inv + Install</v>
      </c>
      <c r="T62" s="409" t="s">
        <v>429</v>
      </c>
      <c r="U62" s="409" t="str">
        <f>T62</f>
        <v>Capital inv</v>
      </c>
      <c r="V62" s="409" t="str">
        <f>U62</f>
        <v>Capital inv</v>
      </c>
      <c r="W62" s="409" t="str">
        <f>V62</f>
        <v>Capital inv</v>
      </c>
      <c r="X62" s="409" t="str">
        <f>W62</f>
        <v>Capital inv</v>
      </c>
      <c r="Y62" s="409" t="str">
        <f>W62</f>
        <v>Capital inv</v>
      </c>
      <c r="Z62" s="409" t="str">
        <f>X62</f>
        <v>Capital inv</v>
      </c>
      <c r="AA62" s="409" t="s">
        <v>430</v>
      </c>
      <c r="AB62" s="409" t="s">
        <v>431</v>
      </c>
      <c r="AC62" s="409" t="s">
        <v>432</v>
      </c>
      <c r="AD62" s="409" t="s">
        <v>433</v>
      </c>
      <c r="AE62" s="409" t="s">
        <v>434</v>
      </c>
      <c r="AF62" s="409" t="s">
        <v>435</v>
      </c>
      <c r="AG62" s="409" t="s">
        <v>436</v>
      </c>
      <c r="AH62" s="409" t="str">
        <f>AG62</f>
        <v>Annual capital cost</v>
      </c>
      <c r="AI62" s="409" t="str">
        <f>AH62</f>
        <v>Annual capital cost</v>
      </c>
      <c r="AJ62" s="409" t="str">
        <f>AI62</f>
        <v>Annual capital cost</v>
      </c>
      <c r="AK62" s="409" t="str">
        <f>AJ62</f>
        <v>Annual capital cost</v>
      </c>
      <c r="AL62" s="409" t="str">
        <f>AJ62</f>
        <v>Annual capital cost</v>
      </c>
      <c r="AM62" s="409" t="str">
        <f>AK62</f>
        <v>Annual capital cost</v>
      </c>
      <c r="AN62" s="409" t="s">
        <v>437</v>
      </c>
      <c r="AO62" s="409" t="str">
        <f>AN62</f>
        <v>Annual operating cost</v>
      </c>
      <c r="AP62" s="409" t="str">
        <f>AO62</f>
        <v>Annual operating cost</v>
      </c>
      <c r="AQ62" s="409" t="str">
        <f>AP62</f>
        <v>Annual operating cost</v>
      </c>
      <c r="AR62" s="409" t="str">
        <f>AQ62</f>
        <v>Annual operating cost</v>
      </c>
      <c r="AS62" s="409" t="str">
        <f>AQ62</f>
        <v>Annual operating cost</v>
      </c>
      <c r="AT62" s="409" t="str">
        <f>AR62</f>
        <v>Annual operating cost</v>
      </c>
      <c r="AU62" s="409" t="s">
        <v>438</v>
      </c>
      <c r="AV62" s="409" t="str">
        <f>AU62</f>
        <v>Total Annual Cost</v>
      </c>
      <c r="AW62" s="409" t="str">
        <f>AV62</f>
        <v>Total Annual Cost</v>
      </c>
      <c r="AX62" s="409" t="str">
        <f>AW62</f>
        <v>Total Annual Cost</v>
      </c>
      <c r="AY62" s="409" t="str">
        <f>AW62</f>
        <v>Total Annual Cost</v>
      </c>
      <c r="AZ62" s="409" t="str">
        <f>AY62</f>
        <v>Total Annual Cost</v>
      </c>
      <c r="BA62" s="409" t="str">
        <f>AZ62</f>
        <v>Total Annual Cost</v>
      </c>
    </row>
    <row r="63" spans="2:55">
      <c r="C63" s="721" t="str">
        <f t="shared" ref="C63:L63" si="48">C19</f>
        <v>N03</v>
      </c>
      <c r="D63" s="410" t="str">
        <f t="shared" si="48"/>
        <v>GSM базова станция (2G Base Station)</v>
      </c>
      <c r="E63" s="410" t="str">
        <f t="shared" si="48"/>
        <v>BTS</v>
      </c>
      <c r="F63" s="508">
        <f t="shared" si="48"/>
        <v>427.2465200017366</v>
      </c>
      <c r="G63" s="508">
        <f t="shared" si="48"/>
        <v>428.5443241415162</v>
      </c>
      <c r="H63" s="508">
        <f t="shared" si="48"/>
        <v>428.16567545920088</v>
      </c>
      <c r="I63" s="508">
        <f t="shared" si="48"/>
        <v>428.59384113466024</v>
      </c>
      <c r="J63" s="508">
        <f t="shared" si="48"/>
        <v>428.72241928700055</v>
      </c>
      <c r="K63" s="508">
        <f t="shared" si="48"/>
        <v>428.8485076744758</v>
      </c>
      <c r="L63" s="508">
        <f t="shared" si="48"/>
        <v>428.97716222677809</v>
      </c>
      <c r="M63" s="413">
        <f t="shared" ref="M63:R63" si="49">M70</f>
        <v>10000</v>
      </c>
      <c r="N63" s="508">
        <f t="shared" si="49"/>
        <v>9800</v>
      </c>
      <c r="O63" s="508">
        <f t="shared" si="49"/>
        <v>9604</v>
      </c>
      <c r="P63" s="508">
        <f t="shared" si="49"/>
        <v>9411.92</v>
      </c>
      <c r="Q63" s="508">
        <f t="shared" si="49"/>
        <v>9223.6815999999999</v>
      </c>
      <c r="R63" s="508">
        <f t="shared" si="49"/>
        <v>9039.2079680000006</v>
      </c>
      <c r="S63" s="508">
        <f t="shared" ref="S63" si="50">S70</f>
        <v>8858.4238086400001</v>
      </c>
      <c r="T63" s="413">
        <f t="shared" ref="T63:Z63" si="51">F63*M63</f>
        <v>4272465.2000173656</v>
      </c>
      <c r="U63" s="413">
        <f t="shared" si="51"/>
        <v>4199734.3765868591</v>
      </c>
      <c r="V63" s="413">
        <f t="shared" si="51"/>
        <v>4112103.1471101651</v>
      </c>
      <c r="W63" s="413">
        <f t="shared" si="51"/>
        <v>4033890.9452521312</v>
      </c>
      <c r="X63" s="413">
        <f t="shared" si="51"/>
        <v>3954399.090284992</v>
      </c>
      <c r="Y63" s="413">
        <f t="shared" si="51"/>
        <v>3876450.847636031</v>
      </c>
      <c r="Z63" s="508">
        <f t="shared" si="51"/>
        <v>3800061.5072325147</v>
      </c>
      <c r="AA63" s="414">
        <f>AA70</f>
        <v>8.3000000000000004E-2</v>
      </c>
      <c r="AB63" s="414">
        <f>AB70</f>
        <v>-0.02</v>
      </c>
      <c r="AC63" s="412">
        <f>AC70</f>
        <v>8</v>
      </c>
      <c r="AD63" s="414">
        <f>AD55</f>
        <v>0.05</v>
      </c>
      <c r="AE63" s="415">
        <f>AF63-AA63</f>
        <v>9.9176831024151688E-2</v>
      </c>
      <c r="AF63" s="415">
        <f>(1-AD63/((1+AA63)^AC63))*(AA63-AB63)/(1-((1+AB63)/(1+AA63))^AC63)</f>
        <v>0.18217683102415169</v>
      </c>
      <c r="AG63" s="413">
        <f>T63*AF63</f>
        <v>778344.17080013209</v>
      </c>
      <c r="AH63" s="413">
        <f>U63*AF63</f>
        <v>765094.29986978532</v>
      </c>
      <c r="AI63" s="413">
        <f>V63*AF63</f>
        <v>749129.92018497095</v>
      </c>
      <c r="AJ63" s="413">
        <f>W63*AF63</f>
        <v>734881.4691030531</v>
      </c>
      <c r="AK63" s="413">
        <f>X63*AF63</f>
        <v>720399.89487290813</v>
      </c>
      <c r="AL63" s="413">
        <f>Y63*AF63</f>
        <v>706199.5310432188</v>
      </c>
      <c r="AM63" s="508">
        <f>Z63*AF63</f>
        <v>692283.16308448103</v>
      </c>
      <c r="AN63" s="413">
        <f>AG63*'5. Unit inv. &amp; direct opex'!I57</f>
        <v>77834.417080013212</v>
      </c>
      <c r="AO63" s="413">
        <f>AH63*'5. Unit inv. &amp; direct opex'!$I$57*(1+'5. Unit inv. &amp; direct opex'!$J$57)</f>
        <v>77373.986726865129</v>
      </c>
      <c r="AP63" s="413">
        <f>AI63*'5. Unit inv. &amp; direct opex'!$I$57*(1+'5. Unit inv. &amp; direct opex'!$J$57)^2</f>
        <v>76615.591636584577</v>
      </c>
      <c r="AQ63" s="413">
        <f>AJ63*'5. Unit inv. &amp; direct opex'!$I$57*(1+'5. Unit inv. &amp; direct opex'!$J$57)^3</f>
        <v>76007.652764338985</v>
      </c>
      <c r="AR63" s="413">
        <f>AK63*'5. Unit inv. &amp; direct opex'!$I$57*(1+'5. Unit inv. &amp; direct opex'!$J$57)^4</f>
        <v>75351.807394603617</v>
      </c>
      <c r="AS63" s="413">
        <f>AL63*'5. Unit inv. &amp; direct opex'!$I$57*(1+'5. Unit inv. &amp; direct opex'!$J$57)^5</f>
        <v>74701.180690130044</v>
      </c>
      <c r="AT63" s="508">
        <f>AM63*'5. Unit inv. &amp; direct opex'!$I$57*(1+'5. Unit inv. &amp; direct opex'!$J$57)^6</f>
        <v>74056.608443947305</v>
      </c>
      <c r="AU63" s="416">
        <f t="shared" ref="AU63:BA63" si="52">AG63+AN63</f>
        <v>856178.58788014529</v>
      </c>
      <c r="AV63" s="416">
        <f t="shared" si="52"/>
        <v>842468.28659665049</v>
      </c>
      <c r="AW63" s="416">
        <f t="shared" si="52"/>
        <v>825745.51182155556</v>
      </c>
      <c r="AX63" s="416">
        <f t="shared" si="52"/>
        <v>810889.1218673921</v>
      </c>
      <c r="AY63" s="416">
        <f t="shared" si="52"/>
        <v>795751.70226751175</v>
      </c>
      <c r="AZ63" s="416">
        <f t="shared" si="52"/>
        <v>780900.7117333489</v>
      </c>
      <c r="BA63" s="416">
        <f t="shared" si="52"/>
        <v>766339.7715284283</v>
      </c>
    </row>
    <row r="64" spans="2:55" s="223" customFormat="1">
      <c r="C64" s="235"/>
      <c r="D64" s="235"/>
      <c r="E64" s="235"/>
      <c r="F64" s="235"/>
      <c r="G64" s="235"/>
      <c r="H64" s="235"/>
      <c r="I64" s="235"/>
      <c r="J64" s="235"/>
      <c r="K64" s="235"/>
      <c r="M64" s="235"/>
      <c r="N64" s="235"/>
      <c r="O64" s="235"/>
      <c r="P64" s="235"/>
      <c r="Q64" s="235"/>
      <c r="R64" s="235"/>
      <c r="S64" s="235"/>
      <c r="T64" s="235"/>
      <c r="U64" s="235"/>
      <c r="V64" s="235"/>
      <c r="W64" s="235"/>
      <c r="X64" s="235"/>
      <c r="Y64" s="235"/>
      <c r="Z64" s="235"/>
      <c r="AA64" s="235"/>
      <c r="AB64" s="235"/>
      <c r="AC64" s="235"/>
      <c r="AD64" s="235"/>
      <c r="AE64" s="235"/>
      <c r="AF64" s="235"/>
      <c r="AG64" s="235"/>
      <c r="AH64" s="235"/>
      <c r="AI64" s="235"/>
      <c r="AJ64" s="235"/>
      <c r="AK64" s="235"/>
      <c r="AL64" s="235"/>
      <c r="AN64" s="235"/>
      <c r="AO64" s="235"/>
      <c r="AP64" s="235"/>
      <c r="AQ64" s="235"/>
      <c r="AR64" s="235"/>
      <c r="AS64" s="235"/>
      <c r="AT64" s="235"/>
      <c r="AU64" s="235"/>
      <c r="AV64" s="235"/>
      <c r="AW64" s="235"/>
      <c r="AX64" s="235"/>
      <c r="AY64" s="235"/>
      <c r="AZ64" s="235"/>
      <c r="BA64" s="235"/>
    </row>
    <row r="65" spans="2:55" s="223" customFormat="1">
      <c r="C65" s="235"/>
      <c r="D65" s="235"/>
      <c r="E65" s="235"/>
      <c r="F65" s="235"/>
      <c r="G65" s="235"/>
      <c r="H65" s="235"/>
      <c r="I65" s="235"/>
      <c r="J65" s="235"/>
      <c r="K65" s="235"/>
      <c r="M65" s="235"/>
      <c r="N65" s="235"/>
      <c r="O65" s="235"/>
      <c r="P65" s="235"/>
      <c r="Q65" s="235"/>
      <c r="R65" s="235"/>
      <c r="S65" s="235"/>
      <c r="T65" s="235"/>
      <c r="U65" s="235"/>
      <c r="V65" s="235"/>
      <c r="W65" s="235"/>
      <c r="X65" s="235"/>
      <c r="Y65" s="235"/>
      <c r="Z65" s="235"/>
      <c r="AA65" s="235"/>
      <c r="AB65" s="235"/>
      <c r="AC65" s="235"/>
      <c r="AD65" s="235"/>
      <c r="AE65" s="235"/>
      <c r="AF65" s="235"/>
      <c r="AG65" s="235"/>
      <c r="AH65" s="235"/>
      <c r="AI65" s="235"/>
      <c r="AJ65" s="235"/>
      <c r="AK65" s="235"/>
      <c r="AL65" s="235"/>
      <c r="AN65" s="235"/>
      <c r="AO65" s="235"/>
      <c r="AP65" s="235"/>
      <c r="AQ65" s="235"/>
      <c r="AR65" s="235"/>
      <c r="AS65" s="235"/>
      <c r="AT65" s="235"/>
      <c r="AU65" s="235"/>
      <c r="AV65" s="235"/>
      <c r="AW65" s="235"/>
      <c r="AX65" s="235"/>
      <c r="AY65" s="235"/>
      <c r="AZ65" s="235"/>
      <c r="BA65" s="235"/>
    </row>
    <row r="66" spans="2:55" s="223" customFormat="1">
      <c r="C66" s="438" t="s">
        <v>467</v>
      </c>
      <c r="D66" s="439"/>
      <c r="E66" s="406"/>
      <c r="F66" s="902" t="s">
        <v>420</v>
      </c>
      <c r="G66" s="903"/>
      <c r="H66" s="903"/>
      <c r="I66" s="903"/>
      <c r="J66" s="903"/>
      <c r="K66" s="903"/>
      <c r="L66" s="903"/>
      <c r="M66" s="900" t="s">
        <v>421</v>
      </c>
      <c r="N66" s="900"/>
      <c r="O66" s="900"/>
      <c r="P66" s="900"/>
      <c r="Q66" s="900"/>
      <c r="R66" s="900"/>
      <c r="S66" s="900"/>
      <c r="T66" s="901" t="s">
        <v>422</v>
      </c>
      <c r="U66" s="901"/>
      <c r="V66" s="901"/>
      <c r="W66" s="901"/>
      <c r="X66" s="901"/>
      <c r="Y66" s="901"/>
      <c r="Z66" s="901"/>
      <c r="AA66" s="904" t="s">
        <v>423</v>
      </c>
      <c r="AB66" s="904"/>
      <c r="AC66" s="904"/>
      <c r="AD66" s="904"/>
      <c r="AE66" s="904"/>
      <c r="AF66" s="904"/>
      <c r="AG66" s="901" t="s">
        <v>424</v>
      </c>
      <c r="AH66" s="901"/>
      <c r="AI66" s="901"/>
      <c r="AJ66" s="901"/>
      <c r="AK66" s="901"/>
      <c r="AL66" s="901"/>
      <c r="AM66" s="901"/>
      <c r="AN66" s="905" t="s">
        <v>425</v>
      </c>
      <c r="AO66" s="905"/>
      <c r="AP66" s="905"/>
      <c r="AQ66" s="905"/>
      <c r="AR66" s="905"/>
      <c r="AS66" s="905"/>
      <c r="AT66" s="905"/>
      <c r="AU66" s="906" t="s">
        <v>426</v>
      </c>
      <c r="AV66" s="906"/>
      <c r="AW66" s="906"/>
      <c r="AX66" s="906"/>
      <c r="AY66" s="906"/>
      <c r="AZ66" s="906"/>
      <c r="BA66" s="907"/>
    </row>
    <row r="67" spans="2:55" s="710" customFormat="1">
      <c r="C67" s="712"/>
      <c r="D67" s="712"/>
      <c r="E67" s="712"/>
      <c r="F67" s="712">
        <f t="shared" ref="F67:K67" si="53">F23</f>
        <v>2014</v>
      </c>
      <c r="G67" s="712">
        <f t="shared" si="53"/>
        <v>2015</v>
      </c>
      <c r="H67" s="712">
        <f t="shared" si="53"/>
        <v>2016</v>
      </c>
      <c r="I67" s="712">
        <f t="shared" si="53"/>
        <v>2017</v>
      </c>
      <c r="J67" s="712">
        <f t="shared" si="53"/>
        <v>2018</v>
      </c>
      <c r="K67" s="712">
        <f t="shared" si="53"/>
        <v>2019</v>
      </c>
      <c r="L67" s="712">
        <f t="shared" ref="L67" si="54">L23</f>
        <v>2020</v>
      </c>
      <c r="M67" s="712">
        <f t="shared" ref="M67:Z67" si="55">M23</f>
        <v>2014</v>
      </c>
      <c r="N67" s="712">
        <f t="shared" si="55"/>
        <v>2015</v>
      </c>
      <c r="O67" s="712">
        <f t="shared" si="55"/>
        <v>2016</v>
      </c>
      <c r="P67" s="712">
        <f t="shared" si="55"/>
        <v>2017</v>
      </c>
      <c r="Q67" s="712">
        <f t="shared" si="55"/>
        <v>2018</v>
      </c>
      <c r="R67" s="712">
        <f t="shared" si="55"/>
        <v>2019</v>
      </c>
      <c r="S67" s="712">
        <f t="shared" si="55"/>
        <v>2020</v>
      </c>
      <c r="T67" s="712">
        <f t="shared" si="55"/>
        <v>2014</v>
      </c>
      <c r="U67" s="712">
        <f t="shared" si="55"/>
        <v>2015</v>
      </c>
      <c r="V67" s="712">
        <f t="shared" si="55"/>
        <v>2016</v>
      </c>
      <c r="W67" s="712">
        <f t="shared" si="55"/>
        <v>2017</v>
      </c>
      <c r="X67" s="712">
        <f t="shared" si="55"/>
        <v>2018</v>
      </c>
      <c r="Y67" s="712">
        <f t="shared" si="55"/>
        <v>2019</v>
      </c>
      <c r="Z67" s="712">
        <f t="shared" si="55"/>
        <v>2020</v>
      </c>
      <c r="AA67" s="712"/>
      <c r="AB67" s="712"/>
      <c r="AC67" s="712"/>
      <c r="AD67" s="712"/>
      <c r="AE67" s="712"/>
      <c r="AF67" s="712"/>
      <c r="AG67" s="712">
        <f t="shared" ref="AG67:BA67" si="56">AG23</f>
        <v>2014</v>
      </c>
      <c r="AH67" s="712">
        <f t="shared" si="56"/>
        <v>2015</v>
      </c>
      <c r="AI67" s="712">
        <f t="shared" si="56"/>
        <v>2016</v>
      </c>
      <c r="AJ67" s="712">
        <f t="shared" si="56"/>
        <v>2017</v>
      </c>
      <c r="AK67" s="712">
        <f t="shared" si="56"/>
        <v>2018</v>
      </c>
      <c r="AL67" s="712">
        <f t="shared" si="56"/>
        <v>2019</v>
      </c>
      <c r="AM67" s="712">
        <f t="shared" si="56"/>
        <v>2020</v>
      </c>
      <c r="AN67" s="712">
        <f t="shared" si="56"/>
        <v>2014</v>
      </c>
      <c r="AO67" s="712">
        <f t="shared" si="56"/>
        <v>2015</v>
      </c>
      <c r="AP67" s="712">
        <f t="shared" si="56"/>
        <v>2016</v>
      </c>
      <c r="AQ67" s="712">
        <f t="shared" si="56"/>
        <v>2017</v>
      </c>
      <c r="AR67" s="712">
        <f t="shared" si="56"/>
        <v>2018</v>
      </c>
      <c r="AS67" s="712">
        <f t="shared" si="56"/>
        <v>2019</v>
      </c>
      <c r="AT67" s="712">
        <f t="shared" si="56"/>
        <v>2020</v>
      </c>
      <c r="AU67" s="712">
        <f t="shared" si="56"/>
        <v>2014</v>
      </c>
      <c r="AV67" s="712">
        <f t="shared" si="56"/>
        <v>2015</v>
      </c>
      <c r="AW67" s="712">
        <f t="shared" si="56"/>
        <v>2016</v>
      </c>
      <c r="AX67" s="712">
        <f t="shared" si="56"/>
        <v>2017</v>
      </c>
      <c r="AY67" s="712">
        <f t="shared" si="56"/>
        <v>2018</v>
      </c>
      <c r="AZ67" s="712">
        <f t="shared" si="56"/>
        <v>2019</v>
      </c>
      <c r="BA67" s="712">
        <f t="shared" si="56"/>
        <v>2020</v>
      </c>
    </row>
    <row r="68" spans="2:55" s="710" customFormat="1">
      <c r="C68" s="712"/>
      <c r="D68" s="712"/>
      <c r="E68" s="712"/>
      <c r="F68" s="712" t="str">
        <f t="shared" ref="F68:K68" si="57">F24</f>
        <v>(#)</v>
      </c>
      <c r="G68" s="712" t="str">
        <f t="shared" si="57"/>
        <v>(#)</v>
      </c>
      <c r="H68" s="712" t="str">
        <f t="shared" si="57"/>
        <v>(#)</v>
      </c>
      <c r="I68" s="712" t="str">
        <f t="shared" si="57"/>
        <v>(#)</v>
      </c>
      <c r="J68" s="712" t="str">
        <f t="shared" si="57"/>
        <v>(#)</v>
      </c>
      <c r="K68" s="712" t="str">
        <f t="shared" si="57"/>
        <v>(#)</v>
      </c>
      <c r="L68" s="712" t="str">
        <f t="shared" ref="L68" si="58">L24</f>
        <v>(#)</v>
      </c>
      <c r="M68" s="712" t="str">
        <f t="shared" ref="M68:Z68" si="59">M24</f>
        <v>Euro</v>
      </c>
      <c r="N68" s="712" t="str">
        <f t="shared" si="59"/>
        <v>Euro</v>
      </c>
      <c r="O68" s="712" t="str">
        <f t="shared" si="59"/>
        <v>Euro</v>
      </c>
      <c r="P68" s="712" t="str">
        <f t="shared" si="59"/>
        <v>Euro</v>
      </c>
      <c r="Q68" s="712" t="str">
        <f t="shared" si="59"/>
        <v>Euro</v>
      </c>
      <c r="R68" s="712" t="str">
        <f t="shared" si="59"/>
        <v>Euro</v>
      </c>
      <c r="S68" s="712" t="str">
        <f t="shared" si="59"/>
        <v>Euro</v>
      </c>
      <c r="T68" s="712" t="str">
        <f t="shared" si="59"/>
        <v>Euro</v>
      </c>
      <c r="U68" s="712" t="str">
        <f t="shared" si="59"/>
        <v>Euro</v>
      </c>
      <c r="V68" s="712" t="str">
        <f t="shared" si="59"/>
        <v>Euro</v>
      </c>
      <c r="W68" s="712" t="str">
        <f t="shared" si="59"/>
        <v>Euro</v>
      </c>
      <c r="X68" s="712" t="str">
        <f t="shared" si="59"/>
        <v>Euro</v>
      </c>
      <c r="Y68" s="712" t="str">
        <f t="shared" si="59"/>
        <v>Euro</v>
      </c>
      <c r="Z68" s="712" t="str">
        <f t="shared" si="59"/>
        <v>Euro</v>
      </c>
      <c r="AA68" s="712" t="str">
        <f t="shared" ref="AA68:AF68" si="60">AA24</f>
        <v>%</v>
      </c>
      <c r="AB68" s="712" t="str">
        <f t="shared" si="60"/>
        <v>%</v>
      </c>
      <c r="AC68" s="712" t="str">
        <f t="shared" si="60"/>
        <v>#</v>
      </c>
      <c r="AD68" s="712" t="str">
        <f t="shared" si="60"/>
        <v>%</v>
      </c>
      <c r="AE68" s="712" t="str">
        <f t="shared" si="60"/>
        <v>%</v>
      </c>
      <c r="AF68" s="712" t="str">
        <f t="shared" si="60"/>
        <v>%</v>
      </c>
      <c r="AG68" s="712" t="str">
        <f t="shared" ref="AG68:BA68" si="61">AG24</f>
        <v>Euro</v>
      </c>
      <c r="AH68" s="712" t="str">
        <f t="shared" si="61"/>
        <v>Euro</v>
      </c>
      <c r="AI68" s="712" t="str">
        <f t="shared" si="61"/>
        <v>Euro</v>
      </c>
      <c r="AJ68" s="712" t="str">
        <f t="shared" si="61"/>
        <v>Euro</v>
      </c>
      <c r="AK68" s="712" t="str">
        <f t="shared" si="61"/>
        <v>Euro</v>
      </c>
      <c r="AL68" s="712" t="str">
        <f t="shared" si="61"/>
        <v>Euro</v>
      </c>
      <c r="AM68" s="712" t="str">
        <f t="shared" si="61"/>
        <v>Euro</v>
      </c>
      <c r="AN68" s="712" t="str">
        <f t="shared" si="61"/>
        <v>Euro</v>
      </c>
      <c r="AO68" s="712" t="str">
        <f t="shared" si="61"/>
        <v>Euro</v>
      </c>
      <c r="AP68" s="712" t="str">
        <f t="shared" si="61"/>
        <v>Euro</v>
      </c>
      <c r="AQ68" s="712" t="str">
        <f t="shared" si="61"/>
        <v>Euro</v>
      </c>
      <c r="AR68" s="712" t="str">
        <f t="shared" si="61"/>
        <v>Euro</v>
      </c>
      <c r="AS68" s="712" t="str">
        <f t="shared" si="61"/>
        <v>Euro</v>
      </c>
      <c r="AT68" s="712" t="str">
        <f t="shared" si="61"/>
        <v>Euro</v>
      </c>
      <c r="AU68" s="712" t="str">
        <f t="shared" si="61"/>
        <v>Euro</v>
      </c>
      <c r="AV68" s="712" t="str">
        <f t="shared" si="61"/>
        <v>Euro</v>
      </c>
      <c r="AW68" s="712" t="str">
        <f t="shared" si="61"/>
        <v>Euro</v>
      </c>
      <c r="AX68" s="712" t="str">
        <f t="shared" si="61"/>
        <v>Euro</v>
      </c>
      <c r="AY68" s="712" t="str">
        <f t="shared" si="61"/>
        <v>Euro</v>
      </c>
      <c r="AZ68" s="712" t="str">
        <f t="shared" si="61"/>
        <v>Euro</v>
      </c>
      <c r="BA68" s="712" t="str">
        <f t="shared" si="61"/>
        <v>Euro</v>
      </c>
    </row>
    <row r="69" spans="2:55" s="223" customFormat="1" ht="36">
      <c r="C69" s="408" t="s">
        <v>0</v>
      </c>
      <c r="D69" s="408" t="s">
        <v>3</v>
      </c>
      <c r="E69" s="408" t="s">
        <v>309</v>
      </c>
      <c r="F69" s="408" t="s">
        <v>463</v>
      </c>
      <c r="G69" s="409" t="str">
        <f>F69</f>
        <v>Eq. Volumes</v>
      </c>
      <c r="H69" s="409" t="str">
        <f>G69</f>
        <v>Eq. Volumes</v>
      </c>
      <c r="I69" s="409" t="str">
        <f>H69</f>
        <v>Eq. Volumes</v>
      </c>
      <c r="J69" s="409" t="str">
        <f>I69</f>
        <v>Eq. Volumes</v>
      </c>
      <c r="K69" s="409" t="str">
        <f>I69</f>
        <v>Eq. Volumes</v>
      </c>
      <c r="L69" s="409" t="str">
        <f>J69</f>
        <v>Eq. Volumes</v>
      </c>
      <c r="M69" s="409" t="s">
        <v>428</v>
      </c>
      <c r="N69" s="409" t="str">
        <f>M69</f>
        <v>Unit Inv + Install</v>
      </c>
      <c r="O69" s="409" t="str">
        <f>N69</f>
        <v>Unit Inv + Install</v>
      </c>
      <c r="P69" s="409" t="str">
        <f>O69</f>
        <v>Unit Inv + Install</v>
      </c>
      <c r="Q69" s="409" t="str">
        <f>P69</f>
        <v>Unit Inv + Install</v>
      </c>
      <c r="R69" s="409" t="str">
        <f>P69</f>
        <v>Unit Inv + Install</v>
      </c>
      <c r="S69" s="409" t="str">
        <f>Q69</f>
        <v>Unit Inv + Install</v>
      </c>
      <c r="T69" s="409" t="s">
        <v>429</v>
      </c>
      <c r="U69" s="409" t="str">
        <f>T69</f>
        <v>Capital inv</v>
      </c>
      <c r="V69" s="409" t="str">
        <f>U69</f>
        <v>Capital inv</v>
      </c>
      <c r="W69" s="409" t="str">
        <f>V69</f>
        <v>Capital inv</v>
      </c>
      <c r="X69" s="409" t="str">
        <f>W69</f>
        <v>Capital inv</v>
      </c>
      <c r="Y69" s="409" t="str">
        <f>W69</f>
        <v>Capital inv</v>
      </c>
      <c r="Z69" s="409" t="str">
        <f>X69</f>
        <v>Capital inv</v>
      </c>
      <c r="AA69" s="409" t="s">
        <v>430</v>
      </c>
      <c r="AB69" s="409" t="s">
        <v>431</v>
      </c>
      <c r="AC69" s="409" t="s">
        <v>432</v>
      </c>
      <c r="AD69" s="409" t="s">
        <v>433</v>
      </c>
      <c r="AE69" s="409" t="s">
        <v>434</v>
      </c>
      <c r="AF69" s="409" t="s">
        <v>435</v>
      </c>
      <c r="AG69" s="409" t="s">
        <v>436</v>
      </c>
      <c r="AH69" s="409" t="str">
        <f>AG69</f>
        <v>Annual capital cost</v>
      </c>
      <c r="AI69" s="409" t="str">
        <f>AH69</f>
        <v>Annual capital cost</v>
      </c>
      <c r="AJ69" s="409" t="str">
        <f>AI69</f>
        <v>Annual capital cost</v>
      </c>
      <c r="AK69" s="409" t="str">
        <f>AJ69</f>
        <v>Annual capital cost</v>
      </c>
      <c r="AL69" s="409" t="str">
        <f>AJ69</f>
        <v>Annual capital cost</v>
      </c>
      <c r="AM69" s="409" t="str">
        <f>AK69</f>
        <v>Annual capital cost</v>
      </c>
      <c r="AN69" s="409" t="s">
        <v>437</v>
      </c>
      <c r="AO69" s="409" t="str">
        <f>AN69</f>
        <v>Annual operating cost</v>
      </c>
      <c r="AP69" s="409" t="str">
        <f>AO69</f>
        <v>Annual operating cost</v>
      </c>
      <c r="AQ69" s="409" t="str">
        <f>AP69</f>
        <v>Annual operating cost</v>
      </c>
      <c r="AR69" s="409" t="str">
        <f>AQ69</f>
        <v>Annual operating cost</v>
      </c>
      <c r="AS69" s="409" t="str">
        <f>AQ69</f>
        <v>Annual operating cost</v>
      </c>
      <c r="AT69" s="409" t="str">
        <f>AR69</f>
        <v>Annual operating cost</v>
      </c>
      <c r="AU69" s="409" t="s">
        <v>438</v>
      </c>
      <c r="AV69" s="409" t="str">
        <f>AU69</f>
        <v>Total Annual Cost</v>
      </c>
      <c r="AW69" s="409" t="str">
        <f>AV69</f>
        <v>Total Annual Cost</v>
      </c>
      <c r="AX69" s="409" t="str">
        <f>AW69</f>
        <v>Total Annual Cost</v>
      </c>
      <c r="AY69" s="409" t="str">
        <f>AW69</f>
        <v>Total Annual Cost</v>
      </c>
      <c r="AZ69" s="409" t="str">
        <f>AY69</f>
        <v>Total Annual Cost</v>
      </c>
      <c r="BA69" s="409" t="str">
        <f>AZ69</f>
        <v>Total Annual Cost</v>
      </c>
    </row>
    <row r="70" spans="2:55" s="223" customFormat="1">
      <c r="C70" s="721" t="str">
        <f>'5. Unit inv. &amp; direct opex'!C70</f>
        <v>N03</v>
      </c>
      <c r="D70" s="410" t="str">
        <f>'5. Unit inv. &amp; direct opex'!D70</f>
        <v>GSM базова станция (2G Base Station)</v>
      </c>
      <c r="E70" s="410" t="str">
        <f>'5. Unit inv. &amp; direct opex'!E70</f>
        <v>BTS</v>
      </c>
      <c r="F70" s="411">
        <f>'6. Network Design'!G1601</f>
        <v>3379.9568287506813</v>
      </c>
      <c r="G70" s="411">
        <f>'6. Network Design'!H1601</f>
        <v>3475.6230358959938</v>
      </c>
      <c r="H70" s="411">
        <f>'6. Network Design'!I1601</f>
        <v>3574.7088441577207</v>
      </c>
      <c r="I70" s="411">
        <f>'6. Network Design'!J1601</f>
        <v>3675.7030490093935</v>
      </c>
      <c r="J70" s="411">
        <f>'6. Network Design'!K1601</f>
        <v>3779.3112007472728</v>
      </c>
      <c r="K70" s="411">
        <f>'6. Network Design'!L1601</f>
        <v>3889.6167957273219</v>
      </c>
      <c r="L70" s="411">
        <f>'6. Network Design'!M1601</f>
        <v>3997.6998473441422</v>
      </c>
      <c r="M70" s="411">
        <f>'5. Unit inv. &amp; direct opex'!G70</f>
        <v>10000</v>
      </c>
      <c r="N70" s="411">
        <f>M70*(1+('5. Unit inv. &amp; direct opex'!$H$70))</f>
        <v>9800</v>
      </c>
      <c r="O70" s="411">
        <f>N70*(1+('5. Unit inv. &amp; direct opex'!$H$70))</f>
        <v>9604</v>
      </c>
      <c r="P70" s="411">
        <f>O70*(1+('5. Unit inv. &amp; direct opex'!$H$70))</f>
        <v>9411.92</v>
      </c>
      <c r="Q70" s="411">
        <f>P70*(1+('5. Unit inv. &amp; direct opex'!$H$70))</f>
        <v>9223.6815999999999</v>
      </c>
      <c r="R70" s="411">
        <f>Q70*(1+('5. Unit inv. &amp; direct opex'!$H$70))</f>
        <v>9039.2079680000006</v>
      </c>
      <c r="S70" s="411">
        <f>R70*(1+('5. Unit inv. &amp; direct opex'!$H$70))</f>
        <v>8858.4238086400001</v>
      </c>
      <c r="T70" s="413">
        <f t="shared" ref="T70:Z73" si="62">F70*M70</f>
        <v>33799568.287506811</v>
      </c>
      <c r="U70" s="413">
        <f t="shared" si="62"/>
        <v>34061105.751780741</v>
      </c>
      <c r="V70" s="413">
        <f t="shared" si="62"/>
        <v>34331503.739290752</v>
      </c>
      <c r="W70" s="413">
        <f t="shared" si="62"/>
        <v>34595423.041032493</v>
      </c>
      <c r="X70" s="413">
        <f t="shared" si="62"/>
        <v>34859163.183006525</v>
      </c>
      <c r="Y70" s="413">
        <f t="shared" si="62"/>
        <v>35159055.132405043</v>
      </c>
      <c r="Z70" s="508">
        <f t="shared" si="62"/>
        <v>35413319.507509843</v>
      </c>
      <c r="AA70" s="414">
        <f>AA28</f>
        <v>8.3000000000000004E-2</v>
      </c>
      <c r="AB70" s="414">
        <f>'5. Unit inv. &amp; direct opex'!H57</f>
        <v>-0.02</v>
      </c>
      <c r="AC70" s="412">
        <f>'5. Unit inv. &amp; direct opex'!F70</f>
        <v>8</v>
      </c>
      <c r="AD70" s="414">
        <f>AD63</f>
        <v>0.05</v>
      </c>
      <c r="AE70" s="415">
        <f>AF70-AA70</f>
        <v>9.9176831024151688E-2</v>
      </c>
      <c r="AF70" s="415">
        <f>(1-AD70/((1+AA70)^AC70))*(AA70-AB70)/(1-((1+AB70)/(1+AA70))^AC70)</f>
        <v>0.18217683102415169</v>
      </c>
      <c r="AG70" s="413">
        <f>T70*AF70</f>
        <v>6157498.2406024048</v>
      </c>
      <c r="AH70" s="413">
        <f>U70*AF70</f>
        <v>6205144.3070379216</v>
      </c>
      <c r="AI70" s="413">
        <f>V70*AF70</f>
        <v>6254404.5555178029</v>
      </c>
      <c r="AJ70" s="413">
        <f>W70*AF70</f>
        <v>6302484.5375552205</v>
      </c>
      <c r="AK70" s="413">
        <f>X70*AF70</f>
        <v>6350531.8808339098</v>
      </c>
      <c r="AL70" s="413">
        <f>Y70*AF70</f>
        <v>6405165.2458249871</v>
      </c>
      <c r="AM70" s="508">
        <f>Z70*AF70</f>
        <v>6451486.3239239156</v>
      </c>
      <c r="AN70" s="413">
        <f>AG70*'5. Unit inv. &amp; direct opex'!I57</f>
        <v>615749.82406024053</v>
      </c>
      <c r="AO70" s="413">
        <f>AH70*'5. Unit inv. &amp; direct opex'!$I$57*(1+'5. Unit inv. &amp; direct opex'!$J$57)</f>
        <v>627526.24523898296</v>
      </c>
      <c r="AP70" s="413">
        <f>AI70*'5. Unit inv. &amp; direct opex'!$I$57*(1+'5. Unit inv. &amp; direct opex'!$J$57)^2</f>
        <v>639655.27533225296</v>
      </c>
      <c r="AQ70" s="413">
        <f>AJ70*'5. Unit inv. &amp; direct opex'!$I$57*(1+'5. Unit inv. &amp; direct opex'!$J$57)^3</f>
        <v>651856.21957210777</v>
      </c>
      <c r="AR70" s="413">
        <f>AK70*'5. Unit inv. &amp; direct opex'!$I$57*(1+'5. Unit inv. &amp; direct opex'!$J$57)^4</f>
        <v>664247.8136706379</v>
      </c>
      <c r="AS70" s="413">
        <f>AL70*'5. Unit inv. &amp; direct opex'!$I$57*(1+'5. Unit inv. &amp; direct opex'!$J$57)^5</f>
        <v>677532.88602684077</v>
      </c>
      <c r="AT70" s="508">
        <f>AM70*'5. Unit inv. &amp; direct opex'!$I$57*(1+'5. Unit inv. &amp; direct opex'!$J$57)^6</f>
        <v>690144.18094985548</v>
      </c>
      <c r="AU70" s="416">
        <f t="shared" ref="AU70:BA73" si="63">AG70+AN70</f>
        <v>6773248.0646626456</v>
      </c>
      <c r="AV70" s="416">
        <f t="shared" si="63"/>
        <v>6832670.5522769047</v>
      </c>
      <c r="AW70" s="416">
        <f t="shared" si="63"/>
        <v>6894059.8308500554</v>
      </c>
      <c r="AX70" s="416">
        <f t="shared" si="63"/>
        <v>6954340.7571273278</v>
      </c>
      <c r="AY70" s="416">
        <f t="shared" si="63"/>
        <v>7014779.6945045479</v>
      </c>
      <c r="AZ70" s="416">
        <f t="shared" si="63"/>
        <v>7082698.1318518277</v>
      </c>
      <c r="BA70" s="416">
        <f t="shared" si="63"/>
        <v>7141630.5048737712</v>
      </c>
    </row>
    <row r="71" spans="2:55" s="223" customFormat="1">
      <c r="C71" s="721" t="str">
        <f>'5. Unit inv. &amp; direct opex'!C71</f>
        <v>N04</v>
      </c>
      <c r="D71" s="410" t="str">
        <f>'5. Unit inv. &amp; direct opex'!D71</f>
        <v>UMTS базова станция (3G Base Station)</v>
      </c>
      <c r="E71" s="410" t="str">
        <f>'5. Unit inv. &amp; direct opex'!E71</f>
        <v>Node B</v>
      </c>
      <c r="F71" s="411">
        <f>'6. Network Design'!G1602</f>
        <v>865.41185484678726</v>
      </c>
      <c r="G71" s="411">
        <f>'6. Network Design'!H1602</f>
        <v>854.65302137342701</v>
      </c>
      <c r="H71" s="411">
        <f>'6. Network Design'!I1602</f>
        <v>842.17273425708777</v>
      </c>
      <c r="I71" s="411">
        <f>'6. Network Design'!J1602</f>
        <v>829.51616097371038</v>
      </c>
      <c r="J71" s="411">
        <f>'6. Network Design'!K1602</f>
        <v>816.01239343549389</v>
      </c>
      <c r="K71" s="411">
        <f>'6. Network Design'!L1602</f>
        <v>797.61327033910027</v>
      </c>
      <c r="L71" s="411">
        <f>'6. Network Design'!M1602</f>
        <v>783.27482004360479</v>
      </c>
      <c r="M71" s="411">
        <f>'5. Unit inv. &amp; direct opex'!G71</f>
        <v>10000</v>
      </c>
      <c r="N71" s="411">
        <f>M71*(1+('5. Unit inv. &amp; direct opex'!$H$70))</f>
        <v>9800</v>
      </c>
      <c r="O71" s="411">
        <f>N71*(1+('5. Unit inv. &amp; direct opex'!$H$70))</f>
        <v>9604</v>
      </c>
      <c r="P71" s="411">
        <f>O71*(1+('5. Unit inv. &amp; direct opex'!$H$70))</f>
        <v>9411.92</v>
      </c>
      <c r="Q71" s="411">
        <f>P71*(1+('5. Unit inv. &amp; direct opex'!$H$70))</f>
        <v>9223.6815999999999</v>
      </c>
      <c r="R71" s="411">
        <f>Q71*(1+('5. Unit inv. &amp; direct opex'!$H$70))</f>
        <v>9039.2079680000006</v>
      </c>
      <c r="S71" s="411">
        <f>R71*(1+('5. Unit inv. &amp; direct opex'!$H$70))</f>
        <v>8858.4238086400001</v>
      </c>
      <c r="T71" s="413">
        <f t="shared" si="62"/>
        <v>8654118.5484678727</v>
      </c>
      <c r="U71" s="413">
        <f t="shared" si="62"/>
        <v>8375599.6094595846</v>
      </c>
      <c r="V71" s="413">
        <f t="shared" si="62"/>
        <v>8088226.9398050709</v>
      </c>
      <c r="W71" s="413">
        <f t="shared" si="62"/>
        <v>7807339.7457916839</v>
      </c>
      <c r="X71" s="413">
        <f t="shared" si="62"/>
        <v>7526638.4987029256</v>
      </c>
      <c r="Y71" s="413">
        <f t="shared" si="62"/>
        <v>7209792.2286317339</v>
      </c>
      <c r="Z71" s="508">
        <f t="shared" si="62"/>
        <v>6938580.3145824801</v>
      </c>
      <c r="AA71" s="414">
        <f>AA29</f>
        <v>8.3000000000000004E-2</v>
      </c>
      <c r="AB71" s="414">
        <f>'5. Unit inv. &amp; direct opex'!H58</f>
        <v>-0.02</v>
      </c>
      <c r="AC71" s="412">
        <f>'5. Unit inv. &amp; direct opex'!F71</f>
        <v>8</v>
      </c>
      <c r="AD71" s="414">
        <f>AD70</f>
        <v>0.05</v>
      </c>
      <c r="AE71" s="415">
        <f>AF71-AA71</f>
        <v>9.9176831024151688E-2</v>
      </c>
      <c r="AF71" s="415">
        <f>(1-AD71/((1+AA71)^AC71))*(AA71-AB71)/(1-((1+AB71)/(1+AA71))^AC71)</f>
        <v>0.18217683102415169</v>
      </c>
      <c r="AG71" s="413">
        <f>T71*AF71</f>
        <v>1576579.8924672084</v>
      </c>
      <c r="AH71" s="413">
        <f>U71*AF71</f>
        <v>1525840.1947784696</v>
      </c>
      <c r="AI71" s="413">
        <f>V71*AF71</f>
        <v>1473487.55249786</v>
      </c>
      <c r="AJ71" s="413">
        <f>W71*AF71</f>
        <v>1422316.4136172349</v>
      </c>
      <c r="AK71" s="413">
        <f>X71*AF71</f>
        <v>1371179.1499580776</v>
      </c>
      <c r="AL71" s="413">
        <f>Y71*AF71</f>
        <v>1313457.1005546853</v>
      </c>
      <c r="AM71" s="508">
        <f>Z71*AF71</f>
        <v>1264048.5735171977</v>
      </c>
      <c r="AN71" s="413">
        <f>AG71*'5. Unit inv. &amp; direct opex'!I58</f>
        <v>157657.98924672086</v>
      </c>
      <c r="AO71" s="413">
        <f>AH71*'5. Unit inv. &amp; direct opex'!$I$58*(1+'5. Unit inv. &amp; direct opex'!$J$58)</f>
        <v>154308.21925898522</v>
      </c>
      <c r="AP71" s="413">
        <f>AI71*'5. Unit inv. &amp; direct opex'!$I$58*(1+'5. Unit inv. &amp; direct opex'!$J$58)^2</f>
        <v>150697.65278617071</v>
      </c>
      <c r="AQ71" s="413">
        <f>AJ71*'5. Unit inv. &amp; direct opex'!$I$58*(1+'5. Unit inv. &amp; direct opex'!$J$58)^3</f>
        <v>147107.98493692707</v>
      </c>
      <c r="AR71" s="413">
        <f>AK71*'5. Unit inv. &amp; direct opex'!$I$58*(1+'5. Unit inv. &amp; direct opex'!$J$58)^4</f>
        <v>143421.49123906394</v>
      </c>
      <c r="AS71" s="413">
        <f>AL71*'5. Unit inv. &amp; direct opex'!$I$58*(1+'5. Unit inv. &amp; direct opex'!$J$58)^5</f>
        <v>138936.36555143108</v>
      </c>
      <c r="AT71" s="508">
        <f>AM71*'5. Unit inv. &amp; direct opex'!$I$58*(1+'5. Unit inv. &amp; direct opex'!$J$58)^6</f>
        <v>135220.8969607277</v>
      </c>
      <c r="AU71" s="416">
        <f t="shared" si="63"/>
        <v>1734237.8817139294</v>
      </c>
      <c r="AV71" s="416">
        <f t="shared" si="63"/>
        <v>1680148.4140374549</v>
      </c>
      <c r="AW71" s="416">
        <f t="shared" si="63"/>
        <v>1624185.2052840306</v>
      </c>
      <c r="AX71" s="416">
        <f t="shared" si="63"/>
        <v>1569424.3985541619</v>
      </c>
      <c r="AY71" s="416">
        <f t="shared" si="63"/>
        <v>1514600.6411971415</v>
      </c>
      <c r="AZ71" s="416">
        <f t="shared" si="63"/>
        <v>1452393.4661061163</v>
      </c>
      <c r="BA71" s="416">
        <f t="shared" si="63"/>
        <v>1399269.4704779254</v>
      </c>
    </row>
    <row r="72" spans="2:55" s="223" customFormat="1">
      <c r="C72" s="721" t="str">
        <f>'5. Unit inv. &amp; direct opex'!C72</f>
        <v>N05</v>
      </c>
      <c r="D72" s="410" t="str">
        <f>'5. Unit inv. &amp; direct opex'!D72</f>
        <v>Контролер на GSM базова станция (Base station controller)</v>
      </c>
      <c r="E72" s="410" t="str">
        <f>'5. Unit inv. &amp; direct opex'!E72</f>
        <v>BSC</v>
      </c>
      <c r="F72" s="411">
        <f t="shared" ref="F72:K73" si="64">F30</f>
        <v>48.192715148678786</v>
      </c>
      <c r="G72" s="411">
        <f t="shared" si="64"/>
        <v>49.156569451652352</v>
      </c>
      <c r="H72" s="411">
        <f t="shared" si="64"/>
        <v>50.139700840685393</v>
      </c>
      <c r="I72" s="411">
        <f t="shared" si="64"/>
        <v>51.142494857499102</v>
      </c>
      <c r="J72" s="411">
        <f t="shared" si="64"/>
        <v>52.165344754649105</v>
      </c>
      <c r="K72" s="411">
        <f t="shared" si="64"/>
        <v>53.208651649742045</v>
      </c>
      <c r="L72" s="411">
        <f t="shared" ref="L72" si="65">L30</f>
        <v>54.272824682736854</v>
      </c>
      <c r="M72" s="411">
        <f>'5. Unit inv. &amp; direct opex'!G72</f>
        <v>1000000</v>
      </c>
      <c r="N72" s="411">
        <f>M72*(1+('5. Unit inv. &amp; direct opex'!$H$72))</f>
        <v>980000</v>
      </c>
      <c r="O72" s="411">
        <f>N72*(1+('5. Unit inv. &amp; direct opex'!$H$72))</f>
        <v>960400</v>
      </c>
      <c r="P72" s="411">
        <f>O72*(1+('5. Unit inv. &amp; direct opex'!$H$72))</f>
        <v>941192</v>
      </c>
      <c r="Q72" s="411">
        <f>P72*(1+('5. Unit inv. &amp; direct opex'!$H$72))</f>
        <v>922368.16</v>
      </c>
      <c r="R72" s="411">
        <f>Q72*(1+('5. Unit inv. &amp; direct opex'!$H$72))</f>
        <v>903920.79680000001</v>
      </c>
      <c r="S72" s="411">
        <f>R72*(1+('5. Unit inv. &amp; direct opex'!$H$72))</f>
        <v>885842.38086399995</v>
      </c>
      <c r="T72" s="413">
        <f t="shared" si="62"/>
        <v>48192715.148678787</v>
      </c>
      <c r="U72" s="413">
        <f t="shared" si="62"/>
        <v>48173438.062619306</v>
      </c>
      <c r="V72" s="413">
        <f t="shared" si="62"/>
        <v>48154168.687394254</v>
      </c>
      <c r="W72" s="413">
        <f t="shared" si="62"/>
        <v>48134907.019919299</v>
      </c>
      <c r="X72" s="413">
        <f t="shared" si="62"/>
        <v>48115653.057111345</v>
      </c>
      <c r="Y72" s="413">
        <f t="shared" si="62"/>
        <v>48096406.795888461</v>
      </c>
      <c r="Z72" s="508">
        <f t="shared" si="62"/>
        <v>48077168.233170077</v>
      </c>
      <c r="AA72" s="414">
        <f>AA30</f>
        <v>8.3000000000000004E-2</v>
      </c>
      <c r="AB72" s="414">
        <f>'5. Unit inv. &amp; direct opex'!H59</f>
        <v>-0.02</v>
      </c>
      <c r="AC72" s="412">
        <f>'5. Unit inv. &amp; direct opex'!F72</f>
        <v>20</v>
      </c>
      <c r="AD72" s="414">
        <f t="shared" ref="AD72:AD73" si="66">AD71</f>
        <v>0.05</v>
      </c>
      <c r="AE72" s="415">
        <f>AF72-AA72</f>
        <v>3.4935440592350833E-2</v>
      </c>
      <c r="AF72" s="415">
        <f>(1-AD72/((1+AA72)^AC72))*(AA72-AB72)/(1-((1+AB72)/(1+AA72))^AC72)</f>
        <v>0.11793544059235084</v>
      </c>
      <c r="AG72" s="413">
        <f>T72*AF72</f>
        <v>5683629.0944010932</v>
      </c>
      <c r="AH72" s="413">
        <f>U72*AF72</f>
        <v>5681355.6427633315</v>
      </c>
      <c r="AI72" s="413">
        <f>V72*AF72</f>
        <v>5679083.1005062256</v>
      </c>
      <c r="AJ72" s="413">
        <f>W72*AF72</f>
        <v>5676811.4672660241</v>
      </c>
      <c r="AK72" s="413">
        <f>X72*AF72</f>
        <v>5674540.7426791191</v>
      </c>
      <c r="AL72" s="413">
        <f>Y72*AF72</f>
        <v>5672270.9263820425</v>
      </c>
      <c r="AM72" s="508">
        <f>Z72*AF72</f>
        <v>5670002.0180114862</v>
      </c>
      <c r="AN72" s="413">
        <f>AG72*'5. Unit inv. &amp; direct opex'!I59</f>
        <v>568362.90944010939</v>
      </c>
      <c r="AO72" s="413">
        <f>AH72*'5. Unit inv. &amp; direct opex'!$I$59*(1+'5. Unit inv. &amp; direct opex'!$J$59)</f>
        <v>574555.49749695684</v>
      </c>
      <c r="AP72" s="413">
        <f>AI72*'5. Unit inv. &amp; direct opex'!$I$59*(1+'5. Unit inv. &amp; direct opex'!$J$59)^2</f>
        <v>580815.55678777269</v>
      </c>
      <c r="AQ72" s="413">
        <f>AJ72*'5. Unit inv. &amp; direct opex'!$I$59*(1+'5. Unit inv. &amp; direct opex'!$J$59)^3</f>
        <v>587143.82244419714</v>
      </c>
      <c r="AR72" s="413">
        <f>AK72*'5. Unit inv. &amp; direct opex'!$I$59*(1+'5. Unit inv. &amp; direct opex'!$J$59)^4</f>
        <v>593541.03760748345</v>
      </c>
      <c r="AS72" s="413">
        <f>AL72*'5. Unit inv. &amp; direct opex'!$I$59*(1+'5. Unit inv. &amp; direct opex'!$J$59)^5</f>
        <v>600007.95351576724</v>
      </c>
      <c r="AT72" s="508">
        <f>AM72*'5. Unit inv. &amp; direct opex'!$I$59*(1+'5. Unit inv. &amp; direct opex'!$J$59)^6</f>
        <v>606545.32959228719</v>
      </c>
      <c r="AU72" s="416">
        <f t="shared" si="63"/>
        <v>6251992.0038412027</v>
      </c>
      <c r="AV72" s="416">
        <f t="shared" si="63"/>
        <v>6255911.1402602885</v>
      </c>
      <c r="AW72" s="416">
        <f t="shared" si="63"/>
        <v>6259898.6572939986</v>
      </c>
      <c r="AX72" s="416">
        <f t="shared" si="63"/>
        <v>6263955.2897102209</v>
      </c>
      <c r="AY72" s="416">
        <f t="shared" si="63"/>
        <v>6268081.7802866027</v>
      </c>
      <c r="AZ72" s="416">
        <f t="shared" si="63"/>
        <v>6272278.8798978096</v>
      </c>
      <c r="BA72" s="416">
        <f t="shared" si="63"/>
        <v>6276547.3476037737</v>
      </c>
    </row>
    <row r="73" spans="2:55" s="503" customFormat="1">
      <c r="C73" s="721" t="str">
        <f>'5. Unit inv. &amp; direct opex'!C73</f>
        <v>N06</v>
      </c>
      <c r="D73" s="410" t="str">
        <f>'5. Unit inv. &amp; direct opex'!D73</f>
        <v>Контролер на UMTS базова станция (Radio Network Controler)</v>
      </c>
      <c r="E73" s="410" t="str">
        <f>'5. Unit inv. &amp; direct opex'!E73</f>
        <v>RNC</v>
      </c>
      <c r="F73" s="411">
        <f t="shared" si="64"/>
        <v>5.6578151192868686</v>
      </c>
      <c r="G73" s="411">
        <f t="shared" si="64"/>
        <v>5.5784837400334819</v>
      </c>
      <c r="H73" s="411">
        <f t="shared" si="64"/>
        <v>5.4874198630569664</v>
      </c>
      <c r="I73" s="411">
        <f t="shared" si="64"/>
        <v>5.3946688358148194</v>
      </c>
      <c r="J73" s="411">
        <f t="shared" si="64"/>
        <v>5.2508085471136674</v>
      </c>
      <c r="K73" s="411">
        <f t="shared" si="64"/>
        <v>5.1678280644780239</v>
      </c>
      <c r="L73" s="411">
        <f t="shared" ref="L73" si="67">L31</f>
        <v>5.074927596803156</v>
      </c>
      <c r="M73" s="411">
        <f>'5. Unit inv. &amp; direct opex'!G73</f>
        <v>1000000</v>
      </c>
      <c r="N73" s="411">
        <f>M73*(1+('5. Unit inv. &amp; direct opex'!$H$72))</f>
        <v>980000</v>
      </c>
      <c r="O73" s="411">
        <f>N73*(1+('5. Unit inv. &amp; direct opex'!$H$72))</f>
        <v>960400</v>
      </c>
      <c r="P73" s="411">
        <f>O73*(1+('5. Unit inv. &amp; direct opex'!$H$72))</f>
        <v>941192</v>
      </c>
      <c r="Q73" s="411">
        <f>P73*(1+('5. Unit inv. &amp; direct opex'!$H$72))</f>
        <v>922368.16</v>
      </c>
      <c r="R73" s="411">
        <f>Q73*(1+('5. Unit inv. &amp; direct opex'!$H$72))</f>
        <v>903920.79680000001</v>
      </c>
      <c r="S73" s="411">
        <f>R73*(1+('5. Unit inv. &amp; direct opex'!$H$72))</f>
        <v>885842.38086399995</v>
      </c>
      <c r="T73" s="508">
        <f t="shared" si="62"/>
        <v>5657815.1192868687</v>
      </c>
      <c r="U73" s="508">
        <f t="shared" si="62"/>
        <v>5466914.0652328124</v>
      </c>
      <c r="V73" s="508">
        <f t="shared" si="62"/>
        <v>5270118.0364799108</v>
      </c>
      <c r="W73" s="508">
        <f t="shared" si="62"/>
        <v>5077419.1509182211</v>
      </c>
      <c r="X73" s="508">
        <f t="shared" si="62"/>
        <v>4843178.6181135066</v>
      </c>
      <c r="Y73" s="508">
        <f t="shared" si="62"/>
        <v>4671307.2617683774</v>
      </c>
      <c r="Z73" s="508">
        <f t="shared" si="62"/>
        <v>4495585.9450645251</v>
      </c>
      <c r="AA73" s="414">
        <f>AA31</f>
        <v>8.3000000000000004E-2</v>
      </c>
      <c r="AB73" s="414">
        <f>'5. Unit inv. &amp; direct opex'!H60</f>
        <v>-0.02</v>
      </c>
      <c r="AC73" s="412">
        <f>'5. Unit inv. &amp; direct opex'!F73</f>
        <v>20</v>
      </c>
      <c r="AD73" s="414">
        <f t="shared" si="66"/>
        <v>0.05</v>
      </c>
      <c r="AE73" s="415">
        <f>AF73-AA73</f>
        <v>3.4935440592350833E-2</v>
      </c>
      <c r="AF73" s="415">
        <f>(1-AD73/((1+AA73)^AC73))*(AA73-AB73)/(1-((1+AB73)/(1+AA73))^AC73)</f>
        <v>0.11793544059235084</v>
      </c>
      <c r="AG73" s="508">
        <f>T73*AF73</f>
        <v>667256.91888316092</v>
      </c>
      <c r="AH73" s="508">
        <f>U73*AF73</f>
        <v>644742.91896375152</v>
      </c>
      <c r="AI73" s="508">
        <f>V73*AF73</f>
        <v>621533.6926059532</v>
      </c>
      <c r="AJ73" s="508">
        <f>W73*AF73</f>
        <v>598807.66463558027</v>
      </c>
      <c r="AK73" s="508">
        <f>X73*AF73</f>
        <v>571182.40419466933</v>
      </c>
      <c r="AL73" s="508">
        <f>Y73*AF73</f>
        <v>550912.68005890155</v>
      </c>
      <c r="AM73" s="508">
        <f>Z73*AF73</f>
        <v>530188.9091519647</v>
      </c>
      <c r="AN73" s="508">
        <f>AG73*'5. Unit inv. &amp; direct opex'!I60</f>
        <v>66725.691888316098</v>
      </c>
      <c r="AO73" s="508">
        <f>AH73*'5. Unit inv. &amp; direct opex'!$I$59*(1+'5. Unit inv. &amp; direct opex'!$J$59)</f>
        <v>65202.85154736085</v>
      </c>
      <c r="AP73" s="508">
        <f>AI73*'5. Unit inv. &amp; direct opex'!$I$59*(1+'5. Unit inv. &amp; direct opex'!$J$59)^2</f>
        <v>63565.972067059272</v>
      </c>
      <c r="AQ73" s="508">
        <f>AJ73*'5. Unit inv. &amp; direct opex'!$I$59*(1+'5. Unit inv. &amp; direct opex'!$J$59)^3</f>
        <v>61933.749808383691</v>
      </c>
      <c r="AR73" s="508">
        <f>AK73*'5. Unit inv. &amp; direct opex'!$I$59*(1+'5. Unit inv. &amp; direct opex'!$J$59)^4</f>
        <v>59744.076608529125</v>
      </c>
      <c r="AS73" s="508">
        <f>AL73*'5. Unit inv. &amp; direct opex'!$I$59*(1+'5. Unit inv. &amp; direct opex'!$J$59)^5</f>
        <v>58275.070781723909</v>
      </c>
      <c r="AT73" s="508">
        <f>AM73*'5. Unit inv. &amp; direct opex'!$I$59*(1+'5. Unit inv. &amp; direct opex'!$J$59)^6</f>
        <v>56716.665289748096</v>
      </c>
      <c r="AU73" s="416">
        <f t="shared" si="63"/>
        <v>733982.61077147699</v>
      </c>
      <c r="AV73" s="416">
        <f t="shared" si="63"/>
        <v>709945.77051111241</v>
      </c>
      <c r="AW73" s="416">
        <f t="shared" si="63"/>
        <v>685099.66467301245</v>
      </c>
      <c r="AX73" s="416">
        <f t="shared" si="63"/>
        <v>660741.41444396391</v>
      </c>
      <c r="AY73" s="416">
        <f t="shared" si="63"/>
        <v>630926.48080319841</v>
      </c>
      <c r="AZ73" s="416">
        <f t="shared" si="63"/>
        <v>609187.75084062549</v>
      </c>
      <c r="BA73" s="416">
        <f t="shared" si="63"/>
        <v>586905.57444171282</v>
      </c>
    </row>
    <row r="74" spans="2:55" s="503" customFormat="1">
      <c r="C74" s="721" t="str">
        <f>'5. Unit inv. &amp; direct opex'!C74</f>
        <v>N24</v>
      </c>
      <c r="D74" s="410" t="str">
        <f>'5. Unit inv. &amp; direct opex'!D74</f>
        <v>4G базова станция (4G Base Station)</v>
      </c>
      <c r="E74" s="410" t="str">
        <f>'5. Unit inv. &amp; direct opex'!E74</f>
        <v>eNodeB</v>
      </c>
      <c r="F74" s="277"/>
      <c r="G74" s="277"/>
      <c r="H74" s="277"/>
      <c r="I74" s="277"/>
      <c r="J74" s="277"/>
      <c r="K74" s="277"/>
      <c r="L74" s="277"/>
      <c r="M74" s="277"/>
      <c r="N74" s="277"/>
      <c r="O74" s="277"/>
      <c r="P74" s="277"/>
      <c r="Q74" s="277"/>
      <c r="R74" s="277"/>
      <c r="S74" s="277"/>
      <c r="T74" s="277"/>
      <c r="U74" s="277"/>
      <c r="V74" s="277"/>
      <c r="W74" s="277"/>
      <c r="X74" s="277"/>
      <c r="Y74" s="277"/>
      <c r="Z74" s="277"/>
      <c r="AA74" s="277"/>
      <c r="AB74" s="277"/>
      <c r="AC74" s="277"/>
      <c r="AD74" s="277"/>
      <c r="AE74" s="277"/>
      <c r="AF74" s="277"/>
      <c r="AG74" s="277"/>
      <c r="AH74" s="277"/>
      <c r="AI74" s="277"/>
      <c r="AJ74" s="277"/>
      <c r="AK74" s="277"/>
      <c r="AL74" s="277"/>
      <c r="AM74" s="277"/>
      <c r="AN74" s="277"/>
      <c r="AO74" s="277"/>
      <c r="AP74" s="277"/>
      <c r="AQ74" s="277"/>
      <c r="AR74" s="277"/>
      <c r="AS74" s="277"/>
      <c r="AT74" s="277"/>
      <c r="AU74" s="277"/>
      <c r="AV74" s="277"/>
      <c r="AW74" s="277"/>
      <c r="AX74" s="277"/>
      <c r="AY74" s="277"/>
      <c r="AZ74" s="277"/>
      <c r="BA74" s="277"/>
    </row>
    <row r="75" spans="2:55" s="223" customFormat="1">
      <c r="C75" s="285"/>
      <c r="S75" s="503"/>
      <c r="Z75" s="503"/>
      <c r="AT75" s="503"/>
      <c r="BA75" s="503"/>
    </row>
    <row r="76" spans="2:55" s="223" customFormat="1">
      <c r="C76" s="235"/>
      <c r="D76" s="265"/>
      <c r="E76" s="265"/>
      <c r="F76" s="265"/>
      <c r="G76" s="265"/>
      <c r="H76" s="265"/>
      <c r="I76" s="265"/>
      <c r="J76" s="265"/>
      <c r="K76" s="265"/>
      <c r="M76" s="265"/>
      <c r="N76" s="265"/>
      <c r="O76" s="265"/>
      <c r="P76" s="265"/>
      <c r="Q76" s="265"/>
      <c r="R76" s="265"/>
      <c r="S76" s="504"/>
      <c r="T76" s="265"/>
      <c r="U76" s="265"/>
      <c r="V76" s="265"/>
      <c r="W76" s="265"/>
      <c r="X76" s="265"/>
      <c r="Y76" s="265"/>
      <c r="Z76" s="504"/>
      <c r="AA76" s="318"/>
      <c r="AB76" s="321"/>
      <c r="AC76" s="265"/>
      <c r="AD76" s="265"/>
      <c r="AE76" s="265"/>
      <c r="AF76" s="265"/>
      <c r="AG76" s="265"/>
      <c r="AH76" s="265"/>
      <c r="AI76" s="265"/>
      <c r="AJ76" s="265"/>
      <c r="AK76" s="265"/>
      <c r="AL76" s="265"/>
      <c r="AN76" s="265"/>
      <c r="AO76" s="265"/>
      <c r="AP76" s="265"/>
      <c r="AQ76" s="265"/>
      <c r="AR76" s="265"/>
      <c r="AS76" s="265"/>
      <c r="AT76" s="504"/>
      <c r="AU76" s="265"/>
      <c r="AV76" s="265"/>
      <c r="AW76" s="265"/>
      <c r="AX76" s="265"/>
      <c r="AY76" s="265"/>
      <c r="AZ76" s="265"/>
      <c r="BA76" s="504"/>
    </row>
    <row r="77" spans="2:55">
      <c r="B77" s="223"/>
      <c r="C77" s="438" t="s">
        <v>466</v>
      </c>
      <c r="D77" s="439"/>
      <c r="E77" s="406"/>
      <c r="F77" s="902" t="s">
        <v>420</v>
      </c>
      <c r="G77" s="903"/>
      <c r="H77" s="903"/>
      <c r="I77" s="903"/>
      <c r="J77" s="903"/>
      <c r="K77" s="903"/>
      <c r="L77" s="903"/>
      <c r="M77" s="900" t="s">
        <v>421</v>
      </c>
      <c r="N77" s="900"/>
      <c r="O77" s="900"/>
      <c r="P77" s="900"/>
      <c r="Q77" s="900"/>
      <c r="R77" s="900"/>
      <c r="S77" s="900"/>
      <c r="T77" s="901" t="s">
        <v>422</v>
      </c>
      <c r="U77" s="901"/>
      <c r="V77" s="901"/>
      <c r="W77" s="901"/>
      <c r="X77" s="901"/>
      <c r="Y77" s="901"/>
      <c r="Z77" s="901"/>
      <c r="AA77" s="904" t="s">
        <v>423</v>
      </c>
      <c r="AB77" s="904"/>
      <c r="AC77" s="904"/>
      <c r="AD77" s="904"/>
      <c r="AE77" s="904"/>
      <c r="AF77" s="904"/>
      <c r="AG77" s="901" t="s">
        <v>424</v>
      </c>
      <c r="AH77" s="901"/>
      <c r="AI77" s="901"/>
      <c r="AJ77" s="901"/>
      <c r="AK77" s="901"/>
      <c r="AL77" s="901"/>
      <c r="AM77" s="901"/>
      <c r="AN77" s="905" t="s">
        <v>425</v>
      </c>
      <c r="AO77" s="905"/>
      <c r="AP77" s="905"/>
      <c r="AQ77" s="905"/>
      <c r="AR77" s="905"/>
      <c r="AS77" s="905"/>
      <c r="AT77" s="905"/>
      <c r="AU77" s="906" t="s">
        <v>426</v>
      </c>
      <c r="AV77" s="906"/>
      <c r="AW77" s="906"/>
      <c r="AX77" s="906"/>
      <c r="AY77" s="906"/>
      <c r="AZ77" s="906"/>
      <c r="BA77" s="907"/>
      <c r="BB77" s="223"/>
      <c r="BC77" s="223"/>
    </row>
    <row r="78" spans="2:55" s="710" customFormat="1">
      <c r="C78" s="712"/>
      <c r="D78" s="712"/>
      <c r="E78" s="712"/>
      <c r="F78" s="712">
        <f t="shared" ref="F78:L78" si="68">F23</f>
        <v>2014</v>
      </c>
      <c r="G78" s="712">
        <f t="shared" si="68"/>
        <v>2015</v>
      </c>
      <c r="H78" s="712">
        <f t="shared" si="68"/>
        <v>2016</v>
      </c>
      <c r="I78" s="712">
        <f t="shared" si="68"/>
        <v>2017</v>
      </c>
      <c r="J78" s="712">
        <f t="shared" si="68"/>
        <v>2018</v>
      </c>
      <c r="K78" s="712">
        <f t="shared" si="68"/>
        <v>2019</v>
      </c>
      <c r="L78" s="712">
        <f t="shared" si="68"/>
        <v>2020</v>
      </c>
      <c r="M78" s="712">
        <f t="shared" ref="M78:Z78" si="69">F78</f>
        <v>2014</v>
      </c>
      <c r="N78" s="712">
        <f t="shared" si="69"/>
        <v>2015</v>
      </c>
      <c r="O78" s="712">
        <f t="shared" si="69"/>
        <v>2016</v>
      </c>
      <c r="P78" s="712">
        <f t="shared" si="69"/>
        <v>2017</v>
      </c>
      <c r="Q78" s="712">
        <f t="shared" si="69"/>
        <v>2018</v>
      </c>
      <c r="R78" s="712">
        <f t="shared" si="69"/>
        <v>2019</v>
      </c>
      <c r="S78" s="712">
        <f t="shared" si="69"/>
        <v>2020</v>
      </c>
      <c r="T78" s="712">
        <f t="shared" si="69"/>
        <v>2014</v>
      </c>
      <c r="U78" s="712">
        <f t="shared" si="69"/>
        <v>2015</v>
      </c>
      <c r="V78" s="712">
        <f t="shared" si="69"/>
        <v>2016</v>
      </c>
      <c r="W78" s="712">
        <f t="shared" si="69"/>
        <v>2017</v>
      </c>
      <c r="X78" s="712">
        <f t="shared" si="69"/>
        <v>2018</v>
      </c>
      <c r="Y78" s="712">
        <f t="shared" si="69"/>
        <v>2019</v>
      </c>
      <c r="Z78" s="712">
        <f t="shared" si="69"/>
        <v>2020</v>
      </c>
      <c r="AA78" s="720"/>
      <c r="AB78" s="720"/>
      <c r="AC78" s="720"/>
      <c r="AD78" s="720"/>
      <c r="AE78" s="720"/>
      <c r="AF78" s="720"/>
      <c r="AG78" s="712">
        <f t="shared" ref="AG78:AM78" si="70">T78</f>
        <v>2014</v>
      </c>
      <c r="AH78" s="712">
        <f t="shared" si="70"/>
        <v>2015</v>
      </c>
      <c r="AI78" s="712">
        <f t="shared" si="70"/>
        <v>2016</v>
      </c>
      <c r="AJ78" s="712">
        <f t="shared" si="70"/>
        <v>2017</v>
      </c>
      <c r="AK78" s="712">
        <f t="shared" si="70"/>
        <v>2018</v>
      </c>
      <c r="AL78" s="712">
        <f t="shared" si="70"/>
        <v>2019</v>
      </c>
      <c r="AM78" s="712">
        <f t="shared" si="70"/>
        <v>2020</v>
      </c>
      <c r="AN78" s="712">
        <f t="shared" ref="AN78:BA78" si="71">AG78</f>
        <v>2014</v>
      </c>
      <c r="AO78" s="712">
        <f t="shared" si="71"/>
        <v>2015</v>
      </c>
      <c r="AP78" s="712">
        <f t="shared" si="71"/>
        <v>2016</v>
      </c>
      <c r="AQ78" s="712">
        <f t="shared" si="71"/>
        <v>2017</v>
      </c>
      <c r="AR78" s="712">
        <f t="shared" si="71"/>
        <v>2018</v>
      </c>
      <c r="AS78" s="712">
        <f t="shared" si="71"/>
        <v>2019</v>
      </c>
      <c r="AT78" s="712">
        <f t="shared" si="71"/>
        <v>2020</v>
      </c>
      <c r="AU78" s="712">
        <f t="shared" si="71"/>
        <v>2014</v>
      </c>
      <c r="AV78" s="712">
        <f t="shared" si="71"/>
        <v>2015</v>
      </c>
      <c r="AW78" s="712">
        <f t="shared" si="71"/>
        <v>2016</v>
      </c>
      <c r="AX78" s="712">
        <f t="shared" si="71"/>
        <v>2017</v>
      </c>
      <c r="AY78" s="712">
        <f t="shared" si="71"/>
        <v>2018</v>
      </c>
      <c r="AZ78" s="712">
        <f t="shared" si="71"/>
        <v>2019</v>
      </c>
      <c r="BA78" s="712">
        <f t="shared" si="71"/>
        <v>2020</v>
      </c>
    </row>
    <row r="79" spans="2:55" s="710" customFormat="1">
      <c r="C79" s="712"/>
      <c r="D79" s="712"/>
      <c r="E79" s="712"/>
      <c r="F79" s="712" t="s">
        <v>427</v>
      </c>
      <c r="G79" s="712" t="s">
        <v>427</v>
      </c>
      <c r="H79" s="712" t="s">
        <v>427</v>
      </c>
      <c r="I79" s="712" t="s">
        <v>427</v>
      </c>
      <c r="J79" s="712" t="s">
        <v>427</v>
      </c>
      <c r="K79" s="712" t="s">
        <v>427</v>
      </c>
      <c r="L79" s="712" t="s">
        <v>427</v>
      </c>
      <c r="M79" s="712" t="str">
        <f t="shared" ref="M79:Z79" si="72">M24</f>
        <v>Euro</v>
      </c>
      <c r="N79" s="712" t="str">
        <f t="shared" si="72"/>
        <v>Euro</v>
      </c>
      <c r="O79" s="712" t="str">
        <f t="shared" si="72"/>
        <v>Euro</v>
      </c>
      <c r="P79" s="712" t="str">
        <f t="shared" si="72"/>
        <v>Euro</v>
      </c>
      <c r="Q79" s="712" t="str">
        <f t="shared" si="72"/>
        <v>Euro</v>
      </c>
      <c r="R79" s="712" t="str">
        <f t="shared" si="72"/>
        <v>Euro</v>
      </c>
      <c r="S79" s="712" t="str">
        <f t="shared" si="72"/>
        <v>Euro</v>
      </c>
      <c r="T79" s="712" t="str">
        <f t="shared" si="72"/>
        <v>Euro</v>
      </c>
      <c r="U79" s="712" t="str">
        <f t="shared" si="72"/>
        <v>Euro</v>
      </c>
      <c r="V79" s="712" t="str">
        <f t="shared" si="72"/>
        <v>Euro</v>
      </c>
      <c r="W79" s="712" t="str">
        <f t="shared" si="72"/>
        <v>Euro</v>
      </c>
      <c r="X79" s="712" t="str">
        <f t="shared" si="72"/>
        <v>Euro</v>
      </c>
      <c r="Y79" s="712" t="str">
        <f t="shared" si="72"/>
        <v>Euro</v>
      </c>
      <c r="Z79" s="712" t="str">
        <f t="shared" si="72"/>
        <v>Euro</v>
      </c>
      <c r="AA79" s="712" t="s">
        <v>10</v>
      </c>
      <c r="AB79" s="712" t="s">
        <v>10</v>
      </c>
      <c r="AC79" s="712" t="s">
        <v>300</v>
      </c>
      <c r="AD79" s="712" t="s">
        <v>10</v>
      </c>
      <c r="AE79" s="712" t="s">
        <v>10</v>
      </c>
      <c r="AF79" s="712" t="s">
        <v>10</v>
      </c>
      <c r="AG79" s="712" t="str">
        <f>Y79</f>
        <v>Euro</v>
      </c>
      <c r="AH79" s="712" t="str">
        <f t="shared" ref="AH79:AM79" si="73">AG79</f>
        <v>Euro</v>
      </c>
      <c r="AI79" s="712" t="str">
        <f t="shared" si="73"/>
        <v>Euro</v>
      </c>
      <c r="AJ79" s="712" t="str">
        <f t="shared" si="73"/>
        <v>Euro</v>
      </c>
      <c r="AK79" s="712" t="str">
        <f t="shared" si="73"/>
        <v>Euro</v>
      </c>
      <c r="AL79" s="712" t="str">
        <f t="shared" si="73"/>
        <v>Euro</v>
      </c>
      <c r="AM79" s="712" t="str">
        <f t="shared" si="73"/>
        <v>Euro</v>
      </c>
      <c r="AN79" s="712" t="str">
        <f>AL79</f>
        <v>Euro</v>
      </c>
      <c r="AO79" s="712" t="str">
        <f t="shared" ref="AO79:AT79" si="74">AN79</f>
        <v>Euro</v>
      </c>
      <c r="AP79" s="712" t="str">
        <f t="shared" si="74"/>
        <v>Euro</v>
      </c>
      <c r="AQ79" s="712" t="str">
        <f t="shared" si="74"/>
        <v>Euro</v>
      </c>
      <c r="AR79" s="712" t="str">
        <f t="shared" si="74"/>
        <v>Euro</v>
      </c>
      <c r="AS79" s="712" t="str">
        <f t="shared" si="74"/>
        <v>Euro</v>
      </c>
      <c r="AT79" s="712" t="str">
        <f t="shared" si="74"/>
        <v>Euro</v>
      </c>
      <c r="AU79" s="712" t="str">
        <f>AS79</f>
        <v>Euro</v>
      </c>
      <c r="AV79" s="712" t="str">
        <f t="shared" ref="AV79:BA79" si="75">AU79</f>
        <v>Euro</v>
      </c>
      <c r="AW79" s="712" t="str">
        <f t="shared" si="75"/>
        <v>Euro</v>
      </c>
      <c r="AX79" s="712" t="str">
        <f t="shared" si="75"/>
        <v>Euro</v>
      </c>
      <c r="AY79" s="712" t="str">
        <f t="shared" si="75"/>
        <v>Euro</v>
      </c>
      <c r="AZ79" s="712" t="str">
        <f t="shared" si="75"/>
        <v>Euro</v>
      </c>
      <c r="BA79" s="712" t="str">
        <f t="shared" si="75"/>
        <v>Euro</v>
      </c>
    </row>
    <row r="80" spans="2:55" ht="36">
      <c r="B80" s="223"/>
      <c r="C80" s="408" t="s">
        <v>0</v>
      </c>
      <c r="D80" s="408" t="s">
        <v>3</v>
      </c>
      <c r="E80" s="408"/>
      <c r="F80" s="408" t="s">
        <v>463</v>
      </c>
      <c r="G80" s="409" t="str">
        <f>F80</f>
        <v>Eq. Volumes</v>
      </c>
      <c r="H80" s="409" t="str">
        <f>G80</f>
        <v>Eq. Volumes</v>
      </c>
      <c r="I80" s="409" t="str">
        <f>H80</f>
        <v>Eq. Volumes</v>
      </c>
      <c r="J80" s="409" t="str">
        <f>I80</f>
        <v>Eq. Volumes</v>
      </c>
      <c r="K80" s="409" t="str">
        <f>I80</f>
        <v>Eq. Volumes</v>
      </c>
      <c r="L80" s="409" t="str">
        <f>J80</f>
        <v>Eq. Volumes</v>
      </c>
      <c r="M80" s="409" t="s">
        <v>428</v>
      </c>
      <c r="N80" s="409" t="str">
        <f>M80</f>
        <v>Unit Inv + Install</v>
      </c>
      <c r="O80" s="409" t="str">
        <f>N80</f>
        <v>Unit Inv + Install</v>
      </c>
      <c r="P80" s="409" t="str">
        <f>O80</f>
        <v>Unit Inv + Install</v>
      </c>
      <c r="Q80" s="409" t="str">
        <f>P80</f>
        <v>Unit Inv + Install</v>
      </c>
      <c r="R80" s="409" t="str">
        <f>P80</f>
        <v>Unit Inv + Install</v>
      </c>
      <c r="S80" s="409" t="str">
        <f>Q80</f>
        <v>Unit Inv + Install</v>
      </c>
      <c r="T80" s="409" t="s">
        <v>429</v>
      </c>
      <c r="U80" s="409" t="str">
        <f>T80</f>
        <v>Capital inv</v>
      </c>
      <c r="V80" s="409" t="str">
        <f>U80</f>
        <v>Capital inv</v>
      </c>
      <c r="W80" s="409" t="str">
        <f>V80</f>
        <v>Capital inv</v>
      </c>
      <c r="X80" s="409" t="str">
        <f>W80</f>
        <v>Capital inv</v>
      </c>
      <c r="Y80" s="409" t="str">
        <f>W80</f>
        <v>Capital inv</v>
      </c>
      <c r="Z80" s="409" t="str">
        <f>X80</f>
        <v>Capital inv</v>
      </c>
      <c r="AA80" s="409" t="s">
        <v>430</v>
      </c>
      <c r="AB80" s="409" t="s">
        <v>431</v>
      </c>
      <c r="AC80" s="409" t="s">
        <v>432</v>
      </c>
      <c r="AD80" s="409" t="s">
        <v>433</v>
      </c>
      <c r="AE80" s="409" t="s">
        <v>434</v>
      </c>
      <c r="AF80" s="409" t="s">
        <v>435</v>
      </c>
      <c r="AG80" s="409" t="s">
        <v>436</v>
      </c>
      <c r="AH80" s="409" t="str">
        <f>AG80</f>
        <v>Annual capital cost</v>
      </c>
      <c r="AI80" s="409" t="str">
        <f>AH80</f>
        <v>Annual capital cost</v>
      </c>
      <c r="AJ80" s="409" t="str">
        <f>AI80</f>
        <v>Annual capital cost</v>
      </c>
      <c r="AK80" s="409" t="str">
        <f>AJ80</f>
        <v>Annual capital cost</v>
      </c>
      <c r="AL80" s="409" t="str">
        <f>AJ80</f>
        <v>Annual capital cost</v>
      </c>
      <c r="AM80" s="409" t="str">
        <f>AK80</f>
        <v>Annual capital cost</v>
      </c>
      <c r="AN80" s="409" t="s">
        <v>437</v>
      </c>
      <c r="AO80" s="409" t="str">
        <f>AN80</f>
        <v>Annual operating cost</v>
      </c>
      <c r="AP80" s="409" t="str">
        <f>AO80</f>
        <v>Annual operating cost</v>
      </c>
      <c r="AQ80" s="409" t="str">
        <f>AP80</f>
        <v>Annual operating cost</v>
      </c>
      <c r="AR80" s="409" t="str">
        <f>AQ80</f>
        <v>Annual operating cost</v>
      </c>
      <c r="AS80" s="409" t="str">
        <f>AQ80</f>
        <v>Annual operating cost</v>
      </c>
      <c r="AT80" s="409" t="str">
        <f>AR80</f>
        <v>Annual operating cost</v>
      </c>
      <c r="AU80" s="409" t="s">
        <v>438</v>
      </c>
      <c r="AV80" s="409" t="str">
        <f>AU80</f>
        <v>Total Annual Cost</v>
      </c>
      <c r="AW80" s="409" t="str">
        <f>AV80</f>
        <v>Total Annual Cost</v>
      </c>
      <c r="AX80" s="409" t="str">
        <f>AW80</f>
        <v>Total Annual Cost</v>
      </c>
      <c r="AY80" s="409" t="str">
        <f>AW80</f>
        <v>Total Annual Cost</v>
      </c>
      <c r="AZ80" s="409" t="str">
        <f>AY80</f>
        <v>Total Annual Cost</v>
      </c>
      <c r="BA80" s="409" t="str">
        <f>AZ80</f>
        <v>Total Annual Cost</v>
      </c>
      <c r="BB80" s="223"/>
      <c r="BC80" s="223"/>
    </row>
    <row r="81" spans="2:55">
      <c r="B81" s="223"/>
      <c r="C81" s="721" t="str">
        <f>'C. Masterfiles'!C81</f>
        <v>T01</v>
      </c>
      <c r="D81" s="410" t="str">
        <f>'C. Masterfiles'!D81</f>
        <v>BTS-BSC</v>
      </c>
      <c r="E81" s="410"/>
      <c r="F81" s="411">
        <f>'6. Network Design'!G1736</f>
        <v>3379.9568287506813</v>
      </c>
      <c r="G81" s="411">
        <f>'6. Network Design'!H1736</f>
        <v>3475.6230358959938</v>
      </c>
      <c r="H81" s="411">
        <f>'6. Network Design'!I1736</f>
        <v>3574.7088441577207</v>
      </c>
      <c r="I81" s="411">
        <f>'6. Network Design'!J1736</f>
        <v>3675.7030490093935</v>
      </c>
      <c r="J81" s="411">
        <f>'6. Network Design'!K1736</f>
        <v>3779.3112007472728</v>
      </c>
      <c r="K81" s="411">
        <f>'6. Network Design'!L1736</f>
        <v>3889.6167957273219</v>
      </c>
      <c r="L81" s="411">
        <f>'6. Network Design'!M1736</f>
        <v>3997.6998473441422</v>
      </c>
      <c r="M81" s="412">
        <f>'5. Unit inv. &amp; direct opex'!T281</f>
        <v>11200</v>
      </c>
      <c r="N81" s="412">
        <f>'5. Unit inv. &amp; direct opex'!U281</f>
        <v>13227.6</v>
      </c>
      <c r="O81" s="412">
        <f>'5. Unit inv. &amp; direct opex'!V281</f>
        <v>13255.834800000001</v>
      </c>
      <c r="P81" s="412">
        <f>'5. Unit inv. &amp; direct opex'!W281</f>
        <v>13284.7190004</v>
      </c>
      <c r="Q81" s="412">
        <f>'5. Unit inv. &amp; direct opex'!X281</f>
        <v>13314.2675374092</v>
      </c>
      <c r="R81" s="412">
        <f>'5. Unit inv. &amp; direct opex'!Y281</f>
        <v>13344.495690769611</v>
      </c>
      <c r="S81" s="412">
        <f>'5. Unit inv. &amp; direct opex'!Z281</f>
        <v>13375.419091657312</v>
      </c>
      <c r="T81" s="413">
        <f t="shared" ref="T81:T105" si="76">F81*M81</f>
        <v>37855516.48200763</v>
      </c>
      <c r="U81" s="413">
        <f t="shared" ref="U81:U105" si="77">G81*N81</f>
        <v>45974151.269617848</v>
      </c>
      <c r="V81" s="413">
        <f t="shared" ref="V81:V105" si="78">H81*O81</f>
        <v>47385749.89625369</v>
      </c>
      <c r="W81" s="413">
        <f t="shared" ref="W81:W105" si="79">I81*P81</f>
        <v>48830682.135003306</v>
      </c>
      <c r="X81" s="413">
        <f t="shared" ref="X81:X105" si="80">J81*Q81</f>
        <v>50318760.433876395</v>
      </c>
      <c r="Y81" s="413">
        <f t="shared" ref="Y81:Y105" si="81">K81*R81</f>
        <v>51904974.569328345</v>
      </c>
      <c r="Z81" s="508">
        <f t="shared" ref="Z81:Z105" si="82">L81*S81</f>
        <v>53470910.860882357</v>
      </c>
      <c r="AA81" s="414">
        <f>'B. Dashboard'!F57</f>
        <v>8.3000000000000004E-2</v>
      </c>
      <c r="AB81" s="414">
        <f>'5. Unit inv. &amp; direct opex'!N128</f>
        <v>2.3E-2</v>
      </c>
      <c r="AC81" s="412">
        <f>'5. Unit inv. &amp; direct opex'!F128</f>
        <v>10</v>
      </c>
      <c r="AD81" s="414">
        <f>'B. Dashboard'!F59</f>
        <v>0.05</v>
      </c>
      <c r="AE81" s="415">
        <f t="shared" ref="AE81:AE105" si="83">AF81-AA81</f>
        <v>5.1994982403760506E-2</v>
      </c>
      <c r="AF81" s="415">
        <f t="shared" ref="AF81:AF105" si="84">(1-AD81/((1+AA81)^AC81))*(AA81-AB81)/(1-((1+AB81)/(1+AA81))^AC81)</f>
        <v>0.13499498240376051</v>
      </c>
      <c r="AG81" s="413">
        <f t="shared" ref="AG81:AG105" si="85">T81*AF81</f>
        <v>5110304.7813738864</v>
      </c>
      <c r="AH81" s="413">
        <f t="shared" ref="AH81:AH105" si="86">U81*AF81</f>
        <v>6206279.7416698849</v>
      </c>
      <c r="AI81" s="413">
        <f t="shared" ref="AI81:AI105" si="87">V81*AF81</f>
        <v>6396838.4734337637</v>
      </c>
      <c r="AJ81" s="413">
        <f t="shared" ref="AJ81:AJ105" si="88">W81*AF81</f>
        <v>6591897.0755783943</v>
      </c>
      <c r="AK81" s="413">
        <f t="shared" ref="AK81:AK105" si="89">X81*AF81</f>
        <v>6792780.1793501843</v>
      </c>
      <c r="AL81" s="413">
        <f t="shared" ref="AL81:AL105" si="90">Y81*AF81</f>
        <v>7006911.1286541168</v>
      </c>
      <c r="AM81" s="508">
        <f t="shared" ref="AM81:AM105" si="91">Z81*AF81</f>
        <v>7218304.6707778601</v>
      </c>
      <c r="AN81" s="413">
        <f>F81*'5. Unit inv. &amp; direct opex'!AA281</f>
        <v>870676.87908617558</v>
      </c>
      <c r="AO81" s="413">
        <f>G81*'5. Unit inv. &amp; direct opex'!AB281</f>
        <v>915912.86540988472</v>
      </c>
      <c r="AP81" s="413">
        <f>H81*'5. Unit inv. &amp; direct opex'!AC281</f>
        <v>963690.99517883698</v>
      </c>
      <c r="AQ81" s="413">
        <f>I81*'5. Unit inv. &amp; direct opex'!AD281</f>
        <v>1013708.710732511</v>
      </c>
      <c r="AR81" s="413">
        <f>J81*'5. Unit inv. &amp; direct opex'!AE281</f>
        <v>1066254.9200138252</v>
      </c>
      <c r="AS81" s="413">
        <f>K81*'5. Unit inv. &amp; direct opex'!AF281</f>
        <v>1122615.0084222378</v>
      </c>
      <c r="AT81" s="508">
        <f>L81*'5. Unit inv. &amp; direct opex'!AG281</f>
        <v>1180347.3913775699</v>
      </c>
      <c r="AU81" s="416">
        <f t="shared" ref="AU81:AU105" si="92">AG81+AN81</f>
        <v>5980981.6604600623</v>
      </c>
      <c r="AV81" s="416">
        <f t="shared" ref="AV81:AV105" si="93">AH81+AO81</f>
        <v>7122192.6070797695</v>
      </c>
      <c r="AW81" s="416">
        <f t="shared" ref="AW81:AW105" si="94">AI81+AP81</f>
        <v>7360529.468612601</v>
      </c>
      <c r="AX81" s="416">
        <f t="shared" ref="AX81:AX105" si="95">AJ81+AQ81</f>
        <v>7605605.7863109056</v>
      </c>
      <c r="AY81" s="416">
        <f t="shared" ref="AY81:AY105" si="96">AK81+AR81</f>
        <v>7859035.0993640097</v>
      </c>
      <c r="AZ81" s="416">
        <f t="shared" ref="AZ81:AZ105" si="97">AL81+AS81</f>
        <v>8129526.1370763546</v>
      </c>
      <c r="BA81" s="416">
        <f t="shared" ref="BA81:BA105" si="98">AM81+AT81</f>
        <v>8398652.0621554293</v>
      </c>
      <c r="BB81" s="223"/>
      <c r="BC81" s="223"/>
    </row>
    <row r="82" spans="2:55">
      <c r="B82" s="223"/>
      <c r="C82" s="721" t="str">
        <f>'C. Masterfiles'!C82</f>
        <v>T02</v>
      </c>
      <c r="D82" s="410" t="str">
        <f>'C. Masterfiles'!D82</f>
        <v>Node B-RNC</v>
      </c>
      <c r="E82" s="410"/>
      <c r="F82" s="411">
        <f>'6. Network Design'!G1737</f>
        <v>865.41185484678726</v>
      </c>
      <c r="G82" s="411">
        <f>'6. Network Design'!H1737</f>
        <v>854.65302137342701</v>
      </c>
      <c r="H82" s="411">
        <f>'6. Network Design'!I1737</f>
        <v>842.17273425708777</v>
      </c>
      <c r="I82" s="411">
        <f>'6. Network Design'!J1737</f>
        <v>829.51616097371038</v>
      </c>
      <c r="J82" s="411">
        <f>'6. Network Design'!K1737</f>
        <v>816.01239343549389</v>
      </c>
      <c r="K82" s="411">
        <f>'6. Network Design'!L1737</f>
        <v>797.61327033910027</v>
      </c>
      <c r="L82" s="411">
        <f>'6. Network Design'!M1737</f>
        <v>783.27482004360479</v>
      </c>
      <c r="M82" s="412">
        <f>'5. Unit inv. &amp; direct opex'!T282</f>
        <v>181900.52605586319</v>
      </c>
      <c r="N82" s="412">
        <f>'5. Unit inv. &amp; direct opex'!U282</f>
        <v>183571.7777275916</v>
      </c>
      <c r="O82" s="412">
        <f>'5. Unit inv. &amp; direct opex'!V282</f>
        <v>185136.59012064844</v>
      </c>
      <c r="P82" s="412">
        <f>'5. Unit inv. &amp; direct opex'!W282</f>
        <v>186901.99153385291</v>
      </c>
      <c r="Q82" s="412">
        <f>'5. Unit inv. &amp; direct opex'!X282</f>
        <v>188737.9284055141</v>
      </c>
      <c r="R82" s="412">
        <f>'5. Unit inv. &amp; direct opex'!Y282</f>
        <v>191123.53980740265</v>
      </c>
      <c r="S82" s="412">
        <f>'5. Unit inv. &amp; direct opex'!Z282</f>
        <v>193154.99403359715</v>
      </c>
      <c r="T82" s="413">
        <f t="shared" si="76"/>
        <v>157418871.65161091</v>
      </c>
      <c r="U82" s="413">
        <f t="shared" si="77"/>
        <v>156890174.47377732</v>
      </c>
      <c r="V82" s="413">
        <f t="shared" si="78"/>
        <v>155916988.31294024</v>
      </c>
      <c r="W82" s="413">
        <f t="shared" si="79"/>
        <v>155038222.49550259</v>
      </c>
      <c r="X82" s="413">
        <f t="shared" si="80"/>
        <v>154012488.69024044</v>
      </c>
      <c r="Y82" s="413">
        <f t="shared" si="81"/>
        <v>152442671.62456763</v>
      </c>
      <c r="Z82" s="508">
        <f t="shared" si="82"/>
        <v>151293443.19218937</v>
      </c>
      <c r="AA82" s="414">
        <f>'B. Dashboard'!F57</f>
        <v>8.3000000000000004E-2</v>
      </c>
      <c r="AB82" s="414">
        <f>'5. Unit inv. &amp; direct opex'!N129</f>
        <v>2.3E-2</v>
      </c>
      <c r="AC82" s="412">
        <f>'5. Unit inv. &amp; direct opex'!F129</f>
        <v>10</v>
      </c>
      <c r="AD82" s="414">
        <f>'B. Dashboard'!F59</f>
        <v>0.05</v>
      </c>
      <c r="AE82" s="415">
        <f t="shared" si="83"/>
        <v>5.1994982403760506E-2</v>
      </c>
      <c r="AF82" s="415">
        <f t="shared" si="84"/>
        <v>0.13499498240376051</v>
      </c>
      <c r="AG82" s="413">
        <f t="shared" si="85"/>
        <v>21250757.808629051</v>
      </c>
      <c r="AH82" s="413">
        <f t="shared" si="86"/>
        <v>21179386.342410486</v>
      </c>
      <c r="AI82" s="413">
        <f t="shared" si="87"/>
        <v>21048011.093752701</v>
      </c>
      <c r="AJ82" s="413">
        <f t="shared" si="88"/>
        <v>20929382.117690679</v>
      </c>
      <c r="AK82" s="413">
        <f t="shared" si="89"/>
        <v>20790913.200698372</v>
      </c>
      <c r="AL82" s="413">
        <f t="shared" si="90"/>
        <v>20578995.77354075</v>
      </c>
      <c r="AM82" s="508">
        <f t="shared" si="91"/>
        <v>20423855.701533943</v>
      </c>
      <c r="AN82" s="413">
        <f>F82*'5. Unit inv. &amp; direct opex'!AA282</f>
        <v>3620634.0479870508</v>
      </c>
      <c r="AO82" s="413">
        <f>G82*'5. Unit inv. &amp; direct opex'!AB282</f>
        <v>3657861.4964932008</v>
      </c>
      <c r="AP82" s="413">
        <f>H82*'5. Unit inv. &amp; direct opex'!AC282</f>
        <v>3687348.9208356291</v>
      </c>
      <c r="AQ82" s="413">
        <f>I82*'5. Unit inv. &amp; direct opex'!AD282</f>
        <v>3715468.1583523131</v>
      </c>
      <c r="AR82" s="413">
        <f>J82*'5. Unit inv. &amp; direct opex'!AE282</f>
        <v>3739048.3465399724</v>
      </c>
      <c r="AS82" s="413">
        <f>K82*'5. Unit inv. &amp; direct opex'!AF282</f>
        <v>3738800.831353602</v>
      </c>
      <c r="AT82" s="508">
        <f>L82*'5. Unit inv. &amp; direct opex'!AG282</f>
        <v>3756036.1097000293</v>
      </c>
      <c r="AU82" s="416">
        <f t="shared" si="92"/>
        <v>24871391.856616102</v>
      </c>
      <c r="AV82" s="416">
        <f t="shared" si="93"/>
        <v>24837247.838903688</v>
      </c>
      <c r="AW82" s="416">
        <f t="shared" si="94"/>
        <v>24735360.01458833</v>
      </c>
      <c r="AX82" s="416">
        <f t="shared" si="95"/>
        <v>24644850.27604299</v>
      </c>
      <c r="AY82" s="416">
        <f t="shared" si="96"/>
        <v>24529961.547238342</v>
      </c>
      <c r="AZ82" s="416">
        <f t="shared" si="97"/>
        <v>24317796.604894351</v>
      </c>
      <c r="BA82" s="416">
        <f t="shared" si="98"/>
        <v>24179891.811233971</v>
      </c>
      <c r="BB82" s="223"/>
      <c r="BC82" s="223"/>
    </row>
    <row r="83" spans="2:55">
      <c r="B83" s="223"/>
      <c r="C83" s="721" t="str">
        <f>'C. Masterfiles'!C83</f>
        <v>T03</v>
      </c>
      <c r="D83" s="410" t="str">
        <f>'C. Masterfiles'!D83</f>
        <v>BSC-MSC</v>
      </c>
      <c r="E83" s="410"/>
      <c r="F83" s="411">
        <f>'6. Network Design'!G1738</f>
        <v>19.277086059471515</v>
      </c>
      <c r="G83" s="411">
        <f>'6. Network Design'!H1738</f>
        <v>19.662627780660941</v>
      </c>
      <c r="H83" s="411">
        <f>'6. Network Design'!I1738</f>
        <v>20.055880336274157</v>
      </c>
      <c r="I83" s="411">
        <f>'6. Network Design'!J1738</f>
        <v>20.456997942999642</v>
      </c>
      <c r="J83" s="411">
        <f>'6. Network Design'!K1738</f>
        <v>20.866137901859645</v>
      </c>
      <c r="K83" s="411">
        <f>'6. Network Design'!L1738</f>
        <v>21.283460659896818</v>
      </c>
      <c r="L83" s="411">
        <f>'6. Network Design'!M1738</f>
        <v>21.709129873094742</v>
      </c>
      <c r="M83" s="412">
        <f>'5. Unit inv. &amp; direct opex'!T283</f>
        <v>2251200</v>
      </c>
      <c r="N83" s="412">
        <f>'5. Unit inv. &amp; direct opex'!U283</f>
        <v>2256747.6</v>
      </c>
      <c r="O83" s="412">
        <f>'5. Unit inv. &amp; direct opex'!V283</f>
        <v>2262422.7947999998</v>
      </c>
      <c r="P83" s="412">
        <f>'5. Unit inv. &amp; direct opex'!W283</f>
        <v>2268228.5190804</v>
      </c>
      <c r="Q83" s="412">
        <f>'5. Unit inv. &amp; direct opex'!X283</f>
        <v>2274167.7750192489</v>
      </c>
      <c r="R83" s="412">
        <f>'5. Unit inv. &amp; direct opex'!Y283</f>
        <v>2280243.6338446918</v>
      </c>
      <c r="S83" s="412">
        <f>'5. Unit inv. &amp; direct opex'!Z283</f>
        <v>2286459.2374231196</v>
      </c>
      <c r="T83" s="413">
        <f t="shared" si="76"/>
        <v>43396576.137082271</v>
      </c>
      <c r="U83" s="413">
        <f t="shared" si="77"/>
        <v>44373588.053699903</v>
      </c>
      <c r="V83" s="413">
        <f t="shared" si="78"/>
        <v>45374880.842567742</v>
      </c>
      <c r="W83" s="413">
        <f t="shared" si="79"/>
        <v>46401146.149080865</v>
      </c>
      <c r="X83" s="413">
        <f t="shared" si="80"/>
        <v>47453098.405516967</v>
      </c>
      <c r="Y83" s="413">
        <f t="shared" si="81"/>
        <v>48531475.675913662</v>
      </c>
      <c r="Z83" s="508">
        <f t="shared" si="82"/>
        <v>49637040.53475567</v>
      </c>
      <c r="AA83" s="414">
        <f>'B. Dashboard'!F57</f>
        <v>8.3000000000000004E-2</v>
      </c>
      <c r="AB83" s="414">
        <f>'5. Unit inv. &amp; direct opex'!N130</f>
        <v>2.3E-2</v>
      </c>
      <c r="AC83" s="412">
        <f>'5. Unit inv. &amp; direct opex'!F130</f>
        <v>10</v>
      </c>
      <c r="AD83" s="414">
        <f>'B. Dashboard'!F59</f>
        <v>0.05</v>
      </c>
      <c r="AE83" s="415">
        <f t="shared" si="83"/>
        <v>5.1994982403760506E-2</v>
      </c>
      <c r="AF83" s="415">
        <f t="shared" si="84"/>
        <v>0.13499498240376051</v>
      </c>
      <c r="AG83" s="413">
        <f t="shared" si="85"/>
        <v>5858320.0320088742</v>
      </c>
      <c r="AH83" s="413">
        <f t="shared" si="86"/>
        <v>5990211.738500936</v>
      </c>
      <c r="AI83" s="413">
        <f t="shared" si="87"/>
        <v>6125381.2409151625</v>
      </c>
      <c r="AJ83" s="413">
        <f t="shared" si="88"/>
        <v>6263921.9079094911</v>
      </c>
      <c r="AK83" s="413">
        <f t="shared" si="89"/>
        <v>6405930.1842566794</v>
      </c>
      <c r="AL83" s="413">
        <f t="shared" si="90"/>
        <v>6551505.7048984962</v>
      </c>
      <c r="AM83" s="508">
        <f t="shared" si="91"/>
        <v>6700751.4135640888</v>
      </c>
      <c r="AN83" s="413">
        <f>F83*'5. Unit inv. &amp; direct opex'!AA283</f>
        <v>998121.25115289225</v>
      </c>
      <c r="AO83" s="413">
        <f>G83*'5. Unit inv. &amp; direct opex'!AB283</f>
        <v>1041499.6007279966</v>
      </c>
      <c r="AP83" s="413">
        <f>H83*'5. Unit inv. &amp; direct opex'!AC283</f>
        <v>1086763.1733756352</v>
      </c>
      <c r="AQ83" s="413">
        <f>I83*'5. Unit inv. &amp; direct opex'!AD283</f>
        <v>1133993.9008905403</v>
      </c>
      <c r="AR83" s="413">
        <f>J83*'5. Unit inv. &amp; direct opex'!AE283</f>
        <v>1183277.2758232437</v>
      </c>
      <c r="AS83" s="413">
        <f>K83*'5. Unit inv. &amp; direct opex'!AF283</f>
        <v>1234702.5062305206</v>
      </c>
      <c r="AT83" s="508">
        <f>L83*'5. Unit inv. &amp; direct opex'!AG283</f>
        <v>1288362.6771512982</v>
      </c>
      <c r="AU83" s="416">
        <f t="shared" si="92"/>
        <v>6856441.2831617668</v>
      </c>
      <c r="AV83" s="416">
        <f t="shared" si="93"/>
        <v>7031711.3392289327</v>
      </c>
      <c r="AW83" s="416">
        <f t="shared" si="94"/>
        <v>7212144.4142907979</v>
      </c>
      <c r="AX83" s="416">
        <f t="shared" si="95"/>
        <v>7397915.8088000314</v>
      </c>
      <c r="AY83" s="416">
        <f t="shared" si="96"/>
        <v>7589207.4600799233</v>
      </c>
      <c r="AZ83" s="416">
        <f t="shared" si="97"/>
        <v>7786208.2111290172</v>
      </c>
      <c r="BA83" s="416">
        <f t="shared" si="98"/>
        <v>7989114.0907153869</v>
      </c>
      <c r="BB83" s="223"/>
      <c r="BC83" s="223"/>
    </row>
    <row r="84" spans="2:55">
      <c r="B84" s="223"/>
      <c r="C84" s="721" t="str">
        <f>'C. Masterfiles'!C84</f>
        <v>T04</v>
      </c>
      <c r="D84" s="410" t="str">
        <f>'C. Masterfiles'!D84</f>
        <v>RNC-MSC</v>
      </c>
      <c r="E84" s="410"/>
      <c r="F84" s="411">
        <f>'6. Network Design'!G1739</f>
        <v>11.315630238573737</v>
      </c>
      <c r="G84" s="411">
        <f>'6. Network Design'!H1739</f>
        <v>11.156967480066964</v>
      </c>
      <c r="H84" s="411">
        <f>'6. Network Design'!I1739</f>
        <v>10.974839726113933</v>
      </c>
      <c r="I84" s="411">
        <f>'6. Network Design'!J1739</f>
        <v>10.789337671629639</v>
      </c>
      <c r="J84" s="411">
        <f>'6. Network Design'!K1739</f>
        <v>10.501617094227335</v>
      </c>
      <c r="K84" s="411">
        <f>'6. Network Design'!L1739</f>
        <v>10.335656128956048</v>
      </c>
      <c r="L84" s="411">
        <f>'6. Network Design'!M1739</f>
        <v>10.149855193606312</v>
      </c>
      <c r="M84" s="412">
        <f>'5. Unit inv. &amp; direct opex'!T284</f>
        <v>1691200</v>
      </c>
      <c r="N84" s="412">
        <f>'5. Unit inv. &amp; direct opex'!U284</f>
        <v>1695367.6</v>
      </c>
      <c r="O84" s="412">
        <f>'5. Unit inv. &amp; direct opex'!V284</f>
        <v>1699631.0548</v>
      </c>
      <c r="P84" s="412">
        <f>'5. Unit inv. &amp; direct opex'!W284</f>
        <v>1703992.5690603999</v>
      </c>
      <c r="Q84" s="412">
        <f>'5. Unit inv. &amp; direct opex'!X284</f>
        <v>1708454.3981487891</v>
      </c>
      <c r="R84" s="412">
        <f>'5. Unit inv. &amp; direct opex'!Y284</f>
        <v>1713018.8493062113</v>
      </c>
      <c r="S84" s="412">
        <f>'5. Unit inv. &amp; direct opex'!Z284</f>
        <v>1717688.282840254</v>
      </c>
      <c r="T84" s="413">
        <f t="shared" si="76"/>
        <v>19136993.859475903</v>
      </c>
      <c r="U84" s="413">
        <f t="shared" si="77"/>
        <v>18915161.179959178</v>
      </c>
      <c r="V84" s="413">
        <f t="shared" si="78"/>
        <v>18653178.419955969</v>
      </c>
      <c r="W84" s="413">
        <f t="shared" si="79"/>
        <v>18384951.217540342</v>
      </c>
      <c r="X84" s="413">
        <f t="shared" si="80"/>
        <v>17941533.912307195</v>
      </c>
      <c r="Y84" s="413">
        <f t="shared" si="81"/>
        <v>17705173.768848978</v>
      </c>
      <c r="Z84" s="508">
        <f t="shared" si="82"/>
        <v>17434287.338582858</v>
      </c>
      <c r="AA84" s="414">
        <f>'B. Dashboard'!F57</f>
        <v>8.3000000000000004E-2</v>
      </c>
      <c r="AB84" s="414">
        <f>'5. Unit inv. &amp; direct opex'!N131</f>
        <v>2.3E-2</v>
      </c>
      <c r="AC84" s="412">
        <f>'5. Unit inv. &amp; direct opex'!F131</f>
        <v>10</v>
      </c>
      <c r="AD84" s="414">
        <f>'B. Dashboard'!F59</f>
        <v>0.05</v>
      </c>
      <c r="AE84" s="415">
        <f t="shared" si="83"/>
        <v>5.1994982403760506E-2</v>
      </c>
      <c r="AF84" s="415">
        <f t="shared" si="84"/>
        <v>0.13499498240376051</v>
      </c>
      <c r="AG84" s="413">
        <f t="shared" si="85"/>
        <v>2583398.1493208227</v>
      </c>
      <c r="AH84" s="413">
        <f t="shared" si="86"/>
        <v>2553451.8506528833</v>
      </c>
      <c r="AI84" s="413">
        <f t="shared" si="87"/>
        <v>2518085.4925761614</v>
      </c>
      <c r="AJ84" s="413">
        <f t="shared" si="88"/>
        <v>2481876.1661058539</v>
      </c>
      <c r="AK84" s="413">
        <f t="shared" si="89"/>
        <v>2422017.0547883823</v>
      </c>
      <c r="AL84" s="413">
        <f t="shared" si="90"/>
        <v>2390109.6213812898</v>
      </c>
      <c r="AM84" s="508">
        <f t="shared" si="91"/>
        <v>2353541.3124940977</v>
      </c>
      <c r="AN84" s="413">
        <f>F84*'5. Unit inv. &amp; direct opex'!AA284</f>
        <v>440150.85876794579</v>
      </c>
      <c r="AO84" s="413">
        <f>G84*'5. Unit inv. &amp; direct opex'!AB284</f>
        <v>443960.78119246365</v>
      </c>
      <c r="AP84" s="413">
        <f>H84*'5. Unit inv. &amp; direct opex'!AC284</f>
        <v>446757.91972980311</v>
      </c>
      <c r="AQ84" s="413">
        <f>I84*'5. Unit inv. &amp; direct opex'!AD284</f>
        <v>449308.35289881809</v>
      </c>
      <c r="AR84" s="413">
        <f>J84*'5. Unit inv. &amp; direct opex'!AE284</f>
        <v>447385.10413846845</v>
      </c>
      <c r="AS84" s="413">
        <f>K84*'5. Unit inv. &amp; direct opex'!AF284</f>
        <v>450442.1536989077</v>
      </c>
      <c r="AT84" s="508">
        <f>L84*'5. Unit inv. &amp; direct opex'!AG284</f>
        <v>452518.62052561337</v>
      </c>
      <c r="AU84" s="416">
        <f t="shared" si="92"/>
        <v>3023549.0080887685</v>
      </c>
      <c r="AV84" s="416">
        <f t="shared" si="93"/>
        <v>2997412.6318453471</v>
      </c>
      <c r="AW84" s="416">
        <f t="shared" si="94"/>
        <v>2964843.4123059646</v>
      </c>
      <c r="AX84" s="416">
        <f t="shared" si="95"/>
        <v>2931184.5190046718</v>
      </c>
      <c r="AY84" s="416">
        <f t="shared" si="96"/>
        <v>2869402.1589268507</v>
      </c>
      <c r="AZ84" s="416">
        <f t="shared" si="97"/>
        <v>2840551.7750801975</v>
      </c>
      <c r="BA84" s="416">
        <f t="shared" si="98"/>
        <v>2806059.9330197112</v>
      </c>
      <c r="BB84" s="223"/>
      <c r="BC84" s="223"/>
    </row>
    <row r="85" spans="2:55">
      <c r="B85" s="223"/>
      <c r="C85" s="721" t="str">
        <f>'C. Masterfiles'!C85</f>
        <v>T05</v>
      </c>
      <c r="D85" s="410" t="str">
        <f>'C. Masterfiles'!D85</f>
        <v>MSC-MSC</v>
      </c>
      <c r="E85" s="410"/>
      <c r="F85" s="411">
        <f>'6. Network Design'!G1740</f>
        <v>7.2938268749999997</v>
      </c>
      <c r="G85" s="411">
        <f>'6. Network Design'!H1740</f>
        <v>7.2161175551783048</v>
      </c>
      <c r="H85" s="411">
        <f>'6. Network Design'!I1740</f>
        <v>7.5385093191164554</v>
      </c>
      <c r="I85" s="411">
        <f>'6. Network Design'!J1740</f>
        <v>7.8774506516213538</v>
      </c>
      <c r="J85" s="411">
        <f>'6. Network Design'!K1740</f>
        <v>8.2044499248259495</v>
      </c>
      <c r="K85" s="411">
        <f>'6. Network Design'!L1740</f>
        <v>8.4156496502469711</v>
      </c>
      <c r="L85" s="411">
        <f>'6. Network Design'!M1740</f>
        <v>8.6322860989616483</v>
      </c>
      <c r="M85" s="412">
        <f>'5. Unit inv. &amp; direct opex'!T285</f>
        <v>2251200</v>
      </c>
      <c r="N85" s="412">
        <f>'5. Unit inv. &amp; direct opex'!U285</f>
        <v>2256747.6</v>
      </c>
      <c r="O85" s="412">
        <f>'5. Unit inv. &amp; direct opex'!V285</f>
        <v>2262422.7947999998</v>
      </c>
      <c r="P85" s="412">
        <f>'5. Unit inv. &amp; direct opex'!W285</f>
        <v>2268228.5190804</v>
      </c>
      <c r="Q85" s="412">
        <f>'5. Unit inv. &amp; direct opex'!X285</f>
        <v>2274167.7750192489</v>
      </c>
      <c r="R85" s="412">
        <f>'5. Unit inv. &amp; direct opex'!Y285</f>
        <v>2280243.6338446918</v>
      </c>
      <c r="S85" s="412">
        <f>'5. Unit inv. &amp; direct opex'!Z285</f>
        <v>2286459.2374231196</v>
      </c>
      <c r="T85" s="413">
        <f t="shared" si="76"/>
        <v>16419863.060999999</v>
      </c>
      <c r="U85" s="413">
        <f t="shared" si="77"/>
        <v>16284955.973966507</v>
      </c>
      <c r="V85" s="413">
        <f t="shared" si="78"/>
        <v>17055295.322381295</v>
      </c>
      <c r="W85" s="413">
        <f t="shared" si="79"/>
        <v>17867858.225656036</v>
      </c>
      <c r="X85" s="413">
        <f t="shared" si="80"/>
        <v>18658295.630798273</v>
      </c>
      <c r="Y85" s="413">
        <f t="shared" si="81"/>
        <v>19189731.539642964</v>
      </c>
      <c r="Z85" s="508">
        <f t="shared" si="82"/>
        <v>19737370.291050047</v>
      </c>
      <c r="AA85" s="414">
        <f>'B. Dashboard'!F57</f>
        <v>8.3000000000000004E-2</v>
      </c>
      <c r="AB85" s="414">
        <f>'5. Unit inv. &amp; direct opex'!N132</f>
        <v>2.3E-2</v>
      </c>
      <c r="AC85" s="412">
        <f>'5. Unit inv. &amp; direct opex'!F132</f>
        <v>10</v>
      </c>
      <c r="AD85" s="414">
        <f>'B. Dashboard'!F59</f>
        <v>0.05</v>
      </c>
      <c r="AE85" s="415">
        <f t="shared" si="83"/>
        <v>5.1994982403760506E-2</v>
      </c>
      <c r="AF85" s="415">
        <f t="shared" si="84"/>
        <v>0.13499498240376051</v>
      </c>
      <c r="AG85" s="413">
        <f t="shared" si="85"/>
        <v>2216599.1249918519</v>
      </c>
      <c r="AH85" s="413">
        <f t="shared" si="86"/>
        <v>2198387.3451516232</v>
      </c>
      <c r="AI85" s="413">
        <f t="shared" si="87"/>
        <v>2302379.291935802</v>
      </c>
      <c r="AJ85" s="413">
        <f t="shared" si="88"/>
        <v>2412071.2067653243</v>
      </c>
      <c r="AK85" s="413">
        <f t="shared" si="89"/>
        <v>2518776.2903637746</v>
      </c>
      <c r="AL85" s="413">
        <f t="shared" si="90"/>
        <v>2590517.4715269902</v>
      </c>
      <c r="AM85" s="508">
        <f t="shared" si="91"/>
        <v>2664445.9551368067</v>
      </c>
      <c r="AN85" s="413">
        <f>F85*'5. Unit inv. &amp; direct opex'!AA285</f>
        <v>377656.85040299996</v>
      </c>
      <c r="AO85" s="413">
        <f>G85*'5. Unit inv. &amp; direct opex'!AB285</f>
        <v>382226.81303647516</v>
      </c>
      <c r="AP85" s="413">
        <f>H85*'5. Unit inv. &amp; direct opex'!AC285</f>
        <v>408487.39485881664</v>
      </c>
      <c r="AQ85" s="413">
        <f>I85*'5. Unit inv. &amp; direct opex'!AD285</f>
        <v>436671.15861258039</v>
      </c>
      <c r="AR85" s="413">
        <f>J85*'5. Unit inv. &amp; direct opex'!AE285</f>
        <v>465258.07518079574</v>
      </c>
      <c r="AS85" s="413">
        <f>K85*'5. Unit inv. &amp; direct opex'!AF285</f>
        <v>488211.19275479304</v>
      </c>
      <c r="AT85" s="508">
        <f>L85*'5. Unit inv. &amp; direct opex'!AG285</f>
        <v>512296.68316543818</v>
      </c>
      <c r="AU85" s="416">
        <f t="shared" si="92"/>
        <v>2594255.975394852</v>
      </c>
      <c r="AV85" s="416">
        <f t="shared" si="93"/>
        <v>2580614.1581880986</v>
      </c>
      <c r="AW85" s="416">
        <f t="shared" si="94"/>
        <v>2710866.6867946186</v>
      </c>
      <c r="AX85" s="416">
        <f t="shared" si="95"/>
        <v>2848742.3653779048</v>
      </c>
      <c r="AY85" s="416">
        <f t="shared" si="96"/>
        <v>2984034.3655445706</v>
      </c>
      <c r="AZ85" s="416">
        <f t="shared" si="97"/>
        <v>3078728.6642817832</v>
      </c>
      <c r="BA85" s="416">
        <f t="shared" si="98"/>
        <v>3176742.6383022447</v>
      </c>
      <c r="BB85" s="223"/>
      <c r="BC85" s="223"/>
    </row>
    <row r="86" spans="2:55">
      <c r="B86" s="223"/>
      <c r="C86" s="721" t="str">
        <f>'C. Masterfiles'!C86</f>
        <v>T06</v>
      </c>
      <c r="D86" s="410" t="str">
        <f>'C. Masterfiles'!D86</f>
        <v>MSC-PPP</v>
      </c>
      <c r="E86" s="410"/>
      <c r="F86" s="411">
        <f>'6. Network Design'!G1741</f>
        <v>7.2938268749999997</v>
      </c>
      <c r="G86" s="411">
        <f>'6. Network Design'!H1741</f>
        <v>7.2161175551783048</v>
      </c>
      <c r="H86" s="411">
        <f>'6. Network Design'!I1741</f>
        <v>7.5385093191164554</v>
      </c>
      <c r="I86" s="411">
        <f>'6. Network Design'!J1741</f>
        <v>7.8774506516213538</v>
      </c>
      <c r="J86" s="411">
        <f>'6. Network Design'!K1741</f>
        <v>8.2044499248259495</v>
      </c>
      <c r="K86" s="411">
        <f>'6. Network Design'!L1741</f>
        <v>8.4156496502469711</v>
      </c>
      <c r="L86" s="411">
        <f>'6. Network Design'!M1741</f>
        <v>8.6322860989616483</v>
      </c>
      <c r="M86" s="412">
        <f>'5. Unit inv. &amp; direct opex'!T286</f>
        <v>3360</v>
      </c>
      <c r="N86" s="412">
        <f>'5. Unit inv. &amp; direct opex'!U286</f>
        <v>3368.2799999999997</v>
      </c>
      <c r="O86" s="412">
        <f>'5. Unit inv. &amp; direct opex'!V286</f>
        <v>3376.7504399999998</v>
      </c>
      <c r="P86" s="412">
        <f>'5. Unit inv. &amp; direct opex'!W286</f>
        <v>3385.4157001200001</v>
      </c>
      <c r="Q86" s="412">
        <f>'5. Unit inv. &amp; direct opex'!X286</f>
        <v>3394.2802612227597</v>
      </c>
      <c r="R86" s="412">
        <f>'5. Unit inv. &amp; direct opex'!Y286</f>
        <v>3403.3487072308835</v>
      </c>
      <c r="S86" s="412">
        <f>'5. Unit inv. &amp; direct opex'!Z286</f>
        <v>3412.6257274971936</v>
      </c>
      <c r="T86" s="413">
        <f t="shared" si="76"/>
        <v>24507.258299999998</v>
      </c>
      <c r="U86" s="413">
        <f t="shared" si="77"/>
        <v>24305.904438755977</v>
      </c>
      <c r="V86" s="413">
        <f t="shared" si="78"/>
        <v>25455.664660270591</v>
      </c>
      <c r="W86" s="413">
        <f t="shared" si="79"/>
        <v>26668.445112919457</v>
      </c>
      <c r="X86" s="413">
        <f t="shared" si="80"/>
        <v>27848.202434027276</v>
      </c>
      <c r="Y86" s="413">
        <f t="shared" si="81"/>
        <v>28641.390357676068</v>
      </c>
      <c r="Z86" s="508">
        <f t="shared" si="82"/>
        <v>29458.761628432905</v>
      </c>
      <c r="AA86" s="414">
        <f>'B. Dashboard'!F57</f>
        <v>8.3000000000000004E-2</v>
      </c>
      <c r="AB86" s="414">
        <f>'5. Unit inv. &amp; direct opex'!N133</f>
        <v>2.3E-2</v>
      </c>
      <c r="AC86" s="412">
        <f>'5. Unit inv. &amp; direct opex'!F133</f>
        <v>10</v>
      </c>
      <c r="AD86" s="414">
        <f>'B. Dashboard'!F59</f>
        <v>0.05</v>
      </c>
      <c r="AE86" s="415">
        <f t="shared" si="83"/>
        <v>5.1994982403760506E-2</v>
      </c>
      <c r="AF86" s="415">
        <f t="shared" si="84"/>
        <v>0.13499498240376051</v>
      </c>
      <c r="AG86" s="413">
        <f t="shared" si="85"/>
        <v>3308.3569029729133</v>
      </c>
      <c r="AH86" s="413">
        <f t="shared" si="86"/>
        <v>3281.1751420173478</v>
      </c>
      <c r="AI86" s="413">
        <f t="shared" si="87"/>
        <v>3436.3870028892566</v>
      </c>
      <c r="AJ86" s="413">
        <f t="shared" si="88"/>
        <v>3600.1062787542151</v>
      </c>
      <c r="AK86" s="413">
        <f t="shared" si="89"/>
        <v>3759.3675975578726</v>
      </c>
      <c r="AL86" s="413">
        <f t="shared" si="90"/>
        <v>3866.4439873537167</v>
      </c>
      <c r="AM86" s="508">
        <f t="shared" si="91"/>
        <v>3976.7850076668756</v>
      </c>
      <c r="AN86" s="413">
        <f>F86*'5. Unit inv. &amp; direct opex'!AA286</f>
        <v>563.66694089999999</v>
      </c>
      <c r="AO86" s="413">
        <f>G86*'5. Unit inv. &amp; direct opex'!AB286</f>
        <v>570.48778065145552</v>
      </c>
      <c r="AP86" s="413">
        <f>H86*'5. Unit inv. &amp; direct opex'!AC286</f>
        <v>609.68267889375625</v>
      </c>
      <c r="AQ86" s="413">
        <f>I86*'5. Unit inv. &amp; direct opex'!AD286</f>
        <v>651.74799792922454</v>
      </c>
      <c r="AR86" s="413">
        <f>J86*'5. Unit inv. &amp; direct opex'!AE286</f>
        <v>694.41503758327735</v>
      </c>
      <c r="AS86" s="413">
        <f>K86*'5. Unit inv. &amp; direct opex'!AF286</f>
        <v>728.67342202207919</v>
      </c>
      <c r="AT86" s="508">
        <f>L86*'5. Unit inv. &amp; direct opex'!AG286</f>
        <v>764.62191517229576</v>
      </c>
      <c r="AU86" s="416">
        <f t="shared" si="92"/>
        <v>3872.0238438729134</v>
      </c>
      <c r="AV86" s="416">
        <f t="shared" si="93"/>
        <v>3851.6629226688033</v>
      </c>
      <c r="AW86" s="416">
        <f t="shared" si="94"/>
        <v>4046.069681783013</v>
      </c>
      <c r="AX86" s="416">
        <f t="shared" si="95"/>
        <v>4251.8542766834398</v>
      </c>
      <c r="AY86" s="416">
        <f t="shared" si="96"/>
        <v>4453.7826351411495</v>
      </c>
      <c r="AZ86" s="416">
        <f t="shared" si="97"/>
        <v>4595.1174093757963</v>
      </c>
      <c r="BA86" s="416">
        <f t="shared" si="98"/>
        <v>4741.4069228391709</v>
      </c>
      <c r="BB86" s="223"/>
      <c r="BC86" s="223"/>
    </row>
    <row r="87" spans="2:55">
      <c r="B87" s="223"/>
      <c r="C87" s="721" t="str">
        <f>'C. Masterfiles'!C87</f>
        <v>T07</v>
      </c>
      <c r="D87" s="410" t="str">
        <f>'C. Masterfiles'!D87</f>
        <v>MSC-HLR</v>
      </c>
      <c r="E87" s="410"/>
      <c r="F87" s="411">
        <f>'6. Network Design'!G1742</f>
        <v>0.97251025000000002</v>
      </c>
      <c r="G87" s="411">
        <f>'6. Network Design'!H1742</f>
        <v>0.9621490073571074</v>
      </c>
      <c r="H87" s="411">
        <f>'6. Network Design'!I1742</f>
        <v>1.0051345758821941</v>
      </c>
      <c r="I87" s="411">
        <f>'6. Network Design'!J1742</f>
        <v>1.0503267535495138</v>
      </c>
      <c r="J87" s="411">
        <f>'6. Network Design'!K1742</f>
        <v>1.0939266566434598</v>
      </c>
      <c r="K87" s="411">
        <f>'6. Network Design'!L1742</f>
        <v>1.1220866200329294</v>
      </c>
      <c r="L87" s="411">
        <f>'6. Network Design'!M1742</f>
        <v>1.1509714798615529</v>
      </c>
      <c r="M87" s="412">
        <f>'5. Unit inv. &amp; direct opex'!T287</f>
        <v>12320</v>
      </c>
      <c r="N87" s="412">
        <f>'5. Unit inv. &amp; direct opex'!U287</f>
        <v>12350.36</v>
      </c>
      <c r="O87" s="412">
        <f>'5. Unit inv. &amp; direct opex'!V287</f>
        <v>12381.41828</v>
      </c>
      <c r="P87" s="412">
        <f>'5. Unit inv. &amp; direct opex'!W287</f>
        <v>12413.19090044</v>
      </c>
      <c r="Q87" s="412">
        <f>'5. Unit inv. &amp; direct opex'!X287</f>
        <v>12445.694291150119</v>
      </c>
      <c r="R87" s="412">
        <f>'5. Unit inv. &amp; direct opex'!Y287</f>
        <v>12478.945259846572</v>
      </c>
      <c r="S87" s="412">
        <f>'5. Unit inv. &amp; direct opex'!Z287</f>
        <v>12512.961000823043</v>
      </c>
      <c r="T87" s="413">
        <f t="shared" si="76"/>
        <v>11981.326280000001</v>
      </c>
      <c r="U87" s="413">
        <f t="shared" si="77"/>
        <v>11882.886614502926</v>
      </c>
      <c r="V87" s="413">
        <f t="shared" si="78"/>
        <v>12444.991611687845</v>
      </c>
      <c r="W87" s="413">
        <f t="shared" si="79"/>
        <v>13037.906499649511</v>
      </c>
      <c r="X87" s="413">
        <f t="shared" si="80"/>
        <v>13614.676745524444</v>
      </c>
      <c r="Y87" s="413">
        <f t="shared" si="81"/>
        <v>14002.457508197185</v>
      </c>
      <c r="Z87" s="508">
        <f t="shared" si="82"/>
        <v>14402.061240567196</v>
      </c>
      <c r="AA87" s="414">
        <f>'B. Dashboard'!F57</f>
        <v>8.3000000000000004E-2</v>
      </c>
      <c r="AB87" s="414">
        <f>'5. Unit inv. &amp; direct opex'!N134</f>
        <v>2.3E-2</v>
      </c>
      <c r="AC87" s="412">
        <f>'5. Unit inv. &amp; direct opex'!F134</f>
        <v>10</v>
      </c>
      <c r="AD87" s="414">
        <f>'B. Dashboard'!F59</f>
        <v>0.05</v>
      </c>
      <c r="AE87" s="415">
        <f t="shared" si="83"/>
        <v>5.1994982403760506E-2</v>
      </c>
      <c r="AF87" s="415">
        <f t="shared" si="84"/>
        <v>0.13499498240376051</v>
      </c>
      <c r="AG87" s="413">
        <f t="shared" si="85"/>
        <v>1617.4189303423136</v>
      </c>
      <c r="AH87" s="413">
        <f t="shared" si="86"/>
        <v>1604.1300694307038</v>
      </c>
      <c r="AI87" s="413">
        <f t="shared" si="87"/>
        <v>1680.0114236347479</v>
      </c>
      <c r="AJ87" s="413">
        <f t="shared" si="88"/>
        <v>1760.0519585020604</v>
      </c>
      <c r="AK87" s="413">
        <f t="shared" si="89"/>
        <v>1837.9130476949597</v>
      </c>
      <c r="AL87" s="413">
        <f t="shared" si="90"/>
        <v>1890.2615049284832</v>
      </c>
      <c r="AM87" s="508">
        <f t="shared" si="91"/>
        <v>1944.2060037482499</v>
      </c>
      <c r="AN87" s="413">
        <f>F87*'5. Unit inv. &amp; direct opex'!AA287</f>
        <v>275.57050444000004</v>
      </c>
      <c r="AO87" s="413">
        <f>G87*'5. Unit inv. &amp; direct opex'!AB287</f>
        <v>278.90513720737829</v>
      </c>
      <c r="AP87" s="413">
        <f>H87*'5. Unit inv. &amp; direct opex'!AC287</f>
        <v>298.06708745916973</v>
      </c>
      <c r="AQ87" s="413">
        <f>I87*'5. Unit inv. &amp; direct opex'!AD287</f>
        <v>318.6323545431764</v>
      </c>
      <c r="AR87" s="413">
        <f>J87*'5. Unit inv. &amp; direct opex'!AE287</f>
        <v>339.49179615182436</v>
      </c>
      <c r="AS87" s="413">
        <f>K87*'5. Unit inv. &amp; direct opex'!AF287</f>
        <v>356.24033965523864</v>
      </c>
      <c r="AT87" s="508">
        <f>L87*'5. Unit inv. &amp; direct opex'!AG287</f>
        <v>373.81515852867784</v>
      </c>
      <c r="AU87" s="416">
        <f t="shared" si="92"/>
        <v>1892.9894347823138</v>
      </c>
      <c r="AV87" s="416">
        <f t="shared" si="93"/>
        <v>1883.0352066380819</v>
      </c>
      <c r="AW87" s="416">
        <f t="shared" si="94"/>
        <v>1978.0785110939175</v>
      </c>
      <c r="AX87" s="416">
        <f t="shared" si="95"/>
        <v>2078.6843130452366</v>
      </c>
      <c r="AY87" s="416">
        <f t="shared" si="96"/>
        <v>2177.4048438467839</v>
      </c>
      <c r="AZ87" s="416">
        <f t="shared" si="97"/>
        <v>2246.5018445837218</v>
      </c>
      <c r="BA87" s="416">
        <f t="shared" si="98"/>
        <v>2318.021162276928</v>
      </c>
      <c r="BB87" s="223"/>
      <c r="BC87" s="223"/>
    </row>
    <row r="88" spans="2:55">
      <c r="B88" s="223"/>
      <c r="C88" s="721" t="str">
        <f>'C. Masterfiles'!C88</f>
        <v>T08</v>
      </c>
      <c r="D88" s="410" t="str">
        <f>'C. Masterfiles'!D88</f>
        <v>MSC-SMS</v>
      </c>
      <c r="E88" s="410"/>
      <c r="F88" s="411">
        <f>'6. Network Design'!G1743</f>
        <v>4.8959999999999999</v>
      </c>
      <c r="G88" s="411">
        <f>'6. Network Design'!H1743</f>
        <v>4.9939200000000001</v>
      </c>
      <c r="H88" s="411">
        <f>'6. Network Design'!I1743</f>
        <v>5.0937983999999998</v>
      </c>
      <c r="I88" s="411">
        <f>'6. Network Design'!J1743</f>
        <v>5.1956743679999997</v>
      </c>
      <c r="J88" s="411">
        <f>'6. Network Design'!K1743</f>
        <v>5.2995878553600013</v>
      </c>
      <c r="K88" s="411">
        <f>'6. Network Design'!L1743</f>
        <v>5.4055796124672</v>
      </c>
      <c r="L88" s="411">
        <f>'6. Network Design'!M1743</f>
        <v>5.5136912047165429</v>
      </c>
      <c r="M88" s="412">
        <f>'5. Unit inv. &amp; direct opex'!T288</f>
        <v>3360</v>
      </c>
      <c r="N88" s="412">
        <f>'5. Unit inv. &amp; direct opex'!U288</f>
        <v>3368.2799999999997</v>
      </c>
      <c r="O88" s="412">
        <f>'5. Unit inv. &amp; direct opex'!V288</f>
        <v>3376.7504399999998</v>
      </c>
      <c r="P88" s="412">
        <f>'5. Unit inv. &amp; direct opex'!W288</f>
        <v>3385.4157001200001</v>
      </c>
      <c r="Q88" s="412">
        <f>'5. Unit inv. &amp; direct opex'!X288</f>
        <v>3394.2802612227597</v>
      </c>
      <c r="R88" s="412">
        <f>'5. Unit inv. &amp; direct opex'!Y288</f>
        <v>3403.3487072308835</v>
      </c>
      <c r="S88" s="412">
        <f>'5. Unit inv. &amp; direct opex'!Z288</f>
        <v>3412.6257274971936</v>
      </c>
      <c r="T88" s="413">
        <f t="shared" si="76"/>
        <v>16450.560000000001</v>
      </c>
      <c r="U88" s="413">
        <f t="shared" si="77"/>
        <v>16820.920857599998</v>
      </c>
      <c r="V88" s="413">
        <f t="shared" si="78"/>
        <v>17200.485988471293</v>
      </c>
      <c r="W88" s="413">
        <f t="shared" si="79"/>
        <v>17589.517578138257</v>
      </c>
      <c r="X88" s="413">
        <f t="shared" si="80"/>
        <v>17988.286450064312</v>
      </c>
      <c r="Y88" s="413">
        <f t="shared" si="81"/>
        <v>18397.072385923864</v>
      </c>
      <c r="Z88" s="508">
        <f t="shared" si="82"/>
        <v>18816.16445869067</v>
      </c>
      <c r="AA88" s="414">
        <f>'B. Dashboard'!F57</f>
        <v>8.3000000000000004E-2</v>
      </c>
      <c r="AB88" s="414">
        <f>'5. Unit inv. &amp; direct opex'!N135</f>
        <v>2.3E-2</v>
      </c>
      <c r="AC88" s="412">
        <f>'5. Unit inv. &amp; direct opex'!F135</f>
        <v>10</v>
      </c>
      <c r="AD88" s="414">
        <f>'B. Dashboard'!F59</f>
        <v>0.05</v>
      </c>
      <c r="AE88" s="415">
        <f t="shared" si="83"/>
        <v>5.1994982403760506E-2</v>
      </c>
      <c r="AF88" s="415">
        <f t="shared" si="84"/>
        <v>0.13499498240376051</v>
      </c>
      <c r="AG88" s="413">
        <f t="shared" si="85"/>
        <v>2220.7430577320065</v>
      </c>
      <c r="AH88" s="413">
        <f t="shared" si="86"/>
        <v>2270.7399151867598</v>
      </c>
      <c r="AI88" s="413">
        <f t="shared" si="87"/>
        <v>2321.9793033498113</v>
      </c>
      <c r="AJ88" s="413">
        <f t="shared" si="88"/>
        <v>2374.4966159514101</v>
      </c>
      <c r="AK88" s="413">
        <f t="shared" si="89"/>
        <v>2428.3284128002356</v>
      </c>
      <c r="AL88" s="413">
        <f t="shared" si="90"/>
        <v>2483.5124630185005</v>
      </c>
      <c r="AM88" s="508">
        <f t="shared" si="91"/>
        <v>2540.087790007211</v>
      </c>
      <c r="AN88" s="413">
        <f>F88*'5. Unit inv. &amp; direct opex'!AA288</f>
        <v>378.36288000000002</v>
      </c>
      <c r="AO88" s="413">
        <f>G88*'5. Unit inv. &amp; direct opex'!AB288</f>
        <v>394.80653076480002</v>
      </c>
      <c r="AP88" s="413">
        <f>H88*'5. Unit inv. &amp; direct opex'!AC288</f>
        <v>411.96482259183819</v>
      </c>
      <c r="AQ88" s="413">
        <f>I88*'5. Unit inv. &amp; direct opex'!AD288</f>
        <v>429.86881378167942</v>
      </c>
      <c r="AR88" s="413">
        <f>J88*'5. Unit inv. &amp; direct opex'!AE288</f>
        <v>448.55091242863131</v>
      </c>
      <c r="AS88" s="413">
        <f>K88*'5. Unit inv. &amp; direct opex'!AF288</f>
        <v>468.04493508277949</v>
      </c>
      <c r="AT88" s="508">
        <f>L88*'5. Unit inv. &amp; direct opex'!AG288</f>
        <v>488.38616796147687</v>
      </c>
      <c r="AU88" s="416">
        <f t="shared" si="92"/>
        <v>2599.1059377320066</v>
      </c>
      <c r="AV88" s="416">
        <f t="shared" si="93"/>
        <v>2665.5464459515597</v>
      </c>
      <c r="AW88" s="416">
        <f t="shared" si="94"/>
        <v>2733.9441259416494</v>
      </c>
      <c r="AX88" s="416">
        <f t="shared" si="95"/>
        <v>2804.3654297330895</v>
      </c>
      <c r="AY88" s="416">
        <f t="shared" si="96"/>
        <v>2876.8793252288669</v>
      </c>
      <c r="AZ88" s="416">
        <f t="shared" si="97"/>
        <v>2951.5573981012799</v>
      </c>
      <c r="BA88" s="416">
        <f t="shared" si="98"/>
        <v>3028.473957968688</v>
      </c>
      <c r="BB88" s="223"/>
      <c r="BC88" s="223"/>
    </row>
    <row r="89" spans="2:55">
      <c r="B89" s="223"/>
      <c r="C89" s="721" t="str">
        <f>'C. Masterfiles'!C89</f>
        <v>T09</v>
      </c>
      <c r="D89" s="410" t="str">
        <f>'C. Masterfiles'!D89</f>
        <v>MSC-MMS</v>
      </c>
      <c r="E89" s="410"/>
      <c r="F89" s="411">
        <f>'6. Network Design'!G1744</f>
        <v>28.465116279069768</v>
      </c>
      <c r="G89" s="411">
        <f>'6. Network Design'!H1744</f>
        <v>29.034418604651158</v>
      </c>
      <c r="H89" s="411">
        <f>'6. Network Design'!I1744</f>
        <v>29.615106976744187</v>
      </c>
      <c r="I89" s="411">
        <f>'6. Network Design'!J1744</f>
        <v>30.20740911627907</v>
      </c>
      <c r="J89" s="411">
        <f>'6. Network Design'!K1744</f>
        <v>30.811557298604654</v>
      </c>
      <c r="K89" s="411">
        <f>'6. Network Design'!L1744</f>
        <v>31.427788444576752</v>
      </c>
      <c r="L89" s="411">
        <f>'6. Network Design'!M1744</f>
        <v>32.056344213468286</v>
      </c>
      <c r="M89" s="412">
        <f>'5. Unit inv. &amp; direct opex'!T289</f>
        <v>3360</v>
      </c>
      <c r="N89" s="412">
        <f>'5. Unit inv. &amp; direct opex'!U289</f>
        <v>3368.2799999999997</v>
      </c>
      <c r="O89" s="412">
        <f>'5. Unit inv. &amp; direct opex'!V289</f>
        <v>3376.7504399999998</v>
      </c>
      <c r="P89" s="412">
        <f>'5. Unit inv. &amp; direct opex'!W289</f>
        <v>3385.4157001200001</v>
      </c>
      <c r="Q89" s="412">
        <f>'5. Unit inv. &amp; direct opex'!X289</f>
        <v>3394.2802612227597</v>
      </c>
      <c r="R89" s="412">
        <f>'5. Unit inv. &amp; direct opex'!Y289</f>
        <v>3403.3487072308835</v>
      </c>
      <c r="S89" s="412">
        <f>'5. Unit inv. &amp; direct opex'!Z289</f>
        <v>3412.6257274971936</v>
      </c>
      <c r="T89" s="413">
        <f t="shared" si="76"/>
        <v>95642.790697674427</v>
      </c>
      <c r="U89" s="413">
        <f t="shared" si="77"/>
        <v>97796.051497674402</v>
      </c>
      <c r="V89" s="413">
        <f t="shared" si="78"/>
        <v>100002.825514368</v>
      </c>
      <c r="W89" s="413">
        <f t="shared" si="79"/>
        <v>102264.63708219919</v>
      </c>
      <c r="X89" s="413">
        <f t="shared" si="80"/>
        <v>104583.06075618783</v>
      </c>
      <c r="Y89" s="413">
        <f t="shared" si="81"/>
        <v>106959.72317397599</v>
      </c>
      <c r="Z89" s="508">
        <f t="shared" si="82"/>
        <v>109396.30499238765</v>
      </c>
      <c r="AA89" s="414">
        <f>'B. Dashboard'!F57</f>
        <v>8.3000000000000004E-2</v>
      </c>
      <c r="AB89" s="414">
        <f>'5. Unit inv. &amp; direct opex'!N136</f>
        <v>2.3E-2</v>
      </c>
      <c r="AC89" s="412">
        <f>'5. Unit inv. &amp; direct opex'!F136</f>
        <v>10</v>
      </c>
      <c r="AD89" s="414">
        <f>'B. Dashboard'!F59</f>
        <v>0.05</v>
      </c>
      <c r="AE89" s="415">
        <f t="shared" si="83"/>
        <v>5.1994982403760506E-2</v>
      </c>
      <c r="AF89" s="415">
        <f t="shared" si="84"/>
        <v>0.13499498240376051</v>
      </c>
      <c r="AG89" s="413">
        <f t="shared" si="85"/>
        <v>12911.296847279109</v>
      </c>
      <c r="AH89" s="413">
        <f t="shared" si="86"/>
        <v>13201.976251085813</v>
      </c>
      <c r="AI89" s="413">
        <f t="shared" si="87"/>
        <v>13499.87967063844</v>
      </c>
      <c r="AJ89" s="413">
        <f t="shared" si="88"/>
        <v>13805.212883438435</v>
      </c>
      <c r="AK89" s="413">
        <f t="shared" si="89"/>
        <v>14118.188446512992</v>
      </c>
      <c r="AL89" s="413">
        <f t="shared" si="90"/>
        <v>14439.025947781984</v>
      </c>
      <c r="AM89" s="508">
        <f t="shared" si="91"/>
        <v>14767.95226748379</v>
      </c>
      <c r="AN89" s="413">
        <f>F89*'5. Unit inv. &amp; direct opex'!AA289</f>
        <v>2199.7841860465119</v>
      </c>
      <c r="AO89" s="413">
        <f>G89*'5. Unit inv. &amp; direct opex'!AB289</f>
        <v>2295.3868067720928</v>
      </c>
      <c r="AP89" s="413">
        <f>H89*'5. Unit inv. &amp; direct opex'!AC289</f>
        <v>2395.1443173944081</v>
      </c>
      <c r="AQ89" s="413">
        <f>I89*'5. Unit inv. &amp; direct opex'!AD289</f>
        <v>2499.237289428369</v>
      </c>
      <c r="AR89" s="413">
        <f>J89*'5. Unit inv. &amp; direct opex'!AE289</f>
        <v>2607.8541420269257</v>
      </c>
      <c r="AS89" s="413">
        <f>K89*'5. Unit inv. &amp; direct opex'!AF289</f>
        <v>2721.1914830394162</v>
      </c>
      <c r="AT89" s="508">
        <f>L89*'5. Unit inv. &amp; direct opex'!AG289</f>
        <v>2839.4544648923088</v>
      </c>
      <c r="AU89" s="416">
        <f t="shared" si="92"/>
        <v>15111.081033325621</v>
      </c>
      <c r="AV89" s="416">
        <f t="shared" si="93"/>
        <v>15497.363057857905</v>
      </c>
      <c r="AW89" s="416">
        <f t="shared" si="94"/>
        <v>15895.023988032848</v>
      </c>
      <c r="AX89" s="416">
        <f t="shared" si="95"/>
        <v>16304.450172866804</v>
      </c>
      <c r="AY89" s="416">
        <f t="shared" si="96"/>
        <v>16726.042588539916</v>
      </c>
      <c r="AZ89" s="416">
        <f t="shared" si="97"/>
        <v>17160.217430821402</v>
      </c>
      <c r="BA89" s="416">
        <f t="shared" si="98"/>
        <v>17607.406732376097</v>
      </c>
      <c r="BB89" s="223"/>
      <c r="BC89" s="223"/>
    </row>
    <row r="90" spans="2:55">
      <c r="B90" s="223"/>
      <c r="C90" s="721" t="str">
        <f>'C. Masterfiles'!C90</f>
        <v>T10</v>
      </c>
      <c r="D90" s="410" t="str">
        <f>'C. Masterfiles'!D90</f>
        <v>MSC-OSS</v>
      </c>
      <c r="E90" s="410"/>
      <c r="F90" s="411">
        <f>'6. Network Design'!G1745</f>
        <v>4.8625512500000001</v>
      </c>
      <c r="G90" s="411">
        <f>'6. Network Design'!H1745</f>
        <v>4.8107450367855371</v>
      </c>
      <c r="H90" s="411">
        <f>'6. Network Design'!I1745</f>
        <v>5.0256728794109709</v>
      </c>
      <c r="I90" s="411">
        <f>'6. Network Design'!J1745</f>
        <v>5.2516337677475704</v>
      </c>
      <c r="J90" s="411">
        <f>'6. Network Design'!K1745</f>
        <v>5.4696332832172994</v>
      </c>
      <c r="K90" s="411">
        <f>'6. Network Design'!L1745</f>
        <v>5.6104331001646477</v>
      </c>
      <c r="L90" s="411">
        <f>'6. Network Design'!M1745</f>
        <v>5.754857399307765</v>
      </c>
      <c r="M90" s="412">
        <f>'5. Unit inv. &amp; direct opex'!T290</f>
        <v>12320</v>
      </c>
      <c r="N90" s="412">
        <f>'5. Unit inv. &amp; direct opex'!U290</f>
        <v>12350.36</v>
      </c>
      <c r="O90" s="412">
        <f>'5. Unit inv. &amp; direct opex'!V290</f>
        <v>12381.41828</v>
      </c>
      <c r="P90" s="412">
        <f>'5. Unit inv. &amp; direct opex'!W290</f>
        <v>12413.19090044</v>
      </c>
      <c r="Q90" s="412">
        <f>'5. Unit inv. &amp; direct opex'!X290</f>
        <v>12445.694291150119</v>
      </c>
      <c r="R90" s="412">
        <f>'5. Unit inv. &amp; direct opex'!Y290</f>
        <v>12478.945259846572</v>
      </c>
      <c r="S90" s="412">
        <f>'5. Unit inv. &amp; direct opex'!Z290</f>
        <v>12512.961000823043</v>
      </c>
      <c r="T90" s="413">
        <f t="shared" si="76"/>
        <v>59906.631399999998</v>
      </c>
      <c r="U90" s="413">
        <f t="shared" si="77"/>
        <v>59414.433072514628</v>
      </c>
      <c r="V90" s="413">
        <f t="shared" si="78"/>
        <v>62224.958058439232</v>
      </c>
      <c r="W90" s="413">
        <f t="shared" si="79"/>
        <v>65189.532498247572</v>
      </c>
      <c r="X90" s="413">
        <f t="shared" si="80"/>
        <v>68073.383727622218</v>
      </c>
      <c r="Y90" s="413">
        <f t="shared" si="81"/>
        <v>70012.287540985941</v>
      </c>
      <c r="Z90" s="508">
        <f t="shared" si="82"/>
        <v>72010.306202835985</v>
      </c>
      <c r="AA90" s="414">
        <f>'B. Dashboard'!F57</f>
        <v>8.3000000000000004E-2</v>
      </c>
      <c r="AB90" s="414">
        <f>'5. Unit inv. &amp; direct opex'!N137</f>
        <v>2.3E-2</v>
      </c>
      <c r="AC90" s="412">
        <f>'5. Unit inv. &amp; direct opex'!F137</f>
        <v>10</v>
      </c>
      <c r="AD90" s="414">
        <f>'B. Dashboard'!F59</f>
        <v>0.05</v>
      </c>
      <c r="AE90" s="415">
        <f t="shared" si="83"/>
        <v>5.1994982403760506E-2</v>
      </c>
      <c r="AF90" s="415">
        <f t="shared" si="84"/>
        <v>0.13499498240376051</v>
      </c>
      <c r="AG90" s="413">
        <f t="shared" si="85"/>
        <v>8087.0946517115663</v>
      </c>
      <c r="AH90" s="413">
        <f t="shared" si="86"/>
        <v>8020.6503471535189</v>
      </c>
      <c r="AI90" s="413">
        <f t="shared" si="87"/>
        <v>8400.0571181737396</v>
      </c>
      <c r="AJ90" s="413">
        <f t="shared" si="88"/>
        <v>8800.2597925103055</v>
      </c>
      <c r="AK90" s="413">
        <f t="shared" si="89"/>
        <v>9189.5652384747991</v>
      </c>
      <c r="AL90" s="413">
        <f t="shared" si="90"/>
        <v>9451.3075246424178</v>
      </c>
      <c r="AM90" s="508">
        <f t="shared" si="91"/>
        <v>9721.0300187412504</v>
      </c>
      <c r="AN90" s="413">
        <f>F90*'5. Unit inv. &amp; direct opex'!AA290</f>
        <v>1377.8525222000001</v>
      </c>
      <c r="AO90" s="413">
        <f>G90*'5. Unit inv. &amp; direct opex'!AB290</f>
        <v>1394.5256860368913</v>
      </c>
      <c r="AP90" s="413">
        <f>H90*'5. Unit inv. &amp; direct opex'!AC290</f>
        <v>1490.3354372958488</v>
      </c>
      <c r="AQ90" s="413">
        <f>I90*'5. Unit inv. &amp; direct opex'!AD290</f>
        <v>1593.1617727158825</v>
      </c>
      <c r="AR90" s="413">
        <f>J90*'5. Unit inv. &amp; direct opex'!AE290</f>
        <v>1697.4589807591221</v>
      </c>
      <c r="AS90" s="413">
        <f>K90*'5. Unit inv. &amp; direct opex'!AF290</f>
        <v>1781.2016982761936</v>
      </c>
      <c r="AT90" s="508">
        <f>L90*'5. Unit inv. &amp; direct opex'!AG290</f>
        <v>1869.0757926433894</v>
      </c>
      <c r="AU90" s="416">
        <f t="shared" si="92"/>
        <v>9464.947173911567</v>
      </c>
      <c r="AV90" s="416">
        <f t="shared" si="93"/>
        <v>9415.1760331904097</v>
      </c>
      <c r="AW90" s="416">
        <f t="shared" si="94"/>
        <v>9890.3925554695888</v>
      </c>
      <c r="AX90" s="416">
        <f t="shared" si="95"/>
        <v>10393.421565226188</v>
      </c>
      <c r="AY90" s="416">
        <f t="shared" si="96"/>
        <v>10887.024219233921</v>
      </c>
      <c r="AZ90" s="416">
        <f t="shared" si="97"/>
        <v>11232.509222918612</v>
      </c>
      <c r="BA90" s="416">
        <f t="shared" si="98"/>
        <v>11590.105811384639</v>
      </c>
      <c r="BB90" s="223"/>
      <c r="BC90" s="223"/>
    </row>
    <row r="91" spans="2:55">
      <c r="B91" s="223"/>
      <c r="C91" s="721" t="str">
        <f>'C. Masterfiles'!C91</f>
        <v>T11</v>
      </c>
      <c r="D91" s="410" t="str">
        <f>'C. Masterfiles'!D91</f>
        <v>MSC-GPRS</v>
      </c>
      <c r="E91" s="410"/>
      <c r="F91" s="411">
        <f>'6. Network Design'!G1746</f>
        <v>19.450205</v>
      </c>
      <c r="G91" s="411">
        <f>'6. Network Design'!H1746</f>
        <v>19.242980147142148</v>
      </c>
      <c r="H91" s="411">
        <f>'6. Network Design'!I1746</f>
        <v>20.102691517643883</v>
      </c>
      <c r="I91" s="411">
        <f>'6. Network Design'!J1746</f>
        <v>21.006535070990282</v>
      </c>
      <c r="J91" s="411">
        <f>'6. Network Design'!K1746</f>
        <v>21.878533132869197</v>
      </c>
      <c r="K91" s="411">
        <f>'6. Network Design'!L1746</f>
        <v>22.441732400658591</v>
      </c>
      <c r="L91" s="411">
        <f>'6. Network Design'!M1746</f>
        <v>23.01942959723106</v>
      </c>
      <c r="M91" s="412">
        <f>'5. Unit inv. &amp; direct opex'!T291</f>
        <v>3360</v>
      </c>
      <c r="N91" s="412">
        <f>'5. Unit inv. &amp; direct opex'!U291</f>
        <v>3368.2799999999997</v>
      </c>
      <c r="O91" s="412">
        <f>'5. Unit inv. &amp; direct opex'!V291</f>
        <v>3376.7504399999998</v>
      </c>
      <c r="P91" s="412">
        <f>'5. Unit inv. &amp; direct opex'!W291</f>
        <v>3385.4157001200001</v>
      </c>
      <c r="Q91" s="412">
        <f>'5. Unit inv. &amp; direct opex'!X291</f>
        <v>3394.2802612227597</v>
      </c>
      <c r="R91" s="412">
        <f>'5. Unit inv. &amp; direct opex'!Y291</f>
        <v>3403.3487072308835</v>
      </c>
      <c r="S91" s="412">
        <f>'5. Unit inv. &amp; direct opex'!Z291</f>
        <v>3412.6257274971936</v>
      </c>
      <c r="T91" s="413">
        <f t="shared" si="76"/>
        <v>65352.688800000004</v>
      </c>
      <c r="U91" s="413">
        <f t="shared" si="77"/>
        <v>64815.745170015951</v>
      </c>
      <c r="V91" s="413">
        <f t="shared" si="78"/>
        <v>67881.772427388249</v>
      </c>
      <c r="W91" s="413">
        <f t="shared" si="79"/>
        <v>71115.853634451894</v>
      </c>
      <c r="X91" s="413">
        <f t="shared" si="80"/>
        <v>74261.873157406066</v>
      </c>
      <c r="Y91" s="413">
        <f t="shared" si="81"/>
        <v>76377.040953802847</v>
      </c>
      <c r="Z91" s="508">
        <f t="shared" si="82"/>
        <v>78556.69767582108</v>
      </c>
      <c r="AA91" s="414">
        <f>'B. Dashboard'!F57</f>
        <v>8.3000000000000004E-2</v>
      </c>
      <c r="AB91" s="414">
        <f>'5. Unit inv. &amp; direct opex'!N138</f>
        <v>2.3E-2</v>
      </c>
      <c r="AC91" s="412">
        <f>'5. Unit inv. &amp; direct opex'!F138</f>
        <v>10</v>
      </c>
      <c r="AD91" s="414">
        <f>'B. Dashboard'!F59</f>
        <v>0.05</v>
      </c>
      <c r="AE91" s="415">
        <f t="shared" si="83"/>
        <v>5.1994982403760506E-2</v>
      </c>
      <c r="AF91" s="415">
        <f t="shared" si="84"/>
        <v>0.13499498240376051</v>
      </c>
      <c r="AG91" s="413">
        <f t="shared" si="85"/>
        <v>8822.2850745944379</v>
      </c>
      <c r="AH91" s="413">
        <f t="shared" si="86"/>
        <v>8749.8003787129292</v>
      </c>
      <c r="AI91" s="413">
        <f t="shared" si="87"/>
        <v>9163.6986743713514</v>
      </c>
      <c r="AJ91" s="413">
        <f t="shared" si="88"/>
        <v>9600.2834100112414</v>
      </c>
      <c r="AK91" s="413">
        <f t="shared" si="89"/>
        <v>10024.980260154327</v>
      </c>
      <c r="AL91" s="413">
        <f t="shared" si="90"/>
        <v>10310.517299609912</v>
      </c>
      <c r="AM91" s="508">
        <f t="shared" si="91"/>
        <v>10604.760020445001</v>
      </c>
      <c r="AN91" s="413">
        <f>F91*'5. Unit inv. &amp; direct opex'!AA291</f>
        <v>1503.1118424000001</v>
      </c>
      <c r="AO91" s="413">
        <f>G91*'5. Unit inv. &amp; direct opex'!AB291</f>
        <v>1521.3007484038815</v>
      </c>
      <c r="AP91" s="413">
        <f>H91*'5. Unit inv. &amp; direct opex'!AC291</f>
        <v>1625.8204770500167</v>
      </c>
      <c r="AQ91" s="413">
        <f>I91*'5. Unit inv. &amp; direct opex'!AD291</f>
        <v>1737.9946611445991</v>
      </c>
      <c r="AR91" s="413">
        <f>J91*'5. Unit inv. &amp; direct opex'!AE291</f>
        <v>1851.773433555406</v>
      </c>
      <c r="AS91" s="413">
        <f>K91*'5. Unit inv. &amp; direct opex'!AF291</f>
        <v>1943.1291253922113</v>
      </c>
      <c r="AT91" s="508">
        <f>L91*'5. Unit inv. &amp; direct opex'!AG291</f>
        <v>2038.9917737927885</v>
      </c>
      <c r="AU91" s="416">
        <f t="shared" si="92"/>
        <v>10325.396916994438</v>
      </c>
      <c r="AV91" s="416">
        <f t="shared" si="93"/>
        <v>10271.10112711681</v>
      </c>
      <c r="AW91" s="416">
        <f t="shared" si="94"/>
        <v>10789.519151421367</v>
      </c>
      <c r="AX91" s="416">
        <f t="shared" si="95"/>
        <v>11338.278071155841</v>
      </c>
      <c r="AY91" s="416">
        <f t="shared" si="96"/>
        <v>11876.753693709732</v>
      </c>
      <c r="AZ91" s="416">
        <f t="shared" si="97"/>
        <v>12253.646425002124</v>
      </c>
      <c r="BA91" s="416">
        <f t="shared" si="98"/>
        <v>12643.751794237789</v>
      </c>
      <c r="BB91" s="223"/>
      <c r="BC91" s="223"/>
    </row>
    <row r="92" spans="2:55">
      <c r="B92" s="223"/>
      <c r="C92" s="721" t="str">
        <f>'C. Masterfiles'!C92</f>
        <v>T12</v>
      </c>
      <c r="D92" s="410" t="str">
        <f>'C. Masterfiles'!D92</f>
        <v>MSC-BIL</v>
      </c>
      <c r="E92" s="410"/>
      <c r="F92" s="411">
        <f>'6. Network Design'!G1747</f>
        <v>4.8625512500000001</v>
      </c>
      <c r="G92" s="411">
        <f>'6. Network Design'!H1747</f>
        <v>4.8107450367855371</v>
      </c>
      <c r="H92" s="411">
        <f>'6. Network Design'!I1747</f>
        <v>5.0256728794109709</v>
      </c>
      <c r="I92" s="411">
        <f>'6. Network Design'!J1747</f>
        <v>5.2516337677475704</v>
      </c>
      <c r="J92" s="411">
        <f>'6. Network Design'!K1747</f>
        <v>5.4696332832172994</v>
      </c>
      <c r="K92" s="411">
        <f>'6. Network Design'!L1747</f>
        <v>5.6104331001646477</v>
      </c>
      <c r="L92" s="411">
        <f>'6. Network Design'!M1747</f>
        <v>5.754857399307765</v>
      </c>
      <c r="M92" s="412">
        <f>'5. Unit inv. &amp; direct opex'!T292</f>
        <v>12320</v>
      </c>
      <c r="N92" s="412">
        <f>'5. Unit inv. &amp; direct opex'!U292</f>
        <v>12350.36</v>
      </c>
      <c r="O92" s="412">
        <f>'5. Unit inv. &amp; direct opex'!V292</f>
        <v>12381.41828</v>
      </c>
      <c r="P92" s="412">
        <f>'5. Unit inv. &amp; direct opex'!W292</f>
        <v>12413.19090044</v>
      </c>
      <c r="Q92" s="412">
        <f>'5. Unit inv. &amp; direct opex'!X292</f>
        <v>12445.694291150119</v>
      </c>
      <c r="R92" s="412">
        <f>'5. Unit inv. &amp; direct opex'!Y292</f>
        <v>12478.945259846572</v>
      </c>
      <c r="S92" s="412">
        <f>'5. Unit inv. &amp; direct opex'!Z292</f>
        <v>12512.961000823043</v>
      </c>
      <c r="T92" s="413">
        <f t="shared" si="76"/>
        <v>59906.631399999998</v>
      </c>
      <c r="U92" s="413">
        <f t="shared" si="77"/>
        <v>59414.433072514628</v>
      </c>
      <c r="V92" s="413">
        <f t="shared" si="78"/>
        <v>62224.958058439232</v>
      </c>
      <c r="W92" s="413">
        <f t="shared" si="79"/>
        <v>65189.532498247572</v>
      </c>
      <c r="X92" s="413">
        <f t="shared" si="80"/>
        <v>68073.383727622218</v>
      </c>
      <c r="Y92" s="413">
        <f t="shared" si="81"/>
        <v>70012.287540985941</v>
      </c>
      <c r="Z92" s="508">
        <f t="shared" si="82"/>
        <v>72010.306202835985</v>
      </c>
      <c r="AA92" s="414">
        <f>'B. Dashboard'!F57</f>
        <v>8.3000000000000004E-2</v>
      </c>
      <c r="AB92" s="414">
        <f>'5. Unit inv. &amp; direct opex'!N139</f>
        <v>2.3E-2</v>
      </c>
      <c r="AC92" s="412">
        <f>'5. Unit inv. &amp; direct opex'!F139</f>
        <v>10</v>
      </c>
      <c r="AD92" s="414">
        <f>'B. Dashboard'!F59</f>
        <v>0.05</v>
      </c>
      <c r="AE92" s="415">
        <f t="shared" si="83"/>
        <v>5.1994982403760506E-2</v>
      </c>
      <c r="AF92" s="415">
        <f t="shared" si="84"/>
        <v>0.13499498240376051</v>
      </c>
      <c r="AG92" s="413">
        <f t="shared" si="85"/>
        <v>8087.0946517115663</v>
      </c>
      <c r="AH92" s="413">
        <f t="shared" si="86"/>
        <v>8020.6503471535189</v>
      </c>
      <c r="AI92" s="413">
        <f t="shared" si="87"/>
        <v>8400.0571181737396</v>
      </c>
      <c r="AJ92" s="413">
        <f t="shared" si="88"/>
        <v>8800.2597925103055</v>
      </c>
      <c r="AK92" s="413">
        <f t="shared" si="89"/>
        <v>9189.5652384747991</v>
      </c>
      <c r="AL92" s="413">
        <f t="shared" si="90"/>
        <v>9451.3075246424178</v>
      </c>
      <c r="AM92" s="508">
        <f t="shared" si="91"/>
        <v>9721.0300187412504</v>
      </c>
      <c r="AN92" s="413">
        <f>F92*'5. Unit inv. &amp; direct opex'!AA292</f>
        <v>1377.8525222000001</v>
      </c>
      <c r="AO92" s="413">
        <f>G92*'5. Unit inv. &amp; direct opex'!AB292</f>
        <v>1394.5256860368913</v>
      </c>
      <c r="AP92" s="413">
        <f>H92*'5. Unit inv. &amp; direct opex'!AC292</f>
        <v>1490.3354372958488</v>
      </c>
      <c r="AQ92" s="413">
        <f>I92*'5. Unit inv. &amp; direct opex'!AD292</f>
        <v>1593.1617727158825</v>
      </c>
      <c r="AR92" s="413">
        <f>J92*'5. Unit inv. &amp; direct opex'!AE292</f>
        <v>1697.4589807591221</v>
      </c>
      <c r="AS92" s="413">
        <f>K92*'5. Unit inv. &amp; direct opex'!AF292</f>
        <v>1781.2016982761936</v>
      </c>
      <c r="AT92" s="508">
        <f>L92*'5. Unit inv. &amp; direct opex'!AG292</f>
        <v>1869.0757926433894</v>
      </c>
      <c r="AU92" s="416">
        <f t="shared" si="92"/>
        <v>9464.947173911567</v>
      </c>
      <c r="AV92" s="416">
        <f t="shared" si="93"/>
        <v>9415.1760331904097</v>
      </c>
      <c r="AW92" s="416">
        <f t="shared" si="94"/>
        <v>9890.3925554695888</v>
      </c>
      <c r="AX92" s="416">
        <f t="shared" si="95"/>
        <v>10393.421565226188</v>
      </c>
      <c r="AY92" s="416">
        <f t="shared" si="96"/>
        <v>10887.024219233921</v>
      </c>
      <c r="AZ92" s="416">
        <f t="shared" si="97"/>
        <v>11232.509222918612</v>
      </c>
      <c r="BA92" s="416">
        <f t="shared" si="98"/>
        <v>11590.105811384639</v>
      </c>
      <c r="BB92" s="223"/>
      <c r="BC92" s="223"/>
    </row>
    <row r="93" spans="2:55">
      <c r="B93" s="223"/>
      <c r="C93" s="721" t="str">
        <f>'C. Masterfiles'!C93</f>
        <v>T13</v>
      </c>
      <c r="D93" s="410" t="str">
        <f>'C. Masterfiles'!D93</f>
        <v>MSC-IBIL</v>
      </c>
      <c r="E93" s="410"/>
      <c r="F93" s="411">
        <f>'6. Network Design'!G1748</f>
        <v>1.5560164000000001</v>
      </c>
      <c r="G93" s="411">
        <f>'6. Network Design'!H1748</f>
        <v>1.539438411771372</v>
      </c>
      <c r="H93" s="411">
        <f>'6. Network Design'!I1748</f>
        <v>1.6082153214115107</v>
      </c>
      <c r="I93" s="411">
        <f>'6. Network Design'!J1748</f>
        <v>1.6805228056792225</v>
      </c>
      <c r="J93" s="411">
        <f>'6. Network Design'!K1748</f>
        <v>1.7502826506295357</v>
      </c>
      <c r="K93" s="411">
        <f>'6. Network Design'!L1748</f>
        <v>1.7953385920526874</v>
      </c>
      <c r="L93" s="411">
        <f>'6. Network Design'!M1748</f>
        <v>1.8415543677784849</v>
      </c>
      <c r="M93" s="412">
        <f>'5. Unit inv. &amp; direct opex'!T293</f>
        <v>3360</v>
      </c>
      <c r="N93" s="412">
        <f>'5. Unit inv. &amp; direct opex'!U293</f>
        <v>3368.2799999999997</v>
      </c>
      <c r="O93" s="412">
        <f>'5. Unit inv. &amp; direct opex'!V293</f>
        <v>3376.7504399999998</v>
      </c>
      <c r="P93" s="412">
        <f>'5. Unit inv. &amp; direct opex'!W293</f>
        <v>3385.4157001200001</v>
      </c>
      <c r="Q93" s="412">
        <f>'5. Unit inv. &amp; direct opex'!X293</f>
        <v>3394.2802612227597</v>
      </c>
      <c r="R93" s="412">
        <f>'5. Unit inv. &amp; direct opex'!Y293</f>
        <v>3403.3487072308835</v>
      </c>
      <c r="S93" s="412">
        <f>'5. Unit inv. &amp; direct opex'!Z293</f>
        <v>3412.6257274971936</v>
      </c>
      <c r="T93" s="413">
        <f t="shared" si="76"/>
        <v>5228.2151039999999</v>
      </c>
      <c r="U93" s="413">
        <f t="shared" si="77"/>
        <v>5185.2596136012762</v>
      </c>
      <c r="V93" s="413">
        <f t="shared" si="78"/>
        <v>5430.54179419106</v>
      </c>
      <c r="W93" s="413">
        <f t="shared" si="79"/>
        <v>5689.2682907561521</v>
      </c>
      <c r="X93" s="413">
        <f t="shared" si="80"/>
        <v>5940.9498525924846</v>
      </c>
      <c r="Y93" s="413">
        <f t="shared" si="81"/>
        <v>6110.163276304228</v>
      </c>
      <c r="Z93" s="508">
        <f t="shared" si="82"/>
        <v>6284.5358140656863</v>
      </c>
      <c r="AA93" s="414">
        <f>'B. Dashboard'!F57</f>
        <v>8.3000000000000004E-2</v>
      </c>
      <c r="AB93" s="414">
        <f>'5. Unit inv. &amp; direct opex'!N140</f>
        <v>2.3E-2</v>
      </c>
      <c r="AC93" s="412">
        <f>'5. Unit inv. &amp; direct opex'!F140</f>
        <v>10</v>
      </c>
      <c r="AD93" s="414">
        <f>'B. Dashboard'!F59</f>
        <v>0.05</v>
      </c>
      <c r="AE93" s="415">
        <f t="shared" si="83"/>
        <v>5.1994982403760506E-2</v>
      </c>
      <c r="AF93" s="415">
        <f t="shared" si="84"/>
        <v>0.13499498240376051</v>
      </c>
      <c r="AG93" s="413">
        <f t="shared" si="85"/>
        <v>705.78280596755496</v>
      </c>
      <c r="AH93" s="413">
        <f t="shared" si="86"/>
        <v>699.98403029703434</v>
      </c>
      <c r="AI93" s="413">
        <f t="shared" si="87"/>
        <v>733.09589394970817</v>
      </c>
      <c r="AJ93" s="413">
        <f t="shared" si="88"/>
        <v>768.02267280089939</v>
      </c>
      <c r="AK93" s="413">
        <f t="shared" si="89"/>
        <v>801.99842081234601</v>
      </c>
      <c r="AL93" s="413">
        <f t="shared" si="90"/>
        <v>824.84138396879291</v>
      </c>
      <c r="AM93" s="508">
        <f t="shared" si="91"/>
        <v>848.38080163560005</v>
      </c>
      <c r="AN93" s="413">
        <f>F93*'5. Unit inv. &amp; direct opex'!AA293</f>
        <v>120.24894739200001</v>
      </c>
      <c r="AO93" s="413">
        <f>G93*'5. Unit inv. &amp; direct opex'!AB293</f>
        <v>121.70405987231054</v>
      </c>
      <c r="AP93" s="413">
        <f>H93*'5. Unit inv. &amp; direct opex'!AC293</f>
        <v>130.06563816400134</v>
      </c>
      <c r="AQ93" s="413">
        <f>I93*'5. Unit inv. &amp; direct opex'!AD293</f>
        <v>139.03957289156793</v>
      </c>
      <c r="AR93" s="413">
        <f>J93*'5. Unit inv. &amp; direct opex'!AE293</f>
        <v>148.14187468443248</v>
      </c>
      <c r="AS93" s="413">
        <f>K93*'5. Unit inv. &amp; direct opex'!AF293</f>
        <v>155.45033003137692</v>
      </c>
      <c r="AT93" s="508">
        <f>L93*'5. Unit inv. &amp; direct opex'!AG293</f>
        <v>163.11934190342308</v>
      </c>
      <c r="AU93" s="416">
        <f t="shared" si="92"/>
        <v>826.03175335955495</v>
      </c>
      <c r="AV93" s="416">
        <f t="shared" si="93"/>
        <v>821.68809016934483</v>
      </c>
      <c r="AW93" s="416">
        <f t="shared" si="94"/>
        <v>863.16153211370954</v>
      </c>
      <c r="AX93" s="416">
        <f t="shared" si="95"/>
        <v>907.06224569246729</v>
      </c>
      <c r="AY93" s="416">
        <f t="shared" si="96"/>
        <v>950.14029549677844</v>
      </c>
      <c r="AZ93" s="416">
        <f t="shared" si="97"/>
        <v>980.2917140001698</v>
      </c>
      <c r="BA93" s="416">
        <f t="shared" si="98"/>
        <v>1011.5001435390232</v>
      </c>
      <c r="BB93" s="223"/>
      <c r="BC93" s="223"/>
    </row>
    <row r="94" spans="2:55">
      <c r="B94" s="223"/>
      <c r="C94" s="721" t="str">
        <f>'C. Masterfiles'!C94</f>
        <v>T14</v>
      </c>
      <c r="D94" s="410" t="str">
        <f>'C. Masterfiles'!D94</f>
        <v>MSC-IGW</v>
      </c>
      <c r="E94" s="410"/>
      <c r="F94" s="411">
        <f>'6. Network Design'!G1749</f>
        <v>10.022590489800086</v>
      </c>
      <c r="G94" s="411">
        <f>'6. Network Design'!H1749</f>
        <v>10.214895505525508</v>
      </c>
      <c r="H94" s="411">
        <f>'6. Network Design'!I1749</f>
        <v>10.41018906320995</v>
      </c>
      <c r="I94" s="411">
        <f>'6. Network Design'!J1749</f>
        <v>10.608407176340368</v>
      </c>
      <c r="J94" s="411">
        <f>'6. Network Design'!K1749</f>
        <v>10.764151307811794</v>
      </c>
      <c r="K94" s="411">
        <f>'6. Network Design'!L1749</f>
        <v>11.016641706921652</v>
      </c>
      <c r="L94" s="411">
        <f>'6. Network Design'!M1749</f>
        <v>11.236974541060084</v>
      </c>
      <c r="M94" s="412">
        <f>'5. Unit inv. &amp; direct opex'!T294</f>
        <v>12320</v>
      </c>
      <c r="N94" s="412">
        <f>'5. Unit inv. &amp; direct opex'!U294</f>
        <v>12350.36</v>
      </c>
      <c r="O94" s="412">
        <f>'5. Unit inv. &amp; direct opex'!V294</f>
        <v>12381.41828</v>
      </c>
      <c r="P94" s="412">
        <f>'5. Unit inv. &amp; direct opex'!W294</f>
        <v>12413.19090044</v>
      </c>
      <c r="Q94" s="412">
        <f>'5. Unit inv. &amp; direct opex'!X294</f>
        <v>12445.694291150119</v>
      </c>
      <c r="R94" s="412">
        <f>'5. Unit inv. &amp; direct opex'!Y294</f>
        <v>12478.945259846572</v>
      </c>
      <c r="S94" s="412">
        <f>'5. Unit inv. &amp; direct opex'!Z294</f>
        <v>12512.961000823043</v>
      </c>
      <c r="T94" s="413">
        <f t="shared" si="76"/>
        <v>123478.31483433706</v>
      </c>
      <c r="U94" s="413">
        <f t="shared" si="77"/>
        <v>126157.63685562201</v>
      </c>
      <c r="V94" s="413">
        <f t="shared" si="78"/>
        <v>128892.90516548375</v>
      </c>
      <c r="W94" s="413">
        <f t="shared" si="79"/>
        <v>131684.18342951065</v>
      </c>
      <c r="X94" s="413">
        <f t="shared" si="80"/>
        <v>133967.33648070935</v>
      </c>
      <c r="Y94" s="413">
        <f t="shared" si="81"/>
        <v>137476.068808018</v>
      </c>
      <c r="Z94" s="508">
        <f t="shared" si="82"/>
        <v>140607.82419952625</v>
      </c>
      <c r="AA94" s="414">
        <f>'B. Dashboard'!F57</f>
        <v>8.3000000000000004E-2</v>
      </c>
      <c r="AB94" s="414">
        <f>'5. Unit inv. &amp; direct opex'!N141</f>
        <v>2.3E-2</v>
      </c>
      <c r="AC94" s="412">
        <f>'5. Unit inv. &amp; direct opex'!F141</f>
        <v>10</v>
      </c>
      <c r="AD94" s="414">
        <f>'B. Dashboard'!F59</f>
        <v>0.05</v>
      </c>
      <c r="AE94" s="415">
        <f t="shared" si="83"/>
        <v>5.1994982403760506E-2</v>
      </c>
      <c r="AF94" s="415">
        <f t="shared" si="84"/>
        <v>0.13499498240376051</v>
      </c>
      <c r="AG94" s="413">
        <f t="shared" si="85"/>
        <v>16668.952938307331</v>
      </c>
      <c r="AH94" s="413">
        <f t="shared" si="86"/>
        <v>17030.647967424702</v>
      </c>
      <c r="AI94" s="413">
        <f t="shared" si="87"/>
        <v>17399.895464784051</v>
      </c>
      <c r="AJ94" s="413">
        <f t="shared" si="88"/>
        <v>17776.704024920364</v>
      </c>
      <c r="AK94" s="413">
        <f t="shared" si="89"/>
        <v>18084.918230892021</v>
      </c>
      <c r="AL94" s="413">
        <f t="shared" si="90"/>
        <v>18558.579489676558</v>
      </c>
      <c r="AM94" s="508">
        <f t="shared" si="91"/>
        <v>18981.350753646097</v>
      </c>
      <c r="AN94" s="413">
        <f>F94*'5. Unit inv. &amp; direct opex'!AA294</f>
        <v>2840.0012411897524</v>
      </c>
      <c r="AO94" s="413">
        <f>G94*'5. Unit inv. &amp; direct opex'!AB294</f>
        <v>2961.0661246259592</v>
      </c>
      <c r="AP94" s="413">
        <f>H94*'5. Unit inv. &amp; direct opex'!AC294</f>
        <v>3087.0838675974164</v>
      </c>
      <c r="AQ94" s="413">
        <f>I94*'5. Unit inv. &amp; direct opex'!AD294</f>
        <v>3218.219230469897</v>
      </c>
      <c r="AR94" s="413">
        <f>J94*'5. Unit inv. &amp; direct opex'!AE294</f>
        <v>3340.5722763460217</v>
      </c>
      <c r="AS94" s="413">
        <f>K94*'5. Unit inv. &amp; direct opex'!AF294</f>
        <v>3497.5661535102031</v>
      </c>
      <c r="AT94" s="508">
        <f>L94*'5. Unit inv. &amp; direct opex'!AG294</f>
        <v>3649.5703785417559</v>
      </c>
      <c r="AU94" s="416">
        <f t="shared" si="92"/>
        <v>19508.954179497083</v>
      </c>
      <c r="AV94" s="416">
        <f t="shared" si="93"/>
        <v>19991.714092050661</v>
      </c>
      <c r="AW94" s="416">
        <f t="shared" si="94"/>
        <v>20486.979332381467</v>
      </c>
      <c r="AX94" s="416">
        <f t="shared" si="95"/>
        <v>20994.923255390262</v>
      </c>
      <c r="AY94" s="416">
        <f t="shared" si="96"/>
        <v>21425.490507238042</v>
      </c>
      <c r="AZ94" s="416">
        <f t="shared" si="97"/>
        <v>22056.145643186763</v>
      </c>
      <c r="BA94" s="416">
        <f t="shared" si="98"/>
        <v>22630.921132187854</v>
      </c>
      <c r="BB94" s="223"/>
      <c r="BC94" s="223"/>
    </row>
    <row r="95" spans="2:55">
      <c r="B95" s="223"/>
      <c r="C95" s="721" t="str">
        <f>'C. Masterfiles'!C95</f>
        <v>T15</v>
      </c>
      <c r="D95" s="410" t="str">
        <f>'C. Masterfiles'!D95</f>
        <v>MSC-INT</v>
      </c>
      <c r="E95" s="410"/>
      <c r="F95" s="411">
        <f>'6. Network Design'!G1750</f>
        <v>2.0045180979600175</v>
      </c>
      <c r="G95" s="411">
        <f>'6. Network Design'!H1750</f>
        <v>2.0429791011051015</v>
      </c>
      <c r="H95" s="411">
        <f>'6. Network Design'!I1750</f>
        <v>2.0820378126419898</v>
      </c>
      <c r="I95" s="411">
        <f>'6. Network Design'!J1750</f>
        <v>2.1216814352680737</v>
      </c>
      <c r="J95" s="411">
        <f>'6. Network Design'!K1750</f>
        <v>2.1528302615623587</v>
      </c>
      <c r="K95" s="411">
        <f>'6. Network Design'!L1750</f>
        <v>2.2033283413843301</v>
      </c>
      <c r="L95" s="411">
        <f>'6. Network Design'!M1750</f>
        <v>2.247394908212017</v>
      </c>
      <c r="M95" s="412">
        <f>'5. Unit inv. &amp; direct opex'!T295</f>
        <v>12320</v>
      </c>
      <c r="N95" s="412">
        <f>'5. Unit inv. &amp; direct opex'!U295</f>
        <v>12350.36</v>
      </c>
      <c r="O95" s="412">
        <f>'5. Unit inv. &amp; direct opex'!V295</f>
        <v>12381.41828</v>
      </c>
      <c r="P95" s="412">
        <f>'5. Unit inv. &amp; direct opex'!W295</f>
        <v>12413.19090044</v>
      </c>
      <c r="Q95" s="412">
        <f>'5. Unit inv. &amp; direct opex'!X295</f>
        <v>12445.694291150119</v>
      </c>
      <c r="R95" s="412">
        <f>'5. Unit inv. &amp; direct opex'!Y295</f>
        <v>12478.945259846572</v>
      </c>
      <c r="S95" s="412">
        <f>'5. Unit inv. &amp; direct opex'!Z295</f>
        <v>12512.961000823043</v>
      </c>
      <c r="T95" s="413">
        <f t="shared" si="76"/>
        <v>24695.662966867414</v>
      </c>
      <c r="U95" s="413">
        <f t="shared" si="77"/>
        <v>25231.527371124401</v>
      </c>
      <c r="V95" s="413">
        <f t="shared" si="78"/>
        <v>25778.581033096747</v>
      </c>
      <c r="W95" s="413">
        <f t="shared" si="79"/>
        <v>26336.836685902133</v>
      </c>
      <c r="X95" s="413">
        <f t="shared" si="80"/>
        <v>26793.467296141866</v>
      </c>
      <c r="Y95" s="413">
        <f t="shared" si="81"/>
        <v>27495.213761603598</v>
      </c>
      <c r="Z95" s="508">
        <f t="shared" si="82"/>
        <v>28121.564839905252</v>
      </c>
      <c r="AA95" s="414">
        <f>'B. Dashboard'!F57</f>
        <v>8.3000000000000004E-2</v>
      </c>
      <c r="AB95" s="414">
        <f>'5. Unit inv. &amp; direct opex'!N142</f>
        <v>2.3E-2</v>
      </c>
      <c r="AC95" s="412">
        <f>'5. Unit inv. &amp; direct opex'!F142</f>
        <v>10</v>
      </c>
      <c r="AD95" s="414">
        <f>'B. Dashboard'!F59</f>
        <v>0.05</v>
      </c>
      <c r="AE95" s="415">
        <f t="shared" si="83"/>
        <v>5.1994982403760506E-2</v>
      </c>
      <c r="AF95" s="415">
        <f t="shared" si="84"/>
        <v>0.13499498240376051</v>
      </c>
      <c r="AG95" s="413">
        <f t="shared" si="85"/>
        <v>3333.7905876614668</v>
      </c>
      <c r="AH95" s="413">
        <f t="shared" si="86"/>
        <v>3406.12959348494</v>
      </c>
      <c r="AI95" s="413">
        <f t="shared" si="87"/>
        <v>3479.9790929568098</v>
      </c>
      <c r="AJ95" s="413">
        <f t="shared" si="88"/>
        <v>3555.3408049840727</v>
      </c>
      <c r="AK95" s="413">
        <f t="shared" si="89"/>
        <v>3616.9836461784039</v>
      </c>
      <c r="AL95" s="413">
        <f t="shared" si="90"/>
        <v>3711.7158979353117</v>
      </c>
      <c r="AM95" s="508">
        <f t="shared" si="91"/>
        <v>3796.2701507292195</v>
      </c>
      <c r="AN95" s="413">
        <f>F95*'5. Unit inv. &amp; direct opex'!AA295</f>
        <v>568.00024823795059</v>
      </c>
      <c r="AO95" s="413">
        <f>G95*'5. Unit inv. &amp; direct opex'!AB295</f>
        <v>592.21322492519175</v>
      </c>
      <c r="AP95" s="413">
        <f>H95*'5. Unit inv. &amp; direct opex'!AC295</f>
        <v>617.41677351948317</v>
      </c>
      <c r="AQ95" s="413">
        <f>I95*'5. Unit inv. &amp; direct opex'!AD295</f>
        <v>643.64384609397939</v>
      </c>
      <c r="AR95" s="413">
        <f>J95*'5. Unit inv. &amp; direct opex'!AE295</f>
        <v>668.11445526920431</v>
      </c>
      <c r="AS95" s="413">
        <f>K95*'5. Unit inv. &amp; direct opex'!AF295</f>
        <v>699.51323070204057</v>
      </c>
      <c r="AT95" s="508">
        <f>L95*'5. Unit inv. &amp; direct opex'!AG295</f>
        <v>729.91407570835122</v>
      </c>
      <c r="AU95" s="416">
        <f t="shared" si="92"/>
        <v>3901.7908358994173</v>
      </c>
      <c r="AV95" s="416">
        <f t="shared" si="93"/>
        <v>3998.3428184101317</v>
      </c>
      <c r="AW95" s="416">
        <f t="shared" si="94"/>
        <v>4097.3958664762931</v>
      </c>
      <c r="AX95" s="416">
        <f t="shared" si="95"/>
        <v>4198.9846510780517</v>
      </c>
      <c r="AY95" s="416">
        <f t="shared" si="96"/>
        <v>4285.0981014476083</v>
      </c>
      <c r="AZ95" s="416">
        <f t="shared" si="97"/>
        <v>4411.229128637352</v>
      </c>
      <c r="BA95" s="416">
        <f t="shared" si="98"/>
        <v>4526.1842264375709</v>
      </c>
      <c r="BB95" s="223"/>
      <c r="BC95" s="223"/>
    </row>
    <row r="96" spans="2:55">
      <c r="B96" s="223"/>
      <c r="C96" s="721" t="str">
        <f>'C. Masterfiles'!C96</f>
        <v>T16</v>
      </c>
      <c r="D96" s="410" t="str">
        <f>'C. Masterfiles'!D96</f>
        <v>MSC-IN/NGIN</v>
      </c>
      <c r="E96" s="410"/>
      <c r="F96" s="411">
        <f>'6. Network Design'!G1751</f>
        <v>4.9623553991888141</v>
      </c>
      <c r="G96" s="411">
        <f>'6. Network Design'!H1751</f>
        <v>5.0534557131020108</v>
      </c>
      <c r="H96" s="411">
        <f>'6. Network Design'!I1751</f>
        <v>5.1455204749379826</v>
      </c>
      <c r="I96" s="411">
        <f>'6. Network Design'!J1751</f>
        <v>5.23844521630296</v>
      </c>
      <c r="J96" s="411">
        <f>'6. Network Design'!K1751</f>
        <v>5.2867901085736388</v>
      </c>
      <c r="K96" s="411">
        <f>'6. Network Design'!L1751</f>
        <v>5.4297332836987344</v>
      </c>
      <c r="L96" s="411">
        <f>'6. Network Design'!M1751</f>
        <v>5.5383279493727082</v>
      </c>
      <c r="M96" s="412">
        <f>'5. Unit inv. &amp; direct opex'!T296</f>
        <v>3360</v>
      </c>
      <c r="N96" s="412">
        <f>'5. Unit inv. &amp; direct opex'!U296</f>
        <v>3368.2799999999997</v>
      </c>
      <c r="O96" s="412">
        <f>'5. Unit inv. &amp; direct opex'!V296</f>
        <v>3376.7504399999998</v>
      </c>
      <c r="P96" s="412">
        <f>'5. Unit inv. &amp; direct opex'!W296</f>
        <v>3385.4157001200001</v>
      </c>
      <c r="Q96" s="412">
        <f>'5. Unit inv. &amp; direct opex'!X296</f>
        <v>3394.2802612227597</v>
      </c>
      <c r="R96" s="412">
        <f>'5. Unit inv. &amp; direct opex'!Y296</f>
        <v>3403.3487072308835</v>
      </c>
      <c r="S96" s="412">
        <f>'5. Unit inv. &amp; direct opex'!Z296</f>
        <v>3412.6257274971936</v>
      </c>
      <c r="T96" s="413">
        <f t="shared" si="76"/>
        <v>16673.514141274416</v>
      </c>
      <c r="U96" s="413">
        <f t="shared" si="77"/>
        <v>17021.453809327239</v>
      </c>
      <c r="V96" s="413">
        <f t="shared" si="78"/>
        <v>17375.138527775842</v>
      </c>
      <c r="W96" s="413">
        <f t="shared" si="79"/>
        <v>17734.314679490551</v>
      </c>
      <c r="X96" s="413">
        <f t="shared" si="80"/>
        <v>17944.847310759233</v>
      </c>
      <c r="Y96" s="413">
        <f t="shared" si="81"/>
        <v>18479.275751684589</v>
      </c>
      <c r="Z96" s="508">
        <f t="shared" si="82"/>
        <v>18900.240447346077</v>
      </c>
      <c r="AA96" s="414">
        <f>'B. Dashboard'!F57</f>
        <v>8.3000000000000004E-2</v>
      </c>
      <c r="AB96" s="414">
        <f>'5. Unit inv. &amp; direct opex'!N143</f>
        <v>2.3E-2</v>
      </c>
      <c r="AC96" s="412">
        <f>'5. Unit inv. &amp; direct opex'!F143</f>
        <v>10</v>
      </c>
      <c r="AD96" s="414">
        <f>'B. Dashboard'!F59</f>
        <v>0.05</v>
      </c>
      <c r="AE96" s="415">
        <f t="shared" si="83"/>
        <v>5.1994982403760506E-2</v>
      </c>
      <c r="AF96" s="415">
        <f t="shared" si="84"/>
        <v>0.13499498240376051</v>
      </c>
      <c r="AG96" s="413">
        <f t="shared" si="85"/>
        <v>2250.8407481101917</v>
      </c>
      <c r="AH96" s="413">
        <f t="shared" si="86"/>
        <v>2297.8108574765529</v>
      </c>
      <c r="AI96" s="413">
        <f t="shared" si="87"/>
        <v>2345.5565198200011</v>
      </c>
      <c r="AJ96" s="413">
        <f t="shared" si="88"/>
        <v>2394.0434981005787</v>
      </c>
      <c r="AK96" s="413">
        <f t="shared" si="89"/>
        <v>2422.4643469541115</v>
      </c>
      <c r="AL96" s="413">
        <f t="shared" si="90"/>
        <v>2494.6095049328992</v>
      </c>
      <c r="AM96" s="508">
        <f t="shared" si="91"/>
        <v>2551.4376266163263</v>
      </c>
      <c r="AN96" s="413">
        <f>F96*'5. Unit inv. &amp; direct opex'!AA296</f>
        <v>383.49082524931157</v>
      </c>
      <c r="AO96" s="413">
        <f>G96*'5. Unit inv. &amp; direct opex'!AB296</f>
        <v>399.51327183121941</v>
      </c>
      <c r="AP96" s="413">
        <f>H96*'5. Unit inv. &amp; direct opex'!AC296</f>
        <v>416.14788476915317</v>
      </c>
      <c r="AQ96" s="413">
        <f>I96*'5. Unit inv. &amp; direct opex'!AD296</f>
        <v>433.40749856486514</v>
      </c>
      <c r="AR96" s="413">
        <f>J96*'5. Unit inv. &amp; direct opex'!AE296</f>
        <v>447.46772612155883</v>
      </c>
      <c r="AS96" s="413">
        <f>K96*'5. Unit inv. &amp; direct opex'!AF296</f>
        <v>470.13629332630637</v>
      </c>
      <c r="AT96" s="508">
        <f>L96*'5. Unit inv. &amp; direct opex'!AG296</f>
        <v>490.56841663426752</v>
      </c>
      <c r="AU96" s="416">
        <f t="shared" si="92"/>
        <v>2634.3315733595032</v>
      </c>
      <c r="AV96" s="416">
        <f t="shared" si="93"/>
        <v>2697.3241293077722</v>
      </c>
      <c r="AW96" s="416">
        <f t="shared" si="94"/>
        <v>2761.7044045891544</v>
      </c>
      <c r="AX96" s="416">
        <f t="shared" si="95"/>
        <v>2827.4509966654441</v>
      </c>
      <c r="AY96" s="416">
        <f t="shared" si="96"/>
        <v>2869.9320730756704</v>
      </c>
      <c r="AZ96" s="416">
        <f t="shared" si="97"/>
        <v>2964.7457982592055</v>
      </c>
      <c r="BA96" s="416">
        <f t="shared" si="98"/>
        <v>3042.0060432505938</v>
      </c>
      <c r="BB96" s="223"/>
      <c r="BC96" s="223"/>
    </row>
    <row r="97" spans="2:55">
      <c r="B97" s="223"/>
      <c r="C97" s="721" t="str">
        <f>'C. Masterfiles'!C97</f>
        <v>T17</v>
      </c>
      <c r="D97" s="410" t="str">
        <f>'C. Masterfiles'!D97</f>
        <v>eNodeB-MSC</v>
      </c>
      <c r="E97" s="410"/>
      <c r="F97" s="411">
        <f>'6. Network Design'!G1752</f>
        <v>0</v>
      </c>
      <c r="G97" s="411">
        <f>'6. Network Design'!H1752</f>
        <v>0</v>
      </c>
      <c r="H97" s="411">
        <f>'6. Network Design'!I1752</f>
        <v>0</v>
      </c>
      <c r="I97" s="411">
        <f>'6. Network Design'!J1752</f>
        <v>0</v>
      </c>
      <c r="J97" s="411">
        <f>'6. Network Design'!K1752</f>
        <v>0</v>
      </c>
      <c r="K97" s="411">
        <f>'6. Network Design'!L1752</f>
        <v>0</v>
      </c>
      <c r="L97" s="411">
        <f>'6. Network Design'!M1752</f>
        <v>0</v>
      </c>
      <c r="M97" s="412">
        <f>'5. Unit inv. &amp; direct opex'!T297</f>
        <v>0</v>
      </c>
      <c r="N97" s="412">
        <f>'5. Unit inv. &amp; direct opex'!U297</f>
        <v>0</v>
      </c>
      <c r="O97" s="412">
        <f>'5. Unit inv. &amp; direct opex'!V297</f>
        <v>0</v>
      </c>
      <c r="P97" s="412">
        <f>'5. Unit inv. &amp; direct opex'!W297</f>
        <v>0</v>
      </c>
      <c r="Q97" s="412">
        <f>'5. Unit inv. &amp; direct opex'!X297</f>
        <v>0</v>
      </c>
      <c r="R97" s="412">
        <f>'5. Unit inv. &amp; direct opex'!Y297</f>
        <v>0</v>
      </c>
      <c r="S97" s="412">
        <f>'5. Unit inv. &amp; direct opex'!Z297</f>
        <v>0</v>
      </c>
      <c r="T97" s="413">
        <f t="shared" si="76"/>
        <v>0</v>
      </c>
      <c r="U97" s="413">
        <f t="shared" si="77"/>
        <v>0</v>
      </c>
      <c r="V97" s="413">
        <f t="shared" si="78"/>
        <v>0</v>
      </c>
      <c r="W97" s="413">
        <f t="shared" si="79"/>
        <v>0</v>
      </c>
      <c r="X97" s="413">
        <f t="shared" si="80"/>
        <v>0</v>
      </c>
      <c r="Y97" s="413">
        <f t="shared" si="81"/>
        <v>0</v>
      </c>
      <c r="Z97" s="508">
        <f t="shared" si="82"/>
        <v>0</v>
      </c>
      <c r="AA97" s="414">
        <f>'B. Dashboard'!F57</f>
        <v>8.3000000000000004E-2</v>
      </c>
      <c r="AB97" s="414">
        <f>'5. Unit inv. &amp; direct opex'!N144</f>
        <v>2.3E-2</v>
      </c>
      <c r="AC97" s="412">
        <f>'5. Unit inv. &amp; direct opex'!F144</f>
        <v>10</v>
      </c>
      <c r="AD97" s="414">
        <f>'B. Dashboard'!F59</f>
        <v>0.05</v>
      </c>
      <c r="AE97" s="415">
        <f t="shared" si="83"/>
        <v>5.1994982403760506E-2</v>
      </c>
      <c r="AF97" s="415">
        <f t="shared" si="84"/>
        <v>0.13499498240376051</v>
      </c>
      <c r="AG97" s="413">
        <f t="shared" si="85"/>
        <v>0</v>
      </c>
      <c r="AH97" s="413">
        <f t="shared" si="86"/>
        <v>0</v>
      </c>
      <c r="AI97" s="413">
        <f t="shared" si="87"/>
        <v>0</v>
      </c>
      <c r="AJ97" s="413">
        <f t="shared" si="88"/>
        <v>0</v>
      </c>
      <c r="AK97" s="413">
        <f t="shared" si="89"/>
        <v>0</v>
      </c>
      <c r="AL97" s="413">
        <f t="shared" si="90"/>
        <v>0</v>
      </c>
      <c r="AM97" s="508">
        <f t="shared" si="91"/>
        <v>0</v>
      </c>
      <c r="AN97" s="413">
        <f>F97*'5. Unit inv. &amp; direct opex'!AA297</f>
        <v>0</v>
      </c>
      <c r="AO97" s="413">
        <f>G97*'5. Unit inv. &amp; direct opex'!AB297</f>
        <v>0</v>
      </c>
      <c r="AP97" s="413">
        <f>H97*'5. Unit inv. &amp; direct opex'!AC297</f>
        <v>0</v>
      </c>
      <c r="AQ97" s="413">
        <f>I97*'5. Unit inv. &amp; direct opex'!AD297</f>
        <v>0</v>
      </c>
      <c r="AR97" s="413">
        <f>J97*'5. Unit inv. &amp; direct opex'!AE297</f>
        <v>0</v>
      </c>
      <c r="AS97" s="413">
        <f>K97*'5. Unit inv. &amp; direct opex'!AF297</f>
        <v>0</v>
      </c>
      <c r="AT97" s="508">
        <f>L97*'5. Unit inv. &amp; direct opex'!AG297</f>
        <v>0</v>
      </c>
      <c r="AU97" s="416">
        <f t="shared" si="92"/>
        <v>0</v>
      </c>
      <c r="AV97" s="416">
        <f t="shared" si="93"/>
        <v>0</v>
      </c>
      <c r="AW97" s="416">
        <f t="shared" si="94"/>
        <v>0</v>
      </c>
      <c r="AX97" s="416">
        <f t="shared" si="95"/>
        <v>0</v>
      </c>
      <c r="AY97" s="416">
        <f t="shared" si="96"/>
        <v>0</v>
      </c>
      <c r="AZ97" s="416">
        <f t="shared" si="97"/>
        <v>0</v>
      </c>
      <c r="BA97" s="416">
        <f t="shared" si="98"/>
        <v>0</v>
      </c>
      <c r="BB97" s="223"/>
      <c r="BC97" s="223"/>
    </row>
    <row r="98" spans="2:55">
      <c r="B98" s="223"/>
      <c r="C98" s="721" t="str">
        <f>'C. Masterfiles'!C98</f>
        <v>T18</v>
      </c>
      <c r="D98" s="410" t="str">
        <f>'C. Masterfiles'!D98</f>
        <v>OTHER: complete as required</v>
      </c>
      <c r="E98" s="410"/>
      <c r="F98" s="411">
        <f>'6. Network Design'!G1753</f>
        <v>0</v>
      </c>
      <c r="G98" s="411">
        <f>'6. Network Design'!H1753</f>
        <v>0</v>
      </c>
      <c r="H98" s="411">
        <f>'6. Network Design'!I1753</f>
        <v>0</v>
      </c>
      <c r="I98" s="411">
        <f>'6. Network Design'!J1753</f>
        <v>0</v>
      </c>
      <c r="J98" s="411">
        <f>'6. Network Design'!K1753</f>
        <v>0</v>
      </c>
      <c r="K98" s="411">
        <f>'6. Network Design'!L1753</f>
        <v>0</v>
      </c>
      <c r="L98" s="411">
        <f>'6. Network Design'!M1753</f>
        <v>0</v>
      </c>
      <c r="M98" s="412">
        <f>'5. Unit inv. &amp; direct opex'!T298</f>
        <v>0</v>
      </c>
      <c r="N98" s="412">
        <f>'5. Unit inv. &amp; direct opex'!U298</f>
        <v>0</v>
      </c>
      <c r="O98" s="412">
        <f>'5. Unit inv. &amp; direct opex'!V298</f>
        <v>0</v>
      </c>
      <c r="P98" s="412">
        <f>'5. Unit inv. &amp; direct opex'!W298</f>
        <v>0</v>
      </c>
      <c r="Q98" s="412">
        <f>'5. Unit inv. &amp; direct opex'!X298</f>
        <v>0</v>
      </c>
      <c r="R98" s="412">
        <f>'5. Unit inv. &amp; direct opex'!Y298</f>
        <v>0</v>
      </c>
      <c r="S98" s="412">
        <f>'5. Unit inv. &amp; direct opex'!Z298</f>
        <v>0</v>
      </c>
      <c r="T98" s="413">
        <f t="shared" si="76"/>
        <v>0</v>
      </c>
      <c r="U98" s="413">
        <f t="shared" si="77"/>
        <v>0</v>
      </c>
      <c r="V98" s="413">
        <f t="shared" si="78"/>
        <v>0</v>
      </c>
      <c r="W98" s="413">
        <f t="shared" si="79"/>
        <v>0</v>
      </c>
      <c r="X98" s="413">
        <f t="shared" si="80"/>
        <v>0</v>
      </c>
      <c r="Y98" s="413">
        <f t="shared" si="81"/>
        <v>0</v>
      </c>
      <c r="Z98" s="508">
        <f t="shared" si="82"/>
        <v>0</v>
      </c>
      <c r="AA98" s="414">
        <f>'B. Dashboard'!F57</f>
        <v>8.3000000000000004E-2</v>
      </c>
      <c r="AB98" s="414">
        <f>'5. Unit inv. &amp; direct opex'!N145</f>
        <v>2.3E-2</v>
      </c>
      <c r="AC98" s="412">
        <f>'5. Unit inv. &amp; direct opex'!F145</f>
        <v>10</v>
      </c>
      <c r="AD98" s="414">
        <f>'B. Dashboard'!F59</f>
        <v>0.05</v>
      </c>
      <c r="AE98" s="415">
        <f t="shared" si="83"/>
        <v>5.1994982403760506E-2</v>
      </c>
      <c r="AF98" s="415">
        <f t="shared" si="84"/>
        <v>0.13499498240376051</v>
      </c>
      <c r="AG98" s="413">
        <f t="shared" si="85"/>
        <v>0</v>
      </c>
      <c r="AH98" s="413">
        <f t="shared" si="86"/>
        <v>0</v>
      </c>
      <c r="AI98" s="413">
        <f t="shared" si="87"/>
        <v>0</v>
      </c>
      <c r="AJ98" s="413">
        <f t="shared" si="88"/>
        <v>0</v>
      </c>
      <c r="AK98" s="413">
        <f t="shared" si="89"/>
        <v>0</v>
      </c>
      <c r="AL98" s="413">
        <f t="shared" si="90"/>
        <v>0</v>
      </c>
      <c r="AM98" s="508">
        <f t="shared" si="91"/>
        <v>0</v>
      </c>
      <c r="AN98" s="413">
        <f>F98*'5. Unit inv. &amp; direct opex'!AA298</f>
        <v>0</v>
      </c>
      <c r="AO98" s="413">
        <f>G98*'5. Unit inv. &amp; direct opex'!AB298</f>
        <v>0</v>
      </c>
      <c r="AP98" s="413">
        <f>H98*'5. Unit inv. &amp; direct opex'!AC298</f>
        <v>0</v>
      </c>
      <c r="AQ98" s="413">
        <f>I98*'5. Unit inv. &amp; direct opex'!AD298</f>
        <v>0</v>
      </c>
      <c r="AR98" s="413">
        <f>J98*'5. Unit inv. &amp; direct opex'!AE298</f>
        <v>0</v>
      </c>
      <c r="AS98" s="413">
        <f>K98*'5. Unit inv. &amp; direct opex'!AF298</f>
        <v>0</v>
      </c>
      <c r="AT98" s="508">
        <f>L98*'5. Unit inv. &amp; direct opex'!AG298</f>
        <v>0</v>
      </c>
      <c r="AU98" s="416">
        <f t="shared" si="92"/>
        <v>0</v>
      </c>
      <c r="AV98" s="416">
        <f t="shared" si="93"/>
        <v>0</v>
      </c>
      <c r="AW98" s="416">
        <f t="shared" si="94"/>
        <v>0</v>
      </c>
      <c r="AX98" s="416">
        <f t="shared" si="95"/>
        <v>0</v>
      </c>
      <c r="AY98" s="416">
        <f t="shared" si="96"/>
        <v>0</v>
      </c>
      <c r="AZ98" s="416">
        <f t="shared" si="97"/>
        <v>0</v>
      </c>
      <c r="BA98" s="416">
        <f t="shared" si="98"/>
        <v>0</v>
      </c>
      <c r="BB98" s="223"/>
      <c r="BC98" s="223"/>
    </row>
    <row r="99" spans="2:55">
      <c r="B99" s="223"/>
      <c r="C99" s="721" t="str">
        <f>'C. Masterfiles'!C99</f>
        <v>T19</v>
      </c>
      <c r="D99" s="410" t="str">
        <f>'C. Masterfiles'!D99</f>
        <v>OTHER: complete as required</v>
      </c>
      <c r="E99" s="410"/>
      <c r="F99" s="411">
        <f>'6. Network Design'!G1754</f>
        <v>0</v>
      </c>
      <c r="G99" s="411">
        <f>'6. Network Design'!H1754</f>
        <v>0</v>
      </c>
      <c r="H99" s="411">
        <f>'6. Network Design'!I1754</f>
        <v>0</v>
      </c>
      <c r="I99" s="411">
        <f>'6. Network Design'!J1754</f>
        <v>0</v>
      </c>
      <c r="J99" s="411">
        <f>'6. Network Design'!K1754</f>
        <v>0</v>
      </c>
      <c r="K99" s="411">
        <f>'6. Network Design'!L1754</f>
        <v>0</v>
      </c>
      <c r="L99" s="411">
        <f>'6. Network Design'!M1754</f>
        <v>0</v>
      </c>
      <c r="M99" s="412">
        <f>'5. Unit inv. &amp; direct opex'!T299</f>
        <v>0</v>
      </c>
      <c r="N99" s="412">
        <f>'5. Unit inv. &amp; direct opex'!U299</f>
        <v>0</v>
      </c>
      <c r="O99" s="412">
        <f>'5. Unit inv. &amp; direct opex'!V299</f>
        <v>0</v>
      </c>
      <c r="P99" s="412">
        <f>'5. Unit inv. &amp; direct opex'!W299</f>
        <v>0</v>
      </c>
      <c r="Q99" s="412">
        <f>'5. Unit inv. &amp; direct opex'!X299</f>
        <v>0</v>
      </c>
      <c r="R99" s="412">
        <f>'5. Unit inv. &amp; direct opex'!Y299</f>
        <v>0</v>
      </c>
      <c r="S99" s="412">
        <f>'5. Unit inv. &amp; direct opex'!Z299</f>
        <v>0</v>
      </c>
      <c r="T99" s="413">
        <f t="shared" si="76"/>
        <v>0</v>
      </c>
      <c r="U99" s="413">
        <f t="shared" si="77"/>
        <v>0</v>
      </c>
      <c r="V99" s="413">
        <f t="shared" si="78"/>
        <v>0</v>
      </c>
      <c r="W99" s="413">
        <f t="shared" si="79"/>
        <v>0</v>
      </c>
      <c r="X99" s="413">
        <f t="shared" si="80"/>
        <v>0</v>
      </c>
      <c r="Y99" s="413">
        <f t="shared" si="81"/>
        <v>0</v>
      </c>
      <c r="Z99" s="508">
        <f t="shared" si="82"/>
        <v>0</v>
      </c>
      <c r="AA99" s="414">
        <f>'B. Dashboard'!F57</f>
        <v>8.3000000000000004E-2</v>
      </c>
      <c r="AB99" s="414">
        <f>'5. Unit inv. &amp; direct opex'!N146</f>
        <v>2.3E-2</v>
      </c>
      <c r="AC99" s="412">
        <f>'5. Unit inv. &amp; direct opex'!F146</f>
        <v>10</v>
      </c>
      <c r="AD99" s="414">
        <f>'B. Dashboard'!F59</f>
        <v>0.05</v>
      </c>
      <c r="AE99" s="415">
        <f t="shared" si="83"/>
        <v>5.1994982403760506E-2</v>
      </c>
      <c r="AF99" s="415">
        <f t="shared" si="84"/>
        <v>0.13499498240376051</v>
      </c>
      <c r="AG99" s="413">
        <f t="shared" si="85"/>
        <v>0</v>
      </c>
      <c r="AH99" s="413">
        <f t="shared" si="86"/>
        <v>0</v>
      </c>
      <c r="AI99" s="413">
        <f t="shared" si="87"/>
        <v>0</v>
      </c>
      <c r="AJ99" s="413">
        <f t="shared" si="88"/>
        <v>0</v>
      </c>
      <c r="AK99" s="413">
        <f t="shared" si="89"/>
        <v>0</v>
      </c>
      <c r="AL99" s="413">
        <f t="shared" si="90"/>
        <v>0</v>
      </c>
      <c r="AM99" s="508">
        <f t="shared" si="91"/>
        <v>0</v>
      </c>
      <c r="AN99" s="413">
        <f>F99*'5. Unit inv. &amp; direct opex'!AA299</f>
        <v>0</v>
      </c>
      <c r="AO99" s="413">
        <f>G99*'5. Unit inv. &amp; direct opex'!AB299</f>
        <v>0</v>
      </c>
      <c r="AP99" s="413">
        <f>H99*'5. Unit inv. &amp; direct opex'!AC299</f>
        <v>0</v>
      </c>
      <c r="AQ99" s="413">
        <f>I99*'5. Unit inv. &amp; direct opex'!AD299</f>
        <v>0</v>
      </c>
      <c r="AR99" s="413">
        <f>J99*'5. Unit inv. &amp; direct opex'!AE299</f>
        <v>0</v>
      </c>
      <c r="AS99" s="413">
        <f>K99*'5. Unit inv. &amp; direct opex'!AF299</f>
        <v>0</v>
      </c>
      <c r="AT99" s="508">
        <f>L99*'5. Unit inv. &amp; direct opex'!AG299</f>
        <v>0</v>
      </c>
      <c r="AU99" s="416">
        <f t="shared" si="92"/>
        <v>0</v>
      </c>
      <c r="AV99" s="416">
        <f t="shared" si="93"/>
        <v>0</v>
      </c>
      <c r="AW99" s="416">
        <f t="shared" si="94"/>
        <v>0</v>
      </c>
      <c r="AX99" s="416">
        <f t="shared" si="95"/>
        <v>0</v>
      </c>
      <c r="AY99" s="416">
        <f t="shared" si="96"/>
        <v>0</v>
      </c>
      <c r="AZ99" s="416">
        <f t="shared" si="97"/>
        <v>0</v>
      </c>
      <c r="BA99" s="416">
        <f t="shared" si="98"/>
        <v>0</v>
      </c>
      <c r="BB99" s="223"/>
      <c r="BC99" s="223"/>
    </row>
    <row r="100" spans="2:55">
      <c r="B100" s="223"/>
      <c r="C100" s="721" t="str">
        <f>'C. Masterfiles'!C100</f>
        <v>T20</v>
      </c>
      <c r="D100" s="410" t="str">
        <f>'C. Masterfiles'!D100</f>
        <v>OTHER: complete as required</v>
      </c>
      <c r="E100" s="410"/>
      <c r="F100" s="411">
        <f>'6. Network Design'!G1755</f>
        <v>0</v>
      </c>
      <c r="G100" s="411">
        <f>'6. Network Design'!H1755</f>
        <v>0</v>
      </c>
      <c r="H100" s="411">
        <f>'6. Network Design'!I1755</f>
        <v>0</v>
      </c>
      <c r="I100" s="411">
        <f>'6. Network Design'!J1755</f>
        <v>0</v>
      </c>
      <c r="J100" s="411">
        <f>'6. Network Design'!K1755</f>
        <v>0</v>
      </c>
      <c r="K100" s="411">
        <f>'6. Network Design'!L1755</f>
        <v>0</v>
      </c>
      <c r="L100" s="411">
        <f>'6. Network Design'!M1755</f>
        <v>0</v>
      </c>
      <c r="M100" s="412">
        <f>'5. Unit inv. &amp; direct opex'!T300</f>
        <v>0</v>
      </c>
      <c r="N100" s="412">
        <f>'5. Unit inv. &amp; direct opex'!U300</f>
        <v>0</v>
      </c>
      <c r="O100" s="412">
        <f>'5. Unit inv. &amp; direct opex'!V300</f>
        <v>0</v>
      </c>
      <c r="P100" s="412">
        <f>'5. Unit inv. &amp; direct opex'!W300</f>
        <v>0</v>
      </c>
      <c r="Q100" s="412">
        <f>'5. Unit inv. &amp; direct opex'!X300</f>
        <v>0</v>
      </c>
      <c r="R100" s="412">
        <f>'5. Unit inv. &amp; direct opex'!Y300</f>
        <v>0</v>
      </c>
      <c r="S100" s="412">
        <f>'5. Unit inv. &amp; direct opex'!Z300</f>
        <v>0</v>
      </c>
      <c r="T100" s="413">
        <f t="shared" si="76"/>
        <v>0</v>
      </c>
      <c r="U100" s="413">
        <f t="shared" si="77"/>
        <v>0</v>
      </c>
      <c r="V100" s="413">
        <f t="shared" si="78"/>
        <v>0</v>
      </c>
      <c r="W100" s="413">
        <f t="shared" si="79"/>
        <v>0</v>
      </c>
      <c r="X100" s="413">
        <f t="shared" si="80"/>
        <v>0</v>
      </c>
      <c r="Y100" s="413">
        <f t="shared" si="81"/>
        <v>0</v>
      </c>
      <c r="Z100" s="508">
        <f t="shared" si="82"/>
        <v>0</v>
      </c>
      <c r="AA100" s="414">
        <f>'B. Dashboard'!F57</f>
        <v>8.3000000000000004E-2</v>
      </c>
      <c r="AB100" s="414">
        <f>'5. Unit inv. &amp; direct opex'!N147</f>
        <v>2.3E-2</v>
      </c>
      <c r="AC100" s="412">
        <f>'5. Unit inv. &amp; direct opex'!F147</f>
        <v>10</v>
      </c>
      <c r="AD100" s="414">
        <f>'B. Dashboard'!F59</f>
        <v>0.05</v>
      </c>
      <c r="AE100" s="415">
        <f t="shared" si="83"/>
        <v>5.1994982403760506E-2</v>
      </c>
      <c r="AF100" s="415">
        <f t="shared" si="84"/>
        <v>0.13499498240376051</v>
      </c>
      <c r="AG100" s="413">
        <f t="shared" si="85"/>
        <v>0</v>
      </c>
      <c r="AH100" s="413">
        <f t="shared" si="86"/>
        <v>0</v>
      </c>
      <c r="AI100" s="413">
        <f t="shared" si="87"/>
        <v>0</v>
      </c>
      <c r="AJ100" s="413">
        <f t="shared" si="88"/>
        <v>0</v>
      </c>
      <c r="AK100" s="413">
        <f t="shared" si="89"/>
        <v>0</v>
      </c>
      <c r="AL100" s="413">
        <f t="shared" si="90"/>
        <v>0</v>
      </c>
      <c r="AM100" s="508">
        <f t="shared" si="91"/>
        <v>0</v>
      </c>
      <c r="AN100" s="413">
        <f>F100*'5. Unit inv. &amp; direct opex'!AA300</f>
        <v>0</v>
      </c>
      <c r="AO100" s="413">
        <f>G100*'5. Unit inv. &amp; direct opex'!AB300</f>
        <v>0</v>
      </c>
      <c r="AP100" s="413">
        <f>H100*'5. Unit inv. &amp; direct opex'!AC300</f>
        <v>0</v>
      </c>
      <c r="AQ100" s="413">
        <f>I100*'5. Unit inv. &amp; direct opex'!AD300</f>
        <v>0</v>
      </c>
      <c r="AR100" s="413">
        <f>J100*'5. Unit inv. &amp; direct opex'!AE300</f>
        <v>0</v>
      </c>
      <c r="AS100" s="413">
        <f>K100*'5. Unit inv. &amp; direct opex'!AF300</f>
        <v>0</v>
      </c>
      <c r="AT100" s="508">
        <f>L100*'5. Unit inv. &amp; direct opex'!AG300</f>
        <v>0</v>
      </c>
      <c r="AU100" s="416">
        <f t="shared" si="92"/>
        <v>0</v>
      </c>
      <c r="AV100" s="416">
        <f t="shared" si="93"/>
        <v>0</v>
      </c>
      <c r="AW100" s="416">
        <f t="shared" si="94"/>
        <v>0</v>
      </c>
      <c r="AX100" s="416">
        <f t="shared" si="95"/>
        <v>0</v>
      </c>
      <c r="AY100" s="416">
        <f t="shared" si="96"/>
        <v>0</v>
      </c>
      <c r="AZ100" s="416">
        <f t="shared" si="97"/>
        <v>0</v>
      </c>
      <c r="BA100" s="416">
        <f t="shared" si="98"/>
        <v>0</v>
      </c>
      <c r="BB100" s="223"/>
      <c r="BC100" s="223"/>
    </row>
    <row r="101" spans="2:55">
      <c r="B101" s="223"/>
      <c r="C101" s="721" t="str">
        <f>'C. Masterfiles'!C101</f>
        <v>T21</v>
      </c>
      <c r="D101" s="410" t="str">
        <f>'C. Masterfiles'!D101</f>
        <v>OTHER: complete as required</v>
      </c>
      <c r="E101" s="410"/>
      <c r="F101" s="411">
        <f>'6. Network Design'!G1756</f>
        <v>0</v>
      </c>
      <c r="G101" s="411">
        <f>'6. Network Design'!H1756</f>
        <v>0</v>
      </c>
      <c r="H101" s="411">
        <f>'6. Network Design'!I1756</f>
        <v>0</v>
      </c>
      <c r="I101" s="411">
        <f>'6. Network Design'!J1756</f>
        <v>0</v>
      </c>
      <c r="J101" s="411">
        <f>'6. Network Design'!K1756</f>
        <v>0</v>
      </c>
      <c r="K101" s="411">
        <f>'6. Network Design'!L1756</f>
        <v>0</v>
      </c>
      <c r="L101" s="411">
        <f>'6. Network Design'!M1756</f>
        <v>0</v>
      </c>
      <c r="M101" s="412">
        <f>'5. Unit inv. &amp; direct opex'!T301</f>
        <v>0</v>
      </c>
      <c r="N101" s="412">
        <f>'5. Unit inv. &amp; direct opex'!U301</f>
        <v>0</v>
      </c>
      <c r="O101" s="412">
        <f>'5. Unit inv. &amp; direct opex'!V301</f>
        <v>0</v>
      </c>
      <c r="P101" s="412">
        <f>'5. Unit inv. &amp; direct opex'!W301</f>
        <v>0</v>
      </c>
      <c r="Q101" s="412">
        <f>'5. Unit inv. &amp; direct opex'!X301</f>
        <v>0</v>
      </c>
      <c r="R101" s="412">
        <f>'5. Unit inv. &amp; direct opex'!Y301</f>
        <v>0</v>
      </c>
      <c r="S101" s="412">
        <f>'5. Unit inv. &amp; direct opex'!Z301</f>
        <v>0</v>
      </c>
      <c r="T101" s="413">
        <f t="shared" si="76"/>
        <v>0</v>
      </c>
      <c r="U101" s="413">
        <f t="shared" si="77"/>
        <v>0</v>
      </c>
      <c r="V101" s="413">
        <f t="shared" si="78"/>
        <v>0</v>
      </c>
      <c r="W101" s="413">
        <f t="shared" si="79"/>
        <v>0</v>
      </c>
      <c r="X101" s="413">
        <f t="shared" si="80"/>
        <v>0</v>
      </c>
      <c r="Y101" s="413">
        <f t="shared" si="81"/>
        <v>0</v>
      </c>
      <c r="Z101" s="508">
        <f t="shared" si="82"/>
        <v>0</v>
      </c>
      <c r="AA101" s="414">
        <f>'B. Dashboard'!F57</f>
        <v>8.3000000000000004E-2</v>
      </c>
      <c r="AB101" s="414">
        <f>'5. Unit inv. &amp; direct opex'!N148</f>
        <v>2.3E-2</v>
      </c>
      <c r="AC101" s="412">
        <f>'5. Unit inv. &amp; direct opex'!F148</f>
        <v>10</v>
      </c>
      <c r="AD101" s="414">
        <f>'B. Dashboard'!F59</f>
        <v>0.05</v>
      </c>
      <c r="AE101" s="415">
        <f t="shared" si="83"/>
        <v>5.1994982403760506E-2</v>
      </c>
      <c r="AF101" s="415">
        <f t="shared" si="84"/>
        <v>0.13499498240376051</v>
      </c>
      <c r="AG101" s="413">
        <f t="shared" si="85"/>
        <v>0</v>
      </c>
      <c r="AH101" s="413">
        <f t="shared" si="86"/>
        <v>0</v>
      </c>
      <c r="AI101" s="413">
        <f t="shared" si="87"/>
        <v>0</v>
      </c>
      <c r="AJ101" s="413">
        <f t="shared" si="88"/>
        <v>0</v>
      </c>
      <c r="AK101" s="413">
        <f t="shared" si="89"/>
        <v>0</v>
      </c>
      <c r="AL101" s="413">
        <f t="shared" si="90"/>
        <v>0</v>
      </c>
      <c r="AM101" s="508">
        <f t="shared" si="91"/>
        <v>0</v>
      </c>
      <c r="AN101" s="413">
        <f>F101*'5. Unit inv. &amp; direct opex'!AA301</f>
        <v>0</v>
      </c>
      <c r="AO101" s="413">
        <f>G101*'5. Unit inv. &amp; direct opex'!AB301</f>
        <v>0</v>
      </c>
      <c r="AP101" s="413">
        <f>H101*'5. Unit inv. &amp; direct opex'!AC301</f>
        <v>0</v>
      </c>
      <c r="AQ101" s="413">
        <f>I101*'5. Unit inv. &amp; direct opex'!AD301</f>
        <v>0</v>
      </c>
      <c r="AR101" s="413">
        <f>J101*'5. Unit inv. &amp; direct opex'!AE301</f>
        <v>0</v>
      </c>
      <c r="AS101" s="413">
        <f>K101*'5. Unit inv. &amp; direct opex'!AF301</f>
        <v>0</v>
      </c>
      <c r="AT101" s="508">
        <f>L101*'5. Unit inv. &amp; direct opex'!AG301</f>
        <v>0</v>
      </c>
      <c r="AU101" s="416">
        <f t="shared" si="92"/>
        <v>0</v>
      </c>
      <c r="AV101" s="416">
        <f t="shared" si="93"/>
        <v>0</v>
      </c>
      <c r="AW101" s="416">
        <f t="shared" si="94"/>
        <v>0</v>
      </c>
      <c r="AX101" s="416">
        <f t="shared" si="95"/>
        <v>0</v>
      </c>
      <c r="AY101" s="416">
        <f t="shared" si="96"/>
        <v>0</v>
      </c>
      <c r="AZ101" s="416">
        <f t="shared" si="97"/>
        <v>0</v>
      </c>
      <c r="BA101" s="416">
        <f t="shared" si="98"/>
        <v>0</v>
      </c>
      <c r="BB101" s="223"/>
      <c r="BC101" s="223"/>
    </row>
    <row r="102" spans="2:55">
      <c r="B102" s="223"/>
      <c r="C102" s="721" t="str">
        <f>'C. Masterfiles'!C102</f>
        <v>T22</v>
      </c>
      <c r="D102" s="410" t="str">
        <f>'C. Masterfiles'!D102</f>
        <v>OTHER: complete as required</v>
      </c>
      <c r="E102" s="410"/>
      <c r="F102" s="411">
        <f>'6. Network Design'!G1757</f>
        <v>0</v>
      </c>
      <c r="G102" s="411">
        <f>'6. Network Design'!H1757</f>
        <v>0</v>
      </c>
      <c r="H102" s="411">
        <f>'6. Network Design'!I1757</f>
        <v>0</v>
      </c>
      <c r="I102" s="411">
        <f>'6. Network Design'!J1757</f>
        <v>0</v>
      </c>
      <c r="J102" s="411">
        <f>'6. Network Design'!K1757</f>
        <v>0</v>
      </c>
      <c r="K102" s="411">
        <f>'6. Network Design'!L1757</f>
        <v>0</v>
      </c>
      <c r="L102" s="411">
        <f>'6. Network Design'!M1757</f>
        <v>0</v>
      </c>
      <c r="M102" s="412">
        <f>'5. Unit inv. &amp; direct opex'!T302</f>
        <v>0</v>
      </c>
      <c r="N102" s="412">
        <f>'5. Unit inv. &amp; direct opex'!U302</f>
        <v>0</v>
      </c>
      <c r="O102" s="412">
        <f>'5. Unit inv. &amp; direct opex'!V302</f>
        <v>0</v>
      </c>
      <c r="P102" s="412">
        <f>'5. Unit inv. &amp; direct opex'!W302</f>
        <v>0</v>
      </c>
      <c r="Q102" s="412">
        <f>'5. Unit inv. &amp; direct opex'!X302</f>
        <v>0</v>
      </c>
      <c r="R102" s="412">
        <f>'5. Unit inv. &amp; direct opex'!Y302</f>
        <v>0</v>
      </c>
      <c r="S102" s="412">
        <f>'5. Unit inv. &amp; direct opex'!Z302</f>
        <v>0</v>
      </c>
      <c r="T102" s="413">
        <f t="shared" si="76"/>
        <v>0</v>
      </c>
      <c r="U102" s="413">
        <f t="shared" si="77"/>
        <v>0</v>
      </c>
      <c r="V102" s="413">
        <f t="shared" si="78"/>
        <v>0</v>
      </c>
      <c r="W102" s="413">
        <f t="shared" si="79"/>
        <v>0</v>
      </c>
      <c r="X102" s="413">
        <f t="shared" si="80"/>
        <v>0</v>
      </c>
      <c r="Y102" s="413">
        <f t="shared" si="81"/>
        <v>0</v>
      </c>
      <c r="Z102" s="508">
        <f t="shared" si="82"/>
        <v>0</v>
      </c>
      <c r="AA102" s="414">
        <f>'B. Dashboard'!F57</f>
        <v>8.3000000000000004E-2</v>
      </c>
      <c r="AB102" s="414">
        <f>'5. Unit inv. &amp; direct opex'!N149</f>
        <v>2.3E-2</v>
      </c>
      <c r="AC102" s="412">
        <f>'5. Unit inv. &amp; direct opex'!F149</f>
        <v>10</v>
      </c>
      <c r="AD102" s="414">
        <f>'B. Dashboard'!F59</f>
        <v>0.05</v>
      </c>
      <c r="AE102" s="415">
        <f t="shared" si="83"/>
        <v>5.1994982403760506E-2</v>
      </c>
      <c r="AF102" s="415">
        <f t="shared" si="84"/>
        <v>0.13499498240376051</v>
      </c>
      <c r="AG102" s="413">
        <f t="shared" si="85"/>
        <v>0</v>
      </c>
      <c r="AH102" s="413">
        <f t="shared" si="86"/>
        <v>0</v>
      </c>
      <c r="AI102" s="413">
        <f t="shared" si="87"/>
        <v>0</v>
      </c>
      <c r="AJ102" s="413">
        <f t="shared" si="88"/>
        <v>0</v>
      </c>
      <c r="AK102" s="413">
        <f t="shared" si="89"/>
        <v>0</v>
      </c>
      <c r="AL102" s="413">
        <f t="shared" si="90"/>
        <v>0</v>
      </c>
      <c r="AM102" s="508">
        <f t="shared" si="91"/>
        <v>0</v>
      </c>
      <c r="AN102" s="413">
        <f>F102*'5. Unit inv. &amp; direct opex'!AA302</f>
        <v>0</v>
      </c>
      <c r="AO102" s="413">
        <f>G102*'5. Unit inv. &amp; direct opex'!AB302</f>
        <v>0</v>
      </c>
      <c r="AP102" s="413">
        <f>H102*'5. Unit inv. &amp; direct opex'!AC302</f>
        <v>0</v>
      </c>
      <c r="AQ102" s="413">
        <f>I102*'5. Unit inv. &amp; direct opex'!AD302</f>
        <v>0</v>
      </c>
      <c r="AR102" s="413">
        <f>J102*'5. Unit inv. &amp; direct opex'!AE302</f>
        <v>0</v>
      </c>
      <c r="AS102" s="413">
        <f>K102*'5. Unit inv. &amp; direct opex'!AF302</f>
        <v>0</v>
      </c>
      <c r="AT102" s="508">
        <f>L102*'5. Unit inv. &amp; direct opex'!AG302</f>
        <v>0</v>
      </c>
      <c r="AU102" s="416">
        <f t="shared" si="92"/>
        <v>0</v>
      </c>
      <c r="AV102" s="416">
        <f t="shared" si="93"/>
        <v>0</v>
      </c>
      <c r="AW102" s="416">
        <f t="shared" si="94"/>
        <v>0</v>
      </c>
      <c r="AX102" s="416">
        <f t="shared" si="95"/>
        <v>0</v>
      </c>
      <c r="AY102" s="416">
        <f t="shared" si="96"/>
        <v>0</v>
      </c>
      <c r="AZ102" s="416">
        <f t="shared" si="97"/>
        <v>0</v>
      </c>
      <c r="BA102" s="416">
        <f t="shared" si="98"/>
        <v>0</v>
      </c>
      <c r="BB102" s="223"/>
      <c r="BC102" s="223"/>
    </row>
    <row r="103" spans="2:55">
      <c r="B103" s="223"/>
      <c r="C103" s="721" t="str">
        <f>'C. Masterfiles'!C103</f>
        <v>T23</v>
      </c>
      <c r="D103" s="410" t="str">
        <f>'C. Masterfiles'!D103</f>
        <v>OTHER: complete as required</v>
      </c>
      <c r="E103" s="410"/>
      <c r="F103" s="411">
        <f>'6. Network Design'!G1758</f>
        <v>0</v>
      </c>
      <c r="G103" s="411">
        <f>'6. Network Design'!H1758</f>
        <v>0</v>
      </c>
      <c r="H103" s="411">
        <f>'6. Network Design'!I1758</f>
        <v>0</v>
      </c>
      <c r="I103" s="411">
        <f>'6. Network Design'!J1758</f>
        <v>0</v>
      </c>
      <c r="J103" s="411">
        <f>'6. Network Design'!K1758</f>
        <v>0</v>
      </c>
      <c r="K103" s="411">
        <f>'6. Network Design'!L1758</f>
        <v>0</v>
      </c>
      <c r="L103" s="411">
        <f>'6. Network Design'!M1758</f>
        <v>0</v>
      </c>
      <c r="M103" s="412">
        <f>'5. Unit inv. &amp; direct opex'!T303</f>
        <v>0</v>
      </c>
      <c r="N103" s="412">
        <f>'5. Unit inv. &amp; direct opex'!U303</f>
        <v>0</v>
      </c>
      <c r="O103" s="412">
        <f>'5. Unit inv. &amp; direct opex'!V303</f>
        <v>0</v>
      </c>
      <c r="P103" s="412">
        <f>'5. Unit inv. &amp; direct opex'!W303</f>
        <v>0</v>
      </c>
      <c r="Q103" s="412">
        <f>'5. Unit inv. &amp; direct opex'!X303</f>
        <v>0</v>
      </c>
      <c r="R103" s="412">
        <f>'5. Unit inv. &amp; direct opex'!Y303</f>
        <v>0</v>
      </c>
      <c r="S103" s="412">
        <f>'5. Unit inv. &amp; direct opex'!Z303</f>
        <v>0</v>
      </c>
      <c r="T103" s="413">
        <f t="shared" si="76"/>
        <v>0</v>
      </c>
      <c r="U103" s="413">
        <f t="shared" si="77"/>
        <v>0</v>
      </c>
      <c r="V103" s="413">
        <f t="shared" si="78"/>
        <v>0</v>
      </c>
      <c r="W103" s="413">
        <f t="shared" si="79"/>
        <v>0</v>
      </c>
      <c r="X103" s="413">
        <f t="shared" si="80"/>
        <v>0</v>
      </c>
      <c r="Y103" s="413">
        <f t="shared" si="81"/>
        <v>0</v>
      </c>
      <c r="Z103" s="508">
        <f t="shared" si="82"/>
        <v>0</v>
      </c>
      <c r="AA103" s="414">
        <f>'B. Dashboard'!F57</f>
        <v>8.3000000000000004E-2</v>
      </c>
      <c r="AB103" s="414">
        <f>'5. Unit inv. &amp; direct opex'!N150</f>
        <v>2.3E-2</v>
      </c>
      <c r="AC103" s="412">
        <f>'5. Unit inv. &amp; direct opex'!F150</f>
        <v>10</v>
      </c>
      <c r="AD103" s="414">
        <f>'B. Dashboard'!F59</f>
        <v>0.05</v>
      </c>
      <c r="AE103" s="415">
        <f t="shared" si="83"/>
        <v>5.1994982403760506E-2</v>
      </c>
      <c r="AF103" s="415">
        <f t="shared" si="84"/>
        <v>0.13499498240376051</v>
      </c>
      <c r="AG103" s="413">
        <f t="shared" si="85"/>
        <v>0</v>
      </c>
      <c r="AH103" s="413">
        <f t="shared" si="86"/>
        <v>0</v>
      </c>
      <c r="AI103" s="413">
        <f t="shared" si="87"/>
        <v>0</v>
      </c>
      <c r="AJ103" s="413">
        <f t="shared" si="88"/>
        <v>0</v>
      </c>
      <c r="AK103" s="413">
        <f t="shared" si="89"/>
        <v>0</v>
      </c>
      <c r="AL103" s="413">
        <f t="shared" si="90"/>
        <v>0</v>
      </c>
      <c r="AM103" s="508">
        <f t="shared" si="91"/>
        <v>0</v>
      </c>
      <c r="AN103" s="413">
        <f>F103*'5. Unit inv. &amp; direct opex'!AA303</f>
        <v>0</v>
      </c>
      <c r="AO103" s="413">
        <f>G103*'5. Unit inv. &amp; direct opex'!AB303</f>
        <v>0</v>
      </c>
      <c r="AP103" s="413">
        <f>H103*'5. Unit inv. &amp; direct opex'!AC303</f>
        <v>0</v>
      </c>
      <c r="AQ103" s="413">
        <f>I103*'5. Unit inv. &amp; direct opex'!AD303</f>
        <v>0</v>
      </c>
      <c r="AR103" s="413">
        <f>J103*'5. Unit inv. &amp; direct opex'!AE303</f>
        <v>0</v>
      </c>
      <c r="AS103" s="413">
        <f>K103*'5. Unit inv. &amp; direct opex'!AF303</f>
        <v>0</v>
      </c>
      <c r="AT103" s="508">
        <f>L103*'5. Unit inv. &amp; direct opex'!AG303</f>
        <v>0</v>
      </c>
      <c r="AU103" s="416">
        <f t="shared" si="92"/>
        <v>0</v>
      </c>
      <c r="AV103" s="416">
        <f t="shared" si="93"/>
        <v>0</v>
      </c>
      <c r="AW103" s="416">
        <f t="shared" si="94"/>
        <v>0</v>
      </c>
      <c r="AX103" s="416">
        <f t="shared" si="95"/>
        <v>0</v>
      </c>
      <c r="AY103" s="416">
        <f t="shared" si="96"/>
        <v>0</v>
      </c>
      <c r="AZ103" s="416">
        <f t="shared" si="97"/>
        <v>0</v>
      </c>
      <c r="BA103" s="416">
        <f t="shared" si="98"/>
        <v>0</v>
      </c>
      <c r="BB103" s="223"/>
      <c r="BC103" s="223"/>
    </row>
    <row r="104" spans="2:55">
      <c r="B104" s="223"/>
      <c r="C104" s="721" t="str">
        <f>'C. Masterfiles'!C104</f>
        <v>T24</v>
      </c>
      <c r="D104" s="410" t="str">
        <f>'C. Masterfiles'!D104</f>
        <v>OTHER: complete as required</v>
      </c>
      <c r="E104" s="410"/>
      <c r="F104" s="411">
        <f>'6. Network Design'!G1759</f>
        <v>0</v>
      </c>
      <c r="G104" s="411">
        <f>'6. Network Design'!H1759</f>
        <v>0</v>
      </c>
      <c r="H104" s="411">
        <f>'6. Network Design'!I1759</f>
        <v>0</v>
      </c>
      <c r="I104" s="411">
        <f>'6. Network Design'!J1759</f>
        <v>0</v>
      </c>
      <c r="J104" s="411">
        <f>'6. Network Design'!K1759</f>
        <v>0</v>
      </c>
      <c r="K104" s="411">
        <f>'6. Network Design'!L1759</f>
        <v>0</v>
      </c>
      <c r="L104" s="411">
        <f>'6. Network Design'!M1759</f>
        <v>0</v>
      </c>
      <c r="M104" s="412">
        <f>'5. Unit inv. &amp; direct opex'!T304</f>
        <v>0</v>
      </c>
      <c r="N104" s="412">
        <f>'5. Unit inv. &amp; direct opex'!U304</f>
        <v>0</v>
      </c>
      <c r="O104" s="412">
        <f>'5. Unit inv. &amp; direct opex'!V304</f>
        <v>0</v>
      </c>
      <c r="P104" s="412">
        <f>'5. Unit inv. &amp; direct opex'!W304</f>
        <v>0</v>
      </c>
      <c r="Q104" s="412">
        <f>'5. Unit inv. &amp; direct opex'!X304</f>
        <v>0</v>
      </c>
      <c r="R104" s="412">
        <f>'5. Unit inv. &amp; direct opex'!Y304</f>
        <v>0</v>
      </c>
      <c r="S104" s="412">
        <f>'5. Unit inv. &amp; direct opex'!Z304</f>
        <v>0</v>
      </c>
      <c r="T104" s="413">
        <f t="shared" si="76"/>
        <v>0</v>
      </c>
      <c r="U104" s="413">
        <f t="shared" si="77"/>
        <v>0</v>
      </c>
      <c r="V104" s="413">
        <f t="shared" si="78"/>
        <v>0</v>
      </c>
      <c r="W104" s="413">
        <f t="shared" si="79"/>
        <v>0</v>
      </c>
      <c r="X104" s="413">
        <f t="shared" si="80"/>
        <v>0</v>
      </c>
      <c r="Y104" s="413">
        <f t="shared" si="81"/>
        <v>0</v>
      </c>
      <c r="Z104" s="508">
        <f t="shared" si="82"/>
        <v>0</v>
      </c>
      <c r="AA104" s="414">
        <f>'B. Dashboard'!F57</f>
        <v>8.3000000000000004E-2</v>
      </c>
      <c r="AB104" s="414">
        <f>'5. Unit inv. &amp; direct opex'!N151</f>
        <v>2.3E-2</v>
      </c>
      <c r="AC104" s="412">
        <f>'5. Unit inv. &amp; direct opex'!F151</f>
        <v>10</v>
      </c>
      <c r="AD104" s="414">
        <f>'B. Dashboard'!F59</f>
        <v>0.05</v>
      </c>
      <c r="AE104" s="415">
        <f t="shared" si="83"/>
        <v>5.1994982403760506E-2</v>
      </c>
      <c r="AF104" s="415">
        <f t="shared" si="84"/>
        <v>0.13499498240376051</v>
      </c>
      <c r="AG104" s="413">
        <f t="shared" si="85"/>
        <v>0</v>
      </c>
      <c r="AH104" s="413">
        <f t="shared" si="86"/>
        <v>0</v>
      </c>
      <c r="AI104" s="413">
        <f t="shared" si="87"/>
        <v>0</v>
      </c>
      <c r="AJ104" s="413">
        <f t="shared" si="88"/>
        <v>0</v>
      </c>
      <c r="AK104" s="413">
        <f t="shared" si="89"/>
        <v>0</v>
      </c>
      <c r="AL104" s="413">
        <f t="shared" si="90"/>
        <v>0</v>
      </c>
      <c r="AM104" s="508">
        <f t="shared" si="91"/>
        <v>0</v>
      </c>
      <c r="AN104" s="413">
        <f>F104*'5. Unit inv. &amp; direct opex'!AA304</f>
        <v>0</v>
      </c>
      <c r="AO104" s="413">
        <f>G104*'5. Unit inv. &amp; direct opex'!AB304</f>
        <v>0</v>
      </c>
      <c r="AP104" s="413">
        <f>H104*'5. Unit inv. &amp; direct opex'!AC304</f>
        <v>0</v>
      </c>
      <c r="AQ104" s="413">
        <f>I104*'5. Unit inv. &amp; direct opex'!AD304</f>
        <v>0</v>
      </c>
      <c r="AR104" s="413">
        <f>J104*'5. Unit inv. &amp; direct opex'!AE304</f>
        <v>0</v>
      </c>
      <c r="AS104" s="413">
        <f>K104*'5. Unit inv. &amp; direct opex'!AF304</f>
        <v>0</v>
      </c>
      <c r="AT104" s="508">
        <f>L104*'5. Unit inv. &amp; direct opex'!AG304</f>
        <v>0</v>
      </c>
      <c r="AU104" s="416">
        <f t="shared" si="92"/>
        <v>0</v>
      </c>
      <c r="AV104" s="416">
        <f t="shared" si="93"/>
        <v>0</v>
      </c>
      <c r="AW104" s="416">
        <f t="shared" si="94"/>
        <v>0</v>
      </c>
      <c r="AX104" s="416">
        <f t="shared" si="95"/>
        <v>0</v>
      </c>
      <c r="AY104" s="416">
        <f t="shared" si="96"/>
        <v>0</v>
      </c>
      <c r="AZ104" s="416">
        <f t="shared" si="97"/>
        <v>0</v>
      </c>
      <c r="BA104" s="416">
        <f t="shared" si="98"/>
        <v>0</v>
      </c>
      <c r="BB104" s="223"/>
      <c r="BC104" s="223"/>
    </row>
    <row r="105" spans="2:55">
      <c r="B105" s="223"/>
      <c r="C105" s="721" t="str">
        <f>'C. Masterfiles'!C105</f>
        <v>T25</v>
      </c>
      <c r="D105" s="410" t="str">
        <f>'C. Masterfiles'!D105</f>
        <v>OTHER: complete as required</v>
      </c>
      <c r="E105" s="410"/>
      <c r="F105" s="411">
        <f>'6. Network Design'!G1760</f>
        <v>0</v>
      </c>
      <c r="G105" s="411">
        <f>'6. Network Design'!H1760</f>
        <v>0</v>
      </c>
      <c r="H105" s="411">
        <f>'6. Network Design'!I1760</f>
        <v>0</v>
      </c>
      <c r="I105" s="411">
        <f>'6. Network Design'!J1760</f>
        <v>0</v>
      </c>
      <c r="J105" s="411">
        <f>'6. Network Design'!K1760</f>
        <v>0</v>
      </c>
      <c r="K105" s="411">
        <f>'6. Network Design'!L1760</f>
        <v>0</v>
      </c>
      <c r="L105" s="411">
        <f>'6. Network Design'!M1760</f>
        <v>0</v>
      </c>
      <c r="M105" s="412">
        <f>'5. Unit inv. &amp; direct opex'!T305</f>
        <v>0</v>
      </c>
      <c r="N105" s="412">
        <f>'5. Unit inv. &amp; direct opex'!U305</f>
        <v>0</v>
      </c>
      <c r="O105" s="412">
        <f>'5. Unit inv. &amp; direct opex'!V305</f>
        <v>0</v>
      </c>
      <c r="P105" s="412">
        <f>'5. Unit inv. &amp; direct opex'!W305</f>
        <v>0</v>
      </c>
      <c r="Q105" s="412">
        <f>'5. Unit inv. &amp; direct opex'!X305</f>
        <v>0</v>
      </c>
      <c r="R105" s="412">
        <f>'5. Unit inv. &amp; direct opex'!Y305</f>
        <v>0</v>
      </c>
      <c r="S105" s="412">
        <f>'5. Unit inv. &amp; direct opex'!Z305</f>
        <v>0</v>
      </c>
      <c r="T105" s="413">
        <f t="shared" si="76"/>
        <v>0</v>
      </c>
      <c r="U105" s="413">
        <f t="shared" si="77"/>
        <v>0</v>
      </c>
      <c r="V105" s="413">
        <f t="shared" si="78"/>
        <v>0</v>
      </c>
      <c r="W105" s="413">
        <f t="shared" si="79"/>
        <v>0</v>
      </c>
      <c r="X105" s="413">
        <f t="shared" si="80"/>
        <v>0</v>
      </c>
      <c r="Y105" s="413">
        <f t="shared" si="81"/>
        <v>0</v>
      </c>
      <c r="Z105" s="508">
        <f t="shared" si="82"/>
        <v>0</v>
      </c>
      <c r="AA105" s="414">
        <f>'B. Dashboard'!F57</f>
        <v>8.3000000000000004E-2</v>
      </c>
      <c r="AB105" s="414">
        <f>'5. Unit inv. &amp; direct opex'!N152</f>
        <v>2.3E-2</v>
      </c>
      <c r="AC105" s="412">
        <f>'5. Unit inv. &amp; direct opex'!F152</f>
        <v>10</v>
      </c>
      <c r="AD105" s="414">
        <f>'B. Dashboard'!F59</f>
        <v>0.05</v>
      </c>
      <c r="AE105" s="415">
        <f t="shared" si="83"/>
        <v>5.1994982403760506E-2</v>
      </c>
      <c r="AF105" s="415">
        <f t="shared" si="84"/>
        <v>0.13499498240376051</v>
      </c>
      <c r="AG105" s="413">
        <f t="shared" si="85"/>
        <v>0</v>
      </c>
      <c r="AH105" s="413">
        <f t="shared" si="86"/>
        <v>0</v>
      </c>
      <c r="AI105" s="413">
        <f t="shared" si="87"/>
        <v>0</v>
      </c>
      <c r="AJ105" s="413">
        <f t="shared" si="88"/>
        <v>0</v>
      </c>
      <c r="AK105" s="413">
        <f t="shared" si="89"/>
        <v>0</v>
      </c>
      <c r="AL105" s="413">
        <f t="shared" si="90"/>
        <v>0</v>
      </c>
      <c r="AM105" s="508">
        <f t="shared" si="91"/>
        <v>0</v>
      </c>
      <c r="AN105" s="413">
        <f>F105*'5. Unit inv. &amp; direct opex'!AA305</f>
        <v>0</v>
      </c>
      <c r="AO105" s="413">
        <f>G105*'5. Unit inv. &amp; direct opex'!AB305</f>
        <v>0</v>
      </c>
      <c r="AP105" s="413">
        <f>H105*'5. Unit inv. &amp; direct opex'!AC305</f>
        <v>0</v>
      </c>
      <c r="AQ105" s="413">
        <f>I105*'5. Unit inv. &amp; direct opex'!AD305</f>
        <v>0</v>
      </c>
      <c r="AR105" s="413">
        <f>J105*'5. Unit inv. &amp; direct opex'!AE305</f>
        <v>0</v>
      </c>
      <c r="AS105" s="413">
        <f>K105*'5. Unit inv. &amp; direct opex'!AF305</f>
        <v>0</v>
      </c>
      <c r="AT105" s="508">
        <f>L105*'5. Unit inv. &amp; direct opex'!AG305</f>
        <v>0</v>
      </c>
      <c r="AU105" s="416">
        <f t="shared" si="92"/>
        <v>0</v>
      </c>
      <c r="AV105" s="416">
        <f t="shared" si="93"/>
        <v>0</v>
      </c>
      <c r="AW105" s="416">
        <f t="shared" si="94"/>
        <v>0</v>
      </c>
      <c r="AX105" s="416">
        <f t="shared" si="95"/>
        <v>0</v>
      </c>
      <c r="AY105" s="416">
        <f t="shared" si="96"/>
        <v>0</v>
      </c>
      <c r="AZ105" s="416">
        <f t="shared" si="97"/>
        <v>0</v>
      </c>
      <c r="BA105" s="416">
        <f t="shared" si="98"/>
        <v>0</v>
      </c>
      <c r="BB105" s="223"/>
      <c r="BC105" s="223"/>
    </row>
    <row r="106" spans="2:55">
      <c r="B106" s="223"/>
      <c r="C106" s="721" t="s">
        <v>281</v>
      </c>
      <c r="D106" s="410" t="s">
        <v>310</v>
      </c>
      <c r="E106" s="160"/>
      <c r="F106" s="160"/>
      <c r="G106" s="160"/>
      <c r="H106" s="160"/>
      <c r="I106" s="160"/>
      <c r="J106" s="160"/>
      <c r="K106" s="160"/>
      <c r="L106" s="160"/>
      <c r="M106" s="417"/>
      <c r="N106" s="417"/>
      <c r="O106" s="417"/>
      <c r="P106" s="417"/>
      <c r="Q106" s="417"/>
      <c r="R106" s="417"/>
      <c r="S106" s="417"/>
      <c r="T106" s="697">
        <f t="shared" ref="T106:Z106" si="99">SUM(T81:T105)</f>
        <v>274731644.78510082</v>
      </c>
      <c r="U106" s="697">
        <f t="shared" si="99"/>
        <v>282946077.20339394</v>
      </c>
      <c r="V106" s="697">
        <f t="shared" si="99"/>
        <v>284911005.61693853</v>
      </c>
      <c r="W106" s="697">
        <f t="shared" si="99"/>
        <v>287065360.25077271</v>
      </c>
      <c r="X106" s="697">
        <f t="shared" si="99"/>
        <v>288943266.54067796</v>
      </c>
      <c r="Y106" s="697">
        <f t="shared" si="99"/>
        <v>290347990.15936077</v>
      </c>
      <c r="Z106" s="697">
        <f t="shared" si="99"/>
        <v>292161616.98516262</v>
      </c>
      <c r="AA106" s="417"/>
      <c r="AB106" s="418"/>
      <c r="AC106" s="417"/>
      <c r="AD106" s="417"/>
      <c r="AE106" s="417"/>
      <c r="AF106" s="417"/>
      <c r="AG106" s="725">
        <f t="shared" ref="AG106:BA106" si="100">SUM(AG81:AG105)</f>
        <v>37087393.553520881</v>
      </c>
      <c r="AH106" s="725">
        <f t="shared" si="100"/>
        <v>38196300.71328523</v>
      </c>
      <c r="AI106" s="725">
        <f t="shared" si="100"/>
        <v>38461556.189896338</v>
      </c>
      <c r="AJ106" s="725">
        <f t="shared" si="100"/>
        <v>38752383.255782217</v>
      </c>
      <c r="AK106" s="725">
        <f t="shared" si="100"/>
        <v>39005891.1823439</v>
      </c>
      <c r="AL106" s="725">
        <f t="shared" si="100"/>
        <v>39195521.822530128</v>
      </c>
      <c r="AM106" s="725">
        <f t="shared" si="100"/>
        <v>39440352.343966246</v>
      </c>
      <c r="AN106" s="725">
        <f t="shared" si="100"/>
        <v>6318827.8300573183</v>
      </c>
      <c r="AO106" s="725">
        <f t="shared" si="100"/>
        <v>6453385.9919171482</v>
      </c>
      <c r="AP106" s="725">
        <f t="shared" si="100"/>
        <v>6605620.4684007531</v>
      </c>
      <c r="AQ106" s="725">
        <f t="shared" si="100"/>
        <v>6762408.3962970432</v>
      </c>
      <c r="AR106" s="725">
        <f t="shared" si="100"/>
        <v>6915165.0213119918</v>
      </c>
      <c r="AS106" s="725">
        <f t="shared" si="100"/>
        <v>7049374.0411693752</v>
      </c>
      <c r="AT106" s="725">
        <f t="shared" si="100"/>
        <v>7204838.0751983691</v>
      </c>
      <c r="AU106" s="725">
        <f t="shared" si="100"/>
        <v>43406221.383578189</v>
      </c>
      <c r="AV106" s="725">
        <f t="shared" si="100"/>
        <v>44649686.705202386</v>
      </c>
      <c r="AW106" s="725">
        <f t="shared" si="100"/>
        <v>45067176.658297084</v>
      </c>
      <c r="AX106" s="725">
        <f t="shared" si="100"/>
        <v>45514791.652079277</v>
      </c>
      <c r="AY106" s="725">
        <f t="shared" si="100"/>
        <v>45921056.203655884</v>
      </c>
      <c r="AZ106" s="725">
        <f t="shared" si="100"/>
        <v>46244895.863699518</v>
      </c>
      <c r="BA106" s="725">
        <f t="shared" si="100"/>
        <v>46645190.419164628</v>
      </c>
      <c r="BB106" s="223"/>
      <c r="BC106" s="223"/>
    </row>
    <row r="107" spans="2:55">
      <c r="B107" s="223"/>
      <c r="C107" s="285"/>
      <c r="D107" s="223"/>
      <c r="E107" s="223"/>
      <c r="F107" s="223"/>
      <c r="G107" s="223"/>
      <c r="H107" s="223"/>
      <c r="I107" s="223"/>
      <c r="J107" s="223"/>
      <c r="L107" s="223"/>
      <c r="M107" s="223"/>
      <c r="N107" s="223"/>
      <c r="O107" s="223"/>
      <c r="P107" s="223"/>
      <c r="R107" s="223"/>
      <c r="S107" s="223"/>
      <c r="T107" s="223"/>
      <c r="U107" s="223"/>
      <c r="V107" s="223"/>
      <c r="X107" s="223"/>
      <c r="Y107" s="223"/>
      <c r="Z107" s="223"/>
      <c r="AA107" s="223"/>
      <c r="AB107" s="223"/>
      <c r="AC107" s="223"/>
      <c r="AD107" s="223"/>
      <c r="AE107" s="223"/>
      <c r="AF107" s="223"/>
      <c r="AG107" s="223"/>
      <c r="AH107" s="223"/>
      <c r="AJ107" s="223"/>
      <c r="AK107" s="223"/>
      <c r="AL107" s="223"/>
      <c r="AM107" s="223"/>
      <c r="AN107" s="223"/>
      <c r="AP107" s="223"/>
      <c r="AQ107" s="223"/>
      <c r="AR107" s="223"/>
      <c r="AS107" s="223"/>
      <c r="AU107" s="223"/>
      <c r="AV107" s="223"/>
      <c r="AW107" s="223"/>
      <c r="AX107" s="223"/>
      <c r="AY107" s="223"/>
      <c r="AZ107" s="223"/>
      <c r="BA107" s="223"/>
      <c r="BB107" s="223"/>
      <c r="BC107" s="223"/>
    </row>
    <row r="108" spans="2:55" s="223" customFormat="1">
      <c r="C108" s="285"/>
    </row>
    <row r="109" spans="2:55" ht="15">
      <c r="B109" s="384">
        <v>7.02</v>
      </c>
      <c r="C109" s="75" t="s">
        <v>487</v>
      </c>
      <c r="D109" s="330"/>
      <c r="E109" s="333"/>
      <c r="F109" s="330"/>
      <c r="G109" s="330"/>
      <c r="H109" s="330"/>
      <c r="I109" s="330"/>
      <c r="J109" s="330"/>
      <c r="K109" s="265"/>
      <c r="L109" s="223"/>
      <c r="M109" s="223"/>
      <c r="N109" s="223"/>
      <c r="O109" s="223"/>
      <c r="P109" s="223"/>
      <c r="R109" s="223"/>
      <c r="S109" s="223"/>
      <c r="T109" s="223"/>
      <c r="U109" s="223"/>
      <c r="V109" s="223"/>
      <c r="X109" s="223"/>
      <c r="Y109" s="223"/>
      <c r="Z109" s="223"/>
      <c r="AA109" s="223"/>
      <c r="AB109" s="223"/>
      <c r="AC109" s="223"/>
      <c r="AD109" s="223"/>
      <c r="AE109" s="223"/>
      <c r="AF109" s="223"/>
      <c r="AG109" s="223"/>
      <c r="AH109" s="223"/>
      <c r="AJ109" s="223"/>
      <c r="AK109" s="223"/>
      <c r="AL109" s="223"/>
      <c r="AM109" s="223"/>
      <c r="AN109" s="223"/>
      <c r="AP109" s="223"/>
      <c r="AQ109" s="223"/>
      <c r="AR109" s="223"/>
      <c r="AS109" s="223"/>
      <c r="AU109" s="223"/>
      <c r="AV109" s="223"/>
      <c r="AW109" s="223"/>
      <c r="AX109" s="223"/>
      <c r="AY109" s="223"/>
      <c r="AZ109" s="223"/>
      <c r="BA109" s="223"/>
      <c r="BB109" s="223"/>
      <c r="BC109" s="223"/>
    </row>
    <row r="110" spans="2:55">
      <c r="B110" s="143"/>
      <c r="C110" s="265"/>
      <c r="D110" s="265"/>
      <c r="E110" s="265"/>
      <c r="F110" s="265"/>
      <c r="G110" s="265"/>
      <c r="H110" s="265"/>
      <c r="I110" s="265"/>
      <c r="J110" s="265"/>
      <c r="K110" s="265"/>
      <c r="L110" s="223"/>
      <c r="M110" s="223"/>
      <c r="N110" s="223"/>
      <c r="O110" s="223"/>
      <c r="P110" s="223"/>
      <c r="R110" s="223"/>
      <c r="S110" s="223"/>
      <c r="T110" s="223"/>
      <c r="U110" s="223"/>
      <c r="V110" s="223"/>
      <c r="X110" s="223"/>
      <c r="Y110" s="223"/>
      <c r="Z110" s="223"/>
      <c r="AA110" s="223"/>
      <c r="AB110" s="223"/>
      <c r="AC110" s="223"/>
      <c r="AD110" s="223"/>
      <c r="AE110" s="223"/>
      <c r="AF110" s="223"/>
      <c r="AG110" s="223"/>
      <c r="AH110" s="223"/>
      <c r="AJ110" s="223"/>
      <c r="AK110" s="223"/>
      <c r="AL110" s="223"/>
      <c r="AM110" s="223"/>
      <c r="AN110" s="223"/>
      <c r="AP110" s="223"/>
      <c r="AQ110" s="223"/>
      <c r="AR110" s="223"/>
      <c r="AS110" s="223"/>
      <c r="AU110" s="223"/>
      <c r="AV110" s="223"/>
      <c r="AW110" s="223"/>
      <c r="AX110" s="223"/>
      <c r="AY110" s="223"/>
      <c r="AZ110" s="223"/>
      <c r="BA110" s="223"/>
      <c r="BB110" s="223"/>
      <c r="BC110" s="223"/>
    </row>
    <row r="111" spans="2:55">
      <c r="B111" s="143"/>
      <c r="C111" s="238" t="s">
        <v>53</v>
      </c>
      <c r="D111" s="406"/>
      <c r="E111" s="406"/>
      <c r="F111" s="908" t="s">
        <v>426</v>
      </c>
      <c r="G111" s="909"/>
      <c r="H111" s="909"/>
      <c r="I111" s="909"/>
      <c r="J111" s="909"/>
      <c r="K111" s="909"/>
      <c r="L111" s="910"/>
      <c r="M111" s="223"/>
      <c r="N111" s="223"/>
      <c r="O111" s="223"/>
      <c r="P111" s="223"/>
      <c r="R111" s="223"/>
      <c r="S111" s="223"/>
      <c r="T111" s="223"/>
      <c r="U111" s="223"/>
      <c r="V111" s="223"/>
      <c r="X111" s="223"/>
      <c r="Y111" s="223"/>
      <c r="Z111" s="223"/>
      <c r="AA111" s="223"/>
      <c r="AB111" s="223"/>
      <c r="AC111" s="223"/>
      <c r="AD111" s="223"/>
      <c r="AE111" s="223"/>
      <c r="AF111" s="223"/>
      <c r="AG111" s="223"/>
      <c r="AH111" s="223"/>
      <c r="AJ111" s="223"/>
      <c r="AK111" s="223"/>
      <c r="AL111" s="223"/>
      <c r="AM111" s="223"/>
      <c r="AN111" s="223"/>
      <c r="AP111" s="223"/>
      <c r="AQ111" s="223"/>
      <c r="AR111" s="223"/>
      <c r="AS111" s="223"/>
      <c r="AU111" s="223"/>
      <c r="AV111" s="223"/>
      <c r="AW111" s="223"/>
      <c r="AX111" s="223"/>
      <c r="AY111" s="223"/>
      <c r="AZ111" s="223"/>
      <c r="BA111" s="223"/>
      <c r="BB111" s="223"/>
      <c r="BC111" s="223"/>
    </row>
    <row r="112" spans="2:55" s="710" customFormat="1">
      <c r="B112" s="724"/>
      <c r="C112" s="712"/>
      <c r="D112" s="712"/>
      <c r="E112" s="712"/>
      <c r="F112" s="712">
        <f>'C. Masterfiles'!D143</f>
        <v>2014</v>
      </c>
      <c r="G112" s="712">
        <f>'C. Masterfiles'!D144</f>
        <v>2015</v>
      </c>
      <c r="H112" s="712">
        <f>'C. Masterfiles'!D145</f>
        <v>2016</v>
      </c>
      <c r="I112" s="712">
        <f>'C. Masterfiles'!D146</f>
        <v>2017</v>
      </c>
      <c r="J112" s="712">
        <f>'C. Masterfiles'!D147</f>
        <v>2018</v>
      </c>
      <c r="K112" s="712">
        <f>'C. Masterfiles'!D148</f>
        <v>2019</v>
      </c>
      <c r="L112" s="712">
        <f>'C. Masterfiles'!D149</f>
        <v>2020</v>
      </c>
    </row>
    <row r="113" spans="2:55" s="710" customFormat="1">
      <c r="B113" s="724"/>
      <c r="C113" s="712" t="s">
        <v>439</v>
      </c>
      <c r="D113" s="712"/>
      <c r="E113" s="712"/>
      <c r="F113" s="712" t="str">
        <f>'C. Masterfiles'!D160</f>
        <v>Euro</v>
      </c>
      <c r="G113" s="712" t="str">
        <f>'C. Masterfiles'!D160</f>
        <v>Euro</v>
      </c>
      <c r="H113" s="712" t="str">
        <f>'C. Masterfiles'!D160</f>
        <v>Euro</v>
      </c>
      <c r="I113" s="720" t="str">
        <f>'C. Masterfiles'!D160</f>
        <v>Euro</v>
      </c>
      <c r="J113" s="720" t="str">
        <f>'C. Masterfiles'!D160</f>
        <v>Euro</v>
      </c>
      <c r="K113" s="712" t="str">
        <f>'C. Masterfiles'!D160</f>
        <v>Euro</v>
      </c>
      <c r="L113" s="712" t="str">
        <f>'C. Masterfiles'!D160</f>
        <v>Euro</v>
      </c>
    </row>
    <row r="114" spans="2:55" ht="24">
      <c r="B114" s="419"/>
      <c r="C114" s="408" t="s">
        <v>0</v>
      </c>
      <c r="D114" s="408" t="s">
        <v>3</v>
      </c>
      <c r="E114" s="408" t="s">
        <v>309</v>
      </c>
      <c r="F114" s="409" t="s">
        <v>438</v>
      </c>
      <c r="G114" s="409" t="str">
        <f>F114</f>
        <v>Total Annual Cost</v>
      </c>
      <c r="H114" s="409" t="str">
        <f>G114</f>
        <v>Total Annual Cost</v>
      </c>
      <c r="I114" s="409" t="str">
        <f>H114</f>
        <v>Total Annual Cost</v>
      </c>
      <c r="J114" s="409" t="str">
        <f>I114</f>
        <v>Total Annual Cost</v>
      </c>
      <c r="K114" s="409" t="str">
        <f>I114</f>
        <v>Total Annual Cost</v>
      </c>
      <c r="L114" s="409" t="str">
        <f>J114</f>
        <v>Total Annual Cost</v>
      </c>
      <c r="M114" s="503"/>
      <c r="N114" s="503"/>
      <c r="O114" s="503"/>
      <c r="P114" s="223"/>
      <c r="R114" s="223"/>
      <c r="S114" s="223"/>
      <c r="T114" s="223"/>
      <c r="U114" s="223"/>
      <c r="V114" s="223"/>
      <c r="X114" s="223"/>
      <c r="Y114" s="223"/>
      <c r="Z114" s="223"/>
      <c r="AA114" s="223"/>
      <c r="AB114" s="223"/>
      <c r="AC114" s="223"/>
      <c r="AD114" s="223"/>
      <c r="AE114" s="223"/>
      <c r="AF114" s="223"/>
      <c r="AG114" s="223"/>
      <c r="AH114" s="223"/>
      <c r="AJ114" s="223"/>
      <c r="AK114" s="223"/>
      <c r="AL114" s="223"/>
      <c r="AM114" s="223"/>
      <c r="AN114" s="223"/>
      <c r="AP114" s="223"/>
      <c r="AQ114" s="223"/>
      <c r="AR114" s="223"/>
      <c r="AS114" s="223"/>
      <c r="AU114" s="223"/>
      <c r="AV114" s="223"/>
      <c r="AW114" s="223"/>
      <c r="AX114" s="223"/>
      <c r="AY114" s="223"/>
      <c r="AZ114" s="223"/>
      <c r="BA114" s="223"/>
      <c r="BB114" s="223"/>
      <c r="BC114" s="223"/>
    </row>
    <row r="115" spans="2:55">
      <c r="B115" s="143"/>
      <c r="C115" s="721" t="str">
        <f>'C. Masterfiles'!C45</f>
        <v>N01</v>
      </c>
      <c r="D115" s="410" t="str">
        <f>'C. Masterfiles'!E45</f>
        <v>Приемо-предавателно устройство (Transceiver)</v>
      </c>
      <c r="E115" s="410" t="str">
        <f>'C. Masterfiles'!D45</f>
        <v>TRX</v>
      </c>
      <c r="F115" s="413">
        <f t="shared" ref="F115:L116" si="101">AU26</f>
        <v>13682126.09282396</v>
      </c>
      <c r="G115" s="413">
        <f t="shared" si="101"/>
        <v>14173793.691073101</v>
      </c>
      <c r="H115" s="413">
        <f t="shared" si="101"/>
        <v>14683719.843569444</v>
      </c>
      <c r="I115" s="413">
        <f t="shared" si="101"/>
        <v>15212604.165629486</v>
      </c>
      <c r="J115" s="413">
        <f t="shared" si="101"/>
        <v>15761173.842027551</v>
      </c>
      <c r="K115" s="413">
        <f t="shared" si="101"/>
        <v>16330184.739522535</v>
      </c>
      <c r="L115" s="508">
        <f t="shared" si="101"/>
        <v>16920422.565148722</v>
      </c>
      <c r="M115" s="503"/>
      <c r="N115" s="503"/>
      <c r="O115" s="503"/>
      <c r="P115" s="223"/>
      <c r="R115" s="223"/>
      <c r="S115" s="223"/>
      <c r="T115" s="223"/>
      <c r="U115" s="223"/>
      <c r="V115" s="223"/>
      <c r="X115" s="223"/>
      <c r="Y115" s="223"/>
      <c r="Z115" s="223"/>
      <c r="AA115" s="223"/>
      <c r="AB115" s="223"/>
      <c r="AC115" s="223"/>
      <c r="AD115" s="223"/>
      <c r="AE115" s="223"/>
      <c r="AF115" s="223"/>
      <c r="AG115" s="223"/>
      <c r="AH115" s="223"/>
      <c r="AJ115" s="223"/>
      <c r="AK115" s="223"/>
      <c r="AL115" s="223"/>
      <c r="AM115" s="223"/>
      <c r="AN115" s="223"/>
      <c r="AP115" s="223"/>
      <c r="AQ115" s="223"/>
      <c r="AR115" s="223"/>
      <c r="AS115" s="223"/>
      <c r="AU115" s="223"/>
      <c r="AV115" s="223"/>
      <c r="AW115" s="223"/>
      <c r="AX115" s="223"/>
      <c r="AY115" s="223"/>
      <c r="AZ115" s="223"/>
      <c r="BA115" s="223"/>
      <c r="BB115" s="223"/>
      <c r="BC115" s="223"/>
    </row>
    <row r="116" spans="2:55">
      <c r="B116" s="143"/>
      <c r="C116" s="721" t="str">
        <f>'C. Masterfiles'!C46</f>
        <v>N02</v>
      </c>
      <c r="D116" s="410" t="str">
        <f>'C. Masterfiles'!E46</f>
        <v>3G Приемо-предавателно устройство (3G Transceiver)</v>
      </c>
      <c r="E116" s="410" t="str">
        <f>'C. Masterfiles'!D46</f>
        <v>Radio</v>
      </c>
      <c r="F116" s="413">
        <f t="shared" si="101"/>
        <v>12038785.665115781</v>
      </c>
      <c r="G116" s="508">
        <f t="shared" si="101"/>
        <v>12087904.950467419</v>
      </c>
      <c r="H116" s="508">
        <f t="shared" si="101"/>
        <v>12112930.238978468</v>
      </c>
      <c r="I116" s="508">
        <f t="shared" si="101"/>
        <v>12135386.104833316</v>
      </c>
      <c r="J116" s="508">
        <f t="shared" si="101"/>
        <v>12144373.417436939</v>
      </c>
      <c r="K116" s="508">
        <f t="shared" si="101"/>
        <v>12086244.593249012</v>
      </c>
      <c r="L116" s="508">
        <f t="shared" si="101"/>
        <v>12079828.327827677</v>
      </c>
      <c r="M116" s="503"/>
      <c r="N116" s="503"/>
      <c r="O116" s="503"/>
      <c r="P116" s="223"/>
      <c r="R116" s="223"/>
      <c r="S116" s="223"/>
      <c r="T116" s="223"/>
      <c r="U116" s="223"/>
      <c r="V116" s="223"/>
      <c r="X116" s="223"/>
      <c r="Y116" s="223"/>
      <c r="Z116" s="223"/>
      <c r="AA116" s="223"/>
      <c r="AB116" s="223"/>
      <c r="AC116" s="223"/>
      <c r="AD116" s="223"/>
      <c r="AE116" s="223"/>
      <c r="AF116" s="223"/>
      <c r="AG116" s="223"/>
      <c r="AH116" s="223"/>
      <c r="AJ116" s="223"/>
      <c r="AK116" s="223"/>
      <c r="AL116" s="223"/>
      <c r="AM116" s="223"/>
      <c r="AN116" s="223"/>
      <c r="AP116" s="223"/>
      <c r="AQ116" s="223"/>
      <c r="AR116" s="223"/>
      <c r="AS116" s="223"/>
      <c r="AU116" s="223"/>
      <c r="AV116" s="223"/>
      <c r="AW116" s="223"/>
      <c r="AX116" s="223"/>
      <c r="AY116" s="223"/>
      <c r="AZ116" s="223"/>
      <c r="BA116" s="223"/>
      <c r="BB116" s="223"/>
      <c r="BC116" s="223"/>
    </row>
    <row r="117" spans="2:55">
      <c r="B117" s="143"/>
      <c r="C117" s="721" t="str">
        <f>'C. Masterfiles'!C47</f>
        <v>N03</v>
      </c>
      <c r="D117" s="410" t="str">
        <f>'C. Masterfiles'!E47</f>
        <v>GSM базова станция (2G Base Station)</v>
      </c>
      <c r="E117" s="410" t="str">
        <f>'C. Masterfiles'!D47</f>
        <v>BTS</v>
      </c>
      <c r="F117" s="413">
        <f t="shared" ref="F117:L117" si="102">AU28+AU70+AU63</f>
        <v>18171339.851209823</v>
      </c>
      <c r="G117" s="508">
        <f t="shared" si="102"/>
        <v>18403830.251621518</v>
      </c>
      <c r="H117" s="508">
        <f t="shared" si="102"/>
        <v>18643500.900017861</v>
      </c>
      <c r="I117" s="508">
        <f t="shared" si="102"/>
        <v>18892512.966977183</v>
      </c>
      <c r="J117" s="508">
        <f t="shared" si="102"/>
        <v>19150358.391983505</v>
      </c>
      <c r="K117" s="508">
        <f t="shared" si="102"/>
        <v>19425315.323360078</v>
      </c>
      <c r="L117" s="508">
        <f t="shared" si="102"/>
        <v>19701327.933498338</v>
      </c>
      <c r="M117" s="341" t="s">
        <v>502</v>
      </c>
      <c r="N117" s="503"/>
      <c r="O117" s="503"/>
      <c r="P117" s="223"/>
      <c r="R117" s="223"/>
      <c r="S117" s="223"/>
      <c r="T117" s="223"/>
      <c r="U117" s="223"/>
      <c r="V117" s="223"/>
      <c r="X117" s="223"/>
      <c r="Y117" s="223"/>
      <c r="Z117" s="223"/>
      <c r="AA117" s="223"/>
      <c r="AB117" s="223"/>
      <c r="AC117" s="223"/>
      <c r="AD117" s="223"/>
      <c r="AE117" s="223"/>
      <c r="AF117" s="223"/>
      <c r="AG117" s="223"/>
      <c r="AH117" s="223"/>
      <c r="AJ117" s="223"/>
      <c r="AK117" s="223"/>
      <c r="AL117" s="223"/>
      <c r="AM117" s="223"/>
      <c r="AN117" s="223"/>
      <c r="AP117" s="223"/>
      <c r="AQ117" s="223"/>
      <c r="AR117" s="223"/>
      <c r="AS117" s="223"/>
      <c r="AU117" s="223"/>
      <c r="AV117" s="223"/>
      <c r="AW117" s="223"/>
      <c r="AX117" s="223"/>
      <c r="AY117" s="223"/>
      <c r="AZ117" s="223"/>
      <c r="BA117" s="223"/>
      <c r="BB117" s="223"/>
      <c r="BC117" s="223"/>
    </row>
    <row r="118" spans="2:55">
      <c r="B118" s="143"/>
      <c r="C118" s="721" t="str">
        <f>'C. Masterfiles'!C48</f>
        <v>N04</v>
      </c>
      <c r="D118" s="410" t="str">
        <f>'C. Masterfiles'!E48</f>
        <v>UMTS базова станция (3G Base Station)</v>
      </c>
      <c r="E118" s="410" t="str">
        <f>'C. Masterfiles'!D48</f>
        <v>Node B</v>
      </c>
      <c r="F118" s="508">
        <f t="shared" ref="F118:L120" si="103">AU29+AU71</f>
        <v>7106619.7258047201</v>
      </c>
      <c r="G118" s="508">
        <f t="shared" si="103"/>
        <v>6973868.9586521983</v>
      </c>
      <c r="H118" s="508">
        <f t="shared" si="103"/>
        <v>6831274.4108678438</v>
      </c>
      <c r="I118" s="508">
        <f t="shared" si="103"/>
        <v>6691406.6590164248</v>
      </c>
      <c r="J118" s="508">
        <f t="shared" si="103"/>
        <v>6548761.5538371513</v>
      </c>
      <c r="K118" s="508">
        <f t="shared" si="103"/>
        <v>6370958.5686218515</v>
      </c>
      <c r="L118" s="508">
        <f t="shared" si="103"/>
        <v>6229581.6658043284</v>
      </c>
      <c r="M118" s="341" t="s">
        <v>502</v>
      </c>
      <c r="N118" s="503"/>
      <c r="O118" s="503"/>
      <c r="P118" s="223"/>
      <c r="R118" s="223"/>
      <c r="S118" s="223"/>
      <c r="T118" s="223"/>
      <c r="U118" s="223"/>
      <c r="V118" s="223"/>
      <c r="X118" s="223"/>
      <c r="Y118" s="223"/>
      <c r="Z118" s="223"/>
      <c r="AA118" s="223"/>
      <c r="AB118" s="223"/>
      <c r="AC118" s="223"/>
      <c r="AD118" s="223"/>
      <c r="AE118" s="223"/>
      <c r="AF118" s="223"/>
      <c r="AG118" s="223"/>
      <c r="AH118" s="223"/>
      <c r="AJ118" s="223"/>
      <c r="AK118" s="223"/>
      <c r="AL118" s="223"/>
      <c r="AM118" s="223"/>
      <c r="AN118" s="223"/>
      <c r="AP118" s="223"/>
      <c r="AQ118" s="223"/>
      <c r="AR118" s="223"/>
      <c r="AS118" s="223"/>
      <c r="AU118" s="223"/>
      <c r="AV118" s="223"/>
      <c r="AW118" s="223"/>
      <c r="AX118" s="223"/>
      <c r="AY118" s="223"/>
      <c r="AZ118" s="223"/>
      <c r="BA118" s="223"/>
      <c r="BB118" s="223"/>
      <c r="BC118" s="223"/>
    </row>
    <row r="119" spans="2:55">
      <c r="B119" s="143"/>
      <c r="C119" s="721" t="str">
        <f>'C. Masterfiles'!C49</f>
        <v>N05</v>
      </c>
      <c r="D119" s="410" t="str">
        <f>'C. Masterfiles'!E49</f>
        <v>Контролер на GSM базова станция (Base station controller)</v>
      </c>
      <c r="E119" s="410" t="str">
        <f>'C. Masterfiles'!D49</f>
        <v>BSC</v>
      </c>
      <c r="F119" s="508">
        <f t="shared" si="103"/>
        <v>18218995.526252557</v>
      </c>
      <c r="G119" s="508">
        <f t="shared" si="103"/>
        <v>18434942.166948445</v>
      </c>
      <c r="H119" s="508">
        <f t="shared" si="103"/>
        <v>18660295.12698235</v>
      </c>
      <c r="I119" s="508">
        <f t="shared" si="103"/>
        <v>18895460.918649729</v>
      </c>
      <c r="J119" s="508">
        <f t="shared" si="103"/>
        <v>19140863.697366856</v>
      </c>
      <c r="K119" s="508">
        <f t="shared" si="103"/>
        <v>19396946.028179988</v>
      </c>
      <c r="L119" s="508">
        <f t="shared" si="103"/>
        <v>19664169.685584277</v>
      </c>
      <c r="M119" s="341" t="s">
        <v>502</v>
      </c>
      <c r="N119" s="503"/>
      <c r="O119" s="503"/>
      <c r="P119" s="223"/>
      <c r="R119" s="223"/>
      <c r="S119" s="223"/>
      <c r="T119" s="223"/>
      <c r="U119" s="223"/>
      <c r="V119" s="223"/>
      <c r="X119" s="223"/>
      <c r="Y119" s="223"/>
      <c r="Z119" s="223"/>
      <c r="AA119" s="223"/>
      <c r="AB119" s="223"/>
      <c r="AC119" s="223"/>
      <c r="AD119" s="223"/>
      <c r="AE119" s="223"/>
      <c r="AF119" s="223"/>
      <c r="AG119" s="223"/>
      <c r="AH119" s="223"/>
      <c r="AJ119" s="223"/>
      <c r="AK119" s="223"/>
      <c r="AL119" s="223"/>
      <c r="AM119" s="223"/>
      <c r="AN119" s="223"/>
      <c r="AP119" s="223"/>
      <c r="AQ119" s="223"/>
      <c r="AR119" s="223"/>
      <c r="AS119" s="223"/>
      <c r="AU119" s="223"/>
      <c r="AV119" s="223"/>
      <c r="AW119" s="223"/>
      <c r="AX119" s="223"/>
      <c r="AY119" s="223"/>
      <c r="AZ119" s="223"/>
      <c r="BA119" s="223"/>
      <c r="BB119" s="223"/>
      <c r="BC119" s="223"/>
    </row>
    <row r="120" spans="2:55">
      <c r="B120" s="143"/>
      <c r="C120" s="721" t="str">
        <f>'C. Masterfiles'!C50</f>
        <v>N06</v>
      </c>
      <c r="D120" s="410" t="str">
        <f>'C. Masterfiles'!E50</f>
        <v>Контролер на UMTS базова станция (Radio Network Controler)</v>
      </c>
      <c r="E120" s="410" t="str">
        <f>'C. Masterfiles'!D50</f>
        <v>RNC</v>
      </c>
      <c r="F120" s="508">
        <f t="shared" si="103"/>
        <v>1612059.9982559728</v>
      </c>
      <c r="G120" s="508">
        <f t="shared" si="103"/>
        <v>1573773.9336339182</v>
      </c>
      <c r="H120" s="508">
        <f t="shared" si="103"/>
        <v>1533307.0327444768</v>
      </c>
      <c r="I120" s="508">
        <f t="shared" si="103"/>
        <v>1493497.8867734955</v>
      </c>
      <c r="J120" s="508">
        <f t="shared" si="103"/>
        <v>1440761.4588097329</v>
      </c>
      <c r="K120" s="508">
        <f t="shared" si="103"/>
        <v>1405886.4680941829</v>
      </c>
      <c r="L120" s="508">
        <f t="shared" si="103"/>
        <v>1369309.2734356411</v>
      </c>
      <c r="M120" s="341" t="s">
        <v>502</v>
      </c>
      <c r="N120" s="503"/>
      <c r="O120" s="503"/>
      <c r="P120" s="223"/>
      <c r="R120" s="223"/>
      <c r="S120" s="223"/>
      <c r="T120" s="223"/>
      <c r="U120" s="223"/>
      <c r="V120" s="223"/>
      <c r="X120" s="223"/>
      <c r="Y120" s="223"/>
      <c r="Z120" s="223"/>
      <c r="AA120" s="223"/>
      <c r="AB120" s="223"/>
      <c r="AC120" s="223"/>
      <c r="AD120" s="223"/>
      <c r="AE120" s="223"/>
      <c r="AF120" s="223"/>
      <c r="AG120" s="223"/>
      <c r="AH120" s="223"/>
      <c r="AJ120" s="223"/>
      <c r="AK120" s="223"/>
      <c r="AL120" s="223"/>
      <c r="AM120" s="223"/>
      <c r="AN120" s="223"/>
      <c r="AP120" s="223"/>
      <c r="AQ120" s="223"/>
      <c r="AR120" s="223"/>
      <c r="AS120" s="223"/>
      <c r="AU120" s="223"/>
      <c r="AV120" s="223"/>
      <c r="AW120" s="223"/>
      <c r="AX120" s="223"/>
      <c r="AY120" s="223"/>
      <c r="AZ120" s="223"/>
      <c r="BA120" s="223"/>
      <c r="BB120" s="223"/>
      <c r="BC120" s="223"/>
    </row>
    <row r="121" spans="2:55">
      <c r="B121" s="143"/>
      <c r="C121" s="721" t="str">
        <f>'C. Masterfiles'!C51</f>
        <v>N07</v>
      </c>
      <c r="D121" s="410" t="str">
        <f>'C. Masterfiles'!E51</f>
        <v>Мобилна централа (Mobile Switching Centre)</v>
      </c>
      <c r="E121" s="410" t="str">
        <f>'C. Masterfiles'!D51</f>
        <v>MSC</v>
      </c>
      <c r="F121" s="413">
        <f t="shared" ref="F121:F137" si="104">AU32</f>
        <v>565990.96224723011</v>
      </c>
      <c r="G121" s="413">
        <f t="shared" ref="G121:G137" si="105">AV32</f>
        <v>558707.87323747692</v>
      </c>
      <c r="H121" s="413">
        <f t="shared" ref="H121:H137" si="106">AW32</f>
        <v>582625.2873229062</v>
      </c>
      <c r="I121" s="413">
        <f t="shared" ref="I121:I137" si="107">AX32</f>
        <v>608007.48064856278</v>
      </c>
      <c r="J121" s="413">
        <f t="shared" ref="J121:J137" si="108">AY32</f>
        <v>632688.32455140958</v>
      </c>
      <c r="K121" s="413">
        <f t="shared" ref="K121:K137" si="109">AZ32</f>
        <v>648699.72428971692</v>
      </c>
      <c r="L121" s="508">
        <f t="shared" ref="L121:L137" si="110">BA32</f>
        <v>665421.56964524556</v>
      </c>
      <c r="M121" s="503"/>
      <c r="N121" s="503"/>
      <c r="O121" s="503"/>
      <c r="P121" s="223"/>
      <c r="R121" s="223"/>
      <c r="S121" s="223"/>
      <c r="T121" s="223"/>
      <c r="U121" s="223"/>
      <c r="V121" s="223"/>
      <c r="X121" s="223"/>
      <c r="Y121" s="223"/>
      <c r="Z121" s="223"/>
      <c r="AA121" s="223"/>
      <c r="AB121" s="223"/>
      <c r="AC121" s="223"/>
      <c r="AD121" s="223"/>
      <c r="AE121" s="223"/>
      <c r="AF121" s="223"/>
      <c r="AG121" s="223"/>
      <c r="AH121" s="223"/>
      <c r="AJ121" s="223"/>
      <c r="AK121" s="223"/>
      <c r="AL121" s="223"/>
      <c r="AM121" s="223"/>
      <c r="AN121" s="223"/>
      <c r="AP121" s="223"/>
      <c r="AQ121" s="223"/>
      <c r="AR121" s="223"/>
      <c r="AS121" s="223"/>
      <c r="AU121" s="223"/>
      <c r="AV121" s="223"/>
      <c r="AW121" s="223"/>
      <c r="AX121" s="223"/>
      <c r="AY121" s="223"/>
      <c r="AZ121" s="223"/>
      <c r="BA121" s="223"/>
      <c r="BB121" s="223"/>
      <c r="BC121" s="223"/>
    </row>
    <row r="122" spans="2:55">
      <c r="B122" s="143"/>
      <c r="C122" s="721" t="str">
        <f>'C. Masterfiles'!C52</f>
        <v>N08</v>
      </c>
      <c r="D122" s="410" t="str">
        <f>'C. Masterfiles'!E52</f>
        <v>Регистър на "домашните" потребители (Home location register)</v>
      </c>
      <c r="E122" s="410" t="str">
        <f>'C. Masterfiles'!D52</f>
        <v>HLR</v>
      </c>
      <c r="F122" s="413">
        <f t="shared" si="104"/>
        <v>75465.461632964012</v>
      </c>
      <c r="G122" s="413">
        <f t="shared" si="105"/>
        <v>74494.383098330276</v>
      </c>
      <c r="H122" s="413">
        <f t="shared" si="106"/>
        <v>77683.371643054168</v>
      </c>
      <c r="I122" s="413">
        <f t="shared" si="107"/>
        <v>81067.664086475037</v>
      </c>
      <c r="J122" s="413">
        <f t="shared" si="108"/>
        <v>84358.443273521261</v>
      </c>
      <c r="K122" s="413">
        <f t="shared" si="109"/>
        <v>86493.296571962244</v>
      </c>
      <c r="L122" s="508">
        <f t="shared" si="110"/>
        <v>88722.875952699396</v>
      </c>
      <c r="M122" s="503"/>
      <c r="N122" s="503"/>
      <c r="O122" s="503"/>
      <c r="P122" s="223"/>
      <c r="R122" s="223"/>
      <c r="S122" s="223"/>
      <c r="T122" s="223"/>
      <c r="U122" s="223"/>
      <c r="V122" s="223"/>
      <c r="X122" s="223"/>
      <c r="Y122" s="223"/>
      <c r="Z122" s="223"/>
      <c r="AA122" s="223"/>
      <c r="AB122" s="223"/>
      <c r="AC122" s="223"/>
      <c r="AD122" s="223"/>
      <c r="AE122" s="223"/>
      <c r="AF122" s="223"/>
      <c r="AG122" s="223"/>
      <c r="AH122" s="223"/>
      <c r="AJ122" s="223"/>
      <c r="AK122" s="223"/>
      <c r="AL122" s="223"/>
      <c r="AM122" s="223"/>
      <c r="AN122" s="223"/>
      <c r="AP122" s="223"/>
      <c r="AQ122" s="223"/>
      <c r="AR122" s="223"/>
      <c r="AS122" s="223"/>
      <c r="AU122" s="223"/>
      <c r="AV122" s="223"/>
      <c r="AW122" s="223"/>
      <c r="AX122" s="223"/>
      <c r="AY122" s="223"/>
      <c r="AZ122" s="223"/>
      <c r="BA122" s="223"/>
      <c r="BB122" s="223"/>
      <c r="BC122" s="223"/>
    </row>
    <row r="123" spans="2:55">
      <c r="B123" s="143"/>
      <c r="C123" s="721" t="str">
        <f>'C. Masterfiles'!C53</f>
        <v>N09</v>
      </c>
      <c r="D123" s="410" t="str">
        <f>'C. Masterfiles'!E53</f>
        <v>Предплатена платформа (Pre-paid platform)</v>
      </c>
      <c r="E123" s="410" t="str">
        <f>'C. Masterfiles'!D53</f>
        <v>PPP</v>
      </c>
      <c r="F123" s="413">
        <f t="shared" si="104"/>
        <v>2263963.8489889205</v>
      </c>
      <c r="G123" s="413">
        <f t="shared" si="105"/>
        <v>2234831.4929499077</v>
      </c>
      <c r="H123" s="413">
        <f t="shared" si="106"/>
        <v>2330501.1492916248</v>
      </c>
      <c r="I123" s="413">
        <f t="shared" si="107"/>
        <v>2432029.9225942511</v>
      </c>
      <c r="J123" s="413">
        <f t="shared" si="108"/>
        <v>2530753.2982056383</v>
      </c>
      <c r="K123" s="413">
        <f t="shared" si="109"/>
        <v>2594798.8971588677</v>
      </c>
      <c r="L123" s="508">
        <f t="shared" si="110"/>
        <v>2661686.2785809822</v>
      </c>
      <c r="M123" s="503"/>
      <c r="N123" s="503"/>
      <c r="O123" s="503"/>
      <c r="P123" s="223"/>
      <c r="R123" s="223"/>
      <c r="S123" s="223"/>
      <c r="T123" s="223"/>
      <c r="U123" s="223"/>
      <c r="V123" s="223"/>
      <c r="X123" s="223"/>
      <c r="Y123" s="223"/>
      <c r="Z123" s="223"/>
      <c r="AA123" s="223"/>
      <c r="AB123" s="223"/>
      <c r="AC123" s="223"/>
      <c r="AD123" s="223"/>
      <c r="AE123" s="223"/>
      <c r="AF123" s="223"/>
      <c r="AG123" s="223"/>
      <c r="AH123" s="223"/>
      <c r="AJ123" s="223"/>
      <c r="AK123" s="223"/>
      <c r="AL123" s="223"/>
      <c r="AM123" s="223"/>
      <c r="AN123" s="223"/>
      <c r="AP123" s="223"/>
      <c r="AQ123" s="223"/>
      <c r="AR123" s="223"/>
      <c r="AS123" s="223"/>
      <c r="AU123" s="223"/>
      <c r="AV123" s="223"/>
      <c r="AW123" s="223"/>
      <c r="AX123" s="223"/>
      <c r="AY123" s="223"/>
      <c r="AZ123" s="223"/>
      <c r="BA123" s="223"/>
      <c r="BB123" s="223"/>
      <c r="BC123" s="223"/>
    </row>
    <row r="124" spans="2:55">
      <c r="B124" s="143"/>
      <c r="C124" s="721" t="str">
        <f>'C. Masterfiles'!C54</f>
        <v>N10</v>
      </c>
      <c r="D124" s="410" t="str">
        <f>'C. Masterfiles'!E54</f>
        <v>SMS шлюз (SMS Gateway)</v>
      </c>
      <c r="E124" s="410" t="str">
        <f>'C. Masterfiles'!D54</f>
        <v>SMSG</v>
      </c>
      <c r="F124" s="413">
        <f t="shared" si="104"/>
        <v>151969.15411636714</v>
      </c>
      <c r="G124" s="413">
        <f t="shared" si="105"/>
        <v>154661.69451831549</v>
      </c>
      <c r="H124" s="413">
        <f t="shared" si="106"/>
        <v>157472.81754174686</v>
      </c>
      <c r="I124" s="413">
        <f t="shared" si="107"/>
        <v>160407.67616146474</v>
      </c>
      <c r="J124" s="413">
        <f t="shared" si="108"/>
        <v>163471.64730080782</v>
      </c>
      <c r="K124" s="413">
        <f t="shared" si="109"/>
        <v>166670.34156445335</v>
      </c>
      <c r="L124" s="508">
        <f t="shared" si="110"/>
        <v>170009.61339420814</v>
      </c>
      <c r="M124" s="503"/>
      <c r="N124" s="503"/>
      <c r="O124" s="503"/>
      <c r="P124" s="223"/>
      <c r="R124" s="223"/>
      <c r="S124" s="223"/>
      <c r="T124" s="223"/>
      <c r="U124" s="223"/>
      <c r="V124" s="223"/>
      <c r="X124" s="223"/>
      <c r="Y124" s="223"/>
      <c r="Z124" s="223"/>
      <c r="AA124" s="223"/>
      <c r="AB124" s="223"/>
      <c r="AC124" s="223"/>
      <c r="AD124" s="223"/>
      <c r="AE124" s="223"/>
      <c r="AF124" s="223"/>
      <c r="AG124" s="223"/>
      <c r="AH124" s="223"/>
      <c r="AJ124" s="223"/>
      <c r="AK124" s="223"/>
      <c r="AL124" s="223"/>
      <c r="AM124" s="223"/>
      <c r="AN124" s="223"/>
      <c r="AP124" s="223"/>
      <c r="AQ124" s="223"/>
      <c r="AR124" s="223"/>
      <c r="AS124" s="223"/>
      <c r="AU124" s="223"/>
      <c r="AV124" s="223"/>
      <c r="AW124" s="223"/>
      <c r="AX124" s="223"/>
      <c r="AY124" s="223"/>
      <c r="AZ124" s="223"/>
      <c r="BA124" s="223"/>
      <c r="BB124" s="223"/>
      <c r="BC124" s="223"/>
    </row>
    <row r="125" spans="2:55">
      <c r="B125" s="143"/>
      <c r="C125" s="721" t="str">
        <f>'C. Masterfiles'!C55</f>
        <v>N11</v>
      </c>
      <c r="D125" s="410" t="str">
        <f>'C. Masterfiles'!E55</f>
        <v>Централа за кратки съобщения SMS (SMS Control Centre)</v>
      </c>
      <c r="E125" s="410" t="str">
        <f>'C. Masterfiles'!D55</f>
        <v>SMSC</v>
      </c>
      <c r="F125" s="413">
        <f t="shared" si="104"/>
        <v>203530.11712013456</v>
      </c>
      <c r="G125" s="413">
        <f t="shared" si="105"/>
        <v>207136.19801560105</v>
      </c>
      <c r="H125" s="413">
        <f t="shared" si="106"/>
        <v>210901.09492198238</v>
      </c>
      <c r="I125" s="413">
        <f t="shared" si="107"/>
        <v>214831.70914481883</v>
      </c>
      <c r="J125" s="413">
        <f t="shared" si="108"/>
        <v>218935.24192072474</v>
      </c>
      <c r="K125" s="413">
        <f t="shared" si="109"/>
        <v>223219.20745239285</v>
      </c>
      <c r="L125" s="508">
        <f t="shared" si="110"/>
        <v>227691.44651010021</v>
      </c>
      <c r="M125" s="503"/>
      <c r="N125" s="503"/>
      <c r="O125" s="503"/>
      <c r="P125" s="223"/>
      <c r="R125" s="223"/>
      <c r="S125" s="223"/>
      <c r="T125" s="223"/>
      <c r="U125" s="223"/>
      <c r="V125" s="223"/>
      <c r="X125" s="223"/>
      <c r="Y125" s="223"/>
      <c r="Z125" s="223"/>
      <c r="AA125" s="223"/>
      <c r="AB125" s="223"/>
      <c r="AC125" s="223"/>
      <c r="AD125" s="223"/>
      <c r="AE125" s="223"/>
      <c r="AF125" s="223"/>
      <c r="AG125" s="223"/>
      <c r="AH125" s="223"/>
      <c r="AJ125" s="223"/>
      <c r="AK125" s="223"/>
      <c r="AL125" s="223"/>
      <c r="AM125" s="223"/>
      <c r="AN125" s="223"/>
      <c r="AP125" s="223"/>
      <c r="AQ125" s="223"/>
      <c r="AR125" s="223"/>
      <c r="AS125" s="223"/>
      <c r="AU125" s="223"/>
      <c r="AV125" s="223"/>
      <c r="AW125" s="223"/>
      <c r="AX125" s="223"/>
      <c r="AY125" s="223"/>
      <c r="AZ125" s="223"/>
      <c r="BA125" s="223"/>
      <c r="BB125" s="223"/>
      <c r="BC125" s="223"/>
    </row>
    <row r="126" spans="2:55">
      <c r="B126" s="143"/>
      <c r="C126" s="721" t="str">
        <f>'C. Masterfiles'!C56</f>
        <v>N12</v>
      </c>
      <c r="D126" s="410" t="str">
        <f>'C. Masterfiles'!E56</f>
        <v>Централа за мултимедийни съобщения MMS (MMS Control Centre)</v>
      </c>
      <c r="E126" s="410" t="str">
        <f>'C. Masterfiles'!D56</f>
        <v>MMSC</v>
      </c>
      <c r="F126" s="413">
        <f t="shared" si="104"/>
        <v>2208853.9842495224</v>
      </c>
      <c r="G126" s="413">
        <f t="shared" si="105"/>
        <v>2247989.7459057481</v>
      </c>
      <c r="H126" s="413">
        <f t="shared" si="106"/>
        <v>2288849.0921765533</v>
      </c>
      <c r="I126" s="413">
        <f t="shared" si="107"/>
        <v>2331506.9209515224</v>
      </c>
      <c r="J126" s="413">
        <f t="shared" si="108"/>
        <v>2376041.38518616</v>
      </c>
      <c r="K126" s="413">
        <f t="shared" si="109"/>
        <v>2422534.0343670552</v>
      </c>
      <c r="L126" s="508">
        <f t="shared" si="110"/>
        <v>2471069.9621251188</v>
      </c>
      <c r="M126" s="503"/>
      <c r="N126" s="503"/>
      <c r="O126" s="503"/>
      <c r="P126" s="223"/>
      <c r="R126" s="223"/>
      <c r="S126" s="223"/>
      <c r="T126" s="223"/>
      <c r="U126" s="223"/>
      <c r="V126" s="223"/>
      <c r="X126" s="223"/>
      <c r="Y126" s="223"/>
      <c r="Z126" s="223"/>
      <c r="AA126" s="223"/>
      <c r="AB126" s="223"/>
      <c r="AC126" s="223"/>
      <c r="AD126" s="223"/>
      <c r="AE126" s="223"/>
      <c r="AF126" s="223"/>
      <c r="AG126" s="223"/>
      <c r="AH126" s="223"/>
      <c r="AJ126" s="223"/>
      <c r="AK126" s="223"/>
      <c r="AL126" s="223"/>
      <c r="AM126" s="223"/>
      <c r="AN126" s="223"/>
      <c r="AP126" s="223"/>
      <c r="AQ126" s="223"/>
      <c r="AR126" s="223"/>
      <c r="AS126" s="223"/>
      <c r="AU126" s="223"/>
      <c r="AV126" s="223"/>
      <c r="AW126" s="223"/>
      <c r="AX126" s="223"/>
      <c r="AY126" s="223"/>
      <c r="AZ126" s="223"/>
      <c r="BA126" s="223"/>
      <c r="BB126" s="223"/>
      <c r="BC126" s="223"/>
    </row>
    <row r="127" spans="2:55">
      <c r="B127" s="143"/>
      <c r="C127" s="721" t="str">
        <f>'C. Masterfiles'!C57</f>
        <v>N13</v>
      </c>
      <c r="D127" s="410" t="str">
        <f>'C. Masterfiles'!E57</f>
        <v>Система за гласова поща (Voice mail system)</v>
      </c>
      <c r="E127" s="410" t="str">
        <f>'C. Masterfiles'!D57</f>
        <v>VMS</v>
      </c>
      <c r="F127" s="413">
        <f t="shared" si="104"/>
        <v>282995.48112361506</v>
      </c>
      <c r="G127" s="413">
        <f t="shared" si="105"/>
        <v>279353.93661873846</v>
      </c>
      <c r="H127" s="413">
        <f t="shared" si="106"/>
        <v>291312.6436614531</v>
      </c>
      <c r="I127" s="413">
        <f t="shared" si="107"/>
        <v>304003.74032428139</v>
      </c>
      <c r="J127" s="413">
        <f t="shared" si="108"/>
        <v>316344.16227570479</v>
      </c>
      <c r="K127" s="413">
        <f t="shared" si="109"/>
        <v>324349.86214485846</v>
      </c>
      <c r="L127" s="508">
        <f t="shared" si="110"/>
        <v>332710.78482262278</v>
      </c>
      <c r="M127" s="503"/>
      <c r="N127" s="503"/>
      <c r="O127" s="503"/>
      <c r="P127" s="223"/>
      <c r="R127" s="223"/>
      <c r="S127" s="223"/>
      <c r="T127" s="223"/>
      <c r="U127" s="223"/>
      <c r="V127" s="223"/>
      <c r="X127" s="223"/>
      <c r="Y127" s="223"/>
      <c r="Z127" s="223"/>
      <c r="AA127" s="223"/>
      <c r="AB127" s="223"/>
      <c r="AC127" s="223"/>
      <c r="AD127" s="223"/>
      <c r="AE127" s="223"/>
      <c r="AF127" s="223"/>
      <c r="AG127" s="223"/>
      <c r="AH127" s="223"/>
      <c r="AJ127" s="223"/>
      <c r="AK127" s="223"/>
      <c r="AL127" s="223"/>
      <c r="AM127" s="223"/>
      <c r="AN127" s="223"/>
      <c r="AP127" s="223"/>
      <c r="AQ127" s="223"/>
      <c r="AR127" s="223"/>
      <c r="AS127" s="223"/>
      <c r="AU127" s="223"/>
      <c r="AV127" s="223"/>
      <c r="AW127" s="223"/>
      <c r="AX127" s="223"/>
      <c r="AY127" s="223"/>
      <c r="AZ127" s="223"/>
      <c r="BA127" s="223"/>
      <c r="BB127" s="223"/>
      <c r="BC127" s="223"/>
    </row>
    <row r="128" spans="2:55">
      <c r="B128" s="143"/>
      <c r="C128" s="721" t="str">
        <f>'C. Masterfiles'!C58</f>
        <v>N14</v>
      </c>
      <c r="D128" s="410" t="str">
        <f>'C. Masterfiles'!E58</f>
        <v>Система за управление на мрежата (Network management system)</v>
      </c>
      <c r="E128" s="410" t="str">
        <f>'C. Masterfiles'!D58</f>
        <v>NMS</v>
      </c>
      <c r="F128" s="413">
        <f t="shared" si="104"/>
        <v>402482.46204247477</v>
      </c>
      <c r="G128" s="413">
        <f t="shared" si="105"/>
        <v>397303.37652442814</v>
      </c>
      <c r="H128" s="413">
        <f t="shared" si="106"/>
        <v>414311.31542962225</v>
      </c>
      <c r="I128" s="413">
        <f t="shared" si="107"/>
        <v>432360.87512786698</v>
      </c>
      <c r="J128" s="413">
        <f t="shared" si="108"/>
        <v>449911.69745878014</v>
      </c>
      <c r="K128" s="413">
        <f t="shared" si="109"/>
        <v>461297.58171713213</v>
      </c>
      <c r="L128" s="508">
        <f t="shared" si="110"/>
        <v>473188.67174773017</v>
      </c>
      <c r="M128" s="503"/>
      <c r="N128" s="503"/>
      <c r="O128" s="503"/>
      <c r="P128" s="223"/>
      <c r="R128" s="223"/>
      <c r="S128" s="223"/>
      <c r="T128" s="223"/>
      <c r="U128" s="223"/>
      <c r="V128" s="223"/>
      <c r="X128" s="223"/>
      <c r="Y128" s="223"/>
      <c r="Z128" s="223"/>
      <c r="AA128" s="223"/>
      <c r="AB128" s="223"/>
      <c r="AC128" s="223"/>
      <c r="AD128" s="223"/>
      <c r="AE128" s="223"/>
      <c r="AF128" s="223"/>
      <c r="AG128" s="223"/>
      <c r="AH128" s="223"/>
      <c r="AJ128" s="223"/>
      <c r="AK128" s="223"/>
      <c r="AL128" s="223"/>
      <c r="AM128" s="223"/>
      <c r="AN128" s="223"/>
      <c r="AP128" s="223"/>
      <c r="AQ128" s="223"/>
      <c r="AR128" s="223"/>
      <c r="AS128" s="223"/>
      <c r="AU128" s="223"/>
      <c r="AV128" s="223"/>
      <c r="AW128" s="223"/>
      <c r="AX128" s="223"/>
      <c r="AY128" s="223"/>
      <c r="AZ128" s="223"/>
      <c r="BA128" s="223"/>
      <c r="BB128" s="223"/>
      <c r="BC128" s="223"/>
    </row>
    <row r="129" spans="2:55">
      <c r="B129" s="143"/>
      <c r="C129" s="721" t="str">
        <f>'C. Masterfiles'!C59</f>
        <v>N15</v>
      </c>
      <c r="D129" s="410" t="str">
        <f>'C. Masterfiles'!E59</f>
        <v>Система/и за оперативна поддръжка на мрежата (Operational Support System)</v>
      </c>
      <c r="E129" s="410" t="str">
        <f>'C. Masterfiles'!D59</f>
        <v>OSS</v>
      </c>
      <c r="F129" s="413">
        <f t="shared" si="104"/>
        <v>377327.30816482008</v>
      </c>
      <c r="G129" s="413">
        <f t="shared" si="105"/>
        <v>372471.91549165139</v>
      </c>
      <c r="H129" s="413">
        <f t="shared" si="106"/>
        <v>388416.85821527091</v>
      </c>
      <c r="I129" s="413">
        <f t="shared" si="107"/>
        <v>405338.3204323753</v>
      </c>
      <c r="J129" s="413">
        <f t="shared" si="108"/>
        <v>421792.21636760636</v>
      </c>
      <c r="K129" s="413">
        <f t="shared" si="109"/>
        <v>432466.48285981134</v>
      </c>
      <c r="L129" s="508">
        <f t="shared" si="110"/>
        <v>443614.37976349704</v>
      </c>
      <c r="M129" s="503"/>
      <c r="N129" s="503"/>
      <c r="O129" s="503"/>
      <c r="P129" s="223"/>
      <c r="R129" s="223"/>
      <c r="S129" s="223"/>
      <c r="T129" s="223"/>
      <c r="U129" s="223"/>
      <c r="V129" s="223"/>
      <c r="X129" s="223"/>
      <c r="Y129" s="223"/>
      <c r="Z129" s="223"/>
      <c r="AA129" s="223"/>
      <c r="AB129" s="223"/>
      <c r="AC129" s="223"/>
      <c r="AD129" s="223"/>
      <c r="AE129" s="223"/>
      <c r="AF129" s="223"/>
      <c r="AG129" s="223"/>
      <c r="AH129" s="223"/>
      <c r="AJ129" s="223"/>
      <c r="AK129" s="223"/>
      <c r="AL129" s="223"/>
      <c r="AM129" s="223"/>
      <c r="AN129" s="223"/>
      <c r="AP129" s="223"/>
      <c r="AQ129" s="223"/>
      <c r="AR129" s="223"/>
      <c r="AS129" s="223"/>
      <c r="AU129" s="223"/>
      <c r="AV129" s="223"/>
      <c r="AW129" s="223"/>
      <c r="AX129" s="223"/>
      <c r="AY129" s="223"/>
      <c r="AZ129" s="223"/>
      <c r="BA129" s="223"/>
      <c r="BB129" s="223"/>
      <c r="BC129" s="223"/>
    </row>
    <row r="130" spans="2:55">
      <c r="B130" s="143"/>
      <c r="C130" s="721" t="str">
        <f>'C. Masterfiles'!C60</f>
        <v>N16</v>
      </c>
      <c r="D130" s="410" t="str">
        <f>'C. Masterfiles'!E60</f>
        <v>GPRS System</v>
      </c>
      <c r="E130" s="410" t="str">
        <f>'C. Masterfiles'!D60</f>
        <v>GPRS</v>
      </c>
      <c r="F130" s="413">
        <f t="shared" si="104"/>
        <v>6037236.9306371212</v>
      </c>
      <c r="G130" s="413">
        <f t="shared" si="105"/>
        <v>5959550.6478664223</v>
      </c>
      <c r="H130" s="413">
        <f t="shared" si="106"/>
        <v>6214669.7314443346</v>
      </c>
      <c r="I130" s="413">
        <f t="shared" si="107"/>
        <v>6485413.1269180048</v>
      </c>
      <c r="J130" s="413">
        <f t="shared" si="108"/>
        <v>6748675.4618817018</v>
      </c>
      <c r="K130" s="413">
        <f t="shared" si="109"/>
        <v>6919463.7257569814</v>
      </c>
      <c r="L130" s="508">
        <f t="shared" si="110"/>
        <v>7097830.0762159526</v>
      </c>
      <c r="M130" s="503"/>
      <c r="N130" s="503"/>
      <c r="O130" s="503"/>
      <c r="P130" s="223"/>
      <c r="R130" s="223"/>
      <c r="S130" s="223"/>
      <c r="T130" s="223"/>
      <c r="U130" s="223"/>
      <c r="V130" s="223"/>
      <c r="X130" s="223"/>
      <c r="Y130" s="223"/>
      <c r="Z130" s="223"/>
      <c r="AA130" s="223"/>
      <c r="AB130" s="223"/>
      <c r="AC130" s="223"/>
      <c r="AD130" s="223"/>
      <c r="AE130" s="223"/>
      <c r="AF130" s="223"/>
      <c r="AG130" s="223"/>
      <c r="AH130" s="223"/>
      <c r="AJ130" s="223"/>
      <c r="AK130" s="223"/>
      <c r="AL130" s="223"/>
      <c r="AM130" s="223"/>
      <c r="AN130" s="223"/>
      <c r="AP130" s="223"/>
      <c r="AQ130" s="223"/>
      <c r="AR130" s="223"/>
      <c r="AS130" s="223"/>
      <c r="AU130" s="223"/>
      <c r="AV130" s="223"/>
      <c r="AW130" s="223"/>
      <c r="AX130" s="223"/>
      <c r="AY130" s="223"/>
      <c r="AZ130" s="223"/>
      <c r="BA130" s="223"/>
      <c r="BB130" s="223"/>
      <c r="BC130" s="223"/>
    </row>
    <row r="131" spans="2:55">
      <c r="B131" s="143"/>
      <c r="C131" s="721" t="str">
        <f>'C. Masterfiles'!C61</f>
        <v>N17</v>
      </c>
      <c r="D131" s="410" t="str">
        <f>'C. Masterfiles'!E61</f>
        <v>Retail Billing system</v>
      </c>
      <c r="E131" s="410" t="str">
        <f>'C. Masterfiles'!D61</f>
        <v>BIL</v>
      </c>
      <c r="F131" s="413">
        <f t="shared" si="104"/>
        <v>1509309.2326592803</v>
      </c>
      <c r="G131" s="413">
        <f t="shared" si="105"/>
        <v>1489887.6619666056</v>
      </c>
      <c r="H131" s="413">
        <f t="shared" si="106"/>
        <v>1553667.4328610837</v>
      </c>
      <c r="I131" s="413">
        <f t="shared" si="107"/>
        <v>1621353.2817295012</v>
      </c>
      <c r="J131" s="413">
        <f t="shared" si="108"/>
        <v>1687168.8654704255</v>
      </c>
      <c r="K131" s="413">
        <f t="shared" si="109"/>
        <v>1729865.9314392454</v>
      </c>
      <c r="L131" s="508">
        <f t="shared" si="110"/>
        <v>1774457.5190539882</v>
      </c>
      <c r="M131" s="503"/>
      <c r="N131" s="503"/>
      <c r="O131" s="503"/>
      <c r="P131" s="223"/>
      <c r="R131" s="223"/>
      <c r="S131" s="223"/>
      <c r="T131" s="223"/>
      <c r="U131" s="223"/>
      <c r="V131" s="223"/>
      <c r="X131" s="223"/>
      <c r="Y131" s="223"/>
      <c r="Z131" s="223"/>
      <c r="AA131" s="223"/>
      <c r="AB131" s="223"/>
      <c r="AC131" s="223"/>
      <c r="AD131" s="223"/>
      <c r="AE131" s="223"/>
      <c r="AF131" s="223"/>
      <c r="AG131" s="223"/>
      <c r="AH131" s="223"/>
      <c r="AJ131" s="223"/>
      <c r="AK131" s="223"/>
      <c r="AL131" s="223"/>
      <c r="AM131" s="223"/>
      <c r="AN131" s="223"/>
      <c r="AP131" s="223"/>
      <c r="AQ131" s="223"/>
      <c r="AR131" s="223"/>
      <c r="AS131" s="223"/>
      <c r="AU131" s="223"/>
      <c r="AV131" s="223"/>
      <c r="AW131" s="223"/>
      <c r="AX131" s="223"/>
      <c r="AY131" s="223"/>
      <c r="AZ131" s="223"/>
      <c r="BA131" s="223"/>
      <c r="BB131" s="223"/>
      <c r="BC131" s="223"/>
    </row>
    <row r="132" spans="2:55">
      <c r="B132" s="223"/>
      <c r="C132" s="721" t="str">
        <f>'C. Masterfiles'!C62</f>
        <v>N18</v>
      </c>
      <c r="D132" s="410" t="str">
        <f>'C. Masterfiles'!E62</f>
        <v>Система за таксуване (Interconnection Billing System)</v>
      </c>
      <c r="E132" s="410" t="str">
        <f>'C. Masterfiles'!D62</f>
        <v>IBIL</v>
      </c>
      <c r="F132" s="413">
        <f t="shared" si="104"/>
        <v>482978.9544509697</v>
      </c>
      <c r="G132" s="413">
        <f t="shared" si="105"/>
        <v>476764.0518293138</v>
      </c>
      <c r="H132" s="413">
        <f t="shared" si="106"/>
        <v>497173.57851554675</v>
      </c>
      <c r="I132" s="413">
        <f t="shared" si="107"/>
        <v>518833.05015344033</v>
      </c>
      <c r="J132" s="413">
        <f t="shared" si="108"/>
        <v>539894.03695053607</v>
      </c>
      <c r="K132" s="413">
        <f t="shared" si="109"/>
        <v>553557.09806055855</v>
      </c>
      <c r="L132" s="508">
        <f t="shared" si="110"/>
        <v>567826.40609727625</v>
      </c>
      <c r="M132" s="503"/>
      <c r="N132" s="503"/>
      <c r="O132" s="503"/>
      <c r="P132" s="223"/>
      <c r="R132" s="223"/>
      <c r="S132" s="223"/>
      <c r="T132" s="223"/>
      <c r="U132" s="223"/>
      <c r="V132" s="223"/>
      <c r="X132" s="223"/>
      <c r="Y132" s="223"/>
      <c r="Z132" s="223"/>
      <c r="AA132" s="223"/>
      <c r="AB132" s="223"/>
      <c r="AC132" s="223"/>
      <c r="AD132" s="223"/>
      <c r="AE132" s="223"/>
      <c r="AF132" s="223"/>
      <c r="AG132" s="223"/>
      <c r="AH132" s="223"/>
      <c r="AJ132" s="223"/>
      <c r="AK132" s="223"/>
      <c r="AL132" s="223"/>
      <c r="AM132" s="223"/>
      <c r="AN132" s="223"/>
      <c r="AP132" s="223"/>
      <c r="AQ132" s="223"/>
      <c r="AR132" s="223"/>
      <c r="AS132" s="223"/>
      <c r="AU132" s="223"/>
      <c r="AV132" s="223"/>
      <c r="AW132" s="223"/>
      <c r="AX132" s="223"/>
      <c r="AY132" s="223"/>
      <c r="AZ132" s="223"/>
      <c r="BA132" s="223"/>
      <c r="BB132" s="223"/>
      <c r="BC132" s="223"/>
    </row>
    <row r="133" spans="2:55">
      <c r="B133" s="223"/>
      <c r="C133" s="721" t="str">
        <f>'C. Masterfiles'!C63</f>
        <v>N19</v>
      </c>
      <c r="D133" s="410" t="str">
        <f>'C. Masterfiles'!E63</f>
        <v>Шлюз за взаимниосвързване (Interconnect Gateway)</v>
      </c>
      <c r="E133" s="410" t="str">
        <f>'C. Masterfiles'!D63</f>
        <v>IGW</v>
      </c>
      <c r="F133" s="413">
        <f t="shared" si="104"/>
        <v>777739.27634276194</v>
      </c>
      <c r="G133" s="413">
        <f t="shared" si="105"/>
        <v>790888.2442110104</v>
      </c>
      <c r="H133" s="413">
        <f t="shared" si="106"/>
        <v>804567.47312867222</v>
      </c>
      <c r="I133" s="413">
        <f t="shared" si="107"/>
        <v>818791.66322080232</v>
      </c>
      <c r="J133" s="413">
        <f t="shared" si="108"/>
        <v>830080.37328008725</v>
      </c>
      <c r="K133" s="413">
        <f t="shared" si="109"/>
        <v>849190.82125394163</v>
      </c>
      <c r="L133" s="508">
        <f t="shared" si="110"/>
        <v>866204.52003731544</v>
      </c>
      <c r="M133" s="503"/>
      <c r="N133" s="503"/>
      <c r="O133" s="503"/>
      <c r="P133" s="223"/>
      <c r="R133" s="223"/>
      <c r="S133" s="223"/>
      <c r="T133" s="223"/>
      <c r="U133" s="223"/>
      <c r="V133" s="223"/>
      <c r="X133" s="223"/>
      <c r="Y133" s="223"/>
      <c r="Z133" s="223"/>
      <c r="AA133" s="223"/>
      <c r="AB133" s="223"/>
      <c r="AC133" s="223"/>
      <c r="AD133" s="223"/>
      <c r="AE133" s="223"/>
      <c r="AF133" s="223"/>
      <c r="AG133" s="223"/>
      <c r="AH133" s="223"/>
      <c r="AJ133" s="223"/>
      <c r="AK133" s="223"/>
      <c r="AL133" s="223"/>
      <c r="AM133" s="223"/>
      <c r="AN133" s="223"/>
      <c r="AP133" s="223"/>
      <c r="AQ133" s="223"/>
      <c r="AR133" s="223"/>
      <c r="AS133" s="223"/>
      <c r="AU133" s="223"/>
      <c r="AV133" s="223"/>
      <c r="AW133" s="223"/>
      <c r="AX133" s="223"/>
      <c r="AY133" s="223"/>
      <c r="AZ133" s="223"/>
      <c r="BA133" s="223"/>
      <c r="BB133" s="223"/>
      <c r="BC133" s="223"/>
    </row>
    <row r="134" spans="2:55">
      <c r="B134" s="223"/>
      <c r="C134" s="721" t="str">
        <f>'C. Masterfiles'!C64</f>
        <v>N20</v>
      </c>
      <c r="D134" s="410" t="str">
        <f>'C. Masterfiles'!E64</f>
        <v>Международен шлюз за взаимниосвързване  (International Gateway)</v>
      </c>
      <c r="E134" s="410" t="str">
        <f>'C. Masterfiles'!D64</f>
        <v>INT</v>
      </c>
      <c r="F134" s="413">
        <f t="shared" si="104"/>
        <v>62219.14210742095</v>
      </c>
      <c r="G134" s="413">
        <f t="shared" si="105"/>
        <v>63271.059536880843</v>
      </c>
      <c r="H134" s="413">
        <f t="shared" si="106"/>
        <v>64365.397850293768</v>
      </c>
      <c r="I134" s="413">
        <f t="shared" si="107"/>
        <v>65503.333057664182</v>
      </c>
      <c r="J134" s="413">
        <f t="shared" si="108"/>
        <v>66406.429862406978</v>
      </c>
      <c r="K134" s="413">
        <f t="shared" si="109"/>
        <v>67935.265700315329</v>
      </c>
      <c r="L134" s="508">
        <f t="shared" si="110"/>
        <v>69296.361602985242</v>
      </c>
      <c r="M134" s="503"/>
      <c r="N134" s="503"/>
      <c r="O134" s="503"/>
      <c r="P134" s="223"/>
      <c r="R134" s="223"/>
      <c r="S134" s="223"/>
      <c r="T134" s="223"/>
      <c r="U134" s="223"/>
      <c r="V134" s="223"/>
      <c r="X134" s="223"/>
      <c r="Y134" s="223"/>
      <c r="Z134" s="223"/>
      <c r="AA134" s="223"/>
      <c r="AB134" s="223"/>
      <c r="AC134" s="223"/>
      <c r="AD134" s="223"/>
      <c r="AE134" s="223"/>
      <c r="AF134" s="223"/>
      <c r="AG134" s="223"/>
      <c r="AH134" s="223"/>
      <c r="AJ134" s="223"/>
      <c r="AK134" s="223"/>
      <c r="AL134" s="223"/>
      <c r="AM134" s="223"/>
      <c r="AN134" s="223"/>
      <c r="AP134" s="223"/>
      <c r="AQ134" s="223"/>
      <c r="AR134" s="223"/>
      <c r="AS134" s="223"/>
      <c r="AU134" s="223"/>
      <c r="AV134" s="223"/>
      <c r="AW134" s="223"/>
      <c r="AX134" s="223"/>
      <c r="AY134" s="223"/>
      <c r="AZ134" s="223"/>
      <c r="BA134" s="223"/>
      <c r="BB134" s="223"/>
      <c r="BC134" s="223"/>
    </row>
    <row r="135" spans="2:55">
      <c r="B135" s="223"/>
      <c r="C135" s="721" t="str">
        <f>'C. Masterfiles'!C65</f>
        <v>N21</v>
      </c>
      <c r="D135" s="410" t="str">
        <f>'C. Masterfiles'!E65</f>
        <v>Облужващ GPRS възел (Serving GPRS Support Node)</v>
      </c>
      <c r="E135" s="410" t="str">
        <f>'C. Masterfiles'!D65</f>
        <v>SGSN</v>
      </c>
      <c r="F135" s="413">
        <f t="shared" si="104"/>
        <v>465591.77118985029</v>
      </c>
      <c r="G135" s="413">
        <f t="shared" si="105"/>
        <v>464549.97632615909</v>
      </c>
      <c r="H135" s="413">
        <f t="shared" si="106"/>
        <v>618292.30439016537</v>
      </c>
      <c r="I135" s="413">
        <f t="shared" si="107"/>
        <v>617466.24133879796</v>
      </c>
      <c r="J135" s="413">
        <f t="shared" si="108"/>
        <v>616922.11455829593</v>
      </c>
      <c r="K135" s="413">
        <f t="shared" si="109"/>
        <v>616660.38986846828</v>
      </c>
      <c r="L135" s="508">
        <f t="shared" si="110"/>
        <v>616681.66417726781</v>
      </c>
      <c r="M135" s="503"/>
      <c r="N135" s="503"/>
      <c r="O135" s="503"/>
      <c r="P135" s="223"/>
      <c r="R135" s="223"/>
      <c r="S135" s="223"/>
      <c r="T135" s="223"/>
      <c r="U135" s="223"/>
      <c r="V135" s="223"/>
      <c r="X135" s="223"/>
      <c r="Y135" s="223"/>
      <c r="Z135" s="223"/>
      <c r="AA135" s="223"/>
      <c r="AB135" s="223"/>
      <c r="AC135" s="223"/>
      <c r="AD135" s="223"/>
      <c r="AE135" s="223"/>
      <c r="AF135" s="223"/>
      <c r="AG135" s="223"/>
      <c r="AH135" s="223"/>
      <c r="AJ135" s="223"/>
      <c r="AK135" s="223"/>
      <c r="AL135" s="223"/>
      <c r="AM135" s="223"/>
      <c r="AN135" s="223"/>
      <c r="AP135" s="223"/>
      <c r="AQ135" s="223"/>
      <c r="AR135" s="223"/>
      <c r="AS135" s="223"/>
      <c r="AU135" s="223"/>
      <c r="AV135" s="223"/>
      <c r="AW135" s="223"/>
      <c r="AX135" s="223"/>
      <c r="AY135" s="223"/>
      <c r="AZ135" s="223"/>
      <c r="BA135" s="223"/>
      <c r="BB135" s="223"/>
      <c r="BC135" s="223"/>
    </row>
    <row r="136" spans="2:55">
      <c r="B136" s="223"/>
      <c r="C136" s="721" t="str">
        <f>'C. Masterfiles'!C66</f>
        <v>N22</v>
      </c>
      <c r="D136" s="410" t="str">
        <f>'C. Masterfiles'!E66</f>
        <v>Шлюз на мрежата за пакетна комутация (Gateway GPRS Support Node )</v>
      </c>
      <c r="E136" s="410" t="str">
        <f>'C. Masterfiles'!D66</f>
        <v>GGSN</v>
      </c>
      <c r="F136" s="413">
        <f t="shared" si="104"/>
        <v>311295.02923597657</v>
      </c>
      <c r="G136" s="413">
        <f t="shared" si="105"/>
        <v>307289.3302806124</v>
      </c>
      <c r="H136" s="413">
        <f t="shared" si="106"/>
        <v>320443.9080275984</v>
      </c>
      <c r="I136" s="413">
        <f t="shared" si="107"/>
        <v>334404.11435670953</v>
      </c>
      <c r="J136" s="413">
        <f t="shared" si="108"/>
        <v>347978.57850327529</v>
      </c>
      <c r="K136" s="413">
        <f t="shared" si="109"/>
        <v>356784.84835934429</v>
      </c>
      <c r="L136" s="508">
        <f t="shared" si="110"/>
        <v>365981.86330488505</v>
      </c>
      <c r="M136" s="503"/>
      <c r="N136" s="503"/>
      <c r="O136" s="503"/>
      <c r="P136" s="223"/>
      <c r="R136" s="223"/>
      <c r="S136" s="223"/>
      <c r="T136" s="223"/>
      <c r="U136" s="223"/>
      <c r="V136" s="223"/>
      <c r="X136" s="223"/>
      <c r="Y136" s="223"/>
      <c r="Z136" s="223"/>
      <c r="AA136" s="223"/>
      <c r="AB136" s="223"/>
      <c r="AC136" s="223"/>
      <c r="AD136" s="223"/>
      <c r="AE136" s="223"/>
      <c r="AF136" s="223"/>
      <c r="AG136" s="223"/>
      <c r="AH136" s="223"/>
      <c r="AJ136" s="223"/>
      <c r="AK136" s="223"/>
      <c r="AL136" s="223"/>
      <c r="AM136" s="223"/>
      <c r="AN136" s="223"/>
      <c r="AP136" s="223"/>
      <c r="AQ136" s="223"/>
      <c r="AR136" s="223"/>
      <c r="AS136" s="223"/>
      <c r="AU136" s="223"/>
      <c r="AV136" s="223"/>
      <c r="AW136" s="223"/>
      <c r="AX136" s="223"/>
      <c r="AY136" s="223"/>
      <c r="AZ136" s="223"/>
      <c r="BA136" s="223"/>
      <c r="BB136" s="223"/>
      <c r="BC136" s="223"/>
    </row>
    <row r="137" spans="2:55">
      <c r="B137" s="223"/>
      <c r="C137" s="721" t="str">
        <f>'C. Masterfiles'!C67</f>
        <v>N23</v>
      </c>
      <c r="D137" s="410" t="str">
        <f>'C. Masterfiles'!E67</f>
        <v>IN Platform</v>
      </c>
      <c r="E137" s="410" t="str">
        <f>'C. Masterfiles'!D67</f>
        <v>IN/NGN</v>
      </c>
      <c r="F137" s="413">
        <f t="shared" si="104"/>
        <v>600712.27829127759</v>
      </c>
      <c r="G137" s="413">
        <f t="shared" si="105"/>
        <v>610371.51029057638</v>
      </c>
      <c r="H137" s="413">
        <f t="shared" si="106"/>
        <v>620379.96378855582</v>
      </c>
      <c r="I137" s="413">
        <f t="shared" si="107"/>
        <v>630739.80024311016</v>
      </c>
      <c r="J137" s="413">
        <f t="shared" si="108"/>
        <v>635999.85793639079</v>
      </c>
      <c r="K137" s="413">
        <f t="shared" si="109"/>
        <v>652918.78150345467</v>
      </c>
      <c r="L137" s="508">
        <f t="shared" si="110"/>
        <v>666000.13283283426</v>
      </c>
      <c r="M137" s="503"/>
      <c r="N137" s="503"/>
      <c r="O137" s="503"/>
      <c r="P137" s="223"/>
      <c r="R137" s="223"/>
      <c r="S137" s="223"/>
      <c r="T137" s="223"/>
      <c r="U137" s="223"/>
      <c r="V137" s="223"/>
      <c r="X137" s="223"/>
      <c r="Y137" s="223"/>
      <c r="Z137" s="223"/>
      <c r="AA137" s="223"/>
      <c r="AB137" s="223"/>
      <c r="AC137" s="223"/>
      <c r="AD137" s="223"/>
      <c r="AE137" s="223"/>
      <c r="AF137" s="223"/>
      <c r="AG137" s="223"/>
      <c r="AH137" s="223"/>
      <c r="AJ137" s="223"/>
      <c r="AK137" s="223"/>
      <c r="AL137" s="223"/>
      <c r="AM137" s="223"/>
      <c r="AN137" s="223"/>
      <c r="AP137" s="223"/>
      <c r="AQ137" s="223"/>
      <c r="AR137" s="223"/>
      <c r="AS137" s="223"/>
      <c r="AU137" s="223"/>
      <c r="AV137" s="223"/>
      <c r="AW137" s="223"/>
      <c r="AX137" s="223"/>
      <c r="AY137" s="223"/>
      <c r="AZ137" s="223"/>
      <c r="BA137" s="223"/>
      <c r="BB137" s="223"/>
      <c r="BC137" s="223"/>
    </row>
    <row r="138" spans="2:55">
      <c r="B138" s="223"/>
      <c r="C138" s="721" t="str">
        <f>'C. Masterfiles'!C68</f>
        <v>N24</v>
      </c>
      <c r="D138" s="410" t="str">
        <f>'C. Masterfiles'!E68</f>
        <v>4G базова станция (4G Base Station)</v>
      </c>
      <c r="E138" s="410" t="str">
        <f>'C. Masterfiles'!D68</f>
        <v>eNodeB</v>
      </c>
      <c r="F138" s="413">
        <f>AU49+AU74</f>
        <v>327444.38515606307</v>
      </c>
      <c r="G138" s="508">
        <f t="shared" ref="G138:L138" si="111">AV49+AV74</f>
        <v>983112.37350445031</v>
      </c>
      <c r="H138" s="508">
        <f t="shared" si="111"/>
        <v>1634145.3218545741</v>
      </c>
      <c r="I138" s="508">
        <f t="shared" si="111"/>
        <v>2287031.601264982</v>
      </c>
      <c r="J138" s="508">
        <f t="shared" si="111"/>
        <v>2289443.278475889</v>
      </c>
      <c r="K138" s="508">
        <f t="shared" si="111"/>
        <v>2294909.6207588064</v>
      </c>
      <c r="L138" s="508">
        <f t="shared" si="111"/>
        <v>2302355.7671742006</v>
      </c>
      <c r="M138" s="341" t="s">
        <v>502</v>
      </c>
      <c r="N138" s="503"/>
      <c r="O138" s="503"/>
      <c r="P138" s="223"/>
      <c r="R138" s="223"/>
      <c r="S138" s="223"/>
      <c r="T138" s="223"/>
      <c r="U138" s="223"/>
      <c r="V138" s="223"/>
      <c r="X138" s="223"/>
      <c r="Y138" s="223"/>
      <c r="Z138" s="223"/>
      <c r="AA138" s="223"/>
      <c r="AB138" s="223"/>
      <c r="AC138" s="223"/>
      <c r="AD138" s="223"/>
      <c r="AE138" s="223"/>
      <c r="AF138" s="223"/>
      <c r="AG138" s="223"/>
      <c r="AH138" s="223"/>
      <c r="AJ138" s="223"/>
      <c r="AK138" s="223"/>
      <c r="AL138" s="223"/>
      <c r="AM138" s="223"/>
      <c r="AN138" s="223"/>
      <c r="AP138" s="223"/>
      <c r="AQ138" s="223"/>
      <c r="AR138" s="223"/>
      <c r="AS138" s="223"/>
      <c r="AU138" s="223"/>
      <c r="AV138" s="223"/>
      <c r="AW138" s="223"/>
      <c r="AX138" s="223"/>
      <c r="AY138" s="223"/>
      <c r="AZ138" s="223"/>
      <c r="BA138" s="223"/>
      <c r="BB138" s="223"/>
      <c r="BC138" s="223"/>
    </row>
    <row r="139" spans="2:55">
      <c r="B139" s="223"/>
      <c r="C139" s="721" t="str">
        <f>'C. Masterfiles'!C69</f>
        <v>N25</v>
      </c>
      <c r="D139" s="410" t="str">
        <f>'C. Masterfiles'!E69</f>
        <v>4G Приемо-предавателно устройство (4G Transceiver)</v>
      </c>
      <c r="E139" s="410" t="str">
        <f>'C. Masterfiles'!D69</f>
        <v>eNodeB Radio</v>
      </c>
      <c r="F139" s="413">
        <f t="shared" ref="F139:L144" si="112">AU50</f>
        <v>412514.28067227488</v>
      </c>
      <c r="G139" s="413">
        <f t="shared" si="112"/>
        <v>1260989.4893010762</v>
      </c>
      <c r="H139" s="413">
        <f t="shared" si="112"/>
        <v>2133809.4509967887</v>
      </c>
      <c r="I139" s="413">
        <f t="shared" si="112"/>
        <v>3038606.0898388722</v>
      </c>
      <c r="J139" s="413">
        <f t="shared" si="112"/>
        <v>3095609.5410246118</v>
      </c>
      <c r="K139" s="413">
        <f t="shared" si="112"/>
        <v>3157568.8871894451</v>
      </c>
      <c r="L139" s="508">
        <f t="shared" si="112"/>
        <v>3222609.3213266386</v>
      </c>
      <c r="M139" s="503"/>
      <c r="N139" s="503"/>
      <c r="O139" s="503"/>
      <c r="P139" s="223"/>
      <c r="R139" s="223"/>
      <c r="S139" s="223"/>
      <c r="T139" s="223"/>
      <c r="U139" s="223"/>
      <c r="V139" s="223"/>
      <c r="X139" s="223"/>
      <c r="Y139" s="223"/>
      <c r="Z139" s="223"/>
      <c r="AA139" s="223"/>
      <c r="AB139" s="223"/>
      <c r="AC139" s="223"/>
      <c r="AD139" s="223"/>
      <c r="AE139" s="223"/>
      <c r="AF139" s="223"/>
      <c r="AG139" s="223"/>
      <c r="AH139" s="223"/>
      <c r="AJ139" s="223"/>
      <c r="AK139" s="223"/>
      <c r="AL139" s="223"/>
      <c r="AM139" s="223"/>
      <c r="AN139" s="223"/>
      <c r="AP139" s="223"/>
      <c r="AQ139" s="223"/>
      <c r="AR139" s="223"/>
      <c r="AS139" s="223"/>
      <c r="AU139" s="223"/>
      <c r="AV139" s="223"/>
      <c r="AW139" s="223"/>
      <c r="AX139" s="223"/>
      <c r="AY139" s="223"/>
      <c r="AZ139" s="223"/>
      <c r="BA139" s="223"/>
      <c r="BB139" s="223"/>
      <c r="BC139" s="223"/>
    </row>
    <row r="140" spans="2:55">
      <c r="B140" s="223"/>
      <c r="C140" s="721" t="str">
        <f>'C. Masterfiles'!C70</f>
        <v>N26</v>
      </c>
      <c r="D140" s="410" t="str">
        <f>'C. Masterfiles'!E70</f>
        <v>OTHER: complete as required</v>
      </c>
      <c r="E140" s="410" t="str">
        <f>'C. Masterfiles'!D70</f>
        <v>OTHER</v>
      </c>
      <c r="F140" s="413">
        <f t="shared" si="112"/>
        <v>0</v>
      </c>
      <c r="G140" s="413">
        <f t="shared" si="112"/>
        <v>0</v>
      </c>
      <c r="H140" s="413">
        <f t="shared" si="112"/>
        <v>0</v>
      </c>
      <c r="I140" s="413">
        <f t="shared" si="112"/>
        <v>0</v>
      </c>
      <c r="J140" s="413">
        <f t="shared" si="112"/>
        <v>0</v>
      </c>
      <c r="K140" s="413">
        <f t="shared" si="112"/>
        <v>0</v>
      </c>
      <c r="L140" s="508">
        <f t="shared" si="112"/>
        <v>0</v>
      </c>
      <c r="M140" s="503"/>
      <c r="N140" s="503"/>
      <c r="O140" s="503"/>
      <c r="P140" s="223"/>
      <c r="R140" s="223"/>
      <c r="S140" s="223"/>
      <c r="T140" s="223"/>
      <c r="U140" s="223"/>
      <c r="V140" s="223"/>
      <c r="X140" s="223"/>
      <c r="Y140" s="223"/>
      <c r="Z140" s="223"/>
      <c r="AA140" s="223"/>
      <c r="AB140" s="223"/>
      <c r="AC140" s="223"/>
      <c r="AD140" s="223"/>
      <c r="AE140" s="223"/>
      <c r="AF140" s="223"/>
      <c r="AG140" s="223"/>
      <c r="AH140" s="223"/>
      <c r="AJ140" s="223"/>
      <c r="AK140" s="223"/>
      <c r="AL140" s="223"/>
      <c r="AM140" s="223"/>
      <c r="AN140" s="223"/>
      <c r="AP140" s="223"/>
      <c r="AQ140" s="223"/>
      <c r="AR140" s="223"/>
      <c r="AS140" s="223"/>
      <c r="AU140" s="223"/>
      <c r="AV140" s="223"/>
      <c r="AW140" s="223"/>
      <c r="AX140" s="223"/>
      <c r="AY140" s="223"/>
      <c r="AZ140" s="223"/>
      <c r="BA140" s="223"/>
      <c r="BB140" s="223"/>
      <c r="BC140" s="223"/>
    </row>
    <row r="141" spans="2:55">
      <c r="B141" s="223"/>
      <c r="C141" s="721" t="str">
        <f>'C. Masterfiles'!C71</f>
        <v>N27</v>
      </c>
      <c r="D141" s="410" t="str">
        <f>'C. Masterfiles'!E71</f>
        <v>OTHER: complete as required</v>
      </c>
      <c r="E141" s="410" t="str">
        <f>'C. Masterfiles'!D71</f>
        <v>OTHER</v>
      </c>
      <c r="F141" s="413">
        <f t="shared" si="112"/>
        <v>0</v>
      </c>
      <c r="G141" s="413">
        <f t="shared" si="112"/>
        <v>0</v>
      </c>
      <c r="H141" s="413">
        <f t="shared" si="112"/>
        <v>0</v>
      </c>
      <c r="I141" s="413">
        <f t="shared" si="112"/>
        <v>0</v>
      </c>
      <c r="J141" s="413">
        <f t="shared" si="112"/>
        <v>0</v>
      </c>
      <c r="K141" s="413">
        <f t="shared" si="112"/>
        <v>0</v>
      </c>
      <c r="L141" s="508">
        <f t="shared" si="112"/>
        <v>0</v>
      </c>
      <c r="M141" s="503"/>
      <c r="N141" s="503"/>
      <c r="O141" s="503"/>
      <c r="P141" s="223"/>
      <c r="R141" s="223"/>
      <c r="S141" s="223"/>
      <c r="T141" s="223"/>
      <c r="U141" s="223"/>
      <c r="V141" s="223"/>
      <c r="X141" s="223"/>
      <c r="Y141" s="223"/>
      <c r="Z141" s="223"/>
      <c r="AA141" s="223"/>
      <c r="AB141" s="223"/>
      <c r="AC141" s="223"/>
      <c r="AD141" s="223"/>
      <c r="AE141" s="223"/>
      <c r="AF141" s="223"/>
      <c r="AG141" s="223"/>
      <c r="AH141" s="223"/>
      <c r="AJ141" s="223"/>
      <c r="AK141" s="223"/>
      <c r="AL141" s="223"/>
      <c r="AM141" s="223"/>
      <c r="AN141" s="223"/>
      <c r="AP141" s="223"/>
      <c r="AQ141" s="223"/>
      <c r="AR141" s="223"/>
      <c r="AS141" s="223"/>
      <c r="AU141" s="223"/>
      <c r="AV141" s="223"/>
      <c r="AW141" s="223"/>
      <c r="AX141" s="223"/>
      <c r="AY141" s="223"/>
      <c r="AZ141" s="223"/>
      <c r="BA141" s="223"/>
      <c r="BB141" s="223"/>
      <c r="BC141" s="223"/>
    </row>
    <row r="142" spans="2:55">
      <c r="B142" s="223"/>
      <c r="C142" s="721" t="str">
        <f>'C. Masterfiles'!C72</f>
        <v>N28</v>
      </c>
      <c r="D142" s="410" t="str">
        <f>'C. Masterfiles'!E72</f>
        <v>OTHER: complete as required</v>
      </c>
      <c r="E142" s="410" t="str">
        <f>'C. Masterfiles'!D72</f>
        <v>OTHER</v>
      </c>
      <c r="F142" s="413">
        <f t="shared" si="112"/>
        <v>0</v>
      </c>
      <c r="G142" s="413">
        <f t="shared" si="112"/>
        <v>0</v>
      </c>
      <c r="H142" s="413">
        <f t="shared" si="112"/>
        <v>0</v>
      </c>
      <c r="I142" s="413">
        <f t="shared" si="112"/>
        <v>0</v>
      </c>
      <c r="J142" s="413">
        <f t="shared" si="112"/>
        <v>0</v>
      </c>
      <c r="K142" s="413">
        <f t="shared" si="112"/>
        <v>0</v>
      </c>
      <c r="L142" s="508">
        <f t="shared" si="112"/>
        <v>0</v>
      </c>
      <c r="M142" s="503"/>
      <c r="N142" s="503"/>
      <c r="O142" s="503"/>
      <c r="P142" s="223"/>
      <c r="R142" s="223"/>
      <c r="S142" s="223"/>
      <c r="T142" s="223"/>
      <c r="U142" s="223"/>
      <c r="V142" s="223"/>
      <c r="X142" s="223"/>
      <c r="Y142" s="223"/>
      <c r="Z142" s="223"/>
      <c r="AA142" s="223"/>
      <c r="AB142" s="223"/>
      <c r="AC142" s="223"/>
      <c r="AD142" s="223"/>
      <c r="AE142" s="223"/>
      <c r="AF142" s="223"/>
      <c r="AG142" s="223"/>
      <c r="AH142" s="223"/>
      <c r="AJ142" s="223"/>
      <c r="AK142" s="223"/>
      <c r="AL142" s="223"/>
      <c r="AM142" s="223"/>
      <c r="AN142" s="223"/>
      <c r="AP142" s="223"/>
      <c r="AQ142" s="223"/>
      <c r="AR142" s="223"/>
      <c r="AS142" s="223"/>
      <c r="AU142" s="223"/>
      <c r="AV142" s="223"/>
      <c r="AW142" s="223"/>
      <c r="AX142" s="223"/>
      <c r="AY142" s="223"/>
      <c r="AZ142" s="223"/>
      <c r="BA142" s="223"/>
      <c r="BB142" s="223"/>
      <c r="BC142" s="223"/>
    </row>
    <row r="143" spans="2:55">
      <c r="B143" s="223"/>
      <c r="C143" s="721" t="str">
        <f>'C. Masterfiles'!C73</f>
        <v>N29</v>
      </c>
      <c r="D143" s="410" t="str">
        <f>'C. Masterfiles'!E73</f>
        <v>OTHER: complete as required</v>
      </c>
      <c r="E143" s="410" t="str">
        <f>'C. Masterfiles'!D73</f>
        <v>OTHER</v>
      </c>
      <c r="F143" s="413">
        <f t="shared" si="112"/>
        <v>0</v>
      </c>
      <c r="G143" s="413">
        <f t="shared" si="112"/>
        <v>0</v>
      </c>
      <c r="H143" s="413">
        <f t="shared" si="112"/>
        <v>0</v>
      </c>
      <c r="I143" s="413">
        <f t="shared" si="112"/>
        <v>0</v>
      </c>
      <c r="J143" s="413">
        <f t="shared" si="112"/>
        <v>0</v>
      </c>
      <c r="K143" s="413">
        <f t="shared" si="112"/>
        <v>0</v>
      </c>
      <c r="L143" s="508">
        <f t="shared" si="112"/>
        <v>0</v>
      </c>
      <c r="M143" s="503"/>
      <c r="N143" s="503"/>
      <c r="O143" s="503"/>
      <c r="P143" s="223"/>
      <c r="R143" s="223"/>
      <c r="S143" s="223"/>
      <c r="T143" s="223"/>
      <c r="U143" s="223"/>
      <c r="V143" s="223"/>
      <c r="X143" s="223"/>
      <c r="Y143" s="223"/>
      <c r="Z143" s="223"/>
      <c r="AA143" s="223"/>
      <c r="AB143" s="223"/>
      <c r="AC143" s="223"/>
      <c r="AD143" s="223"/>
      <c r="AE143" s="223"/>
      <c r="AF143" s="223"/>
      <c r="AG143" s="223"/>
      <c r="AH143" s="223"/>
      <c r="AJ143" s="223"/>
      <c r="AK143" s="223"/>
      <c r="AL143" s="223"/>
      <c r="AM143" s="223"/>
      <c r="AN143" s="223"/>
      <c r="AP143" s="223"/>
      <c r="AQ143" s="223"/>
      <c r="AR143" s="223"/>
      <c r="AS143" s="223"/>
      <c r="AU143" s="223"/>
      <c r="AV143" s="223"/>
      <c r="AW143" s="223"/>
      <c r="AX143" s="223"/>
      <c r="AY143" s="223"/>
      <c r="AZ143" s="223"/>
      <c r="BA143" s="223"/>
      <c r="BB143" s="223"/>
      <c r="BC143" s="223"/>
    </row>
    <row r="144" spans="2:55">
      <c r="B144" s="223"/>
      <c r="C144" s="721" t="str">
        <f>'C. Masterfiles'!C74</f>
        <v>N30</v>
      </c>
      <c r="D144" s="410" t="str">
        <f>'C. Masterfiles'!E74</f>
        <v>OTHER: complete as required</v>
      </c>
      <c r="E144" s="410" t="str">
        <f>'C. Masterfiles'!D74</f>
        <v>OTHER</v>
      </c>
      <c r="F144" s="413">
        <f t="shared" si="112"/>
        <v>0</v>
      </c>
      <c r="G144" s="413">
        <f t="shared" si="112"/>
        <v>0</v>
      </c>
      <c r="H144" s="413">
        <f t="shared" si="112"/>
        <v>0</v>
      </c>
      <c r="I144" s="413">
        <f t="shared" si="112"/>
        <v>0</v>
      </c>
      <c r="J144" s="413">
        <f t="shared" si="112"/>
        <v>0</v>
      </c>
      <c r="K144" s="413">
        <f t="shared" si="112"/>
        <v>0</v>
      </c>
      <c r="L144" s="508">
        <f t="shared" si="112"/>
        <v>0</v>
      </c>
      <c r="M144" s="503"/>
      <c r="N144" s="503"/>
      <c r="O144" s="503"/>
      <c r="P144" s="223"/>
      <c r="R144" s="223"/>
      <c r="S144" s="223"/>
      <c r="T144" s="223"/>
      <c r="U144" s="223"/>
      <c r="V144" s="223"/>
      <c r="X144" s="223"/>
      <c r="Y144" s="223"/>
      <c r="Z144" s="223"/>
      <c r="AA144" s="223"/>
      <c r="AB144" s="223"/>
      <c r="AC144" s="223"/>
      <c r="AD144" s="223"/>
      <c r="AE144" s="223"/>
      <c r="AF144" s="223"/>
      <c r="AG144" s="223"/>
      <c r="AH144" s="223"/>
      <c r="AJ144" s="223"/>
      <c r="AK144" s="223"/>
      <c r="AL144" s="223"/>
      <c r="AM144" s="223"/>
      <c r="AN144" s="223"/>
      <c r="AP144" s="223"/>
      <c r="AQ144" s="223"/>
      <c r="AR144" s="223"/>
      <c r="AS144" s="223"/>
      <c r="AU144" s="223"/>
      <c r="AV144" s="223"/>
      <c r="AW144" s="223"/>
      <c r="AX144" s="223"/>
      <c r="AY144" s="223"/>
      <c r="AZ144" s="223"/>
      <c r="BA144" s="223"/>
      <c r="BB144" s="223"/>
      <c r="BC144" s="223"/>
    </row>
    <row r="145" spans="2:55">
      <c r="B145" s="223"/>
      <c r="C145" s="722" t="s">
        <v>281</v>
      </c>
      <c r="D145" s="420" t="s">
        <v>310</v>
      </c>
      <c r="E145" s="324"/>
      <c r="F145" s="324"/>
      <c r="G145" s="324"/>
      <c r="H145" s="324"/>
      <c r="I145" s="324"/>
      <c r="J145" s="324"/>
      <c r="K145" s="324"/>
      <c r="L145" s="324"/>
      <c r="M145" s="503"/>
      <c r="N145" s="503"/>
      <c r="O145" s="503"/>
      <c r="P145" s="223"/>
      <c r="R145" s="223"/>
      <c r="S145" s="223"/>
      <c r="T145" s="223"/>
      <c r="U145" s="223"/>
      <c r="V145" s="223"/>
      <c r="X145" s="223"/>
      <c r="Y145" s="223"/>
      <c r="Z145" s="223"/>
      <c r="AA145" s="223"/>
      <c r="AB145" s="223"/>
      <c r="AC145" s="223"/>
      <c r="AD145" s="223"/>
      <c r="AE145" s="223"/>
      <c r="AF145" s="223"/>
      <c r="AG145" s="223"/>
      <c r="AH145" s="223"/>
      <c r="AJ145" s="223"/>
      <c r="AK145" s="223"/>
      <c r="AL145" s="223"/>
      <c r="AM145" s="223"/>
      <c r="AN145" s="223"/>
      <c r="AP145" s="223"/>
      <c r="AQ145" s="223"/>
      <c r="AR145" s="223"/>
      <c r="AS145" s="223"/>
      <c r="AU145" s="223"/>
      <c r="AV145" s="223"/>
      <c r="AW145" s="223"/>
      <c r="AX145" s="223"/>
      <c r="AY145" s="223"/>
      <c r="AZ145" s="223"/>
      <c r="BA145" s="223"/>
      <c r="BB145" s="223"/>
      <c r="BC145" s="223"/>
    </row>
    <row r="146" spans="2:55">
      <c r="B146" s="223"/>
      <c r="C146" s="223"/>
      <c r="D146" s="223"/>
      <c r="E146" s="223"/>
      <c r="F146" s="223"/>
      <c r="G146" s="223"/>
      <c r="H146" s="223"/>
      <c r="I146" s="223"/>
      <c r="J146" s="223"/>
      <c r="L146" s="223"/>
      <c r="M146" s="503"/>
      <c r="N146" s="503"/>
      <c r="O146" s="503"/>
      <c r="P146" s="223"/>
      <c r="R146" s="223"/>
      <c r="S146" s="223"/>
      <c r="T146" s="223"/>
      <c r="U146" s="223"/>
      <c r="V146" s="223"/>
      <c r="X146" s="223"/>
      <c r="Y146" s="223"/>
      <c r="Z146" s="223"/>
      <c r="AA146" s="223"/>
      <c r="AB146" s="223"/>
      <c r="AC146" s="223"/>
      <c r="AD146" s="223"/>
      <c r="AE146" s="223"/>
      <c r="AF146" s="223"/>
      <c r="AG146" s="223"/>
      <c r="AH146" s="223"/>
      <c r="AJ146" s="223"/>
      <c r="AK146" s="223"/>
      <c r="AL146" s="223"/>
      <c r="AM146" s="223"/>
      <c r="AN146" s="223"/>
      <c r="AP146" s="223"/>
      <c r="AQ146" s="223"/>
      <c r="AR146" s="223"/>
      <c r="AS146" s="223"/>
      <c r="AU146" s="223"/>
      <c r="AV146" s="223"/>
      <c r="AW146" s="223"/>
      <c r="AX146" s="223"/>
      <c r="AY146" s="223"/>
      <c r="AZ146" s="223"/>
      <c r="BA146" s="223"/>
      <c r="BB146" s="223"/>
      <c r="BC146" s="223"/>
    </row>
    <row r="147" spans="2:55">
      <c r="B147" s="223"/>
      <c r="C147" s="223"/>
      <c r="D147" s="223"/>
      <c r="E147" s="223"/>
      <c r="F147" s="223"/>
      <c r="G147" s="223"/>
      <c r="H147" s="223"/>
      <c r="I147" s="223"/>
      <c r="J147" s="223"/>
      <c r="L147" s="223"/>
      <c r="M147" s="503"/>
      <c r="N147" s="503"/>
      <c r="O147" s="503"/>
      <c r="P147" s="223"/>
      <c r="R147" s="223"/>
      <c r="S147" s="223"/>
      <c r="T147" s="223"/>
      <c r="U147" s="223"/>
      <c r="V147" s="223"/>
      <c r="X147" s="223"/>
      <c r="Y147" s="223"/>
      <c r="Z147" s="223"/>
      <c r="AA147" s="223"/>
      <c r="AB147" s="223"/>
      <c r="AC147" s="223"/>
      <c r="AD147" s="223"/>
      <c r="AE147" s="223"/>
      <c r="AF147" s="223"/>
      <c r="AG147" s="223"/>
      <c r="AH147" s="223"/>
      <c r="AJ147" s="223"/>
      <c r="AK147" s="223"/>
      <c r="AL147" s="223"/>
      <c r="AM147" s="223"/>
      <c r="AN147" s="223"/>
      <c r="AP147" s="223"/>
      <c r="AQ147" s="223"/>
      <c r="AR147" s="223"/>
      <c r="AS147" s="223"/>
      <c r="AU147" s="223"/>
      <c r="AV147" s="223"/>
      <c r="AW147" s="223"/>
      <c r="AX147" s="223"/>
      <c r="AY147" s="223"/>
      <c r="AZ147" s="223"/>
      <c r="BA147" s="223"/>
      <c r="BB147" s="223"/>
      <c r="BC147" s="223"/>
    </row>
    <row r="148" spans="2:55">
      <c r="B148" s="223"/>
      <c r="C148" s="238" t="s">
        <v>440</v>
      </c>
      <c r="D148" s="406"/>
      <c r="E148" s="406"/>
      <c r="F148" s="908" t="s">
        <v>426</v>
      </c>
      <c r="G148" s="909"/>
      <c r="H148" s="909"/>
      <c r="I148" s="909"/>
      <c r="J148" s="909"/>
      <c r="K148" s="909"/>
      <c r="L148" s="910"/>
      <c r="M148" s="503"/>
      <c r="N148" s="503"/>
      <c r="O148" s="503"/>
      <c r="P148" s="223"/>
      <c r="R148" s="223"/>
      <c r="S148" s="223"/>
      <c r="T148" s="223"/>
      <c r="U148" s="223"/>
      <c r="V148" s="223"/>
      <c r="X148" s="223"/>
      <c r="Y148" s="223"/>
      <c r="Z148" s="223"/>
      <c r="AA148" s="223"/>
      <c r="AB148" s="223"/>
      <c r="AC148" s="223"/>
      <c r="AD148" s="223"/>
      <c r="AE148" s="223"/>
      <c r="AF148" s="223"/>
      <c r="AG148" s="223"/>
      <c r="AH148" s="223"/>
      <c r="AJ148" s="223"/>
      <c r="AK148" s="223"/>
      <c r="AL148" s="223"/>
      <c r="AM148" s="223"/>
      <c r="AN148" s="223"/>
      <c r="AP148" s="223"/>
      <c r="AQ148" s="223"/>
      <c r="AR148" s="223"/>
      <c r="AS148" s="223"/>
      <c r="AU148" s="223"/>
      <c r="AV148" s="223"/>
      <c r="AW148" s="223"/>
      <c r="AX148" s="223"/>
      <c r="AY148" s="223"/>
      <c r="AZ148" s="223"/>
      <c r="BA148" s="223"/>
      <c r="BB148" s="223"/>
      <c r="BC148" s="223"/>
    </row>
    <row r="149" spans="2:55" s="710" customFormat="1">
      <c r="C149" s="712"/>
      <c r="D149" s="712"/>
      <c r="E149" s="712"/>
      <c r="F149" s="712">
        <f t="shared" ref="F149:K150" si="113">F112</f>
        <v>2014</v>
      </c>
      <c r="G149" s="712">
        <f t="shared" si="113"/>
        <v>2015</v>
      </c>
      <c r="H149" s="712">
        <f t="shared" si="113"/>
        <v>2016</v>
      </c>
      <c r="I149" s="712">
        <f t="shared" si="113"/>
        <v>2017</v>
      </c>
      <c r="J149" s="712">
        <f t="shared" si="113"/>
        <v>2018</v>
      </c>
      <c r="K149" s="712">
        <f t="shared" si="113"/>
        <v>2019</v>
      </c>
      <c r="L149" s="712">
        <f t="shared" ref="L149" si="114">L112</f>
        <v>2020</v>
      </c>
    </row>
    <row r="150" spans="2:55" s="710" customFormat="1">
      <c r="C150" s="712" t="s">
        <v>439</v>
      </c>
      <c r="D150" s="712"/>
      <c r="E150" s="712"/>
      <c r="F150" s="712" t="str">
        <f t="shared" si="113"/>
        <v>Euro</v>
      </c>
      <c r="G150" s="712" t="str">
        <f t="shared" si="113"/>
        <v>Euro</v>
      </c>
      <c r="H150" s="712" t="str">
        <f t="shared" si="113"/>
        <v>Euro</v>
      </c>
      <c r="I150" s="720" t="str">
        <f t="shared" si="113"/>
        <v>Euro</v>
      </c>
      <c r="J150" s="720" t="str">
        <f t="shared" si="113"/>
        <v>Euro</v>
      </c>
      <c r="K150" s="712" t="str">
        <f t="shared" si="113"/>
        <v>Euro</v>
      </c>
      <c r="L150" s="712" t="str">
        <f t="shared" ref="L150" si="115">L113</f>
        <v>Euro</v>
      </c>
    </row>
    <row r="151" spans="2:55" ht="24">
      <c r="B151" s="223"/>
      <c r="C151" s="408" t="s">
        <v>0</v>
      </c>
      <c r="D151" s="408" t="s">
        <v>3</v>
      </c>
      <c r="E151" s="408"/>
      <c r="F151" s="409" t="s">
        <v>438</v>
      </c>
      <c r="G151" s="409" t="str">
        <f>F151</f>
        <v>Total Annual Cost</v>
      </c>
      <c r="H151" s="409" t="str">
        <f>G151</f>
        <v>Total Annual Cost</v>
      </c>
      <c r="I151" s="409" t="str">
        <f>H151</f>
        <v>Total Annual Cost</v>
      </c>
      <c r="J151" s="409" t="str">
        <f>I151</f>
        <v>Total Annual Cost</v>
      </c>
      <c r="K151" s="409" t="str">
        <f>I151</f>
        <v>Total Annual Cost</v>
      </c>
      <c r="L151" s="409" t="str">
        <f>J151</f>
        <v>Total Annual Cost</v>
      </c>
      <c r="M151" s="503"/>
      <c r="N151" s="503"/>
      <c r="O151" s="503"/>
      <c r="P151" s="223"/>
      <c r="R151" s="223"/>
      <c r="S151" s="223"/>
      <c r="T151" s="223"/>
      <c r="U151" s="223"/>
      <c r="V151" s="223"/>
      <c r="X151" s="223"/>
      <c r="Y151" s="223"/>
      <c r="Z151" s="223"/>
      <c r="AA151" s="223"/>
      <c r="AB151" s="223"/>
      <c r="AC151" s="223"/>
      <c r="AD151" s="223"/>
      <c r="AE151" s="223"/>
      <c r="AF151" s="223"/>
      <c r="AG151" s="223"/>
      <c r="AH151" s="223"/>
      <c r="AJ151" s="223"/>
      <c r="AK151" s="223"/>
      <c r="AL151" s="223"/>
      <c r="AM151" s="223"/>
      <c r="AN151" s="223"/>
      <c r="AP151" s="223"/>
      <c r="AQ151" s="223"/>
      <c r="AR151" s="223"/>
      <c r="AS151" s="223"/>
      <c r="AU151" s="223"/>
      <c r="AV151" s="223"/>
      <c r="AW151" s="223"/>
      <c r="AX151" s="223"/>
      <c r="AY151" s="223"/>
      <c r="AZ151" s="223"/>
      <c r="BA151" s="223"/>
      <c r="BB151" s="223"/>
      <c r="BC151" s="223"/>
    </row>
    <row r="152" spans="2:55">
      <c r="B152" s="223"/>
      <c r="C152" s="721" t="str">
        <f>'C. Masterfiles'!C81</f>
        <v>T01</v>
      </c>
      <c r="D152" s="410" t="str">
        <f>'C. Masterfiles'!D81</f>
        <v>BTS-BSC</v>
      </c>
      <c r="E152" s="410"/>
      <c r="F152" s="413">
        <f t="shared" ref="F152:F176" si="116">AU81</f>
        <v>5980981.6604600623</v>
      </c>
      <c r="G152" s="413">
        <f t="shared" ref="G152:G176" si="117">AV81</f>
        <v>7122192.6070797695</v>
      </c>
      <c r="H152" s="413">
        <f t="shared" ref="H152:H176" si="118">AW81</f>
        <v>7360529.468612601</v>
      </c>
      <c r="I152" s="413">
        <f t="shared" ref="I152:I176" si="119">AX81</f>
        <v>7605605.7863109056</v>
      </c>
      <c r="J152" s="413">
        <f t="shared" ref="J152:J176" si="120">AY81</f>
        <v>7859035.0993640097</v>
      </c>
      <c r="K152" s="413">
        <f t="shared" ref="K152:K176" si="121">AZ81</f>
        <v>8129526.1370763546</v>
      </c>
      <c r="L152" s="508">
        <f t="shared" ref="L152:L176" si="122">BA81</f>
        <v>8398652.0621554293</v>
      </c>
      <c r="M152" s="503"/>
      <c r="N152" s="503"/>
      <c r="O152" s="503"/>
      <c r="P152" s="223"/>
      <c r="R152" s="223"/>
      <c r="S152" s="223"/>
      <c r="T152" s="223"/>
      <c r="U152" s="223"/>
      <c r="V152" s="223"/>
      <c r="X152" s="223"/>
      <c r="Y152" s="223"/>
      <c r="Z152" s="223"/>
      <c r="AA152" s="223"/>
      <c r="AB152" s="223"/>
      <c r="AC152" s="223"/>
      <c r="AD152" s="223"/>
      <c r="AE152" s="223"/>
      <c r="AF152" s="223"/>
      <c r="AG152" s="223"/>
      <c r="AH152" s="223"/>
      <c r="AJ152" s="223"/>
      <c r="AK152" s="223"/>
      <c r="AL152" s="223"/>
      <c r="AM152" s="223"/>
      <c r="AN152" s="223"/>
      <c r="AP152" s="223"/>
      <c r="AQ152" s="223"/>
      <c r="AR152" s="223"/>
      <c r="AS152" s="223"/>
      <c r="AU152" s="223"/>
      <c r="AV152" s="223"/>
      <c r="AW152" s="223"/>
      <c r="AX152" s="223"/>
      <c r="AY152" s="223"/>
      <c r="AZ152" s="223"/>
      <c r="BA152" s="223"/>
      <c r="BB152" s="223"/>
      <c r="BC152" s="223"/>
    </row>
    <row r="153" spans="2:55">
      <c r="B153" s="223"/>
      <c r="C153" s="721" t="str">
        <f>'C. Masterfiles'!C82</f>
        <v>T02</v>
      </c>
      <c r="D153" s="410" t="str">
        <f>'C. Masterfiles'!D82</f>
        <v>Node B-RNC</v>
      </c>
      <c r="E153" s="410"/>
      <c r="F153" s="413">
        <f t="shared" si="116"/>
        <v>24871391.856616102</v>
      </c>
      <c r="G153" s="413">
        <f t="shared" si="117"/>
        <v>24837247.838903688</v>
      </c>
      <c r="H153" s="413">
        <f t="shared" si="118"/>
        <v>24735360.01458833</v>
      </c>
      <c r="I153" s="413">
        <f t="shared" si="119"/>
        <v>24644850.27604299</v>
      </c>
      <c r="J153" s="413">
        <f t="shared" si="120"/>
        <v>24529961.547238342</v>
      </c>
      <c r="K153" s="413">
        <f t="shared" si="121"/>
        <v>24317796.604894351</v>
      </c>
      <c r="L153" s="508">
        <f t="shared" si="122"/>
        <v>24179891.811233971</v>
      </c>
      <c r="M153" s="503"/>
      <c r="N153" s="503"/>
      <c r="O153" s="503"/>
      <c r="P153" s="223"/>
      <c r="R153" s="223"/>
      <c r="S153" s="223"/>
      <c r="T153" s="223"/>
      <c r="U153" s="223"/>
      <c r="V153" s="223"/>
      <c r="X153" s="223"/>
      <c r="Y153" s="223"/>
      <c r="Z153" s="223"/>
      <c r="AA153" s="223"/>
      <c r="AB153" s="223"/>
      <c r="AC153" s="223"/>
      <c r="AD153" s="223"/>
      <c r="AE153" s="223"/>
      <c r="AF153" s="223"/>
      <c r="AG153" s="223"/>
      <c r="AH153" s="223"/>
      <c r="AJ153" s="223"/>
      <c r="AK153" s="223"/>
      <c r="AL153" s="223"/>
      <c r="AM153" s="223"/>
      <c r="AN153" s="223"/>
      <c r="AP153" s="223"/>
      <c r="AQ153" s="223"/>
      <c r="AR153" s="223"/>
      <c r="AS153" s="223"/>
      <c r="AU153" s="223"/>
      <c r="AV153" s="223"/>
      <c r="AW153" s="223"/>
      <c r="AX153" s="223"/>
      <c r="AY153" s="223"/>
      <c r="AZ153" s="223"/>
      <c r="BA153" s="223"/>
      <c r="BB153" s="223"/>
      <c r="BC153" s="223"/>
    </row>
    <row r="154" spans="2:55">
      <c r="B154" s="223"/>
      <c r="C154" s="721" t="str">
        <f>'C. Masterfiles'!C83</f>
        <v>T03</v>
      </c>
      <c r="D154" s="410" t="str">
        <f>'C. Masterfiles'!D83</f>
        <v>BSC-MSC</v>
      </c>
      <c r="E154" s="410"/>
      <c r="F154" s="413">
        <f t="shared" si="116"/>
        <v>6856441.2831617668</v>
      </c>
      <c r="G154" s="413">
        <f t="shared" si="117"/>
        <v>7031711.3392289327</v>
      </c>
      <c r="H154" s="413">
        <f t="shared" si="118"/>
        <v>7212144.4142907979</v>
      </c>
      <c r="I154" s="413">
        <f t="shared" si="119"/>
        <v>7397915.8088000314</v>
      </c>
      <c r="J154" s="413">
        <f t="shared" si="120"/>
        <v>7589207.4600799233</v>
      </c>
      <c r="K154" s="413">
        <f t="shared" si="121"/>
        <v>7786208.2111290172</v>
      </c>
      <c r="L154" s="508">
        <f t="shared" si="122"/>
        <v>7989114.0907153869</v>
      </c>
      <c r="M154" s="503"/>
      <c r="N154" s="503"/>
      <c r="O154" s="503"/>
      <c r="P154" s="223"/>
      <c r="R154" s="223"/>
      <c r="S154" s="223"/>
      <c r="T154" s="223"/>
      <c r="U154" s="223"/>
      <c r="V154" s="223"/>
      <c r="X154" s="223"/>
      <c r="Y154" s="223"/>
      <c r="Z154" s="223"/>
      <c r="AA154" s="223"/>
      <c r="AB154" s="223"/>
      <c r="AC154" s="223"/>
      <c r="AD154" s="223"/>
      <c r="AE154" s="223"/>
      <c r="AF154" s="223"/>
      <c r="AG154" s="223"/>
      <c r="AH154" s="223"/>
      <c r="AJ154" s="223"/>
      <c r="AK154" s="223"/>
      <c r="AL154" s="223"/>
      <c r="AM154" s="223"/>
      <c r="AN154" s="223"/>
      <c r="AP154" s="223"/>
      <c r="AQ154" s="223"/>
      <c r="AR154" s="223"/>
      <c r="AS154" s="223"/>
      <c r="AU154" s="223"/>
      <c r="AV154" s="223"/>
      <c r="AW154" s="223"/>
      <c r="AX154" s="223"/>
      <c r="AY154" s="223"/>
      <c r="AZ154" s="223"/>
      <c r="BA154" s="223"/>
      <c r="BB154" s="223"/>
      <c r="BC154" s="223"/>
    </row>
    <row r="155" spans="2:55">
      <c r="B155" s="223"/>
      <c r="C155" s="721" t="str">
        <f>'C. Masterfiles'!C84</f>
        <v>T04</v>
      </c>
      <c r="D155" s="410" t="str">
        <f>'C. Masterfiles'!D84</f>
        <v>RNC-MSC</v>
      </c>
      <c r="E155" s="410"/>
      <c r="F155" s="413">
        <f t="shared" si="116"/>
        <v>3023549.0080887685</v>
      </c>
      <c r="G155" s="413">
        <f t="shared" si="117"/>
        <v>2997412.6318453471</v>
      </c>
      <c r="H155" s="413">
        <f t="shared" si="118"/>
        <v>2964843.4123059646</v>
      </c>
      <c r="I155" s="413">
        <f t="shared" si="119"/>
        <v>2931184.5190046718</v>
      </c>
      <c r="J155" s="413">
        <f t="shared" si="120"/>
        <v>2869402.1589268507</v>
      </c>
      <c r="K155" s="413">
        <f t="shared" si="121"/>
        <v>2840551.7750801975</v>
      </c>
      <c r="L155" s="508">
        <f t="shared" si="122"/>
        <v>2806059.9330197112</v>
      </c>
      <c r="M155" s="223"/>
      <c r="N155" s="223"/>
      <c r="O155" s="223"/>
      <c r="P155" s="223"/>
      <c r="R155" s="223"/>
      <c r="S155" s="223"/>
      <c r="T155" s="223"/>
      <c r="U155" s="223"/>
      <c r="V155" s="223"/>
      <c r="X155" s="223"/>
      <c r="Y155" s="223"/>
      <c r="Z155" s="223"/>
      <c r="AA155" s="223"/>
      <c r="AB155" s="223"/>
      <c r="AC155" s="223"/>
      <c r="AD155" s="223"/>
      <c r="AE155" s="223"/>
      <c r="AF155" s="223"/>
      <c r="AG155" s="223"/>
      <c r="AH155" s="223"/>
      <c r="AJ155" s="223"/>
      <c r="AK155" s="223"/>
      <c r="AL155" s="223"/>
      <c r="AM155" s="223"/>
      <c r="AN155" s="223"/>
      <c r="AP155" s="223"/>
      <c r="AQ155" s="223"/>
      <c r="AR155" s="223"/>
      <c r="AS155" s="223"/>
      <c r="AU155" s="223"/>
      <c r="AV155" s="223"/>
      <c r="AW155" s="223"/>
      <c r="AX155" s="223"/>
      <c r="AY155" s="223"/>
      <c r="AZ155" s="223"/>
      <c r="BA155" s="223"/>
      <c r="BB155" s="223"/>
      <c r="BC155" s="223"/>
    </row>
    <row r="156" spans="2:55">
      <c r="B156" s="223"/>
      <c r="C156" s="721" t="str">
        <f>'C. Masterfiles'!C85</f>
        <v>T05</v>
      </c>
      <c r="D156" s="410" t="str">
        <f>'C. Masterfiles'!D85</f>
        <v>MSC-MSC</v>
      </c>
      <c r="E156" s="410"/>
      <c r="F156" s="413">
        <f t="shared" si="116"/>
        <v>2594255.975394852</v>
      </c>
      <c r="G156" s="413">
        <f t="shared" si="117"/>
        <v>2580614.1581880986</v>
      </c>
      <c r="H156" s="413">
        <f t="shared" si="118"/>
        <v>2710866.6867946186</v>
      </c>
      <c r="I156" s="413">
        <f t="shared" si="119"/>
        <v>2848742.3653779048</v>
      </c>
      <c r="J156" s="413">
        <f t="shared" si="120"/>
        <v>2984034.3655445706</v>
      </c>
      <c r="K156" s="413">
        <f t="shared" si="121"/>
        <v>3078728.6642817832</v>
      </c>
      <c r="L156" s="508">
        <f t="shared" si="122"/>
        <v>3176742.6383022447</v>
      </c>
      <c r="M156" s="223"/>
      <c r="N156" s="223"/>
      <c r="O156" s="223"/>
      <c r="P156" s="223"/>
      <c r="R156" s="223"/>
      <c r="S156" s="223"/>
      <c r="T156" s="223"/>
      <c r="U156" s="223"/>
      <c r="V156" s="223"/>
      <c r="X156" s="223"/>
      <c r="Y156" s="223"/>
      <c r="Z156" s="223"/>
      <c r="AA156" s="223"/>
      <c r="AB156" s="223"/>
      <c r="AC156" s="223"/>
      <c r="AD156" s="223"/>
      <c r="AE156" s="223"/>
      <c r="AF156" s="223"/>
      <c r="AG156" s="223"/>
      <c r="AH156" s="223"/>
      <c r="AJ156" s="223"/>
      <c r="AK156" s="223"/>
      <c r="AL156" s="223"/>
      <c r="AM156" s="223"/>
      <c r="AN156" s="223"/>
      <c r="AP156" s="223"/>
      <c r="AQ156" s="223"/>
      <c r="AR156" s="223"/>
      <c r="AS156" s="223"/>
      <c r="AU156" s="223"/>
      <c r="AV156" s="223"/>
      <c r="AW156" s="223"/>
      <c r="AX156" s="223"/>
      <c r="AY156" s="223"/>
      <c r="AZ156" s="223"/>
      <c r="BA156" s="223"/>
      <c r="BB156" s="223"/>
      <c r="BC156" s="223"/>
    </row>
    <row r="157" spans="2:55">
      <c r="B157" s="223"/>
      <c r="C157" s="721" t="str">
        <f>'C. Masterfiles'!C86</f>
        <v>T06</v>
      </c>
      <c r="D157" s="410" t="str">
        <f>'C. Masterfiles'!D86</f>
        <v>MSC-PPP</v>
      </c>
      <c r="E157" s="410"/>
      <c r="F157" s="413">
        <f t="shared" si="116"/>
        <v>3872.0238438729134</v>
      </c>
      <c r="G157" s="413">
        <f t="shared" si="117"/>
        <v>3851.6629226688033</v>
      </c>
      <c r="H157" s="413">
        <f t="shared" si="118"/>
        <v>4046.069681783013</v>
      </c>
      <c r="I157" s="413">
        <f t="shared" si="119"/>
        <v>4251.8542766834398</v>
      </c>
      <c r="J157" s="413">
        <f t="shared" si="120"/>
        <v>4453.7826351411495</v>
      </c>
      <c r="K157" s="413">
        <f t="shared" si="121"/>
        <v>4595.1174093757963</v>
      </c>
      <c r="L157" s="508">
        <f t="shared" si="122"/>
        <v>4741.4069228391709</v>
      </c>
      <c r="M157" s="223"/>
      <c r="N157" s="223"/>
      <c r="O157" s="223"/>
      <c r="P157" s="223"/>
      <c r="R157" s="223"/>
      <c r="S157" s="223"/>
      <c r="T157" s="223"/>
      <c r="U157" s="223"/>
      <c r="V157" s="223"/>
      <c r="X157" s="223"/>
      <c r="Y157" s="223"/>
      <c r="Z157" s="223"/>
      <c r="AA157" s="223"/>
      <c r="AB157" s="223"/>
      <c r="AC157" s="223"/>
      <c r="AD157" s="223"/>
      <c r="AE157" s="223"/>
      <c r="AF157" s="223"/>
      <c r="AG157" s="223"/>
      <c r="AH157" s="223"/>
      <c r="AJ157" s="223"/>
      <c r="AK157" s="223"/>
      <c r="AL157" s="223"/>
      <c r="AM157" s="223"/>
      <c r="AN157" s="223"/>
      <c r="AP157" s="223"/>
      <c r="AQ157" s="223"/>
      <c r="AR157" s="223"/>
      <c r="AS157" s="223"/>
      <c r="AU157" s="223"/>
      <c r="AV157" s="223"/>
      <c r="AW157" s="223"/>
      <c r="AX157" s="223"/>
      <c r="AY157" s="223"/>
      <c r="AZ157" s="223"/>
      <c r="BA157" s="223"/>
      <c r="BB157" s="223"/>
      <c r="BC157" s="223"/>
    </row>
    <row r="158" spans="2:55">
      <c r="B158" s="223"/>
      <c r="C158" s="721" t="str">
        <f>'C. Masterfiles'!C87</f>
        <v>T07</v>
      </c>
      <c r="D158" s="410" t="str">
        <f>'C. Masterfiles'!D87</f>
        <v>MSC-HLR</v>
      </c>
      <c r="E158" s="410"/>
      <c r="F158" s="413">
        <f t="shared" si="116"/>
        <v>1892.9894347823138</v>
      </c>
      <c r="G158" s="413">
        <f t="shared" si="117"/>
        <v>1883.0352066380819</v>
      </c>
      <c r="H158" s="413">
        <f t="shared" si="118"/>
        <v>1978.0785110939175</v>
      </c>
      <c r="I158" s="413">
        <f t="shared" si="119"/>
        <v>2078.6843130452366</v>
      </c>
      <c r="J158" s="413">
        <f t="shared" si="120"/>
        <v>2177.4048438467839</v>
      </c>
      <c r="K158" s="413">
        <f t="shared" si="121"/>
        <v>2246.5018445837218</v>
      </c>
      <c r="L158" s="508">
        <f t="shared" si="122"/>
        <v>2318.021162276928</v>
      </c>
      <c r="M158" s="223"/>
      <c r="N158" s="223"/>
      <c r="O158" s="223"/>
      <c r="P158" s="223"/>
      <c r="R158" s="223"/>
      <c r="S158" s="223"/>
      <c r="T158" s="223"/>
      <c r="U158" s="223"/>
      <c r="V158" s="223"/>
      <c r="X158" s="223"/>
      <c r="Y158" s="223"/>
      <c r="Z158" s="223"/>
      <c r="AA158" s="223"/>
      <c r="AB158" s="223"/>
      <c r="AC158" s="223"/>
      <c r="AD158" s="223"/>
      <c r="AE158" s="223"/>
      <c r="AF158" s="223"/>
      <c r="AG158" s="223"/>
      <c r="AH158" s="223"/>
      <c r="AJ158" s="223"/>
      <c r="AK158" s="223"/>
      <c r="AL158" s="223"/>
      <c r="AM158" s="223"/>
      <c r="AN158" s="223"/>
      <c r="AP158" s="223"/>
      <c r="AQ158" s="223"/>
      <c r="AR158" s="223"/>
      <c r="AS158" s="223"/>
      <c r="AU158" s="223"/>
      <c r="AV158" s="223"/>
      <c r="AW158" s="223"/>
      <c r="AX158" s="223"/>
      <c r="AY158" s="223"/>
      <c r="AZ158" s="223"/>
      <c r="BA158" s="223"/>
      <c r="BB158" s="223"/>
      <c r="BC158" s="223"/>
    </row>
    <row r="159" spans="2:55">
      <c r="B159" s="223"/>
      <c r="C159" s="721" t="str">
        <f>'C. Masterfiles'!C88</f>
        <v>T08</v>
      </c>
      <c r="D159" s="410" t="str">
        <f>'C. Masterfiles'!D88</f>
        <v>MSC-SMS</v>
      </c>
      <c r="E159" s="410"/>
      <c r="F159" s="413">
        <f t="shared" si="116"/>
        <v>2599.1059377320066</v>
      </c>
      <c r="G159" s="413">
        <f t="shared" si="117"/>
        <v>2665.5464459515597</v>
      </c>
      <c r="H159" s="413">
        <f t="shared" si="118"/>
        <v>2733.9441259416494</v>
      </c>
      <c r="I159" s="413">
        <f t="shared" si="119"/>
        <v>2804.3654297330895</v>
      </c>
      <c r="J159" s="413">
        <f t="shared" si="120"/>
        <v>2876.8793252288669</v>
      </c>
      <c r="K159" s="413">
        <f t="shared" si="121"/>
        <v>2951.5573981012799</v>
      </c>
      <c r="L159" s="508">
        <f t="shared" si="122"/>
        <v>3028.473957968688</v>
      </c>
      <c r="M159" s="223"/>
      <c r="N159" s="223"/>
      <c r="O159" s="223"/>
      <c r="P159" s="223"/>
      <c r="R159" s="223"/>
      <c r="S159" s="223"/>
      <c r="T159" s="223"/>
      <c r="U159" s="223"/>
      <c r="V159" s="223"/>
      <c r="X159" s="223"/>
      <c r="Y159" s="223"/>
      <c r="Z159" s="223"/>
      <c r="AA159" s="223"/>
      <c r="AB159" s="223"/>
      <c r="AC159" s="223"/>
      <c r="AD159" s="223"/>
      <c r="AE159" s="223"/>
      <c r="AF159" s="223"/>
      <c r="AG159" s="223"/>
      <c r="AH159" s="223"/>
      <c r="AJ159" s="223"/>
      <c r="AK159" s="223"/>
      <c r="AL159" s="223"/>
      <c r="AM159" s="223"/>
      <c r="AN159" s="223"/>
      <c r="AP159" s="223"/>
      <c r="AQ159" s="223"/>
      <c r="AR159" s="223"/>
      <c r="AS159" s="223"/>
      <c r="AU159" s="223"/>
      <c r="AV159" s="223"/>
      <c r="AW159" s="223"/>
      <c r="AX159" s="223"/>
      <c r="AY159" s="223"/>
      <c r="AZ159" s="223"/>
      <c r="BA159" s="223"/>
      <c r="BB159" s="223"/>
      <c r="BC159" s="223"/>
    </row>
    <row r="160" spans="2:55">
      <c r="B160" s="223"/>
      <c r="C160" s="721" t="str">
        <f>'C. Masterfiles'!C89</f>
        <v>T09</v>
      </c>
      <c r="D160" s="410" t="str">
        <f>'C. Masterfiles'!D89</f>
        <v>MSC-MMS</v>
      </c>
      <c r="E160" s="410"/>
      <c r="F160" s="413">
        <f t="shared" si="116"/>
        <v>15111.081033325621</v>
      </c>
      <c r="G160" s="413">
        <f t="shared" si="117"/>
        <v>15497.363057857905</v>
      </c>
      <c r="H160" s="413">
        <f t="shared" si="118"/>
        <v>15895.023988032848</v>
      </c>
      <c r="I160" s="413">
        <f t="shared" si="119"/>
        <v>16304.450172866804</v>
      </c>
      <c r="J160" s="413">
        <f t="shared" si="120"/>
        <v>16726.042588539916</v>
      </c>
      <c r="K160" s="413">
        <f t="shared" si="121"/>
        <v>17160.217430821402</v>
      </c>
      <c r="L160" s="508">
        <f t="shared" si="122"/>
        <v>17607.406732376097</v>
      </c>
      <c r="M160" s="223"/>
      <c r="N160" s="223"/>
      <c r="O160" s="223"/>
      <c r="P160" s="223"/>
      <c r="R160" s="223"/>
      <c r="S160" s="223"/>
      <c r="T160" s="223"/>
      <c r="U160" s="223"/>
      <c r="V160" s="223"/>
      <c r="X160" s="223"/>
      <c r="Y160" s="223"/>
      <c r="Z160" s="223"/>
      <c r="AA160" s="223"/>
      <c r="AB160" s="223"/>
      <c r="AC160" s="223"/>
      <c r="AD160" s="223"/>
      <c r="AE160" s="223"/>
      <c r="AF160" s="223"/>
      <c r="AG160" s="223"/>
      <c r="AH160" s="223"/>
      <c r="AJ160" s="223"/>
      <c r="AK160" s="223"/>
      <c r="AL160" s="223"/>
      <c r="AM160" s="223"/>
      <c r="AN160" s="223"/>
      <c r="AP160" s="223"/>
      <c r="AQ160" s="223"/>
      <c r="AR160" s="223"/>
      <c r="AS160" s="223"/>
      <c r="AU160" s="223"/>
      <c r="AV160" s="223"/>
      <c r="AW160" s="223"/>
      <c r="AX160" s="223"/>
      <c r="AY160" s="223"/>
      <c r="AZ160" s="223"/>
      <c r="BA160" s="223"/>
      <c r="BB160" s="223"/>
      <c r="BC160" s="223"/>
    </row>
    <row r="161" spans="2:55">
      <c r="B161" s="223"/>
      <c r="C161" s="721" t="str">
        <f>'C. Masterfiles'!C90</f>
        <v>T10</v>
      </c>
      <c r="D161" s="410" t="str">
        <f>'C. Masterfiles'!D90</f>
        <v>MSC-OSS</v>
      </c>
      <c r="E161" s="410"/>
      <c r="F161" s="413">
        <f t="shared" si="116"/>
        <v>9464.947173911567</v>
      </c>
      <c r="G161" s="413">
        <f t="shared" si="117"/>
        <v>9415.1760331904097</v>
      </c>
      <c r="H161" s="413">
        <f t="shared" si="118"/>
        <v>9890.3925554695888</v>
      </c>
      <c r="I161" s="413">
        <f t="shared" si="119"/>
        <v>10393.421565226188</v>
      </c>
      <c r="J161" s="413">
        <f t="shared" si="120"/>
        <v>10887.024219233921</v>
      </c>
      <c r="K161" s="413">
        <f t="shared" si="121"/>
        <v>11232.509222918612</v>
      </c>
      <c r="L161" s="508">
        <f t="shared" si="122"/>
        <v>11590.105811384639</v>
      </c>
      <c r="M161" s="223"/>
      <c r="N161" s="223"/>
      <c r="O161" s="223"/>
      <c r="P161" s="223"/>
      <c r="R161" s="223"/>
      <c r="S161" s="223"/>
      <c r="T161" s="223"/>
      <c r="U161" s="223"/>
      <c r="V161" s="223"/>
      <c r="X161" s="223"/>
      <c r="Y161" s="223"/>
      <c r="Z161" s="223"/>
      <c r="AA161" s="223"/>
      <c r="AB161" s="223"/>
      <c r="AC161" s="223"/>
      <c r="AD161" s="223"/>
      <c r="AE161" s="223"/>
      <c r="AF161" s="223"/>
      <c r="AG161" s="223"/>
      <c r="AH161" s="223"/>
      <c r="AJ161" s="223"/>
      <c r="AK161" s="223"/>
      <c r="AL161" s="223"/>
      <c r="AM161" s="223"/>
      <c r="AN161" s="223"/>
      <c r="AP161" s="223"/>
      <c r="AQ161" s="223"/>
      <c r="AR161" s="223"/>
      <c r="AS161" s="223"/>
      <c r="AU161" s="223"/>
      <c r="AV161" s="223"/>
      <c r="AW161" s="223"/>
      <c r="AX161" s="223"/>
      <c r="AY161" s="223"/>
      <c r="AZ161" s="223"/>
      <c r="BA161" s="223"/>
      <c r="BB161" s="223"/>
      <c r="BC161" s="223"/>
    </row>
    <row r="162" spans="2:55">
      <c r="B162" s="223"/>
      <c r="C162" s="721" t="str">
        <f>'C. Masterfiles'!C91</f>
        <v>T11</v>
      </c>
      <c r="D162" s="410" t="str">
        <f>'C. Masterfiles'!D91</f>
        <v>MSC-GPRS</v>
      </c>
      <c r="E162" s="410"/>
      <c r="F162" s="413">
        <f t="shared" si="116"/>
        <v>10325.396916994438</v>
      </c>
      <c r="G162" s="413">
        <f t="shared" si="117"/>
        <v>10271.10112711681</v>
      </c>
      <c r="H162" s="413">
        <f t="shared" si="118"/>
        <v>10789.519151421367</v>
      </c>
      <c r="I162" s="413">
        <f t="shared" si="119"/>
        <v>11338.278071155841</v>
      </c>
      <c r="J162" s="413">
        <f t="shared" si="120"/>
        <v>11876.753693709732</v>
      </c>
      <c r="K162" s="413">
        <f t="shared" si="121"/>
        <v>12253.646425002124</v>
      </c>
      <c r="L162" s="508">
        <f t="shared" si="122"/>
        <v>12643.751794237789</v>
      </c>
      <c r="M162" s="223"/>
      <c r="N162" s="223"/>
      <c r="O162" s="223"/>
      <c r="P162" s="223"/>
      <c r="R162" s="223"/>
      <c r="S162" s="223"/>
      <c r="T162" s="223"/>
      <c r="U162" s="223"/>
      <c r="V162" s="223"/>
      <c r="X162" s="223"/>
      <c r="Y162" s="223"/>
      <c r="Z162" s="223"/>
      <c r="AA162" s="223"/>
      <c r="AB162" s="223"/>
      <c r="AC162" s="223"/>
      <c r="AD162" s="223"/>
      <c r="AE162" s="223"/>
      <c r="AF162" s="223"/>
      <c r="AG162" s="223"/>
      <c r="AH162" s="223"/>
      <c r="AJ162" s="223"/>
      <c r="AK162" s="223"/>
      <c r="AL162" s="223"/>
      <c r="AM162" s="223"/>
      <c r="AN162" s="223"/>
      <c r="AP162" s="223"/>
      <c r="AQ162" s="223"/>
      <c r="AR162" s="223"/>
      <c r="AS162" s="223"/>
      <c r="AU162" s="223"/>
      <c r="AV162" s="223"/>
      <c r="AW162" s="223"/>
      <c r="AX162" s="223"/>
      <c r="AY162" s="223"/>
      <c r="AZ162" s="223"/>
      <c r="BA162" s="223"/>
      <c r="BB162" s="223"/>
      <c r="BC162" s="223"/>
    </row>
    <row r="163" spans="2:55">
      <c r="B163" s="223"/>
      <c r="C163" s="721" t="str">
        <f>'C. Masterfiles'!C92</f>
        <v>T12</v>
      </c>
      <c r="D163" s="410" t="str">
        <f>'C. Masterfiles'!D92</f>
        <v>MSC-BIL</v>
      </c>
      <c r="E163" s="410"/>
      <c r="F163" s="413">
        <f t="shared" si="116"/>
        <v>9464.947173911567</v>
      </c>
      <c r="G163" s="413">
        <f t="shared" si="117"/>
        <v>9415.1760331904097</v>
      </c>
      <c r="H163" s="413">
        <f t="shared" si="118"/>
        <v>9890.3925554695888</v>
      </c>
      <c r="I163" s="413">
        <f t="shared" si="119"/>
        <v>10393.421565226188</v>
      </c>
      <c r="J163" s="413">
        <f t="shared" si="120"/>
        <v>10887.024219233921</v>
      </c>
      <c r="K163" s="413">
        <f t="shared" si="121"/>
        <v>11232.509222918612</v>
      </c>
      <c r="L163" s="508">
        <f t="shared" si="122"/>
        <v>11590.105811384639</v>
      </c>
      <c r="M163" s="223"/>
      <c r="N163" s="223"/>
      <c r="O163" s="223"/>
      <c r="P163" s="223"/>
      <c r="R163" s="223"/>
      <c r="S163" s="223"/>
      <c r="T163" s="223"/>
      <c r="U163" s="223"/>
      <c r="V163" s="223"/>
      <c r="X163" s="223"/>
      <c r="Y163" s="223"/>
      <c r="Z163" s="223"/>
      <c r="AA163" s="223"/>
      <c r="AB163" s="223"/>
      <c r="AC163" s="223"/>
      <c r="AD163" s="223"/>
      <c r="AE163" s="223"/>
      <c r="AF163" s="223"/>
      <c r="AG163" s="223"/>
      <c r="AH163" s="223"/>
      <c r="AJ163" s="223"/>
      <c r="AK163" s="223"/>
      <c r="AL163" s="223"/>
      <c r="AM163" s="223"/>
      <c r="AN163" s="223"/>
      <c r="AP163" s="223"/>
      <c r="AQ163" s="223"/>
      <c r="AR163" s="223"/>
      <c r="AS163" s="223"/>
      <c r="AU163" s="223"/>
      <c r="AV163" s="223"/>
      <c r="AW163" s="223"/>
      <c r="AX163" s="223"/>
      <c r="AY163" s="223"/>
      <c r="AZ163" s="223"/>
      <c r="BA163" s="223"/>
      <c r="BB163" s="223"/>
      <c r="BC163" s="223"/>
    </row>
    <row r="164" spans="2:55">
      <c r="B164" s="223"/>
      <c r="C164" s="721" t="str">
        <f>'C. Masterfiles'!C93</f>
        <v>T13</v>
      </c>
      <c r="D164" s="410" t="str">
        <f>'C. Masterfiles'!D93</f>
        <v>MSC-IBIL</v>
      </c>
      <c r="E164" s="410"/>
      <c r="F164" s="413">
        <f t="shared" si="116"/>
        <v>826.03175335955495</v>
      </c>
      <c r="G164" s="413">
        <f t="shared" si="117"/>
        <v>821.68809016934483</v>
      </c>
      <c r="H164" s="413">
        <f t="shared" si="118"/>
        <v>863.16153211370954</v>
      </c>
      <c r="I164" s="413">
        <f t="shared" si="119"/>
        <v>907.06224569246729</v>
      </c>
      <c r="J164" s="413">
        <f t="shared" si="120"/>
        <v>950.14029549677844</v>
      </c>
      <c r="K164" s="413">
        <f t="shared" si="121"/>
        <v>980.2917140001698</v>
      </c>
      <c r="L164" s="508">
        <f t="shared" si="122"/>
        <v>1011.5001435390232</v>
      </c>
      <c r="M164" s="223"/>
      <c r="N164" s="223"/>
      <c r="O164" s="223"/>
      <c r="P164" s="223"/>
      <c r="R164" s="223"/>
      <c r="S164" s="223"/>
      <c r="T164" s="223"/>
      <c r="U164" s="223"/>
      <c r="V164" s="223"/>
      <c r="X164" s="223"/>
      <c r="Y164" s="223"/>
      <c r="Z164" s="223"/>
      <c r="AA164" s="223"/>
      <c r="AB164" s="223"/>
      <c r="AC164" s="223"/>
      <c r="AD164" s="223"/>
      <c r="AE164" s="223"/>
      <c r="AF164" s="223"/>
      <c r="AG164" s="223"/>
      <c r="AH164" s="223"/>
      <c r="AJ164" s="223"/>
      <c r="AK164" s="223"/>
      <c r="AL164" s="223"/>
      <c r="AM164" s="223"/>
      <c r="AN164" s="223"/>
      <c r="AP164" s="223"/>
      <c r="AQ164" s="223"/>
      <c r="AR164" s="223"/>
      <c r="AS164" s="223"/>
      <c r="AU164" s="223"/>
      <c r="AV164" s="223"/>
      <c r="AW164" s="223"/>
      <c r="AX164" s="223"/>
      <c r="AY164" s="223"/>
      <c r="AZ164" s="223"/>
      <c r="BA164" s="223"/>
      <c r="BB164" s="223"/>
      <c r="BC164" s="223"/>
    </row>
    <row r="165" spans="2:55">
      <c r="B165" s="223"/>
      <c r="C165" s="721" t="str">
        <f>'C. Masterfiles'!C94</f>
        <v>T14</v>
      </c>
      <c r="D165" s="410" t="str">
        <f>'C. Masterfiles'!D94</f>
        <v>MSC-IGW</v>
      </c>
      <c r="E165" s="410"/>
      <c r="F165" s="413">
        <f t="shared" si="116"/>
        <v>19508.954179497083</v>
      </c>
      <c r="G165" s="413">
        <f t="shared" si="117"/>
        <v>19991.714092050661</v>
      </c>
      <c r="H165" s="413">
        <f t="shared" si="118"/>
        <v>20486.979332381467</v>
      </c>
      <c r="I165" s="413">
        <f t="shared" si="119"/>
        <v>20994.923255390262</v>
      </c>
      <c r="J165" s="413">
        <f t="shared" si="120"/>
        <v>21425.490507238042</v>
      </c>
      <c r="K165" s="413">
        <f t="shared" si="121"/>
        <v>22056.145643186763</v>
      </c>
      <c r="L165" s="508">
        <f t="shared" si="122"/>
        <v>22630.921132187854</v>
      </c>
      <c r="M165" s="223"/>
      <c r="N165" s="223"/>
      <c r="O165" s="223"/>
      <c r="P165" s="223"/>
      <c r="R165" s="223"/>
      <c r="S165" s="223"/>
      <c r="T165" s="223"/>
      <c r="U165" s="223"/>
      <c r="V165" s="223"/>
      <c r="X165" s="223"/>
      <c r="Y165" s="223"/>
      <c r="Z165" s="223"/>
      <c r="AA165" s="223"/>
      <c r="AB165" s="223"/>
      <c r="AC165" s="223"/>
      <c r="AD165" s="223"/>
      <c r="AE165" s="223"/>
      <c r="AF165" s="223"/>
      <c r="AG165" s="223"/>
      <c r="AH165" s="223"/>
      <c r="AJ165" s="223"/>
      <c r="AK165" s="223"/>
      <c r="AL165" s="223"/>
      <c r="AM165" s="223"/>
      <c r="AN165" s="223"/>
      <c r="AP165" s="223"/>
      <c r="AQ165" s="223"/>
      <c r="AR165" s="223"/>
      <c r="AS165" s="223"/>
      <c r="AU165" s="223"/>
      <c r="AV165" s="223"/>
      <c r="AW165" s="223"/>
      <c r="AX165" s="223"/>
      <c r="AY165" s="223"/>
      <c r="AZ165" s="223"/>
      <c r="BA165" s="223"/>
      <c r="BB165" s="223"/>
      <c r="BC165" s="223"/>
    </row>
    <row r="166" spans="2:55">
      <c r="B166" s="223"/>
      <c r="C166" s="721" t="str">
        <f>'C. Masterfiles'!C95</f>
        <v>T15</v>
      </c>
      <c r="D166" s="410" t="str">
        <f>'C. Masterfiles'!D95</f>
        <v>MSC-INT</v>
      </c>
      <c r="E166" s="410"/>
      <c r="F166" s="413">
        <f t="shared" si="116"/>
        <v>3901.7908358994173</v>
      </c>
      <c r="G166" s="413">
        <f t="shared" si="117"/>
        <v>3998.3428184101317</v>
      </c>
      <c r="H166" s="413">
        <f t="shared" si="118"/>
        <v>4097.3958664762931</v>
      </c>
      <c r="I166" s="413">
        <f t="shared" si="119"/>
        <v>4198.9846510780517</v>
      </c>
      <c r="J166" s="413">
        <f t="shared" si="120"/>
        <v>4285.0981014476083</v>
      </c>
      <c r="K166" s="413">
        <f t="shared" si="121"/>
        <v>4411.229128637352</v>
      </c>
      <c r="L166" s="508">
        <f t="shared" si="122"/>
        <v>4526.1842264375709</v>
      </c>
      <c r="M166" s="223"/>
      <c r="N166" s="223"/>
      <c r="O166" s="223"/>
      <c r="P166" s="223"/>
      <c r="R166" s="223"/>
      <c r="S166" s="223"/>
      <c r="T166" s="223"/>
      <c r="U166" s="223"/>
      <c r="V166" s="223"/>
      <c r="X166" s="223"/>
      <c r="Y166" s="223"/>
      <c r="Z166" s="223"/>
      <c r="AA166" s="223"/>
      <c r="AB166" s="223"/>
      <c r="AC166" s="223"/>
      <c r="AD166" s="223"/>
      <c r="AE166" s="223"/>
      <c r="AF166" s="223"/>
      <c r="AG166" s="223"/>
      <c r="AH166" s="223"/>
      <c r="AJ166" s="223"/>
      <c r="AK166" s="223"/>
      <c r="AL166" s="223"/>
      <c r="AM166" s="223"/>
      <c r="AN166" s="223"/>
      <c r="AP166" s="223"/>
      <c r="AQ166" s="223"/>
      <c r="AR166" s="223"/>
      <c r="AS166" s="223"/>
      <c r="AU166" s="223"/>
      <c r="AV166" s="223"/>
      <c r="AW166" s="223"/>
      <c r="AX166" s="223"/>
      <c r="AY166" s="223"/>
      <c r="AZ166" s="223"/>
      <c r="BA166" s="223"/>
      <c r="BB166" s="223"/>
      <c r="BC166" s="223"/>
    </row>
    <row r="167" spans="2:55">
      <c r="B167" s="223"/>
      <c r="C167" s="721" t="str">
        <f>'C. Masterfiles'!C96</f>
        <v>T16</v>
      </c>
      <c r="D167" s="410" t="str">
        <f>'C. Masterfiles'!D96</f>
        <v>MSC-IN/NGIN</v>
      </c>
      <c r="E167" s="410"/>
      <c r="F167" s="413">
        <f t="shared" si="116"/>
        <v>2634.3315733595032</v>
      </c>
      <c r="G167" s="413">
        <f t="shared" si="117"/>
        <v>2697.3241293077722</v>
      </c>
      <c r="H167" s="413">
        <f t="shared" si="118"/>
        <v>2761.7044045891544</v>
      </c>
      <c r="I167" s="413">
        <f t="shared" si="119"/>
        <v>2827.4509966654441</v>
      </c>
      <c r="J167" s="413">
        <f t="shared" si="120"/>
        <v>2869.9320730756704</v>
      </c>
      <c r="K167" s="413">
        <f t="shared" si="121"/>
        <v>2964.7457982592055</v>
      </c>
      <c r="L167" s="508">
        <f t="shared" si="122"/>
        <v>3042.0060432505938</v>
      </c>
      <c r="M167" s="223"/>
      <c r="N167" s="223"/>
      <c r="O167" s="223"/>
      <c r="P167" s="223"/>
      <c r="R167" s="223"/>
      <c r="S167" s="223"/>
      <c r="T167" s="223"/>
      <c r="U167" s="223"/>
      <c r="V167" s="223"/>
      <c r="X167" s="223"/>
      <c r="Y167" s="223"/>
      <c r="Z167" s="223"/>
      <c r="AA167" s="223"/>
      <c r="AB167" s="223"/>
      <c r="AC167" s="223"/>
      <c r="AD167" s="223"/>
      <c r="AE167" s="223"/>
      <c r="AF167" s="223"/>
      <c r="AG167" s="223"/>
      <c r="AH167" s="223"/>
      <c r="AJ167" s="223"/>
      <c r="AK167" s="223"/>
      <c r="AL167" s="223"/>
      <c r="AM167" s="223"/>
      <c r="AN167" s="223"/>
      <c r="AP167" s="223"/>
      <c r="AQ167" s="223"/>
      <c r="AR167" s="223"/>
      <c r="AS167" s="223"/>
      <c r="AU167" s="223"/>
      <c r="AV167" s="223"/>
      <c r="AW167" s="223"/>
      <c r="AX167" s="223"/>
      <c r="AY167" s="223"/>
      <c r="AZ167" s="223"/>
      <c r="BA167" s="223"/>
      <c r="BB167" s="223"/>
      <c r="BC167" s="223"/>
    </row>
    <row r="168" spans="2:55">
      <c r="B168" s="223"/>
      <c r="C168" s="721" t="str">
        <f>'C. Masterfiles'!C97</f>
        <v>T17</v>
      </c>
      <c r="D168" s="410" t="str">
        <f>'C. Masterfiles'!D97</f>
        <v>eNodeB-MSC</v>
      </c>
      <c r="E168" s="410"/>
      <c r="F168" s="413">
        <f t="shared" si="116"/>
        <v>0</v>
      </c>
      <c r="G168" s="413">
        <f t="shared" si="117"/>
        <v>0</v>
      </c>
      <c r="H168" s="413">
        <f t="shared" si="118"/>
        <v>0</v>
      </c>
      <c r="I168" s="413">
        <f t="shared" si="119"/>
        <v>0</v>
      </c>
      <c r="J168" s="413">
        <f t="shared" si="120"/>
        <v>0</v>
      </c>
      <c r="K168" s="413">
        <f t="shared" si="121"/>
        <v>0</v>
      </c>
      <c r="L168" s="508">
        <f t="shared" si="122"/>
        <v>0</v>
      </c>
      <c r="M168" s="223"/>
      <c r="N168" s="223"/>
      <c r="O168" s="223"/>
      <c r="P168" s="223"/>
      <c r="R168" s="223"/>
      <c r="S168" s="223"/>
      <c r="T168" s="223"/>
      <c r="U168" s="223"/>
      <c r="V168" s="223"/>
      <c r="X168" s="223"/>
      <c r="Y168" s="223"/>
      <c r="Z168" s="223"/>
      <c r="AA168" s="223"/>
      <c r="AB168" s="223"/>
      <c r="AC168" s="223"/>
      <c r="AD168" s="223"/>
      <c r="AE168" s="223"/>
      <c r="AF168" s="223"/>
      <c r="AG168" s="223"/>
      <c r="AH168" s="223"/>
      <c r="AJ168" s="223"/>
      <c r="AK168" s="223"/>
      <c r="AL168" s="223"/>
      <c r="AM168" s="223"/>
      <c r="AN168" s="223"/>
      <c r="AP168" s="223"/>
      <c r="AQ168" s="223"/>
      <c r="AR168" s="223"/>
      <c r="AS168" s="223"/>
      <c r="AU168" s="223"/>
      <c r="AV168" s="223"/>
      <c r="AW168" s="223"/>
      <c r="AX168" s="223"/>
      <c r="AY168" s="223"/>
      <c r="AZ168" s="223"/>
      <c r="BA168" s="223"/>
      <c r="BB168" s="223"/>
      <c r="BC168" s="223"/>
    </row>
    <row r="169" spans="2:55">
      <c r="B169" s="223"/>
      <c r="C169" s="721" t="str">
        <f>'C. Masterfiles'!C98</f>
        <v>T18</v>
      </c>
      <c r="D169" s="410" t="str">
        <f>'C. Masterfiles'!D98</f>
        <v>OTHER: complete as required</v>
      </c>
      <c r="E169" s="410"/>
      <c r="F169" s="413">
        <f t="shared" si="116"/>
        <v>0</v>
      </c>
      <c r="G169" s="413">
        <f t="shared" si="117"/>
        <v>0</v>
      </c>
      <c r="H169" s="413">
        <f t="shared" si="118"/>
        <v>0</v>
      </c>
      <c r="I169" s="413">
        <f t="shared" si="119"/>
        <v>0</v>
      </c>
      <c r="J169" s="413">
        <f t="shared" si="120"/>
        <v>0</v>
      </c>
      <c r="K169" s="413">
        <f t="shared" si="121"/>
        <v>0</v>
      </c>
      <c r="L169" s="508">
        <f t="shared" si="122"/>
        <v>0</v>
      </c>
      <c r="M169" s="223"/>
      <c r="N169" s="223"/>
      <c r="O169" s="223"/>
      <c r="P169" s="223"/>
      <c r="R169" s="223"/>
      <c r="S169" s="223"/>
      <c r="T169" s="223"/>
      <c r="U169" s="223"/>
      <c r="V169" s="223"/>
      <c r="X169" s="223"/>
      <c r="Y169" s="223"/>
      <c r="Z169" s="223"/>
      <c r="AA169" s="223"/>
      <c r="AB169" s="223"/>
      <c r="AC169" s="223"/>
      <c r="AD169" s="223"/>
      <c r="AE169" s="223"/>
      <c r="AF169" s="223"/>
      <c r="AG169" s="223"/>
      <c r="AH169" s="223"/>
      <c r="AJ169" s="223"/>
      <c r="AK169" s="223"/>
      <c r="AL169" s="223"/>
      <c r="AM169" s="223"/>
      <c r="AN169" s="223"/>
      <c r="AP169" s="223"/>
      <c r="AQ169" s="223"/>
      <c r="AR169" s="223"/>
      <c r="AS169" s="223"/>
      <c r="AU169" s="223"/>
      <c r="AV169" s="223"/>
      <c r="AW169" s="223"/>
      <c r="AX169" s="223"/>
      <c r="AY169" s="223"/>
      <c r="AZ169" s="223"/>
      <c r="BA169" s="223"/>
      <c r="BB169" s="223"/>
      <c r="BC169" s="223"/>
    </row>
    <row r="170" spans="2:55">
      <c r="B170" s="223"/>
      <c r="C170" s="721" t="str">
        <f>'C. Masterfiles'!C99</f>
        <v>T19</v>
      </c>
      <c r="D170" s="410" t="str">
        <f>'C. Masterfiles'!D99</f>
        <v>OTHER: complete as required</v>
      </c>
      <c r="E170" s="410"/>
      <c r="F170" s="413">
        <f t="shared" si="116"/>
        <v>0</v>
      </c>
      <c r="G170" s="413">
        <f t="shared" si="117"/>
        <v>0</v>
      </c>
      <c r="H170" s="413">
        <f t="shared" si="118"/>
        <v>0</v>
      </c>
      <c r="I170" s="413">
        <f t="shared" si="119"/>
        <v>0</v>
      </c>
      <c r="J170" s="413">
        <f t="shared" si="120"/>
        <v>0</v>
      </c>
      <c r="K170" s="413">
        <f t="shared" si="121"/>
        <v>0</v>
      </c>
      <c r="L170" s="508">
        <f t="shared" si="122"/>
        <v>0</v>
      </c>
      <c r="M170" s="223"/>
      <c r="N170" s="223"/>
      <c r="O170" s="223"/>
      <c r="P170" s="223"/>
      <c r="R170" s="223"/>
      <c r="S170" s="223"/>
      <c r="T170" s="223"/>
      <c r="U170" s="223"/>
      <c r="V170" s="223"/>
      <c r="X170" s="223"/>
      <c r="Y170" s="223"/>
      <c r="Z170" s="223"/>
      <c r="AA170" s="223"/>
      <c r="AB170" s="223"/>
      <c r="AC170" s="223"/>
      <c r="AD170" s="223"/>
      <c r="AE170" s="223"/>
      <c r="AF170" s="223"/>
      <c r="AG170" s="223"/>
      <c r="AH170" s="223"/>
      <c r="AJ170" s="223"/>
      <c r="AK170" s="223"/>
      <c r="AL170" s="223"/>
      <c r="AM170" s="223"/>
      <c r="AN170" s="223"/>
      <c r="AP170" s="223"/>
      <c r="AQ170" s="223"/>
      <c r="AR170" s="223"/>
      <c r="AS170" s="223"/>
      <c r="AU170" s="223"/>
      <c r="AV170" s="223"/>
      <c r="AW170" s="223"/>
      <c r="AX170" s="223"/>
      <c r="AY170" s="223"/>
      <c r="AZ170" s="223"/>
      <c r="BA170" s="223"/>
      <c r="BB170" s="223"/>
      <c r="BC170" s="223"/>
    </row>
    <row r="171" spans="2:55">
      <c r="B171" s="223"/>
      <c r="C171" s="721" t="str">
        <f>'C. Masterfiles'!C100</f>
        <v>T20</v>
      </c>
      <c r="D171" s="410" t="str">
        <f>'C. Masterfiles'!D100</f>
        <v>OTHER: complete as required</v>
      </c>
      <c r="E171" s="410"/>
      <c r="F171" s="413">
        <f t="shared" si="116"/>
        <v>0</v>
      </c>
      <c r="G171" s="413">
        <f t="shared" si="117"/>
        <v>0</v>
      </c>
      <c r="H171" s="413">
        <f t="shared" si="118"/>
        <v>0</v>
      </c>
      <c r="I171" s="413">
        <f t="shared" si="119"/>
        <v>0</v>
      </c>
      <c r="J171" s="413">
        <f t="shared" si="120"/>
        <v>0</v>
      </c>
      <c r="K171" s="413">
        <f t="shared" si="121"/>
        <v>0</v>
      </c>
      <c r="L171" s="508">
        <f t="shared" si="122"/>
        <v>0</v>
      </c>
      <c r="M171" s="223"/>
      <c r="N171" s="223"/>
      <c r="O171" s="223"/>
      <c r="P171" s="223"/>
      <c r="R171" s="223"/>
      <c r="S171" s="223"/>
      <c r="T171" s="223"/>
      <c r="U171" s="223"/>
      <c r="V171" s="223"/>
      <c r="X171" s="223"/>
      <c r="Y171" s="223"/>
      <c r="Z171" s="223"/>
      <c r="AA171" s="223"/>
      <c r="AB171" s="223"/>
      <c r="AC171" s="223"/>
      <c r="AD171" s="223"/>
      <c r="AE171" s="223"/>
      <c r="AF171" s="223"/>
      <c r="AG171" s="223"/>
      <c r="AH171" s="223"/>
      <c r="AJ171" s="223"/>
      <c r="AK171" s="223"/>
      <c r="AL171" s="223"/>
      <c r="AM171" s="223"/>
      <c r="AN171" s="223"/>
      <c r="AP171" s="223"/>
      <c r="AQ171" s="223"/>
      <c r="AR171" s="223"/>
      <c r="AS171" s="223"/>
      <c r="AU171" s="223"/>
      <c r="AV171" s="223"/>
      <c r="AW171" s="223"/>
      <c r="AX171" s="223"/>
      <c r="AY171" s="223"/>
      <c r="AZ171" s="223"/>
      <c r="BA171" s="223"/>
      <c r="BB171" s="223"/>
      <c r="BC171" s="223"/>
    </row>
    <row r="172" spans="2:55">
      <c r="B172" s="223"/>
      <c r="C172" s="721" t="str">
        <f>'C. Masterfiles'!C101</f>
        <v>T21</v>
      </c>
      <c r="D172" s="410" t="str">
        <f>'C. Masterfiles'!D101</f>
        <v>OTHER: complete as required</v>
      </c>
      <c r="E172" s="410"/>
      <c r="F172" s="413">
        <f t="shared" si="116"/>
        <v>0</v>
      </c>
      <c r="G172" s="413">
        <f t="shared" si="117"/>
        <v>0</v>
      </c>
      <c r="H172" s="413">
        <f t="shared" si="118"/>
        <v>0</v>
      </c>
      <c r="I172" s="413">
        <f t="shared" si="119"/>
        <v>0</v>
      </c>
      <c r="J172" s="413">
        <f t="shared" si="120"/>
        <v>0</v>
      </c>
      <c r="K172" s="413">
        <f t="shared" si="121"/>
        <v>0</v>
      </c>
      <c r="L172" s="508">
        <f t="shared" si="122"/>
        <v>0</v>
      </c>
      <c r="M172" s="223"/>
      <c r="N172" s="223"/>
      <c r="O172" s="223"/>
      <c r="P172" s="223"/>
      <c r="R172" s="223"/>
      <c r="S172" s="223"/>
      <c r="T172" s="223"/>
      <c r="U172" s="223"/>
      <c r="V172" s="223"/>
      <c r="X172" s="223"/>
      <c r="Y172" s="223"/>
      <c r="Z172" s="223"/>
      <c r="AA172" s="223"/>
      <c r="AB172" s="223"/>
      <c r="AC172" s="223"/>
      <c r="AD172" s="223"/>
      <c r="AE172" s="223"/>
      <c r="AF172" s="223"/>
      <c r="AG172" s="223"/>
      <c r="AH172" s="223"/>
      <c r="AJ172" s="223"/>
      <c r="AK172" s="223"/>
      <c r="AL172" s="223"/>
      <c r="AM172" s="223"/>
      <c r="AN172" s="223"/>
      <c r="AP172" s="223"/>
      <c r="AQ172" s="223"/>
      <c r="AR172" s="223"/>
      <c r="AS172" s="223"/>
      <c r="AU172" s="223"/>
      <c r="AV172" s="223"/>
      <c r="AW172" s="223"/>
      <c r="AX172" s="223"/>
      <c r="AY172" s="223"/>
      <c r="AZ172" s="223"/>
      <c r="BA172" s="223"/>
      <c r="BB172" s="223"/>
      <c r="BC172" s="223"/>
    </row>
    <row r="173" spans="2:55">
      <c r="B173" s="223"/>
      <c r="C173" s="721" t="str">
        <f>'C. Masterfiles'!C102</f>
        <v>T22</v>
      </c>
      <c r="D173" s="410" t="str">
        <f>'C. Masterfiles'!D102</f>
        <v>OTHER: complete as required</v>
      </c>
      <c r="E173" s="410"/>
      <c r="F173" s="413">
        <f t="shared" si="116"/>
        <v>0</v>
      </c>
      <c r="G173" s="413">
        <f t="shared" si="117"/>
        <v>0</v>
      </c>
      <c r="H173" s="413">
        <f t="shared" si="118"/>
        <v>0</v>
      </c>
      <c r="I173" s="413">
        <f t="shared" si="119"/>
        <v>0</v>
      </c>
      <c r="J173" s="413">
        <f t="shared" si="120"/>
        <v>0</v>
      </c>
      <c r="K173" s="413">
        <f t="shared" si="121"/>
        <v>0</v>
      </c>
      <c r="L173" s="508">
        <f t="shared" si="122"/>
        <v>0</v>
      </c>
      <c r="M173" s="223"/>
      <c r="N173" s="223"/>
      <c r="O173" s="223"/>
      <c r="P173" s="223"/>
      <c r="R173" s="223"/>
      <c r="S173" s="223"/>
      <c r="T173" s="223"/>
      <c r="U173" s="223"/>
      <c r="V173" s="223"/>
      <c r="X173" s="223"/>
      <c r="Y173" s="223"/>
      <c r="Z173" s="223"/>
      <c r="AA173" s="223"/>
      <c r="AB173" s="223"/>
      <c r="AC173" s="223"/>
      <c r="AD173" s="223"/>
      <c r="AE173" s="223"/>
      <c r="AF173" s="223"/>
      <c r="AG173" s="223"/>
      <c r="AH173" s="223"/>
      <c r="AJ173" s="223"/>
      <c r="AK173" s="223"/>
      <c r="AL173" s="223"/>
      <c r="AM173" s="223"/>
      <c r="AN173" s="223"/>
      <c r="AP173" s="223"/>
      <c r="AQ173" s="223"/>
      <c r="AR173" s="223"/>
      <c r="AS173" s="223"/>
      <c r="AU173" s="223"/>
      <c r="AV173" s="223"/>
      <c r="AW173" s="223"/>
      <c r="AX173" s="223"/>
      <c r="AY173" s="223"/>
      <c r="AZ173" s="223"/>
      <c r="BA173" s="223"/>
      <c r="BB173" s="223"/>
      <c r="BC173" s="223"/>
    </row>
    <row r="174" spans="2:55">
      <c r="B174" s="223"/>
      <c r="C174" s="721" t="str">
        <f>'C. Masterfiles'!C103</f>
        <v>T23</v>
      </c>
      <c r="D174" s="410" t="str">
        <f>'C. Masterfiles'!D103</f>
        <v>OTHER: complete as required</v>
      </c>
      <c r="E174" s="410"/>
      <c r="F174" s="413">
        <f t="shared" si="116"/>
        <v>0</v>
      </c>
      <c r="G174" s="413">
        <f t="shared" si="117"/>
        <v>0</v>
      </c>
      <c r="H174" s="413">
        <f t="shared" si="118"/>
        <v>0</v>
      </c>
      <c r="I174" s="413">
        <f t="shared" si="119"/>
        <v>0</v>
      </c>
      <c r="J174" s="413">
        <f t="shared" si="120"/>
        <v>0</v>
      </c>
      <c r="K174" s="413">
        <f t="shared" si="121"/>
        <v>0</v>
      </c>
      <c r="L174" s="508">
        <f t="shared" si="122"/>
        <v>0</v>
      </c>
      <c r="M174" s="223"/>
      <c r="N174" s="223"/>
      <c r="O174" s="223"/>
      <c r="P174" s="223"/>
      <c r="R174" s="223"/>
      <c r="S174" s="223"/>
      <c r="T174" s="223"/>
      <c r="U174" s="223"/>
      <c r="V174" s="223"/>
      <c r="X174" s="223"/>
      <c r="Y174" s="223"/>
      <c r="Z174" s="223"/>
      <c r="AA174" s="223"/>
      <c r="AB174" s="223"/>
      <c r="AC174" s="223"/>
      <c r="AD174" s="223"/>
      <c r="AE174" s="223"/>
      <c r="AF174" s="223"/>
      <c r="AG174" s="223"/>
      <c r="AH174" s="223"/>
      <c r="AJ174" s="223"/>
      <c r="AK174" s="223"/>
      <c r="AL174" s="223"/>
      <c r="AM174" s="223"/>
      <c r="AN174" s="223"/>
      <c r="AP174" s="223"/>
      <c r="AQ174" s="223"/>
      <c r="AR174" s="223"/>
      <c r="AS174" s="223"/>
      <c r="AU174" s="223"/>
      <c r="AV174" s="223"/>
      <c r="AW174" s="223"/>
      <c r="AX174" s="223"/>
      <c r="AY174" s="223"/>
      <c r="AZ174" s="223"/>
      <c r="BA174" s="223"/>
      <c r="BB174" s="223"/>
      <c r="BC174" s="223"/>
    </row>
    <row r="175" spans="2:55">
      <c r="B175" s="223"/>
      <c r="C175" s="721" t="str">
        <f>'C. Masterfiles'!C104</f>
        <v>T24</v>
      </c>
      <c r="D175" s="410" t="str">
        <f>'C. Masterfiles'!D104</f>
        <v>OTHER: complete as required</v>
      </c>
      <c r="E175" s="410"/>
      <c r="F175" s="413">
        <f t="shared" si="116"/>
        <v>0</v>
      </c>
      <c r="G175" s="413">
        <f t="shared" si="117"/>
        <v>0</v>
      </c>
      <c r="H175" s="413">
        <f t="shared" si="118"/>
        <v>0</v>
      </c>
      <c r="I175" s="413">
        <f t="shared" si="119"/>
        <v>0</v>
      </c>
      <c r="J175" s="413">
        <f t="shared" si="120"/>
        <v>0</v>
      </c>
      <c r="K175" s="413">
        <f t="shared" si="121"/>
        <v>0</v>
      </c>
      <c r="L175" s="508">
        <f t="shared" si="122"/>
        <v>0</v>
      </c>
      <c r="M175" s="223"/>
      <c r="N175" s="223"/>
      <c r="O175" s="223"/>
      <c r="P175" s="223"/>
      <c r="R175" s="223"/>
      <c r="S175" s="223"/>
      <c r="T175" s="223"/>
      <c r="U175" s="223"/>
      <c r="V175" s="223"/>
      <c r="X175" s="223"/>
      <c r="Y175" s="223"/>
      <c r="Z175" s="223"/>
      <c r="AA175" s="223"/>
      <c r="AB175" s="223"/>
      <c r="AC175" s="223"/>
      <c r="AD175" s="223"/>
      <c r="AE175" s="223"/>
      <c r="AF175" s="223"/>
      <c r="AG175" s="223"/>
      <c r="AH175" s="223"/>
      <c r="AJ175" s="223"/>
      <c r="AK175" s="223"/>
      <c r="AL175" s="223"/>
      <c r="AM175" s="223"/>
      <c r="AN175" s="223"/>
      <c r="AP175" s="223"/>
      <c r="AQ175" s="223"/>
      <c r="AR175" s="223"/>
      <c r="AS175" s="223"/>
      <c r="AU175" s="223"/>
      <c r="AV175" s="223"/>
      <c r="AW175" s="223"/>
      <c r="AX175" s="223"/>
      <c r="AY175" s="223"/>
      <c r="AZ175" s="223"/>
      <c r="BA175" s="223"/>
      <c r="BB175" s="223"/>
      <c r="BC175" s="223"/>
    </row>
    <row r="176" spans="2:55">
      <c r="B176" s="223"/>
      <c r="C176" s="721" t="str">
        <f>'C. Masterfiles'!C105</f>
        <v>T25</v>
      </c>
      <c r="D176" s="410" t="str">
        <f>'C. Masterfiles'!D105</f>
        <v>OTHER: complete as required</v>
      </c>
      <c r="E176" s="410"/>
      <c r="F176" s="413">
        <f t="shared" si="116"/>
        <v>0</v>
      </c>
      <c r="G176" s="413">
        <f t="shared" si="117"/>
        <v>0</v>
      </c>
      <c r="H176" s="413">
        <f t="shared" si="118"/>
        <v>0</v>
      </c>
      <c r="I176" s="413">
        <f t="shared" si="119"/>
        <v>0</v>
      </c>
      <c r="J176" s="413">
        <f t="shared" si="120"/>
        <v>0</v>
      </c>
      <c r="K176" s="413">
        <f t="shared" si="121"/>
        <v>0</v>
      </c>
      <c r="L176" s="508">
        <f t="shared" si="122"/>
        <v>0</v>
      </c>
      <c r="M176" s="223"/>
      <c r="N176" s="223"/>
      <c r="O176" s="223"/>
      <c r="P176" s="223"/>
      <c r="R176" s="223"/>
      <c r="S176" s="223"/>
      <c r="T176" s="223"/>
      <c r="U176" s="223"/>
      <c r="V176" s="223"/>
      <c r="X176" s="223"/>
      <c r="Y176" s="223"/>
      <c r="Z176" s="223"/>
      <c r="AA176" s="223"/>
      <c r="AB176" s="223"/>
      <c r="AC176" s="223"/>
      <c r="AD176" s="223"/>
      <c r="AE176" s="223"/>
      <c r="AF176" s="223"/>
      <c r="AG176" s="223"/>
      <c r="AH176" s="223"/>
      <c r="AJ176" s="223"/>
      <c r="AK176" s="223"/>
      <c r="AL176" s="223"/>
      <c r="AM176" s="223"/>
      <c r="AN176" s="223"/>
      <c r="AP176" s="223"/>
      <c r="AQ176" s="223"/>
      <c r="AR176" s="223"/>
      <c r="AS176" s="223"/>
      <c r="AU176" s="223"/>
      <c r="AV176" s="223"/>
      <c r="AW176" s="223"/>
      <c r="AX176" s="223"/>
      <c r="AY176" s="223"/>
      <c r="AZ176" s="223"/>
      <c r="BA176" s="223"/>
      <c r="BB176" s="223"/>
      <c r="BC176" s="223"/>
    </row>
    <row r="177" spans="2:55">
      <c r="B177" s="223"/>
      <c r="C177" s="723" t="s">
        <v>281</v>
      </c>
      <c r="D177" s="195" t="s">
        <v>310</v>
      </c>
      <c r="E177" s="324"/>
      <c r="F177" s="324"/>
      <c r="G177" s="324"/>
      <c r="H177" s="324"/>
      <c r="I177" s="324"/>
      <c r="J177" s="324"/>
      <c r="K177" s="324"/>
      <c r="L177" s="324"/>
      <c r="M177" s="223"/>
      <c r="N177" s="223"/>
      <c r="O177" s="223"/>
      <c r="P177" s="223"/>
      <c r="R177" s="223"/>
      <c r="S177" s="223"/>
      <c r="T177" s="223"/>
      <c r="U177" s="223"/>
      <c r="V177" s="223"/>
      <c r="X177" s="223"/>
      <c r="Y177" s="223"/>
      <c r="Z177" s="223"/>
      <c r="AA177" s="223"/>
      <c r="AB177" s="223"/>
      <c r="AC177" s="223"/>
      <c r="AD177" s="223"/>
      <c r="AE177" s="223"/>
      <c r="AF177" s="223"/>
      <c r="AG177" s="223"/>
      <c r="AH177" s="223"/>
      <c r="AJ177" s="223"/>
      <c r="AK177" s="223"/>
      <c r="AL177" s="223"/>
      <c r="AM177" s="223"/>
      <c r="AN177" s="223"/>
      <c r="AP177" s="223"/>
      <c r="AQ177" s="223"/>
      <c r="AR177" s="223"/>
      <c r="AS177" s="223"/>
      <c r="AU177" s="223"/>
      <c r="AV177" s="223"/>
      <c r="AW177" s="223"/>
      <c r="AX177" s="223"/>
      <c r="AY177" s="223"/>
      <c r="AZ177" s="223"/>
      <c r="BA177" s="223"/>
      <c r="BB177" s="223"/>
      <c r="BC177" s="223"/>
    </row>
    <row r="178" spans="2:55">
      <c r="B178" s="223"/>
      <c r="C178" s="421"/>
      <c r="D178" s="421"/>
      <c r="E178" s="223"/>
      <c r="F178" s="223"/>
      <c r="G178" s="223"/>
      <c r="H178" s="223"/>
      <c r="I178" s="223"/>
      <c r="J178" s="223"/>
      <c r="L178" s="223"/>
      <c r="M178" s="223"/>
      <c r="N178" s="223"/>
      <c r="O178" s="223"/>
      <c r="P178" s="223"/>
      <c r="R178" s="223"/>
      <c r="S178" s="223"/>
      <c r="T178" s="223"/>
      <c r="U178" s="223"/>
      <c r="V178" s="223"/>
      <c r="X178" s="223"/>
      <c r="Y178" s="223"/>
      <c r="Z178" s="223"/>
      <c r="AA178" s="223"/>
      <c r="AB178" s="223"/>
      <c r="AC178" s="223"/>
      <c r="AD178" s="223"/>
      <c r="AE178" s="223"/>
      <c r="AF178" s="223"/>
      <c r="AG178" s="223"/>
      <c r="AH178" s="223"/>
      <c r="AJ178" s="223"/>
      <c r="AK178" s="223"/>
      <c r="AL178" s="223"/>
      <c r="AM178" s="223"/>
      <c r="AN178" s="223"/>
      <c r="AP178" s="223"/>
      <c r="AQ178" s="223"/>
      <c r="AR178" s="223"/>
      <c r="AS178" s="223"/>
      <c r="AU178" s="223"/>
      <c r="AV178" s="223"/>
      <c r="AW178" s="223"/>
      <c r="AX178" s="223"/>
      <c r="AY178" s="223"/>
      <c r="AZ178" s="223"/>
      <c r="BA178" s="223"/>
      <c r="BB178" s="223"/>
      <c r="BC178" s="223"/>
    </row>
    <row r="179" spans="2:55">
      <c r="B179" s="223"/>
      <c r="C179" s="223"/>
      <c r="D179" s="223"/>
      <c r="E179" s="223"/>
      <c r="F179" s="223"/>
      <c r="G179" s="223"/>
      <c r="H179" s="223"/>
      <c r="I179" s="223"/>
      <c r="J179" s="223"/>
      <c r="L179" s="223"/>
      <c r="M179" s="223"/>
      <c r="N179" s="223"/>
      <c r="O179" s="223"/>
      <c r="P179" s="223"/>
      <c r="R179" s="223"/>
      <c r="S179" s="223"/>
      <c r="T179" s="223"/>
      <c r="U179" s="223"/>
      <c r="V179" s="223"/>
      <c r="X179" s="223"/>
      <c r="Y179" s="223"/>
      <c r="Z179" s="223"/>
      <c r="AA179" s="223"/>
      <c r="AB179" s="223"/>
      <c r="AC179" s="223"/>
      <c r="AD179" s="223"/>
      <c r="AE179" s="223"/>
      <c r="AF179" s="223"/>
      <c r="AG179" s="223"/>
      <c r="AH179" s="223"/>
      <c r="AJ179" s="223"/>
      <c r="AK179" s="223"/>
      <c r="AL179" s="223"/>
      <c r="AM179" s="223"/>
      <c r="AN179" s="223"/>
      <c r="AP179" s="223"/>
      <c r="AQ179" s="223"/>
      <c r="AR179" s="223"/>
      <c r="AS179" s="223"/>
      <c r="AU179" s="223"/>
      <c r="AV179" s="223"/>
      <c r="AW179" s="223"/>
      <c r="AX179" s="223"/>
      <c r="AY179" s="223"/>
      <c r="AZ179" s="223"/>
      <c r="BA179" s="223"/>
      <c r="BB179" s="223"/>
      <c r="BC179" s="223"/>
    </row>
    <row r="180" spans="2:55">
      <c r="B180" s="223"/>
      <c r="C180" s="238" t="s">
        <v>441</v>
      </c>
      <c r="D180" s="406"/>
      <c r="E180" s="406"/>
      <c r="F180" s="908" t="s">
        <v>426</v>
      </c>
      <c r="G180" s="909"/>
      <c r="H180" s="909"/>
      <c r="I180" s="909"/>
      <c r="J180" s="909"/>
      <c r="K180" s="909"/>
      <c r="L180" s="910"/>
      <c r="N180" s="908" t="s">
        <v>426</v>
      </c>
      <c r="O180" s="909"/>
      <c r="P180" s="909"/>
      <c r="Q180" s="909"/>
      <c r="R180" s="909"/>
      <c r="S180" s="909"/>
      <c r="T180" s="910"/>
      <c r="U180" s="223"/>
      <c r="V180" s="223"/>
      <c r="X180" s="223"/>
      <c r="Y180" s="223"/>
      <c r="Z180" s="223"/>
      <c r="AA180" s="223"/>
      <c r="AB180" s="223"/>
      <c r="AC180" s="223"/>
      <c r="AD180" s="223"/>
      <c r="AE180" s="223"/>
      <c r="AF180" s="223"/>
      <c r="AG180" s="223"/>
      <c r="AH180" s="223"/>
      <c r="AJ180" s="223"/>
      <c r="AK180" s="223"/>
      <c r="AL180" s="223"/>
      <c r="AM180" s="223"/>
      <c r="AN180" s="223"/>
      <c r="AP180" s="223"/>
      <c r="AQ180" s="223"/>
      <c r="AR180" s="223"/>
      <c r="AS180" s="223"/>
      <c r="AU180" s="223"/>
      <c r="AV180" s="223"/>
      <c r="AW180" s="223"/>
      <c r="AX180" s="223"/>
      <c r="AY180" s="223"/>
      <c r="AZ180" s="223"/>
      <c r="BA180" s="223"/>
      <c r="BB180" s="223"/>
      <c r="BC180" s="223"/>
    </row>
    <row r="181" spans="2:55" s="710" customFormat="1">
      <c r="C181" s="712"/>
      <c r="D181" s="712"/>
      <c r="E181" s="712"/>
      <c r="F181" s="712">
        <f t="shared" ref="F181:K182" si="123">F149</f>
        <v>2014</v>
      </c>
      <c r="G181" s="712">
        <f t="shared" si="123"/>
        <v>2015</v>
      </c>
      <c r="H181" s="712">
        <f t="shared" si="123"/>
        <v>2016</v>
      </c>
      <c r="I181" s="712">
        <f t="shared" si="123"/>
        <v>2017</v>
      </c>
      <c r="J181" s="712">
        <f t="shared" si="123"/>
        <v>2018</v>
      </c>
      <c r="K181" s="712">
        <f t="shared" si="123"/>
        <v>2019</v>
      </c>
      <c r="L181" s="712">
        <f t="shared" ref="L181" si="124">L149</f>
        <v>2020</v>
      </c>
      <c r="N181" s="712">
        <f t="shared" ref="N181:T181" si="125">F181</f>
        <v>2014</v>
      </c>
      <c r="O181" s="712">
        <f t="shared" si="125"/>
        <v>2015</v>
      </c>
      <c r="P181" s="712">
        <f t="shared" si="125"/>
        <v>2016</v>
      </c>
      <c r="Q181" s="712">
        <f t="shared" si="125"/>
        <v>2017</v>
      </c>
      <c r="R181" s="712">
        <f t="shared" si="125"/>
        <v>2018</v>
      </c>
      <c r="S181" s="712">
        <f t="shared" si="125"/>
        <v>2019</v>
      </c>
      <c r="T181" s="712">
        <f t="shared" si="125"/>
        <v>2020</v>
      </c>
    </row>
    <row r="182" spans="2:55" s="710" customFormat="1">
      <c r="C182" s="712" t="s">
        <v>439</v>
      </c>
      <c r="D182" s="712"/>
      <c r="E182" s="712"/>
      <c r="F182" s="712" t="str">
        <f t="shared" si="123"/>
        <v>Euro</v>
      </c>
      <c r="G182" s="712" t="str">
        <f t="shared" si="123"/>
        <v>Euro</v>
      </c>
      <c r="H182" s="712" t="str">
        <f t="shared" si="123"/>
        <v>Euro</v>
      </c>
      <c r="I182" s="720" t="str">
        <f t="shared" si="123"/>
        <v>Euro</v>
      </c>
      <c r="J182" s="720" t="str">
        <f t="shared" si="123"/>
        <v>Euro</v>
      </c>
      <c r="K182" s="712" t="str">
        <f t="shared" si="123"/>
        <v>Euro</v>
      </c>
      <c r="L182" s="712" t="str">
        <f t="shared" ref="L182" si="126">L150</f>
        <v>Euro</v>
      </c>
      <c r="N182" s="712" t="s">
        <v>10</v>
      </c>
      <c r="O182" s="712" t="s">
        <v>10</v>
      </c>
      <c r="P182" s="712" t="s">
        <v>10</v>
      </c>
      <c r="Q182" s="712" t="s">
        <v>10</v>
      </c>
      <c r="R182" s="712" t="s">
        <v>10</v>
      </c>
      <c r="S182" s="712" t="s">
        <v>10</v>
      </c>
      <c r="T182" s="712" t="s">
        <v>10</v>
      </c>
    </row>
    <row r="183" spans="2:55" ht="36">
      <c r="B183" s="223"/>
      <c r="C183" s="408" t="s">
        <v>0</v>
      </c>
      <c r="D183" s="408" t="s">
        <v>3</v>
      </c>
      <c r="E183" s="408" t="s">
        <v>309</v>
      </c>
      <c r="F183" s="409" t="s">
        <v>438</v>
      </c>
      <c r="G183" s="409" t="str">
        <f>F183</f>
        <v>Total Annual Cost</v>
      </c>
      <c r="H183" s="409" t="str">
        <f>G183</f>
        <v>Total Annual Cost</v>
      </c>
      <c r="I183" s="409" t="str">
        <f>H183</f>
        <v>Total Annual Cost</v>
      </c>
      <c r="J183" s="409" t="str">
        <f>I183</f>
        <v>Total Annual Cost</v>
      </c>
      <c r="K183" s="409" t="str">
        <f>I183</f>
        <v>Total Annual Cost</v>
      </c>
      <c r="L183" s="409" t="str">
        <f>J183</f>
        <v>Total Annual Cost</v>
      </c>
      <c r="N183" s="409" t="s">
        <v>438</v>
      </c>
      <c r="O183" s="409" t="str">
        <f>N183</f>
        <v>Total Annual Cost</v>
      </c>
      <c r="P183" s="409" t="str">
        <f>O183</f>
        <v>Total Annual Cost</v>
      </c>
      <c r="Q183" s="409" t="str">
        <f>P183</f>
        <v>Total Annual Cost</v>
      </c>
      <c r="R183" s="409" t="str">
        <f>Q183</f>
        <v>Total Annual Cost</v>
      </c>
      <c r="S183" s="409" t="str">
        <f>Q183</f>
        <v>Total Annual Cost</v>
      </c>
      <c r="T183" s="409" t="str">
        <f>R183</f>
        <v>Total Annual Cost</v>
      </c>
      <c r="U183" s="223"/>
      <c r="V183" s="223"/>
      <c r="X183" s="223"/>
      <c r="Y183" s="223"/>
      <c r="Z183" s="223"/>
      <c r="AA183" s="223"/>
      <c r="AB183" s="223"/>
      <c r="AC183" s="223"/>
      <c r="AD183" s="223"/>
      <c r="AE183" s="223"/>
      <c r="AF183" s="223"/>
      <c r="AG183" s="223"/>
      <c r="AH183" s="223"/>
      <c r="AJ183" s="223"/>
      <c r="AK183" s="223"/>
      <c r="AL183" s="223"/>
      <c r="AM183" s="223"/>
      <c r="AN183" s="223"/>
      <c r="AP183" s="223"/>
      <c r="AQ183" s="223"/>
      <c r="AR183" s="223"/>
      <c r="AS183" s="223"/>
      <c r="AU183" s="223"/>
      <c r="AV183" s="223"/>
      <c r="AW183" s="223"/>
      <c r="AX183" s="223"/>
      <c r="AY183" s="223"/>
      <c r="AZ183" s="223"/>
      <c r="BA183" s="223"/>
      <c r="BB183" s="223"/>
      <c r="BC183" s="223"/>
    </row>
    <row r="184" spans="2:55">
      <c r="B184" s="223"/>
      <c r="C184" s="721" t="str">
        <f>'C. Masterfiles'!C45</f>
        <v>N01</v>
      </c>
      <c r="D184" s="410" t="str">
        <f>'C. Masterfiles'!E45</f>
        <v>Приемо-предавателно устройство (Transceiver)</v>
      </c>
      <c r="E184" s="410" t="str">
        <f>'C. Masterfiles'!D45</f>
        <v>TRX</v>
      </c>
      <c r="F184" s="413">
        <f t="shared" ref="F184:K193" si="127">F115</f>
        <v>13682126.09282396</v>
      </c>
      <c r="G184" s="413">
        <f t="shared" si="127"/>
        <v>14173793.691073101</v>
      </c>
      <c r="H184" s="413">
        <f t="shared" si="127"/>
        <v>14683719.843569444</v>
      </c>
      <c r="I184" s="413">
        <f t="shared" si="127"/>
        <v>15212604.165629486</v>
      </c>
      <c r="J184" s="413">
        <f t="shared" si="127"/>
        <v>15761173.842027551</v>
      </c>
      <c r="K184" s="413">
        <f t="shared" si="127"/>
        <v>16330184.739522535</v>
      </c>
      <c r="L184" s="508">
        <f t="shared" ref="L184" si="128">L115</f>
        <v>16920422.565148722</v>
      </c>
      <c r="N184" s="444">
        <f t="shared" ref="N184:N215" si="129">F184/F$239</f>
        <v>0.10384460786043338</v>
      </c>
      <c r="O184" s="444">
        <f t="shared" ref="O184:O215" si="130">G184/G$239</f>
        <v>0.1048113900018969</v>
      </c>
      <c r="P184" s="444">
        <f t="shared" ref="P184:P215" si="131">H184/H$239</f>
        <v>0.10583944913620659</v>
      </c>
      <c r="Q184" s="444">
        <f t="shared" ref="Q184:Q215" si="132">I184/I$239</f>
        <v>0.10696276961957865</v>
      </c>
      <c r="R184" s="444">
        <f t="shared" ref="R184:R215" si="133">J184/J$239</f>
        <v>0.10933125094929436</v>
      </c>
      <c r="S184" s="444">
        <f t="shared" ref="S184:S215" si="134">K184/K$239</f>
        <v>0.11198878962142909</v>
      </c>
      <c r="T184" s="444">
        <f t="shared" ref="T184:T215" si="135">L184/L$239</f>
        <v>0.1145646774234816</v>
      </c>
      <c r="U184" s="223"/>
      <c r="V184" s="223"/>
      <c r="X184" s="223"/>
      <c r="Y184" s="223"/>
      <c r="Z184" s="223"/>
      <c r="AA184" s="223"/>
      <c r="AB184" s="223"/>
      <c r="AC184" s="223"/>
      <c r="AD184" s="223"/>
      <c r="AE184" s="223"/>
      <c r="AF184" s="223"/>
      <c r="AG184" s="223"/>
      <c r="AH184" s="223"/>
      <c r="AJ184" s="223"/>
      <c r="AK184" s="223"/>
      <c r="AL184" s="223"/>
      <c r="AM184" s="223"/>
      <c r="AN184" s="223"/>
      <c r="AP184" s="223"/>
      <c r="AQ184" s="223"/>
      <c r="AR184" s="223"/>
      <c r="AS184" s="223"/>
      <c r="AU184" s="223"/>
      <c r="AV184" s="223"/>
      <c r="AW184" s="223"/>
      <c r="AX184" s="223"/>
      <c r="AY184" s="223"/>
      <c r="AZ184" s="223"/>
      <c r="BA184" s="223"/>
      <c r="BB184" s="223"/>
      <c r="BC184" s="223"/>
    </row>
    <row r="185" spans="2:55">
      <c r="B185" s="223"/>
      <c r="C185" s="721" t="str">
        <f>'C. Masterfiles'!C46</f>
        <v>N02</v>
      </c>
      <c r="D185" s="410" t="str">
        <f>'C. Masterfiles'!E46</f>
        <v>3G Приемо-предавателно устройство (3G Transceiver)</v>
      </c>
      <c r="E185" s="410" t="str">
        <f>'C. Masterfiles'!D46</f>
        <v>Radio</v>
      </c>
      <c r="F185" s="413">
        <f t="shared" si="127"/>
        <v>12038785.665115781</v>
      </c>
      <c r="G185" s="413">
        <f t="shared" si="127"/>
        <v>12087904.950467419</v>
      </c>
      <c r="H185" s="413">
        <f t="shared" si="127"/>
        <v>12112930.238978468</v>
      </c>
      <c r="I185" s="413">
        <f t="shared" si="127"/>
        <v>12135386.104833316</v>
      </c>
      <c r="J185" s="413">
        <f t="shared" si="127"/>
        <v>12144373.417436939</v>
      </c>
      <c r="K185" s="413">
        <f t="shared" si="127"/>
        <v>12086244.593249012</v>
      </c>
      <c r="L185" s="508">
        <f t="shared" ref="L185" si="136">L116</f>
        <v>12079828.327827677</v>
      </c>
      <c r="N185" s="444">
        <f t="shared" si="129"/>
        <v>9.1371981812493591E-2</v>
      </c>
      <c r="O185" s="444">
        <f t="shared" si="130"/>
        <v>8.938680410363585E-2</v>
      </c>
      <c r="P185" s="444">
        <f t="shared" si="131"/>
        <v>8.7309338340463352E-2</v>
      </c>
      <c r="Q185" s="444">
        <f t="shared" si="132"/>
        <v>8.5326252760104609E-2</v>
      </c>
      <c r="R185" s="444">
        <f t="shared" si="133"/>
        <v>8.4242427057256014E-2</v>
      </c>
      <c r="S185" s="444">
        <f t="shared" si="134"/>
        <v>8.2884788179443031E-2</v>
      </c>
      <c r="T185" s="444">
        <f t="shared" si="135"/>
        <v>8.1790016199660379E-2</v>
      </c>
      <c r="U185" s="223"/>
      <c r="V185" s="223"/>
      <c r="X185" s="223"/>
      <c r="Y185" s="223"/>
      <c r="Z185" s="223"/>
      <c r="AA185" s="223"/>
      <c r="AB185" s="223"/>
      <c r="AC185" s="223"/>
      <c r="AD185" s="223"/>
      <c r="AE185" s="223"/>
      <c r="AF185" s="223"/>
      <c r="AG185" s="223"/>
      <c r="AH185" s="223"/>
      <c r="AJ185" s="223"/>
      <c r="AK185" s="223"/>
      <c r="AL185" s="223"/>
      <c r="AM185" s="223"/>
      <c r="AN185" s="223"/>
      <c r="AP185" s="223"/>
      <c r="AQ185" s="223"/>
      <c r="AR185" s="223"/>
      <c r="AS185" s="223"/>
      <c r="AU185" s="223"/>
      <c r="AV185" s="223"/>
      <c r="AW185" s="223"/>
      <c r="AX185" s="223"/>
      <c r="AY185" s="223"/>
      <c r="AZ185" s="223"/>
      <c r="BA185" s="223"/>
      <c r="BB185" s="223"/>
      <c r="BC185" s="223"/>
    </row>
    <row r="186" spans="2:55">
      <c r="B186" s="223"/>
      <c r="C186" s="721" t="str">
        <f>'C. Masterfiles'!C47</f>
        <v>N03</v>
      </c>
      <c r="D186" s="410" t="str">
        <f>'C. Masterfiles'!E47</f>
        <v>GSM базова станция (2G Base Station)</v>
      </c>
      <c r="E186" s="410" t="str">
        <f>'C. Masterfiles'!D47</f>
        <v>BTS</v>
      </c>
      <c r="F186" s="413">
        <f t="shared" si="127"/>
        <v>18171339.851209823</v>
      </c>
      <c r="G186" s="413">
        <f t="shared" si="127"/>
        <v>18403830.251621518</v>
      </c>
      <c r="H186" s="413">
        <f t="shared" si="127"/>
        <v>18643500.900017861</v>
      </c>
      <c r="I186" s="413">
        <f t="shared" si="127"/>
        <v>18892512.966977183</v>
      </c>
      <c r="J186" s="413">
        <f t="shared" si="127"/>
        <v>19150358.391983505</v>
      </c>
      <c r="K186" s="413">
        <f t="shared" si="127"/>
        <v>19425315.323360078</v>
      </c>
      <c r="L186" s="508">
        <f t="shared" ref="L186" si="137">L117</f>
        <v>19701327.933498338</v>
      </c>
      <c r="N186" s="444">
        <f t="shared" si="129"/>
        <v>0.13791684481969851</v>
      </c>
      <c r="O186" s="444">
        <f t="shared" si="130"/>
        <v>0.13609137201187607</v>
      </c>
      <c r="P186" s="444">
        <f t="shared" si="131"/>
        <v>0.1343813343110335</v>
      </c>
      <c r="Q186" s="444">
        <f t="shared" si="132"/>
        <v>0.13283692193788596</v>
      </c>
      <c r="R186" s="444">
        <f t="shared" si="133"/>
        <v>0.13284116145841149</v>
      </c>
      <c r="S186" s="444">
        <f t="shared" si="134"/>
        <v>0.13321450955865302</v>
      </c>
      <c r="T186" s="444">
        <f t="shared" si="135"/>
        <v>0.13339361182175216</v>
      </c>
      <c r="U186" s="223"/>
      <c r="V186" s="223"/>
      <c r="X186" s="223"/>
      <c r="Y186" s="223"/>
      <c r="Z186" s="223"/>
      <c r="AA186" s="223"/>
      <c r="AB186" s="223"/>
      <c r="AC186" s="223"/>
      <c r="AD186" s="223"/>
      <c r="AE186" s="223"/>
      <c r="AF186" s="223"/>
      <c r="AG186" s="223"/>
      <c r="AH186" s="223"/>
      <c r="AJ186" s="223"/>
      <c r="AK186" s="223"/>
      <c r="AL186" s="223"/>
      <c r="AM186" s="223"/>
      <c r="AN186" s="223"/>
      <c r="AP186" s="223"/>
      <c r="AQ186" s="223"/>
      <c r="AR186" s="223"/>
      <c r="AS186" s="223"/>
      <c r="AU186" s="223"/>
      <c r="AV186" s="223"/>
      <c r="AW186" s="223"/>
      <c r="AX186" s="223"/>
      <c r="AY186" s="223"/>
      <c r="AZ186" s="223"/>
      <c r="BA186" s="223"/>
      <c r="BB186" s="223"/>
      <c r="BC186" s="223"/>
    </row>
    <row r="187" spans="2:55">
      <c r="B187" s="223"/>
      <c r="C187" s="721" t="str">
        <f>'C. Masterfiles'!C48</f>
        <v>N04</v>
      </c>
      <c r="D187" s="410" t="str">
        <f>'C. Masterfiles'!E48</f>
        <v>UMTS базова станция (3G Base Station)</v>
      </c>
      <c r="E187" s="410" t="str">
        <f>'C. Masterfiles'!D48</f>
        <v>Node B</v>
      </c>
      <c r="F187" s="413">
        <f t="shared" si="127"/>
        <v>7106619.7258047201</v>
      </c>
      <c r="G187" s="413">
        <f t="shared" si="127"/>
        <v>6973868.9586521983</v>
      </c>
      <c r="H187" s="413">
        <f t="shared" si="127"/>
        <v>6831274.4108678438</v>
      </c>
      <c r="I187" s="413">
        <f t="shared" si="127"/>
        <v>6691406.6590164248</v>
      </c>
      <c r="J187" s="413">
        <f t="shared" si="127"/>
        <v>6548761.5538371513</v>
      </c>
      <c r="K187" s="413">
        <f t="shared" si="127"/>
        <v>6370958.5686218515</v>
      </c>
      <c r="L187" s="508">
        <f t="shared" ref="L187" si="138">L118</f>
        <v>6229581.6658043284</v>
      </c>
      <c r="N187" s="444">
        <f t="shared" si="129"/>
        <v>5.3937826156014723E-2</v>
      </c>
      <c r="O187" s="444">
        <f t="shared" si="130"/>
        <v>5.1569884194644186E-2</v>
      </c>
      <c r="P187" s="444">
        <f t="shared" si="131"/>
        <v>4.9239452144761109E-2</v>
      </c>
      <c r="Q187" s="444">
        <f t="shared" si="132"/>
        <v>4.7048577686414274E-2</v>
      </c>
      <c r="R187" s="444">
        <f t="shared" si="133"/>
        <v>4.5427091917511313E-2</v>
      </c>
      <c r="S187" s="444">
        <f t="shared" si="134"/>
        <v>4.3690622623605069E-2</v>
      </c>
      <c r="T187" s="444">
        <f t="shared" si="135"/>
        <v>4.2179207480084295E-2</v>
      </c>
      <c r="U187" s="223"/>
      <c r="V187" s="223"/>
      <c r="X187" s="223"/>
      <c r="Y187" s="223"/>
      <c r="Z187" s="223"/>
      <c r="AA187" s="223"/>
      <c r="AB187" s="223"/>
      <c r="AC187" s="223"/>
      <c r="AD187" s="223"/>
      <c r="AE187" s="223"/>
      <c r="AF187" s="223"/>
      <c r="AG187" s="223"/>
      <c r="AH187" s="223"/>
      <c r="AJ187" s="223"/>
      <c r="AK187" s="223"/>
      <c r="AL187" s="223"/>
      <c r="AM187" s="223"/>
      <c r="AN187" s="223"/>
      <c r="AP187" s="223"/>
      <c r="AQ187" s="223"/>
      <c r="AR187" s="223"/>
      <c r="AS187" s="223"/>
      <c r="AU187" s="223"/>
      <c r="AV187" s="223"/>
      <c r="AW187" s="223"/>
      <c r="AX187" s="223"/>
      <c r="AY187" s="223"/>
      <c r="AZ187" s="223"/>
      <c r="BA187" s="223"/>
      <c r="BB187" s="223"/>
      <c r="BC187" s="223"/>
    </row>
    <row r="188" spans="2:55">
      <c r="B188" s="223"/>
      <c r="C188" s="721" t="str">
        <f>'C. Masterfiles'!C49</f>
        <v>N05</v>
      </c>
      <c r="D188" s="410" t="str">
        <f>'C. Masterfiles'!E49</f>
        <v>Контролер на GSM базова станция (Base station controller)</v>
      </c>
      <c r="E188" s="410" t="str">
        <f>'C. Masterfiles'!D49</f>
        <v>BSC</v>
      </c>
      <c r="F188" s="413">
        <f t="shared" si="127"/>
        <v>18218995.526252557</v>
      </c>
      <c r="G188" s="413">
        <f t="shared" si="127"/>
        <v>18434942.166948445</v>
      </c>
      <c r="H188" s="413">
        <f t="shared" si="127"/>
        <v>18660295.12698235</v>
      </c>
      <c r="I188" s="413">
        <f t="shared" si="127"/>
        <v>18895460.918649729</v>
      </c>
      <c r="J188" s="413">
        <f t="shared" si="127"/>
        <v>19140863.697366856</v>
      </c>
      <c r="K188" s="413">
        <f t="shared" si="127"/>
        <v>19396946.028179988</v>
      </c>
      <c r="L188" s="508">
        <f t="shared" ref="L188" si="139">L119</f>
        <v>19664169.685584277</v>
      </c>
      <c r="N188" s="444">
        <f t="shared" si="129"/>
        <v>0.13827854188735911</v>
      </c>
      <c r="O188" s="444">
        <f t="shared" si="130"/>
        <v>0.1363214362531166</v>
      </c>
      <c r="P188" s="444">
        <f t="shared" si="131"/>
        <v>0.1345023861800099</v>
      </c>
      <c r="Q188" s="444">
        <f t="shared" si="132"/>
        <v>0.13285764955770482</v>
      </c>
      <c r="R188" s="444">
        <f t="shared" si="133"/>
        <v>0.13277529917872191</v>
      </c>
      <c r="S188" s="444">
        <f t="shared" si="134"/>
        <v>0.13301995921643051</v>
      </c>
      <c r="T188" s="444">
        <f t="shared" si="135"/>
        <v>0.13314202101960135</v>
      </c>
      <c r="U188" s="223"/>
      <c r="V188" s="223"/>
      <c r="X188" s="223"/>
      <c r="Y188" s="223"/>
      <c r="Z188" s="223"/>
      <c r="AA188" s="223"/>
      <c r="AB188" s="223"/>
      <c r="AC188" s="223"/>
      <c r="AD188" s="223"/>
      <c r="AE188" s="223"/>
      <c r="AF188" s="223"/>
      <c r="AG188" s="223"/>
      <c r="AH188" s="223"/>
      <c r="AJ188" s="223"/>
      <c r="AK188" s="223"/>
      <c r="AL188" s="223"/>
      <c r="AM188" s="223"/>
      <c r="AN188" s="223"/>
      <c r="AP188" s="223"/>
      <c r="AQ188" s="223"/>
      <c r="AR188" s="223"/>
      <c r="AS188" s="223"/>
      <c r="AU188" s="223"/>
      <c r="AV188" s="223"/>
      <c r="AW188" s="223"/>
      <c r="AX188" s="223"/>
      <c r="AY188" s="223"/>
      <c r="AZ188" s="223"/>
      <c r="BA188" s="223"/>
      <c r="BB188" s="223"/>
      <c r="BC188" s="223"/>
    </row>
    <row r="189" spans="2:55">
      <c r="B189" s="223"/>
      <c r="C189" s="721" t="str">
        <f>'C. Masterfiles'!C50</f>
        <v>N06</v>
      </c>
      <c r="D189" s="410" t="str">
        <f>'C. Masterfiles'!E50</f>
        <v>Контролер на UMTS базова станция (Radio Network Controler)</v>
      </c>
      <c r="E189" s="410" t="str">
        <f>'C. Masterfiles'!D50</f>
        <v>RNC</v>
      </c>
      <c r="F189" s="413">
        <f t="shared" si="127"/>
        <v>1612059.9982559728</v>
      </c>
      <c r="G189" s="413">
        <f t="shared" si="127"/>
        <v>1573773.9336339182</v>
      </c>
      <c r="H189" s="413">
        <f t="shared" si="127"/>
        <v>1533307.0327444768</v>
      </c>
      <c r="I189" s="413">
        <f t="shared" si="127"/>
        <v>1493497.8867734955</v>
      </c>
      <c r="J189" s="413">
        <f t="shared" si="127"/>
        <v>1440761.4588097329</v>
      </c>
      <c r="K189" s="413">
        <f t="shared" si="127"/>
        <v>1405886.4680941829</v>
      </c>
      <c r="L189" s="508">
        <f t="shared" ref="L189" si="140">L120</f>
        <v>1369309.2734356411</v>
      </c>
      <c r="N189" s="444">
        <f t="shared" si="129"/>
        <v>1.2235213827928599E-2</v>
      </c>
      <c r="O189" s="444">
        <f t="shared" si="130"/>
        <v>1.1637634717147887E-2</v>
      </c>
      <c r="P189" s="444">
        <f t="shared" si="131"/>
        <v>1.105199318913847E-2</v>
      </c>
      <c r="Q189" s="444">
        <f t="shared" si="132"/>
        <v>1.0501073231840755E-2</v>
      </c>
      <c r="R189" s="444">
        <f t="shared" si="133"/>
        <v>9.9941954952090413E-3</v>
      </c>
      <c r="S189" s="444">
        <f t="shared" si="134"/>
        <v>9.6412579782987062E-3</v>
      </c>
      <c r="T189" s="444">
        <f t="shared" si="135"/>
        <v>9.2713095432529671E-3</v>
      </c>
      <c r="U189" s="223"/>
      <c r="V189" s="223"/>
      <c r="X189" s="223"/>
      <c r="Y189" s="223"/>
      <c r="Z189" s="223"/>
      <c r="AA189" s="223"/>
      <c r="AB189" s="223"/>
      <c r="AC189" s="223"/>
      <c r="AD189" s="223"/>
      <c r="AE189" s="223"/>
      <c r="AF189" s="223"/>
      <c r="AG189" s="223"/>
      <c r="AH189" s="223"/>
      <c r="AJ189" s="223"/>
      <c r="AK189" s="223"/>
      <c r="AL189" s="223"/>
      <c r="AM189" s="223"/>
      <c r="AN189" s="223"/>
      <c r="AP189" s="223"/>
      <c r="AQ189" s="223"/>
      <c r="AR189" s="223"/>
      <c r="AS189" s="223"/>
      <c r="AU189" s="223"/>
      <c r="AV189" s="223"/>
      <c r="AW189" s="223"/>
      <c r="AX189" s="223"/>
      <c r="AY189" s="223"/>
      <c r="AZ189" s="223"/>
      <c r="BA189" s="223"/>
      <c r="BB189" s="223"/>
      <c r="BC189" s="223"/>
    </row>
    <row r="190" spans="2:55">
      <c r="B190" s="223"/>
      <c r="C190" s="721" t="str">
        <f>'C. Masterfiles'!C51</f>
        <v>N07</v>
      </c>
      <c r="D190" s="410" t="str">
        <f>'C. Masterfiles'!E51</f>
        <v>Мобилна централа (Mobile Switching Centre)</v>
      </c>
      <c r="E190" s="410" t="str">
        <f>'C. Masterfiles'!D51</f>
        <v>MSC</v>
      </c>
      <c r="F190" s="413">
        <f t="shared" si="127"/>
        <v>565990.96224723011</v>
      </c>
      <c r="G190" s="413">
        <f t="shared" si="127"/>
        <v>558707.87323747692</v>
      </c>
      <c r="H190" s="413">
        <f t="shared" si="127"/>
        <v>582625.2873229062</v>
      </c>
      <c r="I190" s="413">
        <f t="shared" si="127"/>
        <v>608007.48064856278</v>
      </c>
      <c r="J190" s="413">
        <f t="shared" si="127"/>
        <v>632688.32455140958</v>
      </c>
      <c r="K190" s="413">
        <f t="shared" si="127"/>
        <v>648699.72428971692</v>
      </c>
      <c r="L190" s="508">
        <f t="shared" ref="L190" si="141">L121</f>
        <v>665421.56964524556</v>
      </c>
      <c r="N190" s="444">
        <f t="shared" si="129"/>
        <v>4.2957585048086569E-3</v>
      </c>
      <c r="O190" s="444">
        <f t="shared" si="130"/>
        <v>4.1314943673763926E-3</v>
      </c>
      <c r="P190" s="444">
        <f t="shared" si="131"/>
        <v>4.199531189645095E-3</v>
      </c>
      <c r="Q190" s="444">
        <f t="shared" si="132"/>
        <v>4.2750184893739114E-3</v>
      </c>
      <c r="R190" s="444">
        <f t="shared" si="133"/>
        <v>4.3887978571601266E-3</v>
      </c>
      <c r="S190" s="444">
        <f t="shared" si="134"/>
        <v>4.4486390147895063E-3</v>
      </c>
      <c r="T190" s="444">
        <f t="shared" si="135"/>
        <v>4.5054316571297931E-3</v>
      </c>
      <c r="U190" s="223"/>
      <c r="V190" s="223"/>
      <c r="X190" s="223"/>
      <c r="Y190" s="223"/>
      <c r="Z190" s="223"/>
      <c r="AA190" s="223"/>
      <c r="AB190" s="223"/>
      <c r="AC190" s="223"/>
      <c r="AD190" s="223"/>
      <c r="AE190" s="223"/>
      <c r="AF190" s="223"/>
      <c r="AG190" s="223"/>
      <c r="AH190" s="223"/>
      <c r="AJ190" s="223"/>
      <c r="AK190" s="223"/>
      <c r="AL190" s="223"/>
      <c r="AM190" s="223"/>
      <c r="AN190" s="223"/>
      <c r="AP190" s="223"/>
      <c r="AQ190" s="223"/>
      <c r="AR190" s="223"/>
      <c r="AS190" s="223"/>
      <c r="AU190" s="223"/>
      <c r="AV190" s="223"/>
      <c r="AW190" s="223"/>
      <c r="AX190" s="223"/>
      <c r="AY190" s="223"/>
      <c r="AZ190" s="223"/>
      <c r="BA190" s="223"/>
      <c r="BB190" s="223"/>
      <c r="BC190" s="223"/>
    </row>
    <row r="191" spans="2:55">
      <c r="B191" s="223"/>
      <c r="C191" s="721" t="str">
        <f>'C. Masterfiles'!C52</f>
        <v>N08</v>
      </c>
      <c r="D191" s="410" t="str">
        <f>'C. Masterfiles'!E52</f>
        <v>Регистър на "домашните" потребители (Home location register)</v>
      </c>
      <c r="E191" s="410" t="str">
        <f>'C. Masterfiles'!D52</f>
        <v>HLR</v>
      </c>
      <c r="F191" s="413">
        <f t="shared" si="127"/>
        <v>75465.461632964012</v>
      </c>
      <c r="G191" s="413">
        <f t="shared" si="127"/>
        <v>74494.383098330276</v>
      </c>
      <c r="H191" s="413">
        <f t="shared" si="127"/>
        <v>77683.371643054168</v>
      </c>
      <c r="I191" s="413">
        <f t="shared" si="127"/>
        <v>81067.664086475037</v>
      </c>
      <c r="J191" s="413">
        <f t="shared" si="127"/>
        <v>84358.443273521261</v>
      </c>
      <c r="K191" s="413">
        <f t="shared" si="127"/>
        <v>86493.296571962244</v>
      </c>
      <c r="L191" s="508">
        <f t="shared" ref="L191" si="142">L122</f>
        <v>88722.875952699396</v>
      </c>
      <c r="N191" s="444">
        <f t="shared" si="129"/>
        <v>5.7276780064115425E-4</v>
      </c>
      <c r="O191" s="444">
        <f t="shared" si="130"/>
        <v>5.5086591565018587E-4</v>
      </c>
      <c r="P191" s="444">
        <f t="shared" si="131"/>
        <v>5.5993749195267937E-4</v>
      </c>
      <c r="Q191" s="444">
        <f t="shared" si="132"/>
        <v>5.7000246524985493E-4</v>
      </c>
      <c r="R191" s="444">
        <f t="shared" si="133"/>
        <v>5.8517304762135014E-4</v>
      </c>
      <c r="S191" s="444">
        <f t="shared" si="134"/>
        <v>5.9315186863860081E-4</v>
      </c>
      <c r="T191" s="444">
        <f t="shared" si="135"/>
        <v>6.0072422095063904E-4</v>
      </c>
      <c r="U191" s="223"/>
      <c r="V191" s="223"/>
      <c r="X191" s="223"/>
      <c r="Y191" s="223"/>
      <c r="Z191" s="223"/>
      <c r="AA191" s="223"/>
      <c r="AB191" s="223"/>
      <c r="AC191" s="223"/>
      <c r="AD191" s="223"/>
      <c r="AE191" s="223"/>
      <c r="AF191" s="223"/>
      <c r="AG191" s="223"/>
      <c r="AH191" s="223"/>
      <c r="AJ191" s="223"/>
      <c r="AK191" s="223"/>
      <c r="AL191" s="223"/>
      <c r="AM191" s="223"/>
      <c r="AN191" s="223"/>
      <c r="AP191" s="223"/>
      <c r="AQ191" s="223"/>
      <c r="AR191" s="223"/>
      <c r="AS191" s="223"/>
      <c r="AU191" s="223"/>
      <c r="AV191" s="223"/>
      <c r="AW191" s="223"/>
      <c r="AX191" s="223"/>
      <c r="AY191" s="223"/>
      <c r="AZ191" s="223"/>
      <c r="BA191" s="223"/>
      <c r="BB191" s="223"/>
      <c r="BC191" s="223"/>
    </row>
    <row r="192" spans="2:55">
      <c r="B192" s="223"/>
      <c r="C192" s="721" t="str">
        <f>'C. Masterfiles'!C53</f>
        <v>N09</v>
      </c>
      <c r="D192" s="410" t="str">
        <f>'C. Masterfiles'!E53</f>
        <v>Предплатена платформа (Pre-paid platform)</v>
      </c>
      <c r="E192" s="410" t="str">
        <f>'C. Masterfiles'!D53</f>
        <v>PPP</v>
      </c>
      <c r="F192" s="413">
        <f t="shared" si="127"/>
        <v>2263963.8489889205</v>
      </c>
      <c r="G192" s="413">
        <f t="shared" si="127"/>
        <v>2234831.4929499077</v>
      </c>
      <c r="H192" s="413">
        <f t="shared" si="127"/>
        <v>2330501.1492916248</v>
      </c>
      <c r="I192" s="413">
        <f t="shared" si="127"/>
        <v>2432029.9225942511</v>
      </c>
      <c r="J192" s="413">
        <f t="shared" si="127"/>
        <v>2530753.2982056383</v>
      </c>
      <c r="K192" s="413">
        <f t="shared" si="127"/>
        <v>2594798.8971588677</v>
      </c>
      <c r="L192" s="508">
        <f t="shared" ref="L192" si="143">L123</f>
        <v>2661686.2785809822</v>
      </c>
      <c r="N192" s="444">
        <f t="shared" si="129"/>
        <v>1.7183034019234628E-2</v>
      </c>
      <c r="O192" s="444">
        <f t="shared" si="130"/>
        <v>1.6525977469505571E-2</v>
      </c>
      <c r="P192" s="444">
        <f t="shared" si="131"/>
        <v>1.679812475858038E-2</v>
      </c>
      <c r="Q192" s="444">
        <f t="shared" si="132"/>
        <v>1.7100073957495646E-2</v>
      </c>
      <c r="R192" s="444">
        <f t="shared" si="133"/>
        <v>1.7555191428640506E-2</v>
      </c>
      <c r="S192" s="444">
        <f t="shared" si="134"/>
        <v>1.7794556059158025E-2</v>
      </c>
      <c r="T192" s="444">
        <f t="shared" si="135"/>
        <v>1.8021726628519173E-2</v>
      </c>
      <c r="U192" s="223"/>
      <c r="V192" s="223"/>
      <c r="X192" s="223"/>
      <c r="Y192" s="223"/>
      <c r="Z192" s="223"/>
      <c r="AA192" s="223"/>
      <c r="AB192" s="223"/>
      <c r="AC192" s="223"/>
      <c r="AD192" s="223"/>
      <c r="AE192" s="223"/>
      <c r="AF192" s="223"/>
      <c r="AG192" s="223"/>
      <c r="AH192" s="223"/>
      <c r="AJ192" s="223"/>
      <c r="AK192" s="223"/>
      <c r="AL192" s="223"/>
      <c r="AM192" s="223"/>
      <c r="AN192" s="223"/>
      <c r="AP192" s="223"/>
      <c r="AQ192" s="223"/>
      <c r="AR192" s="223"/>
      <c r="AS192" s="223"/>
      <c r="AU192" s="223"/>
      <c r="AV192" s="223"/>
      <c r="AW192" s="223"/>
      <c r="AX192" s="223"/>
      <c r="AY192" s="223"/>
      <c r="AZ192" s="223"/>
      <c r="BA192" s="223"/>
      <c r="BB192" s="223"/>
      <c r="BC192" s="223"/>
    </row>
    <row r="193" spans="2:55">
      <c r="B193" s="223"/>
      <c r="C193" s="721" t="str">
        <f>'C. Masterfiles'!C54</f>
        <v>N10</v>
      </c>
      <c r="D193" s="410" t="str">
        <f>'C. Masterfiles'!E54</f>
        <v>SMS шлюз (SMS Gateway)</v>
      </c>
      <c r="E193" s="410" t="str">
        <f>'C. Masterfiles'!D54</f>
        <v>SMSG</v>
      </c>
      <c r="F193" s="413">
        <f t="shared" si="127"/>
        <v>151969.15411636714</v>
      </c>
      <c r="G193" s="413">
        <f t="shared" si="127"/>
        <v>154661.69451831549</v>
      </c>
      <c r="H193" s="413">
        <f t="shared" si="127"/>
        <v>157472.81754174686</v>
      </c>
      <c r="I193" s="413">
        <f t="shared" si="127"/>
        <v>160407.67616146474</v>
      </c>
      <c r="J193" s="413">
        <f t="shared" si="127"/>
        <v>163471.64730080782</v>
      </c>
      <c r="K193" s="413">
        <f t="shared" si="127"/>
        <v>166670.34156445335</v>
      </c>
      <c r="L193" s="508">
        <f t="shared" ref="L193" si="144">L124</f>
        <v>170009.61339420814</v>
      </c>
      <c r="N193" s="444">
        <f t="shared" si="129"/>
        <v>1.1534155663404438E-3</v>
      </c>
      <c r="O193" s="444">
        <f t="shared" si="130"/>
        <v>1.1436816095836738E-3</v>
      </c>
      <c r="P193" s="444">
        <f t="shared" si="131"/>
        <v>1.1350554518951745E-3</v>
      </c>
      <c r="Q193" s="444">
        <f t="shared" si="132"/>
        <v>1.1278574742144263E-3</v>
      </c>
      <c r="R193" s="444">
        <f t="shared" si="133"/>
        <v>1.1339612057625775E-3</v>
      </c>
      <c r="S193" s="444">
        <f t="shared" si="134"/>
        <v>1.1429882830669698E-3</v>
      </c>
      <c r="T193" s="444">
        <f t="shared" si="135"/>
        <v>1.1510998878666054E-3</v>
      </c>
      <c r="U193" s="223"/>
      <c r="V193" s="223"/>
      <c r="X193" s="223"/>
      <c r="Y193" s="223"/>
      <c r="Z193" s="223"/>
      <c r="AA193" s="223"/>
      <c r="AB193" s="223"/>
      <c r="AC193" s="223"/>
      <c r="AD193" s="223"/>
      <c r="AE193" s="223"/>
      <c r="AF193" s="223"/>
      <c r="AG193" s="223"/>
      <c r="AH193" s="223"/>
      <c r="AJ193" s="223"/>
      <c r="AK193" s="223"/>
      <c r="AL193" s="223"/>
      <c r="AM193" s="223"/>
      <c r="AN193" s="223"/>
      <c r="AP193" s="223"/>
      <c r="AQ193" s="223"/>
      <c r="AR193" s="223"/>
      <c r="AS193" s="223"/>
      <c r="AU193" s="223"/>
      <c r="AV193" s="223"/>
      <c r="AW193" s="223"/>
      <c r="AX193" s="223"/>
      <c r="AY193" s="223"/>
      <c r="AZ193" s="223"/>
      <c r="BA193" s="223"/>
      <c r="BB193" s="223"/>
      <c r="BC193" s="223"/>
    </row>
    <row r="194" spans="2:55">
      <c r="B194" s="223"/>
      <c r="C194" s="721" t="str">
        <f>'C. Masterfiles'!C55</f>
        <v>N11</v>
      </c>
      <c r="D194" s="410" t="str">
        <f>'C. Masterfiles'!E55</f>
        <v>Централа за кратки съобщения SMS (SMS Control Centre)</v>
      </c>
      <c r="E194" s="410" t="str">
        <f>'C. Masterfiles'!D55</f>
        <v>SMSC</v>
      </c>
      <c r="F194" s="413">
        <f t="shared" ref="F194:K203" si="145">F125</f>
        <v>203530.11712013456</v>
      </c>
      <c r="G194" s="413">
        <f t="shared" si="145"/>
        <v>207136.19801560105</v>
      </c>
      <c r="H194" s="413">
        <f t="shared" si="145"/>
        <v>210901.09492198238</v>
      </c>
      <c r="I194" s="413">
        <f t="shared" si="145"/>
        <v>214831.70914481883</v>
      </c>
      <c r="J194" s="413">
        <f t="shared" si="145"/>
        <v>218935.24192072474</v>
      </c>
      <c r="K194" s="413">
        <f t="shared" si="145"/>
        <v>223219.20745239285</v>
      </c>
      <c r="L194" s="508">
        <f t="shared" ref="L194" si="146">L125</f>
        <v>227691.44651010021</v>
      </c>
      <c r="N194" s="444">
        <f t="shared" si="129"/>
        <v>1.5447529906345229E-3</v>
      </c>
      <c r="O194" s="444">
        <f t="shared" si="130"/>
        <v>1.5317164414067057E-3</v>
      </c>
      <c r="P194" s="444">
        <f t="shared" si="131"/>
        <v>1.5201635516453229E-3</v>
      </c>
      <c r="Q194" s="444">
        <f t="shared" si="132"/>
        <v>1.5105234029657493E-3</v>
      </c>
      <c r="R194" s="444">
        <f t="shared" si="133"/>
        <v>1.5186980434320234E-3</v>
      </c>
      <c r="S194" s="444">
        <f t="shared" si="134"/>
        <v>1.5307878791075487E-3</v>
      </c>
      <c r="T194" s="444">
        <f t="shared" si="135"/>
        <v>1.5416516355356324E-3</v>
      </c>
      <c r="U194" s="223"/>
      <c r="V194" s="223"/>
      <c r="X194" s="223"/>
      <c r="Y194" s="223"/>
      <c r="Z194" s="223"/>
      <c r="AA194" s="223"/>
      <c r="AB194" s="223"/>
      <c r="AC194" s="223"/>
      <c r="AD194" s="223"/>
      <c r="AE194" s="223"/>
      <c r="AF194" s="223"/>
      <c r="AG194" s="223"/>
      <c r="AH194" s="223"/>
      <c r="AJ194" s="223"/>
      <c r="AK194" s="223"/>
      <c r="AL194" s="223"/>
      <c r="AM194" s="223"/>
      <c r="AN194" s="223"/>
      <c r="AP194" s="223"/>
      <c r="AQ194" s="223"/>
      <c r="AR194" s="223"/>
      <c r="AS194" s="223"/>
      <c r="AU194" s="223"/>
      <c r="AV194" s="223"/>
      <c r="AW194" s="223"/>
      <c r="AX194" s="223"/>
      <c r="AY194" s="223"/>
      <c r="AZ194" s="223"/>
      <c r="BA194" s="223"/>
      <c r="BB194" s="223"/>
      <c r="BC194" s="223"/>
    </row>
    <row r="195" spans="2:55">
      <c r="B195" s="223"/>
      <c r="C195" s="721" t="str">
        <f>'C. Masterfiles'!C56</f>
        <v>N12</v>
      </c>
      <c r="D195" s="410" t="str">
        <f>'C. Masterfiles'!E56</f>
        <v>Централа за мултимедийни съобщения MMS (MMS Control Centre)</v>
      </c>
      <c r="E195" s="410" t="str">
        <f>'C. Masterfiles'!D56</f>
        <v>MMSC</v>
      </c>
      <c r="F195" s="413">
        <f t="shared" si="145"/>
        <v>2208853.9842495224</v>
      </c>
      <c r="G195" s="413">
        <f t="shared" si="145"/>
        <v>2247989.7459057481</v>
      </c>
      <c r="H195" s="413">
        <f t="shared" si="145"/>
        <v>2288849.0921765533</v>
      </c>
      <c r="I195" s="413">
        <f t="shared" si="145"/>
        <v>2331506.9209515224</v>
      </c>
      <c r="J195" s="413">
        <f t="shared" si="145"/>
        <v>2376041.38518616</v>
      </c>
      <c r="K195" s="413">
        <f t="shared" si="145"/>
        <v>2422534.0343670552</v>
      </c>
      <c r="L195" s="508">
        <f t="shared" ref="L195" si="147">L126</f>
        <v>2471069.9621251188</v>
      </c>
      <c r="N195" s="444">
        <f t="shared" si="129"/>
        <v>1.6764761138669242E-2</v>
      </c>
      <c r="O195" s="444">
        <f t="shared" si="130"/>
        <v>1.6623279209065023E-2</v>
      </c>
      <c r="P195" s="444">
        <f t="shared" si="131"/>
        <v>1.6497899010104282E-2</v>
      </c>
      <c r="Q195" s="444">
        <f t="shared" si="132"/>
        <v>1.6393277241488754E-2</v>
      </c>
      <c r="R195" s="444">
        <f t="shared" si="133"/>
        <v>1.6481994269804904E-2</v>
      </c>
      <c r="S195" s="444">
        <f t="shared" si="134"/>
        <v>1.66132017887641E-2</v>
      </c>
      <c r="T195" s="444">
        <f t="shared" si="135"/>
        <v>1.6731103021316942E-2</v>
      </c>
      <c r="U195" s="223"/>
      <c r="V195" s="223"/>
      <c r="X195" s="223"/>
      <c r="Y195" s="223"/>
      <c r="Z195" s="223"/>
      <c r="AA195" s="223"/>
      <c r="AB195" s="223"/>
      <c r="AC195" s="223"/>
      <c r="AD195" s="223"/>
      <c r="AE195" s="223"/>
      <c r="AF195" s="223"/>
      <c r="AG195" s="223"/>
      <c r="AH195" s="223"/>
      <c r="AJ195" s="223"/>
      <c r="AK195" s="223"/>
      <c r="AL195" s="223"/>
      <c r="AM195" s="223"/>
      <c r="AN195" s="223"/>
      <c r="AP195" s="223"/>
      <c r="AQ195" s="223"/>
      <c r="AR195" s="223"/>
      <c r="AS195" s="223"/>
      <c r="AU195" s="223"/>
      <c r="AV195" s="223"/>
      <c r="AW195" s="223"/>
      <c r="AX195" s="223"/>
      <c r="AY195" s="223"/>
      <c r="AZ195" s="223"/>
      <c r="BA195" s="223"/>
      <c r="BB195" s="223"/>
      <c r="BC195" s="223"/>
    </row>
    <row r="196" spans="2:55">
      <c r="B196" s="223"/>
      <c r="C196" s="721" t="str">
        <f>'C. Masterfiles'!C57</f>
        <v>N13</v>
      </c>
      <c r="D196" s="410" t="str">
        <f>'C. Masterfiles'!E57</f>
        <v>Система за гласова поща (Voice mail system)</v>
      </c>
      <c r="E196" s="410" t="str">
        <f>'C. Masterfiles'!D57</f>
        <v>VMS</v>
      </c>
      <c r="F196" s="413">
        <f t="shared" si="145"/>
        <v>282995.48112361506</v>
      </c>
      <c r="G196" s="413">
        <f t="shared" si="145"/>
        <v>279353.93661873846</v>
      </c>
      <c r="H196" s="413">
        <f t="shared" si="145"/>
        <v>291312.6436614531</v>
      </c>
      <c r="I196" s="413">
        <f t="shared" si="145"/>
        <v>304003.74032428139</v>
      </c>
      <c r="J196" s="413">
        <f t="shared" si="145"/>
        <v>316344.16227570479</v>
      </c>
      <c r="K196" s="413">
        <f t="shared" si="145"/>
        <v>324349.86214485846</v>
      </c>
      <c r="L196" s="508">
        <f t="shared" ref="L196" si="148">L127</f>
        <v>332710.78482262278</v>
      </c>
      <c r="N196" s="444">
        <f t="shared" si="129"/>
        <v>2.1478792524043284E-3</v>
      </c>
      <c r="O196" s="444">
        <f t="shared" si="130"/>
        <v>2.0657471836881963E-3</v>
      </c>
      <c r="P196" s="444">
        <f t="shared" si="131"/>
        <v>2.0997655948225475E-3</v>
      </c>
      <c r="Q196" s="444">
        <f t="shared" si="132"/>
        <v>2.1375092446869557E-3</v>
      </c>
      <c r="R196" s="444">
        <f t="shared" si="133"/>
        <v>2.1943989285800633E-3</v>
      </c>
      <c r="S196" s="444">
        <f t="shared" si="134"/>
        <v>2.2243195073947532E-3</v>
      </c>
      <c r="T196" s="444">
        <f t="shared" si="135"/>
        <v>2.2527158285648966E-3</v>
      </c>
      <c r="U196" s="223"/>
      <c r="V196" s="223"/>
      <c r="X196" s="223"/>
      <c r="Y196" s="223"/>
      <c r="Z196" s="223"/>
      <c r="AA196" s="223"/>
      <c r="AB196" s="223"/>
      <c r="AC196" s="223"/>
      <c r="AD196" s="223"/>
      <c r="AE196" s="223"/>
      <c r="AF196" s="223"/>
      <c r="AG196" s="223"/>
      <c r="AH196" s="223"/>
      <c r="AJ196" s="223"/>
      <c r="AK196" s="223"/>
      <c r="AL196" s="223"/>
      <c r="AM196" s="223"/>
      <c r="AN196" s="223"/>
      <c r="AP196" s="223"/>
      <c r="AQ196" s="223"/>
      <c r="AR196" s="223"/>
      <c r="AS196" s="223"/>
      <c r="AU196" s="223"/>
      <c r="AV196" s="223"/>
      <c r="AW196" s="223"/>
      <c r="AX196" s="223"/>
      <c r="AY196" s="223"/>
      <c r="AZ196" s="223"/>
      <c r="BA196" s="223"/>
      <c r="BB196" s="223"/>
      <c r="BC196" s="223"/>
    </row>
    <row r="197" spans="2:55">
      <c r="B197" s="223"/>
      <c r="C197" s="721" t="str">
        <f>'C. Masterfiles'!C58</f>
        <v>N14</v>
      </c>
      <c r="D197" s="410" t="str">
        <f>'C. Masterfiles'!E58</f>
        <v>Система за управление на мрежата (Network management system)</v>
      </c>
      <c r="E197" s="410" t="str">
        <f>'C. Masterfiles'!D58</f>
        <v>NMS</v>
      </c>
      <c r="F197" s="413">
        <f t="shared" si="145"/>
        <v>402482.46204247477</v>
      </c>
      <c r="G197" s="413">
        <f t="shared" si="145"/>
        <v>397303.37652442814</v>
      </c>
      <c r="H197" s="413">
        <f t="shared" si="145"/>
        <v>414311.31542962225</v>
      </c>
      <c r="I197" s="413">
        <f t="shared" si="145"/>
        <v>432360.87512786698</v>
      </c>
      <c r="J197" s="413">
        <f t="shared" si="145"/>
        <v>449911.69745878014</v>
      </c>
      <c r="K197" s="413">
        <f t="shared" si="145"/>
        <v>461297.58171713213</v>
      </c>
      <c r="L197" s="508">
        <f t="shared" ref="L197" si="149">L128</f>
        <v>473188.67174773017</v>
      </c>
      <c r="N197" s="444">
        <f t="shared" si="129"/>
        <v>3.0547616034194893E-3</v>
      </c>
      <c r="O197" s="444">
        <f t="shared" si="130"/>
        <v>2.9379515501343247E-3</v>
      </c>
      <c r="P197" s="444">
        <f t="shared" si="131"/>
        <v>2.9863332904142901E-3</v>
      </c>
      <c r="Q197" s="444">
        <f t="shared" si="132"/>
        <v>3.0400131479992269E-3</v>
      </c>
      <c r="R197" s="444">
        <f t="shared" si="133"/>
        <v>3.1209229206472012E-3</v>
      </c>
      <c r="S197" s="444">
        <f t="shared" si="134"/>
        <v>3.1634766327392053E-3</v>
      </c>
      <c r="T197" s="444">
        <f t="shared" si="135"/>
        <v>3.203862511736742E-3</v>
      </c>
      <c r="U197" s="223"/>
      <c r="V197" s="223"/>
      <c r="X197" s="223"/>
      <c r="Y197" s="223"/>
      <c r="Z197" s="223"/>
      <c r="AA197" s="223"/>
      <c r="AB197" s="223"/>
      <c r="AC197" s="223"/>
      <c r="AD197" s="223"/>
      <c r="AE197" s="223"/>
      <c r="AF197" s="223"/>
      <c r="AG197" s="223"/>
      <c r="AH197" s="223"/>
      <c r="AJ197" s="223"/>
      <c r="AK197" s="223"/>
      <c r="AL197" s="223"/>
      <c r="AM197" s="223"/>
      <c r="AN197" s="223"/>
      <c r="AP197" s="223"/>
      <c r="AQ197" s="223"/>
      <c r="AR197" s="223"/>
      <c r="AS197" s="223"/>
      <c r="AU197" s="223"/>
      <c r="AV197" s="223"/>
      <c r="AW197" s="223"/>
      <c r="AX197" s="223"/>
      <c r="AY197" s="223"/>
      <c r="AZ197" s="223"/>
      <c r="BA197" s="223"/>
      <c r="BB197" s="223"/>
      <c r="BC197" s="223"/>
    </row>
    <row r="198" spans="2:55">
      <c r="B198" s="223"/>
      <c r="C198" s="721" t="str">
        <f>'C. Masterfiles'!C59</f>
        <v>N15</v>
      </c>
      <c r="D198" s="410" t="str">
        <f>'C. Masterfiles'!E59</f>
        <v>Система/и за оперативна поддръжка на мрежата (Operational Support System)</v>
      </c>
      <c r="E198" s="410" t="str">
        <f>'C. Masterfiles'!D59</f>
        <v>OSS</v>
      </c>
      <c r="F198" s="413">
        <f t="shared" si="145"/>
        <v>377327.30816482008</v>
      </c>
      <c r="G198" s="413">
        <f t="shared" si="145"/>
        <v>372471.91549165139</v>
      </c>
      <c r="H198" s="413">
        <f t="shared" si="145"/>
        <v>388416.85821527091</v>
      </c>
      <c r="I198" s="413">
        <f t="shared" si="145"/>
        <v>405338.3204323753</v>
      </c>
      <c r="J198" s="413">
        <f t="shared" si="145"/>
        <v>421792.21636760636</v>
      </c>
      <c r="K198" s="413">
        <f t="shared" si="145"/>
        <v>432466.48285981134</v>
      </c>
      <c r="L198" s="508">
        <f t="shared" ref="L198" si="150">L129</f>
        <v>443614.37976349704</v>
      </c>
      <c r="N198" s="444">
        <f t="shared" si="129"/>
        <v>2.8638390032057711E-3</v>
      </c>
      <c r="O198" s="444">
        <f t="shared" si="130"/>
        <v>2.7543295782509296E-3</v>
      </c>
      <c r="P198" s="444">
        <f t="shared" si="131"/>
        <v>2.7996874597633974E-3</v>
      </c>
      <c r="Q198" s="444">
        <f t="shared" si="132"/>
        <v>2.8500123262492753E-3</v>
      </c>
      <c r="R198" s="444">
        <f t="shared" si="133"/>
        <v>2.925865238106751E-3</v>
      </c>
      <c r="S198" s="444">
        <f t="shared" si="134"/>
        <v>2.9657593431930045E-3</v>
      </c>
      <c r="T198" s="444">
        <f t="shared" si="135"/>
        <v>3.0036211047531954E-3</v>
      </c>
      <c r="U198" s="223"/>
      <c r="V198" s="223"/>
      <c r="X198" s="223"/>
      <c r="Y198" s="223"/>
      <c r="Z198" s="223"/>
      <c r="AA198" s="223"/>
      <c r="AB198" s="223"/>
      <c r="AC198" s="223"/>
      <c r="AD198" s="223"/>
      <c r="AE198" s="223"/>
      <c r="AF198" s="223"/>
      <c r="AG198" s="223"/>
      <c r="AH198" s="223"/>
      <c r="AJ198" s="223"/>
      <c r="AK198" s="223"/>
      <c r="AL198" s="223"/>
      <c r="AM198" s="223"/>
      <c r="AN198" s="223"/>
      <c r="AP198" s="223"/>
      <c r="AQ198" s="223"/>
      <c r="AR198" s="223"/>
      <c r="AS198" s="223"/>
      <c r="AU198" s="223"/>
      <c r="AV198" s="223"/>
      <c r="AW198" s="223"/>
      <c r="AX198" s="223"/>
      <c r="AY198" s="223"/>
      <c r="AZ198" s="223"/>
      <c r="BA198" s="223"/>
      <c r="BB198" s="223"/>
      <c r="BC198" s="223"/>
    </row>
    <row r="199" spans="2:55">
      <c r="B199" s="223"/>
      <c r="C199" s="721" t="str">
        <f>'C. Masterfiles'!C60</f>
        <v>N16</v>
      </c>
      <c r="D199" s="410" t="str">
        <f>'C. Masterfiles'!E60</f>
        <v>GPRS System</v>
      </c>
      <c r="E199" s="410" t="str">
        <f>'C. Masterfiles'!D60</f>
        <v>GPRS</v>
      </c>
      <c r="F199" s="413">
        <f t="shared" si="145"/>
        <v>6037236.9306371212</v>
      </c>
      <c r="G199" s="413">
        <f t="shared" si="145"/>
        <v>5959550.6478664223</v>
      </c>
      <c r="H199" s="413">
        <f t="shared" si="145"/>
        <v>6214669.7314443346</v>
      </c>
      <c r="I199" s="413">
        <f t="shared" si="145"/>
        <v>6485413.1269180048</v>
      </c>
      <c r="J199" s="413">
        <f t="shared" si="145"/>
        <v>6748675.4618817018</v>
      </c>
      <c r="K199" s="413">
        <f t="shared" si="145"/>
        <v>6919463.7257569814</v>
      </c>
      <c r="L199" s="508">
        <f t="shared" ref="L199" si="151">L130</f>
        <v>7097830.0762159526</v>
      </c>
      <c r="N199" s="444">
        <f t="shared" si="129"/>
        <v>4.5821424051292338E-2</v>
      </c>
      <c r="O199" s="444">
        <f t="shared" si="130"/>
        <v>4.4069273252014873E-2</v>
      </c>
      <c r="P199" s="444">
        <f t="shared" si="131"/>
        <v>4.4794999356214359E-2</v>
      </c>
      <c r="Q199" s="444">
        <f t="shared" si="132"/>
        <v>4.5600197219988405E-2</v>
      </c>
      <c r="R199" s="444">
        <f t="shared" si="133"/>
        <v>4.6813843809708017E-2</v>
      </c>
      <c r="S199" s="444">
        <f t="shared" si="134"/>
        <v>4.7452149491088072E-2</v>
      </c>
      <c r="T199" s="444">
        <f t="shared" si="135"/>
        <v>4.8057937676051127E-2</v>
      </c>
      <c r="U199" s="223"/>
      <c r="V199" s="223"/>
      <c r="X199" s="223"/>
      <c r="Y199" s="223"/>
      <c r="Z199" s="223"/>
      <c r="AA199" s="223"/>
      <c r="AB199" s="223"/>
      <c r="AC199" s="223"/>
      <c r="AD199" s="223"/>
      <c r="AE199" s="223"/>
      <c r="AF199" s="223"/>
      <c r="AG199" s="223"/>
      <c r="AH199" s="223"/>
      <c r="AJ199" s="223"/>
      <c r="AK199" s="223"/>
      <c r="AL199" s="223"/>
      <c r="AM199" s="223"/>
      <c r="AN199" s="223"/>
      <c r="AP199" s="223"/>
      <c r="AQ199" s="223"/>
      <c r="AR199" s="223"/>
      <c r="AS199" s="223"/>
      <c r="AU199" s="223"/>
      <c r="AV199" s="223"/>
      <c r="AW199" s="223"/>
      <c r="AX199" s="223"/>
      <c r="AY199" s="223"/>
      <c r="AZ199" s="223"/>
      <c r="BA199" s="223"/>
      <c r="BB199" s="223"/>
      <c r="BC199" s="223"/>
    </row>
    <row r="200" spans="2:55">
      <c r="B200" s="223"/>
      <c r="C200" s="721" t="str">
        <f>'C. Masterfiles'!C61</f>
        <v>N17</v>
      </c>
      <c r="D200" s="410" t="str">
        <f>'C. Masterfiles'!E61</f>
        <v>Retail Billing system</v>
      </c>
      <c r="E200" s="410" t="str">
        <f>'C. Masterfiles'!D61</f>
        <v>BIL</v>
      </c>
      <c r="F200" s="413">
        <f t="shared" si="145"/>
        <v>1509309.2326592803</v>
      </c>
      <c r="G200" s="413">
        <f t="shared" si="145"/>
        <v>1489887.6619666056</v>
      </c>
      <c r="H200" s="413">
        <f t="shared" si="145"/>
        <v>1553667.4328610837</v>
      </c>
      <c r="I200" s="413">
        <f t="shared" si="145"/>
        <v>1621353.2817295012</v>
      </c>
      <c r="J200" s="413">
        <f t="shared" si="145"/>
        <v>1687168.8654704255</v>
      </c>
      <c r="K200" s="413">
        <f t="shared" si="145"/>
        <v>1729865.9314392454</v>
      </c>
      <c r="L200" s="508">
        <f t="shared" ref="L200" si="152">L131</f>
        <v>1774457.5190539882</v>
      </c>
      <c r="N200" s="444">
        <f t="shared" si="129"/>
        <v>1.1455356012823084E-2</v>
      </c>
      <c r="O200" s="444">
        <f t="shared" si="130"/>
        <v>1.1017318313003718E-2</v>
      </c>
      <c r="P200" s="444">
        <f t="shared" si="131"/>
        <v>1.119874983905359E-2</v>
      </c>
      <c r="Q200" s="444">
        <f t="shared" si="132"/>
        <v>1.1400049304997101E-2</v>
      </c>
      <c r="R200" s="444">
        <f t="shared" si="133"/>
        <v>1.1703460952427004E-2</v>
      </c>
      <c r="S200" s="444">
        <f t="shared" si="134"/>
        <v>1.1863037372772018E-2</v>
      </c>
      <c r="T200" s="444">
        <f t="shared" si="135"/>
        <v>1.2014484419012782E-2</v>
      </c>
      <c r="U200" s="223"/>
      <c r="V200" s="223"/>
      <c r="X200" s="223"/>
      <c r="Y200" s="223"/>
      <c r="Z200" s="223"/>
      <c r="AA200" s="223"/>
      <c r="AB200" s="223"/>
      <c r="AC200" s="223"/>
      <c r="AD200" s="223"/>
      <c r="AE200" s="223"/>
      <c r="AF200" s="223"/>
      <c r="AG200" s="223"/>
      <c r="AH200" s="223"/>
      <c r="AJ200" s="223"/>
      <c r="AK200" s="223"/>
      <c r="AL200" s="223"/>
      <c r="AM200" s="223"/>
      <c r="AN200" s="223"/>
      <c r="AP200" s="223"/>
      <c r="AQ200" s="223"/>
      <c r="AR200" s="223"/>
      <c r="AS200" s="223"/>
      <c r="AU200" s="223"/>
      <c r="AV200" s="223"/>
      <c r="AW200" s="223"/>
      <c r="AX200" s="223"/>
      <c r="AY200" s="223"/>
      <c r="AZ200" s="223"/>
      <c r="BA200" s="223"/>
      <c r="BB200" s="223"/>
      <c r="BC200" s="223"/>
    </row>
    <row r="201" spans="2:55">
      <c r="B201" s="223"/>
      <c r="C201" s="721" t="str">
        <f>'C. Masterfiles'!C62</f>
        <v>N18</v>
      </c>
      <c r="D201" s="410" t="str">
        <f>'C. Masterfiles'!E62</f>
        <v>Система за таксуване (Interconnection Billing System)</v>
      </c>
      <c r="E201" s="410" t="str">
        <f>'C. Masterfiles'!D62</f>
        <v>IBIL</v>
      </c>
      <c r="F201" s="413">
        <f t="shared" si="145"/>
        <v>482978.9544509697</v>
      </c>
      <c r="G201" s="413">
        <f t="shared" si="145"/>
        <v>476764.0518293138</v>
      </c>
      <c r="H201" s="413">
        <f t="shared" si="145"/>
        <v>497173.57851554675</v>
      </c>
      <c r="I201" s="413">
        <f t="shared" si="145"/>
        <v>518833.05015344033</v>
      </c>
      <c r="J201" s="413">
        <f t="shared" si="145"/>
        <v>539894.03695053607</v>
      </c>
      <c r="K201" s="413">
        <f t="shared" si="145"/>
        <v>553557.09806055855</v>
      </c>
      <c r="L201" s="508">
        <f t="shared" ref="L201" si="153">L132</f>
        <v>567826.40609727625</v>
      </c>
      <c r="N201" s="444">
        <f t="shared" si="129"/>
        <v>3.6657139241033873E-3</v>
      </c>
      <c r="O201" s="444">
        <f t="shared" si="130"/>
        <v>3.5255418601611898E-3</v>
      </c>
      <c r="P201" s="444">
        <f t="shared" si="131"/>
        <v>3.5835999484971487E-3</v>
      </c>
      <c r="Q201" s="444">
        <f t="shared" si="132"/>
        <v>3.6480157775990721E-3</v>
      </c>
      <c r="R201" s="444">
        <f t="shared" si="133"/>
        <v>3.7451075047766407E-3</v>
      </c>
      <c r="S201" s="444">
        <f t="shared" si="134"/>
        <v>3.7961719592870462E-3</v>
      </c>
      <c r="T201" s="444">
        <f t="shared" si="135"/>
        <v>3.8446350140840906E-3</v>
      </c>
      <c r="U201" s="223"/>
      <c r="V201" s="223"/>
      <c r="X201" s="223"/>
      <c r="Y201" s="223"/>
      <c r="Z201" s="223"/>
      <c r="AA201" s="223"/>
      <c r="AB201" s="223"/>
      <c r="AC201" s="223"/>
      <c r="AD201" s="223"/>
      <c r="AE201" s="223"/>
      <c r="AF201" s="223"/>
      <c r="AG201" s="223"/>
      <c r="AH201" s="223"/>
      <c r="AJ201" s="223"/>
      <c r="AK201" s="223"/>
      <c r="AL201" s="223"/>
      <c r="AM201" s="223"/>
      <c r="AN201" s="223"/>
      <c r="AP201" s="223"/>
      <c r="AQ201" s="223"/>
      <c r="AR201" s="223"/>
      <c r="AS201" s="223"/>
      <c r="AU201" s="223"/>
      <c r="AV201" s="223"/>
      <c r="AW201" s="223"/>
      <c r="AX201" s="223"/>
      <c r="AY201" s="223"/>
      <c r="AZ201" s="223"/>
      <c r="BA201" s="223"/>
      <c r="BB201" s="223"/>
      <c r="BC201" s="223"/>
    </row>
    <row r="202" spans="2:55">
      <c r="B202" s="223"/>
      <c r="C202" s="721" t="str">
        <f>'C. Masterfiles'!C63</f>
        <v>N19</v>
      </c>
      <c r="D202" s="410" t="str">
        <f>'C. Masterfiles'!E63</f>
        <v>Шлюз за взаимниосвързване (Interconnect Gateway)</v>
      </c>
      <c r="E202" s="410" t="str">
        <f>'C. Masterfiles'!D63</f>
        <v>IGW</v>
      </c>
      <c r="F202" s="413">
        <f t="shared" si="145"/>
        <v>777739.27634276194</v>
      </c>
      <c r="G202" s="413">
        <f t="shared" si="145"/>
        <v>790888.2442110104</v>
      </c>
      <c r="H202" s="413">
        <f t="shared" si="145"/>
        <v>804567.47312867222</v>
      </c>
      <c r="I202" s="413">
        <f t="shared" si="145"/>
        <v>818791.66322080232</v>
      </c>
      <c r="J202" s="413">
        <f t="shared" si="145"/>
        <v>830080.37328008725</v>
      </c>
      <c r="K202" s="413">
        <f t="shared" si="145"/>
        <v>849190.82125394163</v>
      </c>
      <c r="L202" s="508">
        <f t="shared" ref="L202" si="154">L133</f>
        <v>866204.52003731544</v>
      </c>
      <c r="N202" s="444">
        <f t="shared" si="129"/>
        <v>5.9028859711964419E-3</v>
      </c>
      <c r="O202" s="444">
        <f t="shared" si="130"/>
        <v>5.848405728109604E-3</v>
      </c>
      <c r="P202" s="444">
        <f t="shared" si="131"/>
        <v>5.7992783202099121E-3</v>
      </c>
      <c r="Q202" s="444">
        <f t="shared" si="132"/>
        <v>5.757082948190567E-3</v>
      </c>
      <c r="R202" s="444">
        <f t="shared" si="133"/>
        <v>5.758056253219678E-3</v>
      </c>
      <c r="S202" s="444">
        <f t="shared" si="134"/>
        <v>5.8235625467049556E-3</v>
      </c>
      <c r="T202" s="444">
        <f t="shared" si="135"/>
        <v>5.8648914374772008E-3</v>
      </c>
      <c r="U202" s="223"/>
      <c r="V202" s="223"/>
      <c r="X202" s="223"/>
      <c r="Y202" s="223"/>
      <c r="Z202" s="223"/>
      <c r="AA202" s="223"/>
      <c r="AB202" s="223"/>
      <c r="AC202" s="223"/>
      <c r="AD202" s="223"/>
      <c r="AE202" s="223"/>
      <c r="AF202" s="223"/>
      <c r="AG202" s="223"/>
      <c r="AH202" s="223"/>
      <c r="AJ202" s="223"/>
      <c r="AK202" s="223"/>
      <c r="AL202" s="223"/>
      <c r="AM202" s="223"/>
      <c r="AN202" s="223"/>
      <c r="AP202" s="223"/>
      <c r="AQ202" s="223"/>
      <c r="AR202" s="223"/>
      <c r="AS202" s="223"/>
      <c r="AU202" s="223"/>
      <c r="AV202" s="223"/>
      <c r="AW202" s="223"/>
      <c r="AX202" s="223"/>
      <c r="AY202" s="223"/>
      <c r="AZ202" s="223"/>
      <c r="BA202" s="223"/>
      <c r="BB202" s="223"/>
      <c r="BC202" s="223"/>
    </row>
    <row r="203" spans="2:55">
      <c r="B203" s="223"/>
      <c r="C203" s="721" t="str">
        <f>'C. Masterfiles'!C64</f>
        <v>N20</v>
      </c>
      <c r="D203" s="410" t="str">
        <f>'C. Masterfiles'!E64</f>
        <v>Международен шлюз за взаимниосвързване  (International Gateway)</v>
      </c>
      <c r="E203" s="410" t="str">
        <f>'C. Masterfiles'!D64</f>
        <v>INT</v>
      </c>
      <c r="F203" s="413">
        <f t="shared" si="145"/>
        <v>62219.14210742095</v>
      </c>
      <c r="G203" s="413">
        <f t="shared" si="145"/>
        <v>63271.059536880843</v>
      </c>
      <c r="H203" s="413">
        <f t="shared" si="145"/>
        <v>64365.397850293768</v>
      </c>
      <c r="I203" s="413">
        <f t="shared" si="145"/>
        <v>65503.333057664182</v>
      </c>
      <c r="J203" s="413">
        <f t="shared" si="145"/>
        <v>66406.429862406978</v>
      </c>
      <c r="K203" s="413">
        <f t="shared" si="145"/>
        <v>67935.265700315329</v>
      </c>
      <c r="L203" s="508">
        <f t="shared" ref="L203" si="155">L134</f>
        <v>69296.361602985242</v>
      </c>
      <c r="N203" s="444">
        <f t="shared" si="129"/>
        <v>4.7223087769571534E-4</v>
      </c>
      <c r="O203" s="444">
        <f t="shared" si="130"/>
        <v>4.6787245824876839E-4</v>
      </c>
      <c r="P203" s="444">
        <f t="shared" si="131"/>
        <v>4.6394226561679289E-4</v>
      </c>
      <c r="Q203" s="444">
        <f t="shared" si="132"/>
        <v>4.6056663585524534E-4</v>
      </c>
      <c r="R203" s="444">
        <f t="shared" si="133"/>
        <v>4.6064450025757421E-4</v>
      </c>
      <c r="S203" s="444">
        <f t="shared" si="134"/>
        <v>4.6588500373639648E-4</v>
      </c>
      <c r="T203" s="444">
        <f t="shared" si="135"/>
        <v>4.6919131499817608E-4</v>
      </c>
      <c r="U203" s="223"/>
      <c r="V203" s="223"/>
      <c r="X203" s="223"/>
      <c r="Y203" s="223"/>
      <c r="Z203" s="223"/>
      <c r="AA203" s="223"/>
      <c r="AB203" s="223"/>
      <c r="AC203" s="223"/>
      <c r="AD203" s="223"/>
      <c r="AE203" s="223"/>
      <c r="AF203" s="223"/>
      <c r="AG203" s="223"/>
      <c r="AH203" s="223"/>
      <c r="AJ203" s="223"/>
      <c r="AK203" s="223"/>
      <c r="AL203" s="223"/>
      <c r="AM203" s="223"/>
      <c r="AN203" s="223"/>
      <c r="AP203" s="223"/>
      <c r="AQ203" s="223"/>
      <c r="AR203" s="223"/>
      <c r="AS203" s="223"/>
      <c r="AU203" s="223"/>
      <c r="AV203" s="223"/>
      <c r="AW203" s="223"/>
      <c r="AX203" s="223"/>
      <c r="AY203" s="223"/>
      <c r="AZ203" s="223"/>
      <c r="BA203" s="223"/>
      <c r="BB203" s="223"/>
      <c r="BC203" s="223"/>
    </row>
    <row r="204" spans="2:55">
      <c r="B204" s="223"/>
      <c r="C204" s="721" t="str">
        <f>'C. Masterfiles'!C65</f>
        <v>N21</v>
      </c>
      <c r="D204" s="410" t="str">
        <f>'C. Masterfiles'!E65</f>
        <v>Облужващ GPRS възел (Serving GPRS Support Node)</v>
      </c>
      <c r="E204" s="410" t="str">
        <f>'C. Masterfiles'!D65</f>
        <v>SGSN</v>
      </c>
      <c r="F204" s="413">
        <f t="shared" ref="F204:K213" si="156">F135</f>
        <v>465591.77118985029</v>
      </c>
      <c r="G204" s="413">
        <f t="shared" si="156"/>
        <v>464549.97632615909</v>
      </c>
      <c r="H204" s="413">
        <f t="shared" si="156"/>
        <v>618292.30439016537</v>
      </c>
      <c r="I204" s="413">
        <f t="shared" si="156"/>
        <v>617466.24133879796</v>
      </c>
      <c r="J204" s="413">
        <f t="shared" si="156"/>
        <v>616922.11455829593</v>
      </c>
      <c r="K204" s="413">
        <f t="shared" si="156"/>
        <v>616660.38986846828</v>
      </c>
      <c r="L204" s="508">
        <f t="shared" ref="L204" si="157">L135</f>
        <v>616681.66417726781</v>
      </c>
      <c r="N204" s="444">
        <f t="shared" si="129"/>
        <v>3.5337486713861634E-3</v>
      </c>
      <c r="O204" s="444">
        <f t="shared" si="130"/>
        <v>3.4352220587744913E-3</v>
      </c>
      <c r="P204" s="444">
        <f t="shared" si="131"/>
        <v>4.4566170969592145E-3</v>
      </c>
      <c r="Q204" s="444">
        <f t="shared" si="132"/>
        <v>4.3415248698450617E-3</v>
      </c>
      <c r="R204" s="444">
        <f t="shared" si="133"/>
        <v>4.2794316717126961E-3</v>
      </c>
      <c r="S204" s="444">
        <f t="shared" si="134"/>
        <v>4.2289203564066661E-3</v>
      </c>
      <c r="T204" s="444">
        <f t="shared" si="135"/>
        <v>4.1754238499317007E-3</v>
      </c>
      <c r="U204" s="223"/>
      <c r="V204" s="223"/>
      <c r="X204" s="223"/>
      <c r="Y204" s="223"/>
      <c r="Z204" s="223"/>
      <c r="AA204" s="223"/>
      <c r="AB204" s="223"/>
      <c r="AC204" s="223"/>
      <c r="AD204" s="223"/>
      <c r="AE204" s="223"/>
      <c r="AF204" s="223"/>
      <c r="AG204" s="223"/>
      <c r="AH204" s="223"/>
      <c r="AJ204" s="223"/>
      <c r="AK204" s="223"/>
      <c r="AL204" s="223"/>
      <c r="AM204" s="223"/>
      <c r="AN204" s="223"/>
      <c r="AP204" s="223"/>
      <c r="AQ204" s="223"/>
      <c r="AR204" s="223"/>
      <c r="AS204" s="223"/>
      <c r="AU204" s="223"/>
      <c r="AV204" s="223"/>
      <c r="AW204" s="223"/>
      <c r="AX204" s="223"/>
      <c r="AY204" s="223"/>
      <c r="AZ204" s="223"/>
      <c r="BA204" s="223"/>
      <c r="BB204" s="223"/>
      <c r="BC204" s="223"/>
    </row>
    <row r="205" spans="2:55">
      <c r="B205" s="223"/>
      <c r="C205" s="721" t="str">
        <f>'C. Masterfiles'!C66</f>
        <v>N22</v>
      </c>
      <c r="D205" s="410" t="str">
        <f>'C. Masterfiles'!E66</f>
        <v>Шлюз на мрежата за пакетна комутация (Gateway GPRS Support Node )</v>
      </c>
      <c r="E205" s="410" t="str">
        <f>'C. Masterfiles'!D66</f>
        <v>GGSN</v>
      </c>
      <c r="F205" s="413">
        <f t="shared" si="156"/>
        <v>311295.02923597657</v>
      </c>
      <c r="G205" s="413">
        <f t="shared" si="156"/>
        <v>307289.3302806124</v>
      </c>
      <c r="H205" s="413">
        <f t="shared" si="156"/>
        <v>320443.9080275984</v>
      </c>
      <c r="I205" s="413">
        <f t="shared" si="156"/>
        <v>334404.11435670953</v>
      </c>
      <c r="J205" s="413">
        <f t="shared" si="156"/>
        <v>347978.57850327529</v>
      </c>
      <c r="K205" s="413">
        <f t="shared" si="156"/>
        <v>356784.84835934429</v>
      </c>
      <c r="L205" s="508">
        <f t="shared" ref="L205" si="158">L136</f>
        <v>365981.86330488505</v>
      </c>
      <c r="N205" s="444">
        <f t="shared" si="129"/>
        <v>2.3626671776447615E-3</v>
      </c>
      <c r="O205" s="444">
        <f t="shared" si="130"/>
        <v>2.2723219020570166E-3</v>
      </c>
      <c r="P205" s="444">
        <f t="shared" si="131"/>
        <v>2.3097421543048021E-3</v>
      </c>
      <c r="Q205" s="444">
        <f t="shared" si="132"/>
        <v>2.3512601691556517E-3</v>
      </c>
      <c r="R205" s="444">
        <f t="shared" si="133"/>
        <v>2.4138388214380697E-3</v>
      </c>
      <c r="S205" s="444">
        <f t="shared" si="134"/>
        <v>2.4467514581342285E-3</v>
      </c>
      <c r="T205" s="444">
        <f t="shared" si="135"/>
        <v>2.4779874114213862E-3</v>
      </c>
      <c r="U205" s="223"/>
      <c r="V205" s="223"/>
      <c r="X205" s="223"/>
      <c r="Y205" s="223"/>
      <c r="Z205" s="223"/>
      <c r="AA205" s="223"/>
      <c r="AB205" s="223"/>
      <c r="AC205" s="223"/>
      <c r="AD205" s="223"/>
      <c r="AE205" s="223"/>
      <c r="AF205" s="223"/>
      <c r="AG205" s="223"/>
      <c r="AH205" s="223"/>
      <c r="AJ205" s="223"/>
      <c r="AK205" s="223"/>
      <c r="AL205" s="223"/>
      <c r="AM205" s="223"/>
      <c r="AN205" s="223"/>
      <c r="AP205" s="223"/>
      <c r="AQ205" s="223"/>
      <c r="AR205" s="223"/>
      <c r="AS205" s="223"/>
      <c r="AU205" s="223"/>
      <c r="AV205" s="223"/>
      <c r="AW205" s="223"/>
      <c r="AX205" s="223"/>
      <c r="AY205" s="223"/>
      <c r="AZ205" s="223"/>
      <c r="BA205" s="223"/>
      <c r="BB205" s="223"/>
      <c r="BC205" s="223"/>
    </row>
    <row r="206" spans="2:55">
      <c r="B206" s="223"/>
      <c r="C206" s="721" t="str">
        <f>'C. Masterfiles'!C67</f>
        <v>N23</v>
      </c>
      <c r="D206" s="410" t="str">
        <f>'C. Masterfiles'!E67</f>
        <v>IN Platform</v>
      </c>
      <c r="E206" s="410" t="str">
        <f>'C. Masterfiles'!D67</f>
        <v>IN/NGN</v>
      </c>
      <c r="F206" s="413">
        <f t="shared" si="156"/>
        <v>600712.27829127759</v>
      </c>
      <c r="G206" s="413">
        <f t="shared" si="156"/>
        <v>610371.51029057638</v>
      </c>
      <c r="H206" s="413">
        <f t="shared" si="156"/>
        <v>620379.96378855582</v>
      </c>
      <c r="I206" s="413">
        <f t="shared" si="156"/>
        <v>630739.80024311016</v>
      </c>
      <c r="J206" s="413">
        <f t="shared" si="156"/>
        <v>635999.85793639079</v>
      </c>
      <c r="K206" s="413">
        <f t="shared" si="156"/>
        <v>652918.78150345467</v>
      </c>
      <c r="L206" s="508">
        <f t="shared" ref="L206" si="159">L137</f>
        <v>666000.13283283426</v>
      </c>
      <c r="N206" s="444">
        <f t="shared" si="129"/>
        <v>4.5592863676956518E-3</v>
      </c>
      <c r="O206" s="444">
        <f t="shared" si="130"/>
        <v>4.5135330600588807E-3</v>
      </c>
      <c r="P206" s="444">
        <f t="shared" si="131"/>
        <v>4.4716648316656506E-3</v>
      </c>
      <c r="Q206" s="444">
        <f t="shared" si="132"/>
        <v>4.4348538362505383E-3</v>
      </c>
      <c r="R206" s="444">
        <f t="shared" si="133"/>
        <v>4.4117691213038492E-3</v>
      </c>
      <c r="S206" s="444">
        <f t="shared" si="134"/>
        <v>4.4775723745920154E-3</v>
      </c>
      <c r="T206" s="444">
        <f t="shared" si="135"/>
        <v>4.509348988668057E-3</v>
      </c>
      <c r="U206" s="223"/>
      <c r="V206" s="223"/>
      <c r="X206" s="223"/>
      <c r="Y206" s="223"/>
      <c r="Z206" s="223"/>
      <c r="AA206" s="223"/>
      <c r="AB206" s="223"/>
      <c r="AC206" s="223"/>
      <c r="AD206" s="223"/>
      <c r="AE206" s="223"/>
      <c r="AF206" s="223"/>
      <c r="AG206" s="223"/>
      <c r="AH206" s="223"/>
      <c r="AJ206" s="223"/>
      <c r="AK206" s="223"/>
      <c r="AL206" s="223"/>
      <c r="AM206" s="223"/>
      <c r="AN206" s="223"/>
      <c r="AP206" s="223"/>
      <c r="AQ206" s="223"/>
      <c r="AR206" s="223"/>
      <c r="AS206" s="223"/>
      <c r="AU206" s="223"/>
      <c r="AV206" s="223"/>
      <c r="AW206" s="223"/>
      <c r="AX206" s="223"/>
      <c r="AY206" s="223"/>
      <c r="AZ206" s="223"/>
      <c r="BA206" s="223"/>
      <c r="BB206" s="223"/>
      <c r="BC206" s="223"/>
    </row>
    <row r="207" spans="2:55">
      <c r="B207" s="223"/>
      <c r="C207" s="721" t="str">
        <f>'C. Masterfiles'!C68</f>
        <v>N24</v>
      </c>
      <c r="D207" s="410" t="str">
        <f>'C. Masterfiles'!E68</f>
        <v>4G базова станция (4G Base Station)</v>
      </c>
      <c r="E207" s="410" t="str">
        <f>'C. Masterfiles'!D68</f>
        <v>eNodeB</v>
      </c>
      <c r="F207" s="413">
        <f t="shared" si="156"/>
        <v>327444.38515606307</v>
      </c>
      <c r="G207" s="413">
        <f t="shared" si="156"/>
        <v>983112.37350445031</v>
      </c>
      <c r="H207" s="413">
        <f t="shared" si="156"/>
        <v>1634145.3218545741</v>
      </c>
      <c r="I207" s="413">
        <f t="shared" si="156"/>
        <v>2287031.601264982</v>
      </c>
      <c r="J207" s="413">
        <f t="shared" si="156"/>
        <v>2289443.278475889</v>
      </c>
      <c r="K207" s="413">
        <f t="shared" si="156"/>
        <v>2294909.6207588064</v>
      </c>
      <c r="L207" s="508">
        <f t="shared" ref="L207" si="160">L138</f>
        <v>2302355.7671742006</v>
      </c>
      <c r="N207" s="444">
        <f t="shared" si="129"/>
        <v>2.4852375677539068E-3</v>
      </c>
      <c r="O207" s="444">
        <f t="shared" si="130"/>
        <v>7.26985143433848E-3</v>
      </c>
      <c r="P207" s="444">
        <f t="shared" si="131"/>
        <v>1.1778830059151636E-2</v>
      </c>
      <c r="Q207" s="444">
        <f t="shared" si="132"/>
        <v>1.6080562644987473E-2</v>
      </c>
      <c r="R207" s="444">
        <f t="shared" si="133"/>
        <v>1.5881285247027168E-2</v>
      </c>
      <c r="S207" s="444">
        <f t="shared" si="134"/>
        <v>1.57379818305023E-2</v>
      </c>
      <c r="T207" s="444">
        <f t="shared" si="135"/>
        <v>1.5588774143483478E-2</v>
      </c>
      <c r="U207" s="223"/>
      <c r="V207" s="223"/>
      <c r="X207" s="223"/>
      <c r="Y207" s="223"/>
      <c r="Z207" s="223"/>
      <c r="AA207" s="223"/>
      <c r="AB207" s="223"/>
      <c r="AC207" s="223"/>
      <c r="AD207" s="223"/>
      <c r="AE207" s="223"/>
      <c r="AF207" s="223"/>
      <c r="AG207" s="223"/>
      <c r="AH207" s="223"/>
      <c r="AJ207" s="223"/>
      <c r="AK207" s="223"/>
      <c r="AL207" s="223"/>
      <c r="AM207" s="223"/>
      <c r="AN207" s="223"/>
      <c r="AP207" s="223"/>
      <c r="AQ207" s="223"/>
      <c r="AR207" s="223"/>
      <c r="AS207" s="223"/>
      <c r="AU207" s="223"/>
      <c r="AV207" s="223"/>
      <c r="AW207" s="223"/>
      <c r="AX207" s="223"/>
      <c r="AY207" s="223"/>
      <c r="AZ207" s="223"/>
      <c r="BA207" s="223"/>
      <c r="BB207" s="223"/>
      <c r="BC207" s="223"/>
    </row>
    <row r="208" spans="2:55">
      <c r="B208" s="223"/>
      <c r="C208" s="721" t="str">
        <f>'C. Masterfiles'!C69</f>
        <v>N25</v>
      </c>
      <c r="D208" s="410" t="str">
        <f>'C. Masterfiles'!E69</f>
        <v>4G Приемо-предавателно устройство (4G Transceiver)</v>
      </c>
      <c r="E208" s="410" t="str">
        <f>'C. Masterfiles'!D69</f>
        <v>eNodeB Radio</v>
      </c>
      <c r="F208" s="413">
        <f t="shared" si="156"/>
        <v>412514.28067227488</v>
      </c>
      <c r="G208" s="413">
        <f t="shared" si="156"/>
        <v>1260989.4893010762</v>
      </c>
      <c r="H208" s="413">
        <f t="shared" si="156"/>
        <v>2133809.4509967887</v>
      </c>
      <c r="I208" s="413">
        <f t="shared" si="156"/>
        <v>3038606.0898388722</v>
      </c>
      <c r="J208" s="413">
        <f t="shared" si="156"/>
        <v>3095609.5410246118</v>
      </c>
      <c r="K208" s="413">
        <f t="shared" si="156"/>
        <v>3157568.8871894451</v>
      </c>
      <c r="L208" s="508">
        <f t="shared" ref="L208" si="161">L139</f>
        <v>3222609.3213266386</v>
      </c>
      <c r="N208" s="444">
        <f t="shared" si="129"/>
        <v>3.1309011057651785E-3</v>
      </c>
      <c r="O208" s="444">
        <f t="shared" si="130"/>
        <v>9.3246779254779442E-3</v>
      </c>
      <c r="P208" s="444">
        <f t="shared" si="131"/>
        <v>1.5380381760282351E-2</v>
      </c>
      <c r="Q208" s="444">
        <f t="shared" si="132"/>
        <v>2.1365028604794108E-2</v>
      </c>
      <c r="R208" s="444">
        <f t="shared" si="133"/>
        <v>2.1473455401419088E-2</v>
      </c>
      <c r="S208" s="444">
        <f t="shared" si="134"/>
        <v>2.1653907990814788E-2</v>
      </c>
      <c r="T208" s="444">
        <f t="shared" si="135"/>
        <v>2.1819620398850617E-2</v>
      </c>
      <c r="U208" s="223"/>
      <c r="V208" s="223"/>
      <c r="X208" s="223"/>
      <c r="Y208" s="223"/>
      <c r="Z208" s="223"/>
      <c r="AA208" s="223"/>
      <c r="AB208" s="223"/>
      <c r="AC208" s="223"/>
      <c r="AD208" s="223"/>
      <c r="AE208" s="223"/>
      <c r="AF208" s="223"/>
      <c r="AG208" s="223"/>
      <c r="AH208" s="223"/>
      <c r="AJ208" s="223"/>
      <c r="AK208" s="223"/>
      <c r="AL208" s="223"/>
      <c r="AM208" s="223"/>
      <c r="AN208" s="223"/>
      <c r="AP208" s="223"/>
      <c r="AQ208" s="223"/>
      <c r="AR208" s="223"/>
      <c r="AS208" s="223"/>
      <c r="AU208" s="223"/>
      <c r="AV208" s="223"/>
      <c r="AW208" s="223"/>
      <c r="AX208" s="223"/>
      <c r="AY208" s="223"/>
      <c r="AZ208" s="223"/>
      <c r="BA208" s="223"/>
      <c r="BB208" s="223"/>
      <c r="BC208" s="223"/>
    </row>
    <row r="209" spans="2:55">
      <c r="B209" s="223"/>
      <c r="C209" s="721" t="str">
        <f>'C. Masterfiles'!C70</f>
        <v>N26</v>
      </c>
      <c r="D209" s="410" t="str">
        <f>'C. Masterfiles'!E70</f>
        <v>OTHER: complete as required</v>
      </c>
      <c r="E209" s="410" t="str">
        <f>'C. Masterfiles'!D70</f>
        <v>OTHER</v>
      </c>
      <c r="F209" s="413">
        <f t="shared" si="156"/>
        <v>0</v>
      </c>
      <c r="G209" s="413">
        <f t="shared" si="156"/>
        <v>0</v>
      </c>
      <c r="H209" s="413">
        <f t="shared" si="156"/>
        <v>0</v>
      </c>
      <c r="I209" s="413">
        <f t="shared" si="156"/>
        <v>0</v>
      </c>
      <c r="J209" s="413">
        <f t="shared" si="156"/>
        <v>0</v>
      </c>
      <c r="K209" s="413">
        <f t="shared" si="156"/>
        <v>0</v>
      </c>
      <c r="L209" s="508">
        <f t="shared" ref="L209" si="162">L140</f>
        <v>0</v>
      </c>
      <c r="N209" s="444">
        <f t="shared" si="129"/>
        <v>0</v>
      </c>
      <c r="O209" s="444">
        <f t="shared" si="130"/>
        <v>0</v>
      </c>
      <c r="P209" s="444">
        <f t="shared" si="131"/>
        <v>0</v>
      </c>
      <c r="Q209" s="444">
        <f t="shared" si="132"/>
        <v>0</v>
      </c>
      <c r="R209" s="444">
        <f t="shared" si="133"/>
        <v>0</v>
      </c>
      <c r="S209" s="444">
        <f t="shared" si="134"/>
        <v>0</v>
      </c>
      <c r="T209" s="444">
        <f t="shared" si="135"/>
        <v>0</v>
      </c>
      <c r="U209" s="223"/>
      <c r="V209" s="223"/>
      <c r="X209" s="223"/>
      <c r="Y209" s="223"/>
      <c r="Z209" s="223"/>
      <c r="AA209" s="223"/>
      <c r="AB209" s="223"/>
      <c r="AC209" s="223"/>
      <c r="AD209" s="223"/>
      <c r="AE209" s="223"/>
      <c r="AF209" s="223"/>
      <c r="AG209" s="223"/>
      <c r="AH209" s="223"/>
      <c r="AJ209" s="223"/>
      <c r="AK209" s="223"/>
      <c r="AL209" s="223"/>
      <c r="AM209" s="223"/>
      <c r="AN209" s="223"/>
      <c r="AP209" s="223"/>
      <c r="AQ209" s="223"/>
      <c r="AR209" s="223"/>
      <c r="AS209" s="223"/>
      <c r="AU209" s="223"/>
      <c r="AV209" s="223"/>
      <c r="AW209" s="223"/>
      <c r="AX209" s="223"/>
      <c r="AY209" s="223"/>
      <c r="AZ209" s="223"/>
      <c r="BA209" s="223"/>
      <c r="BB209" s="223"/>
      <c r="BC209" s="223"/>
    </row>
    <row r="210" spans="2:55">
      <c r="B210" s="223"/>
      <c r="C210" s="721" t="str">
        <f>'C. Masterfiles'!C71</f>
        <v>N27</v>
      </c>
      <c r="D210" s="410" t="str">
        <f>'C. Masterfiles'!E71</f>
        <v>OTHER: complete as required</v>
      </c>
      <c r="E210" s="410" t="str">
        <f>'C. Masterfiles'!D71</f>
        <v>OTHER</v>
      </c>
      <c r="F210" s="413">
        <f t="shared" si="156"/>
        <v>0</v>
      </c>
      <c r="G210" s="413">
        <f t="shared" si="156"/>
        <v>0</v>
      </c>
      <c r="H210" s="413">
        <f t="shared" si="156"/>
        <v>0</v>
      </c>
      <c r="I210" s="413">
        <f t="shared" si="156"/>
        <v>0</v>
      </c>
      <c r="J210" s="413">
        <f t="shared" si="156"/>
        <v>0</v>
      </c>
      <c r="K210" s="413">
        <f t="shared" si="156"/>
        <v>0</v>
      </c>
      <c r="L210" s="508">
        <f t="shared" ref="L210" si="163">L141</f>
        <v>0</v>
      </c>
      <c r="N210" s="444">
        <f t="shared" si="129"/>
        <v>0</v>
      </c>
      <c r="O210" s="444">
        <f t="shared" si="130"/>
        <v>0</v>
      </c>
      <c r="P210" s="444">
        <f t="shared" si="131"/>
        <v>0</v>
      </c>
      <c r="Q210" s="444">
        <f t="shared" si="132"/>
        <v>0</v>
      </c>
      <c r="R210" s="444">
        <f t="shared" si="133"/>
        <v>0</v>
      </c>
      <c r="S210" s="444">
        <f t="shared" si="134"/>
        <v>0</v>
      </c>
      <c r="T210" s="444">
        <f t="shared" si="135"/>
        <v>0</v>
      </c>
      <c r="U210" s="223"/>
      <c r="V210" s="223"/>
      <c r="X210" s="223"/>
      <c r="Y210" s="223"/>
      <c r="Z210" s="223"/>
      <c r="AA210" s="223"/>
      <c r="AB210" s="223"/>
      <c r="AC210" s="223"/>
      <c r="AD210" s="223"/>
      <c r="AE210" s="223"/>
      <c r="AF210" s="223"/>
      <c r="AG210" s="223"/>
      <c r="AH210" s="223"/>
      <c r="AJ210" s="223"/>
      <c r="AK210" s="223"/>
      <c r="AL210" s="223"/>
      <c r="AM210" s="223"/>
      <c r="AN210" s="223"/>
      <c r="AP210" s="223"/>
      <c r="AQ210" s="223"/>
      <c r="AR210" s="223"/>
      <c r="AS210" s="223"/>
      <c r="AU210" s="223"/>
      <c r="AV210" s="223"/>
      <c r="AW210" s="223"/>
      <c r="AX210" s="223"/>
      <c r="AY210" s="223"/>
      <c r="AZ210" s="223"/>
      <c r="BA210" s="223"/>
      <c r="BB210" s="223"/>
      <c r="BC210" s="223"/>
    </row>
    <row r="211" spans="2:55">
      <c r="B211" s="223"/>
      <c r="C211" s="721" t="str">
        <f>'C. Masterfiles'!C72</f>
        <v>N28</v>
      </c>
      <c r="D211" s="410" t="str">
        <f>'C. Masterfiles'!E72</f>
        <v>OTHER: complete as required</v>
      </c>
      <c r="E211" s="410" t="str">
        <f>'C. Masterfiles'!D72</f>
        <v>OTHER</v>
      </c>
      <c r="F211" s="413">
        <f t="shared" si="156"/>
        <v>0</v>
      </c>
      <c r="G211" s="413">
        <f t="shared" si="156"/>
        <v>0</v>
      </c>
      <c r="H211" s="413">
        <f t="shared" si="156"/>
        <v>0</v>
      </c>
      <c r="I211" s="413">
        <f t="shared" si="156"/>
        <v>0</v>
      </c>
      <c r="J211" s="413">
        <f t="shared" si="156"/>
        <v>0</v>
      </c>
      <c r="K211" s="413">
        <f t="shared" si="156"/>
        <v>0</v>
      </c>
      <c r="L211" s="508">
        <f t="shared" ref="L211" si="164">L142</f>
        <v>0</v>
      </c>
      <c r="N211" s="444">
        <f t="shared" si="129"/>
        <v>0</v>
      </c>
      <c r="O211" s="444">
        <f t="shared" si="130"/>
        <v>0</v>
      </c>
      <c r="P211" s="444">
        <f t="shared" si="131"/>
        <v>0</v>
      </c>
      <c r="Q211" s="444">
        <f t="shared" si="132"/>
        <v>0</v>
      </c>
      <c r="R211" s="444">
        <f t="shared" si="133"/>
        <v>0</v>
      </c>
      <c r="S211" s="444">
        <f t="shared" si="134"/>
        <v>0</v>
      </c>
      <c r="T211" s="444">
        <f t="shared" si="135"/>
        <v>0</v>
      </c>
      <c r="U211" s="223"/>
      <c r="V211" s="223"/>
      <c r="X211" s="223"/>
      <c r="Y211" s="223"/>
      <c r="Z211" s="223"/>
      <c r="AA211" s="223"/>
      <c r="AB211" s="223"/>
      <c r="AC211" s="223"/>
      <c r="AD211" s="223"/>
      <c r="AE211" s="223"/>
      <c r="AF211" s="223"/>
      <c r="AG211" s="223"/>
      <c r="AH211" s="223"/>
      <c r="AJ211" s="223"/>
      <c r="AK211" s="223"/>
      <c r="AL211" s="223"/>
      <c r="AM211" s="223"/>
      <c r="AN211" s="223"/>
      <c r="AP211" s="223"/>
      <c r="AQ211" s="223"/>
      <c r="AR211" s="223"/>
      <c r="AS211" s="223"/>
      <c r="AU211" s="223"/>
      <c r="AV211" s="223"/>
      <c r="AW211" s="223"/>
      <c r="AX211" s="223"/>
      <c r="AY211" s="223"/>
      <c r="AZ211" s="223"/>
      <c r="BA211" s="223"/>
      <c r="BB211" s="223"/>
      <c r="BC211" s="223"/>
    </row>
    <row r="212" spans="2:55">
      <c r="B212" s="223"/>
      <c r="C212" s="721" t="str">
        <f>'C. Masterfiles'!C73</f>
        <v>N29</v>
      </c>
      <c r="D212" s="410" t="str">
        <f>'C. Masterfiles'!E73</f>
        <v>OTHER: complete as required</v>
      </c>
      <c r="E212" s="410" t="str">
        <f>'C. Masterfiles'!D73</f>
        <v>OTHER</v>
      </c>
      <c r="F212" s="413">
        <f t="shared" si="156"/>
        <v>0</v>
      </c>
      <c r="G212" s="413">
        <f t="shared" si="156"/>
        <v>0</v>
      </c>
      <c r="H212" s="413">
        <f t="shared" si="156"/>
        <v>0</v>
      </c>
      <c r="I212" s="413">
        <f t="shared" si="156"/>
        <v>0</v>
      </c>
      <c r="J212" s="413">
        <f t="shared" si="156"/>
        <v>0</v>
      </c>
      <c r="K212" s="413">
        <f t="shared" si="156"/>
        <v>0</v>
      </c>
      <c r="L212" s="508">
        <f t="shared" ref="L212" si="165">L143</f>
        <v>0</v>
      </c>
      <c r="N212" s="444">
        <f t="shared" si="129"/>
        <v>0</v>
      </c>
      <c r="O212" s="444">
        <f t="shared" si="130"/>
        <v>0</v>
      </c>
      <c r="P212" s="444">
        <f t="shared" si="131"/>
        <v>0</v>
      </c>
      <c r="Q212" s="444">
        <f t="shared" si="132"/>
        <v>0</v>
      </c>
      <c r="R212" s="444">
        <f t="shared" si="133"/>
        <v>0</v>
      </c>
      <c r="S212" s="444">
        <f t="shared" si="134"/>
        <v>0</v>
      </c>
      <c r="T212" s="444">
        <f t="shared" si="135"/>
        <v>0</v>
      </c>
      <c r="U212" s="223"/>
      <c r="V212" s="223"/>
      <c r="X212" s="223"/>
      <c r="Y212" s="223"/>
      <c r="Z212" s="223"/>
      <c r="AA212" s="223"/>
      <c r="AB212" s="223"/>
      <c r="AC212" s="223"/>
      <c r="AD212" s="223"/>
      <c r="AE212" s="223"/>
      <c r="AF212" s="223"/>
      <c r="AG212" s="223"/>
      <c r="AH212" s="223"/>
      <c r="AJ212" s="223"/>
      <c r="AK212" s="223"/>
      <c r="AL212" s="223"/>
      <c r="AM212" s="223"/>
      <c r="AN212" s="223"/>
      <c r="AP212" s="223"/>
      <c r="AQ212" s="223"/>
      <c r="AR212" s="223"/>
      <c r="AS212" s="223"/>
      <c r="AU212" s="223"/>
      <c r="AV212" s="223"/>
      <c r="AW212" s="223"/>
      <c r="AX212" s="223"/>
      <c r="AY212" s="223"/>
      <c r="AZ212" s="223"/>
      <c r="BA212" s="223"/>
      <c r="BB212" s="223"/>
      <c r="BC212" s="223"/>
    </row>
    <row r="213" spans="2:55">
      <c r="B213" s="223"/>
      <c r="C213" s="721" t="str">
        <f>'C. Masterfiles'!C74</f>
        <v>N30</v>
      </c>
      <c r="D213" s="410" t="str">
        <f>'C. Masterfiles'!E74</f>
        <v>OTHER: complete as required</v>
      </c>
      <c r="E213" s="410" t="str">
        <f>'C. Masterfiles'!D74</f>
        <v>OTHER</v>
      </c>
      <c r="F213" s="413">
        <f t="shared" si="156"/>
        <v>0</v>
      </c>
      <c r="G213" s="413">
        <f t="shared" si="156"/>
        <v>0</v>
      </c>
      <c r="H213" s="413">
        <f t="shared" si="156"/>
        <v>0</v>
      </c>
      <c r="I213" s="413">
        <f t="shared" si="156"/>
        <v>0</v>
      </c>
      <c r="J213" s="413">
        <f t="shared" si="156"/>
        <v>0</v>
      </c>
      <c r="K213" s="413">
        <f t="shared" si="156"/>
        <v>0</v>
      </c>
      <c r="L213" s="508">
        <f t="shared" ref="L213" si="166">L144</f>
        <v>0</v>
      </c>
      <c r="N213" s="444">
        <f t="shared" si="129"/>
        <v>0</v>
      </c>
      <c r="O213" s="444">
        <f t="shared" si="130"/>
        <v>0</v>
      </c>
      <c r="P213" s="444">
        <f t="shared" si="131"/>
        <v>0</v>
      </c>
      <c r="Q213" s="444">
        <f t="shared" si="132"/>
        <v>0</v>
      </c>
      <c r="R213" s="444">
        <f t="shared" si="133"/>
        <v>0</v>
      </c>
      <c r="S213" s="444">
        <f t="shared" si="134"/>
        <v>0</v>
      </c>
      <c r="T213" s="444">
        <f t="shared" si="135"/>
        <v>0</v>
      </c>
      <c r="U213" s="223"/>
      <c r="V213" s="223"/>
      <c r="X213" s="223"/>
      <c r="Y213" s="223"/>
      <c r="Z213" s="223"/>
      <c r="AA213" s="223"/>
      <c r="AB213" s="223"/>
      <c r="AC213" s="223"/>
      <c r="AD213" s="223"/>
      <c r="AE213" s="223"/>
      <c r="AF213" s="223"/>
      <c r="AG213" s="223"/>
      <c r="AH213" s="223"/>
      <c r="AJ213" s="223"/>
      <c r="AK213" s="223"/>
      <c r="AL213" s="223"/>
      <c r="AM213" s="223"/>
      <c r="AN213" s="223"/>
      <c r="AP213" s="223"/>
      <c r="AQ213" s="223"/>
      <c r="AR213" s="223"/>
      <c r="AS213" s="223"/>
      <c r="AU213" s="223"/>
      <c r="AV213" s="223"/>
      <c r="AW213" s="223"/>
      <c r="AX213" s="223"/>
      <c r="AY213" s="223"/>
      <c r="AZ213" s="223"/>
      <c r="BA213" s="223"/>
      <c r="BB213" s="223"/>
      <c r="BC213" s="223"/>
    </row>
    <row r="214" spans="2:55">
      <c r="B214" s="223"/>
      <c r="C214" s="721" t="str">
        <f>'C. Masterfiles'!C81</f>
        <v>T01</v>
      </c>
      <c r="D214" s="410" t="str">
        <f>'C. Masterfiles'!D81</f>
        <v>BTS-BSC</v>
      </c>
      <c r="E214" s="410"/>
      <c r="F214" s="413">
        <f t="shared" ref="F214:K223" si="167">F152</f>
        <v>5980981.6604600623</v>
      </c>
      <c r="G214" s="413">
        <f t="shared" si="167"/>
        <v>7122192.6070797695</v>
      </c>
      <c r="H214" s="413">
        <f t="shared" si="167"/>
        <v>7360529.468612601</v>
      </c>
      <c r="I214" s="413">
        <f t="shared" si="167"/>
        <v>7605605.7863109056</v>
      </c>
      <c r="J214" s="413">
        <f t="shared" si="167"/>
        <v>7859035.0993640097</v>
      </c>
      <c r="K214" s="413">
        <f t="shared" si="167"/>
        <v>8129526.1370763546</v>
      </c>
      <c r="L214" s="508">
        <f t="shared" ref="L214" si="168">L152</f>
        <v>8398652.0621554293</v>
      </c>
      <c r="N214" s="444">
        <f t="shared" si="129"/>
        <v>4.5394457771929998E-2</v>
      </c>
      <c r="O214" s="444">
        <f t="shared" si="130"/>
        <v>5.2666697659033576E-2</v>
      </c>
      <c r="P214" s="444">
        <f t="shared" si="131"/>
        <v>5.3054293640037109E-2</v>
      </c>
      <c r="Q214" s="444">
        <f t="shared" si="132"/>
        <v>5.3476489014058624E-2</v>
      </c>
      <c r="R214" s="444">
        <f t="shared" si="133"/>
        <v>5.451612597385988E-2</v>
      </c>
      <c r="S214" s="444">
        <f t="shared" si="134"/>
        <v>5.5750489465287698E-2</v>
      </c>
      <c r="T214" s="444">
        <f t="shared" si="135"/>
        <v>5.6865533977545679E-2</v>
      </c>
      <c r="U214" s="223"/>
      <c r="V214" s="223"/>
      <c r="X214" s="223"/>
      <c r="Y214" s="223"/>
      <c r="Z214" s="223"/>
      <c r="AA214" s="223"/>
      <c r="AB214" s="223"/>
      <c r="AC214" s="223"/>
      <c r="AD214" s="223"/>
      <c r="AE214" s="223"/>
      <c r="AF214" s="223"/>
      <c r="AG214" s="223"/>
      <c r="AH214" s="223"/>
      <c r="AJ214" s="223"/>
      <c r="AK214" s="223"/>
      <c r="AL214" s="223"/>
      <c r="AM214" s="223"/>
      <c r="AN214" s="223"/>
      <c r="AP214" s="223"/>
      <c r="AQ214" s="223"/>
      <c r="AR214" s="223"/>
      <c r="AS214" s="223"/>
      <c r="AU214" s="223"/>
      <c r="AV214" s="223"/>
      <c r="AW214" s="223"/>
      <c r="AX214" s="223"/>
      <c r="AY214" s="223"/>
      <c r="AZ214" s="223"/>
      <c r="BA214" s="223"/>
      <c r="BB214" s="223"/>
      <c r="BC214" s="223"/>
    </row>
    <row r="215" spans="2:55">
      <c r="B215" s="223"/>
      <c r="C215" s="721" t="str">
        <f>'C. Masterfiles'!C82</f>
        <v>T02</v>
      </c>
      <c r="D215" s="410" t="str">
        <f>'C. Masterfiles'!D82</f>
        <v>Node B-RNC</v>
      </c>
      <c r="E215" s="410"/>
      <c r="F215" s="413">
        <f t="shared" si="167"/>
        <v>24871391.856616102</v>
      </c>
      <c r="G215" s="413">
        <f t="shared" si="167"/>
        <v>24837247.838903688</v>
      </c>
      <c r="H215" s="413">
        <f t="shared" si="167"/>
        <v>24735360.01458833</v>
      </c>
      <c r="I215" s="413">
        <f t="shared" si="167"/>
        <v>24644850.27604299</v>
      </c>
      <c r="J215" s="413">
        <f t="shared" si="167"/>
        <v>24529961.547238342</v>
      </c>
      <c r="K215" s="413">
        <f t="shared" si="167"/>
        <v>24317796.604894351</v>
      </c>
      <c r="L215" s="508">
        <f t="shared" ref="L215" si="169">L153</f>
        <v>24179891.811233971</v>
      </c>
      <c r="N215" s="444">
        <f t="shared" si="129"/>
        <v>0.18876890307626154</v>
      </c>
      <c r="O215" s="444">
        <f t="shared" si="130"/>
        <v>0.18366476375740268</v>
      </c>
      <c r="P215" s="444">
        <f t="shared" si="131"/>
        <v>0.17829112146104387</v>
      </c>
      <c r="Q215" s="444">
        <f t="shared" si="132"/>
        <v>0.17328272093881281</v>
      </c>
      <c r="R215" s="444">
        <f t="shared" si="133"/>
        <v>0.1701580991731928</v>
      </c>
      <c r="S215" s="444">
        <f t="shared" si="134"/>
        <v>0.16676606244699721</v>
      </c>
      <c r="T215" s="444">
        <f t="shared" si="135"/>
        <v>0.16371704044758623</v>
      </c>
      <c r="U215" s="223"/>
      <c r="V215" s="223"/>
      <c r="X215" s="223"/>
      <c r="Y215" s="223"/>
      <c r="Z215" s="223"/>
      <c r="AA215" s="223"/>
      <c r="AB215" s="223"/>
      <c r="AC215" s="223"/>
      <c r="AD215" s="223"/>
      <c r="AE215" s="223"/>
      <c r="AF215" s="223"/>
      <c r="AG215" s="223"/>
      <c r="AH215" s="223"/>
      <c r="AJ215" s="223"/>
      <c r="AK215" s="223"/>
      <c r="AL215" s="223"/>
      <c r="AM215" s="223"/>
      <c r="AN215" s="223"/>
      <c r="AP215" s="223"/>
      <c r="AQ215" s="223"/>
      <c r="AR215" s="223"/>
      <c r="AS215" s="223"/>
      <c r="AU215" s="223"/>
      <c r="AV215" s="223"/>
      <c r="AW215" s="223"/>
      <c r="AX215" s="223"/>
      <c r="AY215" s="223"/>
      <c r="AZ215" s="223"/>
      <c r="BA215" s="223"/>
      <c r="BB215" s="223"/>
      <c r="BC215" s="223"/>
    </row>
    <row r="216" spans="2:55">
      <c r="B216" s="223"/>
      <c r="C216" s="721" t="str">
        <f>'C. Masterfiles'!C83</f>
        <v>T03</v>
      </c>
      <c r="D216" s="410" t="str">
        <f>'C. Masterfiles'!D83</f>
        <v>BSC-MSC</v>
      </c>
      <c r="E216" s="410"/>
      <c r="F216" s="413">
        <f t="shared" si="167"/>
        <v>6856441.2831617668</v>
      </c>
      <c r="G216" s="413">
        <f t="shared" si="167"/>
        <v>7031711.3392289327</v>
      </c>
      <c r="H216" s="413">
        <f t="shared" si="167"/>
        <v>7212144.4142907979</v>
      </c>
      <c r="I216" s="413">
        <f t="shared" si="167"/>
        <v>7397915.8088000314</v>
      </c>
      <c r="J216" s="413">
        <f t="shared" si="167"/>
        <v>7589207.4600799233</v>
      </c>
      <c r="K216" s="413">
        <f t="shared" si="167"/>
        <v>7786208.2111290172</v>
      </c>
      <c r="L216" s="508">
        <f t="shared" ref="L216" si="170">L154</f>
        <v>7989114.0907153869</v>
      </c>
      <c r="N216" s="444">
        <f t="shared" ref="N216:N238" si="171">F216/F$239</f>
        <v>5.2039021679638989E-2</v>
      </c>
      <c r="O216" s="444">
        <f t="shared" ref="O216:O238" si="172">G216/G$239</f>
        <v>5.1997613032907473E-2</v>
      </c>
      <c r="P216" s="444">
        <f t="shared" ref="P216:P238" si="173">H216/H$239</f>
        <v>5.1984742288146972E-2</v>
      </c>
      <c r="Q216" s="444">
        <f t="shared" ref="Q216:Q238" si="174">I216/I$239</f>
        <v>5.2016180510996234E-2</v>
      </c>
      <c r="R216" s="444">
        <f t="shared" ref="R216:R238" si="175">J216/J$239</f>
        <v>5.2644400324532915E-2</v>
      </c>
      <c r="S216" s="444">
        <f t="shared" ref="S216:S238" si="176">K216/K$239</f>
        <v>5.3396091177978063E-2</v>
      </c>
      <c r="T216" s="444">
        <f t="shared" ref="T216:T238" si="177">L216/L$239</f>
        <v>5.4092637177241505E-2</v>
      </c>
      <c r="U216" s="223"/>
      <c r="V216" s="223"/>
      <c r="X216" s="223"/>
      <c r="Y216" s="223"/>
      <c r="Z216" s="223"/>
      <c r="AA216" s="223"/>
      <c r="AB216" s="223"/>
      <c r="AC216" s="223"/>
      <c r="AD216" s="223"/>
      <c r="AE216" s="223"/>
      <c r="AF216" s="223"/>
      <c r="AG216" s="223"/>
      <c r="AH216" s="223"/>
      <c r="AJ216" s="223"/>
      <c r="AK216" s="223"/>
      <c r="AL216" s="223"/>
      <c r="AM216" s="223"/>
      <c r="AN216" s="223"/>
      <c r="AP216" s="223"/>
      <c r="AQ216" s="223"/>
      <c r="AR216" s="223"/>
      <c r="AS216" s="223"/>
      <c r="AU216" s="223"/>
      <c r="AV216" s="223"/>
      <c r="AW216" s="223"/>
      <c r="AX216" s="223"/>
      <c r="AY216" s="223"/>
      <c r="AZ216" s="223"/>
      <c r="BA216" s="223"/>
      <c r="BB216" s="223"/>
      <c r="BC216" s="223"/>
    </row>
    <row r="217" spans="2:55">
      <c r="B217" s="223"/>
      <c r="C217" s="721" t="str">
        <f>'C. Masterfiles'!C84</f>
        <v>T04</v>
      </c>
      <c r="D217" s="410" t="str">
        <f>'C. Masterfiles'!D84</f>
        <v>RNC-MSC</v>
      </c>
      <c r="E217" s="410"/>
      <c r="F217" s="413">
        <f t="shared" si="167"/>
        <v>3023549.0080887685</v>
      </c>
      <c r="G217" s="413">
        <f t="shared" si="167"/>
        <v>2997412.6318453471</v>
      </c>
      <c r="H217" s="413">
        <f t="shared" si="167"/>
        <v>2964843.4123059646</v>
      </c>
      <c r="I217" s="413">
        <f t="shared" si="167"/>
        <v>2931184.5190046718</v>
      </c>
      <c r="J217" s="413">
        <f t="shared" si="167"/>
        <v>2869402.1589268507</v>
      </c>
      <c r="K217" s="413">
        <f t="shared" si="167"/>
        <v>2840551.7750801975</v>
      </c>
      <c r="L217" s="508">
        <f t="shared" ref="L217" si="178">L155</f>
        <v>2806059.9330197112</v>
      </c>
      <c r="N217" s="444">
        <f t="shared" si="171"/>
        <v>2.294813386177293E-2</v>
      </c>
      <c r="O217" s="444">
        <f t="shared" si="172"/>
        <v>2.216505977159948E-2</v>
      </c>
      <c r="P217" s="444">
        <f t="shared" si="173"/>
        <v>2.1370429079045527E-2</v>
      </c>
      <c r="Q217" s="444">
        <f t="shared" si="174"/>
        <v>2.0609726711166197E-2</v>
      </c>
      <c r="R217" s="444">
        <f t="shared" si="175"/>
        <v>1.9904312372695809E-2</v>
      </c>
      <c r="S217" s="444">
        <f t="shared" si="176"/>
        <v>1.9479874858876468E-2</v>
      </c>
      <c r="T217" s="444">
        <f t="shared" si="177"/>
        <v>1.8999250746816913E-2</v>
      </c>
      <c r="U217" s="223"/>
      <c r="V217" s="223"/>
      <c r="X217" s="223"/>
      <c r="Y217" s="223"/>
      <c r="Z217" s="223"/>
      <c r="AA217" s="223"/>
      <c r="AB217" s="223"/>
      <c r="AC217" s="223"/>
      <c r="AD217" s="223"/>
      <c r="AE217" s="223"/>
      <c r="AF217" s="223"/>
      <c r="AG217" s="223"/>
      <c r="AH217" s="223"/>
      <c r="AJ217" s="223"/>
      <c r="AK217" s="223"/>
      <c r="AL217" s="223"/>
      <c r="AM217" s="223"/>
      <c r="AN217" s="223"/>
      <c r="AP217" s="223"/>
      <c r="AQ217" s="223"/>
      <c r="AR217" s="223"/>
      <c r="AS217" s="223"/>
      <c r="AU217" s="223"/>
      <c r="AV217" s="223"/>
      <c r="AW217" s="223"/>
      <c r="AX217" s="223"/>
      <c r="AY217" s="223"/>
      <c r="AZ217" s="223"/>
      <c r="BA217" s="223"/>
      <c r="BB217" s="223"/>
      <c r="BC217" s="223"/>
    </row>
    <row r="218" spans="2:55">
      <c r="B218" s="223"/>
      <c r="C218" s="721" t="str">
        <f>'C. Masterfiles'!C85</f>
        <v>T05</v>
      </c>
      <c r="D218" s="410" t="str">
        <f>'C. Masterfiles'!D85</f>
        <v>MSC-MSC</v>
      </c>
      <c r="E218" s="410"/>
      <c r="F218" s="413">
        <f t="shared" si="167"/>
        <v>2594255.975394852</v>
      </c>
      <c r="G218" s="413">
        <f t="shared" si="167"/>
        <v>2580614.1581880986</v>
      </c>
      <c r="H218" s="413">
        <f t="shared" si="167"/>
        <v>2710866.6867946186</v>
      </c>
      <c r="I218" s="413">
        <f t="shared" si="167"/>
        <v>2848742.3653779048</v>
      </c>
      <c r="J218" s="413">
        <f t="shared" si="167"/>
        <v>2984034.3655445706</v>
      </c>
      <c r="K218" s="413">
        <f t="shared" si="167"/>
        <v>3078728.6642817832</v>
      </c>
      <c r="L218" s="508">
        <f t="shared" ref="L218" si="179">L156</f>
        <v>3176742.6383022447</v>
      </c>
      <c r="N218" s="444">
        <f t="shared" si="171"/>
        <v>1.9689885375033921E-2</v>
      </c>
      <c r="O218" s="444">
        <f t="shared" si="172"/>
        <v>1.9082947224540257E-2</v>
      </c>
      <c r="P218" s="444">
        <f t="shared" si="173"/>
        <v>1.9539778739219648E-2</v>
      </c>
      <c r="Q218" s="444">
        <f t="shared" si="174"/>
        <v>2.0030059943444388E-2</v>
      </c>
      <c r="R218" s="444">
        <f t="shared" si="175"/>
        <v>2.0699486810476203E-2</v>
      </c>
      <c r="S218" s="444">
        <f t="shared" si="176"/>
        <v>2.1113239206122836E-2</v>
      </c>
      <c r="T218" s="444">
        <f t="shared" si="177"/>
        <v>2.1509066585850816E-2</v>
      </c>
      <c r="U218" s="223"/>
      <c r="V218" s="223"/>
      <c r="X218" s="223"/>
      <c r="Y218" s="223"/>
      <c r="Z218" s="223"/>
      <c r="AA218" s="223"/>
      <c r="AB218" s="223"/>
      <c r="AC218" s="223"/>
      <c r="AD218" s="223"/>
      <c r="AE218" s="223"/>
      <c r="AF218" s="223"/>
      <c r="AG218" s="223"/>
      <c r="AH218" s="223"/>
      <c r="AJ218" s="223"/>
      <c r="AK218" s="223"/>
      <c r="AL218" s="223"/>
      <c r="AM218" s="223"/>
      <c r="AN218" s="223"/>
      <c r="AP218" s="223"/>
      <c r="AQ218" s="223"/>
      <c r="AR218" s="223"/>
      <c r="AS218" s="223"/>
      <c r="AU218" s="223"/>
      <c r="AV218" s="223"/>
      <c r="AW218" s="223"/>
      <c r="AX218" s="223"/>
      <c r="AY218" s="223"/>
      <c r="AZ218" s="223"/>
      <c r="BA218" s="223"/>
      <c r="BB218" s="223"/>
      <c r="BC218" s="223"/>
    </row>
    <row r="219" spans="2:55">
      <c r="B219" s="223"/>
      <c r="C219" s="721" t="str">
        <f>'C. Masterfiles'!C86</f>
        <v>T06</v>
      </c>
      <c r="D219" s="410" t="str">
        <f>'C. Masterfiles'!D86</f>
        <v>MSC-PPP</v>
      </c>
      <c r="E219" s="410"/>
      <c r="F219" s="413">
        <f t="shared" si="167"/>
        <v>3872.0238438729134</v>
      </c>
      <c r="G219" s="413">
        <f t="shared" si="167"/>
        <v>3851.6629226688033</v>
      </c>
      <c r="H219" s="413">
        <f t="shared" si="167"/>
        <v>4046.069681783013</v>
      </c>
      <c r="I219" s="413">
        <f t="shared" si="167"/>
        <v>4251.8542766834398</v>
      </c>
      <c r="J219" s="413">
        <f t="shared" si="167"/>
        <v>4453.7826351411495</v>
      </c>
      <c r="K219" s="413">
        <f t="shared" si="167"/>
        <v>4595.1174093757963</v>
      </c>
      <c r="L219" s="508">
        <f t="shared" ref="L219" si="180">L157</f>
        <v>4741.4069228391709</v>
      </c>
      <c r="N219" s="444">
        <f t="shared" si="171"/>
        <v>2.9387888619453616E-5</v>
      </c>
      <c r="O219" s="444">
        <f t="shared" si="172"/>
        <v>2.8482010782895904E-5</v>
      </c>
      <c r="P219" s="444">
        <f t="shared" si="173"/>
        <v>2.916384886450694E-5</v>
      </c>
      <c r="Q219" s="444">
        <f t="shared" si="174"/>
        <v>2.9895611855887141E-5</v>
      </c>
      <c r="R219" s="444">
        <f t="shared" si="175"/>
        <v>3.0894756433546564E-5</v>
      </c>
      <c r="S219" s="444">
        <f t="shared" si="176"/>
        <v>3.1512297322571402E-5</v>
      </c>
      <c r="T219" s="444">
        <f t="shared" si="177"/>
        <v>3.2103084456493754E-5</v>
      </c>
      <c r="U219" s="223"/>
      <c r="V219" s="223"/>
      <c r="X219" s="223"/>
      <c r="Y219" s="223"/>
      <c r="Z219" s="223"/>
      <c r="AA219" s="223"/>
      <c r="AB219" s="223"/>
      <c r="AC219" s="223"/>
      <c r="AD219" s="223"/>
      <c r="AE219" s="223"/>
      <c r="AF219" s="223"/>
      <c r="AG219" s="223"/>
      <c r="AH219" s="223"/>
      <c r="AJ219" s="223"/>
      <c r="AK219" s="223"/>
      <c r="AL219" s="223"/>
      <c r="AM219" s="223"/>
      <c r="AN219" s="223"/>
      <c r="AP219" s="223"/>
      <c r="AQ219" s="223"/>
      <c r="AR219" s="223"/>
      <c r="AS219" s="223"/>
      <c r="AU219" s="223"/>
      <c r="AV219" s="223"/>
      <c r="AW219" s="223"/>
      <c r="AX219" s="223"/>
      <c r="AY219" s="223"/>
      <c r="AZ219" s="223"/>
      <c r="BA219" s="223"/>
      <c r="BB219" s="223"/>
      <c r="BC219" s="223"/>
    </row>
    <row r="220" spans="2:55">
      <c r="B220" s="223"/>
      <c r="C220" s="721" t="str">
        <f>'C. Masterfiles'!C87</f>
        <v>T07</v>
      </c>
      <c r="D220" s="410" t="str">
        <f>'C. Masterfiles'!D87</f>
        <v>MSC-HLR</v>
      </c>
      <c r="E220" s="410"/>
      <c r="F220" s="413">
        <f t="shared" si="167"/>
        <v>1892.9894347823138</v>
      </c>
      <c r="G220" s="413">
        <f t="shared" si="167"/>
        <v>1883.0352066380819</v>
      </c>
      <c r="H220" s="413">
        <f t="shared" si="167"/>
        <v>1978.0785110939175</v>
      </c>
      <c r="I220" s="413">
        <f t="shared" si="167"/>
        <v>2078.6843130452366</v>
      </c>
      <c r="J220" s="413">
        <f t="shared" si="167"/>
        <v>2177.4048438467839</v>
      </c>
      <c r="K220" s="413">
        <f t="shared" si="167"/>
        <v>2246.5018445837218</v>
      </c>
      <c r="L220" s="508">
        <f t="shared" ref="L220" si="181">L158</f>
        <v>2318.021162276928</v>
      </c>
      <c r="N220" s="444">
        <f t="shared" si="171"/>
        <v>1.4367412213955105E-5</v>
      </c>
      <c r="O220" s="444">
        <f t="shared" si="172"/>
        <v>1.3924538604971333E-5</v>
      </c>
      <c r="P220" s="444">
        <f t="shared" si="173"/>
        <v>1.4257881667092283E-5</v>
      </c>
      <c r="Q220" s="444">
        <f t="shared" si="174"/>
        <v>1.4615632462878154E-5</v>
      </c>
      <c r="R220" s="444">
        <f t="shared" si="175"/>
        <v>1.510410314528943E-5</v>
      </c>
      <c r="S220" s="444">
        <f t="shared" si="176"/>
        <v>1.5406012024368234E-5</v>
      </c>
      <c r="T220" s="444">
        <f t="shared" si="177"/>
        <v>1.5694841289841389E-5</v>
      </c>
      <c r="U220" s="223"/>
      <c r="V220" s="223"/>
      <c r="X220" s="223"/>
      <c r="Y220" s="223"/>
      <c r="Z220" s="223"/>
      <c r="AA220" s="223"/>
      <c r="AB220" s="223"/>
      <c r="AC220" s="223"/>
      <c r="AD220" s="223"/>
      <c r="AE220" s="223"/>
      <c r="AF220" s="223"/>
      <c r="AG220" s="223"/>
      <c r="AH220" s="223"/>
      <c r="AJ220" s="223"/>
      <c r="AK220" s="223"/>
      <c r="AL220" s="223"/>
      <c r="AM220" s="223"/>
      <c r="AN220" s="223"/>
      <c r="AP220" s="223"/>
      <c r="AQ220" s="223"/>
      <c r="AR220" s="223"/>
      <c r="AS220" s="223"/>
      <c r="AU220" s="223"/>
      <c r="AV220" s="223"/>
      <c r="AW220" s="223"/>
      <c r="AX220" s="223"/>
      <c r="AY220" s="223"/>
      <c r="AZ220" s="223"/>
      <c r="BA220" s="223"/>
      <c r="BB220" s="223"/>
      <c r="BC220" s="223"/>
    </row>
    <row r="221" spans="2:55">
      <c r="B221" s="223"/>
      <c r="C221" s="721" t="str">
        <f>'C. Masterfiles'!C88</f>
        <v>T08</v>
      </c>
      <c r="D221" s="410" t="str">
        <f>'C. Masterfiles'!D88</f>
        <v>MSC-SMS</v>
      </c>
      <c r="E221" s="410"/>
      <c r="F221" s="413">
        <f t="shared" si="167"/>
        <v>2599.1059377320066</v>
      </c>
      <c r="G221" s="413">
        <f t="shared" si="167"/>
        <v>2665.5464459515597</v>
      </c>
      <c r="H221" s="413">
        <f t="shared" si="167"/>
        <v>2733.9441259416494</v>
      </c>
      <c r="I221" s="413">
        <f t="shared" si="167"/>
        <v>2804.3654297330895</v>
      </c>
      <c r="J221" s="413">
        <f t="shared" si="167"/>
        <v>2876.8793252288669</v>
      </c>
      <c r="K221" s="413">
        <f t="shared" si="167"/>
        <v>2951.5573981012799</v>
      </c>
      <c r="L221" s="508">
        <f t="shared" ref="L221" si="182">L159</f>
        <v>3028.473957968688</v>
      </c>
      <c r="N221" s="444">
        <f t="shared" si="171"/>
        <v>1.972669562174725E-5</v>
      </c>
      <c r="O221" s="444">
        <f t="shared" si="172"/>
        <v>1.9710998636219548E-5</v>
      </c>
      <c r="P221" s="444">
        <f t="shared" si="173"/>
        <v>1.9706119657789117E-5</v>
      </c>
      <c r="Q221" s="444">
        <f t="shared" si="174"/>
        <v>1.9718037104217187E-5</v>
      </c>
      <c r="R221" s="444">
        <f t="shared" si="175"/>
        <v>1.9956179572026831E-5</v>
      </c>
      <c r="S221" s="444">
        <f t="shared" si="176"/>
        <v>2.0241126832543188E-5</v>
      </c>
      <c r="T221" s="444">
        <f t="shared" si="177"/>
        <v>2.0505170053774465E-5</v>
      </c>
      <c r="U221" s="223"/>
      <c r="V221" s="223"/>
      <c r="X221" s="223"/>
      <c r="Y221" s="223"/>
      <c r="Z221" s="223"/>
      <c r="AA221" s="223"/>
      <c r="AB221" s="223"/>
      <c r="AC221" s="223"/>
      <c r="AD221" s="223"/>
      <c r="AE221" s="223"/>
      <c r="AF221" s="223"/>
      <c r="AG221" s="223"/>
      <c r="AH221" s="223"/>
      <c r="AJ221" s="223"/>
      <c r="AK221" s="223"/>
      <c r="AL221" s="223"/>
      <c r="AM221" s="223"/>
      <c r="AN221" s="223"/>
      <c r="AP221" s="223"/>
      <c r="AQ221" s="223"/>
      <c r="AR221" s="223"/>
      <c r="AS221" s="223"/>
      <c r="AU221" s="223"/>
      <c r="AV221" s="223"/>
      <c r="AW221" s="223"/>
      <c r="AX221" s="223"/>
      <c r="AY221" s="223"/>
      <c r="AZ221" s="223"/>
      <c r="BA221" s="223"/>
      <c r="BB221" s="223"/>
      <c r="BC221" s="223"/>
    </row>
    <row r="222" spans="2:55">
      <c r="B222" s="223"/>
      <c r="C222" s="721" t="str">
        <f>'C. Masterfiles'!C89</f>
        <v>T09</v>
      </c>
      <c r="D222" s="410" t="str">
        <f>'C. Masterfiles'!D89</f>
        <v>MSC-MMS</v>
      </c>
      <c r="E222" s="410"/>
      <c r="F222" s="413">
        <f t="shared" si="167"/>
        <v>15111.081033325621</v>
      </c>
      <c r="G222" s="413">
        <f t="shared" si="167"/>
        <v>15497.363057857905</v>
      </c>
      <c r="H222" s="413">
        <f t="shared" si="167"/>
        <v>15895.023988032848</v>
      </c>
      <c r="I222" s="413">
        <f t="shared" si="167"/>
        <v>16304.450172866804</v>
      </c>
      <c r="J222" s="413">
        <f t="shared" si="167"/>
        <v>16726.042588539916</v>
      </c>
      <c r="K222" s="413">
        <f t="shared" si="167"/>
        <v>17160.217430821402</v>
      </c>
      <c r="L222" s="508">
        <f t="shared" ref="L222" si="183">L160</f>
        <v>17607.406732376097</v>
      </c>
      <c r="N222" s="444">
        <f t="shared" si="171"/>
        <v>1.1469009082411192E-4</v>
      </c>
      <c r="O222" s="444">
        <f t="shared" si="172"/>
        <v>1.1459882928034621E-4</v>
      </c>
      <c r="P222" s="444">
        <f t="shared" si="173"/>
        <v>1.1457046312668094E-4</v>
      </c>
      <c r="Q222" s="444">
        <f t="shared" si="174"/>
        <v>1.146397506059139E-4</v>
      </c>
      <c r="R222" s="444">
        <f t="shared" si="175"/>
        <v>1.1602429983736525E-4</v>
      </c>
      <c r="S222" s="444">
        <f t="shared" si="176"/>
        <v>1.1768096995664648E-4</v>
      </c>
      <c r="T222" s="444">
        <f t="shared" si="177"/>
        <v>1.1921610496380507E-4</v>
      </c>
      <c r="U222" s="223"/>
      <c r="V222" s="223"/>
      <c r="X222" s="223"/>
      <c r="Y222" s="223"/>
      <c r="Z222" s="223"/>
      <c r="AA222" s="223"/>
      <c r="AB222" s="223"/>
      <c r="AC222" s="223"/>
      <c r="AD222" s="223"/>
      <c r="AE222" s="223"/>
      <c r="AF222" s="223"/>
      <c r="AG222" s="223"/>
      <c r="AH222" s="223"/>
      <c r="AJ222" s="223"/>
      <c r="AK222" s="223"/>
      <c r="AL222" s="223"/>
      <c r="AM222" s="223"/>
      <c r="AN222" s="223"/>
      <c r="AP222" s="223"/>
      <c r="AQ222" s="223"/>
      <c r="AR222" s="223"/>
      <c r="AS222" s="223"/>
      <c r="AU222" s="223"/>
      <c r="AV222" s="223"/>
      <c r="AW222" s="223"/>
      <c r="AX222" s="223"/>
      <c r="AY222" s="223"/>
      <c r="AZ222" s="223"/>
      <c r="BA222" s="223"/>
      <c r="BB222" s="223"/>
      <c r="BC222" s="223"/>
    </row>
    <row r="223" spans="2:55">
      <c r="B223" s="223"/>
      <c r="C223" s="721" t="str">
        <f>'C. Masterfiles'!C90</f>
        <v>T10</v>
      </c>
      <c r="D223" s="410" t="str">
        <f>'C. Masterfiles'!D90</f>
        <v>MSC-OSS</v>
      </c>
      <c r="E223" s="410"/>
      <c r="F223" s="413">
        <f t="shared" si="167"/>
        <v>9464.947173911567</v>
      </c>
      <c r="G223" s="413">
        <f t="shared" si="167"/>
        <v>9415.1760331904097</v>
      </c>
      <c r="H223" s="413">
        <f t="shared" si="167"/>
        <v>9890.3925554695888</v>
      </c>
      <c r="I223" s="413">
        <f t="shared" si="167"/>
        <v>10393.421565226188</v>
      </c>
      <c r="J223" s="413">
        <f t="shared" si="167"/>
        <v>10887.024219233921</v>
      </c>
      <c r="K223" s="413">
        <f t="shared" si="167"/>
        <v>11232.509222918612</v>
      </c>
      <c r="L223" s="508">
        <f t="shared" ref="L223" si="184">L161</f>
        <v>11590.105811384639</v>
      </c>
      <c r="N223" s="444">
        <f t="shared" si="171"/>
        <v>7.1837061069775508E-5</v>
      </c>
      <c r="O223" s="444">
        <f t="shared" si="172"/>
        <v>6.9622693024856664E-5</v>
      </c>
      <c r="P223" s="444">
        <f t="shared" si="173"/>
        <v>7.1289408335461419E-5</v>
      </c>
      <c r="Q223" s="444">
        <f t="shared" si="174"/>
        <v>7.3078162314390804E-5</v>
      </c>
      <c r="R223" s="444">
        <f t="shared" si="175"/>
        <v>7.5520515726447166E-5</v>
      </c>
      <c r="S223" s="444">
        <f t="shared" si="176"/>
        <v>7.7030060121841194E-5</v>
      </c>
      <c r="T223" s="444">
        <f t="shared" si="177"/>
        <v>7.8474206449206954E-5</v>
      </c>
      <c r="U223" s="223"/>
      <c r="V223" s="223"/>
      <c r="X223" s="223"/>
      <c r="Y223" s="223"/>
      <c r="Z223" s="223"/>
      <c r="AA223" s="223"/>
      <c r="AB223" s="223"/>
      <c r="AC223" s="223"/>
      <c r="AD223" s="223"/>
      <c r="AE223" s="223"/>
      <c r="AF223" s="223"/>
      <c r="AG223" s="223"/>
      <c r="AH223" s="223"/>
      <c r="AJ223" s="223"/>
      <c r="AK223" s="223"/>
      <c r="AL223" s="223"/>
      <c r="AM223" s="223"/>
      <c r="AN223" s="223"/>
      <c r="AP223" s="223"/>
      <c r="AQ223" s="223"/>
      <c r="AR223" s="223"/>
      <c r="AS223" s="223"/>
      <c r="AU223" s="223"/>
      <c r="AV223" s="223"/>
      <c r="AW223" s="223"/>
      <c r="AX223" s="223"/>
      <c r="AY223" s="223"/>
      <c r="AZ223" s="223"/>
      <c r="BA223" s="223"/>
      <c r="BB223" s="223"/>
      <c r="BC223" s="223"/>
    </row>
    <row r="224" spans="2:55">
      <c r="B224" s="223"/>
      <c r="C224" s="721" t="str">
        <f>'C. Masterfiles'!C91</f>
        <v>T11</v>
      </c>
      <c r="D224" s="410" t="str">
        <f>'C. Masterfiles'!D91</f>
        <v>MSC-GPRS</v>
      </c>
      <c r="E224" s="410"/>
      <c r="F224" s="413">
        <f t="shared" ref="F224:K233" si="185">F162</f>
        <v>10325.396916994438</v>
      </c>
      <c r="G224" s="413">
        <f t="shared" si="185"/>
        <v>10271.10112711681</v>
      </c>
      <c r="H224" s="413">
        <f t="shared" si="185"/>
        <v>10789.519151421367</v>
      </c>
      <c r="I224" s="413">
        <f t="shared" si="185"/>
        <v>11338.278071155841</v>
      </c>
      <c r="J224" s="413">
        <f t="shared" si="185"/>
        <v>11876.753693709732</v>
      </c>
      <c r="K224" s="413">
        <f t="shared" si="185"/>
        <v>12253.646425002124</v>
      </c>
      <c r="L224" s="508">
        <f t="shared" ref="L224" si="186">L162</f>
        <v>12643.751794237789</v>
      </c>
      <c r="N224" s="444">
        <f t="shared" si="171"/>
        <v>7.8367702985209653E-5</v>
      </c>
      <c r="O224" s="444">
        <f t="shared" si="172"/>
        <v>7.5952028754389095E-5</v>
      </c>
      <c r="P224" s="444">
        <f t="shared" si="173"/>
        <v>7.7770263638685165E-5</v>
      </c>
      <c r="Q224" s="444">
        <f t="shared" si="174"/>
        <v>7.9721631615699051E-5</v>
      </c>
      <c r="R224" s="444">
        <f t="shared" si="175"/>
        <v>8.2386017156124171E-5</v>
      </c>
      <c r="S224" s="444">
        <f t="shared" si="176"/>
        <v>8.4032792860190396E-5</v>
      </c>
      <c r="T224" s="444">
        <f t="shared" si="177"/>
        <v>8.5608225217316677E-5</v>
      </c>
      <c r="U224" s="223"/>
      <c r="V224" s="223"/>
      <c r="X224" s="223"/>
      <c r="Y224" s="223"/>
      <c r="Z224" s="223"/>
      <c r="AA224" s="223"/>
      <c r="AB224" s="223"/>
      <c r="AC224" s="223"/>
      <c r="AD224" s="223"/>
      <c r="AE224" s="223"/>
      <c r="AF224" s="223"/>
      <c r="AG224" s="223"/>
      <c r="AH224" s="223"/>
      <c r="AJ224" s="223"/>
      <c r="AK224" s="223"/>
      <c r="AL224" s="223"/>
      <c r="AM224" s="223"/>
      <c r="AN224" s="223"/>
      <c r="AP224" s="223"/>
      <c r="AQ224" s="223"/>
      <c r="AR224" s="223"/>
      <c r="AS224" s="223"/>
      <c r="AU224" s="223"/>
      <c r="AV224" s="223"/>
      <c r="AW224" s="223"/>
      <c r="AX224" s="223"/>
      <c r="AY224" s="223"/>
      <c r="AZ224" s="223"/>
      <c r="BA224" s="223"/>
      <c r="BB224" s="223"/>
      <c r="BC224" s="223"/>
    </row>
    <row r="225" spans="2:55">
      <c r="B225" s="223"/>
      <c r="C225" s="721" t="str">
        <f>'C. Masterfiles'!C92</f>
        <v>T12</v>
      </c>
      <c r="D225" s="410" t="str">
        <f>'C. Masterfiles'!D92</f>
        <v>MSC-BIL</v>
      </c>
      <c r="E225" s="410"/>
      <c r="F225" s="413">
        <f t="shared" si="185"/>
        <v>9464.947173911567</v>
      </c>
      <c r="G225" s="413">
        <f t="shared" si="185"/>
        <v>9415.1760331904097</v>
      </c>
      <c r="H225" s="413">
        <f t="shared" si="185"/>
        <v>9890.3925554695888</v>
      </c>
      <c r="I225" s="413">
        <f t="shared" si="185"/>
        <v>10393.421565226188</v>
      </c>
      <c r="J225" s="413">
        <f t="shared" si="185"/>
        <v>10887.024219233921</v>
      </c>
      <c r="K225" s="413">
        <f t="shared" si="185"/>
        <v>11232.509222918612</v>
      </c>
      <c r="L225" s="508">
        <f t="shared" ref="L225" si="187">L163</f>
        <v>11590.105811384639</v>
      </c>
      <c r="N225" s="444">
        <f t="shared" si="171"/>
        <v>7.1837061069775508E-5</v>
      </c>
      <c r="O225" s="444">
        <f t="shared" si="172"/>
        <v>6.9622693024856664E-5</v>
      </c>
      <c r="P225" s="444">
        <f t="shared" si="173"/>
        <v>7.1289408335461419E-5</v>
      </c>
      <c r="Q225" s="444">
        <f t="shared" si="174"/>
        <v>7.3078162314390804E-5</v>
      </c>
      <c r="R225" s="444">
        <f t="shared" si="175"/>
        <v>7.5520515726447166E-5</v>
      </c>
      <c r="S225" s="444">
        <f t="shared" si="176"/>
        <v>7.7030060121841194E-5</v>
      </c>
      <c r="T225" s="444">
        <f t="shared" si="177"/>
        <v>7.8474206449206954E-5</v>
      </c>
      <c r="U225" s="223"/>
      <c r="V225" s="223"/>
      <c r="X225" s="223"/>
      <c r="Y225" s="223"/>
      <c r="Z225" s="223"/>
      <c r="AA225" s="223"/>
      <c r="AB225" s="223"/>
      <c r="AC225" s="223"/>
      <c r="AD225" s="223"/>
      <c r="AE225" s="223"/>
      <c r="AF225" s="223"/>
      <c r="AG225" s="223"/>
      <c r="AH225" s="223"/>
      <c r="AJ225" s="223"/>
      <c r="AK225" s="223"/>
      <c r="AL225" s="223"/>
      <c r="AM225" s="223"/>
      <c r="AN225" s="223"/>
      <c r="AP225" s="223"/>
      <c r="AQ225" s="223"/>
      <c r="AR225" s="223"/>
      <c r="AS225" s="223"/>
      <c r="AU225" s="223"/>
      <c r="AV225" s="223"/>
      <c r="AW225" s="223"/>
      <c r="AX225" s="223"/>
      <c r="AY225" s="223"/>
      <c r="AZ225" s="223"/>
      <c r="BA225" s="223"/>
      <c r="BB225" s="223"/>
      <c r="BC225" s="223"/>
    </row>
    <row r="226" spans="2:55">
      <c r="B226" s="223"/>
      <c r="C226" s="721" t="str">
        <f>'C. Masterfiles'!C93</f>
        <v>T13</v>
      </c>
      <c r="D226" s="410" t="str">
        <f>'C. Masterfiles'!D93</f>
        <v>MSC-IBIL</v>
      </c>
      <c r="E226" s="410"/>
      <c r="F226" s="413">
        <f t="shared" si="185"/>
        <v>826.03175335955495</v>
      </c>
      <c r="G226" s="413">
        <f t="shared" si="185"/>
        <v>821.68809016934483</v>
      </c>
      <c r="H226" s="413">
        <f t="shared" si="185"/>
        <v>863.16153211370954</v>
      </c>
      <c r="I226" s="413">
        <f t="shared" si="185"/>
        <v>907.06224569246729</v>
      </c>
      <c r="J226" s="413">
        <f t="shared" si="185"/>
        <v>950.14029549677844</v>
      </c>
      <c r="K226" s="413">
        <f t="shared" si="185"/>
        <v>980.2917140001698</v>
      </c>
      <c r="L226" s="508">
        <f t="shared" ref="L226" si="188">L164</f>
        <v>1011.5001435390232</v>
      </c>
      <c r="N226" s="444">
        <f t="shared" si="171"/>
        <v>6.2694162388167722E-6</v>
      </c>
      <c r="O226" s="444">
        <f t="shared" si="172"/>
        <v>6.0761623003511278E-6</v>
      </c>
      <c r="P226" s="444">
        <f t="shared" si="173"/>
        <v>6.2216210910948146E-6</v>
      </c>
      <c r="Q226" s="444">
        <f t="shared" si="174"/>
        <v>6.3777305292559243E-6</v>
      </c>
      <c r="R226" s="444">
        <f t="shared" si="175"/>
        <v>6.5908813724899328E-6</v>
      </c>
      <c r="S226" s="444">
        <f t="shared" si="176"/>
        <v>6.7226234288152316E-6</v>
      </c>
      <c r="T226" s="444">
        <f t="shared" si="177"/>
        <v>6.8486580173853346E-6</v>
      </c>
      <c r="U226" s="223"/>
      <c r="V226" s="223"/>
      <c r="X226" s="223"/>
      <c r="Y226" s="223"/>
      <c r="Z226" s="223"/>
      <c r="AA226" s="223"/>
      <c r="AB226" s="223"/>
      <c r="AC226" s="223"/>
      <c r="AD226" s="223"/>
      <c r="AE226" s="223"/>
      <c r="AF226" s="223"/>
      <c r="AG226" s="223"/>
      <c r="AH226" s="223"/>
      <c r="AJ226" s="223"/>
      <c r="AK226" s="223"/>
      <c r="AL226" s="223"/>
      <c r="AM226" s="223"/>
      <c r="AN226" s="223"/>
      <c r="AP226" s="223"/>
      <c r="AQ226" s="223"/>
      <c r="AR226" s="223"/>
      <c r="AS226" s="223"/>
      <c r="AU226" s="223"/>
      <c r="AV226" s="223"/>
      <c r="AW226" s="223"/>
      <c r="AX226" s="223"/>
      <c r="AY226" s="223"/>
      <c r="AZ226" s="223"/>
      <c r="BA226" s="223"/>
      <c r="BB226" s="223"/>
      <c r="BC226" s="223"/>
    </row>
    <row r="227" spans="2:55">
      <c r="B227" s="223"/>
      <c r="C227" s="721" t="str">
        <f>'C. Masterfiles'!C94</f>
        <v>T14</v>
      </c>
      <c r="D227" s="410" t="str">
        <f>'C. Masterfiles'!D94</f>
        <v>MSC-IGW</v>
      </c>
      <c r="E227" s="410"/>
      <c r="F227" s="413">
        <f t="shared" si="185"/>
        <v>19508.954179497083</v>
      </c>
      <c r="G227" s="413">
        <f t="shared" si="185"/>
        <v>19991.714092050661</v>
      </c>
      <c r="H227" s="413">
        <f t="shared" si="185"/>
        <v>20486.979332381467</v>
      </c>
      <c r="I227" s="413">
        <f t="shared" si="185"/>
        <v>20994.923255390262</v>
      </c>
      <c r="J227" s="413">
        <f t="shared" si="185"/>
        <v>21425.490507238042</v>
      </c>
      <c r="K227" s="413">
        <f t="shared" si="185"/>
        <v>22056.145643186763</v>
      </c>
      <c r="L227" s="508">
        <f t="shared" ref="L227" si="189">L165</f>
        <v>22630.921132187854</v>
      </c>
      <c r="N227" s="444">
        <f t="shared" si="171"/>
        <v>1.4806907075645115E-4</v>
      </c>
      <c r="O227" s="444">
        <f t="shared" si="172"/>
        <v>1.478333456926238E-4</v>
      </c>
      <c r="P227" s="444">
        <f t="shared" si="173"/>
        <v>1.4766902597598234E-4</v>
      </c>
      <c r="Q227" s="444">
        <f t="shared" si="174"/>
        <v>1.476193763340531E-4</v>
      </c>
      <c r="R227" s="444">
        <f t="shared" si="175"/>
        <v>1.4862317380906609E-4</v>
      </c>
      <c r="S227" s="444">
        <f t="shared" si="176"/>
        <v>1.5125616113309577E-4</v>
      </c>
      <c r="T227" s="444">
        <f t="shared" si="177"/>
        <v>1.5322928072999731E-4</v>
      </c>
      <c r="U227" s="223"/>
      <c r="V227" s="223"/>
      <c r="X227" s="223"/>
      <c r="Y227" s="223"/>
      <c r="Z227" s="223"/>
      <c r="AA227" s="223"/>
      <c r="AB227" s="223"/>
      <c r="AC227" s="223"/>
      <c r="AD227" s="223"/>
      <c r="AE227" s="223"/>
      <c r="AF227" s="223"/>
      <c r="AG227" s="223"/>
      <c r="AH227" s="223"/>
      <c r="AJ227" s="223"/>
      <c r="AK227" s="223"/>
      <c r="AL227" s="223"/>
      <c r="AM227" s="223"/>
      <c r="AN227" s="223"/>
      <c r="AP227" s="223"/>
      <c r="AQ227" s="223"/>
      <c r="AR227" s="223"/>
      <c r="AS227" s="223"/>
      <c r="AU227" s="223"/>
      <c r="AV227" s="223"/>
      <c r="AW227" s="223"/>
      <c r="AX227" s="223"/>
      <c r="AY227" s="223"/>
      <c r="AZ227" s="223"/>
      <c r="BA227" s="223"/>
      <c r="BB227" s="223"/>
      <c r="BC227" s="223"/>
    </row>
    <row r="228" spans="2:55">
      <c r="B228" s="223"/>
      <c r="C228" s="721" t="str">
        <f>'C. Masterfiles'!C95</f>
        <v>T15</v>
      </c>
      <c r="D228" s="410" t="str">
        <f>'C. Masterfiles'!D95</f>
        <v>MSC-INT</v>
      </c>
      <c r="E228" s="410"/>
      <c r="F228" s="413">
        <f t="shared" si="185"/>
        <v>3901.7908358994173</v>
      </c>
      <c r="G228" s="413">
        <f t="shared" si="185"/>
        <v>3998.3428184101317</v>
      </c>
      <c r="H228" s="413">
        <f t="shared" si="185"/>
        <v>4097.3958664762931</v>
      </c>
      <c r="I228" s="413">
        <f t="shared" si="185"/>
        <v>4198.9846510780517</v>
      </c>
      <c r="J228" s="413">
        <f t="shared" si="185"/>
        <v>4285.0981014476083</v>
      </c>
      <c r="K228" s="413">
        <f t="shared" si="185"/>
        <v>4411.229128637352</v>
      </c>
      <c r="L228" s="508">
        <f t="shared" ref="L228" si="190">L166</f>
        <v>4526.1842264375709</v>
      </c>
      <c r="N228" s="444">
        <f t="shared" si="171"/>
        <v>2.9613814151290234E-5</v>
      </c>
      <c r="O228" s="444">
        <f t="shared" si="172"/>
        <v>2.9566669138524759E-5</v>
      </c>
      <c r="P228" s="444">
        <f t="shared" si="173"/>
        <v>2.9533805195196468E-5</v>
      </c>
      <c r="Q228" s="444">
        <f t="shared" si="174"/>
        <v>2.9523875266810613E-5</v>
      </c>
      <c r="R228" s="444">
        <f t="shared" si="175"/>
        <v>2.9724634761813213E-5</v>
      </c>
      <c r="S228" s="444">
        <f t="shared" si="176"/>
        <v>3.0251232226619152E-5</v>
      </c>
      <c r="T228" s="444">
        <f t="shared" si="177"/>
        <v>3.0645856145999461E-5</v>
      </c>
      <c r="U228" s="223"/>
      <c r="V228" s="223"/>
      <c r="X228" s="223"/>
      <c r="Y228" s="223"/>
      <c r="Z228" s="223"/>
      <c r="AA228" s="223"/>
      <c r="AB228" s="223"/>
      <c r="AC228" s="223"/>
      <c r="AD228" s="223"/>
      <c r="AE228" s="223"/>
      <c r="AF228" s="223"/>
      <c r="AG228" s="223"/>
      <c r="AH228" s="223"/>
      <c r="AJ228" s="223"/>
      <c r="AK228" s="223"/>
      <c r="AL228" s="223"/>
      <c r="AM228" s="223"/>
      <c r="AN228" s="223"/>
      <c r="AP228" s="223"/>
      <c r="AQ228" s="223"/>
      <c r="AR228" s="223"/>
      <c r="AS228" s="223"/>
      <c r="AU228" s="223"/>
      <c r="AV228" s="223"/>
      <c r="AW228" s="223"/>
      <c r="AX228" s="223"/>
      <c r="AY228" s="223"/>
      <c r="AZ228" s="223"/>
      <c r="BA228" s="223"/>
      <c r="BB228" s="223"/>
      <c r="BC228" s="223"/>
    </row>
    <row r="229" spans="2:55">
      <c r="B229" s="223"/>
      <c r="C229" s="721" t="str">
        <f>'C. Masterfiles'!C96</f>
        <v>T16</v>
      </c>
      <c r="D229" s="410" t="str">
        <f>'C. Masterfiles'!D96</f>
        <v>MSC-IN/NGIN</v>
      </c>
      <c r="E229" s="410"/>
      <c r="F229" s="413">
        <f t="shared" si="185"/>
        <v>2634.3315733595032</v>
      </c>
      <c r="G229" s="413">
        <f t="shared" si="185"/>
        <v>2697.3241293077722</v>
      </c>
      <c r="H229" s="413">
        <f t="shared" si="185"/>
        <v>2761.7044045891544</v>
      </c>
      <c r="I229" s="413">
        <f t="shared" si="185"/>
        <v>2827.4509966654441</v>
      </c>
      <c r="J229" s="413">
        <f t="shared" si="185"/>
        <v>2869.9320730756704</v>
      </c>
      <c r="K229" s="413">
        <f t="shared" si="185"/>
        <v>2964.7457982592055</v>
      </c>
      <c r="L229" s="508">
        <f t="shared" ref="L229" si="191">L167</f>
        <v>3042.0060432505938</v>
      </c>
      <c r="N229" s="444">
        <f t="shared" si="171"/>
        <v>1.9994051169675612E-5</v>
      </c>
      <c r="O229" s="444">
        <f t="shared" si="172"/>
        <v>1.9945986052870214E-5</v>
      </c>
      <c r="P229" s="444">
        <f t="shared" si="173"/>
        <v>1.9906214227232039E-5</v>
      </c>
      <c r="Q229" s="444">
        <f t="shared" si="174"/>
        <v>1.988035620162076E-5</v>
      </c>
      <c r="R229" s="444">
        <f t="shared" si="175"/>
        <v>1.9907988252256993E-5</v>
      </c>
      <c r="S229" s="444">
        <f t="shared" si="176"/>
        <v>2.0331569959445152E-5</v>
      </c>
      <c r="T229" s="444">
        <f t="shared" si="177"/>
        <v>2.0596793001086774E-5</v>
      </c>
      <c r="U229" s="223"/>
      <c r="V229" s="223"/>
      <c r="X229" s="223"/>
      <c r="Y229" s="223"/>
      <c r="Z229" s="223"/>
      <c r="AA229" s="223"/>
      <c r="AB229" s="223"/>
      <c r="AC229" s="223"/>
      <c r="AD229" s="223"/>
      <c r="AE229" s="223"/>
      <c r="AF229" s="223"/>
      <c r="AG229" s="223"/>
      <c r="AH229" s="223"/>
      <c r="AJ229" s="223"/>
      <c r="AK229" s="223"/>
      <c r="AL229" s="223"/>
      <c r="AM229" s="223"/>
      <c r="AN229" s="223"/>
      <c r="AP229" s="223"/>
      <c r="AQ229" s="223"/>
      <c r="AR229" s="223"/>
      <c r="AS229" s="223"/>
      <c r="AU229" s="223"/>
      <c r="AV229" s="223"/>
      <c r="AW229" s="223"/>
      <c r="AX229" s="223"/>
      <c r="AY229" s="223"/>
      <c r="AZ229" s="223"/>
      <c r="BA229" s="223"/>
      <c r="BB229" s="223"/>
      <c r="BC229" s="223"/>
    </row>
    <row r="230" spans="2:55">
      <c r="B230" s="223"/>
      <c r="C230" s="721" t="str">
        <f>'C. Masterfiles'!C97</f>
        <v>T17</v>
      </c>
      <c r="D230" s="410" t="str">
        <f>'C. Masterfiles'!D97</f>
        <v>eNodeB-MSC</v>
      </c>
      <c r="E230" s="410"/>
      <c r="F230" s="413">
        <f t="shared" si="185"/>
        <v>0</v>
      </c>
      <c r="G230" s="413">
        <f t="shared" si="185"/>
        <v>0</v>
      </c>
      <c r="H230" s="413">
        <f t="shared" si="185"/>
        <v>0</v>
      </c>
      <c r="I230" s="413">
        <f t="shared" si="185"/>
        <v>0</v>
      </c>
      <c r="J230" s="413">
        <f t="shared" si="185"/>
        <v>0</v>
      </c>
      <c r="K230" s="413">
        <f t="shared" si="185"/>
        <v>0</v>
      </c>
      <c r="L230" s="508">
        <f t="shared" ref="L230" si="192">L168</f>
        <v>0</v>
      </c>
      <c r="N230" s="444">
        <f t="shared" si="171"/>
        <v>0</v>
      </c>
      <c r="O230" s="444">
        <f t="shared" si="172"/>
        <v>0</v>
      </c>
      <c r="P230" s="444">
        <f t="shared" si="173"/>
        <v>0</v>
      </c>
      <c r="Q230" s="444">
        <f t="shared" si="174"/>
        <v>0</v>
      </c>
      <c r="R230" s="444">
        <f t="shared" si="175"/>
        <v>0</v>
      </c>
      <c r="S230" s="444">
        <f t="shared" si="176"/>
        <v>0</v>
      </c>
      <c r="T230" s="444">
        <f t="shared" si="177"/>
        <v>0</v>
      </c>
      <c r="U230" s="223"/>
      <c r="V230" s="223"/>
      <c r="X230" s="223"/>
      <c r="Y230" s="223"/>
      <c r="Z230" s="223"/>
      <c r="AA230" s="223"/>
      <c r="AB230" s="223"/>
      <c r="AC230" s="223"/>
      <c r="AD230" s="223"/>
      <c r="AE230" s="223"/>
      <c r="AF230" s="223"/>
      <c r="AG230" s="223"/>
      <c r="AH230" s="223"/>
      <c r="AJ230" s="223"/>
      <c r="AK230" s="223"/>
      <c r="AL230" s="223"/>
      <c r="AM230" s="223"/>
      <c r="AN230" s="223"/>
      <c r="AP230" s="223"/>
      <c r="AQ230" s="223"/>
      <c r="AR230" s="223"/>
      <c r="AS230" s="223"/>
      <c r="AU230" s="223"/>
      <c r="AV230" s="223"/>
      <c r="AW230" s="223"/>
      <c r="AX230" s="223"/>
      <c r="AY230" s="223"/>
      <c r="AZ230" s="223"/>
      <c r="BA230" s="223"/>
      <c r="BB230" s="223"/>
      <c r="BC230" s="223"/>
    </row>
    <row r="231" spans="2:55">
      <c r="B231" s="223"/>
      <c r="C231" s="721" t="str">
        <f>'C. Masterfiles'!C98</f>
        <v>T18</v>
      </c>
      <c r="D231" s="410" t="str">
        <f>'C. Masterfiles'!D98</f>
        <v>OTHER: complete as required</v>
      </c>
      <c r="E231" s="410"/>
      <c r="F231" s="413">
        <f t="shared" si="185"/>
        <v>0</v>
      </c>
      <c r="G231" s="413">
        <f t="shared" si="185"/>
        <v>0</v>
      </c>
      <c r="H231" s="413">
        <f t="shared" si="185"/>
        <v>0</v>
      </c>
      <c r="I231" s="413">
        <f t="shared" si="185"/>
        <v>0</v>
      </c>
      <c r="J231" s="413">
        <f t="shared" si="185"/>
        <v>0</v>
      </c>
      <c r="K231" s="413">
        <f t="shared" si="185"/>
        <v>0</v>
      </c>
      <c r="L231" s="508">
        <f t="shared" ref="L231" si="193">L169</f>
        <v>0</v>
      </c>
      <c r="N231" s="444">
        <f t="shared" si="171"/>
        <v>0</v>
      </c>
      <c r="O231" s="444">
        <f t="shared" si="172"/>
        <v>0</v>
      </c>
      <c r="P231" s="444">
        <f t="shared" si="173"/>
        <v>0</v>
      </c>
      <c r="Q231" s="444">
        <f t="shared" si="174"/>
        <v>0</v>
      </c>
      <c r="R231" s="444">
        <f t="shared" si="175"/>
        <v>0</v>
      </c>
      <c r="S231" s="444">
        <f t="shared" si="176"/>
        <v>0</v>
      </c>
      <c r="T231" s="444">
        <f t="shared" si="177"/>
        <v>0</v>
      </c>
      <c r="U231" s="223"/>
      <c r="V231" s="223"/>
      <c r="X231" s="223"/>
      <c r="Y231" s="223"/>
      <c r="Z231" s="223"/>
      <c r="AA231" s="223"/>
      <c r="AB231" s="223"/>
      <c r="AC231" s="223"/>
      <c r="AD231" s="223"/>
      <c r="AE231" s="223"/>
      <c r="AF231" s="223"/>
      <c r="AG231" s="223"/>
      <c r="AH231" s="223"/>
      <c r="AJ231" s="223"/>
      <c r="AK231" s="223"/>
      <c r="AL231" s="223"/>
      <c r="AM231" s="223"/>
      <c r="AN231" s="223"/>
      <c r="AP231" s="223"/>
      <c r="AQ231" s="223"/>
      <c r="AR231" s="223"/>
      <c r="AS231" s="223"/>
      <c r="AU231" s="223"/>
      <c r="AV231" s="223"/>
      <c r="AW231" s="223"/>
      <c r="AX231" s="223"/>
      <c r="AY231" s="223"/>
      <c r="AZ231" s="223"/>
      <c r="BA231" s="223"/>
      <c r="BB231" s="223"/>
      <c r="BC231" s="223"/>
    </row>
    <row r="232" spans="2:55">
      <c r="B232" s="223"/>
      <c r="C232" s="721" t="str">
        <f>'C. Masterfiles'!C99</f>
        <v>T19</v>
      </c>
      <c r="D232" s="410" t="str">
        <f>'C. Masterfiles'!D99</f>
        <v>OTHER: complete as required</v>
      </c>
      <c r="E232" s="410"/>
      <c r="F232" s="413">
        <f t="shared" si="185"/>
        <v>0</v>
      </c>
      <c r="G232" s="413">
        <f t="shared" si="185"/>
        <v>0</v>
      </c>
      <c r="H232" s="413">
        <f t="shared" si="185"/>
        <v>0</v>
      </c>
      <c r="I232" s="413">
        <f t="shared" si="185"/>
        <v>0</v>
      </c>
      <c r="J232" s="413">
        <f t="shared" si="185"/>
        <v>0</v>
      </c>
      <c r="K232" s="413">
        <f t="shared" si="185"/>
        <v>0</v>
      </c>
      <c r="L232" s="508">
        <f t="shared" ref="L232" si="194">L170</f>
        <v>0</v>
      </c>
      <c r="N232" s="444">
        <f t="shared" si="171"/>
        <v>0</v>
      </c>
      <c r="O232" s="444">
        <f t="shared" si="172"/>
        <v>0</v>
      </c>
      <c r="P232" s="444">
        <f t="shared" si="173"/>
        <v>0</v>
      </c>
      <c r="Q232" s="444">
        <f t="shared" si="174"/>
        <v>0</v>
      </c>
      <c r="R232" s="444">
        <f t="shared" si="175"/>
        <v>0</v>
      </c>
      <c r="S232" s="444">
        <f t="shared" si="176"/>
        <v>0</v>
      </c>
      <c r="T232" s="444">
        <f t="shared" si="177"/>
        <v>0</v>
      </c>
      <c r="U232" s="223"/>
      <c r="V232" s="223"/>
      <c r="X232" s="223"/>
      <c r="Y232" s="223"/>
      <c r="Z232" s="223"/>
      <c r="AA232" s="223"/>
      <c r="AB232" s="223"/>
      <c r="AC232" s="223"/>
      <c r="AD232" s="223"/>
      <c r="AE232" s="223"/>
      <c r="AF232" s="223"/>
      <c r="AG232" s="223"/>
      <c r="AH232" s="223"/>
      <c r="AJ232" s="223"/>
      <c r="AK232" s="223"/>
      <c r="AL232" s="223"/>
      <c r="AM232" s="223"/>
      <c r="AN232" s="223"/>
      <c r="AP232" s="223"/>
      <c r="AQ232" s="223"/>
      <c r="AR232" s="223"/>
      <c r="AS232" s="223"/>
      <c r="AU232" s="223"/>
      <c r="AV232" s="223"/>
      <c r="AW232" s="223"/>
      <c r="AX232" s="223"/>
      <c r="AY232" s="223"/>
      <c r="AZ232" s="223"/>
      <c r="BA232" s="223"/>
      <c r="BB232" s="223"/>
      <c r="BC232" s="223"/>
    </row>
    <row r="233" spans="2:55">
      <c r="B233" s="223"/>
      <c r="C233" s="721" t="str">
        <f>'C. Masterfiles'!C100</f>
        <v>T20</v>
      </c>
      <c r="D233" s="410" t="str">
        <f>'C. Masterfiles'!D100</f>
        <v>OTHER: complete as required</v>
      </c>
      <c r="E233" s="410"/>
      <c r="F233" s="413">
        <f t="shared" si="185"/>
        <v>0</v>
      </c>
      <c r="G233" s="413">
        <f t="shared" si="185"/>
        <v>0</v>
      </c>
      <c r="H233" s="413">
        <f t="shared" si="185"/>
        <v>0</v>
      </c>
      <c r="I233" s="413">
        <f t="shared" si="185"/>
        <v>0</v>
      </c>
      <c r="J233" s="413">
        <f t="shared" si="185"/>
        <v>0</v>
      </c>
      <c r="K233" s="413">
        <f t="shared" si="185"/>
        <v>0</v>
      </c>
      <c r="L233" s="508">
        <f t="shared" ref="L233" si="195">L171</f>
        <v>0</v>
      </c>
      <c r="N233" s="444">
        <f t="shared" si="171"/>
        <v>0</v>
      </c>
      <c r="O233" s="444">
        <f t="shared" si="172"/>
        <v>0</v>
      </c>
      <c r="P233" s="444">
        <f t="shared" si="173"/>
        <v>0</v>
      </c>
      <c r="Q233" s="444">
        <f t="shared" si="174"/>
        <v>0</v>
      </c>
      <c r="R233" s="444">
        <f t="shared" si="175"/>
        <v>0</v>
      </c>
      <c r="S233" s="444">
        <f t="shared" si="176"/>
        <v>0</v>
      </c>
      <c r="T233" s="444">
        <f t="shared" si="177"/>
        <v>0</v>
      </c>
      <c r="U233" s="223"/>
      <c r="V233" s="223"/>
      <c r="X233" s="223"/>
      <c r="Y233" s="223"/>
      <c r="Z233" s="223"/>
      <c r="AA233" s="223"/>
      <c r="AB233" s="223"/>
      <c r="AC233" s="223"/>
      <c r="AD233" s="223"/>
      <c r="AE233" s="223"/>
      <c r="AF233" s="223"/>
      <c r="AG233" s="223"/>
      <c r="AH233" s="223"/>
      <c r="AJ233" s="223"/>
      <c r="AK233" s="223"/>
      <c r="AL233" s="223"/>
      <c r="AM233" s="223"/>
      <c r="AN233" s="223"/>
      <c r="AP233" s="223"/>
      <c r="AQ233" s="223"/>
      <c r="AR233" s="223"/>
      <c r="AS233" s="223"/>
      <c r="AU233" s="223"/>
      <c r="AV233" s="223"/>
      <c r="AW233" s="223"/>
      <c r="AX233" s="223"/>
      <c r="AY233" s="223"/>
      <c r="AZ233" s="223"/>
      <c r="BA233" s="223"/>
      <c r="BB233" s="223"/>
      <c r="BC233" s="223"/>
    </row>
    <row r="234" spans="2:55">
      <c r="B234" s="223"/>
      <c r="C234" s="721" t="str">
        <f>'C. Masterfiles'!C101</f>
        <v>T21</v>
      </c>
      <c r="D234" s="410" t="str">
        <f>'C. Masterfiles'!D101</f>
        <v>OTHER: complete as required</v>
      </c>
      <c r="E234" s="410"/>
      <c r="F234" s="413">
        <f t="shared" ref="F234:K238" si="196">F172</f>
        <v>0</v>
      </c>
      <c r="G234" s="413">
        <f t="shared" si="196"/>
        <v>0</v>
      </c>
      <c r="H234" s="413">
        <f t="shared" si="196"/>
        <v>0</v>
      </c>
      <c r="I234" s="413">
        <f t="shared" si="196"/>
        <v>0</v>
      </c>
      <c r="J234" s="413">
        <f t="shared" si="196"/>
        <v>0</v>
      </c>
      <c r="K234" s="413">
        <f t="shared" si="196"/>
        <v>0</v>
      </c>
      <c r="L234" s="508">
        <f t="shared" ref="L234" si="197">L172</f>
        <v>0</v>
      </c>
      <c r="N234" s="444">
        <f t="shared" si="171"/>
        <v>0</v>
      </c>
      <c r="O234" s="444">
        <f t="shared" si="172"/>
        <v>0</v>
      </c>
      <c r="P234" s="444">
        <f t="shared" si="173"/>
        <v>0</v>
      </c>
      <c r="Q234" s="444">
        <f t="shared" si="174"/>
        <v>0</v>
      </c>
      <c r="R234" s="444">
        <f t="shared" si="175"/>
        <v>0</v>
      </c>
      <c r="S234" s="444">
        <f t="shared" si="176"/>
        <v>0</v>
      </c>
      <c r="T234" s="444">
        <f t="shared" si="177"/>
        <v>0</v>
      </c>
      <c r="U234" s="223"/>
      <c r="V234" s="223"/>
      <c r="X234" s="223"/>
      <c r="Y234" s="223"/>
      <c r="Z234" s="223"/>
      <c r="AA234" s="223"/>
      <c r="AB234" s="223"/>
      <c r="AC234" s="223"/>
      <c r="AD234" s="223"/>
      <c r="AE234" s="223"/>
      <c r="AF234" s="223"/>
      <c r="AG234" s="223"/>
      <c r="AH234" s="223"/>
      <c r="AJ234" s="223"/>
      <c r="AK234" s="223"/>
      <c r="AL234" s="223"/>
      <c r="AM234" s="223"/>
      <c r="AN234" s="223"/>
      <c r="AP234" s="223"/>
      <c r="AQ234" s="223"/>
      <c r="AR234" s="223"/>
      <c r="AS234" s="223"/>
      <c r="AU234" s="223"/>
      <c r="AV234" s="223"/>
      <c r="AW234" s="223"/>
      <c r="AX234" s="223"/>
      <c r="AY234" s="223"/>
      <c r="AZ234" s="223"/>
      <c r="BA234" s="223"/>
      <c r="BB234" s="223"/>
      <c r="BC234" s="223"/>
    </row>
    <row r="235" spans="2:55">
      <c r="B235" s="223"/>
      <c r="C235" s="721" t="str">
        <f>'C. Masterfiles'!C102</f>
        <v>T22</v>
      </c>
      <c r="D235" s="410" t="str">
        <f>'C. Masterfiles'!D102</f>
        <v>OTHER: complete as required</v>
      </c>
      <c r="E235" s="410"/>
      <c r="F235" s="413">
        <f t="shared" si="196"/>
        <v>0</v>
      </c>
      <c r="G235" s="413">
        <f t="shared" si="196"/>
        <v>0</v>
      </c>
      <c r="H235" s="413">
        <f t="shared" si="196"/>
        <v>0</v>
      </c>
      <c r="I235" s="413">
        <f t="shared" si="196"/>
        <v>0</v>
      </c>
      <c r="J235" s="413">
        <f t="shared" si="196"/>
        <v>0</v>
      </c>
      <c r="K235" s="413">
        <f t="shared" si="196"/>
        <v>0</v>
      </c>
      <c r="L235" s="508">
        <f t="shared" ref="L235" si="198">L173</f>
        <v>0</v>
      </c>
      <c r="N235" s="444">
        <f t="shared" si="171"/>
        <v>0</v>
      </c>
      <c r="O235" s="444">
        <f t="shared" si="172"/>
        <v>0</v>
      </c>
      <c r="P235" s="444">
        <f t="shared" si="173"/>
        <v>0</v>
      </c>
      <c r="Q235" s="444">
        <f t="shared" si="174"/>
        <v>0</v>
      </c>
      <c r="R235" s="444">
        <f t="shared" si="175"/>
        <v>0</v>
      </c>
      <c r="S235" s="444">
        <f t="shared" si="176"/>
        <v>0</v>
      </c>
      <c r="T235" s="444">
        <f t="shared" si="177"/>
        <v>0</v>
      </c>
      <c r="U235" s="223"/>
      <c r="V235" s="223"/>
      <c r="X235" s="223"/>
      <c r="Y235" s="223"/>
      <c r="Z235" s="223"/>
      <c r="AA235" s="223"/>
      <c r="AB235" s="223"/>
      <c r="AC235" s="223"/>
      <c r="AD235" s="223"/>
      <c r="AE235" s="223"/>
      <c r="AF235" s="223"/>
      <c r="AG235" s="223"/>
      <c r="AH235" s="223"/>
      <c r="AJ235" s="223"/>
      <c r="AK235" s="223"/>
      <c r="AL235" s="223"/>
      <c r="AM235" s="223"/>
      <c r="AN235" s="223"/>
      <c r="AP235" s="223"/>
      <c r="AQ235" s="223"/>
      <c r="AR235" s="223"/>
      <c r="AS235" s="223"/>
      <c r="AU235" s="223"/>
      <c r="AV235" s="223"/>
      <c r="AW235" s="223"/>
      <c r="AX235" s="223"/>
      <c r="AY235" s="223"/>
      <c r="AZ235" s="223"/>
      <c r="BA235" s="223"/>
      <c r="BB235" s="223"/>
      <c r="BC235" s="223"/>
    </row>
    <row r="236" spans="2:55">
      <c r="B236" s="223"/>
      <c r="C236" s="721" t="str">
        <f>'C. Masterfiles'!C103</f>
        <v>T23</v>
      </c>
      <c r="D236" s="410" t="str">
        <f>'C. Masterfiles'!D103</f>
        <v>OTHER: complete as required</v>
      </c>
      <c r="E236" s="410"/>
      <c r="F236" s="413">
        <f t="shared" si="196"/>
        <v>0</v>
      </c>
      <c r="G236" s="413">
        <f t="shared" si="196"/>
        <v>0</v>
      </c>
      <c r="H236" s="413">
        <f t="shared" si="196"/>
        <v>0</v>
      </c>
      <c r="I236" s="413">
        <f t="shared" si="196"/>
        <v>0</v>
      </c>
      <c r="J236" s="413">
        <f t="shared" si="196"/>
        <v>0</v>
      </c>
      <c r="K236" s="413">
        <f t="shared" si="196"/>
        <v>0</v>
      </c>
      <c r="L236" s="508">
        <f t="shared" ref="L236" si="199">L174</f>
        <v>0</v>
      </c>
      <c r="N236" s="444">
        <f t="shared" si="171"/>
        <v>0</v>
      </c>
      <c r="O236" s="444">
        <f t="shared" si="172"/>
        <v>0</v>
      </c>
      <c r="P236" s="444">
        <f t="shared" si="173"/>
        <v>0</v>
      </c>
      <c r="Q236" s="444">
        <f t="shared" si="174"/>
        <v>0</v>
      </c>
      <c r="R236" s="444">
        <f t="shared" si="175"/>
        <v>0</v>
      </c>
      <c r="S236" s="444">
        <f t="shared" si="176"/>
        <v>0</v>
      </c>
      <c r="T236" s="444">
        <f t="shared" si="177"/>
        <v>0</v>
      </c>
      <c r="U236" s="223"/>
      <c r="V236" s="223"/>
      <c r="X236" s="223"/>
      <c r="Y236" s="223"/>
      <c r="Z236" s="223"/>
      <c r="AA236" s="223"/>
      <c r="AB236" s="223"/>
      <c r="AC236" s="223"/>
      <c r="AD236" s="223"/>
      <c r="AE236" s="223"/>
      <c r="AF236" s="223"/>
      <c r="AG236" s="223"/>
      <c r="AH236" s="223"/>
      <c r="AJ236" s="223"/>
      <c r="AK236" s="223"/>
      <c r="AL236" s="223"/>
      <c r="AM236" s="223"/>
      <c r="AN236" s="223"/>
      <c r="AP236" s="223"/>
      <c r="AQ236" s="223"/>
      <c r="AR236" s="223"/>
      <c r="AS236" s="223"/>
      <c r="AU236" s="223"/>
      <c r="AV236" s="223"/>
      <c r="AW236" s="223"/>
      <c r="AX236" s="223"/>
      <c r="AY236" s="223"/>
      <c r="AZ236" s="223"/>
      <c r="BA236" s="223"/>
      <c r="BB236" s="223"/>
      <c r="BC236" s="223"/>
    </row>
    <row r="237" spans="2:55">
      <c r="B237" s="223"/>
      <c r="C237" s="721" t="str">
        <f>'C. Masterfiles'!C104</f>
        <v>T24</v>
      </c>
      <c r="D237" s="410" t="str">
        <f>'C. Masterfiles'!D104</f>
        <v>OTHER: complete as required</v>
      </c>
      <c r="E237" s="410"/>
      <c r="F237" s="413">
        <f t="shared" si="196"/>
        <v>0</v>
      </c>
      <c r="G237" s="413">
        <f t="shared" si="196"/>
        <v>0</v>
      </c>
      <c r="H237" s="413">
        <f t="shared" si="196"/>
        <v>0</v>
      </c>
      <c r="I237" s="413">
        <f t="shared" si="196"/>
        <v>0</v>
      </c>
      <c r="J237" s="413">
        <f t="shared" si="196"/>
        <v>0</v>
      </c>
      <c r="K237" s="413">
        <f t="shared" si="196"/>
        <v>0</v>
      </c>
      <c r="L237" s="508">
        <f t="shared" ref="L237" si="200">L175</f>
        <v>0</v>
      </c>
      <c r="N237" s="444">
        <f t="shared" si="171"/>
        <v>0</v>
      </c>
      <c r="O237" s="444">
        <f t="shared" si="172"/>
        <v>0</v>
      </c>
      <c r="P237" s="444">
        <f t="shared" si="173"/>
        <v>0</v>
      </c>
      <c r="Q237" s="444">
        <f t="shared" si="174"/>
        <v>0</v>
      </c>
      <c r="R237" s="444">
        <f t="shared" si="175"/>
        <v>0</v>
      </c>
      <c r="S237" s="444">
        <f t="shared" si="176"/>
        <v>0</v>
      </c>
      <c r="T237" s="444">
        <f t="shared" si="177"/>
        <v>0</v>
      </c>
      <c r="U237" s="223"/>
      <c r="V237" s="223"/>
      <c r="X237" s="223"/>
      <c r="Y237" s="223"/>
      <c r="Z237" s="223"/>
      <c r="AA237" s="223"/>
      <c r="AB237" s="223"/>
      <c r="AC237" s="223"/>
      <c r="AD237" s="223"/>
      <c r="AE237" s="223"/>
      <c r="AF237" s="223"/>
      <c r="AG237" s="223"/>
      <c r="AH237" s="223"/>
      <c r="AJ237" s="223"/>
      <c r="AK237" s="223"/>
      <c r="AL237" s="223"/>
      <c r="AM237" s="223"/>
      <c r="AN237" s="223"/>
      <c r="AP237" s="223"/>
      <c r="AQ237" s="223"/>
      <c r="AR237" s="223"/>
      <c r="AS237" s="223"/>
      <c r="AU237" s="223"/>
      <c r="AV237" s="223"/>
      <c r="AW237" s="223"/>
      <c r="AX237" s="223"/>
      <c r="AY237" s="223"/>
      <c r="AZ237" s="223"/>
      <c r="BA237" s="223"/>
      <c r="BB237" s="223"/>
      <c r="BC237" s="223"/>
    </row>
    <row r="238" spans="2:55">
      <c r="B238" s="223"/>
      <c r="C238" s="721" t="str">
        <f>'C. Masterfiles'!C105</f>
        <v>T25</v>
      </c>
      <c r="D238" s="410" t="str">
        <f>'C. Masterfiles'!D105</f>
        <v>OTHER: complete as required</v>
      </c>
      <c r="E238" s="410"/>
      <c r="F238" s="413">
        <f t="shared" si="196"/>
        <v>0</v>
      </c>
      <c r="G238" s="413">
        <f t="shared" si="196"/>
        <v>0</v>
      </c>
      <c r="H238" s="413">
        <f t="shared" si="196"/>
        <v>0</v>
      </c>
      <c r="I238" s="413">
        <f t="shared" si="196"/>
        <v>0</v>
      </c>
      <c r="J238" s="413">
        <f t="shared" si="196"/>
        <v>0</v>
      </c>
      <c r="K238" s="413">
        <f t="shared" si="196"/>
        <v>0</v>
      </c>
      <c r="L238" s="508">
        <f t="shared" ref="L238" si="201">L176</f>
        <v>0</v>
      </c>
      <c r="N238" s="444">
        <f t="shared" si="171"/>
        <v>0</v>
      </c>
      <c r="O238" s="444">
        <f t="shared" si="172"/>
        <v>0</v>
      </c>
      <c r="P238" s="444">
        <f t="shared" si="173"/>
        <v>0</v>
      </c>
      <c r="Q238" s="444">
        <f t="shared" si="174"/>
        <v>0</v>
      </c>
      <c r="R238" s="444">
        <f t="shared" si="175"/>
        <v>0</v>
      </c>
      <c r="S238" s="444">
        <f t="shared" si="176"/>
        <v>0</v>
      </c>
      <c r="T238" s="444">
        <f t="shared" si="177"/>
        <v>0</v>
      </c>
      <c r="U238" s="223"/>
      <c r="V238" s="223"/>
      <c r="X238" s="223"/>
      <c r="Y238" s="223"/>
      <c r="Z238" s="223"/>
      <c r="AA238" s="223"/>
      <c r="AB238" s="223"/>
      <c r="AC238" s="223"/>
      <c r="AD238" s="223"/>
      <c r="AE238" s="223"/>
      <c r="AF238" s="223"/>
      <c r="AG238" s="223"/>
      <c r="AH238" s="223"/>
      <c r="AJ238" s="223"/>
      <c r="AK238" s="223"/>
      <c r="AL238" s="223"/>
      <c r="AM238" s="223"/>
      <c r="AN238" s="223"/>
      <c r="AP238" s="223"/>
      <c r="AQ238" s="223"/>
      <c r="AR238" s="223"/>
      <c r="AS238" s="223"/>
      <c r="AU238" s="223"/>
      <c r="AV238" s="223"/>
      <c r="AW238" s="223"/>
      <c r="AX238" s="223"/>
      <c r="AY238" s="223"/>
      <c r="AZ238" s="223"/>
      <c r="BA238" s="223"/>
      <c r="BB238" s="223"/>
      <c r="BC238" s="223"/>
    </row>
    <row r="239" spans="2:55">
      <c r="B239" s="223"/>
      <c r="C239" s="722" t="s">
        <v>178</v>
      </c>
      <c r="D239" s="324"/>
      <c r="E239" s="324"/>
      <c r="F239" s="432">
        <f t="shared" ref="F239:K239" si="202">SUM(F184:F238)</f>
        <v>131755768.30347</v>
      </c>
      <c r="G239" s="432">
        <f t="shared" si="202"/>
        <v>135231425.61907232</v>
      </c>
      <c r="H239" s="432">
        <f t="shared" si="202"/>
        <v>138735792.40451938</v>
      </c>
      <c r="I239" s="432">
        <f t="shared" si="202"/>
        <v>142223356.96555248</v>
      </c>
      <c r="J239" s="432">
        <f t="shared" si="202"/>
        <v>144159823.51960161</v>
      </c>
      <c r="K239" s="432">
        <f t="shared" si="202"/>
        <v>145819816.38274398</v>
      </c>
      <c r="L239" s="432">
        <f t="shared" ref="L239" si="203">SUM(L184:L238)</f>
        <v>147693189.08482912</v>
      </c>
      <c r="N239" s="445">
        <f t="shared" ref="N239:S239" si="204">SUM(N184:N238)</f>
        <v>1.0000000000000002</v>
      </c>
      <c r="O239" s="445">
        <f t="shared" si="204"/>
        <v>0.99999999999999967</v>
      </c>
      <c r="P239" s="445">
        <f t="shared" si="204"/>
        <v>0.99999999999999944</v>
      </c>
      <c r="Q239" s="445">
        <f t="shared" si="204"/>
        <v>0.99999999999999933</v>
      </c>
      <c r="R239" s="445">
        <f t="shared" si="204"/>
        <v>1.0000000000000004</v>
      </c>
      <c r="S239" s="445">
        <f t="shared" si="204"/>
        <v>0.99999999999999989</v>
      </c>
      <c r="T239" s="445">
        <f t="shared" ref="T239" si="205">SUM(T184:T238)</f>
        <v>1.0000000000000004</v>
      </c>
      <c r="U239" s="223"/>
      <c r="V239" s="223"/>
      <c r="X239" s="223"/>
      <c r="Y239" s="223"/>
      <c r="Z239" s="223"/>
      <c r="AA239" s="223"/>
      <c r="AB239" s="223"/>
      <c r="AC239" s="223"/>
      <c r="AD239" s="223"/>
      <c r="AE239" s="223"/>
      <c r="AF239" s="223"/>
      <c r="AG239" s="223"/>
      <c r="AH239" s="223"/>
      <c r="AJ239" s="223"/>
      <c r="AK239" s="223"/>
      <c r="AL239" s="223"/>
      <c r="AM239" s="223"/>
      <c r="AN239" s="223"/>
      <c r="AP239" s="223"/>
      <c r="AQ239" s="223"/>
      <c r="AR239" s="223"/>
      <c r="AS239" s="223"/>
      <c r="AU239" s="223"/>
      <c r="AV239" s="223"/>
      <c r="AW239" s="223"/>
      <c r="AX239" s="223"/>
      <c r="AY239" s="223"/>
      <c r="AZ239" s="223"/>
      <c r="BA239" s="223"/>
      <c r="BB239" s="223"/>
      <c r="BC239" s="223"/>
    </row>
    <row r="240" spans="2:55">
      <c r="B240" s="223"/>
      <c r="C240" s="223"/>
      <c r="D240" s="223"/>
      <c r="E240" s="223"/>
      <c r="F240" s="223"/>
      <c r="G240" s="223"/>
      <c r="H240" s="223"/>
      <c r="I240" s="223"/>
      <c r="J240" s="223"/>
      <c r="L240" s="223"/>
      <c r="M240" s="223"/>
      <c r="N240" s="223"/>
      <c r="O240" s="223"/>
      <c r="P240" s="223"/>
      <c r="R240" s="223"/>
      <c r="S240" s="223"/>
      <c r="T240" s="223"/>
      <c r="U240" s="223"/>
      <c r="V240" s="223"/>
      <c r="X240" s="223"/>
      <c r="Y240" s="223"/>
      <c r="Z240" s="223"/>
      <c r="AA240" s="223"/>
      <c r="AB240" s="223"/>
      <c r="AC240" s="223"/>
      <c r="AD240" s="223"/>
      <c r="AE240" s="223"/>
      <c r="AF240" s="223"/>
      <c r="AG240" s="223"/>
      <c r="AH240" s="223"/>
      <c r="AJ240" s="223"/>
      <c r="AK240" s="223"/>
      <c r="AL240" s="223"/>
      <c r="AM240" s="223"/>
      <c r="AN240" s="223"/>
      <c r="AP240" s="223"/>
      <c r="AQ240" s="223"/>
      <c r="AR240" s="223"/>
      <c r="AS240" s="223"/>
      <c r="AU240" s="223"/>
      <c r="AV240" s="223"/>
      <c r="AW240" s="223"/>
      <c r="AX240" s="223"/>
      <c r="AY240" s="223"/>
      <c r="AZ240" s="223"/>
      <c r="BA240" s="223"/>
      <c r="BB240" s="223"/>
      <c r="BC240" s="223"/>
    </row>
    <row r="241" spans="2:55">
      <c r="B241" s="225">
        <f>B109+0.01</f>
        <v>7.0299999999999994</v>
      </c>
      <c r="C241" s="225" t="s">
        <v>507</v>
      </c>
      <c r="D241" s="223"/>
      <c r="E241" s="223"/>
      <c r="F241" s="223"/>
      <c r="G241" s="223"/>
      <c r="H241" s="223"/>
      <c r="I241" s="223"/>
      <c r="J241" s="223"/>
      <c r="L241" s="223"/>
      <c r="M241" s="223"/>
      <c r="N241" s="223"/>
      <c r="O241" s="223"/>
      <c r="P241" s="223"/>
      <c r="R241" s="223"/>
      <c r="S241" s="223"/>
      <c r="T241" s="223"/>
      <c r="U241" s="223"/>
      <c r="V241" s="223"/>
      <c r="X241" s="223"/>
      <c r="Y241" s="223"/>
      <c r="Z241" s="223"/>
      <c r="AA241" s="223"/>
      <c r="AB241" s="223"/>
      <c r="AC241" s="223"/>
      <c r="AD241" s="223"/>
      <c r="AE241" s="223"/>
      <c r="AF241" s="223"/>
      <c r="AG241" s="223"/>
      <c r="AH241" s="223"/>
      <c r="AJ241" s="223"/>
      <c r="AK241" s="223"/>
      <c r="AL241" s="223"/>
      <c r="AM241" s="223"/>
      <c r="AN241" s="223"/>
      <c r="AP241" s="223"/>
      <c r="AQ241" s="223"/>
      <c r="AR241" s="223"/>
      <c r="AS241" s="223"/>
      <c r="AU241" s="223"/>
      <c r="AV241" s="223"/>
      <c r="AW241" s="223"/>
      <c r="AX241" s="223"/>
      <c r="AY241" s="223"/>
      <c r="AZ241" s="223"/>
      <c r="BA241" s="223"/>
      <c r="BB241" s="223"/>
      <c r="BC241" s="223"/>
    </row>
    <row r="242" spans="2:55" s="223" customFormat="1"/>
    <row r="243" spans="2:55" s="223" customFormat="1">
      <c r="C243" s="238" t="s">
        <v>442</v>
      </c>
      <c r="D243" s="406"/>
      <c r="E243" s="406"/>
      <c r="F243" s="908" t="s">
        <v>426</v>
      </c>
      <c r="G243" s="909"/>
      <c r="H243" s="909"/>
      <c r="I243" s="909"/>
      <c r="J243" s="909"/>
      <c r="K243" s="909"/>
      <c r="L243" s="910"/>
    </row>
    <row r="244" spans="2:55" s="223" customFormat="1">
      <c r="C244" s="406"/>
      <c r="D244" s="406"/>
      <c r="E244" s="406"/>
      <c r="F244" s="230">
        <f t="shared" ref="F244:K244" si="206">F307</f>
        <v>2014</v>
      </c>
      <c r="G244" s="230">
        <f t="shared" si="206"/>
        <v>2015</v>
      </c>
      <c r="H244" s="230">
        <f t="shared" si="206"/>
        <v>2016</v>
      </c>
      <c r="I244" s="230">
        <f t="shared" si="206"/>
        <v>2017</v>
      </c>
      <c r="J244" s="230">
        <f t="shared" si="206"/>
        <v>2018</v>
      </c>
      <c r="K244" s="230">
        <f t="shared" si="206"/>
        <v>2019</v>
      </c>
      <c r="L244" s="230">
        <f t="shared" ref="L244" si="207">L307</f>
        <v>2020</v>
      </c>
    </row>
    <row r="245" spans="2:55" s="223" customFormat="1">
      <c r="C245" s="408" t="s">
        <v>0</v>
      </c>
      <c r="D245" s="408" t="s">
        <v>3</v>
      </c>
      <c r="E245" s="406"/>
      <c r="F245" s="230" t="str">
        <f t="shared" ref="F245:K245" si="208">F308</f>
        <v>Euro</v>
      </c>
      <c r="G245" s="230" t="str">
        <f t="shared" si="208"/>
        <v>Euro</v>
      </c>
      <c r="H245" s="230" t="str">
        <f t="shared" si="208"/>
        <v>Euro</v>
      </c>
      <c r="I245" s="230" t="str">
        <f t="shared" si="208"/>
        <v>Euro</v>
      </c>
      <c r="J245" s="230" t="str">
        <f t="shared" si="208"/>
        <v>Euro</v>
      </c>
      <c r="K245" s="230" t="str">
        <f t="shared" si="208"/>
        <v>Euro</v>
      </c>
      <c r="L245" s="230" t="str">
        <f t="shared" ref="L245" si="209">L308</f>
        <v>Euro</v>
      </c>
    </row>
    <row r="246" spans="2:55" s="223" customFormat="1">
      <c r="C246" s="721" t="str">
        <f>C184</f>
        <v>N01</v>
      </c>
      <c r="D246" s="410" t="str">
        <f>D184</f>
        <v>Приемо-предавателно устройство (Transceiver)</v>
      </c>
      <c r="E246" s="410" t="str">
        <f>E184</f>
        <v>TRX</v>
      </c>
      <c r="F246" s="186">
        <f t="shared" ref="F246:L246" si="210">F184-AU18</f>
        <v>13431979.467234612</v>
      </c>
      <c r="G246" s="186">
        <f t="shared" si="210"/>
        <v>13918967.414246472</v>
      </c>
      <c r="H246" s="186">
        <f t="shared" si="210"/>
        <v>14425130.799300786</v>
      </c>
      <c r="I246" s="186">
        <f t="shared" si="210"/>
        <v>14949691.503948513</v>
      </c>
      <c r="J246" s="186">
        <f t="shared" si="210"/>
        <v>15494041.42530774</v>
      </c>
      <c r="K246" s="186">
        <f t="shared" si="210"/>
        <v>16058755.475947347</v>
      </c>
      <c r="L246" s="186">
        <f t="shared" si="210"/>
        <v>16644614.556677751</v>
      </c>
      <c r="M246" s="285" t="s">
        <v>503</v>
      </c>
    </row>
    <row r="247" spans="2:55" s="223" customFormat="1">
      <c r="C247" s="721" t="str">
        <f t="shared" ref="C247:K247" si="211">C185</f>
        <v>N02</v>
      </c>
      <c r="D247" s="410" t="str">
        <f t="shared" si="211"/>
        <v>3G Приемо-предавателно устройство (3G Transceiver)</v>
      </c>
      <c r="E247" s="410" t="str">
        <f t="shared" si="211"/>
        <v>Radio</v>
      </c>
      <c r="F247" s="186">
        <f t="shared" si="211"/>
        <v>12038785.665115781</v>
      </c>
      <c r="G247" s="186">
        <f t="shared" si="211"/>
        <v>12087904.950467419</v>
      </c>
      <c r="H247" s="186">
        <f t="shared" si="211"/>
        <v>12112930.238978468</v>
      </c>
      <c r="I247" s="186">
        <f t="shared" si="211"/>
        <v>12135386.104833316</v>
      </c>
      <c r="J247" s="186">
        <f t="shared" si="211"/>
        <v>12144373.417436939</v>
      </c>
      <c r="K247" s="186">
        <f t="shared" si="211"/>
        <v>12086244.593249012</v>
      </c>
      <c r="L247" s="186">
        <f t="shared" ref="L247" si="212">L185</f>
        <v>12079828.327827677</v>
      </c>
      <c r="M247" s="285"/>
    </row>
    <row r="248" spans="2:55" s="223" customFormat="1">
      <c r="C248" s="721" t="str">
        <f>C186</f>
        <v>N03</v>
      </c>
      <c r="D248" s="410" t="str">
        <f>D186</f>
        <v>GSM базова станция (2G Base Station)</v>
      </c>
      <c r="E248" s="410" t="str">
        <f>E186</f>
        <v>BTS</v>
      </c>
      <c r="F248" s="186">
        <f t="shared" ref="F248:L248" si="213">F186-AU19-AU63</f>
        <v>16254241.455424033</v>
      </c>
      <c r="G248" s="186">
        <f t="shared" si="213"/>
        <v>16499600.601640062</v>
      </c>
      <c r="H248" s="186">
        <f t="shared" si="213"/>
        <v>16758829.219634542</v>
      </c>
      <c r="I248" s="186">
        <f t="shared" si="213"/>
        <v>17023054.932524282</v>
      </c>
      <c r="J248" s="186">
        <f t="shared" si="213"/>
        <v>17296653.323855653</v>
      </c>
      <c r="K248" s="186">
        <f t="shared" si="213"/>
        <v>17586599.059878517</v>
      </c>
      <c r="L248" s="186">
        <f t="shared" si="213"/>
        <v>17876818.760785706</v>
      </c>
      <c r="M248" s="285" t="s">
        <v>504</v>
      </c>
    </row>
    <row r="249" spans="2:55" s="223" customFormat="1">
      <c r="C249" s="721" t="str">
        <f t="shared" ref="C249:K249" si="214">C187</f>
        <v>N04</v>
      </c>
      <c r="D249" s="410" t="str">
        <f t="shared" si="214"/>
        <v>UMTS базова станция (3G Base Station)</v>
      </c>
      <c r="E249" s="410" t="str">
        <f t="shared" si="214"/>
        <v>Node B</v>
      </c>
      <c r="F249" s="186">
        <f t="shared" si="214"/>
        <v>7106619.7258047201</v>
      </c>
      <c r="G249" s="186">
        <f t="shared" si="214"/>
        <v>6973868.9586521983</v>
      </c>
      <c r="H249" s="186">
        <f t="shared" si="214"/>
        <v>6831274.4108678438</v>
      </c>
      <c r="I249" s="186">
        <f t="shared" si="214"/>
        <v>6691406.6590164248</v>
      </c>
      <c r="J249" s="186">
        <f t="shared" si="214"/>
        <v>6548761.5538371513</v>
      </c>
      <c r="K249" s="186">
        <f t="shared" si="214"/>
        <v>6370958.5686218515</v>
      </c>
      <c r="L249" s="186">
        <f t="shared" ref="L249" si="215">L187</f>
        <v>6229581.6658043284</v>
      </c>
    </row>
    <row r="250" spans="2:55" s="223" customFormat="1">
      <c r="C250" s="721" t="str">
        <f t="shared" ref="C250:K250" si="216">C188</f>
        <v>N05</v>
      </c>
      <c r="D250" s="410" t="str">
        <f t="shared" si="216"/>
        <v>Контролер на GSM базова станция (Base station controller)</v>
      </c>
      <c r="E250" s="410" t="str">
        <f t="shared" si="216"/>
        <v>BSC</v>
      </c>
      <c r="F250" s="186">
        <f t="shared" si="216"/>
        <v>18218995.526252557</v>
      </c>
      <c r="G250" s="186">
        <f t="shared" si="216"/>
        <v>18434942.166948445</v>
      </c>
      <c r="H250" s="186">
        <f t="shared" si="216"/>
        <v>18660295.12698235</v>
      </c>
      <c r="I250" s="186">
        <f t="shared" si="216"/>
        <v>18895460.918649729</v>
      </c>
      <c r="J250" s="186">
        <f t="shared" si="216"/>
        <v>19140863.697366856</v>
      </c>
      <c r="K250" s="186">
        <f t="shared" si="216"/>
        <v>19396946.028179988</v>
      </c>
      <c r="L250" s="186">
        <f t="shared" ref="L250" si="217">L188</f>
        <v>19664169.685584277</v>
      </c>
    </row>
    <row r="251" spans="2:55" s="223" customFormat="1">
      <c r="C251" s="721" t="str">
        <f t="shared" ref="C251:K251" si="218">C189</f>
        <v>N06</v>
      </c>
      <c r="D251" s="410" t="str">
        <f t="shared" si="218"/>
        <v>Контролер на UMTS базова станция (Radio Network Controler)</v>
      </c>
      <c r="E251" s="410" t="str">
        <f t="shared" si="218"/>
        <v>RNC</v>
      </c>
      <c r="F251" s="186">
        <f t="shared" si="218"/>
        <v>1612059.9982559728</v>
      </c>
      <c r="G251" s="186">
        <f t="shared" si="218"/>
        <v>1573773.9336339182</v>
      </c>
      <c r="H251" s="186">
        <f t="shared" si="218"/>
        <v>1533307.0327444768</v>
      </c>
      <c r="I251" s="186">
        <f t="shared" si="218"/>
        <v>1493497.8867734955</v>
      </c>
      <c r="J251" s="186">
        <f t="shared" si="218"/>
        <v>1440761.4588097329</v>
      </c>
      <c r="K251" s="186">
        <f t="shared" si="218"/>
        <v>1405886.4680941829</v>
      </c>
      <c r="L251" s="186">
        <f t="shared" ref="L251" si="219">L189</f>
        <v>1369309.2734356411</v>
      </c>
    </row>
    <row r="252" spans="2:55" s="223" customFormat="1">
      <c r="C252" s="721" t="str">
        <f t="shared" ref="C252:K252" si="220">C190</f>
        <v>N07</v>
      </c>
      <c r="D252" s="410" t="str">
        <f t="shared" si="220"/>
        <v>Мобилна централа (Mobile Switching Centre)</v>
      </c>
      <c r="E252" s="410" t="str">
        <f t="shared" si="220"/>
        <v>MSC</v>
      </c>
      <c r="F252" s="186">
        <f t="shared" si="220"/>
        <v>565990.96224723011</v>
      </c>
      <c r="G252" s="186">
        <f t="shared" si="220"/>
        <v>558707.87323747692</v>
      </c>
      <c r="H252" s="186">
        <f t="shared" si="220"/>
        <v>582625.2873229062</v>
      </c>
      <c r="I252" s="186">
        <f t="shared" si="220"/>
        <v>608007.48064856278</v>
      </c>
      <c r="J252" s="186">
        <f t="shared" si="220"/>
        <v>632688.32455140958</v>
      </c>
      <c r="K252" s="186">
        <f t="shared" si="220"/>
        <v>648699.72428971692</v>
      </c>
      <c r="L252" s="186">
        <f t="shared" ref="L252" si="221">L190</f>
        <v>665421.56964524556</v>
      </c>
    </row>
    <row r="253" spans="2:55" s="223" customFormat="1">
      <c r="C253" s="721" t="str">
        <f t="shared" ref="C253:K253" si="222">C191</f>
        <v>N08</v>
      </c>
      <c r="D253" s="410" t="str">
        <f t="shared" si="222"/>
        <v>Регистър на "домашните" потребители (Home location register)</v>
      </c>
      <c r="E253" s="410" t="str">
        <f t="shared" si="222"/>
        <v>HLR</v>
      </c>
      <c r="F253" s="186">
        <f t="shared" si="222"/>
        <v>75465.461632964012</v>
      </c>
      <c r="G253" s="186">
        <f t="shared" si="222"/>
        <v>74494.383098330276</v>
      </c>
      <c r="H253" s="186">
        <f t="shared" si="222"/>
        <v>77683.371643054168</v>
      </c>
      <c r="I253" s="186">
        <f t="shared" si="222"/>
        <v>81067.664086475037</v>
      </c>
      <c r="J253" s="186">
        <f t="shared" si="222"/>
        <v>84358.443273521261</v>
      </c>
      <c r="K253" s="186">
        <f t="shared" si="222"/>
        <v>86493.296571962244</v>
      </c>
      <c r="L253" s="186">
        <f t="shared" ref="L253" si="223">L191</f>
        <v>88722.875952699396</v>
      </c>
    </row>
    <row r="254" spans="2:55" s="223" customFormat="1">
      <c r="C254" s="721" t="str">
        <f t="shared" ref="C254:K254" si="224">C192</f>
        <v>N09</v>
      </c>
      <c r="D254" s="410" t="str">
        <f t="shared" si="224"/>
        <v>Предплатена платформа (Pre-paid platform)</v>
      </c>
      <c r="E254" s="410" t="str">
        <f t="shared" si="224"/>
        <v>PPP</v>
      </c>
      <c r="F254" s="186">
        <f t="shared" si="224"/>
        <v>2263963.8489889205</v>
      </c>
      <c r="G254" s="186">
        <f t="shared" si="224"/>
        <v>2234831.4929499077</v>
      </c>
      <c r="H254" s="186">
        <f t="shared" si="224"/>
        <v>2330501.1492916248</v>
      </c>
      <c r="I254" s="186">
        <f t="shared" si="224"/>
        <v>2432029.9225942511</v>
      </c>
      <c r="J254" s="186">
        <f t="shared" si="224"/>
        <v>2530753.2982056383</v>
      </c>
      <c r="K254" s="186">
        <f t="shared" si="224"/>
        <v>2594798.8971588677</v>
      </c>
      <c r="L254" s="186">
        <f t="shared" ref="L254" si="225">L192</f>
        <v>2661686.2785809822</v>
      </c>
    </row>
    <row r="255" spans="2:55" s="223" customFormat="1">
      <c r="C255" s="721" t="str">
        <f t="shared" ref="C255:K255" si="226">C193</f>
        <v>N10</v>
      </c>
      <c r="D255" s="410" t="str">
        <f t="shared" si="226"/>
        <v>SMS шлюз (SMS Gateway)</v>
      </c>
      <c r="E255" s="410" t="str">
        <f t="shared" si="226"/>
        <v>SMSG</v>
      </c>
      <c r="F255" s="186">
        <f t="shared" si="226"/>
        <v>151969.15411636714</v>
      </c>
      <c r="G255" s="186">
        <f t="shared" si="226"/>
        <v>154661.69451831549</v>
      </c>
      <c r="H255" s="186">
        <f t="shared" si="226"/>
        <v>157472.81754174686</v>
      </c>
      <c r="I255" s="186">
        <f t="shared" si="226"/>
        <v>160407.67616146474</v>
      </c>
      <c r="J255" s="186">
        <f t="shared" si="226"/>
        <v>163471.64730080782</v>
      </c>
      <c r="K255" s="186">
        <f t="shared" si="226"/>
        <v>166670.34156445335</v>
      </c>
      <c r="L255" s="186">
        <f t="shared" ref="L255" si="227">L193</f>
        <v>170009.61339420814</v>
      </c>
    </row>
    <row r="256" spans="2:55" s="223" customFormat="1">
      <c r="C256" s="721" t="str">
        <f t="shared" ref="C256:K256" si="228">C194</f>
        <v>N11</v>
      </c>
      <c r="D256" s="410" t="str">
        <f t="shared" si="228"/>
        <v>Централа за кратки съобщения SMS (SMS Control Centre)</v>
      </c>
      <c r="E256" s="410" t="str">
        <f t="shared" si="228"/>
        <v>SMSC</v>
      </c>
      <c r="F256" s="186">
        <f t="shared" si="228"/>
        <v>203530.11712013456</v>
      </c>
      <c r="G256" s="186">
        <f t="shared" si="228"/>
        <v>207136.19801560105</v>
      </c>
      <c r="H256" s="186">
        <f t="shared" si="228"/>
        <v>210901.09492198238</v>
      </c>
      <c r="I256" s="186">
        <f t="shared" si="228"/>
        <v>214831.70914481883</v>
      </c>
      <c r="J256" s="186">
        <f t="shared" si="228"/>
        <v>218935.24192072474</v>
      </c>
      <c r="K256" s="186">
        <f t="shared" si="228"/>
        <v>223219.20745239285</v>
      </c>
      <c r="L256" s="186">
        <f t="shared" ref="L256" si="229">L194</f>
        <v>227691.44651010021</v>
      </c>
    </row>
    <row r="257" spans="3:12" s="223" customFormat="1">
      <c r="C257" s="721" t="str">
        <f t="shared" ref="C257:K257" si="230">C195</f>
        <v>N12</v>
      </c>
      <c r="D257" s="410" t="str">
        <f t="shared" si="230"/>
        <v>Централа за мултимедийни съобщения MMS (MMS Control Centre)</v>
      </c>
      <c r="E257" s="410" t="str">
        <f t="shared" si="230"/>
        <v>MMSC</v>
      </c>
      <c r="F257" s="186">
        <f t="shared" si="230"/>
        <v>2208853.9842495224</v>
      </c>
      <c r="G257" s="186">
        <f t="shared" si="230"/>
        <v>2247989.7459057481</v>
      </c>
      <c r="H257" s="186">
        <f t="shared" si="230"/>
        <v>2288849.0921765533</v>
      </c>
      <c r="I257" s="186">
        <f t="shared" si="230"/>
        <v>2331506.9209515224</v>
      </c>
      <c r="J257" s="186">
        <f t="shared" si="230"/>
        <v>2376041.38518616</v>
      </c>
      <c r="K257" s="186">
        <f t="shared" si="230"/>
        <v>2422534.0343670552</v>
      </c>
      <c r="L257" s="186">
        <f t="shared" ref="L257" si="231">L195</f>
        <v>2471069.9621251188</v>
      </c>
    </row>
    <row r="258" spans="3:12" s="223" customFormat="1">
      <c r="C258" s="721" t="str">
        <f t="shared" ref="C258:K258" si="232">C196</f>
        <v>N13</v>
      </c>
      <c r="D258" s="410" t="str">
        <f t="shared" si="232"/>
        <v>Система за гласова поща (Voice mail system)</v>
      </c>
      <c r="E258" s="410" t="str">
        <f t="shared" si="232"/>
        <v>VMS</v>
      </c>
      <c r="F258" s="186">
        <f t="shared" si="232"/>
        <v>282995.48112361506</v>
      </c>
      <c r="G258" s="186">
        <f t="shared" si="232"/>
        <v>279353.93661873846</v>
      </c>
      <c r="H258" s="186">
        <f t="shared" si="232"/>
        <v>291312.6436614531</v>
      </c>
      <c r="I258" s="186">
        <f t="shared" si="232"/>
        <v>304003.74032428139</v>
      </c>
      <c r="J258" s="186">
        <f t="shared" si="232"/>
        <v>316344.16227570479</v>
      </c>
      <c r="K258" s="186">
        <f t="shared" si="232"/>
        <v>324349.86214485846</v>
      </c>
      <c r="L258" s="186">
        <f t="shared" ref="L258" si="233">L196</f>
        <v>332710.78482262278</v>
      </c>
    </row>
    <row r="259" spans="3:12" s="223" customFormat="1">
      <c r="C259" s="721" t="str">
        <f t="shared" ref="C259:K259" si="234">C197</f>
        <v>N14</v>
      </c>
      <c r="D259" s="410" t="str">
        <f t="shared" si="234"/>
        <v>Система за управление на мрежата (Network management system)</v>
      </c>
      <c r="E259" s="410" t="str">
        <f t="shared" si="234"/>
        <v>NMS</v>
      </c>
      <c r="F259" s="186">
        <f t="shared" si="234"/>
        <v>402482.46204247477</v>
      </c>
      <c r="G259" s="186">
        <f t="shared" si="234"/>
        <v>397303.37652442814</v>
      </c>
      <c r="H259" s="186">
        <f t="shared" si="234"/>
        <v>414311.31542962225</v>
      </c>
      <c r="I259" s="186">
        <f t="shared" si="234"/>
        <v>432360.87512786698</v>
      </c>
      <c r="J259" s="186">
        <f t="shared" si="234"/>
        <v>449911.69745878014</v>
      </c>
      <c r="K259" s="186">
        <f t="shared" si="234"/>
        <v>461297.58171713213</v>
      </c>
      <c r="L259" s="186">
        <f t="shared" ref="L259" si="235">L197</f>
        <v>473188.67174773017</v>
      </c>
    </row>
    <row r="260" spans="3:12" s="223" customFormat="1">
      <c r="C260" s="721" t="str">
        <f t="shared" ref="C260:K260" si="236">C198</f>
        <v>N15</v>
      </c>
      <c r="D260" s="410" t="str">
        <f t="shared" si="236"/>
        <v>Система/и за оперативна поддръжка на мрежата (Operational Support System)</v>
      </c>
      <c r="E260" s="410" t="str">
        <f t="shared" si="236"/>
        <v>OSS</v>
      </c>
      <c r="F260" s="186">
        <f t="shared" si="236"/>
        <v>377327.30816482008</v>
      </c>
      <c r="G260" s="186">
        <f t="shared" si="236"/>
        <v>372471.91549165139</v>
      </c>
      <c r="H260" s="186">
        <f t="shared" si="236"/>
        <v>388416.85821527091</v>
      </c>
      <c r="I260" s="186">
        <f t="shared" si="236"/>
        <v>405338.3204323753</v>
      </c>
      <c r="J260" s="186">
        <f t="shared" si="236"/>
        <v>421792.21636760636</v>
      </c>
      <c r="K260" s="186">
        <f t="shared" si="236"/>
        <v>432466.48285981134</v>
      </c>
      <c r="L260" s="186">
        <f t="shared" ref="L260" si="237">L198</f>
        <v>443614.37976349704</v>
      </c>
    </row>
    <row r="261" spans="3:12" s="223" customFormat="1">
      <c r="C261" s="721" t="str">
        <f t="shared" ref="C261:K261" si="238">C199</f>
        <v>N16</v>
      </c>
      <c r="D261" s="410" t="str">
        <f t="shared" si="238"/>
        <v>GPRS System</v>
      </c>
      <c r="E261" s="410" t="str">
        <f t="shared" si="238"/>
        <v>GPRS</v>
      </c>
      <c r="F261" s="186">
        <f t="shared" si="238"/>
        <v>6037236.9306371212</v>
      </c>
      <c r="G261" s="186">
        <f t="shared" si="238"/>
        <v>5959550.6478664223</v>
      </c>
      <c r="H261" s="186">
        <f t="shared" si="238"/>
        <v>6214669.7314443346</v>
      </c>
      <c r="I261" s="186">
        <f t="shared" si="238"/>
        <v>6485413.1269180048</v>
      </c>
      <c r="J261" s="186">
        <f t="shared" si="238"/>
        <v>6748675.4618817018</v>
      </c>
      <c r="K261" s="186">
        <f t="shared" si="238"/>
        <v>6919463.7257569814</v>
      </c>
      <c r="L261" s="186">
        <f t="shared" ref="L261" si="239">L199</f>
        <v>7097830.0762159526</v>
      </c>
    </row>
    <row r="262" spans="3:12" s="223" customFormat="1">
      <c r="C262" s="721" t="str">
        <f t="shared" ref="C262:K262" si="240">C200</f>
        <v>N17</v>
      </c>
      <c r="D262" s="410" t="str">
        <f t="shared" si="240"/>
        <v>Retail Billing system</v>
      </c>
      <c r="E262" s="410" t="str">
        <f t="shared" si="240"/>
        <v>BIL</v>
      </c>
      <c r="F262" s="186">
        <f t="shared" si="240"/>
        <v>1509309.2326592803</v>
      </c>
      <c r="G262" s="186">
        <f t="shared" si="240"/>
        <v>1489887.6619666056</v>
      </c>
      <c r="H262" s="186">
        <f t="shared" si="240"/>
        <v>1553667.4328610837</v>
      </c>
      <c r="I262" s="186">
        <f t="shared" si="240"/>
        <v>1621353.2817295012</v>
      </c>
      <c r="J262" s="186">
        <f t="shared" si="240"/>
        <v>1687168.8654704255</v>
      </c>
      <c r="K262" s="186">
        <f t="shared" si="240"/>
        <v>1729865.9314392454</v>
      </c>
      <c r="L262" s="186">
        <f t="shared" ref="L262" si="241">L200</f>
        <v>1774457.5190539882</v>
      </c>
    </row>
    <row r="263" spans="3:12" s="223" customFormat="1">
      <c r="C263" s="721" t="str">
        <f t="shared" ref="C263:K263" si="242">C201</f>
        <v>N18</v>
      </c>
      <c r="D263" s="410" t="str">
        <f t="shared" si="242"/>
        <v>Система за таксуване (Interconnection Billing System)</v>
      </c>
      <c r="E263" s="410" t="str">
        <f t="shared" si="242"/>
        <v>IBIL</v>
      </c>
      <c r="F263" s="186">
        <f t="shared" si="242"/>
        <v>482978.9544509697</v>
      </c>
      <c r="G263" s="186">
        <f t="shared" si="242"/>
        <v>476764.0518293138</v>
      </c>
      <c r="H263" s="186">
        <f t="shared" si="242"/>
        <v>497173.57851554675</v>
      </c>
      <c r="I263" s="186">
        <f t="shared" si="242"/>
        <v>518833.05015344033</v>
      </c>
      <c r="J263" s="186">
        <f t="shared" si="242"/>
        <v>539894.03695053607</v>
      </c>
      <c r="K263" s="186">
        <f t="shared" si="242"/>
        <v>553557.09806055855</v>
      </c>
      <c r="L263" s="186">
        <f t="shared" ref="L263" si="243">L201</f>
        <v>567826.40609727625</v>
      </c>
    </row>
    <row r="264" spans="3:12" s="223" customFormat="1">
      <c r="C264" s="721" t="str">
        <f t="shared" ref="C264:K264" si="244">C202</f>
        <v>N19</v>
      </c>
      <c r="D264" s="410" t="str">
        <f t="shared" si="244"/>
        <v>Шлюз за взаимниосвързване (Interconnect Gateway)</v>
      </c>
      <c r="E264" s="410" t="str">
        <f t="shared" si="244"/>
        <v>IGW</v>
      </c>
      <c r="F264" s="186">
        <f t="shared" si="244"/>
        <v>777739.27634276194</v>
      </c>
      <c r="G264" s="186">
        <f t="shared" si="244"/>
        <v>790888.2442110104</v>
      </c>
      <c r="H264" s="186">
        <f t="shared" si="244"/>
        <v>804567.47312867222</v>
      </c>
      <c r="I264" s="186">
        <f t="shared" si="244"/>
        <v>818791.66322080232</v>
      </c>
      <c r="J264" s="186">
        <f t="shared" si="244"/>
        <v>830080.37328008725</v>
      </c>
      <c r="K264" s="186">
        <f t="shared" si="244"/>
        <v>849190.82125394163</v>
      </c>
      <c r="L264" s="186">
        <f t="shared" ref="L264" si="245">L202</f>
        <v>866204.52003731544</v>
      </c>
    </row>
    <row r="265" spans="3:12" s="223" customFormat="1">
      <c r="C265" s="721" t="str">
        <f t="shared" ref="C265:K265" si="246">C203</f>
        <v>N20</v>
      </c>
      <c r="D265" s="410" t="str">
        <f t="shared" si="246"/>
        <v>Международен шлюз за взаимниосвързване  (International Gateway)</v>
      </c>
      <c r="E265" s="410" t="str">
        <f t="shared" si="246"/>
        <v>INT</v>
      </c>
      <c r="F265" s="186">
        <f t="shared" si="246"/>
        <v>62219.14210742095</v>
      </c>
      <c r="G265" s="186">
        <f t="shared" si="246"/>
        <v>63271.059536880843</v>
      </c>
      <c r="H265" s="186">
        <f t="shared" si="246"/>
        <v>64365.397850293768</v>
      </c>
      <c r="I265" s="186">
        <f t="shared" si="246"/>
        <v>65503.333057664182</v>
      </c>
      <c r="J265" s="186">
        <f t="shared" si="246"/>
        <v>66406.429862406978</v>
      </c>
      <c r="K265" s="186">
        <f t="shared" si="246"/>
        <v>67935.265700315329</v>
      </c>
      <c r="L265" s="186">
        <f t="shared" ref="L265" si="247">L203</f>
        <v>69296.361602985242</v>
      </c>
    </row>
    <row r="266" spans="3:12" s="223" customFormat="1">
      <c r="C266" s="721" t="str">
        <f t="shared" ref="C266:K266" si="248">C204</f>
        <v>N21</v>
      </c>
      <c r="D266" s="410" t="str">
        <f t="shared" si="248"/>
        <v>Облужващ GPRS възел (Serving GPRS Support Node)</v>
      </c>
      <c r="E266" s="410" t="str">
        <f t="shared" si="248"/>
        <v>SGSN</v>
      </c>
      <c r="F266" s="186">
        <f t="shared" si="248"/>
        <v>465591.77118985029</v>
      </c>
      <c r="G266" s="186">
        <f t="shared" si="248"/>
        <v>464549.97632615909</v>
      </c>
      <c r="H266" s="186">
        <f t="shared" si="248"/>
        <v>618292.30439016537</v>
      </c>
      <c r="I266" s="186">
        <f t="shared" si="248"/>
        <v>617466.24133879796</v>
      </c>
      <c r="J266" s="186">
        <f t="shared" si="248"/>
        <v>616922.11455829593</v>
      </c>
      <c r="K266" s="186">
        <f t="shared" si="248"/>
        <v>616660.38986846828</v>
      </c>
      <c r="L266" s="186">
        <f t="shared" ref="L266" si="249">L204</f>
        <v>616681.66417726781</v>
      </c>
    </row>
    <row r="267" spans="3:12" s="223" customFormat="1">
      <c r="C267" s="721" t="str">
        <f t="shared" ref="C267:K267" si="250">C205</f>
        <v>N22</v>
      </c>
      <c r="D267" s="410" t="str">
        <f t="shared" si="250"/>
        <v>Шлюз на мрежата за пакетна комутация (Gateway GPRS Support Node )</v>
      </c>
      <c r="E267" s="410" t="str">
        <f t="shared" si="250"/>
        <v>GGSN</v>
      </c>
      <c r="F267" s="186">
        <f t="shared" si="250"/>
        <v>311295.02923597657</v>
      </c>
      <c r="G267" s="186">
        <f t="shared" si="250"/>
        <v>307289.3302806124</v>
      </c>
      <c r="H267" s="186">
        <f t="shared" si="250"/>
        <v>320443.9080275984</v>
      </c>
      <c r="I267" s="186">
        <f t="shared" si="250"/>
        <v>334404.11435670953</v>
      </c>
      <c r="J267" s="186">
        <f t="shared" si="250"/>
        <v>347978.57850327529</v>
      </c>
      <c r="K267" s="186">
        <f t="shared" si="250"/>
        <v>356784.84835934429</v>
      </c>
      <c r="L267" s="186">
        <f t="shared" ref="L267" si="251">L205</f>
        <v>365981.86330488505</v>
      </c>
    </row>
    <row r="268" spans="3:12" s="223" customFormat="1">
      <c r="C268" s="721" t="str">
        <f t="shared" ref="C268:K268" si="252">C206</f>
        <v>N23</v>
      </c>
      <c r="D268" s="410" t="str">
        <f t="shared" si="252"/>
        <v>IN Platform</v>
      </c>
      <c r="E268" s="410" t="str">
        <f t="shared" si="252"/>
        <v>IN/NGN</v>
      </c>
      <c r="F268" s="186">
        <f t="shared" si="252"/>
        <v>600712.27829127759</v>
      </c>
      <c r="G268" s="186">
        <f t="shared" si="252"/>
        <v>610371.51029057638</v>
      </c>
      <c r="H268" s="186">
        <f t="shared" si="252"/>
        <v>620379.96378855582</v>
      </c>
      <c r="I268" s="186">
        <f t="shared" si="252"/>
        <v>630739.80024311016</v>
      </c>
      <c r="J268" s="186">
        <f t="shared" si="252"/>
        <v>635999.85793639079</v>
      </c>
      <c r="K268" s="186">
        <f t="shared" si="252"/>
        <v>652918.78150345467</v>
      </c>
      <c r="L268" s="186">
        <f t="shared" ref="L268" si="253">L206</f>
        <v>666000.13283283426</v>
      </c>
    </row>
    <row r="269" spans="3:12" s="223" customFormat="1">
      <c r="C269" s="721" t="str">
        <f t="shared" ref="C269:K269" si="254">C207</f>
        <v>N24</v>
      </c>
      <c r="D269" s="410" t="str">
        <f t="shared" si="254"/>
        <v>4G базова станция (4G Base Station)</v>
      </c>
      <c r="E269" s="410" t="str">
        <f t="shared" si="254"/>
        <v>eNodeB</v>
      </c>
      <c r="F269" s="186">
        <f>F207</f>
        <v>327444.38515606307</v>
      </c>
      <c r="G269" s="186">
        <f t="shared" si="254"/>
        <v>983112.37350445031</v>
      </c>
      <c r="H269" s="186">
        <f t="shared" si="254"/>
        <v>1634145.3218545741</v>
      </c>
      <c r="I269" s="186">
        <f t="shared" si="254"/>
        <v>2287031.601264982</v>
      </c>
      <c r="J269" s="186">
        <f t="shared" si="254"/>
        <v>2289443.278475889</v>
      </c>
      <c r="K269" s="186">
        <f t="shared" si="254"/>
        <v>2294909.6207588064</v>
      </c>
      <c r="L269" s="186">
        <f t="shared" ref="L269" si="255">L207</f>
        <v>2302355.7671742006</v>
      </c>
    </row>
    <row r="270" spans="3:12" s="223" customFormat="1">
      <c r="C270" s="721" t="str">
        <f t="shared" ref="C270:K270" si="256">C208</f>
        <v>N25</v>
      </c>
      <c r="D270" s="410" t="str">
        <f t="shared" si="256"/>
        <v>4G Приемо-предавателно устройство (4G Transceiver)</v>
      </c>
      <c r="E270" s="410" t="str">
        <f t="shared" si="256"/>
        <v>eNodeB Radio</v>
      </c>
      <c r="F270" s="186">
        <f t="shared" si="256"/>
        <v>412514.28067227488</v>
      </c>
      <c r="G270" s="186">
        <f t="shared" si="256"/>
        <v>1260989.4893010762</v>
      </c>
      <c r="H270" s="186">
        <f t="shared" si="256"/>
        <v>2133809.4509967887</v>
      </c>
      <c r="I270" s="186">
        <f t="shared" si="256"/>
        <v>3038606.0898388722</v>
      </c>
      <c r="J270" s="186">
        <f t="shared" si="256"/>
        <v>3095609.5410246118</v>
      </c>
      <c r="K270" s="186">
        <f t="shared" si="256"/>
        <v>3157568.8871894451</v>
      </c>
      <c r="L270" s="186">
        <f t="shared" ref="L270" si="257">L208</f>
        <v>3222609.3213266386</v>
      </c>
    </row>
    <row r="271" spans="3:12" s="223" customFormat="1">
      <c r="C271" s="721" t="str">
        <f t="shared" ref="C271:K271" si="258">C209</f>
        <v>N26</v>
      </c>
      <c r="D271" s="410" t="str">
        <f t="shared" si="258"/>
        <v>OTHER: complete as required</v>
      </c>
      <c r="E271" s="410" t="str">
        <f t="shared" si="258"/>
        <v>OTHER</v>
      </c>
      <c r="F271" s="186">
        <f t="shared" si="258"/>
        <v>0</v>
      </c>
      <c r="G271" s="186">
        <f t="shared" si="258"/>
        <v>0</v>
      </c>
      <c r="H271" s="186">
        <f t="shared" si="258"/>
        <v>0</v>
      </c>
      <c r="I271" s="186">
        <f t="shared" si="258"/>
        <v>0</v>
      </c>
      <c r="J271" s="186">
        <f t="shared" si="258"/>
        <v>0</v>
      </c>
      <c r="K271" s="186">
        <f t="shared" si="258"/>
        <v>0</v>
      </c>
      <c r="L271" s="186">
        <f t="shared" ref="L271" si="259">L209</f>
        <v>0</v>
      </c>
    </row>
    <row r="272" spans="3:12" s="223" customFormat="1">
      <c r="C272" s="721" t="str">
        <f t="shared" ref="C272:K272" si="260">C210</f>
        <v>N27</v>
      </c>
      <c r="D272" s="410" t="str">
        <f t="shared" si="260"/>
        <v>OTHER: complete as required</v>
      </c>
      <c r="E272" s="410" t="str">
        <f t="shared" si="260"/>
        <v>OTHER</v>
      </c>
      <c r="F272" s="186">
        <f t="shared" si="260"/>
        <v>0</v>
      </c>
      <c r="G272" s="186">
        <f t="shared" si="260"/>
        <v>0</v>
      </c>
      <c r="H272" s="186">
        <f t="shared" si="260"/>
        <v>0</v>
      </c>
      <c r="I272" s="186">
        <f t="shared" si="260"/>
        <v>0</v>
      </c>
      <c r="J272" s="186">
        <f t="shared" si="260"/>
        <v>0</v>
      </c>
      <c r="K272" s="186">
        <f t="shared" si="260"/>
        <v>0</v>
      </c>
      <c r="L272" s="186">
        <f t="shared" ref="L272" si="261">L210</f>
        <v>0</v>
      </c>
    </row>
    <row r="273" spans="3:12" s="223" customFormat="1">
      <c r="C273" s="721" t="str">
        <f t="shared" ref="C273:K273" si="262">C211</f>
        <v>N28</v>
      </c>
      <c r="D273" s="410" t="str">
        <f t="shared" si="262"/>
        <v>OTHER: complete as required</v>
      </c>
      <c r="E273" s="410" t="str">
        <f t="shared" si="262"/>
        <v>OTHER</v>
      </c>
      <c r="F273" s="186">
        <f t="shared" si="262"/>
        <v>0</v>
      </c>
      <c r="G273" s="186">
        <f t="shared" si="262"/>
        <v>0</v>
      </c>
      <c r="H273" s="186">
        <f t="shared" si="262"/>
        <v>0</v>
      </c>
      <c r="I273" s="186">
        <f t="shared" si="262"/>
        <v>0</v>
      </c>
      <c r="J273" s="186">
        <f t="shared" si="262"/>
        <v>0</v>
      </c>
      <c r="K273" s="186">
        <f t="shared" si="262"/>
        <v>0</v>
      </c>
      <c r="L273" s="186">
        <f t="shared" ref="L273" si="263">L211</f>
        <v>0</v>
      </c>
    </row>
    <row r="274" spans="3:12" s="223" customFormat="1">
      <c r="C274" s="721" t="str">
        <f t="shared" ref="C274:K274" si="264">C212</f>
        <v>N29</v>
      </c>
      <c r="D274" s="410" t="str">
        <f t="shared" si="264"/>
        <v>OTHER: complete as required</v>
      </c>
      <c r="E274" s="410" t="str">
        <f t="shared" si="264"/>
        <v>OTHER</v>
      </c>
      <c r="F274" s="186">
        <f t="shared" si="264"/>
        <v>0</v>
      </c>
      <c r="G274" s="186">
        <f t="shared" si="264"/>
        <v>0</v>
      </c>
      <c r="H274" s="186">
        <f t="shared" si="264"/>
        <v>0</v>
      </c>
      <c r="I274" s="186">
        <f t="shared" si="264"/>
        <v>0</v>
      </c>
      <c r="J274" s="186">
        <f t="shared" si="264"/>
        <v>0</v>
      </c>
      <c r="K274" s="186">
        <f t="shared" si="264"/>
        <v>0</v>
      </c>
      <c r="L274" s="186">
        <f t="shared" ref="L274" si="265">L212</f>
        <v>0</v>
      </c>
    </row>
    <row r="275" spans="3:12" s="223" customFormat="1">
      <c r="C275" s="721" t="str">
        <f t="shared" ref="C275:K275" si="266">C213</f>
        <v>N30</v>
      </c>
      <c r="D275" s="410" t="str">
        <f t="shared" si="266"/>
        <v>OTHER: complete as required</v>
      </c>
      <c r="E275" s="410" t="str">
        <f t="shared" si="266"/>
        <v>OTHER</v>
      </c>
      <c r="F275" s="186">
        <f t="shared" si="266"/>
        <v>0</v>
      </c>
      <c r="G275" s="186">
        <f t="shared" si="266"/>
        <v>0</v>
      </c>
      <c r="H275" s="186">
        <f t="shared" si="266"/>
        <v>0</v>
      </c>
      <c r="I275" s="186">
        <f t="shared" si="266"/>
        <v>0</v>
      </c>
      <c r="J275" s="186">
        <f t="shared" si="266"/>
        <v>0</v>
      </c>
      <c r="K275" s="186">
        <f t="shared" si="266"/>
        <v>0</v>
      </c>
      <c r="L275" s="186">
        <f t="shared" ref="L275" si="267">L213</f>
        <v>0</v>
      </c>
    </row>
    <row r="276" spans="3:12" s="223" customFormat="1">
      <c r="C276" s="721" t="str">
        <f t="shared" ref="C276:K276" si="268">C214</f>
        <v>T01</v>
      </c>
      <c r="D276" s="410" t="str">
        <f t="shared" si="268"/>
        <v>BTS-BSC</v>
      </c>
      <c r="E276" s="410">
        <f t="shared" si="268"/>
        <v>0</v>
      </c>
      <c r="F276" s="186">
        <f t="shared" si="268"/>
        <v>5980981.6604600623</v>
      </c>
      <c r="G276" s="186">
        <f t="shared" si="268"/>
        <v>7122192.6070797695</v>
      </c>
      <c r="H276" s="186">
        <f t="shared" si="268"/>
        <v>7360529.468612601</v>
      </c>
      <c r="I276" s="186">
        <f t="shared" si="268"/>
        <v>7605605.7863109056</v>
      </c>
      <c r="J276" s="186">
        <f t="shared" si="268"/>
        <v>7859035.0993640097</v>
      </c>
      <c r="K276" s="186">
        <f t="shared" si="268"/>
        <v>8129526.1370763546</v>
      </c>
      <c r="L276" s="186">
        <f t="shared" ref="L276" si="269">L214</f>
        <v>8398652.0621554293</v>
      </c>
    </row>
    <row r="277" spans="3:12" s="223" customFormat="1">
      <c r="C277" s="721" t="str">
        <f t="shared" ref="C277:K277" si="270">C215</f>
        <v>T02</v>
      </c>
      <c r="D277" s="410" t="str">
        <f t="shared" si="270"/>
        <v>Node B-RNC</v>
      </c>
      <c r="E277" s="410">
        <f t="shared" si="270"/>
        <v>0</v>
      </c>
      <c r="F277" s="186">
        <f t="shared" si="270"/>
        <v>24871391.856616102</v>
      </c>
      <c r="G277" s="186">
        <f t="shared" si="270"/>
        <v>24837247.838903688</v>
      </c>
      <c r="H277" s="186">
        <f t="shared" si="270"/>
        <v>24735360.01458833</v>
      </c>
      <c r="I277" s="186">
        <f t="shared" si="270"/>
        <v>24644850.27604299</v>
      </c>
      <c r="J277" s="186">
        <f t="shared" si="270"/>
        <v>24529961.547238342</v>
      </c>
      <c r="K277" s="186">
        <f t="shared" si="270"/>
        <v>24317796.604894351</v>
      </c>
      <c r="L277" s="186">
        <f t="shared" ref="L277" si="271">L215</f>
        <v>24179891.811233971</v>
      </c>
    </row>
    <row r="278" spans="3:12" s="223" customFormat="1">
      <c r="C278" s="721" t="str">
        <f t="shared" ref="C278:K278" si="272">C216</f>
        <v>T03</v>
      </c>
      <c r="D278" s="410" t="str">
        <f t="shared" si="272"/>
        <v>BSC-MSC</v>
      </c>
      <c r="E278" s="410">
        <f t="shared" si="272"/>
        <v>0</v>
      </c>
      <c r="F278" s="186">
        <f t="shared" si="272"/>
        <v>6856441.2831617668</v>
      </c>
      <c r="G278" s="186">
        <f t="shared" si="272"/>
        <v>7031711.3392289327</v>
      </c>
      <c r="H278" s="186">
        <f t="shared" si="272"/>
        <v>7212144.4142907979</v>
      </c>
      <c r="I278" s="186">
        <f t="shared" si="272"/>
        <v>7397915.8088000314</v>
      </c>
      <c r="J278" s="186">
        <f t="shared" si="272"/>
        <v>7589207.4600799233</v>
      </c>
      <c r="K278" s="186">
        <f t="shared" si="272"/>
        <v>7786208.2111290172</v>
      </c>
      <c r="L278" s="186">
        <f t="shared" ref="L278" si="273">L216</f>
        <v>7989114.0907153869</v>
      </c>
    </row>
    <row r="279" spans="3:12" s="223" customFormat="1">
      <c r="C279" s="721" t="str">
        <f t="shared" ref="C279:K279" si="274">C217</f>
        <v>T04</v>
      </c>
      <c r="D279" s="410" t="str">
        <f t="shared" si="274"/>
        <v>RNC-MSC</v>
      </c>
      <c r="E279" s="410">
        <f t="shared" si="274"/>
        <v>0</v>
      </c>
      <c r="F279" s="186">
        <f t="shared" si="274"/>
        <v>3023549.0080887685</v>
      </c>
      <c r="G279" s="186">
        <f t="shared" si="274"/>
        <v>2997412.6318453471</v>
      </c>
      <c r="H279" s="186">
        <f t="shared" si="274"/>
        <v>2964843.4123059646</v>
      </c>
      <c r="I279" s="186">
        <f t="shared" si="274"/>
        <v>2931184.5190046718</v>
      </c>
      <c r="J279" s="186">
        <f t="shared" si="274"/>
        <v>2869402.1589268507</v>
      </c>
      <c r="K279" s="186">
        <f t="shared" si="274"/>
        <v>2840551.7750801975</v>
      </c>
      <c r="L279" s="186">
        <f t="shared" ref="L279" si="275">L217</f>
        <v>2806059.9330197112</v>
      </c>
    </row>
    <row r="280" spans="3:12" s="223" customFormat="1">
      <c r="C280" s="721" t="str">
        <f t="shared" ref="C280:K280" si="276">C218</f>
        <v>T05</v>
      </c>
      <c r="D280" s="410" t="str">
        <f t="shared" si="276"/>
        <v>MSC-MSC</v>
      </c>
      <c r="E280" s="410">
        <f t="shared" si="276"/>
        <v>0</v>
      </c>
      <c r="F280" s="186">
        <f t="shared" si="276"/>
        <v>2594255.975394852</v>
      </c>
      <c r="G280" s="186">
        <f t="shared" si="276"/>
        <v>2580614.1581880986</v>
      </c>
      <c r="H280" s="186">
        <f t="shared" si="276"/>
        <v>2710866.6867946186</v>
      </c>
      <c r="I280" s="186">
        <f t="shared" si="276"/>
        <v>2848742.3653779048</v>
      </c>
      <c r="J280" s="186">
        <f t="shared" si="276"/>
        <v>2984034.3655445706</v>
      </c>
      <c r="K280" s="186">
        <f t="shared" si="276"/>
        <v>3078728.6642817832</v>
      </c>
      <c r="L280" s="186">
        <f t="shared" ref="L280" si="277">L218</f>
        <v>3176742.6383022447</v>
      </c>
    </row>
    <row r="281" spans="3:12" s="223" customFormat="1">
      <c r="C281" s="721" t="str">
        <f t="shared" ref="C281:K281" si="278">C219</f>
        <v>T06</v>
      </c>
      <c r="D281" s="410" t="str">
        <f t="shared" si="278"/>
        <v>MSC-PPP</v>
      </c>
      <c r="E281" s="410">
        <f t="shared" si="278"/>
        <v>0</v>
      </c>
      <c r="F281" s="186">
        <f t="shared" si="278"/>
        <v>3872.0238438729134</v>
      </c>
      <c r="G281" s="186">
        <f t="shared" si="278"/>
        <v>3851.6629226688033</v>
      </c>
      <c r="H281" s="186">
        <f t="shared" si="278"/>
        <v>4046.069681783013</v>
      </c>
      <c r="I281" s="186">
        <f t="shared" si="278"/>
        <v>4251.8542766834398</v>
      </c>
      <c r="J281" s="186">
        <f t="shared" si="278"/>
        <v>4453.7826351411495</v>
      </c>
      <c r="K281" s="186">
        <f t="shared" si="278"/>
        <v>4595.1174093757963</v>
      </c>
      <c r="L281" s="186">
        <f t="shared" ref="L281" si="279">L219</f>
        <v>4741.4069228391709</v>
      </c>
    </row>
    <row r="282" spans="3:12" s="223" customFormat="1">
      <c r="C282" s="721" t="str">
        <f t="shared" ref="C282:K282" si="280">C220</f>
        <v>T07</v>
      </c>
      <c r="D282" s="410" t="str">
        <f t="shared" si="280"/>
        <v>MSC-HLR</v>
      </c>
      <c r="E282" s="410">
        <f t="shared" si="280"/>
        <v>0</v>
      </c>
      <c r="F282" s="186">
        <f t="shared" si="280"/>
        <v>1892.9894347823138</v>
      </c>
      <c r="G282" s="186">
        <f t="shared" si="280"/>
        <v>1883.0352066380819</v>
      </c>
      <c r="H282" s="186">
        <f t="shared" si="280"/>
        <v>1978.0785110939175</v>
      </c>
      <c r="I282" s="186">
        <f t="shared" si="280"/>
        <v>2078.6843130452366</v>
      </c>
      <c r="J282" s="186">
        <f t="shared" si="280"/>
        <v>2177.4048438467839</v>
      </c>
      <c r="K282" s="186">
        <f t="shared" si="280"/>
        <v>2246.5018445837218</v>
      </c>
      <c r="L282" s="186">
        <f t="shared" ref="L282" si="281">L220</f>
        <v>2318.021162276928</v>
      </c>
    </row>
    <row r="283" spans="3:12" s="223" customFormat="1">
      <c r="C283" s="721" t="str">
        <f t="shared" ref="C283:K283" si="282">C221</f>
        <v>T08</v>
      </c>
      <c r="D283" s="410" t="str">
        <f t="shared" si="282"/>
        <v>MSC-SMS</v>
      </c>
      <c r="E283" s="410">
        <f t="shared" si="282"/>
        <v>0</v>
      </c>
      <c r="F283" s="186">
        <f t="shared" si="282"/>
        <v>2599.1059377320066</v>
      </c>
      <c r="G283" s="186">
        <f t="shared" si="282"/>
        <v>2665.5464459515597</v>
      </c>
      <c r="H283" s="186">
        <f t="shared" si="282"/>
        <v>2733.9441259416494</v>
      </c>
      <c r="I283" s="186">
        <f t="shared" si="282"/>
        <v>2804.3654297330895</v>
      </c>
      <c r="J283" s="186">
        <f t="shared" si="282"/>
        <v>2876.8793252288669</v>
      </c>
      <c r="K283" s="186">
        <f t="shared" si="282"/>
        <v>2951.5573981012799</v>
      </c>
      <c r="L283" s="186">
        <f t="shared" ref="L283" si="283">L221</f>
        <v>3028.473957968688</v>
      </c>
    </row>
    <row r="284" spans="3:12" s="223" customFormat="1">
      <c r="C284" s="721" t="str">
        <f t="shared" ref="C284:K284" si="284">C222</f>
        <v>T09</v>
      </c>
      <c r="D284" s="410" t="str">
        <f t="shared" si="284"/>
        <v>MSC-MMS</v>
      </c>
      <c r="E284" s="410">
        <f t="shared" si="284"/>
        <v>0</v>
      </c>
      <c r="F284" s="186">
        <f t="shared" si="284"/>
        <v>15111.081033325621</v>
      </c>
      <c r="G284" s="186">
        <f t="shared" si="284"/>
        <v>15497.363057857905</v>
      </c>
      <c r="H284" s="186">
        <f t="shared" si="284"/>
        <v>15895.023988032848</v>
      </c>
      <c r="I284" s="186">
        <f t="shared" si="284"/>
        <v>16304.450172866804</v>
      </c>
      <c r="J284" s="186">
        <f t="shared" si="284"/>
        <v>16726.042588539916</v>
      </c>
      <c r="K284" s="186">
        <f t="shared" si="284"/>
        <v>17160.217430821402</v>
      </c>
      <c r="L284" s="186">
        <f t="shared" ref="L284" si="285">L222</f>
        <v>17607.406732376097</v>
      </c>
    </row>
    <row r="285" spans="3:12" s="223" customFormat="1">
      <c r="C285" s="721" t="str">
        <f t="shared" ref="C285:K285" si="286">C223</f>
        <v>T10</v>
      </c>
      <c r="D285" s="410" t="str">
        <f t="shared" si="286"/>
        <v>MSC-OSS</v>
      </c>
      <c r="E285" s="410">
        <f t="shared" si="286"/>
        <v>0</v>
      </c>
      <c r="F285" s="186">
        <f t="shared" si="286"/>
        <v>9464.947173911567</v>
      </c>
      <c r="G285" s="186">
        <f t="shared" si="286"/>
        <v>9415.1760331904097</v>
      </c>
      <c r="H285" s="186">
        <f t="shared" si="286"/>
        <v>9890.3925554695888</v>
      </c>
      <c r="I285" s="186">
        <f t="shared" si="286"/>
        <v>10393.421565226188</v>
      </c>
      <c r="J285" s="186">
        <f t="shared" si="286"/>
        <v>10887.024219233921</v>
      </c>
      <c r="K285" s="186">
        <f t="shared" si="286"/>
        <v>11232.509222918612</v>
      </c>
      <c r="L285" s="186">
        <f t="shared" ref="L285" si="287">L223</f>
        <v>11590.105811384639</v>
      </c>
    </row>
    <row r="286" spans="3:12" s="223" customFormat="1">
      <c r="C286" s="721" t="str">
        <f t="shared" ref="C286:K286" si="288">C224</f>
        <v>T11</v>
      </c>
      <c r="D286" s="410" t="str">
        <f t="shared" si="288"/>
        <v>MSC-GPRS</v>
      </c>
      <c r="E286" s="410">
        <f t="shared" si="288"/>
        <v>0</v>
      </c>
      <c r="F286" s="186">
        <f t="shared" si="288"/>
        <v>10325.396916994438</v>
      </c>
      <c r="G286" s="186">
        <f t="shared" si="288"/>
        <v>10271.10112711681</v>
      </c>
      <c r="H286" s="186">
        <f t="shared" si="288"/>
        <v>10789.519151421367</v>
      </c>
      <c r="I286" s="186">
        <f t="shared" si="288"/>
        <v>11338.278071155841</v>
      </c>
      <c r="J286" s="186">
        <f t="shared" si="288"/>
        <v>11876.753693709732</v>
      </c>
      <c r="K286" s="186">
        <f t="shared" si="288"/>
        <v>12253.646425002124</v>
      </c>
      <c r="L286" s="186">
        <f t="shared" ref="L286" si="289">L224</f>
        <v>12643.751794237789</v>
      </c>
    </row>
    <row r="287" spans="3:12" s="223" customFormat="1">
      <c r="C287" s="721" t="str">
        <f t="shared" ref="C287:K287" si="290">C225</f>
        <v>T12</v>
      </c>
      <c r="D287" s="410" t="str">
        <f t="shared" si="290"/>
        <v>MSC-BIL</v>
      </c>
      <c r="E287" s="410">
        <f t="shared" si="290"/>
        <v>0</v>
      </c>
      <c r="F287" s="186">
        <f t="shared" si="290"/>
        <v>9464.947173911567</v>
      </c>
      <c r="G287" s="186">
        <f t="shared" si="290"/>
        <v>9415.1760331904097</v>
      </c>
      <c r="H287" s="186">
        <f t="shared" si="290"/>
        <v>9890.3925554695888</v>
      </c>
      <c r="I287" s="186">
        <f t="shared" si="290"/>
        <v>10393.421565226188</v>
      </c>
      <c r="J287" s="186">
        <f t="shared" si="290"/>
        <v>10887.024219233921</v>
      </c>
      <c r="K287" s="186">
        <f t="shared" si="290"/>
        <v>11232.509222918612</v>
      </c>
      <c r="L287" s="186">
        <f t="shared" ref="L287" si="291">L225</f>
        <v>11590.105811384639</v>
      </c>
    </row>
    <row r="288" spans="3:12" s="223" customFormat="1">
      <c r="C288" s="721" t="str">
        <f t="shared" ref="C288:K288" si="292">C226</f>
        <v>T13</v>
      </c>
      <c r="D288" s="410" t="str">
        <f t="shared" si="292"/>
        <v>MSC-IBIL</v>
      </c>
      <c r="E288" s="410">
        <f t="shared" si="292"/>
        <v>0</v>
      </c>
      <c r="F288" s="186">
        <f t="shared" si="292"/>
        <v>826.03175335955495</v>
      </c>
      <c r="G288" s="186">
        <f t="shared" si="292"/>
        <v>821.68809016934483</v>
      </c>
      <c r="H288" s="186">
        <f t="shared" si="292"/>
        <v>863.16153211370954</v>
      </c>
      <c r="I288" s="186">
        <f t="shared" si="292"/>
        <v>907.06224569246729</v>
      </c>
      <c r="J288" s="186">
        <f t="shared" si="292"/>
        <v>950.14029549677844</v>
      </c>
      <c r="K288" s="186">
        <f t="shared" si="292"/>
        <v>980.2917140001698</v>
      </c>
      <c r="L288" s="186">
        <f t="shared" ref="L288" si="293">L226</f>
        <v>1011.5001435390232</v>
      </c>
    </row>
    <row r="289" spans="2:12" s="223" customFormat="1">
      <c r="C289" s="721" t="str">
        <f t="shared" ref="C289:K289" si="294">C227</f>
        <v>T14</v>
      </c>
      <c r="D289" s="410" t="str">
        <f t="shared" si="294"/>
        <v>MSC-IGW</v>
      </c>
      <c r="E289" s="410">
        <f t="shared" si="294"/>
        <v>0</v>
      </c>
      <c r="F289" s="186">
        <f t="shared" si="294"/>
        <v>19508.954179497083</v>
      </c>
      <c r="G289" s="186">
        <f t="shared" si="294"/>
        <v>19991.714092050661</v>
      </c>
      <c r="H289" s="186">
        <f t="shared" si="294"/>
        <v>20486.979332381467</v>
      </c>
      <c r="I289" s="186">
        <f t="shared" si="294"/>
        <v>20994.923255390262</v>
      </c>
      <c r="J289" s="186">
        <f t="shared" si="294"/>
        <v>21425.490507238042</v>
      </c>
      <c r="K289" s="186">
        <f t="shared" si="294"/>
        <v>22056.145643186763</v>
      </c>
      <c r="L289" s="186">
        <f t="shared" ref="L289" si="295">L227</f>
        <v>22630.921132187854</v>
      </c>
    </row>
    <row r="290" spans="2:12" s="223" customFormat="1">
      <c r="C290" s="721" t="str">
        <f t="shared" ref="C290:K290" si="296">C228</f>
        <v>T15</v>
      </c>
      <c r="D290" s="410" t="str">
        <f t="shared" si="296"/>
        <v>MSC-INT</v>
      </c>
      <c r="E290" s="410">
        <f t="shared" si="296"/>
        <v>0</v>
      </c>
      <c r="F290" s="186">
        <f t="shared" si="296"/>
        <v>3901.7908358994173</v>
      </c>
      <c r="G290" s="186">
        <f t="shared" si="296"/>
        <v>3998.3428184101317</v>
      </c>
      <c r="H290" s="186">
        <f t="shared" si="296"/>
        <v>4097.3958664762931</v>
      </c>
      <c r="I290" s="186">
        <f t="shared" si="296"/>
        <v>4198.9846510780517</v>
      </c>
      <c r="J290" s="186">
        <f t="shared" si="296"/>
        <v>4285.0981014476083</v>
      </c>
      <c r="K290" s="186">
        <f t="shared" si="296"/>
        <v>4411.229128637352</v>
      </c>
      <c r="L290" s="186">
        <f t="shared" ref="L290" si="297">L228</f>
        <v>4526.1842264375709</v>
      </c>
    </row>
    <row r="291" spans="2:12" s="223" customFormat="1">
      <c r="C291" s="721" t="str">
        <f t="shared" ref="C291:K291" si="298">C229</f>
        <v>T16</v>
      </c>
      <c r="D291" s="410" t="str">
        <f t="shared" si="298"/>
        <v>MSC-IN/NGIN</v>
      </c>
      <c r="E291" s="410">
        <f t="shared" si="298"/>
        <v>0</v>
      </c>
      <c r="F291" s="186">
        <f t="shared" si="298"/>
        <v>2634.3315733595032</v>
      </c>
      <c r="G291" s="186">
        <f t="shared" si="298"/>
        <v>2697.3241293077722</v>
      </c>
      <c r="H291" s="186">
        <f t="shared" si="298"/>
        <v>2761.7044045891544</v>
      </c>
      <c r="I291" s="186">
        <f t="shared" si="298"/>
        <v>2827.4509966654441</v>
      </c>
      <c r="J291" s="186">
        <f t="shared" si="298"/>
        <v>2869.9320730756704</v>
      </c>
      <c r="K291" s="186">
        <f t="shared" si="298"/>
        <v>2964.7457982592055</v>
      </c>
      <c r="L291" s="186">
        <f t="shared" ref="L291" si="299">L229</f>
        <v>3042.0060432505938</v>
      </c>
    </row>
    <row r="292" spans="2:12" s="223" customFormat="1">
      <c r="C292" s="721" t="str">
        <f t="shared" ref="C292:K292" si="300">C230</f>
        <v>T17</v>
      </c>
      <c r="D292" s="410" t="str">
        <f t="shared" si="300"/>
        <v>eNodeB-MSC</v>
      </c>
      <c r="E292" s="410">
        <f t="shared" si="300"/>
        <v>0</v>
      </c>
      <c r="F292" s="186">
        <f t="shared" si="300"/>
        <v>0</v>
      </c>
      <c r="G292" s="186">
        <f t="shared" si="300"/>
        <v>0</v>
      </c>
      <c r="H292" s="186">
        <f t="shared" si="300"/>
        <v>0</v>
      </c>
      <c r="I292" s="186">
        <f t="shared" si="300"/>
        <v>0</v>
      </c>
      <c r="J292" s="186">
        <f t="shared" si="300"/>
        <v>0</v>
      </c>
      <c r="K292" s="186">
        <f t="shared" si="300"/>
        <v>0</v>
      </c>
      <c r="L292" s="186">
        <f t="shared" ref="L292" si="301">L230</f>
        <v>0</v>
      </c>
    </row>
    <row r="293" spans="2:12" s="223" customFormat="1">
      <c r="C293" s="721" t="str">
        <f t="shared" ref="C293:K293" si="302">C231</f>
        <v>T18</v>
      </c>
      <c r="D293" s="410" t="str">
        <f t="shared" si="302"/>
        <v>OTHER: complete as required</v>
      </c>
      <c r="E293" s="410">
        <f t="shared" si="302"/>
        <v>0</v>
      </c>
      <c r="F293" s="186">
        <f t="shared" si="302"/>
        <v>0</v>
      </c>
      <c r="G293" s="186">
        <f t="shared" si="302"/>
        <v>0</v>
      </c>
      <c r="H293" s="186">
        <f t="shared" si="302"/>
        <v>0</v>
      </c>
      <c r="I293" s="186">
        <f t="shared" si="302"/>
        <v>0</v>
      </c>
      <c r="J293" s="186">
        <f t="shared" si="302"/>
        <v>0</v>
      </c>
      <c r="K293" s="186">
        <f t="shared" si="302"/>
        <v>0</v>
      </c>
      <c r="L293" s="186">
        <f t="shared" ref="L293" si="303">L231</f>
        <v>0</v>
      </c>
    </row>
    <row r="294" spans="2:12" s="223" customFormat="1">
      <c r="C294" s="721" t="str">
        <f t="shared" ref="C294:K294" si="304">C232</f>
        <v>T19</v>
      </c>
      <c r="D294" s="410" t="str">
        <f t="shared" si="304"/>
        <v>OTHER: complete as required</v>
      </c>
      <c r="E294" s="410">
        <f t="shared" si="304"/>
        <v>0</v>
      </c>
      <c r="F294" s="186">
        <f t="shared" si="304"/>
        <v>0</v>
      </c>
      <c r="G294" s="186">
        <f t="shared" si="304"/>
        <v>0</v>
      </c>
      <c r="H294" s="186">
        <f t="shared" si="304"/>
        <v>0</v>
      </c>
      <c r="I294" s="186">
        <f t="shared" si="304"/>
        <v>0</v>
      </c>
      <c r="J294" s="186">
        <f t="shared" si="304"/>
        <v>0</v>
      </c>
      <c r="K294" s="186">
        <f t="shared" si="304"/>
        <v>0</v>
      </c>
      <c r="L294" s="186">
        <f t="shared" ref="L294" si="305">L232</f>
        <v>0</v>
      </c>
    </row>
    <row r="295" spans="2:12" s="223" customFormat="1">
      <c r="C295" s="721" t="str">
        <f t="shared" ref="C295:K295" si="306">C233</f>
        <v>T20</v>
      </c>
      <c r="D295" s="410" t="str">
        <f t="shared" si="306"/>
        <v>OTHER: complete as required</v>
      </c>
      <c r="E295" s="410">
        <f t="shared" si="306"/>
        <v>0</v>
      </c>
      <c r="F295" s="186">
        <f t="shared" si="306"/>
        <v>0</v>
      </c>
      <c r="G295" s="186">
        <f t="shared" si="306"/>
        <v>0</v>
      </c>
      <c r="H295" s="186">
        <f t="shared" si="306"/>
        <v>0</v>
      </c>
      <c r="I295" s="186">
        <f t="shared" si="306"/>
        <v>0</v>
      </c>
      <c r="J295" s="186">
        <f t="shared" si="306"/>
        <v>0</v>
      </c>
      <c r="K295" s="186">
        <f t="shared" si="306"/>
        <v>0</v>
      </c>
      <c r="L295" s="186">
        <f t="shared" ref="L295" si="307">L233</f>
        <v>0</v>
      </c>
    </row>
    <row r="296" spans="2:12" s="223" customFormat="1">
      <c r="C296" s="721" t="str">
        <f t="shared" ref="C296:K296" si="308">C234</f>
        <v>T21</v>
      </c>
      <c r="D296" s="410" t="str">
        <f t="shared" si="308"/>
        <v>OTHER: complete as required</v>
      </c>
      <c r="E296" s="410">
        <f t="shared" si="308"/>
        <v>0</v>
      </c>
      <c r="F296" s="186">
        <f t="shared" si="308"/>
        <v>0</v>
      </c>
      <c r="G296" s="186">
        <f t="shared" si="308"/>
        <v>0</v>
      </c>
      <c r="H296" s="186">
        <f t="shared" si="308"/>
        <v>0</v>
      </c>
      <c r="I296" s="186">
        <f t="shared" si="308"/>
        <v>0</v>
      </c>
      <c r="J296" s="186">
        <f t="shared" si="308"/>
        <v>0</v>
      </c>
      <c r="K296" s="186">
        <f t="shared" si="308"/>
        <v>0</v>
      </c>
      <c r="L296" s="186">
        <f t="shared" ref="L296" si="309">L234</f>
        <v>0</v>
      </c>
    </row>
    <row r="297" spans="2:12" s="223" customFormat="1">
      <c r="C297" s="721" t="str">
        <f t="shared" ref="C297:K297" si="310">C235</f>
        <v>T22</v>
      </c>
      <c r="D297" s="410" t="str">
        <f t="shared" si="310"/>
        <v>OTHER: complete as required</v>
      </c>
      <c r="E297" s="410">
        <f t="shared" si="310"/>
        <v>0</v>
      </c>
      <c r="F297" s="186">
        <f t="shared" si="310"/>
        <v>0</v>
      </c>
      <c r="G297" s="186">
        <f t="shared" si="310"/>
        <v>0</v>
      </c>
      <c r="H297" s="186">
        <f t="shared" si="310"/>
        <v>0</v>
      </c>
      <c r="I297" s="186">
        <f t="shared" si="310"/>
        <v>0</v>
      </c>
      <c r="J297" s="186">
        <f t="shared" si="310"/>
        <v>0</v>
      </c>
      <c r="K297" s="186">
        <f t="shared" si="310"/>
        <v>0</v>
      </c>
      <c r="L297" s="186">
        <f t="shared" ref="L297" si="311">L235</f>
        <v>0</v>
      </c>
    </row>
    <row r="298" spans="2:12" s="223" customFormat="1">
      <c r="C298" s="721" t="str">
        <f t="shared" ref="C298:K298" si="312">C236</f>
        <v>T23</v>
      </c>
      <c r="D298" s="410" t="str">
        <f t="shared" si="312"/>
        <v>OTHER: complete as required</v>
      </c>
      <c r="E298" s="410">
        <f t="shared" si="312"/>
        <v>0</v>
      </c>
      <c r="F298" s="186">
        <f t="shared" si="312"/>
        <v>0</v>
      </c>
      <c r="G298" s="186">
        <f t="shared" si="312"/>
        <v>0</v>
      </c>
      <c r="H298" s="186">
        <f t="shared" si="312"/>
        <v>0</v>
      </c>
      <c r="I298" s="186">
        <f t="shared" si="312"/>
        <v>0</v>
      </c>
      <c r="J298" s="186">
        <f t="shared" si="312"/>
        <v>0</v>
      </c>
      <c r="K298" s="186">
        <f t="shared" si="312"/>
        <v>0</v>
      </c>
      <c r="L298" s="186">
        <f t="shared" ref="L298" si="313">L236</f>
        <v>0</v>
      </c>
    </row>
    <row r="299" spans="2:12" s="223" customFormat="1">
      <c r="C299" s="721" t="str">
        <f t="shared" ref="C299:K299" si="314">C237</f>
        <v>T24</v>
      </c>
      <c r="D299" s="410" t="str">
        <f t="shared" si="314"/>
        <v>OTHER: complete as required</v>
      </c>
      <c r="E299" s="410">
        <f t="shared" si="314"/>
        <v>0</v>
      </c>
      <c r="F299" s="186">
        <f t="shared" si="314"/>
        <v>0</v>
      </c>
      <c r="G299" s="186">
        <f t="shared" si="314"/>
        <v>0</v>
      </c>
      <c r="H299" s="186">
        <f t="shared" si="314"/>
        <v>0</v>
      </c>
      <c r="I299" s="186">
        <f t="shared" si="314"/>
        <v>0</v>
      </c>
      <c r="J299" s="186">
        <f t="shared" si="314"/>
        <v>0</v>
      </c>
      <c r="K299" s="186">
        <f t="shared" si="314"/>
        <v>0</v>
      </c>
      <c r="L299" s="186">
        <f t="shared" ref="L299" si="315">L237</f>
        <v>0</v>
      </c>
    </row>
    <row r="300" spans="2:12" s="223" customFormat="1">
      <c r="C300" s="721" t="str">
        <f t="shared" ref="C300:K300" si="316">C238</f>
        <v>T25</v>
      </c>
      <c r="D300" s="410" t="str">
        <f t="shared" si="316"/>
        <v>OTHER: complete as required</v>
      </c>
      <c r="E300" s="410">
        <f t="shared" si="316"/>
        <v>0</v>
      </c>
      <c r="F300" s="186">
        <f t="shared" si="316"/>
        <v>0</v>
      </c>
      <c r="G300" s="186">
        <f t="shared" si="316"/>
        <v>0</v>
      </c>
      <c r="H300" s="186">
        <f t="shared" si="316"/>
        <v>0</v>
      </c>
      <c r="I300" s="186">
        <f t="shared" si="316"/>
        <v>0</v>
      </c>
      <c r="J300" s="186">
        <f t="shared" si="316"/>
        <v>0</v>
      </c>
      <c r="K300" s="186">
        <f t="shared" si="316"/>
        <v>0</v>
      </c>
      <c r="L300" s="186">
        <f t="shared" ref="L300" si="317">L238</f>
        <v>0</v>
      </c>
    </row>
    <row r="301" spans="2:12" s="223" customFormat="1">
      <c r="C301" s="722" t="s">
        <v>178</v>
      </c>
      <c r="D301" s="324"/>
      <c r="E301" s="324"/>
      <c r="F301" s="422">
        <f t="shared" ref="F301:K301" si="318">SUM(F246:F300)</f>
        <v>129588523.28209488</v>
      </c>
      <c r="G301" s="422">
        <f t="shared" si="318"/>
        <v>133072369.69226417</v>
      </c>
      <c r="H301" s="422">
        <f t="shared" si="318"/>
        <v>136592531.67986742</v>
      </c>
      <c r="I301" s="422">
        <f t="shared" si="318"/>
        <v>140090986.2694186</v>
      </c>
      <c r="J301" s="422">
        <f t="shared" si="318"/>
        <v>142038986.03475395</v>
      </c>
      <c r="K301" s="422">
        <f t="shared" si="318"/>
        <v>143709670.85568723</v>
      </c>
      <c r="L301" s="422">
        <f t="shared" ref="L301" si="319">SUM(L246:L300)</f>
        <v>145592871.90364552</v>
      </c>
    </row>
    <row r="302" spans="2:12" s="223" customFormat="1">
      <c r="F302" s="446" t="str">
        <f t="shared" ref="F302:L302" si="320">IF(F301=F239-SUM(AU18:AU19)-SUM(AU63:AU63),"OK","ERROR")</f>
        <v>OK</v>
      </c>
      <c r="G302" s="446" t="str">
        <f t="shared" si="320"/>
        <v>OK</v>
      </c>
      <c r="H302" s="446" t="str">
        <f t="shared" si="320"/>
        <v>OK</v>
      </c>
      <c r="I302" s="446" t="str">
        <f t="shared" si="320"/>
        <v>OK</v>
      </c>
      <c r="J302" s="446" t="str">
        <f t="shared" si="320"/>
        <v>OK</v>
      </c>
      <c r="K302" s="446" t="str">
        <f t="shared" si="320"/>
        <v>OK</v>
      </c>
      <c r="L302" s="446" t="str">
        <f t="shared" si="320"/>
        <v>OK</v>
      </c>
    </row>
    <row r="303" spans="2:12" s="223" customFormat="1"/>
    <row r="304" spans="2:12" ht="15.75">
      <c r="B304" s="373">
        <f>B241+0.01</f>
        <v>7.0399999999999991</v>
      </c>
      <c r="C304" s="308" t="s">
        <v>508</v>
      </c>
      <c r="D304" s="223"/>
      <c r="E304" s="223"/>
      <c r="F304" s="223"/>
      <c r="G304" s="223"/>
      <c r="H304" s="223"/>
      <c r="I304" s="223"/>
      <c r="J304" s="223"/>
    </row>
    <row r="305" spans="2:12">
      <c r="B305" s="223"/>
      <c r="C305" s="285"/>
      <c r="D305" s="223"/>
      <c r="E305" s="223"/>
      <c r="F305" s="223"/>
      <c r="G305" s="223"/>
      <c r="H305" s="223"/>
      <c r="I305" s="223"/>
      <c r="J305" s="223"/>
    </row>
    <row r="306" spans="2:12">
      <c r="B306" s="223"/>
      <c r="C306" s="238" t="s">
        <v>442</v>
      </c>
      <c r="D306" s="406"/>
      <c r="E306" s="406"/>
      <c r="F306" s="908" t="s">
        <v>426</v>
      </c>
      <c r="G306" s="909"/>
      <c r="H306" s="909"/>
      <c r="I306" s="909"/>
      <c r="J306" s="909"/>
      <c r="K306" s="909"/>
      <c r="L306" s="910"/>
    </row>
    <row r="307" spans="2:12">
      <c r="B307" s="223"/>
      <c r="C307" s="406"/>
      <c r="D307" s="406"/>
      <c r="E307" s="406"/>
      <c r="F307" s="230">
        <f t="shared" ref="F307:K307" si="321">F181</f>
        <v>2014</v>
      </c>
      <c r="G307" s="230">
        <f t="shared" si="321"/>
        <v>2015</v>
      </c>
      <c r="H307" s="230">
        <f t="shared" si="321"/>
        <v>2016</v>
      </c>
      <c r="I307" s="230">
        <f t="shared" si="321"/>
        <v>2017</v>
      </c>
      <c r="J307" s="230">
        <f t="shared" si="321"/>
        <v>2018</v>
      </c>
      <c r="K307" s="230">
        <f t="shared" si="321"/>
        <v>2019</v>
      </c>
      <c r="L307" s="230">
        <f t="shared" ref="L307" si="322">L181</f>
        <v>2020</v>
      </c>
    </row>
    <row r="308" spans="2:12">
      <c r="B308" s="223"/>
      <c r="C308" s="408" t="s">
        <v>0</v>
      </c>
      <c r="D308" s="408" t="s">
        <v>3</v>
      </c>
      <c r="E308" s="406"/>
      <c r="F308" s="230" t="str">
        <f>F182</f>
        <v>Euro</v>
      </c>
      <c r="G308" s="230" t="str">
        <f t="shared" ref="G308:L308" si="323">F308</f>
        <v>Euro</v>
      </c>
      <c r="H308" s="230" t="str">
        <f t="shared" si="323"/>
        <v>Euro</v>
      </c>
      <c r="I308" s="230" t="str">
        <f t="shared" si="323"/>
        <v>Euro</v>
      </c>
      <c r="J308" s="230" t="str">
        <f t="shared" si="323"/>
        <v>Euro</v>
      </c>
      <c r="K308" s="230" t="str">
        <f t="shared" si="323"/>
        <v>Euro</v>
      </c>
      <c r="L308" s="230" t="str">
        <f t="shared" si="323"/>
        <v>Euro</v>
      </c>
    </row>
    <row r="309" spans="2:12">
      <c r="B309" s="223"/>
      <c r="C309" s="410" t="str">
        <f t="shared" ref="C309:E328" si="324">C184</f>
        <v>N01</v>
      </c>
      <c r="D309" s="410" t="str">
        <f t="shared" si="324"/>
        <v>Приемо-предавателно устройство (Transceiver)</v>
      </c>
      <c r="E309" s="410" t="str">
        <f t="shared" si="324"/>
        <v>TRX</v>
      </c>
      <c r="F309" s="186">
        <f>F184+N184*'5. Unit inv. &amp; direct opex'!F$232</f>
        <v>14746345.65783526</v>
      </c>
      <c r="G309" s="186">
        <f>G184+O184*'5. Unit inv. &amp; direct opex'!G$232</f>
        <v>15247921.025888219</v>
      </c>
      <c r="H309" s="186">
        <f>H184+P184*'5. Unit inv. &amp; direct opex'!H$232</f>
        <v>15768382.926626701</v>
      </c>
      <c r="I309" s="186">
        <f>I184+Q184*'5. Unit inv. &amp; direct opex'!I$232</f>
        <v>16308779.253602674</v>
      </c>
      <c r="J309" s="186">
        <f>J184+R184*'5. Unit inv. &amp; direct opex'!J$232</f>
        <v>16881621.583365999</v>
      </c>
      <c r="K309" s="186">
        <f>K184+S184*'5. Unit inv. &amp; direct opex'!K$232</f>
        <v>17477867.449608333</v>
      </c>
      <c r="L309" s="186">
        <f>L184+T184*'5. Unit inv. &amp; direct opex'!L$232</f>
        <v>18094503.470121082</v>
      </c>
    </row>
    <row r="310" spans="2:12">
      <c r="B310" s="223"/>
      <c r="C310" s="410" t="str">
        <f t="shared" si="324"/>
        <v>N02</v>
      </c>
      <c r="D310" s="410" t="str">
        <f t="shared" si="324"/>
        <v>3G Приемо-предавателно устройство (3G Transceiver)</v>
      </c>
      <c r="E310" s="410" t="str">
        <f t="shared" si="324"/>
        <v>Radio</v>
      </c>
      <c r="F310" s="186">
        <f>F185+N185*'5. Unit inv. &amp; direct opex'!F$232</f>
        <v>12975183.353375169</v>
      </c>
      <c r="G310" s="186">
        <f>G185+O185*'5. Unit inv. &amp; direct opex'!G$232</f>
        <v>13003958.154777961</v>
      </c>
      <c r="H310" s="186">
        <f>H185+P185*'5. Unit inv. &amp; direct opex'!H$232</f>
        <v>13007693.173564261</v>
      </c>
      <c r="I310" s="186">
        <f>I185+Q185*'5. Unit inv. &amp; direct opex'!I$232</f>
        <v>13009825.996006534</v>
      </c>
      <c r="J310" s="186">
        <f>J185+R185*'5. Unit inv. &amp; direct opex'!J$232</f>
        <v>13007706.053820539</v>
      </c>
      <c r="K310" s="186">
        <f>K185+S185*'5. Unit inv. &amp; direct opex'!K$232</f>
        <v>12935663.884628408</v>
      </c>
      <c r="L310" s="186">
        <f>L185+T185*'5. Unit inv. &amp; direct opex'!L$232</f>
        <v>12918028.18486074</v>
      </c>
    </row>
    <row r="311" spans="2:12">
      <c r="B311" s="223"/>
      <c r="C311" s="410" t="str">
        <f t="shared" si="324"/>
        <v>N03</v>
      </c>
      <c r="D311" s="410" t="str">
        <f t="shared" si="324"/>
        <v>GSM базова станция (2G Base Station)</v>
      </c>
      <c r="E311" s="410" t="str">
        <f t="shared" si="324"/>
        <v>BTS</v>
      </c>
      <c r="F311" s="186">
        <f>F186+N186*'5. Unit inv. &amp; direct opex'!F$232</f>
        <v>19584738.270500056</v>
      </c>
      <c r="G311" s="186">
        <f>G186+O186*'5. Unit inv. &amp; direct opex'!G$232</f>
        <v>19798520.873583537</v>
      </c>
      <c r="H311" s="186">
        <f>H186+P186*'5. Unit inv. &amp; direct opex'!H$232</f>
        <v>20020666.725886572</v>
      </c>
      <c r="I311" s="186">
        <f>I186+Q186*'5. Unit inv. &amp; direct opex'!I$232</f>
        <v>20253851.357047223</v>
      </c>
      <c r="J311" s="186">
        <f>J186+R186*'5. Unit inv. &amp; direct opex'!J$232</f>
        <v>20511740.229477368</v>
      </c>
      <c r="K311" s="186">
        <f>K186+S186*'5. Unit inv. &amp; direct opex'!K$232</f>
        <v>20790523.304175422</v>
      </c>
      <c r="L311" s="186">
        <f>L186+T186*'5. Unit inv. &amp; direct opex'!L$232</f>
        <v>21068371.388841007</v>
      </c>
    </row>
    <row r="312" spans="2:12">
      <c r="B312" s="223"/>
      <c r="C312" s="410" t="str">
        <f t="shared" si="324"/>
        <v>N04</v>
      </c>
      <c r="D312" s="410" t="str">
        <f t="shared" si="324"/>
        <v>UMTS базова станция (3G Base Station)</v>
      </c>
      <c r="E312" s="410" t="str">
        <f t="shared" si="324"/>
        <v>Node B</v>
      </c>
      <c r="F312" s="186">
        <f>F187+N187*'5. Unit inv. &amp; direct opex'!F$232</f>
        <v>7659384.968719949</v>
      </c>
      <c r="G312" s="186">
        <f>G187+O187*'5. Unit inv. &amp; direct opex'!G$232</f>
        <v>7502367.0757529726</v>
      </c>
      <c r="H312" s="186">
        <f>H187+P187*'5. Unit inv. &amp; direct opex'!H$232</f>
        <v>7335889.8109598719</v>
      </c>
      <c r="I312" s="186">
        <f>I187+Q187*'5. Unit inv. &amp; direct opex'!I$232</f>
        <v>7173569.5552077228</v>
      </c>
      <c r="J312" s="186">
        <f>J187+R187*'5. Unit inv. &amp; direct opex'!J$232</f>
        <v>7014307.151208532</v>
      </c>
      <c r="K312" s="186">
        <f>K187+S187*'5. Unit inv. &amp; direct opex'!K$232</f>
        <v>6818708.4938375819</v>
      </c>
      <c r="L312" s="186">
        <f>L187+T187*'5. Unit inv. &amp; direct opex'!L$232</f>
        <v>6661842.3171932371</v>
      </c>
    </row>
    <row r="313" spans="2:12">
      <c r="B313" s="223"/>
      <c r="C313" s="410" t="str">
        <f t="shared" si="324"/>
        <v>N05</v>
      </c>
      <c r="D313" s="410" t="str">
        <f t="shared" si="324"/>
        <v>Контролер на GSM базова станция (Base station controller)</v>
      </c>
      <c r="E313" s="410" t="str">
        <f t="shared" si="324"/>
        <v>BSC</v>
      </c>
      <c r="F313" s="186">
        <f>F188+N188*'5. Unit inv. &amp; direct opex'!F$232</f>
        <v>19636100.686835788</v>
      </c>
      <c r="G313" s="186">
        <f>G188+O188*'5. Unit inv. &amp; direct opex'!G$232</f>
        <v>19831990.531616438</v>
      </c>
      <c r="H313" s="186">
        <f>H188+P188*'5. Unit inv. &amp; direct opex'!H$232</f>
        <v>20038701.515745949</v>
      </c>
      <c r="I313" s="186">
        <f>I188+Q188*'5. Unit inv. &amp; direct opex'!I$232</f>
        <v>20257011.72936444</v>
      </c>
      <c r="J313" s="186">
        <f>J188+R188*'5. Unit inv. &amp; direct opex'!J$232</f>
        <v>20501570.565518681</v>
      </c>
      <c r="K313" s="186">
        <f>K188+S188*'5. Unit inv. &amp; direct opex'!K$232</f>
        <v>20760160.219574399</v>
      </c>
      <c r="L313" s="186">
        <f>L188+T188*'5. Unit inv. &amp; direct opex'!L$232</f>
        <v>21028634.789873943</v>
      </c>
    </row>
    <row r="314" spans="2:12">
      <c r="B314" s="223"/>
      <c r="C314" s="410" t="str">
        <f t="shared" si="324"/>
        <v>N06</v>
      </c>
      <c r="D314" s="410" t="str">
        <f t="shared" si="324"/>
        <v>Контролер на UMTS базова станция (Radio Network Controler)</v>
      </c>
      <c r="E314" s="410" t="str">
        <f t="shared" si="324"/>
        <v>RNC</v>
      </c>
      <c r="F314" s="186">
        <f>F189+N189*'5. Unit inv. &amp; direct opex'!F$232</f>
        <v>1737448.8287986093</v>
      </c>
      <c r="G314" s="186">
        <f>G189+O189*'5. Unit inv. &amp; direct opex'!G$232</f>
        <v>1693038.6582221116</v>
      </c>
      <c r="H314" s="186">
        <f>H189+P189*'5. Unit inv. &amp; direct opex'!H$232</f>
        <v>1646569.990028311</v>
      </c>
      <c r="I314" s="186">
        <f>I189+Q189*'5. Unit inv. &amp; direct opex'!I$232</f>
        <v>1601114.9101047514</v>
      </c>
      <c r="J314" s="186">
        <f>J189+R189*'5. Unit inv. &amp; direct opex'!J$232</f>
        <v>1543183.9013581609</v>
      </c>
      <c r="K314" s="186">
        <f>K189+S189*'5. Unit inv. &amp; direct opex'!K$232</f>
        <v>1504691.9389147451</v>
      </c>
      <c r="L314" s="186">
        <f>L189+T189*'5. Unit inv. &amp; direct opex'!L$232</f>
        <v>1464323.4413591849</v>
      </c>
    </row>
    <row r="315" spans="2:12">
      <c r="B315" s="223"/>
      <c r="C315" s="410" t="str">
        <f t="shared" si="324"/>
        <v>N07</v>
      </c>
      <c r="D315" s="410" t="str">
        <f t="shared" si="324"/>
        <v>Мобилна централа (Mobile Switching Centre)</v>
      </c>
      <c r="E315" s="410" t="str">
        <f t="shared" si="324"/>
        <v>MSC</v>
      </c>
      <c r="F315" s="186">
        <f>F190+N190*'5. Unit inv. &amp; direct opex'!F$232</f>
        <v>610014.72372674104</v>
      </c>
      <c r="G315" s="186">
        <f>G190+O190*'5. Unit inv. &amp; direct opex'!G$232</f>
        <v>601048.22416263272</v>
      </c>
      <c r="H315" s="186">
        <f>H190+P190*'5. Unit inv. &amp; direct opex'!H$232</f>
        <v>625662.89272175462</v>
      </c>
      <c r="I315" s="186">
        <f>I190+Q190*'5. Unit inv. &amp; direct opex'!I$232</f>
        <v>651818.6944507407</v>
      </c>
      <c r="J315" s="186">
        <f>J190+R190*'5. Unit inv. &amp; direct opex'!J$232</f>
        <v>677665.5712539712</v>
      </c>
      <c r="K315" s="186">
        <f>K190+S190*'5. Unit inv. &amp; direct opex'!K$232</f>
        <v>694290.2347144325</v>
      </c>
      <c r="L315" s="186">
        <f>L190+T190*'5. Unit inv. &amp; direct opex'!L$232</f>
        <v>711594.10201960779</v>
      </c>
    </row>
    <row r="316" spans="2:12">
      <c r="B316" s="223"/>
      <c r="C316" s="410" t="str">
        <f t="shared" si="324"/>
        <v>N08</v>
      </c>
      <c r="D316" s="410" t="str">
        <f t="shared" si="324"/>
        <v>Регистър на "домашните" потребители (Home location register)</v>
      </c>
      <c r="E316" s="410" t="str">
        <f t="shared" si="324"/>
        <v>HLR</v>
      </c>
      <c r="F316" s="186">
        <f>F191+N191*'5. Unit inv. &amp; direct opex'!F$232</f>
        <v>81335.296496898794</v>
      </c>
      <c r="G316" s="186">
        <f>G191+O191*'5. Unit inv. &amp; direct opex'!G$232</f>
        <v>80139.763221684378</v>
      </c>
      <c r="H316" s="186">
        <f>H191+P191*'5. Unit inv. &amp; direct opex'!H$232</f>
        <v>83421.719029567292</v>
      </c>
      <c r="I316" s="186">
        <f>I191+Q191*'5. Unit inv. &amp; direct opex'!I$232</f>
        <v>86909.15926009875</v>
      </c>
      <c r="J316" s="186">
        <f>J191+R191*'5. Unit inv. &amp; direct opex'!J$232</f>
        <v>90355.409500529466</v>
      </c>
      <c r="K316" s="186">
        <f>K191+S191*'5. Unit inv. &amp; direct opex'!K$232</f>
        <v>92572.03129525765</v>
      </c>
      <c r="L316" s="186">
        <f>L191+T191*'5. Unit inv. &amp; direct opex'!L$232</f>
        <v>94879.213602614356</v>
      </c>
    </row>
    <row r="317" spans="2:12">
      <c r="B317" s="223"/>
      <c r="C317" s="410" t="str">
        <f t="shared" si="324"/>
        <v>N09</v>
      </c>
      <c r="D317" s="410" t="str">
        <f t="shared" si="324"/>
        <v>Предплатена платформа (Pre-paid platform)</v>
      </c>
      <c r="E317" s="410" t="str">
        <f t="shared" si="324"/>
        <v>PPP</v>
      </c>
      <c r="F317" s="186">
        <f>F192+N192*'5. Unit inv. &amp; direct opex'!F$232</f>
        <v>2440058.8949069642</v>
      </c>
      <c r="G317" s="186">
        <f>G192+O192*'5. Unit inv. &amp; direct opex'!G$232</f>
        <v>2404192.8966505309</v>
      </c>
      <c r="H317" s="186">
        <f>H192+P192*'5. Unit inv. &amp; direct opex'!H$232</f>
        <v>2502651.5708870185</v>
      </c>
      <c r="I317" s="186">
        <f>I192+Q192*'5. Unit inv. &amp; direct opex'!I$232</f>
        <v>2607274.7778029628</v>
      </c>
      <c r="J317" s="186">
        <f>J192+R192*'5. Unit inv. &amp; direct opex'!J$232</f>
        <v>2710662.2850158848</v>
      </c>
      <c r="K317" s="186">
        <f>K192+S192*'5. Unit inv. &amp; direct opex'!K$232</f>
        <v>2777160.93885773</v>
      </c>
      <c r="L317" s="186">
        <f>L192+T192*'5. Unit inv. &amp; direct opex'!L$232</f>
        <v>2846376.4080784312</v>
      </c>
    </row>
    <row r="318" spans="2:12">
      <c r="B318" s="223"/>
      <c r="C318" s="410" t="str">
        <f t="shared" si="324"/>
        <v>N10</v>
      </c>
      <c r="D318" s="410" t="str">
        <f t="shared" si="324"/>
        <v>SMS шлюз (SMS Gateway)</v>
      </c>
      <c r="E318" s="410" t="str">
        <f t="shared" si="324"/>
        <v>SMSG</v>
      </c>
      <c r="F318" s="186">
        <f>F193+N193*'5. Unit inv. &amp; direct opex'!F$232</f>
        <v>163789.57924559317</v>
      </c>
      <c r="G318" s="186">
        <f>G193+O193*'5. Unit inv. &amp; direct opex'!G$232</f>
        <v>166382.36418176469</v>
      </c>
      <c r="H318" s="186">
        <f>H193+P193*'5. Unit inv. &amp; direct opex'!H$232</f>
        <v>169105.08467788034</v>
      </c>
      <c r="I318" s="186">
        <f>I193+Q193*'5. Unit inv. &amp; direct opex'!I$232</f>
        <v>171966.17703438827</v>
      </c>
      <c r="J318" s="186">
        <f>J193+R193*'5. Unit inv. &amp; direct opex'!J$232</f>
        <v>175092.70039157831</v>
      </c>
      <c r="K318" s="186">
        <f>K193+S193*'5. Unit inv. &amp; direct opex'!K$232</f>
        <v>178383.90588406989</v>
      </c>
      <c r="L318" s="186">
        <f>L193+T193*'5. Unit inv. &amp; direct opex'!L$232</f>
        <v>181806.30700391755</v>
      </c>
    </row>
    <row r="319" spans="2:12">
      <c r="B319" s="223"/>
      <c r="C319" s="410" t="str">
        <f t="shared" si="324"/>
        <v>N11</v>
      </c>
      <c r="D319" s="410" t="str">
        <f t="shared" si="324"/>
        <v>Централа за кратки съобщения SMS (SMS Control Centre)</v>
      </c>
      <c r="E319" s="410" t="str">
        <f t="shared" si="324"/>
        <v>SMSC</v>
      </c>
      <c r="F319" s="186">
        <f>F194+N194*'5. Unit inv. &amp; direct opex'!F$232</f>
        <v>219361.04363249085</v>
      </c>
      <c r="G319" s="186">
        <f>G194+O194*'5. Unit inv. &amp; direct opex'!G$232</f>
        <v>222833.52345772053</v>
      </c>
      <c r="H319" s="186">
        <f>H194+P194*'5. Unit inv. &amp; direct opex'!H$232</f>
        <v>226480.02412216115</v>
      </c>
      <c r="I319" s="186">
        <f>I194+Q194*'5. Unit inv. &amp; direct opex'!I$232</f>
        <v>230311.84424248425</v>
      </c>
      <c r="J319" s="186">
        <f>J194+R194*'5. Unit inv. &amp; direct opex'!J$232</f>
        <v>234499.15231014951</v>
      </c>
      <c r="K319" s="186">
        <f>K194+S194*'5. Unit inv. &amp; direct opex'!K$232</f>
        <v>238907.01680902214</v>
      </c>
      <c r="L319" s="186">
        <f>L194+T194*'5. Unit inv. &amp; direct opex'!L$232</f>
        <v>243490.58973738962</v>
      </c>
    </row>
    <row r="320" spans="2:12">
      <c r="B320" s="223"/>
      <c r="C320" s="410" t="str">
        <f t="shared" si="324"/>
        <v>N12</v>
      </c>
      <c r="D320" s="410" t="str">
        <f t="shared" si="324"/>
        <v>Централа за мултимедийни съобщения MMS (MMS Control Centre)</v>
      </c>
      <c r="E320" s="410" t="str">
        <f t="shared" si="324"/>
        <v>MMSC</v>
      </c>
      <c r="F320" s="186">
        <f>F195+N195*'5. Unit inv. &amp; direct opex'!F$232</f>
        <v>2380662.4890347845</v>
      </c>
      <c r="G320" s="186">
        <f>G195+O195*'5. Unit inv. &amp; direct opex'!G$232</f>
        <v>2418348.316595417</v>
      </c>
      <c r="H320" s="186">
        <f>H195+P195*'5. Unit inv. &amp; direct opex'!H$232</f>
        <v>2457922.7424110514</v>
      </c>
      <c r="I320" s="186">
        <f>I195+Q195*'5. Unit inv. &amp; direct opex'!I$232</f>
        <v>2499508.3871277366</v>
      </c>
      <c r="J320" s="186">
        <f>J195+R195*'5. Unit inv. &amp; direct opex'!J$232</f>
        <v>2544952.0405752659</v>
      </c>
      <c r="K320" s="186">
        <f>K195+S195*'5. Unit inv. &amp; direct opex'!K$232</f>
        <v>2592789.3297103187</v>
      </c>
      <c r="L320" s="186">
        <f>L195+T195*'5. Unit inv. &amp; direct opex'!L$232</f>
        <v>2642533.5320336861</v>
      </c>
    </row>
    <row r="321" spans="2:12">
      <c r="B321" s="223"/>
      <c r="C321" s="410" t="str">
        <f t="shared" si="324"/>
        <v>N13</v>
      </c>
      <c r="D321" s="410" t="str">
        <f t="shared" si="324"/>
        <v>Система за гласова поща (Voice mail system)</v>
      </c>
      <c r="E321" s="410" t="str">
        <f t="shared" si="324"/>
        <v>VMS</v>
      </c>
      <c r="F321" s="186">
        <f>F196+N196*'5. Unit inv. &amp; direct opex'!F$232</f>
        <v>305007.36186337052</v>
      </c>
      <c r="G321" s="186">
        <f>G196+O196*'5. Unit inv. &amp; direct opex'!G$232</f>
        <v>300524.11208131636</v>
      </c>
      <c r="H321" s="186">
        <f>H196+P196*'5. Unit inv. &amp; direct opex'!H$232</f>
        <v>312831.44636087731</v>
      </c>
      <c r="I321" s="186">
        <f>I196+Q196*'5. Unit inv. &amp; direct opex'!I$232</f>
        <v>325909.34722537035</v>
      </c>
      <c r="J321" s="186">
        <f>J196+R196*'5. Unit inv. &amp; direct opex'!J$232</f>
        <v>338832.7856269856</v>
      </c>
      <c r="K321" s="186">
        <f>K196+S196*'5. Unit inv. &amp; direct opex'!K$232</f>
        <v>347145.11735721625</v>
      </c>
      <c r="L321" s="186">
        <f>L196+T196*'5. Unit inv. &amp; direct opex'!L$232</f>
        <v>355797.05100980389</v>
      </c>
    </row>
    <row r="322" spans="2:12">
      <c r="B322" s="223"/>
      <c r="C322" s="410" t="str">
        <f t="shared" si="324"/>
        <v>N14</v>
      </c>
      <c r="D322" s="410" t="str">
        <f t="shared" si="324"/>
        <v>Система за управление на мрежата (Network management system)</v>
      </c>
      <c r="E322" s="410" t="str">
        <f t="shared" si="324"/>
        <v>NMS</v>
      </c>
      <c r="F322" s="186">
        <f>F197+N197*'5. Unit inv. &amp; direct opex'!F$232</f>
        <v>433788.24798346031</v>
      </c>
      <c r="G322" s="186">
        <f>G197+O197*'5. Unit inv. &amp; direct opex'!G$232</f>
        <v>427412.07051565003</v>
      </c>
      <c r="H322" s="186">
        <f>H197+P197*'5. Unit inv. &amp; direct opex'!H$232</f>
        <v>444915.83482435893</v>
      </c>
      <c r="I322" s="186">
        <f>I197+Q197*'5. Unit inv. &amp; direct opex'!I$232</f>
        <v>463515.51605386013</v>
      </c>
      <c r="J322" s="186">
        <f>J197+R197*'5. Unit inv. &amp; direct opex'!J$232</f>
        <v>481895.51733615727</v>
      </c>
      <c r="K322" s="186">
        <f>K197+S197*'5. Unit inv. &amp; direct opex'!K$232</f>
        <v>493717.50024137431</v>
      </c>
      <c r="L322" s="186">
        <f>L197+T197*'5. Unit inv. &amp; direct opex'!L$232</f>
        <v>506022.47254727664</v>
      </c>
    </row>
    <row r="323" spans="2:12">
      <c r="B323" s="223"/>
      <c r="C323" s="410" t="str">
        <f t="shared" si="324"/>
        <v>N15</v>
      </c>
      <c r="D323" s="410" t="str">
        <f t="shared" si="324"/>
        <v>Система/и за оперативна поддръжка на мрежата (Operational Support System)</v>
      </c>
      <c r="E323" s="410" t="str">
        <f t="shared" si="324"/>
        <v>OSS</v>
      </c>
      <c r="F323" s="186">
        <f>F198+N198*'5. Unit inv. &amp; direct opex'!F$232</f>
        <v>406676.48248449399</v>
      </c>
      <c r="G323" s="186">
        <f>G198+O198*'5. Unit inv. &amp; direct opex'!G$232</f>
        <v>400698.81610842195</v>
      </c>
      <c r="H323" s="186">
        <f>H198+P198*'5. Unit inv. &amp; direct opex'!H$232</f>
        <v>417108.59514783655</v>
      </c>
      <c r="I323" s="186">
        <f>I198+Q198*'5. Unit inv. &amp; direct opex'!I$232</f>
        <v>434545.79630049388</v>
      </c>
      <c r="J323" s="186">
        <f>J198+R198*'5. Unit inv. &amp; direct opex'!J$232</f>
        <v>451777.04750264739</v>
      </c>
      <c r="K323" s="186">
        <f>K198+S198*'5. Unit inv. &amp; direct opex'!K$232</f>
        <v>462860.15647628839</v>
      </c>
      <c r="L323" s="186">
        <f>L198+T198*'5. Unit inv. &amp; direct opex'!L$232</f>
        <v>474396.06801307184</v>
      </c>
    </row>
    <row r="324" spans="2:12">
      <c r="B324" s="223"/>
      <c r="C324" s="410" t="str">
        <f t="shared" si="324"/>
        <v>N16</v>
      </c>
      <c r="D324" s="410" t="str">
        <f t="shared" si="324"/>
        <v>GPRS System</v>
      </c>
      <c r="E324" s="410" t="str">
        <f t="shared" si="324"/>
        <v>GPRS</v>
      </c>
      <c r="F324" s="186">
        <f>F199+N199*'5. Unit inv. &amp; direct opex'!F$232</f>
        <v>6506823.7197519038</v>
      </c>
      <c r="G324" s="186">
        <f>G199+O199*'5. Unit inv. &amp; direct opex'!G$232</f>
        <v>6411181.0577347511</v>
      </c>
      <c r="H324" s="186">
        <f>H199+P199*'5. Unit inv. &amp; direct opex'!H$232</f>
        <v>6673737.5223653847</v>
      </c>
      <c r="I324" s="186">
        <f>I199+Q199*'5. Unit inv. &amp; direct opex'!I$232</f>
        <v>6952732.7408079021</v>
      </c>
      <c r="J324" s="186">
        <f>J199+R199*'5. Unit inv. &amp; direct opex'!J$232</f>
        <v>7228432.7600423582</v>
      </c>
      <c r="K324" s="186">
        <f>K199+S199*'5. Unit inv. &amp; direct opex'!K$232</f>
        <v>7405762.5036206143</v>
      </c>
      <c r="L324" s="186">
        <f>L199+T199*'5. Unit inv. &amp; direct opex'!L$232</f>
        <v>7590337.0882091494</v>
      </c>
    </row>
    <row r="325" spans="2:12">
      <c r="B325" s="223"/>
      <c r="C325" s="410" t="str">
        <f t="shared" si="324"/>
        <v>N17</v>
      </c>
      <c r="D325" s="410" t="str">
        <f t="shared" si="324"/>
        <v>Retail Billing system</v>
      </c>
      <c r="E325" s="410" t="str">
        <f t="shared" si="324"/>
        <v>BIL</v>
      </c>
      <c r="F325" s="186">
        <f>F200+N200*'5. Unit inv. &amp; direct opex'!F$232</f>
        <v>1626705.9299379759</v>
      </c>
      <c r="G325" s="186">
        <f>G200+O200*'5. Unit inv. &amp; direct opex'!G$232</f>
        <v>1602795.2644336878</v>
      </c>
      <c r="H325" s="186">
        <f>H200+P200*'5. Unit inv. &amp; direct opex'!H$232</f>
        <v>1668434.3805913462</v>
      </c>
      <c r="I325" s="186">
        <f>I200+Q200*'5. Unit inv. &amp; direct opex'!I$232</f>
        <v>1738183.1852019755</v>
      </c>
      <c r="J325" s="186">
        <f>J200+R200*'5. Unit inv. &amp; direct opex'!J$232</f>
        <v>1807108.1900105895</v>
      </c>
      <c r="K325" s="186">
        <f>K200+S200*'5. Unit inv. &amp; direct opex'!K$232</f>
        <v>1851440.6259051536</v>
      </c>
      <c r="L325" s="186">
        <f>L200+T200*'5. Unit inv. &amp; direct opex'!L$232</f>
        <v>1897584.2720522874</v>
      </c>
    </row>
    <row r="326" spans="2:12">
      <c r="B326" s="223"/>
      <c r="C326" s="410" t="str">
        <f t="shared" si="324"/>
        <v>N18</v>
      </c>
      <c r="D326" s="410" t="str">
        <f t="shared" si="324"/>
        <v>Система за таксуване (Interconnection Billing System)</v>
      </c>
      <c r="E326" s="410" t="str">
        <f t="shared" si="324"/>
        <v>IBIL</v>
      </c>
      <c r="F326" s="186">
        <f>F201+N201*'5. Unit inv. &amp; direct opex'!F$232</f>
        <v>520545.89758015232</v>
      </c>
      <c r="G326" s="186">
        <f>G201+O201*'5. Unit inv. &amp; direct opex'!G$232</f>
        <v>512894.48461878009</v>
      </c>
      <c r="H326" s="186">
        <f>H201+P201*'5. Unit inv. &amp; direct opex'!H$232</f>
        <v>533899.00178923074</v>
      </c>
      <c r="I326" s="186">
        <f>I201+Q201*'5. Unit inv. &amp; direct opex'!I$232</f>
        <v>556218.61926463211</v>
      </c>
      <c r="J326" s="186">
        <f>J201+R201*'5. Unit inv. &amp; direct opex'!J$232</f>
        <v>578274.62080338865</v>
      </c>
      <c r="K326" s="186">
        <f>K201+S201*'5. Unit inv. &amp; direct opex'!K$232</f>
        <v>592461.00028964912</v>
      </c>
      <c r="L326" s="186">
        <f>L201+T201*'5. Unit inv. &amp; direct opex'!L$232</f>
        <v>607226.96705673204</v>
      </c>
    </row>
    <row r="327" spans="2:12">
      <c r="B327" s="223"/>
      <c r="C327" s="410" t="str">
        <f t="shared" si="324"/>
        <v>N19</v>
      </c>
      <c r="D327" s="410" t="str">
        <f t="shared" si="324"/>
        <v>Шлюз за взаимниосвързване (Interconnect Gateway)</v>
      </c>
      <c r="E327" s="410" t="str">
        <f t="shared" si="324"/>
        <v>IGW</v>
      </c>
      <c r="F327" s="186">
        <f>F202+N202*'5. Unit inv. &amp; direct opex'!F$232</f>
        <v>838233.1899893994</v>
      </c>
      <c r="G327" s="186">
        <f>G202+O202*'5. Unit inv. &amp; direct opex'!G$232</f>
        <v>850823.83382143488</v>
      </c>
      <c r="H327" s="186">
        <f>H202+P202*'5. Unit inv. &amp; direct opex'!H$232</f>
        <v>863999.59559003287</v>
      </c>
      <c r="I327" s="186">
        <f>I202+Q202*'5. Unit inv. &amp; direct opex'!I$232</f>
        <v>877791.35937345889</v>
      </c>
      <c r="J327" s="186">
        <f>J202+R202*'5. Unit inv. &amp; direct opex'!J$232</f>
        <v>889090.044050358</v>
      </c>
      <c r="K327" s="186">
        <f>K202+S202*'5. Unit inv. &amp; direct opex'!K$232</f>
        <v>908871.81315098761</v>
      </c>
      <c r="L327" s="186">
        <f>L202+T202*'5. Unit inv. &amp; direct opex'!L$232</f>
        <v>926309.05837616755</v>
      </c>
    </row>
    <row r="328" spans="2:12">
      <c r="B328" s="223"/>
      <c r="C328" s="410" t="str">
        <f t="shared" si="324"/>
        <v>N20</v>
      </c>
      <c r="D328" s="410" t="str">
        <f t="shared" si="324"/>
        <v>Международен шлюз за взаимниосвързване  (International Gateway)</v>
      </c>
      <c r="E328" s="410" t="str">
        <f t="shared" si="324"/>
        <v>INT</v>
      </c>
      <c r="F328" s="186">
        <f>F203+N203*'5. Unit inv. &amp; direct opex'!F$232</f>
        <v>67058.655199151937</v>
      </c>
      <c r="G328" s="186">
        <f>G203+O203*'5. Unit inv. &amp; direct opex'!G$232</f>
        <v>68065.906705714806</v>
      </c>
      <c r="H328" s="186">
        <f>H203+P203*'5. Unit inv. &amp; direct opex'!H$232</f>
        <v>69119.967647202619</v>
      </c>
      <c r="I328" s="186">
        <f>I203+Q203*'5. Unit inv. &amp; direct opex'!I$232</f>
        <v>70223.308749876698</v>
      </c>
      <c r="J328" s="186">
        <f>J203+R203*'5. Unit inv. &amp; direct opex'!J$232</f>
        <v>71127.203524028635</v>
      </c>
      <c r="K328" s="186">
        <f>K203+S203*'5. Unit inv. &amp; direct opex'!K$232</f>
        <v>72709.745052079015</v>
      </c>
      <c r="L328" s="186">
        <f>L203+T203*'5. Unit inv. &amp; direct opex'!L$232</f>
        <v>74104.724670093419</v>
      </c>
    </row>
    <row r="329" spans="2:12">
      <c r="B329" s="223"/>
      <c r="C329" s="410" t="str">
        <f t="shared" ref="C329:E348" si="325">C204</f>
        <v>N21</v>
      </c>
      <c r="D329" s="410" t="str">
        <f t="shared" si="325"/>
        <v>Облужващ GPRS възел (Serving GPRS Support Node)</v>
      </c>
      <c r="E329" s="410" t="str">
        <f t="shared" si="325"/>
        <v>SGSN</v>
      </c>
      <c r="F329" s="186">
        <f>F204+N204*'5. Unit inv. &amp; direct opex'!F$232</f>
        <v>501806.30896321434</v>
      </c>
      <c r="G329" s="186">
        <f>G204+O204*'5. Unit inv. &amp; direct opex'!G$232</f>
        <v>499754.79437525442</v>
      </c>
      <c r="H329" s="186">
        <f>H204+P204*'5. Unit inv. &amp; direct opex'!H$232</f>
        <v>663964.57573931606</v>
      </c>
      <c r="I329" s="186">
        <f>I204+Q204*'5. Unit inv. &amp; direct opex'!I$232</f>
        <v>661959.02535202238</v>
      </c>
      <c r="J329" s="186">
        <f>J204+R204*'5. Unit inv. &amp; direct opex'!J$232</f>
        <v>660778.55550404591</v>
      </c>
      <c r="K329" s="186">
        <f>K204+S204*'5. Unit inv. &amp; direct opex'!K$232</f>
        <v>659999.18111520482</v>
      </c>
      <c r="L329" s="186">
        <f>L204+T204*'5. Unit inv. &amp; direct opex'!L$232</f>
        <v>659472.21291027719</v>
      </c>
    </row>
    <row r="330" spans="2:12">
      <c r="B330" s="223"/>
      <c r="C330" s="410" t="str">
        <f t="shared" si="325"/>
        <v>N22</v>
      </c>
      <c r="D330" s="410" t="str">
        <f t="shared" si="325"/>
        <v>Шлюз на мрежата за пакетна комутация (Gateway GPRS Support Node )</v>
      </c>
      <c r="E330" s="410" t="str">
        <f t="shared" si="325"/>
        <v>GGSN</v>
      </c>
      <c r="F330" s="186">
        <f>F205+N205*'5. Unit inv. &amp; direct opex'!F$232</f>
        <v>335508.09804970759</v>
      </c>
      <c r="G330" s="186">
        <f>G205+O205*'5. Unit inv. &amp; direct opex'!G$232</f>
        <v>330576.52328944812</v>
      </c>
      <c r="H330" s="186">
        <f>H205+P205*'5. Unit inv. &amp; direct opex'!H$232</f>
        <v>344114.59099696507</v>
      </c>
      <c r="I330" s="186">
        <f>I205+Q205*'5. Unit inv. &amp; direct opex'!I$232</f>
        <v>358500.28194790735</v>
      </c>
      <c r="J330" s="186">
        <f>J205+R205*'5. Unit inv. &amp; direct opex'!J$232</f>
        <v>372716.06418968417</v>
      </c>
      <c r="K330" s="186">
        <f>K205+S205*'5. Unit inv. &amp; direct opex'!K$232</f>
        <v>381859.62909293786</v>
      </c>
      <c r="L330" s="186">
        <f>L205+T205*'5. Unit inv. &amp; direct opex'!L$232</f>
        <v>391376.75611078425</v>
      </c>
    </row>
    <row r="331" spans="2:12">
      <c r="B331" s="223"/>
      <c r="C331" s="410" t="str">
        <f t="shared" si="325"/>
        <v>N23</v>
      </c>
      <c r="D331" s="410" t="str">
        <f t="shared" si="325"/>
        <v>IN Platform</v>
      </c>
      <c r="E331" s="410" t="str">
        <f t="shared" si="325"/>
        <v>IN/NGN</v>
      </c>
      <c r="F331" s="186">
        <f>F206+N206*'5. Unit inv. &amp; direct opex'!F$232</f>
        <v>647436.72412396048</v>
      </c>
      <c r="G331" s="186">
        <f>G206+O206*'5. Unit inv. &amp; direct opex'!G$232</f>
        <v>656627.06740429497</v>
      </c>
      <c r="H331" s="186">
        <f>H206+P206*'5. Unit inv. &amp; direct opex'!H$232</f>
        <v>666206.44722453156</v>
      </c>
      <c r="I331" s="186">
        <f>I206+Q206*'5. Unit inv. &amp; direct opex'!I$232</f>
        <v>676189.03750005504</v>
      </c>
      <c r="J331" s="186">
        <f>J206+R206*'5. Unit inv. &amp; direct opex'!J$232</f>
        <v>681212.51858329168</v>
      </c>
      <c r="K331" s="186">
        <f>K206+S206*'5. Unit inv. &amp; direct opex'!K$232</f>
        <v>698805.80657845153</v>
      </c>
      <c r="L331" s="186">
        <f>L206+T206*'5. Unit inv. &amp; direct opex'!L$232</f>
        <v>712212.81077615335</v>
      </c>
    </row>
    <row r="332" spans="2:12">
      <c r="B332" s="223"/>
      <c r="C332" s="410" t="str">
        <f t="shared" si="325"/>
        <v>N24</v>
      </c>
      <c r="D332" s="410" t="str">
        <f t="shared" si="325"/>
        <v>4G базова станция (4G Base Station)</v>
      </c>
      <c r="E332" s="410" t="str">
        <f t="shared" si="325"/>
        <v>eNodeB</v>
      </c>
      <c r="F332" s="186">
        <f>F207+N207*'5. Unit inv. &amp; direct opex'!F$232</f>
        <v>352913.57896205684</v>
      </c>
      <c r="G332" s="186">
        <f>G207+O207*'5. Unit inv. &amp; direct opex'!G$232</f>
        <v>1057615.2128001275</v>
      </c>
      <c r="H332" s="186">
        <f>H207+P207*'5. Unit inv. &amp; direct opex'!H$232</f>
        <v>1754857.0435333704</v>
      </c>
      <c r="I332" s="186">
        <f>I207+Q207*'5. Unit inv. &amp; direct opex'!I$232</f>
        <v>2451828.3079575975</v>
      </c>
      <c r="J332" s="186">
        <f>J207+R207*'5. Unit inv. &amp; direct opex'!J$232</f>
        <v>2452197.7519688867</v>
      </c>
      <c r="K332" s="186">
        <f>K207+S207*'5. Unit inv. &amp; direct opex'!K$232</f>
        <v>2456195.4932070225</v>
      </c>
      <c r="L332" s="186">
        <f>L207+T207*'5. Unit inv. &amp; direct opex'!L$232</f>
        <v>2462112.5304751331</v>
      </c>
    </row>
    <row r="333" spans="2:12">
      <c r="B333" s="223"/>
      <c r="C333" s="410" t="str">
        <f t="shared" si="325"/>
        <v>N25</v>
      </c>
      <c r="D333" s="410" t="str">
        <f t="shared" si="325"/>
        <v>4G Приемо-предавателно устройство (4G Transceiver)</v>
      </c>
      <c r="E333" s="410" t="str">
        <f t="shared" si="325"/>
        <v>eNodeB Radio</v>
      </c>
      <c r="F333" s="186">
        <f>F208+N208*'5. Unit inv. &amp; direct opex'!F$232</f>
        <v>444600.35891476739</v>
      </c>
      <c r="G333" s="186">
        <f>G208+O208*'5. Unit inv. &amp; direct opex'!G$232</f>
        <v>1356550.5866963279</v>
      </c>
      <c r="H333" s="186">
        <f>H208+P208*'5. Unit inv. &amp; direct opex'!H$232</f>
        <v>2291430.5689717736</v>
      </c>
      <c r="I333" s="186">
        <f>I208+Q208*'5. Unit inv. &amp; direct opex'!I$232</f>
        <v>3257559.0226556296</v>
      </c>
      <c r="J333" s="186">
        <f>J208+R208*'5. Unit inv. &amp; direct opex'!J$232</f>
        <v>3315673.6525603919</v>
      </c>
      <c r="K333" s="186">
        <f>K208+S208*'5. Unit inv. &amp; direct opex'!K$232</f>
        <v>3379482.3116568122</v>
      </c>
      <c r="L333" s="186">
        <f>L208+T208*'5. Unit inv. &amp; direct opex'!L$232</f>
        <v>3446220.9985047663</v>
      </c>
    </row>
    <row r="334" spans="2:12">
      <c r="B334" s="223"/>
      <c r="C334" s="410" t="str">
        <f t="shared" si="325"/>
        <v>N26</v>
      </c>
      <c r="D334" s="410" t="str">
        <f t="shared" si="325"/>
        <v>OTHER: complete as required</v>
      </c>
      <c r="E334" s="410" t="str">
        <f t="shared" si="325"/>
        <v>OTHER</v>
      </c>
      <c r="F334" s="186">
        <f>F209+N209*'5. Unit inv. &amp; direct opex'!F$232</f>
        <v>0</v>
      </c>
      <c r="G334" s="186">
        <f>G209+O209*'5. Unit inv. &amp; direct opex'!G$232</f>
        <v>0</v>
      </c>
      <c r="H334" s="186">
        <f>H209+P209*'5. Unit inv. &amp; direct opex'!H$232</f>
        <v>0</v>
      </c>
      <c r="I334" s="186">
        <f>I209+Q209*'5. Unit inv. &amp; direct opex'!I$232</f>
        <v>0</v>
      </c>
      <c r="J334" s="186">
        <f>J209+R209*'5. Unit inv. &amp; direct opex'!J$232</f>
        <v>0</v>
      </c>
      <c r="K334" s="186">
        <f>K209+S209*'5. Unit inv. &amp; direct opex'!K$232</f>
        <v>0</v>
      </c>
      <c r="L334" s="186">
        <f>L209+T209*'5. Unit inv. &amp; direct opex'!L$232</f>
        <v>0</v>
      </c>
    </row>
    <row r="335" spans="2:12">
      <c r="B335" s="223"/>
      <c r="C335" s="410" t="str">
        <f t="shared" si="325"/>
        <v>N27</v>
      </c>
      <c r="D335" s="410" t="str">
        <f t="shared" si="325"/>
        <v>OTHER: complete as required</v>
      </c>
      <c r="E335" s="410" t="str">
        <f t="shared" si="325"/>
        <v>OTHER</v>
      </c>
      <c r="F335" s="186">
        <f>F210+N210*'5. Unit inv. &amp; direct opex'!F$232</f>
        <v>0</v>
      </c>
      <c r="G335" s="186">
        <f>G210+O210*'5. Unit inv. &amp; direct opex'!G$232</f>
        <v>0</v>
      </c>
      <c r="H335" s="186">
        <f>H210+P210*'5. Unit inv. &amp; direct opex'!H$232</f>
        <v>0</v>
      </c>
      <c r="I335" s="186">
        <f>I210+Q210*'5. Unit inv. &amp; direct opex'!I$232</f>
        <v>0</v>
      </c>
      <c r="J335" s="186">
        <f>J210+R210*'5. Unit inv. &amp; direct opex'!J$232</f>
        <v>0</v>
      </c>
      <c r="K335" s="186">
        <f>K210+S210*'5. Unit inv. &amp; direct opex'!K$232</f>
        <v>0</v>
      </c>
      <c r="L335" s="186">
        <f>L210+T210*'5. Unit inv. &amp; direct opex'!L$232</f>
        <v>0</v>
      </c>
    </row>
    <row r="336" spans="2:12">
      <c r="B336" s="223"/>
      <c r="C336" s="410" t="str">
        <f t="shared" si="325"/>
        <v>N28</v>
      </c>
      <c r="D336" s="410" t="str">
        <f t="shared" si="325"/>
        <v>OTHER: complete as required</v>
      </c>
      <c r="E336" s="410" t="str">
        <f t="shared" si="325"/>
        <v>OTHER</v>
      </c>
      <c r="F336" s="186">
        <f>F211+N211*'5. Unit inv. &amp; direct opex'!F$232</f>
        <v>0</v>
      </c>
      <c r="G336" s="186">
        <f>G211+O211*'5. Unit inv. &amp; direct opex'!G$232</f>
        <v>0</v>
      </c>
      <c r="H336" s="186">
        <f>H211+P211*'5. Unit inv. &amp; direct opex'!H$232</f>
        <v>0</v>
      </c>
      <c r="I336" s="186">
        <f>I211+Q211*'5. Unit inv. &amp; direct opex'!I$232</f>
        <v>0</v>
      </c>
      <c r="J336" s="186">
        <f>J211+R211*'5. Unit inv. &amp; direct opex'!J$232</f>
        <v>0</v>
      </c>
      <c r="K336" s="186">
        <f>K211+S211*'5. Unit inv. &amp; direct opex'!K$232</f>
        <v>0</v>
      </c>
      <c r="L336" s="186">
        <f>L211+T211*'5. Unit inv. &amp; direct opex'!L$232</f>
        <v>0</v>
      </c>
    </row>
    <row r="337" spans="2:12">
      <c r="B337" s="223"/>
      <c r="C337" s="410" t="str">
        <f t="shared" si="325"/>
        <v>N29</v>
      </c>
      <c r="D337" s="410" t="str">
        <f t="shared" si="325"/>
        <v>OTHER: complete as required</v>
      </c>
      <c r="E337" s="410" t="str">
        <f t="shared" si="325"/>
        <v>OTHER</v>
      </c>
      <c r="F337" s="186">
        <f>F212+N212*'5. Unit inv. &amp; direct opex'!F$232</f>
        <v>0</v>
      </c>
      <c r="G337" s="186">
        <f>G212+O212*'5. Unit inv. &amp; direct opex'!G$232</f>
        <v>0</v>
      </c>
      <c r="H337" s="186">
        <f>H212+P212*'5. Unit inv. &amp; direct opex'!H$232</f>
        <v>0</v>
      </c>
      <c r="I337" s="186">
        <f>I212+Q212*'5. Unit inv. &amp; direct opex'!I$232</f>
        <v>0</v>
      </c>
      <c r="J337" s="186">
        <f>J212+R212*'5. Unit inv. &amp; direct opex'!J$232</f>
        <v>0</v>
      </c>
      <c r="K337" s="186">
        <f>K212+S212*'5. Unit inv. &amp; direct opex'!K$232</f>
        <v>0</v>
      </c>
      <c r="L337" s="186">
        <f>L212+T212*'5. Unit inv. &amp; direct opex'!L$232</f>
        <v>0</v>
      </c>
    </row>
    <row r="338" spans="2:12">
      <c r="B338" s="223"/>
      <c r="C338" s="410" t="str">
        <f t="shared" si="325"/>
        <v>N30</v>
      </c>
      <c r="D338" s="410" t="str">
        <f t="shared" si="325"/>
        <v>OTHER: complete as required</v>
      </c>
      <c r="E338" s="410" t="str">
        <f t="shared" si="325"/>
        <v>OTHER</v>
      </c>
      <c r="F338" s="186">
        <f>F213+N213*'5. Unit inv. &amp; direct opex'!F$232</f>
        <v>0</v>
      </c>
      <c r="G338" s="186">
        <f>G213+O213*'5. Unit inv. &amp; direct opex'!G$232</f>
        <v>0</v>
      </c>
      <c r="H338" s="186">
        <f>H213+P213*'5. Unit inv. &amp; direct opex'!H$232</f>
        <v>0</v>
      </c>
      <c r="I338" s="186">
        <f>I213+Q213*'5. Unit inv. &amp; direct opex'!I$232</f>
        <v>0</v>
      </c>
      <c r="J338" s="186">
        <f>J213+R213*'5. Unit inv. &amp; direct opex'!J$232</f>
        <v>0</v>
      </c>
      <c r="K338" s="186">
        <f>K213+S213*'5. Unit inv. &amp; direct opex'!K$232</f>
        <v>0</v>
      </c>
      <c r="L338" s="186">
        <f>L213+T213*'5. Unit inv. &amp; direct opex'!L$232</f>
        <v>0</v>
      </c>
    </row>
    <row r="339" spans="2:12">
      <c r="B339" s="223"/>
      <c r="C339" s="410" t="str">
        <f t="shared" si="325"/>
        <v>T01</v>
      </c>
      <c r="D339" s="410" t="str">
        <f t="shared" si="325"/>
        <v>BTS-BSC</v>
      </c>
      <c r="E339" s="410">
        <f t="shared" si="325"/>
        <v>0</v>
      </c>
      <c r="F339" s="186">
        <f>F214+N214*'5. Unit inv. &amp; direct opex'!F$232</f>
        <v>6446192.8168149032</v>
      </c>
      <c r="G339" s="186">
        <f>G214+O214*'5. Unit inv. &amp; direct opex'!G$232</f>
        <v>7661931.080054773</v>
      </c>
      <c r="H339" s="186">
        <f>H214+P214*'5. Unit inv. &amp; direct opex'!H$232</f>
        <v>7904240.099938456</v>
      </c>
      <c r="I339" s="186">
        <f>I214+Q214*'5. Unit inv. &amp; direct opex'!I$232</f>
        <v>8153643.1572388289</v>
      </c>
      <c r="J339" s="186">
        <f>J214+R214*'5. Unit inv. &amp; direct opex'!J$232</f>
        <v>8417726.8703221809</v>
      </c>
      <c r="K339" s="186">
        <f>K214+S214*'5. Unit inv. &amp; direct opex'!K$232</f>
        <v>8700867.9031086918</v>
      </c>
      <c r="L339" s="186">
        <f>L214+T214*'5. Unit inv. &amp; direct opex'!L$232</f>
        <v>8981421.0193559229</v>
      </c>
    </row>
    <row r="340" spans="2:12">
      <c r="B340" s="223"/>
      <c r="C340" s="410" t="str">
        <f t="shared" si="325"/>
        <v>T02</v>
      </c>
      <c r="D340" s="410" t="str">
        <f t="shared" si="325"/>
        <v>Node B-RNC</v>
      </c>
      <c r="E340" s="410">
        <f t="shared" si="325"/>
        <v>0</v>
      </c>
      <c r="F340" s="186">
        <f>F215+N215*'5. Unit inv. &amp; direct opex'!F$232</f>
        <v>26805931.974380102</v>
      </c>
      <c r="G340" s="186">
        <f>G215+O215*'5. Unit inv. &amp; direct opex'!G$232</f>
        <v>26719479.752731156</v>
      </c>
      <c r="H340" s="186">
        <f>H215+P215*'5. Unit inv. &amp; direct opex'!H$232</f>
        <v>26562521.805999395</v>
      </c>
      <c r="I340" s="186">
        <f>I215+Q215*'5. Unit inv. &amp; direct opex'!I$232</f>
        <v>26420685.013166029</v>
      </c>
      <c r="J340" s="186">
        <f>J215+R215*'5. Unit inv. &amp; direct opex'!J$232</f>
        <v>26273774.558007501</v>
      </c>
      <c r="K340" s="186">
        <f>K215+S215*'5. Unit inv. &amp; direct opex'!K$232</f>
        <v>26026847.36922982</v>
      </c>
      <c r="L340" s="186">
        <f>L215+T215*'5. Unit inv. &amp; direct opex'!L$232</f>
        <v>25857695.610197064</v>
      </c>
    </row>
    <row r="341" spans="2:12">
      <c r="B341" s="223"/>
      <c r="C341" s="410" t="str">
        <f t="shared" si="325"/>
        <v>T03</v>
      </c>
      <c r="D341" s="410" t="str">
        <f t="shared" si="325"/>
        <v>BSC-MSC</v>
      </c>
      <c r="E341" s="410">
        <f t="shared" si="325"/>
        <v>0</v>
      </c>
      <c r="F341" s="186">
        <f>F216+N216*'5. Unit inv. &amp; direct opex'!F$232</f>
        <v>7389747.2116693957</v>
      </c>
      <c r="G341" s="186">
        <f>G216+O216*'5. Unit inv. &amp; direct opex'!G$232</f>
        <v>7564592.903940306</v>
      </c>
      <c r="H341" s="186">
        <f>H216+P216*'5. Unit inv. &amp; direct opex'!H$232</f>
        <v>7744894.0771280862</v>
      </c>
      <c r="I341" s="186">
        <f>I216+Q216*'5. Unit inv. &amp; direct opex'!I$232</f>
        <v>7930987.6566070998</v>
      </c>
      <c r="J341" s="186">
        <f>J216+R216*'5. Unit inv. &amp; direct opex'!J$232</f>
        <v>8128717.4256715188</v>
      </c>
      <c r="K341" s="186">
        <f>K216+S216*'5. Unit inv. &amp; direct opex'!K$232</f>
        <v>8333421.6495302124</v>
      </c>
      <c r="L341" s="186">
        <f>L216+T216*'5. Unit inv. &amp; direct opex'!L$232</f>
        <v>8543465.8668273166</v>
      </c>
    </row>
    <row r="342" spans="2:12">
      <c r="B342" s="223"/>
      <c r="C342" s="410" t="str">
        <f t="shared" si="325"/>
        <v>T04</v>
      </c>
      <c r="D342" s="410" t="str">
        <f t="shared" si="325"/>
        <v>RNC-MSC</v>
      </c>
      <c r="E342" s="410">
        <f t="shared" si="325"/>
        <v>0</v>
      </c>
      <c r="F342" s="186">
        <f>F217+N217*'5. Unit inv. &amp; direct opex'!F$232</f>
        <v>3258725.9088385878</v>
      </c>
      <c r="G342" s="186">
        <f>G217+O217*'5. Unit inv. &amp; direct opex'!G$232</f>
        <v>3224564.4383241571</v>
      </c>
      <c r="H342" s="186">
        <f>H217+P217*'5. Unit inv. &amp; direct opex'!H$232</f>
        <v>3183851.6902241874</v>
      </c>
      <c r="I342" s="186">
        <f>I217+Q217*'5. Unit inv. &amp; direct opex'!I$232</f>
        <v>3142396.972375744</v>
      </c>
      <c r="J342" s="186">
        <f>J217+R217*'5. Unit inv. &amp; direct opex'!J$232</f>
        <v>3073385.3901369739</v>
      </c>
      <c r="K342" s="186">
        <f>K217+S217*'5. Unit inv. &amp; direct opex'!K$232</f>
        <v>3040185.2888072678</v>
      </c>
      <c r="L342" s="186">
        <f>L217+T217*'5. Unit inv. &amp; direct opex'!L$232</f>
        <v>3000767.9181708791</v>
      </c>
    </row>
    <row r="343" spans="2:12">
      <c r="B343" s="223"/>
      <c r="C343" s="410" t="str">
        <f t="shared" si="325"/>
        <v>T05</v>
      </c>
      <c r="D343" s="410" t="str">
        <f t="shared" si="325"/>
        <v>MSC-MSC</v>
      </c>
      <c r="E343" s="410">
        <f t="shared" si="325"/>
        <v>0</v>
      </c>
      <c r="F343" s="186">
        <f>F218+N218*'5. Unit inv. &amp; direct opex'!F$232</f>
        <v>2796041.7173864199</v>
      </c>
      <c r="G343" s="186">
        <f>G218+O218*'5. Unit inv. &amp; direct opex'!G$232</f>
        <v>2776179.8809816046</v>
      </c>
      <c r="H343" s="186">
        <f>H218+P218*'5. Unit inv. &amp; direct opex'!H$232</f>
        <v>2911114.1070383084</v>
      </c>
      <c r="I343" s="186">
        <f>I218+Q218*'5. Unit inv. &amp; direct opex'!I$232</f>
        <v>3054014.2819401184</v>
      </c>
      <c r="J343" s="186">
        <f>J218+R218*'5. Unit inv. &amp; direct opex'!J$232</f>
        <v>3196166.6977212084</v>
      </c>
      <c r="K343" s="186">
        <f>K218+S218*'5. Unit inv. &amp; direct opex'!K$232</f>
        <v>3295101.2107901</v>
      </c>
      <c r="L343" s="186">
        <f>L218+T218*'5. Unit inv. &amp; direct opex'!L$232</f>
        <v>3397171.7001227466</v>
      </c>
    </row>
    <row r="344" spans="2:12">
      <c r="B344" s="223"/>
      <c r="C344" s="410" t="str">
        <f t="shared" si="325"/>
        <v>T06</v>
      </c>
      <c r="D344" s="410" t="str">
        <f t="shared" si="325"/>
        <v>MSC-PPP</v>
      </c>
      <c r="E344" s="410">
        <f t="shared" si="325"/>
        <v>0</v>
      </c>
      <c r="F344" s="186">
        <f>F219+N219*'5. Unit inv. &amp; direct opex'!F$232</f>
        <v>4173.1965931140594</v>
      </c>
      <c r="G344" s="186">
        <f>G219+O219*'5. Unit inv. &amp; direct opex'!G$232</f>
        <v>4143.5520611665734</v>
      </c>
      <c r="H344" s="186">
        <f>H219+P219*'5. Unit inv. &amp; direct opex'!H$232</f>
        <v>4344.9464284153855</v>
      </c>
      <c r="I344" s="186">
        <f>I219+Q219*'5. Unit inv. &amp; direct opex'!I$232</f>
        <v>4558.2302715524147</v>
      </c>
      <c r="J344" s="186">
        <f>J219+R219*'5. Unit inv. &amp; direct opex'!J$232</f>
        <v>4770.3980563003097</v>
      </c>
      <c r="K344" s="186">
        <f>K219+S219*'5. Unit inv. &amp; direct opex'!K$232</f>
        <v>4918.0615086419411</v>
      </c>
      <c r="L344" s="186">
        <f>L219+T219*'5. Unit inv. &amp; direct opex'!L$232</f>
        <v>5070.4055225712636</v>
      </c>
    </row>
    <row r="345" spans="2:12">
      <c r="B345" s="223"/>
      <c r="C345" s="410" t="str">
        <f t="shared" si="325"/>
        <v>T07</v>
      </c>
      <c r="D345" s="410" t="str">
        <f t="shared" si="325"/>
        <v>MSC-HLR</v>
      </c>
      <c r="E345" s="410">
        <f t="shared" si="325"/>
        <v>0</v>
      </c>
      <c r="F345" s="186">
        <f>F220+N220*'5. Unit inv. &amp; direct opex'!F$232</f>
        <v>2040.2294455224296</v>
      </c>
      <c r="G345" s="186">
        <f>G220+O220*'5. Unit inv. &amp; direct opex'!G$232</f>
        <v>2025.7365632369917</v>
      </c>
      <c r="H345" s="186">
        <f>H220+P220*'5. Unit inv. &amp; direct opex'!H$232</f>
        <v>2124.1960316697441</v>
      </c>
      <c r="I345" s="186">
        <f>I220+Q220*'5. Unit inv. &amp; direct opex'!I$232</f>
        <v>2228.4681327589578</v>
      </c>
      <c r="J345" s="186">
        <f>J220+R220*'5. Unit inv. &amp; direct opex'!J$232</f>
        <v>2332.1946053023735</v>
      </c>
      <c r="K345" s="186">
        <f>K220+S220*'5. Unit inv. &amp; direct opex'!K$232</f>
        <v>2404.3856264471701</v>
      </c>
      <c r="L345" s="186">
        <f>L220+T220*'5. Unit inv. &amp; direct opex'!L$232</f>
        <v>2478.8649221459509</v>
      </c>
    </row>
    <row r="346" spans="2:12">
      <c r="B346" s="223"/>
      <c r="C346" s="410" t="str">
        <f t="shared" si="325"/>
        <v>T08</v>
      </c>
      <c r="D346" s="410" t="str">
        <f t="shared" si="325"/>
        <v>MSC-SMS</v>
      </c>
      <c r="E346" s="410">
        <f t="shared" si="325"/>
        <v>0</v>
      </c>
      <c r="F346" s="186">
        <f>F221+N221*'5. Unit inv. &amp; direct opex'!F$232</f>
        <v>2801.2689182297649</v>
      </c>
      <c r="G346" s="186">
        <f>G221+O221*'5. Unit inv. &amp; direct opex'!G$232</f>
        <v>2867.5485607148862</v>
      </c>
      <c r="H346" s="186">
        <f>H221+P221*'5. Unit inv. &amp; direct opex'!H$232</f>
        <v>2935.8962399932402</v>
      </c>
      <c r="I346" s="186">
        <f>I221+Q221*'5. Unit inv. &amp; direct opex'!I$232</f>
        <v>3006.4396760736363</v>
      </c>
      <c r="J346" s="186">
        <f>J221+R221*'5. Unit inv. &amp; direct opex'!J$232</f>
        <v>3081.3941014989377</v>
      </c>
      <c r="K346" s="186">
        <f>K221+S221*'5. Unit inv. &amp; direct opex'!K$232</f>
        <v>3158.992368841587</v>
      </c>
      <c r="L346" s="186">
        <f>L221+T221*'5. Unit inv. &amp; direct opex'!L$232</f>
        <v>3238.6148945538525</v>
      </c>
    </row>
    <row r="347" spans="2:12">
      <c r="B347" s="223"/>
      <c r="C347" s="410" t="str">
        <f t="shared" si="325"/>
        <v>T09</v>
      </c>
      <c r="D347" s="410" t="str">
        <f t="shared" si="325"/>
        <v>MSC-MMS</v>
      </c>
      <c r="E347" s="410">
        <f t="shared" si="325"/>
        <v>0</v>
      </c>
      <c r="F347" s="186">
        <f>F222+N222*'5. Unit inv. &amp; direct opex'!F$232</f>
        <v>16286.447199010265</v>
      </c>
      <c r="G347" s="186">
        <f>G222+O222*'5. Unit inv. &amp; direct opex'!G$232</f>
        <v>16671.793957644688</v>
      </c>
      <c r="H347" s="186">
        <f>H222+P222*'5. Unit inv. &amp; direct opex'!H$232</f>
        <v>17069.164186007212</v>
      </c>
      <c r="I347" s="186">
        <f>I222+Q222*'5. Unit inv. &amp; direct opex'!I$232</f>
        <v>17479.300442288586</v>
      </c>
      <c r="J347" s="186">
        <f>J222+R222*'5. Unit inv. &amp; direct opex'!J$232</f>
        <v>17915.081985458932</v>
      </c>
      <c r="K347" s="186">
        <f>K222+S222*'5. Unit inv. &amp; direct opex'!K$232</f>
        <v>18366.234702567373</v>
      </c>
      <c r="L347" s="186">
        <f>L222+T222*'5. Unit inv. &amp; direct opex'!L$232</f>
        <v>18829.156363685193</v>
      </c>
    </row>
    <row r="348" spans="2:12">
      <c r="B348" s="223"/>
      <c r="C348" s="410" t="str">
        <f t="shared" si="325"/>
        <v>T10</v>
      </c>
      <c r="D348" s="410" t="str">
        <f t="shared" si="325"/>
        <v>MSC-OSS</v>
      </c>
      <c r="E348" s="410">
        <f t="shared" si="325"/>
        <v>0</v>
      </c>
      <c r="F348" s="186">
        <f>F223+N223*'5. Unit inv. &amp; direct opex'!F$232</f>
        <v>10201.147227612146</v>
      </c>
      <c r="G348" s="186">
        <f>G223+O223*'5. Unit inv. &amp; direct opex'!G$232</f>
        <v>10128.682816184959</v>
      </c>
      <c r="H348" s="186">
        <f>H223+P223*'5. Unit inv. &amp; direct opex'!H$232</f>
        <v>10620.980158348722</v>
      </c>
      <c r="I348" s="186">
        <f>I223+Q223*'5. Unit inv. &amp; direct opex'!I$232</f>
        <v>11142.340663794794</v>
      </c>
      <c r="J348" s="186">
        <f>J223+R223*'5. Unit inv. &amp; direct opex'!J$232</f>
        <v>11660.973026511869</v>
      </c>
      <c r="K348" s="186">
        <f>K223+S223*'5. Unit inv. &amp; direct opex'!K$232</f>
        <v>12021.928132235855</v>
      </c>
      <c r="L348" s="186">
        <f>L223+T223*'5. Unit inv. &amp; direct opex'!L$232</f>
        <v>12394.324610729755</v>
      </c>
    </row>
    <row r="349" spans="2:12">
      <c r="B349" s="223"/>
      <c r="C349" s="410" t="str">
        <f t="shared" ref="C349:E363" si="326">C224</f>
        <v>T11</v>
      </c>
      <c r="D349" s="410" t="str">
        <f t="shared" si="326"/>
        <v>MSC-GPRS</v>
      </c>
      <c r="E349" s="410">
        <f t="shared" si="326"/>
        <v>0</v>
      </c>
      <c r="F349" s="186">
        <f>F224+N224*'5. Unit inv. &amp; direct opex'!F$232</f>
        <v>11128.52424830416</v>
      </c>
      <c r="G349" s="186">
        <f>G224+O224*'5. Unit inv. &amp; direct opex'!G$232</f>
        <v>11049.472163110862</v>
      </c>
      <c r="H349" s="186">
        <f>H224+P224*'5. Unit inv. &amp; direct opex'!H$232</f>
        <v>11586.523809107695</v>
      </c>
      <c r="I349" s="186">
        <f>I224+Q224*'5. Unit inv. &amp; direct opex'!I$232</f>
        <v>12155.280724139775</v>
      </c>
      <c r="J349" s="186">
        <f>J224+R224*'5. Unit inv. &amp; direct opex'!J$232</f>
        <v>12721.061483467493</v>
      </c>
      <c r="K349" s="186">
        <f>K224+S224*'5. Unit inv. &amp; direct opex'!K$232</f>
        <v>13114.830689711844</v>
      </c>
      <c r="L349" s="186">
        <f>L224+T224*'5. Unit inv. &amp; direct opex'!L$232</f>
        <v>13521.081393523369</v>
      </c>
    </row>
    <row r="350" spans="2:12">
      <c r="B350" s="223"/>
      <c r="C350" s="410" t="str">
        <f t="shared" si="326"/>
        <v>T12</v>
      </c>
      <c r="D350" s="410" t="str">
        <f t="shared" si="326"/>
        <v>MSC-BIL</v>
      </c>
      <c r="E350" s="410">
        <f t="shared" si="326"/>
        <v>0</v>
      </c>
      <c r="F350" s="186">
        <f>F225+N225*'5. Unit inv. &amp; direct opex'!F$232</f>
        <v>10201.147227612146</v>
      </c>
      <c r="G350" s="186">
        <f>G225+O225*'5. Unit inv. &amp; direct opex'!G$232</f>
        <v>10128.682816184959</v>
      </c>
      <c r="H350" s="186">
        <f>H225+P225*'5. Unit inv. &amp; direct opex'!H$232</f>
        <v>10620.980158348722</v>
      </c>
      <c r="I350" s="186">
        <f>I225+Q225*'5. Unit inv. &amp; direct opex'!I$232</f>
        <v>11142.340663794794</v>
      </c>
      <c r="J350" s="186">
        <f>J225+R225*'5. Unit inv. &amp; direct opex'!J$232</f>
        <v>11660.973026511869</v>
      </c>
      <c r="K350" s="186">
        <f>K225+S225*'5. Unit inv. &amp; direct opex'!K$232</f>
        <v>12021.928132235855</v>
      </c>
      <c r="L350" s="186">
        <f>L225+T225*'5. Unit inv. &amp; direct opex'!L$232</f>
        <v>12394.324610729755</v>
      </c>
    </row>
    <row r="351" spans="2:12">
      <c r="B351" s="223"/>
      <c r="C351" s="410" t="str">
        <f t="shared" si="326"/>
        <v>T13</v>
      </c>
      <c r="D351" s="410" t="str">
        <f t="shared" si="326"/>
        <v>MSC-IBIL</v>
      </c>
      <c r="E351" s="410">
        <f t="shared" si="326"/>
        <v>0</v>
      </c>
      <c r="F351" s="186">
        <f>F226+N226*'5. Unit inv. &amp; direct opex'!F$232</f>
        <v>890.2819398643328</v>
      </c>
      <c r="G351" s="186">
        <f>G226+O226*'5. Unit inv. &amp; direct opex'!G$232</f>
        <v>883.95777304886906</v>
      </c>
      <c r="H351" s="186">
        <f>H226+P226*'5. Unit inv. &amp; direct opex'!H$232</f>
        <v>926.9219047286158</v>
      </c>
      <c r="I351" s="186">
        <f>I226+Q226*'5. Unit inv. &amp; direct opex'!I$232</f>
        <v>972.42245793118195</v>
      </c>
      <c r="J351" s="186">
        <f>J226+R226*'5. Unit inv. &amp; direct opex'!J$232</f>
        <v>1017.6849186773993</v>
      </c>
      <c r="K351" s="186">
        <f>K226+S226*'5. Unit inv. &amp; direct opex'!K$232</f>
        <v>1049.1864551769474</v>
      </c>
      <c r="L351" s="186">
        <f>L226+T226*'5. Unit inv. &amp; direct opex'!L$232</f>
        <v>1081.6865114818695</v>
      </c>
    </row>
    <row r="352" spans="2:12">
      <c r="B352" s="223"/>
      <c r="C352" s="410" t="str">
        <f t="shared" si="326"/>
        <v>T14</v>
      </c>
      <c r="D352" s="410" t="str">
        <f t="shared" si="326"/>
        <v>MSC-IGW</v>
      </c>
      <c r="E352" s="410">
        <f t="shared" si="326"/>
        <v>0</v>
      </c>
      <c r="F352" s="186">
        <f>F227+N227*'5. Unit inv. &amp; direct opex'!F$232</f>
        <v>21026.39456777263</v>
      </c>
      <c r="G352" s="186">
        <f>G227+O227*'5. Unit inv. &amp; direct opex'!G$232</f>
        <v>21506.738724418825</v>
      </c>
      <c r="H352" s="186">
        <f>H227+P227*'5. Unit inv. &amp; direct opex'!H$232</f>
        <v>22000.319984608821</v>
      </c>
      <c r="I352" s="186">
        <f>I227+Q227*'5. Unit inv. &amp; direct opex'!I$232</f>
        <v>22507.755088513521</v>
      </c>
      <c r="J352" s="186">
        <f>J227+R227*'5. Unit inv. &amp; direct opex'!J$232</f>
        <v>22948.609450440752</v>
      </c>
      <c r="K352" s="186">
        <f>K227+S227*'5. Unit inv. &amp; direct opex'!K$232</f>
        <v>23606.247948187374</v>
      </c>
      <c r="L352" s="186">
        <f>L227+T227*'5. Unit inv. &amp; direct opex'!L$232</f>
        <v>24201.244347280899</v>
      </c>
    </row>
    <row r="353" spans="2:12">
      <c r="B353" s="223"/>
      <c r="C353" s="410" t="str">
        <f t="shared" si="326"/>
        <v>T15</v>
      </c>
      <c r="D353" s="410" t="str">
        <f t="shared" si="326"/>
        <v>MSC-INT</v>
      </c>
      <c r="E353" s="410">
        <f t="shared" si="326"/>
        <v>0</v>
      </c>
      <c r="F353" s="186">
        <f>F228+N228*'5. Unit inv. &amp; direct opex'!F$232</f>
        <v>4205.2789135545263</v>
      </c>
      <c r="G353" s="186">
        <f>G228+O228*'5. Unit inv. &amp; direct opex'!G$232</f>
        <v>4301.3477448837648</v>
      </c>
      <c r="H353" s="186">
        <f>H228+P228*'5. Unit inv. &amp; direct opex'!H$232</f>
        <v>4400.0639969217646</v>
      </c>
      <c r="I353" s="186">
        <f>I228+Q228*'5. Unit inv. &amp; direct opex'!I$232</f>
        <v>4501.5510177027036</v>
      </c>
      <c r="J353" s="186">
        <f>J228+R228*'5. Unit inv. &amp; direct opex'!J$232</f>
        <v>4589.7218900881508</v>
      </c>
      <c r="K353" s="186">
        <f>K228+S228*'5. Unit inv. &amp; direct opex'!K$232</f>
        <v>4721.2495896374739</v>
      </c>
      <c r="L353" s="186">
        <f>L228+T228*'5. Unit inv. &amp; direct opex'!L$232</f>
        <v>4840.2488694561798</v>
      </c>
    </row>
    <row r="354" spans="2:12">
      <c r="B354" s="223"/>
      <c r="C354" s="410" t="str">
        <f t="shared" si="326"/>
        <v>T16</v>
      </c>
      <c r="D354" s="410" t="str">
        <f t="shared" si="326"/>
        <v>MSC-IN/NGIN</v>
      </c>
      <c r="E354" s="410">
        <f t="shared" si="326"/>
        <v>0</v>
      </c>
      <c r="F354" s="186">
        <f>F229+N229*'5. Unit inv. &amp; direct opex'!F$232</f>
        <v>2839.2344650648042</v>
      </c>
      <c r="G354" s="186">
        <f>G229+O229*'5. Unit inv. &amp; direct opex'!G$232</f>
        <v>2901.7344404279784</v>
      </c>
      <c r="H354" s="186">
        <f>H229+P229*'5. Unit inv. &amp; direct opex'!H$232</f>
        <v>2965.7071263712869</v>
      </c>
      <c r="I354" s="186">
        <f>I229+Q229*'5. Unit inv. &amp; direct opex'!I$232</f>
        <v>3031.188720415083</v>
      </c>
      <c r="J354" s="186">
        <f>J229+R229*'5. Unit inv. &amp; direct opex'!J$232</f>
        <v>3073.9529754083319</v>
      </c>
      <c r="K354" s="186">
        <f>K229+S229*'5. Unit inv. &amp; direct opex'!K$232</f>
        <v>3173.1076476035441</v>
      </c>
      <c r="L354" s="186">
        <f>L229+T229*'5. Unit inv. &amp; direct opex'!L$232</f>
        <v>3253.0859494668516</v>
      </c>
    </row>
    <row r="355" spans="2:12">
      <c r="B355" s="223"/>
      <c r="C355" s="410" t="str">
        <f t="shared" si="326"/>
        <v>T17</v>
      </c>
      <c r="D355" s="410" t="str">
        <f t="shared" si="326"/>
        <v>eNodeB-MSC</v>
      </c>
      <c r="E355" s="410">
        <f t="shared" si="326"/>
        <v>0</v>
      </c>
      <c r="F355" s="186">
        <f>F230+N230*'5. Unit inv. &amp; direct opex'!F$232</f>
        <v>0</v>
      </c>
      <c r="G355" s="186">
        <f>G230+O230*'5. Unit inv. &amp; direct opex'!G$232</f>
        <v>0</v>
      </c>
      <c r="H355" s="186">
        <f>H230+P230*'5. Unit inv. &amp; direct opex'!H$232</f>
        <v>0</v>
      </c>
      <c r="I355" s="186">
        <f>I230+Q230*'5. Unit inv. &amp; direct opex'!I$232</f>
        <v>0</v>
      </c>
      <c r="J355" s="186">
        <f>J230+R230*'5. Unit inv. &amp; direct opex'!J$232</f>
        <v>0</v>
      </c>
      <c r="K355" s="186">
        <f>K230+S230*'5. Unit inv. &amp; direct opex'!K$232</f>
        <v>0</v>
      </c>
      <c r="L355" s="186">
        <f>L230+T230*'5. Unit inv. &amp; direct opex'!L$232</f>
        <v>0</v>
      </c>
    </row>
    <row r="356" spans="2:12">
      <c r="B356" s="223"/>
      <c r="C356" s="410" t="str">
        <f t="shared" si="326"/>
        <v>T18</v>
      </c>
      <c r="D356" s="410" t="str">
        <f t="shared" si="326"/>
        <v>OTHER: complete as required</v>
      </c>
      <c r="E356" s="410">
        <f t="shared" si="326"/>
        <v>0</v>
      </c>
      <c r="F356" s="186">
        <f>F231+N231*'5. Unit inv. &amp; direct opex'!F$232</f>
        <v>0</v>
      </c>
      <c r="G356" s="186">
        <f>G231+O231*'5. Unit inv. &amp; direct opex'!G$232</f>
        <v>0</v>
      </c>
      <c r="H356" s="186">
        <f>H231+P231*'5. Unit inv. &amp; direct opex'!H$232</f>
        <v>0</v>
      </c>
      <c r="I356" s="186">
        <f>I231+Q231*'5. Unit inv. &amp; direct opex'!I$232</f>
        <v>0</v>
      </c>
      <c r="J356" s="186">
        <f>J231+R231*'5. Unit inv. &amp; direct opex'!J$232</f>
        <v>0</v>
      </c>
      <c r="K356" s="186">
        <f>K231+S231*'5. Unit inv. &amp; direct opex'!K$232</f>
        <v>0</v>
      </c>
      <c r="L356" s="186">
        <f>L231+T231*'5. Unit inv. &amp; direct opex'!L$232</f>
        <v>0</v>
      </c>
    </row>
    <row r="357" spans="2:12">
      <c r="B357" s="223"/>
      <c r="C357" s="410" t="str">
        <f t="shared" si="326"/>
        <v>T19</v>
      </c>
      <c r="D357" s="410" t="str">
        <f t="shared" si="326"/>
        <v>OTHER: complete as required</v>
      </c>
      <c r="E357" s="410">
        <f t="shared" si="326"/>
        <v>0</v>
      </c>
      <c r="F357" s="186">
        <f>F232+N232*'5. Unit inv. &amp; direct opex'!F$232</f>
        <v>0</v>
      </c>
      <c r="G357" s="186">
        <f>G232+O232*'5. Unit inv. &amp; direct opex'!G$232</f>
        <v>0</v>
      </c>
      <c r="H357" s="186">
        <f>H232+P232*'5. Unit inv. &amp; direct opex'!H$232</f>
        <v>0</v>
      </c>
      <c r="I357" s="186">
        <f>I232+Q232*'5. Unit inv. &amp; direct opex'!I$232</f>
        <v>0</v>
      </c>
      <c r="J357" s="186">
        <f>J232+R232*'5. Unit inv. &amp; direct opex'!J$232</f>
        <v>0</v>
      </c>
      <c r="K357" s="186">
        <f>K232+S232*'5. Unit inv. &amp; direct opex'!K$232</f>
        <v>0</v>
      </c>
      <c r="L357" s="186">
        <f>L232+T232*'5. Unit inv. &amp; direct opex'!L$232</f>
        <v>0</v>
      </c>
    </row>
    <row r="358" spans="2:12">
      <c r="B358" s="223"/>
      <c r="C358" s="410" t="str">
        <f t="shared" si="326"/>
        <v>T20</v>
      </c>
      <c r="D358" s="410" t="str">
        <f t="shared" si="326"/>
        <v>OTHER: complete as required</v>
      </c>
      <c r="E358" s="410">
        <f t="shared" si="326"/>
        <v>0</v>
      </c>
      <c r="F358" s="186">
        <f>F233+N233*'5. Unit inv. &amp; direct opex'!F$232</f>
        <v>0</v>
      </c>
      <c r="G358" s="186">
        <f>G233+O233*'5. Unit inv. &amp; direct opex'!G$232</f>
        <v>0</v>
      </c>
      <c r="H358" s="186">
        <f>H233+P233*'5. Unit inv. &amp; direct opex'!H$232</f>
        <v>0</v>
      </c>
      <c r="I358" s="186">
        <f>I233+Q233*'5. Unit inv. &amp; direct opex'!I$232</f>
        <v>0</v>
      </c>
      <c r="J358" s="186">
        <f>J233+R233*'5. Unit inv. &amp; direct opex'!J$232</f>
        <v>0</v>
      </c>
      <c r="K358" s="186">
        <f>K233+S233*'5. Unit inv. &amp; direct opex'!K$232</f>
        <v>0</v>
      </c>
      <c r="L358" s="186">
        <f>L233+T233*'5. Unit inv. &amp; direct opex'!L$232</f>
        <v>0</v>
      </c>
    </row>
    <row r="359" spans="2:12">
      <c r="B359" s="223"/>
      <c r="C359" s="410" t="str">
        <f t="shared" si="326"/>
        <v>T21</v>
      </c>
      <c r="D359" s="410" t="str">
        <f t="shared" si="326"/>
        <v>OTHER: complete as required</v>
      </c>
      <c r="E359" s="410">
        <f t="shared" si="326"/>
        <v>0</v>
      </c>
      <c r="F359" s="186">
        <f>F234+N234*'5. Unit inv. &amp; direct opex'!F$232</f>
        <v>0</v>
      </c>
      <c r="G359" s="186">
        <f>G234+O234*'5. Unit inv. &amp; direct opex'!G$232</f>
        <v>0</v>
      </c>
      <c r="H359" s="186">
        <f>H234+P234*'5. Unit inv. &amp; direct opex'!H$232</f>
        <v>0</v>
      </c>
      <c r="I359" s="186">
        <f>I234+Q234*'5. Unit inv. &amp; direct opex'!I$232</f>
        <v>0</v>
      </c>
      <c r="J359" s="186">
        <f>J234+R234*'5. Unit inv. &amp; direct opex'!J$232</f>
        <v>0</v>
      </c>
      <c r="K359" s="186">
        <f>K234+S234*'5. Unit inv. &amp; direct opex'!K$232</f>
        <v>0</v>
      </c>
      <c r="L359" s="186">
        <f>L234+T234*'5. Unit inv. &amp; direct opex'!L$232</f>
        <v>0</v>
      </c>
    </row>
    <row r="360" spans="2:12">
      <c r="B360" s="223"/>
      <c r="C360" s="410" t="str">
        <f t="shared" si="326"/>
        <v>T22</v>
      </c>
      <c r="D360" s="410" t="str">
        <f t="shared" si="326"/>
        <v>OTHER: complete as required</v>
      </c>
      <c r="E360" s="410">
        <f t="shared" si="326"/>
        <v>0</v>
      </c>
      <c r="F360" s="186">
        <f>F235+N235*'5. Unit inv. &amp; direct opex'!F$232</f>
        <v>0</v>
      </c>
      <c r="G360" s="186">
        <f>G235+O235*'5. Unit inv. &amp; direct opex'!G$232</f>
        <v>0</v>
      </c>
      <c r="H360" s="186">
        <f>H235+P235*'5. Unit inv. &amp; direct opex'!H$232</f>
        <v>0</v>
      </c>
      <c r="I360" s="186">
        <f>I235+Q235*'5. Unit inv. &amp; direct opex'!I$232</f>
        <v>0</v>
      </c>
      <c r="J360" s="186">
        <f>J235+R235*'5. Unit inv. &amp; direct opex'!J$232</f>
        <v>0</v>
      </c>
      <c r="K360" s="186">
        <f>K235+S235*'5. Unit inv. &amp; direct opex'!K$232</f>
        <v>0</v>
      </c>
      <c r="L360" s="186">
        <f>L235+T235*'5. Unit inv. &amp; direct opex'!L$232</f>
        <v>0</v>
      </c>
    </row>
    <row r="361" spans="2:12">
      <c r="B361" s="223"/>
      <c r="C361" s="410" t="str">
        <f t="shared" si="326"/>
        <v>T23</v>
      </c>
      <c r="D361" s="410" t="str">
        <f t="shared" si="326"/>
        <v>OTHER: complete as required</v>
      </c>
      <c r="E361" s="410">
        <f t="shared" si="326"/>
        <v>0</v>
      </c>
      <c r="F361" s="186">
        <f>F236+N236*'5. Unit inv. &amp; direct opex'!F$232</f>
        <v>0</v>
      </c>
      <c r="G361" s="186">
        <f>G236+O236*'5. Unit inv. &amp; direct opex'!G$232</f>
        <v>0</v>
      </c>
      <c r="H361" s="186">
        <f>H236+P236*'5. Unit inv. &amp; direct opex'!H$232</f>
        <v>0</v>
      </c>
      <c r="I361" s="186">
        <f>I236+Q236*'5. Unit inv. &amp; direct opex'!I$232</f>
        <v>0</v>
      </c>
      <c r="J361" s="186">
        <f>J236+R236*'5. Unit inv. &amp; direct opex'!J$232</f>
        <v>0</v>
      </c>
      <c r="K361" s="186">
        <f>K236+S236*'5. Unit inv. &amp; direct opex'!K$232</f>
        <v>0</v>
      </c>
      <c r="L361" s="186">
        <f>L236+T236*'5. Unit inv. &amp; direct opex'!L$232</f>
        <v>0</v>
      </c>
    </row>
    <row r="362" spans="2:12">
      <c r="B362" s="223"/>
      <c r="C362" s="410" t="str">
        <f t="shared" si="326"/>
        <v>T24</v>
      </c>
      <c r="D362" s="410" t="str">
        <f t="shared" si="326"/>
        <v>OTHER: complete as required</v>
      </c>
      <c r="E362" s="410">
        <f t="shared" si="326"/>
        <v>0</v>
      </c>
      <c r="F362" s="186">
        <f>F237+N237*'5. Unit inv. &amp; direct opex'!F$232</f>
        <v>0</v>
      </c>
      <c r="G362" s="186">
        <f>G237+O237*'5. Unit inv. &amp; direct opex'!G$232</f>
        <v>0</v>
      </c>
      <c r="H362" s="186">
        <f>H237+P237*'5. Unit inv. &amp; direct opex'!H$232</f>
        <v>0</v>
      </c>
      <c r="I362" s="186">
        <f>I237+Q237*'5. Unit inv. &amp; direct opex'!I$232</f>
        <v>0</v>
      </c>
      <c r="J362" s="186">
        <f>J237+R237*'5. Unit inv. &amp; direct opex'!J$232</f>
        <v>0</v>
      </c>
      <c r="K362" s="186">
        <f>K237+S237*'5. Unit inv. &amp; direct opex'!K$232</f>
        <v>0</v>
      </c>
      <c r="L362" s="186">
        <f>L237+T237*'5. Unit inv. &amp; direct opex'!L$232</f>
        <v>0</v>
      </c>
    </row>
    <row r="363" spans="2:12">
      <c r="B363" s="223"/>
      <c r="C363" s="410" t="str">
        <f t="shared" si="326"/>
        <v>T25</v>
      </c>
      <c r="D363" s="410" t="str">
        <f t="shared" si="326"/>
        <v>OTHER: complete as required</v>
      </c>
      <c r="E363" s="410">
        <f t="shared" si="326"/>
        <v>0</v>
      </c>
      <c r="F363" s="186">
        <f>F238+N238*'5. Unit inv. &amp; direct opex'!F$232</f>
        <v>0</v>
      </c>
      <c r="G363" s="186">
        <f>G238+O238*'5. Unit inv. &amp; direct opex'!G$232</f>
        <v>0</v>
      </c>
      <c r="H363" s="186">
        <f>H238+P238*'5. Unit inv. &amp; direct opex'!H$232</f>
        <v>0</v>
      </c>
      <c r="I363" s="186">
        <f>I238+Q238*'5. Unit inv. &amp; direct opex'!I$232</f>
        <v>0</v>
      </c>
      <c r="J363" s="186">
        <f>J238+R238*'5. Unit inv. &amp; direct opex'!J$232</f>
        <v>0</v>
      </c>
      <c r="K363" s="186">
        <f>K238+S238*'5. Unit inv. &amp; direct opex'!K$232</f>
        <v>0</v>
      </c>
      <c r="L363" s="186">
        <f>L238+T238*'5. Unit inv. &amp; direct opex'!L$232</f>
        <v>0</v>
      </c>
    </row>
    <row r="364" spans="2:12">
      <c r="B364" s="223"/>
      <c r="C364" s="420" t="s">
        <v>178</v>
      </c>
      <c r="D364" s="324"/>
      <c r="E364" s="324"/>
      <c r="F364" s="422">
        <f t="shared" ref="F364:K364" si="327">SUM(F309:F363)</f>
        <v>142003961.12674695</v>
      </c>
      <c r="G364" s="422">
        <f t="shared" si="327"/>
        <v>145479618.44234923</v>
      </c>
      <c r="H364" s="422">
        <f t="shared" si="327"/>
        <v>148983985.22779629</v>
      </c>
      <c r="I364" s="422">
        <f t="shared" si="327"/>
        <v>152471549.7888293</v>
      </c>
      <c r="J364" s="422">
        <f t="shared" si="327"/>
        <v>154408016.34287855</v>
      </c>
      <c r="K364" s="422">
        <f t="shared" si="327"/>
        <v>156068009.20602089</v>
      </c>
      <c r="L364" s="422">
        <f t="shared" ref="L364" si="328">SUM(L309:L363)</f>
        <v>157941381.90810612</v>
      </c>
    </row>
    <row r="365" spans="2:12">
      <c r="B365" s="223"/>
      <c r="C365" s="223"/>
      <c r="D365" s="223"/>
      <c r="E365" s="223"/>
      <c r="F365" s="446" t="str">
        <f>IF(ROUNDDOWN(F364,0)=ROUNDDOWN((F239+'5. Unit inv. &amp; direct opex'!F232),0),"OK","ERROR")</f>
        <v>OK</v>
      </c>
      <c r="G365" s="446" t="str">
        <f>IF(G364=(G239+'5. Unit inv. &amp; direct opex'!G232),"OK","ERROR")</f>
        <v>OK</v>
      </c>
      <c r="H365" s="446" t="str">
        <f>IF(H364=(H239+'5. Unit inv. &amp; direct opex'!H232),"OK","ERROR")</f>
        <v>OK</v>
      </c>
      <c r="I365" s="446" t="str">
        <f>IF(I364=(I239+'5. Unit inv. &amp; direct opex'!I232),"OK","ERROR")</f>
        <v>OK</v>
      </c>
      <c r="J365" s="446" t="str">
        <f>IF(J364=(J239+'5. Unit inv. &amp; direct opex'!J232),"OK","ERROR")</f>
        <v>OK</v>
      </c>
      <c r="K365" s="446" t="str">
        <f>IF(K364=(K239+'5. Unit inv. &amp; direct opex'!K232),"OK","ERROR")</f>
        <v>OK</v>
      </c>
      <c r="L365" s="446" t="str">
        <f>IF(L364=(L239+'5. Unit inv. &amp; direct opex'!L232),"OK","ERROR")</f>
        <v>OK</v>
      </c>
    </row>
    <row r="367" spans="2:12">
      <c r="F367" s="440"/>
      <c r="G367" s="440"/>
      <c r="H367" s="440"/>
      <c r="I367" s="440"/>
      <c r="J367" s="440"/>
      <c r="K367" s="440"/>
      <c r="L367" s="440"/>
    </row>
    <row r="368" spans="2:12">
      <c r="F368" s="623"/>
      <c r="G368" s="623"/>
      <c r="H368" s="623"/>
      <c r="I368" s="623"/>
      <c r="J368" s="623"/>
      <c r="K368" s="623"/>
      <c r="L368" s="623"/>
    </row>
  </sheetData>
  <mergeCells count="41">
    <mergeCell ref="F306:L306"/>
    <mergeCell ref="F111:L111"/>
    <mergeCell ref="F148:L148"/>
    <mergeCell ref="F180:L180"/>
    <mergeCell ref="N180:T180"/>
    <mergeCell ref="F243:L243"/>
    <mergeCell ref="AU14:BA14"/>
    <mergeCell ref="AU22:BA22"/>
    <mergeCell ref="AU59:BA59"/>
    <mergeCell ref="AU66:BA66"/>
    <mergeCell ref="AU77:BA77"/>
    <mergeCell ref="AN14:AT14"/>
    <mergeCell ref="AN22:AT22"/>
    <mergeCell ref="AN59:AT59"/>
    <mergeCell ref="AN66:AT66"/>
    <mergeCell ref="AN77:AT77"/>
    <mergeCell ref="AA77:AF77"/>
    <mergeCell ref="AG14:AM14"/>
    <mergeCell ref="AG22:AM22"/>
    <mergeCell ref="AG59:AM59"/>
    <mergeCell ref="AG66:AM66"/>
    <mergeCell ref="AG77:AM77"/>
    <mergeCell ref="AA14:AF14"/>
    <mergeCell ref="AA22:AF22"/>
    <mergeCell ref="AA59:AF59"/>
    <mergeCell ref="AA66:AF66"/>
    <mergeCell ref="M14:S14"/>
    <mergeCell ref="T14:Z14"/>
    <mergeCell ref="T22:Z22"/>
    <mergeCell ref="T59:Z59"/>
    <mergeCell ref="T66:Z66"/>
    <mergeCell ref="F14:L14"/>
    <mergeCell ref="F22:L22"/>
    <mergeCell ref="F59:L59"/>
    <mergeCell ref="F66:L66"/>
    <mergeCell ref="F77:L77"/>
    <mergeCell ref="M77:S77"/>
    <mergeCell ref="M66:S66"/>
    <mergeCell ref="M59:S59"/>
    <mergeCell ref="M22:S22"/>
    <mergeCell ref="T77:Z77"/>
  </mergeCells>
  <pageMargins left="0.7" right="0.7" top="0.75" bottom="0.75" header="0.3" footer="0.3"/>
  <pageSetup paperSize="9" orientation="portrait" horizontalDpi="0" verticalDpi="0"/>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sheetPr>
    <tabColor theme="4" tint="0.59999389629810485"/>
  </sheetPr>
  <dimension ref="A1:BK284"/>
  <sheetViews>
    <sheetView showGridLines="0" topLeftCell="A244" zoomScale="80" zoomScaleNormal="80" zoomScalePageLayoutView="80" workbookViewId="0">
      <selection activeCell="B1" sqref="B1"/>
    </sheetView>
  </sheetViews>
  <sheetFormatPr defaultColWidth="8.85546875" defaultRowHeight="12.75"/>
  <cols>
    <col min="1" max="1" width="3.42578125" style="223" bestFit="1" customWidth="1"/>
    <col min="3" max="3" width="19" customWidth="1"/>
    <col min="4" max="4" width="91.7109375" customWidth="1"/>
    <col min="5" max="5" width="12.140625" bestFit="1" customWidth="1"/>
    <col min="6" max="10" width="10.7109375" bestFit="1" customWidth="1"/>
    <col min="14" max="15" width="10.7109375" bestFit="1" customWidth="1"/>
    <col min="17" max="17" width="10.7109375" bestFit="1" customWidth="1"/>
    <col min="26" max="26" width="7.85546875" bestFit="1" customWidth="1"/>
    <col min="29" max="29" width="13.28515625" customWidth="1"/>
    <col min="33" max="33" width="8.85546875" style="223"/>
    <col min="35" max="35" width="12.140625" style="223" bestFit="1" customWidth="1"/>
    <col min="36" max="36" width="12.42578125" style="223" bestFit="1" customWidth="1"/>
    <col min="37" max="37" width="9.85546875" style="223" bestFit="1" customWidth="1"/>
    <col min="38" max="38" width="10.140625" style="223" bestFit="1" customWidth="1"/>
    <col min="39" max="39" width="10" style="223" bestFit="1" customWidth="1"/>
    <col min="40" max="40" width="9.7109375" style="223" bestFit="1" customWidth="1"/>
    <col min="41" max="42" width="9.85546875" style="223" bestFit="1" customWidth="1"/>
    <col min="43" max="43" width="10.140625" style="223" bestFit="1" customWidth="1"/>
    <col min="44" max="44" width="9.85546875" style="223" bestFit="1" customWidth="1"/>
    <col min="45" max="45" width="11.28515625" style="223" bestFit="1" customWidth="1"/>
    <col min="46" max="46" width="8.7109375" style="223" bestFit="1" customWidth="1"/>
    <col min="47" max="47" width="8.85546875" style="223"/>
    <col min="48" max="48" width="9.42578125" style="223" bestFit="1" customWidth="1"/>
    <col min="49" max="49" width="8.85546875" style="223" bestFit="1" customWidth="1"/>
    <col min="50" max="50" width="8.85546875" style="223"/>
    <col min="51" max="51" width="12.7109375" style="223" customWidth="1"/>
    <col min="52" max="59" width="8.85546875" style="223"/>
    <col min="61" max="61" width="9.85546875" bestFit="1" customWidth="1"/>
  </cols>
  <sheetData>
    <row r="1" spans="1:59" ht="23.25">
      <c r="A1" s="453">
        <v>8</v>
      </c>
      <c r="B1" s="468" t="s">
        <v>1096</v>
      </c>
      <c r="C1" s="453"/>
      <c r="D1" s="454"/>
    </row>
    <row r="2" spans="1:59">
      <c r="B2" s="265"/>
      <c r="C2" s="403"/>
      <c r="D2" s="265"/>
    </row>
    <row r="3" spans="1:59">
      <c r="B3" s="912" t="s">
        <v>1007</v>
      </c>
      <c r="C3" s="912"/>
      <c r="D3" s="466" t="s">
        <v>1064</v>
      </c>
      <c r="E3" s="267"/>
      <c r="F3" s="267"/>
      <c r="G3" s="267"/>
      <c r="H3" s="267"/>
      <c r="I3" s="267"/>
      <c r="J3" s="267"/>
      <c r="K3" s="267"/>
      <c r="L3" s="267"/>
      <c r="M3" s="267"/>
      <c r="N3" s="267"/>
      <c r="O3" s="267"/>
      <c r="P3" s="267"/>
    </row>
    <row r="4" spans="1:59">
      <c r="B4" s="913" t="s">
        <v>1009</v>
      </c>
      <c r="C4" s="913"/>
      <c r="D4" s="465" t="s">
        <v>1019</v>
      </c>
      <c r="E4" s="271"/>
      <c r="F4" s="271"/>
      <c r="G4" s="271"/>
      <c r="H4" s="271"/>
      <c r="I4" s="271"/>
      <c r="J4" s="271"/>
      <c r="K4" s="271"/>
      <c r="L4" s="271"/>
      <c r="M4" s="271"/>
      <c r="N4" s="271"/>
      <c r="O4" s="271"/>
      <c r="P4" s="271"/>
    </row>
    <row r="5" spans="1:59">
      <c r="B5" s="914" t="s">
        <v>1057</v>
      </c>
      <c r="C5" s="914"/>
      <c r="D5" s="355" t="s">
        <v>1065</v>
      </c>
      <c r="E5" s="268"/>
      <c r="F5" s="268"/>
      <c r="G5" s="268"/>
      <c r="H5" s="268"/>
      <c r="I5" s="268"/>
      <c r="J5" s="268"/>
      <c r="K5" s="268"/>
      <c r="L5" s="268"/>
      <c r="M5" s="268"/>
      <c r="N5" s="268"/>
      <c r="O5" s="268"/>
      <c r="P5" s="268"/>
    </row>
    <row r="6" spans="1:59">
      <c r="B6" s="914" t="s">
        <v>1048</v>
      </c>
      <c r="C6" s="914"/>
      <c r="D6" s="355" t="s">
        <v>1066</v>
      </c>
      <c r="E6" s="268"/>
      <c r="F6" s="268"/>
      <c r="G6" s="268"/>
      <c r="H6" s="268"/>
      <c r="I6" s="268"/>
      <c r="J6" s="268"/>
      <c r="K6" s="268"/>
      <c r="L6" s="268"/>
      <c r="M6" s="268"/>
      <c r="N6" s="268"/>
      <c r="O6" s="268"/>
      <c r="P6" s="268"/>
    </row>
    <row r="7" spans="1:59">
      <c r="B7" s="915" t="s">
        <v>1013</v>
      </c>
      <c r="C7" s="915"/>
      <c r="D7" s="356" t="s">
        <v>1067</v>
      </c>
      <c r="E7" s="269"/>
      <c r="F7" s="269"/>
      <c r="G7" s="269"/>
      <c r="H7" s="269"/>
      <c r="I7" s="269"/>
      <c r="J7" s="269"/>
      <c r="K7" s="269"/>
      <c r="L7" s="269"/>
      <c r="M7" s="269"/>
      <c r="N7" s="269"/>
      <c r="O7" s="269"/>
      <c r="P7" s="269"/>
    </row>
    <row r="8" spans="1:59">
      <c r="B8" s="911" t="s">
        <v>1015</v>
      </c>
      <c r="C8" s="911"/>
      <c r="D8" s="357" t="s">
        <v>1068</v>
      </c>
      <c r="E8" s="270"/>
      <c r="F8" s="270"/>
      <c r="G8" s="270"/>
      <c r="H8" s="270"/>
      <c r="I8" s="270"/>
      <c r="J8" s="270"/>
      <c r="K8" s="270"/>
      <c r="L8" s="270"/>
      <c r="M8" s="270"/>
      <c r="N8" s="270"/>
      <c r="O8" s="270"/>
      <c r="P8" s="270"/>
    </row>
    <row r="9" spans="1:59">
      <c r="B9" s="232"/>
      <c r="C9" s="455"/>
      <c r="D9" s="265"/>
    </row>
    <row r="10" spans="1:59">
      <c r="B10" s="232"/>
      <c r="C10" s="232"/>
      <c r="D10" s="232"/>
    </row>
    <row r="11" spans="1:59">
      <c r="B11" s="456">
        <f>A1+0.01</f>
        <v>8.01</v>
      </c>
      <c r="C11" s="234" t="s">
        <v>469</v>
      </c>
      <c r="D11" s="457"/>
    </row>
    <row r="13" spans="1:59" s="702" customFormat="1">
      <c r="C13" s="716" t="s">
        <v>0</v>
      </c>
      <c r="D13" s="716"/>
      <c r="E13" s="703" t="s">
        <v>95</v>
      </c>
      <c r="F13" s="703" t="s">
        <v>96</v>
      </c>
      <c r="G13" s="703" t="s">
        <v>97</v>
      </c>
      <c r="H13" s="703" t="s">
        <v>98</v>
      </c>
      <c r="I13" s="703" t="s">
        <v>99</v>
      </c>
      <c r="J13" s="703" t="s">
        <v>100</v>
      </c>
      <c r="K13" s="703" t="s">
        <v>101</v>
      </c>
      <c r="L13" s="703" t="s">
        <v>102</v>
      </c>
      <c r="M13" s="703" t="s">
        <v>103</v>
      </c>
      <c r="N13" s="703" t="s">
        <v>104</v>
      </c>
      <c r="O13" s="703" t="s">
        <v>105</v>
      </c>
      <c r="P13" s="703" t="s">
        <v>106</v>
      </c>
      <c r="Q13" s="703" t="s">
        <v>107</v>
      </c>
      <c r="R13" s="703" t="s">
        <v>108</v>
      </c>
      <c r="S13" s="703" t="s">
        <v>109</v>
      </c>
      <c r="T13" s="703" t="s">
        <v>110</v>
      </c>
      <c r="U13" s="703" t="s">
        <v>125</v>
      </c>
      <c r="V13" s="703" t="s">
        <v>126</v>
      </c>
      <c r="W13" s="703" t="s">
        <v>127</v>
      </c>
      <c r="X13" s="703" t="s">
        <v>128</v>
      </c>
      <c r="Y13" s="703" t="s">
        <v>129</v>
      </c>
      <c r="Z13" s="703" t="s">
        <v>130</v>
      </c>
      <c r="AA13" s="703" t="s">
        <v>131</v>
      </c>
      <c r="AB13" s="703" t="s">
        <v>132</v>
      </c>
      <c r="AC13" s="703" t="s">
        <v>203</v>
      </c>
      <c r="AD13" s="703" t="s">
        <v>204</v>
      </c>
      <c r="AE13" s="703" t="s">
        <v>231</v>
      </c>
      <c r="AF13" s="703" t="s">
        <v>232</v>
      </c>
      <c r="AG13" s="703" t="s">
        <v>233</v>
      </c>
      <c r="AH13" s="703" t="s">
        <v>234</v>
      </c>
      <c r="AI13" s="717" t="s">
        <v>80</v>
      </c>
      <c r="AJ13" s="717" t="s">
        <v>81</v>
      </c>
      <c r="AK13" s="717" t="s">
        <v>82</v>
      </c>
      <c r="AL13" s="717" t="s">
        <v>83</v>
      </c>
      <c r="AM13" s="717" t="s">
        <v>84</v>
      </c>
      <c r="AN13" s="717" t="s">
        <v>85</v>
      </c>
      <c r="AO13" s="717" t="s">
        <v>86</v>
      </c>
      <c r="AP13" s="717" t="s">
        <v>87</v>
      </c>
      <c r="AQ13" s="717" t="s">
        <v>88</v>
      </c>
      <c r="AR13" s="717" t="s">
        <v>89</v>
      </c>
      <c r="AS13" s="717" t="s">
        <v>90</v>
      </c>
      <c r="AT13" s="717" t="s">
        <v>91</v>
      </c>
      <c r="AU13" s="717" t="s">
        <v>92</v>
      </c>
      <c r="AV13" s="717" t="s">
        <v>93</v>
      </c>
      <c r="AW13" s="717" t="s">
        <v>94</v>
      </c>
      <c r="AX13" s="717" t="s">
        <v>133</v>
      </c>
      <c r="AY13" s="717" t="s">
        <v>206</v>
      </c>
      <c r="AZ13" s="717" t="s">
        <v>207</v>
      </c>
      <c r="BA13" s="717" t="s">
        <v>134</v>
      </c>
      <c r="BB13" s="717" t="s">
        <v>235</v>
      </c>
      <c r="BC13" s="717" t="s">
        <v>236</v>
      </c>
      <c r="BD13" s="717" t="s">
        <v>237</v>
      </c>
      <c r="BE13" s="717" t="s">
        <v>238</v>
      </c>
      <c r="BF13" s="717" t="s">
        <v>239</v>
      </c>
      <c r="BG13" s="717" t="s">
        <v>240</v>
      </c>
    </row>
    <row r="14" spans="1:59" s="714" customFormat="1">
      <c r="C14" s="718"/>
      <c r="D14" s="716" t="s">
        <v>54</v>
      </c>
      <c r="E14" s="704" t="str">
        <f>'3. Network design parameters'!E761</f>
        <v>TRX</v>
      </c>
      <c r="F14" s="704" t="str">
        <f>'3. Network design parameters'!F761</f>
        <v>Radio</v>
      </c>
      <c r="G14" s="704" t="str">
        <f>'3. Network design parameters'!G761</f>
        <v>BTS</v>
      </c>
      <c r="H14" s="704" t="str">
        <f>'3. Network design parameters'!H761</f>
        <v>Node B</v>
      </c>
      <c r="I14" s="704" t="str">
        <f>'3. Network design parameters'!I761</f>
        <v>BSC</v>
      </c>
      <c r="J14" s="704" t="str">
        <f>'3. Network design parameters'!J761</f>
        <v>RNC</v>
      </c>
      <c r="K14" s="704" t="str">
        <f>'3. Network design parameters'!K761</f>
        <v>MSC</v>
      </c>
      <c r="L14" s="704" t="str">
        <f>'3. Network design parameters'!L761</f>
        <v>HLR</v>
      </c>
      <c r="M14" s="704" t="str">
        <f>'3. Network design parameters'!M761</f>
        <v>PPP</v>
      </c>
      <c r="N14" s="704" t="str">
        <f>'3. Network design parameters'!N761</f>
        <v>SMSG</v>
      </c>
      <c r="O14" s="704" t="str">
        <f>'3. Network design parameters'!O761</f>
        <v>SMSC</v>
      </c>
      <c r="P14" s="704" t="str">
        <f>'3. Network design parameters'!P761</f>
        <v>MMSC</v>
      </c>
      <c r="Q14" s="704" t="str">
        <f>'3. Network design parameters'!Q761</f>
        <v>VMS</v>
      </c>
      <c r="R14" s="704" t="str">
        <f>'3. Network design parameters'!R761</f>
        <v>NMS</v>
      </c>
      <c r="S14" s="704" t="str">
        <f>'3. Network design parameters'!S761</f>
        <v>OSS</v>
      </c>
      <c r="T14" s="704" t="str">
        <f>'3. Network design parameters'!T761</f>
        <v>GPRS</v>
      </c>
      <c r="U14" s="704" t="str">
        <f>'3. Network design parameters'!U761</f>
        <v>BIL</v>
      </c>
      <c r="V14" s="704" t="str">
        <f>'3. Network design parameters'!V761</f>
        <v>IBIL</v>
      </c>
      <c r="W14" s="704" t="str">
        <f>'3. Network design parameters'!W761</f>
        <v>IGW</v>
      </c>
      <c r="X14" s="704" t="str">
        <f>'3. Network design parameters'!X761</f>
        <v>INT</v>
      </c>
      <c r="Y14" s="704" t="str">
        <f>'3. Network design parameters'!Y761</f>
        <v>SGSN</v>
      </c>
      <c r="Z14" s="704" t="str">
        <f>'3. Network design parameters'!Z761</f>
        <v>GGSN</v>
      </c>
      <c r="AA14" s="704" t="str">
        <f>'3. Network design parameters'!AA761</f>
        <v>IN/NGN</v>
      </c>
      <c r="AB14" s="704" t="str">
        <f>'3. Network design parameters'!AB761</f>
        <v>eNodeB</v>
      </c>
      <c r="AC14" s="704" t="str">
        <f>'3. Network design parameters'!AC761</f>
        <v>eNodeB Radio</v>
      </c>
      <c r="AD14" s="704" t="str">
        <f>'3. Network design parameters'!AD761</f>
        <v>OTHER</v>
      </c>
      <c r="AE14" s="704" t="str">
        <f>'3. Network design parameters'!AE761</f>
        <v>OTHER</v>
      </c>
      <c r="AF14" s="704" t="str">
        <f>'3. Network design parameters'!AF761</f>
        <v>OTHER</v>
      </c>
      <c r="AG14" s="704" t="str">
        <f>'3. Network design parameters'!AG761</f>
        <v>OTHER</v>
      </c>
      <c r="AH14" s="704" t="str">
        <f>'3. Network design parameters'!AH761</f>
        <v>OTHER</v>
      </c>
      <c r="AI14" s="718" t="str">
        <f>'3. Network design parameters'!E941</f>
        <v>BTS-BSC</v>
      </c>
      <c r="AJ14" s="718" t="str">
        <f>'3. Network design parameters'!F941</f>
        <v>Node B-RNC</v>
      </c>
      <c r="AK14" s="718" t="str">
        <f>'3. Network design parameters'!G941</f>
        <v>BSC-MSC</v>
      </c>
      <c r="AL14" s="718" t="str">
        <f>'3. Network design parameters'!H941</f>
        <v>RNC-MSC</v>
      </c>
      <c r="AM14" s="718" t="str">
        <f>'3. Network design parameters'!I941</f>
        <v>MSC-MSC</v>
      </c>
      <c r="AN14" s="718" t="str">
        <f>'3. Network design parameters'!J941</f>
        <v>MSC-PPP</v>
      </c>
      <c r="AO14" s="718" t="str">
        <f>'3. Network design parameters'!K941</f>
        <v>MSC-HLR</v>
      </c>
      <c r="AP14" s="718" t="str">
        <f>'3. Network design parameters'!L941</f>
        <v>MSC-SMS</v>
      </c>
      <c r="AQ14" s="718" t="str">
        <f>'3. Network design parameters'!M941</f>
        <v>MSC-MMS</v>
      </c>
      <c r="AR14" s="718" t="str">
        <f>'3. Network design parameters'!N941</f>
        <v>MSC-OSS</v>
      </c>
      <c r="AS14" s="718" t="str">
        <f>'3. Network design parameters'!O941</f>
        <v>MSC-GPRS</v>
      </c>
      <c r="AT14" s="718" t="str">
        <f>'3. Network design parameters'!P941</f>
        <v>MSC-BIL</v>
      </c>
      <c r="AU14" s="718" t="str">
        <f>'3. Network design parameters'!Q941</f>
        <v>MSC-IBIL</v>
      </c>
      <c r="AV14" s="718" t="str">
        <f>'3. Network design parameters'!R941</f>
        <v>MSC-IGW</v>
      </c>
      <c r="AW14" s="718" t="str">
        <f>'3. Network design parameters'!S941</f>
        <v>MSC-INT</v>
      </c>
      <c r="AX14" s="719" t="str">
        <f>'3. Network design parameters'!T941</f>
        <v>MSC-IN/NGIN</v>
      </c>
      <c r="AY14" s="719" t="str">
        <f>'3. Network design parameters'!U941</f>
        <v>eNodeB-MSC</v>
      </c>
      <c r="AZ14" s="719" t="str">
        <f>'3. Network design parameters'!V941</f>
        <v>OTHER: complete as required</v>
      </c>
      <c r="BA14" s="719" t="str">
        <f>'3. Network design parameters'!W941</f>
        <v>OTHER: complete as required</v>
      </c>
      <c r="BB14" s="719" t="str">
        <f>'3. Network design parameters'!X941</f>
        <v>OTHER: complete as required</v>
      </c>
      <c r="BC14" s="719" t="str">
        <f>'3. Network design parameters'!Y941</f>
        <v>OTHER: complete as required</v>
      </c>
      <c r="BD14" s="719" t="str">
        <f>'3. Network design parameters'!Z941</f>
        <v>OTHER: complete as required</v>
      </c>
      <c r="BE14" s="719" t="str">
        <f>'3. Network design parameters'!AA941</f>
        <v>OTHER: complete as required</v>
      </c>
      <c r="BF14" s="719" t="str">
        <f>'3. Network design parameters'!AB941</f>
        <v>OTHER: complete as required</v>
      </c>
      <c r="BG14" s="719" t="str">
        <f>'3. Network design parameters'!AC941</f>
        <v>OTHER: complete as required</v>
      </c>
    </row>
    <row r="15" spans="1:59">
      <c r="C15" s="256" t="str">
        <f>'C. Masterfiles'!C110</f>
        <v>S01</v>
      </c>
      <c r="D15" s="256" t="str">
        <f>'C. Masterfiles'!D110</f>
        <v>Повиквания в мрежата (On Net calls)</v>
      </c>
      <c r="E15" s="600">
        <f>'3. Network design parameters'!E762</f>
        <v>2</v>
      </c>
      <c r="F15" s="600">
        <f>'3. Network design parameters'!F762</f>
        <v>2</v>
      </c>
      <c r="G15" s="600">
        <f>'3. Network design parameters'!G762</f>
        <v>2</v>
      </c>
      <c r="H15" s="600">
        <f>'3. Network design parameters'!H762</f>
        <v>2</v>
      </c>
      <c r="I15" s="600">
        <f>'3. Network design parameters'!I762</f>
        <v>2</v>
      </c>
      <c r="J15" s="600">
        <f>'3. Network design parameters'!J762</f>
        <v>2</v>
      </c>
      <c r="K15" s="600">
        <f>'3. Network design parameters'!K762</f>
        <v>2</v>
      </c>
      <c r="L15" s="600">
        <f>'3. Network design parameters'!L762</f>
        <v>1</v>
      </c>
      <c r="M15" s="600">
        <f>'3. Network design parameters'!M762</f>
        <v>1</v>
      </c>
      <c r="N15" s="600">
        <f>'3. Network design parameters'!N762</f>
        <v>0</v>
      </c>
      <c r="O15" s="600">
        <f>'3. Network design parameters'!O762</f>
        <v>0</v>
      </c>
      <c r="P15" s="600">
        <f>'3. Network design parameters'!P762</f>
        <v>0</v>
      </c>
      <c r="Q15" s="600">
        <f>'3. Network design parameters'!Q762</f>
        <v>0</v>
      </c>
      <c r="R15" s="600">
        <f>'3. Network design parameters'!R762</f>
        <v>1</v>
      </c>
      <c r="S15" s="600">
        <f>'3. Network design parameters'!S762</f>
        <v>1</v>
      </c>
      <c r="T15" s="600">
        <f>'3. Network design parameters'!T762</f>
        <v>0</v>
      </c>
      <c r="U15" s="600">
        <f>'3. Network design parameters'!U762</f>
        <v>1</v>
      </c>
      <c r="V15" s="600">
        <f>'3. Network design parameters'!V762</f>
        <v>0</v>
      </c>
      <c r="W15" s="600">
        <f>'3. Network design parameters'!W762</f>
        <v>0</v>
      </c>
      <c r="X15" s="600">
        <f>'3. Network design parameters'!X762</f>
        <v>0</v>
      </c>
      <c r="Y15" s="600">
        <f>'3. Network design parameters'!Y762</f>
        <v>0</v>
      </c>
      <c r="Z15" s="600">
        <f>'3. Network design parameters'!Z762</f>
        <v>0</v>
      </c>
      <c r="AA15" s="600">
        <f>'3. Network design parameters'!AA762</f>
        <v>0</v>
      </c>
      <c r="AB15" s="600">
        <f>'3. Network design parameters'!AB762</f>
        <v>2</v>
      </c>
      <c r="AC15" s="600">
        <f>'3. Network design parameters'!AC762</f>
        <v>2</v>
      </c>
      <c r="AD15" s="600">
        <f>'3. Network design parameters'!AD762</f>
        <v>0</v>
      </c>
      <c r="AE15" s="600">
        <f>'3. Network design parameters'!AE762</f>
        <v>0</v>
      </c>
      <c r="AF15" s="600">
        <f>'3. Network design parameters'!AF762</f>
        <v>0</v>
      </c>
      <c r="AG15" s="600">
        <f>'3. Network design parameters'!AG762</f>
        <v>0</v>
      </c>
      <c r="AH15" s="600">
        <f>'3. Network design parameters'!AH762</f>
        <v>0</v>
      </c>
      <c r="AI15" s="600">
        <f>'3. Network design parameters'!E942</f>
        <v>2</v>
      </c>
      <c r="AJ15" s="600">
        <f>'3. Network design parameters'!F942</f>
        <v>2</v>
      </c>
      <c r="AK15" s="600">
        <f>'3. Network design parameters'!G942</f>
        <v>2</v>
      </c>
      <c r="AL15" s="600">
        <f>'3. Network design parameters'!H942</f>
        <v>2</v>
      </c>
      <c r="AM15" s="600">
        <f>'3. Network design parameters'!I942</f>
        <v>1</v>
      </c>
      <c r="AN15" s="600">
        <f>'3. Network design parameters'!J942</f>
        <v>1</v>
      </c>
      <c r="AO15" s="600">
        <f>'3. Network design parameters'!K942</f>
        <v>1</v>
      </c>
      <c r="AP15" s="600">
        <f>'3. Network design parameters'!L942</f>
        <v>0</v>
      </c>
      <c r="AQ15" s="600">
        <f>'3. Network design parameters'!M942</f>
        <v>0</v>
      </c>
      <c r="AR15" s="600">
        <f>'3. Network design parameters'!N942</f>
        <v>1</v>
      </c>
      <c r="AS15" s="600">
        <f>'3. Network design parameters'!O942</f>
        <v>0</v>
      </c>
      <c r="AT15" s="600">
        <f>'3. Network design parameters'!P942</f>
        <v>1</v>
      </c>
      <c r="AU15" s="600">
        <f>'3. Network design parameters'!Q942</f>
        <v>0</v>
      </c>
      <c r="AV15" s="600">
        <f>'3. Network design parameters'!R942</f>
        <v>0</v>
      </c>
      <c r="AW15" s="600">
        <f>'3. Network design parameters'!S942</f>
        <v>0</v>
      </c>
      <c r="AX15" s="600">
        <f>'3. Network design parameters'!T942</f>
        <v>0</v>
      </c>
      <c r="AY15" s="600">
        <f>'3. Network design parameters'!U942</f>
        <v>2</v>
      </c>
      <c r="AZ15" s="600">
        <f>'3. Network design parameters'!V942</f>
        <v>0</v>
      </c>
      <c r="BA15" s="600">
        <f>'3. Network design parameters'!W942</f>
        <v>0</v>
      </c>
      <c r="BB15" s="600">
        <f>'3. Network design parameters'!X942</f>
        <v>0</v>
      </c>
      <c r="BC15" s="600">
        <f>'3. Network design parameters'!Y942</f>
        <v>0</v>
      </c>
      <c r="BD15" s="600">
        <f>'3. Network design parameters'!Z942</f>
        <v>0</v>
      </c>
      <c r="BE15" s="600">
        <f>'3. Network design parameters'!AA942</f>
        <v>0</v>
      </c>
      <c r="BF15" s="600">
        <f>'3. Network design parameters'!AB942</f>
        <v>0</v>
      </c>
      <c r="BG15" s="600">
        <f>'3. Network design parameters'!AC942</f>
        <v>0</v>
      </c>
    </row>
    <row r="16" spans="1:59">
      <c r="C16" s="256" t="str">
        <f>'C. Masterfiles'!C111</f>
        <v>S02</v>
      </c>
      <c r="D16" s="256" t="str">
        <f>'C. Masterfiles'!D111</f>
        <v>Изходящи повиквания към фиксирана линия (Outgoing Calls to Fixed Line)</v>
      </c>
      <c r="E16" s="600">
        <f>'3. Network design parameters'!E763</f>
        <v>1</v>
      </c>
      <c r="F16" s="600">
        <f>'3. Network design parameters'!F763</f>
        <v>1</v>
      </c>
      <c r="G16" s="600">
        <f>'3. Network design parameters'!G763</f>
        <v>1</v>
      </c>
      <c r="H16" s="600">
        <f>'3. Network design parameters'!H763</f>
        <v>1</v>
      </c>
      <c r="I16" s="600">
        <f>'3. Network design parameters'!I763</f>
        <v>1</v>
      </c>
      <c r="J16" s="600">
        <f>'3. Network design parameters'!J763</f>
        <v>1</v>
      </c>
      <c r="K16" s="600">
        <f>'3. Network design parameters'!K763</f>
        <v>1.5</v>
      </c>
      <c r="L16" s="600">
        <f>'3. Network design parameters'!L763</f>
        <v>1</v>
      </c>
      <c r="M16" s="600">
        <f>'3. Network design parameters'!M763</f>
        <v>1</v>
      </c>
      <c r="N16" s="600">
        <f>'3. Network design parameters'!N763</f>
        <v>0</v>
      </c>
      <c r="O16" s="600">
        <f>'3. Network design parameters'!O763</f>
        <v>0</v>
      </c>
      <c r="P16" s="600">
        <f>'3. Network design parameters'!P763</f>
        <v>0</v>
      </c>
      <c r="Q16" s="600">
        <f>'3. Network design parameters'!Q763</f>
        <v>0</v>
      </c>
      <c r="R16" s="600">
        <f>'3. Network design parameters'!R763</f>
        <v>1</v>
      </c>
      <c r="S16" s="600">
        <f>'3. Network design parameters'!S763</f>
        <v>1</v>
      </c>
      <c r="T16" s="600">
        <f>'3. Network design parameters'!T763</f>
        <v>0</v>
      </c>
      <c r="U16" s="600">
        <f>'3. Network design parameters'!U763</f>
        <v>1</v>
      </c>
      <c r="V16" s="600">
        <f>'3. Network design parameters'!V763</f>
        <v>0</v>
      </c>
      <c r="W16" s="600">
        <f>'3. Network design parameters'!W763</f>
        <v>1</v>
      </c>
      <c r="X16" s="600">
        <f>'3. Network design parameters'!X763</f>
        <v>0</v>
      </c>
      <c r="Y16" s="600">
        <f>'3. Network design parameters'!Y763</f>
        <v>0</v>
      </c>
      <c r="Z16" s="600">
        <f>'3. Network design parameters'!Z763</f>
        <v>0</v>
      </c>
      <c r="AA16" s="600">
        <f>'3. Network design parameters'!AA763</f>
        <v>0</v>
      </c>
      <c r="AB16" s="600">
        <f>'3. Network design parameters'!AB763</f>
        <v>1</v>
      </c>
      <c r="AC16" s="600">
        <f>'3. Network design parameters'!AC763</f>
        <v>1</v>
      </c>
      <c r="AD16" s="600">
        <f>'3. Network design parameters'!AD763</f>
        <v>0</v>
      </c>
      <c r="AE16" s="600">
        <f>'3. Network design parameters'!AE763</f>
        <v>0</v>
      </c>
      <c r="AF16" s="600">
        <f>'3. Network design parameters'!AF763</f>
        <v>0</v>
      </c>
      <c r="AG16" s="600">
        <f>'3. Network design parameters'!AG763</f>
        <v>0</v>
      </c>
      <c r="AH16" s="600">
        <f>'3. Network design parameters'!AH763</f>
        <v>0</v>
      </c>
      <c r="AI16" s="600">
        <f>'3. Network design parameters'!E943</f>
        <v>1</v>
      </c>
      <c r="AJ16" s="600">
        <f>'3. Network design parameters'!F943</f>
        <v>1</v>
      </c>
      <c r="AK16" s="600">
        <f>'3. Network design parameters'!G943</f>
        <v>1</v>
      </c>
      <c r="AL16" s="600">
        <f>'3. Network design parameters'!H943</f>
        <v>1</v>
      </c>
      <c r="AM16" s="600">
        <f>'3. Network design parameters'!I943</f>
        <v>0.5</v>
      </c>
      <c r="AN16" s="600">
        <f>'3. Network design parameters'!J943</f>
        <v>1</v>
      </c>
      <c r="AO16" s="600">
        <f>'3. Network design parameters'!K943</f>
        <v>1</v>
      </c>
      <c r="AP16" s="600">
        <f>'3. Network design parameters'!L943</f>
        <v>0</v>
      </c>
      <c r="AQ16" s="600">
        <f>'3. Network design parameters'!M943</f>
        <v>0</v>
      </c>
      <c r="AR16" s="600">
        <f>'3. Network design parameters'!N943</f>
        <v>1</v>
      </c>
      <c r="AS16" s="600">
        <f>'3. Network design parameters'!O943</f>
        <v>0</v>
      </c>
      <c r="AT16" s="600">
        <f>'3. Network design parameters'!P943</f>
        <v>1</v>
      </c>
      <c r="AU16" s="600">
        <f>'3. Network design parameters'!Q943</f>
        <v>0</v>
      </c>
      <c r="AV16" s="600">
        <f>'3. Network design parameters'!R943</f>
        <v>1</v>
      </c>
      <c r="AW16" s="600">
        <f>'3. Network design parameters'!S943</f>
        <v>0</v>
      </c>
      <c r="AX16" s="600">
        <f>'3. Network design parameters'!T943</f>
        <v>0</v>
      </c>
      <c r="AY16" s="600">
        <f>'3. Network design parameters'!U943</f>
        <v>1</v>
      </c>
      <c r="AZ16" s="600">
        <f>'3. Network design parameters'!V943</f>
        <v>0</v>
      </c>
      <c r="BA16" s="600">
        <f>'3. Network design parameters'!W943</f>
        <v>0</v>
      </c>
      <c r="BB16" s="600">
        <f>'3. Network design parameters'!X943</f>
        <v>0</v>
      </c>
      <c r="BC16" s="600">
        <f>'3. Network design parameters'!Y943</f>
        <v>0</v>
      </c>
      <c r="BD16" s="600">
        <f>'3. Network design parameters'!Z943</f>
        <v>0</v>
      </c>
      <c r="BE16" s="600">
        <f>'3. Network design parameters'!AA943</f>
        <v>0</v>
      </c>
      <c r="BF16" s="600">
        <f>'3. Network design parameters'!AB943</f>
        <v>0</v>
      </c>
      <c r="BG16" s="600">
        <f>'3. Network design parameters'!AC943</f>
        <v>0</v>
      </c>
    </row>
    <row r="17" spans="3:59">
      <c r="C17" s="256" t="str">
        <f>'C. Masterfiles'!C112</f>
        <v>S03</v>
      </c>
      <c r="D17" s="256" t="str">
        <f>'C. Masterfiles'!D112</f>
        <v>Изходящи повиквания към други мобилни мрежи (Outgoing Calls to Other Mobile)</v>
      </c>
      <c r="E17" s="600">
        <f>'3. Network design parameters'!E764</f>
        <v>1</v>
      </c>
      <c r="F17" s="600">
        <f>'3. Network design parameters'!F764</f>
        <v>1</v>
      </c>
      <c r="G17" s="600">
        <f>'3. Network design parameters'!G764</f>
        <v>1</v>
      </c>
      <c r="H17" s="600">
        <f>'3. Network design parameters'!H764</f>
        <v>1</v>
      </c>
      <c r="I17" s="600">
        <f>'3. Network design parameters'!I764</f>
        <v>1</v>
      </c>
      <c r="J17" s="600">
        <f>'3. Network design parameters'!J764</f>
        <v>1</v>
      </c>
      <c r="K17" s="600">
        <f>'3. Network design parameters'!K764</f>
        <v>1.5</v>
      </c>
      <c r="L17" s="600">
        <f>'3. Network design parameters'!L764</f>
        <v>1</v>
      </c>
      <c r="M17" s="600">
        <f>'3. Network design parameters'!M764</f>
        <v>1</v>
      </c>
      <c r="N17" s="600">
        <f>'3. Network design parameters'!N764</f>
        <v>0</v>
      </c>
      <c r="O17" s="600">
        <f>'3. Network design parameters'!O764</f>
        <v>0</v>
      </c>
      <c r="P17" s="600">
        <f>'3. Network design parameters'!P764</f>
        <v>0</v>
      </c>
      <c r="Q17" s="600">
        <f>'3. Network design parameters'!Q764</f>
        <v>0</v>
      </c>
      <c r="R17" s="600">
        <f>'3. Network design parameters'!R764</f>
        <v>1</v>
      </c>
      <c r="S17" s="600">
        <f>'3. Network design parameters'!S764</f>
        <v>1</v>
      </c>
      <c r="T17" s="600">
        <f>'3. Network design parameters'!T764</f>
        <v>0</v>
      </c>
      <c r="U17" s="600">
        <f>'3. Network design parameters'!U764</f>
        <v>1</v>
      </c>
      <c r="V17" s="600">
        <f>'3. Network design parameters'!V764</f>
        <v>0</v>
      </c>
      <c r="W17" s="600">
        <f>'3. Network design parameters'!W764</f>
        <v>1</v>
      </c>
      <c r="X17" s="600">
        <f>'3. Network design parameters'!X764</f>
        <v>0</v>
      </c>
      <c r="Y17" s="600">
        <f>'3. Network design parameters'!Y764</f>
        <v>0</v>
      </c>
      <c r="Z17" s="600">
        <f>'3. Network design parameters'!Z764</f>
        <v>0</v>
      </c>
      <c r="AA17" s="600">
        <f>'3. Network design parameters'!AA764</f>
        <v>0</v>
      </c>
      <c r="AB17" s="600">
        <f>'3. Network design parameters'!AB764</f>
        <v>1</v>
      </c>
      <c r="AC17" s="600">
        <f>'3. Network design parameters'!AC764</f>
        <v>1</v>
      </c>
      <c r="AD17" s="600">
        <f>'3. Network design parameters'!AD764</f>
        <v>0</v>
      </c>
      <c r="AE17" s="600">
        <f>'3. Network design parameters'!AE764</f>
        <v>0</v>
      </c>
      <c r="AF17" s="600">
        <f>'3. Network design parameters'!AF764</f>
        <v>0</v>
      </c>
      <c r="AG17" s="600">
        <f>'3. Network design parameters'!AG764</f>
        <v>0</v>
      </c>
      <c r="AH17" s="600">
        <f>'3. Network design parameters'!AH764</f>
        <v>0</v>
      </c>
      <c r="AI17" s="600">
        <f>'3. Network design parameters'!E944</f>
        <v>1</v>
      </c>
      <c r="AJ17" s="600">
        <f>'3. Network design parameters'!F944</f>
        <v>1</v>
      </c>
      <c r="AK17" s="600">
        <f>'3. Network design parameters'!G944</f>
        <v>1</v>
      </c>
      <c r="AL17" s="600">
        <f>'3. Network design parameters'!H944</f>
        <v>1</v>
      </c>
      <c r="AM17" s="600">
        <f>'3. Network design parameters'!I944</f>
        <v>0.5</v>
      </c>
      <c r="AN17" s="600">
        <f>'3. Network design parameters'!J944</f>
        <v>1</v>
      </c>
      <c r="AO17" s="600">
        <f>'3. Network design parameters'!K944</f>
        <v>1</v>
      </c>
      <c r="AP17" s="600">
        <f>'3. Network design parameters'!L944</f>
        <v>0</v>
      </c>
      <c r="AQ17" s="600">
        <f>'3. Network design parameters'!M944</f>
        <v>0</v>
      </c>
      <c r="AR17" s="600">
        <f>'3. Network design parameters'!N944</f>
        <v>1</v>
      </c>
      <c r="AS17" s="600">
        <f>'3. Network design parameters'!O944</f>
        <v>0</v>
      </c>
      <c r="AT17" s="600">
        <f>'3. Network design parameters'!P944</f>
        <v>1</v>
      </c>
      <c r="AU17" s="600">
        <f>'3. Network design parameters'!Q944</f>
        <v>0</v>
      </c>
      <c r="AV17" s="600">
        <f>'3. Network design parameters'!R944</f>
        <v>1</v>
      </c>
      <c r="AW17" s="600">
        <f>'3. Network design parameters'!S944</f>
        <v>0</v>
      </c>
      <c r="AX17" s="600">
        <f>'3. Network design parameters'!T944</f>
        <v>0</v>
      </c>
      <c r="AY17" s="600">
        <f>'3. Network design parameters'!U944</f>
        <v>1</v>
      </c>
      <c r="AZ17" s="600">
        <f>'3. Network design parameters'!V944</f>
        <v>0</v>
      </c>
      <c r="BA17" s="600">
        <f>'3. Network design parameters'!W944</f>
        <v>0</v>
      </c>
      <c r="BB17" s="600">
        <f>'3. Network design parameters'!X944</f>
        <v>0</v>
      </c>
      <c r="BC17" s="600">
        <f>'3. Network design parameters'!Y944</f>
        <v>0</v>
      </c>
      <c r="BD17" s="600">
        <f>'3. Network design parameters'!Z944</f>
        <v>0</v>
      </c>
      <c r="BE17" s="600">
        <f>'3. Network design parameters'!AA944</f>
        <v>0</v>
      </c>
      <c r="BF17" s="600">
        <f>'3. Network design parameters'!AB944</f>
        <v>0</v>
      </c>
      <c r="BG17" s="600">
        <f>'3. Network design parameters'!AC944</f>
        <v>0</v>
      </c>
    </row>
    <row r="18" spans="3:59">
      <c r="C18" s="256" t="str">
        <f>'C. Masterfiles'!C113</f>
        <v>S04</v>
      </c>
      <c r="D18" s="256" t="str">
        <f>'C. Masterfiles'!D113</f>
        <v>Изходящи международни повиквания (Outgoing Calls to International)</v>
      </c>
      <c r="E18" s="600">
        <f>'3. Network design parameters'!E765</f>
        <v>1</v>
      </c>
      <c r="F18" s="600">
        <f>'3. Network design parameters'!F765</f>
        <v>1</v>
      </c>
      <c r="G18" s="600">
        <f>'3. Network design parameters'!G765</f>
        <v>1</v>
      </c>
      <c r="H18" s="600">
        <f>'3. Network design parameters'!H765</f>
        <v>1</v>
      </c>
      <c r="I18" s="600">
        <f>'3. Network design parameters'!I765</f>
        <v>1</v>
      </c>
      <c r="J18" s="600">
        <f>'3. Network design parameters'!J765</f>
        <v>1</v>
      </c>
      <c r="K18" s="600">
        <f>'3. Network design parameters'!K765</f>
        <v>1.5</v>
      </c>
      <c r="L18" s="600">
        <f>'3. Network design parameters'!L765</f>
        <v>1</v>
      </c>
      <c r="M18" s="600">
        <f>'3. Network design parameters'!M765</f>
        <v>1</v>
      </c>
      <c r="N18" s="600">
        <f>'3. Network design parameters'!N765</f>
        <v>0</v>
      </c>
      <c r="O18" s="600">
        <f>'3. Network design parameters'!O765</f>
        <v>0</v>
      </c>
      <c r="P18" s="600">
        <f>'3. Network design parameters'!P765</f>
        <v>0</v>
      </c>
      <c r="Q18" s="600">
        <f>'3. Network design parameters'!Q765</f>
        <v>0</v>
      </c>
      <c r="R18" s="600">
        <f>'3. Network design parameters'!R765</f>
        <v>1</v>
      </c>
      <c r="S18" s="600">
        <f>'3. Network design parameters'!S765</f>
        <v>1</v>
      </c>
      <c r="T18" s="600">
        <f>'3. Network design parameters'!T765</f>
        <v>0</v>
      </c>
      <c r="U18" s="600">
        <f>'3. Network design parameters'!U765</f>
        <v>1</v>
      </c>
      <c r="V18" s="600">
        <f>'3. Network design parameters'!V765</f>
        <v>0</v>
      </c>
      <c r="W18" s="600">
        <f>'3. Network design parameters'!W765</f>
        <v>0</v>
      </c>
      <c r="X18" s="600">
        <f>'3. Network design parameters'!X765</f>
        <v>1</v>
      </c>
      <c r="Y18" s="600">
        <f>'3. Network design parameters'!Y765</f>
        <v>0</v>
      </c>
      <c r="Z18" s="600">
        <f>'3. Network design parameters'!Z765</f>
        <v>0</v>
      </c>
      <c r="AA18" s="600">
        <f>'3. Network design parameters'!AA765</f>
        <v>0</v>
      </c>
      <c r="AB18" s="600">
        <f>'3. Network design parameters'!AB765</f>
        <v>1</v>
      </c>
      <c r="AC18" s="600">
        <f>'3. Network design parameters'!AC765</f>
        <v>1</v>
      </c>
      <c r="AD18" s="600">
        <f>'3. Network design parameters'!AD765</f>
        <v>0</v>
      </c>
      <c r="AE18" s="600">
        <f>'3. Network design parameters'!AE765</f>
        <v>0</v>
      </c>
      <c r="AF18" s="600">
        <f>'3. Network design parameters'!AF765</f>
        <v>0</v>
      </c>
      <c r="AG18" s="600">
        <f>'3. Network design parameters'!AG765</f>
        <v>0</v>
      </c>
      <c r="AH18" s="600">
        <f>'3. Network design parameters'!AH765</f>
        <v>0</v>
      </c>
      <c r="AI18" s="600">
        <f>'3. Network design parameters'!E945</f>
        <v>1</v>
      </c>
      <c r="AJ18" s="600">
        <f>'3. Network design parameters'!F945</f>
        <v>1</v>
      </c>
      <c r="AK18" s="600">
        <f>'3. Network design parameters'!G945</f>
        <v>1</v>
      </c>
      <c r="AL18" s="600">
        <f>'3. Network design parameters'!H945</f>
        <v>1</v>
      </c>
      <c r="AM18" s="600">
        <f>'3. Network design parameters'!I945</f>
        <v>0.5</v>
      </c>
      <c r="AN18" s="600">
        <f>'3. Network design parameters'!J945</f>
        <v>1</v>
      </c>
      <c r="AO18" s="600">
        <f>'3. Network design parameters'!K945</f>
        <v>1</v>
      </c>
      <c r="AP18" s="600">
        <f>'3. Network design parameters'!L945</f>
        <v>0</v>
      </c>
      <c r="AQ18" s="600">
        <f>'3. Network design parameters'!M945</f>
        <v>0</v>
      </c>
      <c r="AR18" s="600">
        <f>'3. Network design parameters'!N945</f>
        <v>1</v>
      </c>
      <c r="AS18" s="600">
        <f>'3. Network design parameters'!O945</f>
        <v>0</v>
      </c>
      <c r="AT18" s="600">
        <f>'3. Network design parameters'!P945</f>
        <v>1</v>
      </c>
      <c r="AU18" s="600">
        <f>'3. Network design parameters'!Q945</f>
        <v>0</v>
      </c>
      <c r="AV18" s="600">
        <f>'3. Network design parameters'!R945</f>
        <v>0</v>
      </c>
      <c r="AW18" s="600">
        <f>'3. Network design parameters'!S945</f>
        <v>1</v>
      </c>
      <c r="AX18" s="600">
        <f>'3. Network design parameters'!T945</f>
        <v>0</v>
      </c>
      <c r="AY18" s="600">
        <f>'3. Network design parameters'!U945</f>
        <v>1</v>
      </c>
      <c r="AZ18" s="600">
        <f>'3. Network design parameters'!V945</f>
        <v>0</v>
      </c>
      <c r="BA18" s="600">
        <f>'3. Network design parameters'!W945</f>
        <v>0</v>
      </c>
      <c r="BB18" s="600">
        <f>'3. Network design parameters'!X945</f>
        <v>0</v>
      </c>
      <c r="BC18" s="600">
        <f>'3. Network design parameters'!Y945</f>
        <v>0</v>
      </c>
      <c r="BD18" s="600">
        <f>'3. Network design parameters'!Z945</f>
        <v>0</v>
      </c>
      <c r="BE18" s="600">
        <f>'3. Network design parameters'!AA945</f>
        <v>0</v>
      </c>
      <c r="BF18" s="600">
        <f>'3. Network design parameters'!AB945</f>
        <v>0</v>
      </c>
      <c r="BG18" s="600">
        <f>'3. Network design parameters'!AC945</f>
        <v>0</v>
      </c>
    </row>
    <row r="19" spans="3:59">
      <c r="C19" s="256" t="str">
        <f>'C. Masterfiles'!C114</f>
        <v>S05</v>
      </c>
      <c r="D19" s="256" t="str">
        <f>'C. Masterfiles'!D114</f>
        <v>Входящи повиквания от фиксирана линия (Incoming calls from fixed)</v>
      </c>
      <c r="E19" s="600">
        <f>'3. Network design parameters'!E766</f>
        <v>1</v>
      </c>
      <c r="F19" s="600">
        <f>'3. Network design parameters'!F766</f>
        <v>1</v>
      </c>
      <c r="G19" s="600">
        <f>'3. Network design parameters'!G766</f>
        <v>1</v>
      </c>
      <c r="H19" s="600">
        <f>'3. Network design parameters'!H766</f>
        <v>1</v>
      </c>
      <c r="I19" s="600">
        <f>'3. Network design parameters'!I766</f>
        <v>1</v>
      </c>
      <c r="J19" s="600">
        <f>'3. Network design parameters'!J766</f>
        <v>1</v>
      </c>
      <c r="K19" s="600">
        <f>'3. Network design parameters'!K766</f>
        <v>1.5</v>
      </c>
      <c r="L19" s="600">
        <f>'3. Network design parameters'!L766</f>
        <v>1</v>
      </c>
      <c r="M19" s="600">
        <f>'3. Network design parameters'!M766</f>
        <v>1</v>
      </c>
      <c r="N19" s="600">
        <f>'3. Network design parameters'!N766</f>
        <v>0</v>
      </c>
      <c r="O19" s="600">
        <f>'3. Network design parameters'!O766</f>
        <v>0</v>
      </c>
      <c r="P19" s="600">
        <f>'3. Network design parameters'!P766</f>
        <v>0</v>
      </c>
      <c r="Q19" s="600">
        <f>'3. Network design parameters'!Q766</f>
        <v>0</v>
      </c>
      <c r="R19" s="600">
        <f>'3. Network design parameters'!R766</f>
        <v>1</v>
      </c>
      <c r="S19" s="600">
        <f>'3. Network design parameters'!S766</f>
        <v>1</v>
      </c>
      <c r="T19" s="600">
        <f>'3. Network design parameters'!T766</f>
        <v>0</v>
      </c>
      <c r="U19" s="600">
        <f>'3. Network design parameters'!U766</f>
        <v>0</v>
      </c>
      <c r="V19" s="600">
        <f>'3. Network design parameters'!V766</f>
        <v>1</v>
      </c>
      <c r="W19" s="600">
        <f>'3. Network design parameters'!W766</f>
        <v>1</v>
      </c>
      <c r="X19" s="600">
        <f>'3. Network design parameters'!X766</f>
        <v>0</v>
      </c>
      <c r="Y19" s="600">
        <f>'3. Network design parameters'!Y766</f>
        <v>0</v>
      </c>
      <c r="Z19" s="600">
        <f>'3. Network design parameters'!Z766</f>
        <v>0</v>
      </c>
      <c r="AA19" s="600">
        <f>'3. Network design parameters'!AA766</f>
        <v>0</v>
      </c>
      <c r="AB19" s="600">
        <f>'3. Network design parameters'!AB766</f>
        <v>1</v>
      </c>
      <c r="AC19" s="600">
        <f>'3. Network design parameters'!AC766</f>
        <v>1</v>
      </c>
      <c r="AD19" s="600">
        <f>'3. Network design parameters'!AD766</f>
        <v>0</v>
      </c>
      <c r="AE19" s="600">
        <f>'3. Network design parameters'!AE766</f>
        <v>0</v>
      </c>
      <c r="AF19" s="600">
        <f>'3. Network design parameters'!AF766</f>
        <v>0</v>
      </c>
      <c r="AG19" s="600">
        <f>'3. Network design parameters'!AG766</f>
        <v>0</v>
      </c>
      <c r="AH19" s="600">
        <f>'3. Network design parameters'!AH766</f>
        <v>0</v>
      </c>
      <c r="AI19" s="600">
        <f>'3. Network design parameters'!E946</f>
        <v>1</v>
      </c>
      <c r="AJ19" s="600">
        <f>'3. Network design parameters'!F946</f>
        <v>1</v>
      </c>
      <c r="AK19" s="600">
        <f>'3. Network design parameters'!G946</f>
        <v>1</v>
      </c>
      <c r="AL19" s="600">
        <f>'3. Network design parameters'!H946</f>
        <v>1</v>
      </c>
      <c r="AM19" s="600">
        <f>'3. Network design parameters'!I946</f>
        <v>0.5</v>
      </c>
      <c r="AN19" s="600">
        <f>'3. Network design parameters'!J946</f>
        <v>1</v>
      </c>
      <c r="AO19" s="600">
        <f>'3. Network design parameters'!K946</f>
        <v>1</v>
      </c>
      <c r="AP19" s="600">
        <f>'3. Network design parameters'!L946</f>
        <v>0</v>
      </c>
      <c r="AQ19" s="600">
        <f>'3. Network design parameters'!M946</f>
        <v>0</v>
      </c>
      <c r="AR19" s="600">
        <f>'3. Network design parameters'!N946</f>
        <v>1</v>
      </c>
      <c r="AS19" s="600">
        <f>'3. Network design parameters'!O946</f>
        <v>0</v>
      </c>
      <c r="AT19" s="600">
        <f>'3. Network design parameters'!P946</f>
        <v>0</v>
      </c>
      <c r="AU19" s="600">
        <f>'3. Network design parameters'!Q946</f>
        <v>1</v>
      </c>
      <c r="AV19" s="600">
        <f>'3. Network design parameters'!R946</f>
        <v>1</v>
      </c>
      <c r="AW19" s="600">
        <f>'3. Network design parameters'!S946</f>
        <v>0</v>
      </c>
      <c r="AX19" s="600">
        <f>'3. Network design parameters'!T946</f>
        <v>0</v>
      </c>
      <c r="AY19" s="600">
        <f>'3. Network design parameters'!U946</f>
        <v>1</v>
      </c>
      <c r="AZ19" s="600">
        <f>'3. Network design parameters'!V946</f>
        <v>0</v>
      </c>
      <c r="BA19" s="600">
        <f>'3. Network design parameters'!W946</f>
        <v>0</v>
      </c>
      <c r="BB19" s="600">
        <f>'3. Network design parameters'!X946</f>
        <v>0</v>
      </c>
      <c r="BC19" s="600">
        <f>'3. Network design parameters'!Y946</f>
        <v>0</v>
      </c>
      <c r="BD19" s="600">
        <f>'3. Network design parameters'!Z946</f>
        <v>0</v>
      </c>
      <c r="BE19" s="600">
        <f>'3. Network design parameters'!AA946</f>
        <v>0</v>
      </c>
      <c r="BF19" s="600">
        <f>'3. Network design parameters'!AB946</f>
        <v>0</v>
      </c>
      <c r="BG19" s="600">
        <f>'3. Network design parameters'!AC946</f>
        <v>0</v>
      </c>
    </row>
    <row r="20" spans="3:59">
      <c r="C20" s="256" t="str">
        <f>'C. Masterfiles'!C115</f>
        <v>S06</v>
      </c>
      <c r="D20" s="256" t="str">
        <f>'C. Masterfiles'!D115</f>
        <v>Входящи повиквания от други мобилни мрежи (Incoming calls from other mobile)</v>
      </c>
      <c r="E20" s="600">
        <f>'3. Network design parameters'!E767</f>
        <v>1</v>
      </c>
      <c r="F20" s="600">
        <f>'3. Network design parameters'!F767</f>
        <v>1</v>
      </c>
      <c r="G20" s="600">
        <f>'3. Network design parameters'!G767</f>
        <v>1</v>
      </c>
      <c r="H20" s="600">
        <f>'3. Network design parameters'!H767</f>
        <v>1</v>
      </c>
      <c r="I20" s="600">
        <f>'3. Network design parameters'!I767</f>
        <v>1</v>
      </c>
      <c r="J20" s="600">
        <f>'3. Network design parameters'!J767</f>
        <v>1</v>
      </c>
      <c r="K20" s="600">
        <f>'3. Network design parameters'!K767</f>
        <v>1.5</v>
      </c>
      <c r="L20" s="600">
        <f>'3. Network design parameters'!L767</f>
        <v>1</v>
      </c>
      <c r="M20" s="600">
        <f>'3. Network design parameters'!M767</f>
        <v>1</v>
      </c>
      <c r="N20" s="600">
        <f>'3. Network design parameters'!N767</f>
        <v>0</v>
      </c>
      <c r="O20" s="600">
        <f>'3. Network design parameters'!O767</f>
        <v>0</v>
      </c>
      <c r="P20" s="600">
        <f>'3. Network design parameters'!P767</f>
        <v>0</v>
      </c>
      <c r="Q20" s="600">
        <f>'3. Network design parameters'!Q767</f>
        <v>0</v>
      </c>
      <c r="R20" s="600">
        <f>'3. Network design parameters'!R767</f>
        <v>1</v>
      </c>
      <c r="S20" s="600">
        <f>'3. Network design parameters'!S767</f>
        <v>1</v>
      </c>
      <c r="T20" s="600">
        <f>'3. Network design parameters'!T767</f>
        <v>0</v>
      </c>
      <c r="U20" s="600">
        <f>'3. Network design parameters'!U767</f>
        <v>0</v>
      </c>
      <c r="V20" s="600">
        <f>'3. Network design parameters'!V767</f>
        <v>1</v>
      </c>
      <c r="W20" s="600">
        <f>'3. Network design parameters'!W767</f>
        <v>1</v>
      </c>
      <c r="X20" s="600">
        <f>'3. Network design parameters'!X767</f>
        <v>0</v>
      </c>
      <c r="Y20" s="600">
        <f>'3. Network design parameters'!Y767</f>
        <v>0</v>
      </c>
      <c r="Z20" s="600">
        <f>'3. Network design parameters'!Z767</f>
        <v>0</v>
      </c>
      <c r="AA20" s="600">
        <f>'3. Network design parameters'!AA767</f>
        <v>0</v>
      </c>
      <c r="AB20" s="600">
        <f>'3. Network design parameters'!AB767</f>
        <v>1</v>
      </c>
      <c r="AC20" s="600">
        <f>'3. Network design parameters'!AC767</f>
        <v>1</v>
      </c>
      <c r="AD20" s="600">
        <f>'3. Network design parameters'!AD767</f>
        <v>0</v>
      </c>
      <c r="AE20" s="600">
        <f>'3. Network design parameters'!AE767</f>
        <v>0</v>
      </c>
      <c r="AF20" s="600">
        <f>'3. Network design parameters'!AF767</f>
        <v>0</v>
      </c>
      <c r="AG20" s="600">
        <f>'3. Network design parameters'!AG767</f>
        <v>0</v>
      </c>
      <c r="AH20" s="600">
        <f>'3. Network design parameters'!AH767</f>
        <v>0</v>
      </c>
      <c r="AI20" s="600">
        <f>'3. Network design parameters'!E947</f>
        <v>1</v>
      </c>
      <c r="AJ20" s="600">
        <f>'3. Network design parameters'!F947</f>
        <v>1</v>
      </c>
      <c r="AK20" s="600">
        <f>'3. Network design parameters'!G947</f>
        <v>1</v>
      </c>
      <c r="AL20" s="600">
        <f>'3. Network design parameters'!H947</f>
        <v>1</v>
      </c>
      <c r="AM20" s="600">
        <f>'3. Network design parameters'!I947</f>
        <v>0.5</v>
      </c>
      <c r="AN20" s="600">
        <f>'3. Network design parameters'!J947</f>
        <v>1</v>
      </c>
      <c r="AO20" s="600">
        <f>'3. Network design parameters'!K947</f>
        <v>1</v>
      </c>
      <c r="AP20" s="600">
        <f>'3. Network design parameters'!L947</f>
        <v>0</v>
      </c>
      <c r="AQ20" s="600">
        <f>'3. Network design parameters'!M947</f>
        <v>0</v>
      </c>
      <c r="AR20" s="600">
        <f>'3. Network design parameters'!N947</f>
        <v>1</v>
      </c>
      <c r="AS20" s="600">
        <f>'3. Network design parameters'!O947</f>
        <v>0</v>
      </c>
      <c r="AT20" s="600">
        <f>'3. Network design parameters'!P947</f>
        <v>0</v>
      </c>
      <c r="AU20" s="600">
        <f>'3. Network design parameters'!Q947</f>
        <v>1</v>
      </c>
      <c r="AV20" s="600">
        <f>'3. Network design parameters'!R947</f>
        <v>1</v>
      </c>
      <c r="AW20" s="600">
        <f>'3. Network design parameters'!S947</f>
        <v>0</v>
      </c>
      <c r="AX20" s="600">
        <f>'3. Network design parameters'!T947</f>
        <v>0</v>
      </c>
      <c r="AY20" s="600">
        <f>'3. Network design parameters'!U947</f>
        <v>1</v>
      </c>
      <c r="AZ20" s="600">
        <f>'3. Network design parameters'!V947</f>
        <v>0</v>
      </c>
      <c r="BA20" s="600">
        <f>'3. Network design parameters'!W947</f>
        <v>0</v>
      </c>
      <c r="BB20" s="600">
        <f>'3. Network design parameters'!X947</f>
        <v>0</v>
      </c>
      <c r="BC20" s="600">
        <f>'3. Network design parameters'!Y947</f>
        <v>0</v>
      </c>
      <c r="BD20" s="600">
        <f>'3. Network design parameters'!Z947</f>
        <v>0</v>
      </c>
      <c r="BE20" s="600">
        <f>'3. Network design parameters'!AA947</f>
        <v>0</v>
      </c>
      <c r="BF20" s="600">
        <f>'3. Network design parameters'!AB947</f>
        <v>0</v>
      </c>
      <c r="BG20" s="600">
        <f>'3. Network design parameters'!AC947</f>
        <v>0</v>
      </c>
    </row>
    <row r="21" spans="3:59">
      <c r="C21" s="256" t="str">
        <f>'C. Masterfiles'!C116</f>
        <v>S07</v>
      </c>
      <c r="D21" s="256" t="str">
        <f>'C. Masterfiles'!D116</f>
        <v>Входящи международни повиквания (Incoming calls from international)</v>
      </c>
      <c r="E21" s="600">
        <f>'3. Network design parameters'!E768</f>
        <v>1</v>
      </c>
      <c r="F21" s="600">
        <f>'3. Network design parameters'!F768</f>
        <v>1</v>
      </c>
      <c r="G21" s="600">
        <f>'3. Network design parameters'!G768</f>
        <v>1</v>
      </c>
      <c r="H21" s="600">
        <f>'3. Network design parameters'!H768</f>
        <v>1</v>
      </c>
      <c r="I21" s="600">
        <f>'3. Network design parameters'!I768</f>
        <v>1</v>
      </c>
      <c r="J21" s="600">
        <f>'3. Network design parameters'!J768</f>
        <v>1</v>
      </c>
      <c r="K21" s="600">
        <f>'3. Network design parameters'!K768</f>
        <v>1.5</v>
      </c>
      <c r="L21" s="600">
        <f>'3. Network design parameters'!L768</f>
        <v>1</v>
      </c>
      <c r="M21" s="600">
        <f>'3. Network design parameters'!M768</f>
        <v>1</v>
      </c>
      <c r="N21" s="600">
        <f>'3. Network design parameters'!N768</f>
        <v>0</v>
      </c>
      <c r="O21" s="600">
        <f>'3. Network design parameters'!O768</f>
        <v>0</v>
      </c>
      <c r="P21" s="600">
        <f>'3. Network design parameters'!P768</f>
        <v>0</v>
      </c>
      <c r="Q21" s="600">
        <f>'3. Network design parameters'!Q768</f>
        <v>0</v>
      </c>
      <c r="R21" s="600">
        <f>'3. Network design parameters'!R768</f>
        <v>1</v>
      </c>
      <c r="S21" s="600">
        <f>'3. Network design parameters'!S768</f>
        <v>1</v>
      </c>
      <c r="T21" s="600">
        <f>'3. Network design parameters'!T768</f>
        <v>0</v>
      </c>
      <c r="U21" s="600">
        <f>'3. Network design parameters'!U768</f>
        <v>0</v>
      </c>
      <c r="V21" s="600">
        <f>'3. Network design parameters'!V768</f>
        <v>1</v>
      </c>
      <c r="W21" s="600">
        <f>'3. Network design parameters'!W768</f>
        <v>0</v>
      </c>
      <c r="X21" s="600">
        <f>'3. Network design parameters'!X768</f>
        <v>1</v>
      </c>
      <c r="Y21" s="600">
        <f>'3. Network design parameters'!Y768</f>
        <v>0</v>
      </c>
      <c r="Z21" s="600">
        <f>'3. Network design parameters'!Z768</f>
        <v>0</v>
      </c>
      <c r="AA21" s="600">
        <f>'3. Network design parameters'!AA768</f>
        <v>0</v>
      </c>
      <c r="AB21" s="600">
        <f>'3. Network design parameters'!AB768</f>
        <v>1</v>
      </c>
      <c r="AC21" s="600">
        <f>'3. Network design parameters'!AC768</f>
        <v>1</v>
      </c>
      <c r="AD21" s="600">
        <f>'3. Network design parameters'!AD768</f>
        <v>0</v>
      </c>
      <c r="AE21" s="600">
        <f>'3. Network design parameters'!AE768</f>
        <v>0</v>
      </c>
      <c r="AF21" s="600">
        <f>'3. Network design parameters'!AF768</f>
        <v>0</v>
      </c>
      <c r="AG21" s="600">
        <f>'3. Network design parameters'!AG768</f>
        <v>0</v>
      </c>
      <c r="AH21" s="600">
        <f>'3. Network design parameters'!AH768</f>
        <v>0</v>
      </c>
      <c r="AI21" s="600">
        <f>'3. Network design parameters'!E948</f>
        <v>1</v>
      </c>
      <c r="AJ21" s="600">
        <f>'3. Network design parameters'!F948</f>
        <v>1</v>
      </c>
      <c r="AK21" s="600">
        <f>'3. Network design parameters'!G948</f>
        <v>1</v>
      </c>
      <c r="AL21" s="600">
        <f>'3. Network design parameters'!H948</f>
        <v>1</v>
      </c>
      <c r="AM21" s="600">
        <f>'3. Network design parameters'!I948</f>
        <v>0.5</v>
      </c>
      <c r="AN21" s="600">
        <f>'3. Network design parameters'!J948</f>
        <v>1</v>
      </c>
      <c r="AO21" s="600">
        <f>'3. Network design parameters'!K948</f>
        <v>1</v>
      </c>
      <c r="AP21" s="600">
        <f>'3. Network design parameters'!L948</f>
        <v>0</v>
      </c>
      <c r="AQ21" s="600">
        <f>'3. Network design parameters'!M948</f>
        <v>0</v>
      </c>
      <c r="AR21" s="600">
        <f>'3. Network design parameters'!N948</f>
        <v>1</v>
      </c>
      <c r="AS21" s="600">
        <f>'3. Network design parameters'!O948</f>
        <v>0</v>
      </c>
      <c r="AT21" s="600">
        <f>'3. Network design parameters'!P948</f>
        <v>0</v>
      </c>
      <c r="AU21" s="600">
        <f>'3. Network design parameters'!Q948</f>
        <v>1</v>
      </c>
      <c r="AV21" s="600">
        <f>'3. Network design parameters'!R948</f>
        <v>0</v>
      </c>
      <c r="AW21" s="600">
        <f>'3. Network design parameters'!S948</f>
        <v>1</v>
      </c>
      <c r="AX21" s="600">
        <f>'3. Network design parameters'!T948</f>
        <v>0</v>
      </c>
      <c r="AY21" s="600">
        <f>'3. Network design parameters'!U948</f>
        <v>1</v>
      </c>
      <c r="AZ21" s="600">
        <f>'3. Network design parameters'!V948</f>
        <v>0</v>
      </c>
      <c r="BA21" s="600">
        <f>'3. Network design parameters'!W948</f>
        <v>0</v>
      </c>
      <c r="BB21" s="600">
        <f>'3. Network design parameters'!X948</f>
        <v>0</v>
      </c>
      <c r="BC21" s="600">
        <f>'3. Network design parameters'!Y948</f>
        <v>0</v>
      </c>
      <c r="BD21" s="600">
        <f>'3. Network design parameters'!Z948</f>
        <v>0</v>
      </c>
      <c r="BE21" s="600">
        <f>'3. Network design parameters'!AA948</f>
        <v>0</v>
      </c>
      <c r="BF21" s="600">
        <f>'3. Network design parameters'!AB948</f>
        <v>0</v>
      </c>
      <c r="BG21" s="600">
        <f>'3. Network design parameters'!AC948</f>
        <v>0</v>
      </c>
    </row>
    <row r="22" spans="3:59">
      <c r="C22" s="256" t="str">
        <f>'C. Masterfiles'!C117</f>
        <v>S08</v>
      </c>
      <c r="D22" s="256" t="str">
        <f>'C. Masterfiles'!D117</f>
        <v>Изходящи повиквания от чужди абонати в роуминг в мрежата на предприятието (Roaming Calls Outbound)</v>
      </c>
      <c r="E22" s="600">
        <f>'3. Network design parameters'!E769</f>
        <v>1</v>
      </c>
      <c r="F22" s="600">
        <f>'3. Network design parameters'!F769</f>
        <v>1</v>
      </c>
      <c r="G22" s="600">
        <f>'3. Network design parameters'!G769</f>
        <v>1</v>
      </c>
      <c r="H22" s="600">
        <f>'3. Network design parameters'!H769</f>
        <v>1</v>
      </c>
      <c r="I22" s="600">
        <f>'3. Network design parameters'!I769</f>
        <v>1</v>
      </c>
      <c r="J22" s="600">
        <f>'3. Network design parameters'!J769</f>
        <v>1</v>
      </c>
      <c r="K22" s="600">
        <f>'3. Network design parameters'!K769</f>
        <v>1.5</v>
      </c>
      <c r="L22" s="600">
        <f>'3. Network design parameters'!L769</f>
        <v>1</v>
      </c>
      <c r="M22" s="600">
        <f>'3. Network design parameters'!M769</f>
        <v>1</v>
      </c>
      <c r="N22" s="600">
        <f>'3. Network design parameters'!N769</f>
        <v>0</v>
      </c>
      <c r="O22" s="600">
        <f>'3. Network design parameters'!O769</f>
        <v>0</v>
      </c>
      <c r="P22" s="600">
        <f>'3. Network design parameters'!P769</f>
        <v>0</v>
      </c>
      <c r="Q22" s="600">
        <f>'3. Network design parameters'!Q769</f>
        <v>0</v>
      </c>
      <c r="R22" s="600">
        <f>'3. Network design parameters'!R769</f>
        <v>1</v>
      </c>
      <c r="S22" s="600">
        <f>'3. Network design parameters'!S769</f>
        <v>1</v>
      </c>
      <c r="T22" s="600">
        <f>'3. Network design parameters'!T769</f>
        <v>0</v>
      </c>
      <c r="U22" s="600">
        <f>'3. Network design parameters'!U769</f>
        <v>0</v>
      </c>
      <c r="V22" s="600">
        <f>'3. Network design parameters'!V769</f>
        <v>1</v>
      </c>
      <c r="W22" s="600">
        <f>'3. Network design parameters'!W769</f>
        <v>0</v>
      </c>
      <c r="X22" s="600">
        <f>'3. Network design parameters'!X769</f>
        <v>1</v>
      </c>
      <c r="Y22" s="600">
        <f>'3. Network design parameters'!Y769</f>
        <v>0</v>
      </c>
      <c r="Z22" s="600">
        <f>'3. Network design parameters'!Z769</f>
        <v>0</v>
      </c>
      <c r="AA22" s="600">
        <f>'3. Network design parameters'!AA769</f>
        <v>0</v>
      </c>
      <c r="AB22" s="600">
        <f>'3. Network design parameters'!AB769</f>
        <v>1</v>
      </c>
      <c r="AC22" s="600">
        <f>'3. Network design parameters'!AC769</f>
        <v>1</v>
      </c>
      <c r="AD22" s="600">
        <f>'3. Network design parameters'!AD769</f>
        <v>0</v>
      </c>
      <c r="AE22" s="600">
        <f>'3. Network design parameters'!AE769</f>
        <v>0</v>
      </c>
      <c r="AF22" s="600">
        <f>'3. Network design parameters'!AF769</f>
        <v>0</v>
      </c>
      <c r="AG22" s="600">
        <f>'3. Network design parameters'!AG769</f>
        <v>0</v>
      </c>
      <c r="AH22" s="600">
        <f>'3. Network design parameters'!AH769</f>
        <v>0</v>
      </c>
      <c r="AI22" s="600">
        <f>'3. Network design parameters'!E949</f>
        <v>1</v>
      </c>
      <c r="AJ22" s="600">
        <f>'3. Network design parameters'!F949</f>
        <v>1</v>
      </c>
      <c r="AK22" s="600">
        <f>'3. Network design parameters'!G949</f>
        <v>1</v>
      </c>
      <c r="AL22" s="600">
        <f>'3. Network design parameters'!H949</f>
        <v>1</v>
      </c>
      <c r="AM22" s="600">
        <f>'3. Network design parameters'!I949</f>
        <v>0.5</v>
      </c>
      <c r="AN22" s="600">
        <f>'3. Network design parameters'!J949</f>
        <v>1</v>
      </c>
      <c r="AO22" s="600">
        <f>'3. Network design parameters'!K949</f>
        <v>1</v>
      </c>
      <c r="AP22" s="600">
        <f>'3. Network design parameters'!L949</f>
        <v>0</v>
      </c>
      <c r="AQ22" s="600">
        <f>'3. Network design parameters'!M949</f>
        <v>0</v>
      </c>
      <c r="AR22" s="600">
        <f>'3. Network design parameters'!N949</f>
        <v>1</v>
      </c>
      <c r="AS22" s="600">
        <f>'3. Network design parameters'!O949</f>
        <v>0</v>
      </c>
      <c r="AT22" s="600">
        <f>'3. Network design parameters'!P949</f>
        <v>0</v>
      </c>
      <c r="AU22" s="600">
        <f>'3. Network design parameters'!Q949</f>
        <v>1</v>
      </c>
      <c r="AV22" s="600">
        <f>'3. Network design parameters'!R949</f>
        <v>0</v>
      </c>
      <c r="AW22" s="600">
        <f>'3. Network design parameters'!S949</f>
        <v>1</v>
      </c>
      <c r="AX22" s="600">
        <f>'3. Network design parameters'!T949</f>
        <v>0</v>
      </c>
      <c r="AY22" s="600">
        <f>'3. Network design parameters'!U949</f>
        <v>1</v>
      </c>
      <c r="AZ22" s="600">
        <f>'3. Network design parameters'!V949</f>
        <v>0</v>
      </c>
      <c r="BA22" s="600">
        <f>'3. Network design parameters'!W949</f>
        <v>0</v>
      </c>
      <c r="BB22" s="600">
        <f>'3. Network design parameters'!X949</f>
        <v>0</v>
      </c>
      <c r="BC22" s="600">
        <f>'3. Network design parameters'!Y949</f>
        <v>0</v>
      </c>
      <c r="BD22" s="600">
        <f>'3. Network design parameters'!Z949</f>
        <v>0</v>
      </c>
      <c r="BE22" s="600">
        <f>'3. Network design parameters'!AA949</f>
        <v>0</v>
      </c>
      <c r="BF22" s="600">
        <f>'3. Network design parameters'!AB949</f>
        <v>0</v>
      </c>
      <c r="BG22" s="600">
        <f>'3. Network design parameters'!AC949</f>
        <v>0</v>
      </c>
    </row>
    <row r="23" spans="3:59">
      <c r="C23" s="256" t="str">
        <f>'C. Masterfiles'!C118</f>
        <v>S09</v>
      </c>
      <c r="D23" s="256" t="str">
        <f>'C. Masterfiles'!D118</f>
        <v>Входящи повиквания от чужди абонати в роуминг в мрежата на предприятието (Roaming Calls Inbound)</v>
      </c>
      <c r="E23" s="600">
        <f>'3. Network design parameters'!E770</f>
        <v>1</v>
      </c>
      <c r="F23" s="600">
        <f>'3. Network design parameters'!F770</f>
        <v>1</v>
      </c>
      <c r="G23" s="600">
        <f>'3. Network design parameters'!G770</f>
        <v>1</v>
      </c>
      <c r="H23" s="600">
        <f>'3. Network design parameters'!H770</f>
        <v>1</v>
      </c>
      <c r="I23" s="600">
        <f>'3. Network design parameters'!I770</f>
        <v>1</v>
      </c>
      <c r="J23" s="600">
        <f>'3. Network design parameters'!J770</f>
        <v>1</v>
      </c>
      <c r="K23" s="600">
        <f>'3. Network design parameters'!K770</f>
        <v>1.5</v>
      </c>
      <c r="L23" s="600">
        <f>'3. Network design parameters'!L770</f>
        <v>1</v>
      </c>
      <c r="M23" s="600">
        <f>'3. Network design parameters'!M770</f>
        <v>1</v>
      </c>
      <c r="N23" s="600">
        <f>'3. Network design parameters'!N770</f>
        <v>0</v>
      </c>
      <c r="O23" s="600">
        <f>'3. Network design parameters'!O770</f>
        <v>0</v>
      </c>
      <c r="P23" s="600">
        <f>'3. Network design parameters'!P770</f>
        <v>0</v>
      </c>
      <c r="Q23" s="600">
        <f>'3. Network design parameters'!Q770</f>
        <v>0</v>
      </c>
      <c r="R23" s="600">
        <f>'3. Network design parameters'!R770</f>
        <v>1</v>
      </c>
      <c r="S23" s="600">
        <f>'3. Network design parameters'!S770</f>
        <v>1</v>
      </c>
      <c r="T23" s="600">
        <f>'3. Network design parameters'!T770</f>
        <v>0</v>
      </c>
      <c r="U23" s="600">
        <f>'3. Network design parameters'!U770</f>
        <v>0</v>
      </c>
      <c r="V23" s="600">
        <f>'3. Network design parameters'!V770</f>
        <v>1</v>
      </c>
      <c r="W23" s="600">
        <f>'3. Network design parameters'!W770</f>
        <v>0</v>
      </c>
      <c r="X23" s="600">
        <f>'3. Network design parameters'!X770</f>
        <v>1</v>
      </c>
      <c r="Y23" s="600">
        <f>'3. Network design parameters'!Y770</f>
        <v>0</v>
      </c>
      <c r="Z23" s="600">
        <f>'3. Network design parameters'!Z770</f>
        <v>0</v>
      </c>
      <c r="AA23" s="600">
        <f>'3. Network design parameters'!AA770</f>
        <v>0</v>
      </c>
      <c r="AB23" s="600">
        <f>'3. Network design parameters'!AB770</f>
        <v>1</v>
      </c>
      <c r="AC23" s="600">
        <f>'3. Network design parameters'!AC770</f>
        <v>1</v>
      </c>
      <c r="AD23" s="600">
        <f>'3. Network design parameters'!AD770</f>
        <v>0</v>
      </c>
      <c r="AE23" s="600">
        <f>'3. Network design parameters'!AE770</f>
        <v>0</v>
      </c>
      <c r="AF23" s="600">
        <f>'3. Network design parameters'!AF770</f>
        <v>0</v>
      </c>
      <c r="AG23" s="600">
        <f>'3. Network design parameters'!AG770</f>
        <v>0</v>
      </c>
      <c r="AH23" s="600">
        <f>'3. Network design parameters'!AH770</f>
        <v>0</v>
      </c>
      <c r="AI23" s="600">
        <f>'3. Network design parameters'!E950</f>
        <v>1</v>
      </c>
      <c r="AJ23" s="600">
        <f>'3. Network design parameters'!F950</f>
        <v>1</v>
      </c>
      <c r="AK23" s="600">
        <f>'3. Network design parameters'!G950</f>
        <v>1</v>
      </c>
      <c r="AL23" s="600">
        <f>'3. Network design parameters'!H950</f>
        <v>1</v>
      </c>
      <c r="AM23" s="600">
        <f>'3. Network design parameters'!I950</f>
        <v>0.5</v>
      </c>
      <c r="AN23" s="600">
        <f>'3. Network design parameters'!J950</f>
        <v>1</v>
      </c>
      <c r="AO23" s="600">
        <f>'3. Network design parameters'!K950</f>
        <v>1</v>
      </c>
      <c r="AP23" s="600">
        <f>'3. Network design parameters'!L950</f>
        <v>0</v>
      </c>
      <c r="AQ23" s="600">
        <f>'3. Network design parameters'!M950</f>
        <v>0</v>
      </c>
      <c r="AR23" s="600">
        <f>'3. Network design parameters'!N950</f>
        <v>1</v>
      </c>
      <c r="AS23" s="600">
        <f>'3. Network design parameters'!O950</f>
        <v>0</v>
      </c>
      <c r="AT23" s="600">
        <f>'3. Network design parameters'!P950</f>
        <v>0</v>
      </c>
      <c r="AU23" s="600">
        <f>'3. Network design parameters'!Q950</f>
        <v>1</v>
      </c>
      <c r="AV23" s="600">
        <f>'3. Network design parameters'!R950</f>
        <v>0</v>
      </c>
      <c r="AW23" s="600">
        <f>'3. Network design parameters'!S950</f>
        <v>1</v>
      </c>
      <c r="AX23" s="600">
        <f>'3. Network design parameters'!T950</f>
        <v>0</v>
      </c>
      <c r="AY23" s="600">
        <f>'3. Network design parameters'!U950</f>
        <v>1</v>
      </c>
      <c r="AZ23" s="600">
        <f>'3. Network design parameters'!V950</f>
        <v>0</v>
      </c>
      <c r="BA23" s="600">
        <f>'3. Network design parameters'!W950</f>
        <v>0</v>
      </c>
      <c r="BB23" s="600">
        <f>'3. Network design parameters'!X950</f>
        <v>0</v>
      </c>
      <c r="BC23" s="600">
        <f>'3. Network design parameters'!Y950</f>
        <v>0</v>
      </c>
      <c r="BD23" s="600">
        <f>'3. Network design parameters'!Z950</f>
        <v>0</v>
      </c>
      <c r="BE23" s="600">
        <f>'3. Network design parameters'!AA950</f>
        <v>0</v>
      </c>
      <c r="BF23" s="600">
        <f>'3. Network design parameters'!AB950</f>
        <v>0</v>
      </c>
      <c r="BG23" s="600">
        <f>'3. Network design parameters'!AC950</f>
        <v>0</v>
      </c>
    </row>
    <row r="24" spans="3:59">
      <c r="C24" s="256" t="str">
        <f>'C. Masterfiles'!C119</f>
        <v>S10</v>
      </c>
      <c r="D24" s="256" t="str">
        <f>'C. Masterfiles'!D119</f>
        <v>Гласова поща (Voice mail)</v>
      </c>
      <c r="E24" s="600">
        <f>'3. Network design parameters'!E771</f>
        <v>1</v>
      </c>
      <c r="F24" s="600">
        <f>'3. Network design parameters'!F771</f>
        <v>1</v>
      </c>
      <c r="G24" s="600">
        <f>'3. Network design parameters'!G771</f>
        <v>1</v>
      </c>
      <c r="H24" s="600">
        <f>'3. Network design parameters'!H771</f>
        <v>1</v>
      </c>
      <c r="I24" s="600">
        <f>'3. Network design parameters'!I771</f>
        <v>1</v>
      </c>
      <c r="J24" s="600">
        <f>'3. Network design parameters'!J771</f>
        <v>1</v>
      </c>
      <c r="K24" s="600">
        <f>'3. Network design parameters'!K771</f>
        <v>1</v>
      </c>
      <c r="L24" s="600">
        <f>'3. Network design parameters'!L771</f>
        <v>1</v>
      </c>
      <c r="M24" s="600">
        <f>'3. Network design parameters'!M771</f>
        <v>1</v>
      </c>
      <c r="N24" s="600">
        <f>'3. Network design parameters'!N771</f>
        <v>0</v>
      </c>
      <c r="O24" s="600">
        <f>'3. Network design parameters'!O771</f>
        <v>0</v>
      </c>
      <c r="P24" s="600">
        <f>'3. Network design parameters'!P771</f>
        <v>0</v>
      </c>
      <c r="Q24" s="600">
        <f>'3. Network design parameters'!Q771</f>
        <v>1</v>
      </c>
      <c r="R24" s="600">
        <f>'3. Network design parameters'!R771</f>
        <v>1</v>
      </c>
      <c r="S24" s="600">
        <f>'3. Network design parameters'!S771</f>
        <v>1</v>
      </c>
      <c r="T24" s="600">
        <f>'3. Network design parameters'!T771</f>
        <v>0</v>
      </c>
      <c r="U24" s="600">
        <f>'3. Network design parameters'!U771</f>
        <v>1</v>
      </c>
      <c r="V24" s="600">
        <f>'3. Network design parameters'!V771</f>
        <v>0</v>
      </c>
      <c r="W24" s="600">
        <f>'3. Network design parameters'!W771</f>
        <v>0</v>
      </c>
      <c r="X24" s="600">
        <f>'3. Network design parameters'!X771</f>
        <v>0</v>
      </c>
      <c r="Y24" s="600">
        <f>'3. Network design parameters'!Y771</f>
        <v>0</v>
      </c>
      <c r="Z24" s="600">
        <f>'3. Network design parameters'!Z771</f>
        <v>0</v>
      </c>
      <c r="AA24" s="600">
        <f>'3. Network design parameters'!AA771</f>
        <v>0</v>
      </c>
      <c r="AB24" s="600">
        <f>'3. Network design parameters'!AB771</f>
        <v>1</v>
      </c>
      <c r="AC24" s="600">
        <f>'3. Network design parameters'!AC771</f>
        <v>1</v>
      </c>
      <c r="AD24" s="600">
        <f>'3. Network design parameters'!AD771</f>
        <v>0</v>
      </c>
      <c r="AE24" s="600">
        <f>'3. Network design parameters'!AE771</f>
        <v>0</v>
      </c>
      <c r="AF24" s="600">
        <f>'3. Network design parameters'!AF771</f>
        <v>0</v>
      </c>
      <c r="AG24" s="600">
        <f>'3. Network design parameters'!AG771</f>
        <v>0</v>
      </c>
      <c r="AH24" s="600">
        <f>'3. Network design parameters'!AH771</f>
        <v>0</v>
      </c>
      <c r="AI24" s="600">
        <f>'3. Network design parameters'!E951</f>
        <v>1</v>
      </c>
      <c r="AJ24" s="600">
        <f>'3. Network design parameters'!F951</f>
        <v>1</v>
      </c>
      <c r="AK24" s="600">
        <f>'3. Network design parameters'!G951</f>
        <v>1</v>
      </c>
      <c r="AL24" s="600">
        <f>'3. Network design parameters'!H951</f>
        <v>1</v>
      </c>
      <c r="AM24" s="600">
        <f>'3. Network design parameters'!I951</f>
        <v>0.5</v>
      </c>
      <c r="AN24" s="600">
        <f>'3. Network design parameters'!J951</f>
        <v>1</v>
      </c>
      <c r="AO24" s="600">
        <f>'3. Network design parameters'!K951</f>
        <v>1</v>
      </c>
      <c r="AP24" s="600">
        <f>'3. Network design parameters'!L951</f>
        <v>0</v>
      </c>
      <c r="AQ24" s="600">
        <f>'3. Network design parameters'!M951</f>
        <v>0</v>
      </c>
      <c r="AR24" s="600">
        <f>'3. Network design parameters'!N951</f>
        <v>1</v>
      </c>
      <c r="AS24" s="600">
        <f>'3. Network design parameters'!O951</f>
        <v>0</v>
      </c>
      <c r="AT24" s="600">
        <f>'3. Network design parameters'!P951</f>
        <v>1</v>
      </c>
      <c r="AU24" s="600">
        <f>'3. Network design parameters'!Q951</f>
        <v>0</v>
      </c>
      <c r="AV24" s="600">
        <f>'3. Network design parameters'!R951</f>
        <v>0</v>
      </c>
      <c r="AW24" s="600">
        <f>'3. Network design parameters'!S951</f>
        <v>0</v>
      </c>
      <c r="AX24" s="600">
        <f>'3. Network design parameters'!T951</f>
        <v>0</v>
      </c>
      <c r="AY24" s="600">
        <f>'3. Network design parameters'!U951</f>
        <v>1</v>
      </c>
      <c r="AZ24" s="600">
        <f>'3. Network design parameters'!V951</f>
        <v>0</v>
      </c>
      <c r="BA24" s="600">
        <f>'3. Network design parameters'!W951</f>
        <v>0</v>
      </c>
      <c r="BB24" s="600">
        <f>'3. Network design parameters'!X951</f>
        <v>0</v>
      </c>
      <c r="BC24" s="600">
        <f>'3. Network design parameters'!Y951</f>
        <v>0</v>
      </c>
      <c r="BD24" s="600">
        <f>'3. Network design parameters'!Z951</f>
        <v>0</v>
      </c>
      <c r="BE24" s="600">
        <f>'3. Network design parameters'!AA951</f>
        <v>0</v>
      </c>
      <c r="BF24" s="600">
        <f>'3. Network design parameters'!AB951</f>
        <v>0</v>
      </c>
      <c r="BG24" s="600">
        <f>'3. Network design parameters'!AC951</f>
        <v>0</v>
      </c>
    </row>
    <row r="25" spans="3:59">
      <c r="C25" s="256" t="str">
        <f>'C. Masterfiles'!C120</f>
        <v>S11</v>
      </c>
      <c r="D25" s="256" t="str">
        <f>'C. Masterfiles'!D120</f>
        <v>Повиквания към центъра за обслужване на клиенти (Help desk call)</v>
      </c>
      <c r="E25" s="600">
        <f>'3. Network design parameters'!E772</f>
        <v>1</v>
      </c>
      <c r="F25" s="600">
        <f>'3. Network design parameters'!F772</f>
        <v>1</v>
      </c>
      <c r="G25" s="600">
        <f>'3. Network design parameters'!G772</f>
        <v>1</v>
      </c>
      <c r="H25" s="600">
        <f>'3. Network design parameters'!H772</f>
        <v>1</v>
      </c>
      <c r="I25" s="600">
        <f>'3. Network design parameters'!I772</f>
        <v>1</v>
      </c>
      <c r="J25" s="600">
        <f>'3. Network design parameters'!J772</f>
        <v>1</v>
      </c>
      <c r="K25" s="600">
        <f>'3. Network design parameters'!K772</f>
        <v>1</v>
      </c>
      <c r="L25" s="600">
        <f>'3. Network design parameters'!L772</f>
        <v>1</v>
      </c>
      <c r="M25" s="600">
        <f>'3. Network design parameters'!M772</f>
        <v>1</v>
      </c>
      <c r="N25" s="600">
        <f>'3. Network design parameters'!N772</f>
        <v>0</v>
      </c>
      <c r="O25" s="600">
        <f>'3. Network design parameters'!O772</f>
        <v>0</v>
      </c>
      <c r="P25" s="600">
        <f>'3. Network design parameters'!P772</f>
        <v>0</v>
      </c>
      <c r="Q25" s="600">
        <f>'3. Network design parameters'!Q772</f>
        <v>0</v>
      </c>
      <c r="R25" s="600">
        <f>'3. Network design parameters'!R772</f>
        <v>1</v>
      </c>
      <c r="S25" s="600">
        <f>'3. Network design parameters'!S772</f>
        <v>1</v>
      </c>
      <c r="T25" s="600">
        <f>'3. Network design parameters'!T772</f>
        <v>0</v>
      </c>
      <c r="U25" s="600">
        <f>'3. Network design parameters'!U772</f>
        <v>1</v>
      </c>
      <c r="V25" s="600">
        <f>'3. Network design parameters'!V772</f>
        <v>0</v>
      </c>
      <c r="W25" s="600">
        <f>'3. Network design parameters'!W772</f>
        <v>0</v>
      </c>
      <c r="X25" s="600">
        <f>'3. Network design parameters'!X772</f>
        <v>0</v>
      </c>
      <c r="Y25" s="600">
        <f>'3. Network design parameters'!Y772</f>
        <v>0</v>
      </c>
      <c r="Z25" s="600">
        <f>'3. Network design parameters'!Z772</f>
        <v>0</v>
      </c>
      <c r="AA25" s="600">
        <f>'3. Network design parameters'!AA772</f>
        <v>0</v>
      </c>
      <c r="AB25" s="600">
        <f>'3. Network design parameters'!AB772</f>
        <v>1</v>
      </c>
      <c r="AC25" s="600">
        <f>'3. Network design parameters'!AC772</f>
        <v>1</v>
      </c>
      <c r="AD25" s="600">
        <f>'3. Network design parameters'!AD772</f>
        <v>0</v>
      </c>
      <c r="AE25" s="600">
        <f>'3. Network design parameters'!AE772</f>
        <v>0</v>
      </c>
      <c r="AF25" s="600">
        <f>'3. Network design parameters'!AF772</f>
        <v>0</v>
      </c>
      <c r="AG25" s="600">
        <f>'3. Network design parameters'!AG772</f>
        <v>0</v>
      </c>
      <c r="AH25" s="600">
        <f>'3. Network design parameters'!AH772</f>
        <v>0</v>
      </c>
      <c r="AI25" s="600">
        <f>'3. Network design parameters'!E952</f>
        <v>1</v>
      </c>
      <c r="AJ25" s="600">
        <f>'3. Network design parameters'!F952</f>
        <v>1</v>
      </c>
      <c r="AK25" s="600">
        <f>'3. Network design parameters'!G952</f>
        <v>1</v>
      </c>
      <c r="AL25" s="600">
        <f>'3. Network design parameters'!H952</f>
        <v>1</v>
      </c>
      <c r="AM25" s="600">
        <f>'3. Network design parameters'!I952</f>
        <v>0.5</v>
      </c>
      <c r="AN25" s="600">
        <f>'3. Network design parameters'!J952</f>
        <v>1</v>
      </c>
      <c r="AO25" s="600">
        <f>'3. Network design parameters'!K952</f>
        <v>1</v>
      </c>
      <c r="AP25" s="600">
        <f>'3. Network design parameters'!L952</f>
        <v>0</v>
      </c>
      <c r="AQ25" s="600">
        <f>'3. Network design parameters'!M952</f>
        <v>0</v>
      </c>
      <c r="AR25" s="600">
        <f>'3. Network design parameters'!N952</f>
        <v>1</v>
      </c>
      <c r="AS25" s="600">
        <f>'3. Network design parameters'!O952</f>
        <v>0</v>
      </c>
      <c r="AT25" s="600">
        <f>'3. Network design parameters'!P952</f>
        <v>1</v>
      </c>
      <c r="AU25" s="600">
        <f>'3. Network design parameters'!Q952</f>
        <v>0</v>
      </c>
      <c r="AV25" s="600">
        <f>'3. Network design parameters'!R952</f>
        <v>0</v>
      </c>
      <c r="AW25" s="600">
        <f>'3. Network design parameters'!S952</f>
        <v>0</v>
      </c>
      <c r="AX25" s="600">
        <f>'3. Network design parameters'!T952</f>
        <v>0</v>
      </c>
      <c r="AY25" s="600">
        <f>'3. Network design parameters'!U952</f>
        <v>1</v>
      </c>
      <c r="AZ25" s="600">
        <f>'3. Network design parameters'!V952</f>
        <v>0</v>
      </c>
      <c r="BA25" s="600">
        <f>'3. Network design parameters'!W952</f>
        <v>0</v>
      </c>
      <c r="BB25" s="600">
        <f>'3. Network design parameters'!X952</f>
        <v>0</v>
      </c>
      <c r="BC25" s="600">
        <f>'3. Network design parameters'!Y952</f>
        <v>0</v>
      </c>
      <c r="BD25" s="600">
        <f>'3. Network design parameters'!Z952</f>
        <v>0</v>
      </c>
      <c r="BE25" s="600">
        <f>'3. Network design parameters'!AA952</f>
        <v>0</v>
      </c>
      <c r="BF25" s="600">
        <f>'3. Network design parameters'!AB952</f>
        <v>0</v>
      </c>
      <c r="BG25" s="600">
        <f>'3. Network design parameters'!AC952</f>
        <v>0</v>
      </c>
    </row>
    <row r="26" spans="3:59">
      <c r="C26" s="256" t="str">
        <f>'C. Masterfiles'!C121</f>
        <v>S12</v>
      </c>
      <c r="D26" s="256" t="str">
        <f>'C. Masterfiles'!D121</f>
        <v>Видеоразговори (Video call)</v>
      </c>
      <c r="E26" s="600">
        <f>'3. Network design parameters'!E773</f>
        <v>1</v>
      </c>
      <c r="F26" s="600">
        <f>'3. Network design parameters'!F773</f>
        <v>1</v>
      </c>
      <c r="G26" s="600">
        <f>'3. Network design parameters'!G773</f>
        <v>1</v>
      </c>
      <c r="H26" s="600">
        <f>'3. Network design parameters'!H773</f>
        <v>1</v>
      </c>
      <c r="I26" s="600">
        <f>'3. Network design parameters'!I773</f>
        <v>1</v>
      </c>
      <c r="J26" s="600">
        <f>'3. Network design parameters'!J773</f>
        <v>1</v>
      </c>
      <c r="K26" s="600">
        <f>'3. Network design parameters'!K773</f>
        <v>1.5</v>
      </c>
      <c r="L26" s="600">
        <f>'3. Network design parameters'!L773</f>
        <v>1</v>
      </c>
      <c r="M26" s="600">
        <f>'3. Network design parameters'!M773</f>
        <v>1</v>
      </c>
      <c r="N26" s="600">
        <f>'3. Network design parameters'!N773</f>
        <v>0</v>
      </c>
      <c r="O26" s="600">
        <f>'3. Network design parameters'!O773</f>
        <v>0</v>
      </c>
      <c r="P26" s="600">
        <f>'3. Network design parameters'!P773</f>
        <v>0</v>
      </c>
      <c r="Q26" s="600">
        <f>'3. Network design parameters'!Q773</f>
        <v>0</v>
      </c>
      <c r="R26" s="600">
        <f>'3. Network design parameters'!R773</f>
        <v>1</v>
      </c>
      <c r="S26" s="600">
        <f>'3. Network design parameters'!S773</f>
        <v>1</v>
      </c>
      <c r="T26" s="600">
        <f>'3. Network design parameters'!T773</f>
        <v>0</v>
      </c>
      <c r="U26" s="600">
        <f>'3. Network design parameters'!U773</f>
        <v>1</v>
      </c>
      <c r="V26" s="600">
        <f>'3. Network design parameters'!V773</f>
        <v>0</v>
      </c>
      <c r="W26" s="600">
        <f>'3. Network design parameters'!W773</f>
        <v>1</v>
      </c>
      <c r="X26" s="600">
        <f>'3. Network design parameters'!X773</f>
        <v>0</v>
      </c>
      <c r="Y26" s="600">
        <f>'3. Network design parameters'!Y773</f>
        <v>0</v>
      </c>
      <c r="Z26" s="600">
        <f>'3. Network design parameters'!Z773</f>
        <v>0</v>
      </c>
      <c r="AA26" s="600">
        <f>'3. Network design parameters'!AA773</f>
        <v>0</v>
      </c>
      <c r="AB26" s="600">
        <f>'3. Network design parameters'!AB773</f>
        <v>1</v>
      </c>
      <c r="AC26" s="600">
        <f>'3. Network design parameters'!AC773</f>
        <v>1</v>
      </c>
      <c r="AD26" s="600">
        <f>'3. Network design parameters'!AD773</f>
        <v>0</v>
      </c>
      <c r="AE26" s="600">
        <f>'3. Network design parameters'!AE773</f>
        <v>0</v>
      </c>
      <c r="AF26" s="600">
        <f>'3. Network design parameters'!AF773</f>
        <v>0</v>
      </c>
      <c r="AG26" s="600">
        <f>'3. Network design parameters'!AG773</f>
        <v>0</v>
      </c>
      <c r="AH26" s="600">
        <f>'3. Network design parameters'!AH773</f>
        <v>0</v>
      </c>
      <c r="AI26" s="600">
        <f>'3. Network design parameters'!E953</f>
        <v>1</v>
      </c>
      <c r="AJ26" s="600">
        <f>'3. Network design parameters'!F953</f>
        <v>1</v>
      </c>
      <c r="AK26" s="600">
        <f>'3. Network design parameters'!G953</f>
        <v>1</v>
      </c>
      <c r="AL26" s="600">
        <f>'3. Network design parameters'!H953</f>
        <v>1</v>
      </c>
      <c r="AM26" s="600">
        <f>'3. Network design parameters'!I953</f>
        <v>0.5</v>
      </c>
      <c r="AN26" s="600">
        <f>'3. Network design parameters'!J953</f>
        <v>1</v>
      </c>
      <c r="AO26" s="600">
        <f>'3. Network design parameters'!K953</f>
        <v>1</v>
      </c>
      <c r="AP26" s="600">
        <f>'3. Network design parameters'!L953</f>
        <v>0</v>
      </c>
      <c r="AQ26" s="600">
        <f>'3. Network design parameters'!M953</f>
        <v>0</v>
      </c>
      <c r="AR26" s="600">
        <f>'3. Network design parameters'!N953</f>
        <v>1</v>
      </c>
      <c r="AS26" s="600">
        <f>'3. Network design parameters'!O953</f>
        <v>0</v>
      </c>
      <c r="AT26" s="600">
        <f>'3. Network design parameters'!P953</f>
        <v>1</v>
      </c>
      <c r="AU26" s="600">
        <f>'3. Network design parameters'!Q953</f>
        <v>0</v>
      </c>
      <c r="AV26" s="600">
        <f>'3. Network design parameters'!R953</f>
        <v>1</v>
      </c>
      <c r="AW26" s="600">
        <f>'3. Network design parameters'!S953</f>
        <v>0</v>
      </c>
      <c r="AX26" s="600">
        <f>'3. Network design parameters'!T953</f>
        <v>0</v>
      </c>
      <c r="AY26" s="600">
        <f>'3. Network design parameters'!U953</f>
        <v>1</v>
      </c>
      <c r="AZ26" s="600">
        <f>'3. Network design parameters'!V953</f>
        <v>0</v>
      </c>
      <c r="BA26" s="600">
        <f>'3. Network design parameters'!W953</f>
        <v>0</v>
      </c>
      <c r="BB26" s="600">
        <f>'3. Network design parameters'!X953</f>
        <v>0</v>
      </c>
      <c r="BC26" s="600">
        <f>'3. Network design parameters'!Y953</f>
        <v>0</v>
      </c>
      <c r="BD26" s="600">
        <f>'3. Network design parameters'!Z953</f>
        <v>0</v>
      </c>
      <c r="BE26" s="600">
        <f>'3. Network design parameters'!AA953</f>
        <v>0</v>
      </c>
      <c r="BF26" s="600">
        <f>'3. Network design parameters'!AB953</f>
        <v>0</v>
      </c>
      <c r="BG26" s="600">
        <f>'3. Network design parameters'!AC953</f>
        <v>0</v>
      </c>
    </row>
    <row r="27" spans="3:59">
      <c r="C27" s="256" t="str">
        <f>'C. Masterfiles'!C122</f>
        <v>S13</v>
      </c>
      <c r="D27" s="256" t="str">
        <f>'C. Masterfiles'!D122</f>
        <v>MMS в мрежата (MMS on net)</v>
      </c>
      <c r="E27" s="600">
        <f>'3. Network design parameters'!E774</f>
        <v>2</v>
      </c>
      <c r="F27" s="600">
        <f>'3. Network design parameters'!F774</f>
        <v>2</v>
      </c>
      <c r="G27" s="600">
        <f>'3. Network design parameters'!G774</f>
        <v>2</v>
      </c>
      <c r="H27" s="600">
        <f>'3. Network design parameters'!H774</f>
        <v>2</v>
      </c>
      <c r="I27" s="600">
        <f>'3. Network design parameters'!I774</f>
        <v>2</v>
      </c>
      <c r="J27" s="600">
        <f>'3. Network design parameters'!J774</f>
        <v>2</v>
      </c>
      <c r="K27" s="600">
        <f>'3. Network design parameters'!K774</f>
        <v>2</v>
      </c>
      <c r="L27" s="600">
        <f>'3. Network design parameters'!L774</f>
        <v>1</v>
      </c>
      <c r="M27" s="600">
        <f>'3. Network design parameters'!M774</f>
        <v>1</v>
      </c>
      <c r="N27" s="600">
        <f>'3. Network design parameters'!N774</f>
        <v>0</v>
      </c>
      <c r="O27" s="600">
        <f>'3. Network design parameters'!O774</f>
        <v>0</v>
      </c>
      <c r="P27" s="600">
        <f>'3. Network design parameters'!P774</f>
        <v>1</v>
      </c>
      <c r="Q27" s="600">
        <f>'3. Network design parameters'!Q774</f>
        <v>0</v>
      </c>
      <c r="R27" s="600">
        <f>'3. Network design parameters'!R774</f>
        <v>1</v>
      </c>
      <c r="S27" s="600">
        <f>'3. Network design parameters'!S774</f>
        <v>1</v>
      </c>
      <c r="T27" s="600">
        <f>'3. Network design parameters'!T774</f>
        <v>1</v>
      </c>
      <c r="U27" s="600">
        <f>'3. Network design parameters'!U774</f>
        <v>1</v>
      </c>
      <c r="V27" s="600">
        <f>'3. Network design parameters'!V774</f>
        <v>0</v>
      </c>
      <c r="W27" s="600">
        <f>'3. Network design parameters'!W774</f>
        <v>0</v>
      </c>
      <c r="X27" s="600">
        <f>'3. Network design parameters'!X774</f>
        <v>0</v>
      </c>
      <c r="Y27" s="600">
        <f>'3. Network design parameters'!Y774</f>
        <v>0</v>
      </c>
      <c r="Z27" s="600">
        <f>'3. Network design parameters'!Z774</f>
        <v>0</v>
      </c>
      <c r="AA27" s="600">
        <f>'3. Network design parameters'!AA774</f>
        <v>0</v>
      </c>
      <c r="AB27" s="600">
        <f>'3. Network design parameters'!AB774</f>
        <v>2</v>
      </c>
      <c r="AC27" s="600">
        <f>'3. Network design parameters'!AC774</f>
        <v>2</v>
      </c>
      <c r="AD27" s="600">
        <f>'3. Network design parameters'!AD774</f>
        <v>0</v>
      </c>
      <c r="AE27" s="600">
        <f>'3. Network design parameters'!AE774</f>
        <v>0</v>
      </c>
      <c r="AF27" s="600">
        <f>'3. Network design parameters'!AF774</f>
        <v>0</v>
      </c>
      <c r="AG27" s="600">
        <f>'3. Network design parameters'!AG774</f>
        <v>0</v>
      </c>
      <c r="AH27" s="600">
        <f>'3. Network design parameters'!AH774</f>
        <v>0</v>
      </c>
      <c r="AI27" s="600">
        <f>'3. Network design parameters'!E954</f>
        <v>2</v>
      </c>
      <c r="AJ27" s="600">
        <f>'3. Network design parameters'!F954</f>
        <v>2</v>
      </c>
      <c r="AK27" s="600">
        <f>'3. Network design parameters'!G954</f>
        <v>2</v>
      </c>
      <c r="AL27" s="600">
        <f>'3. Network design parameters'!H954</f>
        <v>2</v>
      </c>
      <c r="AM27" s="600">
        <f>'3. Network design parameters'!I954</f>
        <v>1</v>
      </c>
      <c r="AN27" s="600">
        <f>'3. Network design parameters'!J954</f>
        <v>1</v>
      </c>
      <c r="AO27" s="600">
        <f>'3. Network design parameters'!K954</f>
        <v>1</v>
      </c>
      <c r="AP27" s="600">
        <f>'3. Network design parameters'!L954</f>
        <v>0</v>
      </c>
      <c r="AQ27" s="600">
        <f>'3. Network design parameters'!M954</f>
        <v>1</v>
      </c>
      <c r="AR27" s="600">
        <f>'3. Network design parameters'!N954</f>
        <v>1</v>
      </c>
      <c r="AS27" s="600">
        <f>'3. Network design parameters'!O954</f>
        <v>1</v>
      </c>
      <c r="AT27" s="600">
        <f>'3. Network design parameters'!P954</f>
        <v>1</v>
      </c>
      <c r="AU27" s="600">
        <f>'3. Network design parameters'!Q954</f>
        <v>0</v>
      </c>
      <c r="AV27" s="600">
        <f>'3. Network design parameters'!R954</f>
        <v>0</v>
      </c>
      <c r="AW27" s="600">
        <f>'3. Network design parameters'!S954</f>
        <v>0</v>
      </c>
      <c r="AX27" s="600">
        <f>'3. Network design parameters'!T954</f>
        <v>0</v>
      </c>
      <c r="AY27" s="600">
        <f>'3. Network design parameters'!U954</f>
        <v>2</v>
      </c>
      <c r="AZ27" s="600">
        <f>'3. Network design parameters'!V954</f>
        <v>0</v>
      </c>
      <c r="BA27" s="600">
        <f>'3. Network design parameters'!W954</f>
        <v>0</v>
      </c>
      <c r="BB27" s="600">
        <f>'3. Network design parameters'!X954</f>
        <v>0</v>
      </c>
      <c r="BC27" s="600">
        <f>'3. Network design parameters'!Y954</f>
        <v>0</v>
      </c>
      <c r="BD27" s="600">
        <f>'3. Network design parameters'!Z954</f>
        <v>0</v>
      </c>
      <c r="BE27" s="600">
        <f>'3. Network design parameters'!AA954</f>
        <v>0</v>
      </c>
      <c r="BF27" s="600">
        <f>'3. Network design parameters'!AB954</f>
        <v>0</v>
      </c>
      <c r="BG27" s="600">
        <f>'3. Network design parameters'!AC954</f>
        <v>0</v>
      </c>
    </row>
    <row r="28" spans="3:59">
      <c r="C28" s="256" t="str">
        <f>'C. Masterfiles'!C123</f>
        <v>S14</v>
      </c>
      <c r="D28" s="256" t="str">
        <f>'C. Masterfiles'!D123</f>
        <v>Изходящи MMS към други мрежи (MMS outgoing to other network)</v>
      </c>
      <c r="E28" s="600">
        <f>'3. Network design parameters'!E775</f>
        <v>1</v>
      </c>
      <c r="F28" s="600">
        <f>'3. Network design parameters'!F775</f>
        <v>1</v>
      </c>
      <c r="G28" s="600">
        <f>'3. Network design parameters'!G775</f>
        <v>1</v>
      </c>
      <c r="H28" s="600">
        <f>'3. Network design parameters'!H775</f>
        <v>1</v>
      </c>
      <c r="I28" s="600">
        <f>'3. Network design parameters'!I775</f>
        <v>1</v>
      </c>
      <c r="J28" s="600">
        <f>'3. Network design parameters'!J775</f>
        <v>1</v>
      </c>
      <c r="K28" s="600">
        <f>'3. Network design parameters'!K775</f>
        <v>1.5</v>
      </c>
      <c r="L28" s="600">
        <f>'3. Network design parameters'!L775</f>
        <v>1</v>
      </c>
      <c r="M28" s="600">
        <f>'3. Network design parameters'!M775</f>
        <v>1</v>
      </c>
      <c r="N28" s="600">
        <f>'3. Network design parameters'!N775</f>
        <v>0</v>
      </c>
      <c r="O28" s="600">
        <f>'3. Network design parameters'!O775</f>
        <v>0</v>
      </c>
      <c r="P28" s="600">
        <f>'3. Network design parameters'!P775</f>
        <v>1</v>
      </c>
      <c r="Q28" s="600">
        <f>'3. Network design parameters'!Q775</f>
        <v>0</v>
      </c>
      <c r="R28" s="600">
        <f>'3. Network design parameters'!R775</f>
        <v>1</v>
      </c>
      <c r="S28" s="600">
        <f>'3. Network design parameters'!S775</f>
        <v>1</v>
      </c>
      <c r="T28" s="600">
        <f>'3. Network design parameters'!T775</f>
        <v>1</v>
      </c>
      <c r="U28" s="600">
        <f>'3. Network design parameters'!U775</f>
        <v>1</v>
      </c>
      <c r="V28" s="600">
        <f>'3. Network design parameters'!V775</f>
        <v>0</v>
      </c>
      <c r="W28" s="600">
        <f>'3. Network design parameters'!W775</f>
        <v>1</v>
      </c>
      <c r="X28" s="600">
        <f>'3. Network design parameters'!X775</f>
        <v>0</v>
      </c>
      <c r="Y28" s="600">
        <f>'3. Network design parameters'!Y775</f>
        <v>0</v>
      </c>
      <c r="Z28" s="600">
        <f>'3. Network design parameters'!Z775</f>
        <v>0</v>
      </c>
      <c r="AA28" s="600">
        <f>'3. Network design parameters'!AA775</f>
        <v>0</v>
      </c>
      <c r="AB28" s="600">
        <f>'3. Network design parameters'!AB775</f>
        <v>1</v>
      </c>
      <c r="AC28" s="600">
        <f>'3. Network design parameters'!AC775</f>
        <v>1</v>
      </c>
      <c r="AD28" s="600">
        <f>'3. Network design parameters'!AD775</f>
        <v>0</v>
      </c>
      <c r="AE28" s="600">
        <f>'3. Network design parameters'!AE775</f>
        <v>0</v>
      </c>
      <c r="AF28" s="600">
        <f>'3. Network design parameters'!AF775</f>
        <v>0</v>
      </c>
      <c r="AG28" s="600">
        <f>'3. Network design parameters'!AG775</f>
        <v>0</v>
      </c>
      <c r="AH28" s="600">
        <f>'3. Network design parameters'!AH775</f>
        <v>0</v>
      </c>
      <c r="AI28" s="600">
        <f>'3. Network design parameters'!E955</f>
        <v>1</v>
      </c>
      <c r="AJ28" s="600">
        <f>'3. Network design parameters'!F955</f>
        <v>1</v>
      </c>
      <c r="AK28" s="600">
        <f>'3. Network design parameters'!G955</f>
        <v>1</v>
      </c>
      <c r="AL28" s="600">
        <f>'3. Network design parameters'!H955</f>
        <v>1</v>
      </c>
      <c r="AM28" s="600">
        <f>'3. Network design parameters'!I955</f>
        <v>0.5</v>
      </c>
      <c r="AN28" s="600">
        <f>'3. Network design parameters'!J955</f>
        <v>1</v>
      </c>
      <c r="AO28" s="600">
        <f>'3. Network design parameters'!K955</f>
        <v>1</v>
      </c>
      <c r="AP28" s="600">
        <f>'3. Network design parameters'!L955</f>
        <v>0</v>
      </c>
      <c r="AQ28" s="600">
        <f>'3. Network design parameters'!M955</f>
        <v>1</v>
      </c>
      <c r="AR28" s="600">
        <f>'3. Network design parameters'!N955</f>
        <v>1</v>
      </c>
      <c r="AS28" s="600">
        <f>'3. Network design parameters'!O955</f>
        <v>1</v>
      </c>
      <c r="AT28" s="600">
        <f>'3. Network design parameters'!P955</f>
        <v>1</v>
      </c>
      <c r="AU28" s="600">
        <f>'3. Network design parameters'!Q955</f>
        <v>0</v>
      </c>
      <c r="AV28" s="600">
        <f>'3. Network design parameters'!R955</f>
        <v>1</v>
      </c>
      <c r="AW28" s="600">
        <f>'3. Network design parameters'!S955</f>
        <v>0</v>
      </c>
      <c r="AX28" s="600">
        <f>'3. Network design parameters'!T955</f>
        <v>0</v>
      </c>
      <c r="AY28" s="600">
        <f>'3. Network design parameters'!U955</f>
        <v>1</v>
      </c>
      <c r="AZ28" s="600">
        <f>'3. Network design parameters'!V955</f>
        <v>0</v>
      </c>
      <c r="BA28" s="600">
        <f>'3. Network design parameters'!W955</f>
        <v>0</v>
      </c>
      <c r="BB28" s="600">
        <f>'3. Network design parameters'!X955</f>
        <v>0</v>
      </c>
      <c r="BC28" s="600">
        <f>'3. Network design parameters'!Y955</f>
        <v>0</v>
      </c>
      <c r="BD28" s="600">
        <f>'3. Network design parameters'!Z955</f>
        <v>0</v>
      </c>
      <c r="BE28" s="600">
        <f>'3. Network design parameters'!AA955</f>
        <v>0</v>
      </c>
      <c r="BF28" s="600">
        <f>'3. Network design parameters'!AB955</f>
        <v>0</v>
      </c>
      <c r="BG28" s="600">
        <f>'3. Network design parameters'!AC955</f>
        <v>0</v>
      </c>
    </row>
    <row r="29" spans="3:59">
      <c r="C29" s="256" t="str">
        <f>'C. Masterfiles'!C124</f>
        <v>S15</v>
      </c>
      <c r="D29" s="256" t="str">
        <f>'C. Masterfiles'!D124</f>
        <v>Входящи MMS от други мрежи (MMS incoming from other network)</v>
      </c>
      <c r="E29" s="600">
        <f>'3. Network design parameters'!E776</f>
        <v>1</v>
      </c>
      <c r="F29" s="600">
        <f>'3. Network design parameters'!F776</f>
        <v>1</v>
      </c>
      <c r="G29" s="600">
        <f>'3. Network design parameters'!G776</f>
        <v>1</v>
      </c>
      <c r="H29" s="600">
        <f>'3. Network design parameters'!H776</f>
        <v>1</v>
      </c>
      <c r="I29" s="600">
        <f>'3. Network design parameters'!I776</f>
        <v>1</v>
      </c>
      <c r="J29" s="600">
        <f>'3. Network design parameters'!J776</f>
        <v>1</v>
      </c>
      <c r="K29" s="600">
        <f>'3. Network design parameters'!K776</f>
        <v>1.5</v>
      </c>
      <c r="L29" s="600">
        <f>'3. Network design parameters'!L776</f>
        <v>1</v>
      </c>
      <c r="M29" s="600">
        <f>'3. Network design parameters'!M776</f>
        <v>1</v>
      </c>
      <c r="N29" s="600">
        <f>'3. Network design parameters'!N776</f>
        <v>0</v>
      </c>
      <c r="O29" s="600">
        <f>'3. Network design parameters'!O776</f>
        <v>0</v>
      </c>
      <c r="P29" s="600">
        <f>'3. Network design parameters'!P776</f>
        <v>1</v>
      </c>
      <c r="Q29" s="600">
        <f>'3. Network design parameters'!Q776</f>
        <v>0</v>
      </c>
      <c r="R29" s="600">
        <f>'3. Network design parameters'!R776</f>
        <v>1</v>
      </c>
      <c r="S29" s="600">
        <f>'3. Network design parameters'!S776</f>
        <v>1</v>
      </c>
      <c r="T29" s="600">
        <f>'3. Network design parameters'!T776</f>
        <v>1</v>
      </c>
      <c r="U29" s="600">
        <f>'3. Network design parameters'!U776</f>
        <v>0</v>
      </c>
      <c r="V29" s="600">
        <f>'3. Network design parameters'!V776</f>
        <v>1</v>
      </c>
      <c r="W29" s="600">
        <f>'3. Network design parameters'!W776</f>
        <v>1</v>
      </c>
      <c r="X29" s="600">
        <f>'3. Network design parameters'!X776</f>
        <v>0</v>
      </c>
      <c r="Y29" s="600">
        <f>'3. Network design parameters'!Y776</f>
        <v>0</v>
      </c>
      <c r="Z29" s="600">
        <f>'3. Network design parameters'!Z776</f>
        <v>0</v>
      </c>
      <c r="AA29" s="600">
        <f>'3. Network design parameters'!AA776</f>
        <v>0</v>
      </c>
      <c r="AB29" s="600">
        <f>'3. Network design parameters'!AB776</f>
        <v>1</v>
      </c>
      <c r="AC29" s="600">
        <f>'3. Network design parameters'!AC776</f>
        <v>1</v>
      </c>
      <c r="AD29" s="600">
        <f>'3. Network design parameters'!AD776</f>
        <v>0</v>
      </c>
      <c r="AE29" s="600">
        <f>'3. Network design parameters'!AE776</f>
        <v>0</v>
      </c>
      <c r="AF29" s="600">
        <f>'3. Network design parameters'!AF776</f>
        <v>0</v>
      </c>
      <c r="AG29" s="600">
        <f>'3. Network design parameters'!AG776</f>
        <v>0</v>
      </c>
      <c r="AH29" s="600">
        <f>'3. Network design parameters'!AH776</f>
        <v>0</v>
      </c>
      <c r="AI29" s="600">
        <f>'3. Network design parameters'!E956</f>
        <v>1</v>
      </c>
      <c r="AJ29" s="600">
        <f>'3. Network design parameters'!F956</f>
        <v>1</v>
      </c>
      <c r="AK29" s="600">
        <f>'3. Network design parameters'!G956</f>
        <v>1</v>
      </c>
      <c r="AL29" s="600">
        <f>'3. Network design parameters'!H956</f>
        <v>1</v>
      </c>
      <c r="AM29" s="600">
        <f>'3. Network design parameters'!I956</f>
        <v>0.5</v>
      </c>
      <c r="AN29" s="600">
        <f>'3. Network design parameters'!J956</f>
        <v>1</v>
      </c>
      <c r="AO29" s="600">
        <f>'3. Network design parameters'!K956</f>
        <v>1</v>
      </c>
      <c r="AP29" s="600">
        <f>'3. Network design parameters'!L956</f>
        <v>0</v>
      </c>
      <c r="AQ29" s="600">
        <f>'3. Network design parameters'!M956</f>
        <v>1</v>
      </c>
      <c r="AR29" s="600">
        <f>'3. Network design parameters'!N956</f>
        <v>1</v>
      </c>
      <c r="AS29" s="600">
        <f>'3. Network design parameters'!O956</f>
        <v>1</v>
      </c>
      <c r="AT29" s="600">
        <f>'3. Network design parameters'!P956</f>
        <v>0</v>
      </c>
      <c r="AU29" s="600">
        <f>'3. Network design parameters'!Q956</f>
        <v>1</v>
      </c>
      <c r="AV29" s="600">
        <f>'3. Network design parameters'!R956</f>
        <v>1</v>
      </c>
      <c r="AW29" s="600">
        <f>'3. Network design parameters'!S956</f>
        <v>0</v>
      </c>
      <c r="AX29" s="600">
        <f>'3. Network design parameters'!T956</f>
        <v>0</v>
      </c>
      <c r="AY29" s="600">
        <f>'3. Network design parameters'!U956</f>
        <v>1</v>
      </c>
      <c r="AZ29" s="600">
        <f>'3. Network design parameters'!V956</f>
        <v>0</v>
      </c>
      <c r="BA29" s="600">
        <f>'3. Network design parameters'!W956</f>
        <v>0</v>
      </c>
      <c r="BB29" s="600">
        <f>'3. Network design parameters'!X956</f>
        <v>0</v>
      </c>
      <c r="BC29" s="600">
        <f>'3. Network design parameters'!Y956</f>
        <v>0</v>
      </c>
      <c r="BD29" s="600">
        <f>'3. Network design parameters'!Z956</f>
        <v>0</v>
      </c>
      <c r="BE29" s="600">
        <f>'3. Network design parameters'!AA956</f>
        <v>0</v>
      </c>
      <c r="BF29" s="600">
        <f>'3. Network design parameters'!AB956</f>
        <v>0</v>
      </c>
      <c r="BG29" s="600">
        <f>'3. Network design parameters'!AC956</f>
        <v>0</v>
      </c>
    </row>
    <row r="30" spans="3:59">
      <c r="C30" s="256" t="str">
        <f>'C. Masterfiles'!C125</f>
        <v>S16</v>
      </c>
      <c r="D30" s="256" t="str">
        <f>'C. Masterfiles'!D125</f>
        <v>SMS в мрежата (SMS on net)</v>
      </c>
      <c r="E30" s="600">
        <f>'3. Network design parameters'!E777</f>
        <v>2</v>
      </c>
      <c r="F30" s="600">
        <f>'3. Network design parameters'!F777</f>
        <v>2</v>
      </c>
      <c r="G30" s="600">
        <f>'3. Network design parameters'!G777</f>
        <v>2</v>
      </c>
      <c r="H30" s="600">
        <f>'3. Network design parameters'!H777</f>
        <v>2</v>
      </c>
      <c r="I30" s="600">
        <f>'3. Network design parameters'!I777</f>
        <v>2</v>
      </c>
      <c r="J30" s="600">
        <f>'3. Network design parameters'!J777</f>
        <v>2</v>
      </c>
      <c r="K30" s="600">
        <f>'3. Network design parameters'!K777</f>
        <v>2</v>
      </c>
      <c r="L30" s="600">
        <f>'3. Network design parameters'!L777</f>
        <v>1</v>
      </c>
      <c r="M30" s="600">
        <f>'3. Network design parameters'!M777</f>
        <v>1</v>
      </c>
      <c r="N30" s="600">
        <f>'3. Network design parameters'!N777</f>
        <v>1</v>
      </c>
      <c r="O30" s="600">
        <f>'3. Network design parameters'!O777</f>
        <v>1</v>
      </c>
      <c r="P30" s="600">
        <f>'3. Network design parameters'!P777</f>
        <v>0</v>
      </c>
      <c r="Q30" s="600">
        <f>'3. Network design parameters'!Q777</f>
        <v>0</v>
      </c>
      <c r="R30" s="600">
        <f>'3. Network design parameters'!R777</f>
        <v>1</v>
      </c>
      <c r="S30" s="600">
        <f>'3. Network design parameters'!S777</f>
        <v>1</v>
      </c>
      <c r="T30" s="600">
        <f>'3. Network design parameters'!T777</f>
        <v>1</v>
      </c>
      <c r="U30" s="600">
        <f>'3. Network design parameters'!U777</f>
        <v>1</v>
      </c>
      <c r="V30" s="600">
        <f>'3. Network design parameters'!V777</f>
        <v>0</v>
      </c>
      <c r="W30" s="600">
        <f>'3. Network design parameters'!W777</f>
        <v>0</v>
      </c>
      <c r="X30" s="600">
        <f>'3. Network design parameters'!X777</f>
        <v>0</v>
      </c>
      <c r="Y30" s="600">
        <f>'3. Network design parameters'!Y777</f>
        <v>0</v>
      </c>
      <c r="Z30" s="600">
        <f>'3. Network design parameters'!Z777</f>
        <v>0</v>
      </c>
      <c r="AA30" s="600">
        <f>'3. Network design parameters'!AA777</f>
        <v>0</v>
      </c>
      <c r="AB30" s="600">
        <f>'3. Network design parameters'!AB777</f>
        <v>2</v>
      </c>
      <c r="AC30" s="600">
        <f>'3. Network design parameters'!AC777</f>
        <v>2</v>
      </c>
      <c r="AD30" s="600">
        <f>'3. Network design parameters'!AD777</f>
        <v>0</v>
      </c>
      <c r="AE30" s="600">
        <f>'3. Network design parameters'!AE777</f>
        <v>0</v>
      </c>
      <c r="AF30" s="600">
        <f>'3. Network design parameters'!AF777</f>
        <v>0</v>
      </c>
      <c r="AG30" s="600">
        <f>'3. Network design parameters'!AG777</f>
        <v>0</v>
      </c>
      <c r="AH30" s="600">
        <f>'3. Network design parameters'!AH777</f>
        <v>0</v>
      </c>
      <c r="AI30" s="600">
        <f>'3. Network design parameters'!E957</f>
        <v>2</v>
      </c>
      <c r="AJ30" s="600">
        <f>'3. Network design parameters'!F957</f>
        <v>2</v>
      </c>
      <c r="AK30" s="600">
        <f>'3. Network design parameters'!G957</f>
        <v>2</v>
      </c>
      <c r="AL30" s="600">
        <f>'3. Network design parameters'!H957</f>
        <v>2</v>
      </c>
      <c r="AM30" s="600">
        <f>'3. Network design parameters'!I957</f>
        <v>1</v>
      </c>
      <c r="AN30" s="600">
        <f>'3. Network design parameters'!J957</f>
        <v>1</v>
      </c>
      <c r="AO30" s="600">
        <f>'3. Network design parameters'!K957</f>
        <v>1</v>
      </c>
      <c r="AP30" s="600">
        <f>'3. Network design parameters'!L957</f>
        <v>1</v>
      </c>
      <c r="AQ30" s="600">
        <f>'3. Network design parameters'!M957</f>
        <v>0</v>
      </c>
      <c r="AR30" s="600">
        <f>'3. Network design parameters'!N957</f>
        <v>1</v>
      </c>
      <c r="AS30" s="600">
        <f>'3. Network design parameters'!O957</f>
        <v>1</v>
      </c>
      <c r="AT30" s="600">
        <f>'3. Network design parameters'!P957</f>
        <v>1</v>
      </c>
      <c r="AU30" s="600">
        <f>'3. Network design parameters'!Q957</f>
        <v>0</v>
      </c>
      <c r="AV30" s="600">
        <f>'3. Network design parameters'!R957</f>
        <v>0</v>
      </c>
      <c r="AW30" s="600">
        <f>'3. Network design parameters'!S957</f>
        <v>0</v>
      </c>
      <c r="AX30" s="600">
        <f>'3. Network design parameters'!T957</f>
        <v>0</v>
      </c>
      <c r="AY30" s="600">
        <f>'3. Network design parameters'!U957</f>
        <v>2</v>
      </c>
      <c r="AZ30" s="600">
        <f>'3. Network design parameters'!V957</f>
        <v>0</v>
      </c>
      <c r="BA30" s="600">
        <f>'3. Network design parameters'!W957</f>
        <v>0</v>
      </c>
      <c r="BB30" s="600">
        <f>'3. Network design parameters'!X957</f>
        <v>0</v>
      </c>
      <c r="BC30" s="600">
        <f>'3. Network design parameters'!Y957</f>
        <v>0</v>
      </c>
      <c r="BD30" s="600">
        <f>'3. Network design parameters'!Z957</f>
        <v>0</v>
      </c>
      <c r="BE30" s="600">
        <f>'3. Network design parameters'!AA957</f>
        <v>0</v>
      </c>
      <c r="BF30" s="600">
        <f>'3. Network design parameters'!AB957</f>
        <v>0</v>
      </c>
      <c r="BG30" s="600">
        <f>'3. Network design parameters'!AC957</f>
        <v>0</v>
      </c>
    </row>
    <row r="31" spans="3:59">
      <c r="C31" s="256" t="str">
        <f>'C. Masterfiles'!C126</f>
        <v>S17</v>
      </c>
      <c r="D31" s="256" t="str">
        <f>'C. Masterfiles'!D126</f>
        <v>Изходящи SMS към други мрежи (SMS outgoing to other network)</v>
      </c>
      <c r="E31" s="600">
        <f>'3. Network design parameters'!E778</f>
        <v>1</v>
      </c>
      <c r="F31" s="600">
        <f>'3. Network design parameters'!F778</f>
        <v>1</v>
      </c>
      <c r="G31" s="600">
        <f>'3. Network design parameters'!G778</f>
        <v>1</v>
      </c>
      <c r="H31" s="600">
        <f>'3. Network design parameters'!H778</f>
        <v>1</v>
      </c>
      <c r="I31" s="600">
        <f>'3. Network design parameters'!I778</f>
        <v>1</v>
      </c>
      <c r="J31" s="600">
        <f>'3. Network design parameters'!J778</f>
        <v>1</v>
      </c>
      <c r="K31" s="600">
        <f>'3. Network design parameters'!K778</f>
        <v>1.5</v>
      </c>
      <c r="L31" s="600">
        <f>'3. Network design parameters'!L778</f>
        <v>1</v>
      </c>
      <c r="M31" s="600">
        <f>'3. Network design parameters'!M778</f>
        <v>1</v>
      </c>
      <c r="N31" s="600">
        <f>'3. Network design parameters'!N778</f>
        <v>1</v>
      </c>
      <c r="O31" s="600">
        <f>'3. Network design parameters'!O778</f>
        <v>1</v>
      </c>
      <c r="P31" s="600">
        <f>'3. Network design parameters'!P778</f>
        <v>0</v>
      </c>
      <c r="Q31" s="600">
        <f>'3. Network design parameters'!Q778</f>
        <v>0</v>
      </c>
      <c r="R31" s="600">
        <f>'3. Network design parameters'!R778</f>
        <v>1</v>
      </c>
      <c r="S31" s="600">
        <f>'3. Network design parameters'!S778</f>
        <v>1</v>
      </c>
      <c r="T31" s="600">
        <f>'3. Network design parameters'!T778</f>
        <v>1</v>
      </c>
      <c r="U31" s="600">
        <f>'3. Network design parameters'!U778</f>
        <v>1</v>
      </c>
      <c r="V31" s="600">
        <f>'3. Network design parameters'!V778</f>
        <v>0</v>
      </c>
      <c r="W31" s="600">
        <f>'3. Network design parameters'!W778</f>
        <v>1</v>
      </c>
      <c r="X31" s="600">
        <f>'3. Network design parameters'!X778</f>
        <v>0</v>
      </c>
      <c r="Y31" s="600">
        <f>'3. Network design parameters'!Y778</f>
        <v>0</v>
      </c>
      <c r="Z31" s="600">
        <f>'3. Network design parameters'!Z778</f>
        <v>0</v>
      </c>
      <c r="AA31" s="600">
        <f>'3. Network design parameters'!AA778</f>
        <v>0</v>
      </c>
      <c r="AB31" s="600">
        <f>'3. Network design parameters'!AB778</f>
        <v>1</v>
      </c>
      <c r="AC31" s="600">
        <f>'3. Network design parameters'!AC778</f>
        <v>1</v>
      </c>
      <c r="AD31" s="600">
        <f>'3. Network design parameters'!AD778</f>
        <v>0</v>
      </c>
      <c r="AE31" s="600">
        <f>'3. Network design parameters'!AE778</f>
        <v>0</v>
      </c>
      <c r="AF31" s="600">
        <f>'3. Network design parameters'!AF778</f>
        <v>0</v>
      </c>
      <c r="AG31" s="600">
        <f>'3. Network design parameters'!AG778</f>
        <v>0</v>
      </c>
      <c r="AH31" s="600">
        <f>'3. Network design parameters'!AH778</f>
        <v>0</v>
      </c>
      <c r="AI31" s="600">
        <f>'3. Network design parameters'!E958</f>
        <v>1</v>
      </c>
      <c r="AJ31" s="600">
        <f>'3. Network design parameters'!F958</f>
        <v>1</v>
      </c>
      <c r="AK31" s="600">
        <f>'3. Network design parameters'!G958</f>
        <v>1</v>
      </c>
      <c r="AL31" s="600">
        <f>'3. Network design parameters'!H958</f>
        <v>1</v>
      </c>
      <c r="AM31" s="600">
        <f>'3. Network design parameters'!I958</f>
        <v>0.5</v>
      </c>
      <c r="AN31" s="600">
        <f>'3. Network design parameters'!J958</f>
        <v>1</v>
      </c>
      <c r="AO31" s="600">
        <f>'3. Network design parameters'!K958</f>
        <v>1</v>
      </c>
      <c r="AP31" s="600">
        <f>'3. Network design parameters'!L958</f>
        <v>1</v>
      </c>
      <c r="AQ31" s="600">
        <f>'3. Network design parameters'!M958</f>
        <v>0</v>
      </c>
      <c r="AR31" s="600">
        <f>'3. Network design parameters'!N958</f>
        <v>1</v>
      </c>
      <c r="AS31" s="600">
        <f>'3. Network design parameters'!O958</f>
        <v>1</v>
      </c>
      <c r="AT31" s="600">
        <f>'3. Network design parameters'!P958</f>
        <v>1</v>
      </c>
      <c r="AU31" s="600">
        <f>'3. Network design parameters'!Q958</f>
        <v>0</v>
      </c>
      <c r="AV31" s="600">
        <f>'3. Network design parameters'!R958</f>
        <v>1</v>
      </c>
      <c r="AW31" s="600">
        <f>'3. Network design parameters'!S958</f>
        <v>0</v>
      </c>
      <c r="AX31" s="600">
        <f>'3. Network design parameters'!T958</f>
        <v>0</v>
      </c>
      <c r="AY31" s="600">
        <f>'3. Network design parameters'!U958</f>
        <v>1</v>
      </c>
      <c r="AZ31" s="600">
        <f>'3. Network design parameters'!V958</f>
        <v>0</v>
      </c>
      <c r="BA31" s="600">
        <f>'3. Network design parameters'!W958</f>
        <v>0</v>
      </c>
      <c r="BB31" s="600">
        <f>'3. Network design parameters'!X958</f>
        <v>0</v>
      </c>
      <c r="BC31" s="600">
        <f>'3. Network design parameters'!Y958</f>
        <v>0</v>
      </c>
      <c r="BD31" s="600">
        <f>'3. Network design parameters'!Z958</f>
        <v>0</v>
      </c>
      <c r="BE31" s="600">
        <f>'3. Network design parameters'!AA958</f>
        <v>0</v>
      </c>
      <c r="BF31" s="600">
        <f>'3. Network design parameters'!AB958</f>
        <v>0</v>
      </c>
      <c r="BG31" s="600">
        <f>'3. Network design parameters'!AC958</f>
        <v>0</v>
      </c>
    </row>
    <row r="32" spans="3:59">
      <c r="C32" s="256" t="str">
        <f>'C. Masterfiles'!C127</f>
        <v>S18</v>
      </c>
      <c r="D32" s="256" t="str">
        <f>'C. Masterfiles'!D127</f>
        <v>Входящи SMS от други мрежи (SMS incoming from other network)</v>
      </c>
      <c r="E32" s="600">
        <f>'3. Network design parameters'!E779</f>
        <v>1</v>
      </c>
      <c r="F32" s="600">
        <f>'3. Network design parameters'!F779</f>
        <v>1</v>
      </c>
      <c r="G32" s="600">
        <f>'3. Network design parameters'!G779</f>
        <v>1</v>
      </c>
      <c r="H32" s="600">
        <f>'3. Network design parameters'!H779</f>
        <v>1</v>
      </c>
      <c r="I32" s="600">
        <f>'3. Network design parameters'!I779</f>
        <v>1</v>
      </c>
      <c r="J32" s="600">
        <f>'3. Network design parameters'!J779</f>
        <v>1</v>
      </c>
      <c r="K32" s="600">
        <f>'3. Network design parameters'!K779</f>
        <v>1.5</v>
      </c>
      <c r="L32" s="600">
        <f>'3. Network design parameters'!L779</f>
        <v>1</v>
      </c>
      <c r="M32" s="600">
        <f>'3. Network design parameters'!M779</f>
        <v>1</v>
      </c>
      <c r="N32" s="600">
        <f>'3. Network design parameters'!N779</f>
        <v>1</v>
      </c>
      <c r="O32" s="600">
        <f>'3. Network design parameters'!O779</f>
        <v>1</v>
      </c>
      <c r="P32" s="600">
        <f>'3. Network design parameters'!P779</f>
        <v>0</v>
      </c>
      <c r="Q32" s="600">
        <f>'3. Network design parameters'!Q779</f>
        <v>0</v>
      </c>
      <c r="R32" s="600">
        <f>'3. Network design parameters'!R779</f>
        <v>1</v>
      </c>
      <c r="S32" s="600">
        <f>'3. Network design parameters'!S779</f>
        <v>1</v>
      </c>
      <c r="T32" s="600">
        <f>'3. Network design parameters'!T779</f>
        <v>1</v>
      </c>
      <c r="U32" s="600">
        <f>'3. Network design parameters'!U779</f>
        <v>0</v>
      </c>
      <c r="V32" s="600">
        <f>'3. Network design parameters'!V779</f>
        <v>1</v>
      </c>
      <c r="W32" s="600">
        <f>'3. Network design parameters'!W779</f>
        <v>1</v>
      </c>
      <c r="X32" s="600">
        <f>'3. Network design parameters'!X779</f>
        <v>0</v>
      </c>
      <c r="Y32" s="600">
        <f>'3. Network design parameters'!Y779</f>
        <v>0</v>
      </c>
      <c r="Z32" s="600">
        <f>'3. Network design parameters'!Z779</f>
        <v>0</v>
      </c>
      <c r="AA32" s="600">
        <f>'3. Network design parameters'!AA779</f>
        <v>0</v>
      </c>
      <c r="AB32" s="600">
        <f>'3. Network design parameters'!AB779</f>
        <v>1</v>
      </c>
      <c r="AC32" s="600">
        <f>'3. Network design parameters'!AC779</f>
        <v>1</v>
      </c>
      <c r="AD32" s="600">
        <f>'3. Network design parameters'!AD779</f>
        <v>0</v>
      </c>
      <c r="AE32" s="600">
        <f>'3. Network design parameters'!AE779</f>
        <v>0</v>
      </c>
      <c r="AF32" s="600">
        <f>'3. Network design parameters'!AF779</f>
        <v>0</v>
      </c>
      <c r="AG32" s="600">
        <f>'3. Network design parameters'!AG779</f>
        <v>0</v>
      </c>
      <c r="AH32" s="600">
        <f>'3. Network design parameters'!AH779</f>
        <v>0</v>
      </c>
      <c r="AI32" s="600">
        <f>'3. Network design parameters'!E959</f>
        <v>1</v>
      </c>
      <c r="AJ32" s="600">
        <f>'3. Network design parameters'!F959</f>
        <v>1</v>
      </c>
      <c r="AK32" s="600">
        <f>'3. Network design parameters'!G959</f>
        <v>1</v>
      </c>
      <c r="AL32" s="600">
        <f>'3. Network design parameters'!H959</f>
        <v>1</v>
      </c>
      <c r="AM32" s="600">
        <f>'3. Network design parameters'!I959</f>
        <v>0.5</v>
      </c>
      <c r="AN32" s="600">
        <f>'3. Network design parameters'!J959</f>
        <v>1</v>
      </c>
      <c r="AO32" s="600">
        <f>'3. Network design parameters'!K959</f>
        <v>1</v>
      </c>
      <c r="AP32" s="600">
        <f>'3. Network design parameters'!L959</f>
        <v>1</v>
      </c>
      <c r="AQ32" s="600">
        <f>'3. Network design parameters'!M959</f>
        <v>0</v>
      </c>
      <c r="AR32" s="600">
        <f>'3. Network design parameters'!N959</f>
        <v>1</v>
      </c>
      <c r="AS32" s="600">
        <f>'3. Network design parameters'!O959</f>
        <v>1</v>
      </c>
      <c r="AT32" s="600">
        <f>'3. Network design parameters'!P959</f>
        <v>0</v>
      </c>
      <c r="AU32" s="600">
        <f>'3. Network design parameters'!Q959</f>
        <v>1</v>
      </c>
      <c r="AV32" s="600">
        <f>'3. Network design parameters'!R959</f>
        <v>1</v>
      </c>
      <c r="AW32" s="600">
        <f>'3. Network design parameters'!S959</f>
        <v>0</v>
      </c>
      <c r="AX32" s="600">
        <f>'3. Network design parameters'!T959</f>
        <v>0</v>
      </c>
      <c r="AY32" s="600">
        <f>'3. Network design parameters'!U959</f>
        <v>1</v>
      </c>
      <c r="AZ32" s="600">
        <f>'3. Network design parameters'!V959</f>
        <v>0</v>
      </c>
      <c r="BA32" s="600">
        <f>'3. Network design parameters'!W959</f>
        <v>0</v>
      </c>
      <c r="BB32" s="600">
        <f>'3. Network design parameters'!X959</f>
        <v>0</v>
      </c>
      <c r="BC32" s="600">
        <f>'3. Network design parameters'!Y959</f>
        <v>0</v>
      </c>
      <c r="BD32" s="600">
        <f>'3. Network design parameters'!Z959</f>
        <v>0</v>
      </c>
      <c r="BE32" s="600">
        <f>'3. Network design parameters'!AA959</f>
        <v>0</v>
      </c>
      <c r="BF32" s="600">
        <f>'3. Network design parameters'!AB959</f>
        <v>0</v>
      </c>
      <c r="BG32" s="600">
        <f>'3. Network design parameters'!AC959</f>
        <v>0</v>
      </c>
    </row>
    <row r="33" spans="3:62">
      <c r="C33" s="256" t="str">
        <f>'C. Masterfiles'!C128</f>
        <v>S19</v>
      </c>
      <c r="D33" s="256" t="str">
        <f>'C. Masterfiles'!D128</f>
        <v>Пренос на данни (Data services)</v>
      </c>
      <c r="E33" s="600">
        <f>'3. Network design parameters'!E780</f>
        <v>0</v>
      </c>
      <c r="F33" s="600">
        <f>'3. Network design parameters'!F780</f>
        <v>1</v>
      </c>
      <c r="G33" s="600">
        <f>'3. Network design parameters'!G780</f>
        <v>0</v>
      </c>
      <c r="H33" s="600">
        <f>'3. Network design parameters'!H780</f>
        <v>1</v>
      </c>
      <c r="I33" s="600">
        <f>'3. Network design parameters'!I780</f>
        <v>0</v>
      </c>
      <c r="J33" s="600">
        <f>'3. Network design parameters'!J780</f>
        <v>1</v>
      </c>
      <c r="K33" s="600">
        <f>'3. Network design parameters'!K780</f>
        <v>1</v>
      </c>
      <c r="L33" s="600">
        <f>'3. Network design parameters'!L780</f>
        <v>1</v>
      </c>
      <c r="M33" s="600">
        <f>'3. Network design parameters'!M780</f>
        <v>1</v>
      </c>
      <c r="N33" s="600">
        <f>'3. Network design parameters'!N780</f>
        <v>0</v>
      </c>
      <c r="O33" s="600">
        <f>'3. Network design parameters'!O780</f>
        <v>0</v>
      </c>
      <c r="P33" s="600">
        <f>'3. Network design parameters'!P780</f>
        <v>0</v>
      </c>
      <c r="Q33" s="600">
        <f>'3. Network design parameters'!Q780</f>
        <v>0</v>
      </c>
      <c r="R33" s="600">
        <f>'3. Network design parameters'!R780</f>
        <v>1</v>
      </c>
      <c r="S33" s="600">
        <f>'3. Network design parameters'!S780</f>
        <v>1</v>
      </c>
      <c r="T33" s="600">
        <f>'3. Network design parameters'!T780</f>
        <v>1</v>
      </c>
      <c r="U33" s="600">
        <f>'3. Network design parameters'!U780</f>
        <v>1</v>
      </c>
      <c r="V33" s="600">
        <f>'3. Network design parameters'!V780</f>
        <v>0</v>
      </c>
      <c r="W33" s="600">
        <f>'3. Network design parameters'!W780</f>
        <v>0</v>
      </c>
      <c r="X33" s="600">
        <f>'3. Network design parameters'!X780</f>
        <v>0</v>
      </c>
      <c r="Y33" s="600">
        <f>'3. Network design parameters'!Y780</f>
        <v>1</v>
      </c>
      <c r="Z33" s="600">
        <f>'3. Network design parameters'!Z780</f>
        <v>1</v>
      </c>
      <c r="AA33" s="600">
        <f>'3. Network design parameters'!AA780</f>
        <v>1</v>
      </c>
      <c r="AB33" s="600">
        <f>'3. Network design parameters'!AB780</f>
        <v>1</v>
      </c>
      <c r="AC33" s="600">
        <f>'3. Network design parameters'!AC780</f>
        <v>1</v>
      </c>
      <c r="AD33" s="600">
        <f>'3. Network design parameters'!AD780</f>
        <v>0</v>
      </c>
      <c r="AE33" s="600">
        <f>'3. Network design parameters'!AE780</f>
        <v>0</v>
      </c>
      <c r="AF33" s="600">
        <f>'3. Network design parameters'!AF780</f>
        <v>0</v>
      </c>
      <c r="AG33" s="600">
        <f>'3. Network design parameters'!AG780</f>
        <v>0</v>
      </c>
      <c r="AH33" s="600">
        <f>'3. Network design parameters'!AH780</f>
        <v>0</v>
      </c>
      <c r="AI33" s="600">
        <f>'3. Network design parameters'!E960</f>
        <v>0</v>
      </c>
      <c r="AJ33" s="600">
        <f>'3. Network design parameters'!F960</f>
        <v>1</v>
      </c>
      <c r="AK33" s="600">
        <f>'3. Network design parameters'!G960</f>
        <v>0</v>
      </c>
      <c r="AL33" s="600">
        <f>'3. Network design parameters'!H960</f>
        <v>1</v>
      </c>
      <c r="AM33" s="600">
        <f>'3. Network design parameters'!I960</f>
        <v>0</v>
      </c>
      <c r="AN33" s="600">
        <f>'3. Network design parameters'!J960</f>
        <v>1</v>
      </c>
      <c r="AO33" s="600">
        <f>'3. Network design parameters'!K960</f>
        <v>1</v>
      </c>
      <c r="AP33" s="600">
        <f>'3. Network design parameters'!L960</f>
        <v>0</v>
      </c>
      <c r="AQ33" s="600">
        <f>'3. Network design parameters'!M960</f>
        <v>0</v>
      </c>
      <c r="AR33" s="600">
        <f>'3. Network design parameters'!N960</f>
        <v>1</v>
      </c>
      <c r="AS33" s="600">
        <f>'3. Network design parameters'!O960</f>
        <v>1</v>
      </c>
      <c r="AT33" s="600">
        <f>'3. Network design parameters'!P960</f>
        <v>1</v>
      </c>
      <c r="AU33" s="600">
        <f>'3. Network design parameters'!Q960</f>
        <v>0</v>
      </c>
      <c r="AV33" s="600">
        <f>'3. Network design parameters'!R960</f>
        <v>0</v>
      </c>
      <c r="AW33" s="600">
        <f>'3. Network design parameters'!S960</f>
        <v>0</v>
      </c>
      <c r="AX33" s="600">
        <f>'3. Network design parameters'!T960</f>
        <v>1</v>
      </c>
      <c r="AY33" s="600">
        <f>'3. Network design parameters'!U960</f>
        <v>1</v>
      </c>
      <c r="AZ33" s="600">
        <f>'3. Network design parameters'!V960</f>
        <v>0</v>
      </c>
      <c r="BA33" s="600">
        <f>'3. Network design parameters'!W960</f>
        <v>0</v>
      </c>
      <c r="BB33" s="600">
        <f>'3. Network design parameters'!X960</f>
        <v>0</v>
      </c>
      <c r="BC33" s="600">
        <f>'3. Network design parameters'!Y960</f>
        <v>0</v>
      </c>
      <c r="BD33" s="600">
        <f>'3. Network design parameters'!Z960</f>
        <v>0</v>
      </c>
      <c r="BE33" s="600">
        <f>'3. Network design parameters'!AA960</f>
        <v>0</v>
      </c>
      <c r="BF33" s="600">
        <f>'3. Network design parameters'!AB960</f>
        <v>0</v>
      </c>
      <c r="BG33" s="600">
        <f>'3. Network design parameters'!AC960</f>
        <v>0</v>
      </c>
    </row>
    <row r="34" spans="3:62">
      <c r="C34" s="256" t="str">
        <f>'C. Masterfiles'!C129</f>
        <v>S20</v>
      </c>
      <c r="D34" s="256" t="str">
        <f>'C. Masterfiles'!D129</f>
        <v>Subscribers</v>
      </c>
      <c r="E34" s="600">
        <f>'3. Network design parameters'!E781</f>
        <v>0</v>
      </c>
      <c r="F34" s="600">
        <f>'3. Network design parameters'!F781</f>
        <v>0</v>
      </c>
      <c r="G34" s="600">
        <f>'3. Network design parameters'!G781</f>
        <v>0</v>
      </c>
      <c r="H34" s="600">
        <f>'3. Network design parameters'!H781</f>
        <v>0</v>
      </c>
      <c r="I34" s="600">
        <f>'3. Network design parameters'!I781</f>
        <v>0</v>
      </c>
      <c r="J34" s="600">
        <f>'3. Network design parameters'!J781</f>
        <v>0</v>
      </c>
      <c r="K34" s="600">
        <f>'3. Network design parameters'!K781</f>
        <v>0</v>
      </c>
      <c r="L34" s="600">
        <f>'3. Network design parameters'!L781</f>
        <v>0</v>
      </c>
      <c r="M34" s="600">
        <f>'3. Network design parameters'!M781</f>
        <v>0</v>
      </c>
      <c r="N34" s="600">
        <f>'3. Network design parameters'!N781</f>
        <v>0</v>
      </c>
      <c r="O34" s="600">
        <f>'3. Network design parameters'!O781</f>
        <v>0</v>
      </c>
      <c r="P34" s="600">
        <f>'3. Network design parameters'!P781</f>
        <v>0</v>
      </c>
      <c r="Q34" s="600">
        <f>'3. Network design parameters'!Q781</f>
        <v>0</v>
      </c>
      <c r="R34" s="600">
        <f>'3. Network design parameters'!R781</f>
        <v>0</v>
      </c>
      <c r="S34" s="600">
        <f>'3. Network design parameters'!S781</f>
        <v>0</v>
      </c>
      <c r="T34" s="600">
        <f>'3. Network design parameters'!T781</f>
        <v>0</v>
      </c>
      <c r="U34" s="600">
        <f>'3. Network design parameters'!U781</f>
        <v>0</v>
      </c>
      <c r="V34" s="600">
        <f>'3. Network design parameters'!V781</f>
        <v>0</v>
      </c>
      <c r="W34" s="600">
        <f>'3. Network design parameters'!W781</f>
        <v>0</v>
      </c>
      <c r="X34" s="600">
        <f>'3. Network design parameters'!X781</f>
        <v>0</v>
      </c>
      <c r="Y34" s="600">
        <f>'3. Network design parameters'!Y781</f>
        <v>0</v>
      </c>
      <c r="Z34" s="600">
        <f>'3. Network design parameters'!Z781</f>
        <v>0</v>
      </c>
      <c r="AA34" s="600">
        <f>'3. Network design parameters'!AA781</f>
        <v>0</v>
      </c>
      <c r="AB34" s="600">
        <f>'3. Network design parameters'!AB781</f>
        <v>0</v>
      </c>
      <c r="AC34" s="600">
        <f>'3. Network design parameters'!AC781</f>
        <v>0</v>
      </c>
      <c r="AD34" s="600">
        <f>'3. Network design parameters'!AD781</f>
        <v>0</v>
      </c>
      <c r="AE34" s="600">
        <f>'3. Network design parameters'!AE781</f>
        <v>0</v>
      </c>
      <c r="AF34" s="600">
        <f>'3. Network design parameters'!AF781</f>
        <v>0</v>
      </c>
      <c r="AG34" s="600">
        <f>'3. Network design parameters'!AG781</f>
        <v>0</v>
      </c>
      <c r="AH34" s="600">
        <f>'3. Network design parameters'!AH781</f>
        <v>0</v>
      </c>
      <c r="AI34" s="600">
        <f>'3. Network design parameters'!E961</f>
        <v>0</v>
      </c>
      <c r="AJ34" s="600">
        <f>'3. Network design parameters'!F961</f>
        <v>0</v>
      </c>
      <c r="AK34" s="600">
        <f>'3. Network design parameters'!G961</f>
        <v>0</v>
      </c>
      <c r="AL34" s="600">
        <f>'3. Network design parameters'!H961</f>
        <v>0</v>
      </c>
      <c r="AM34" s="600">
        <f>'3. Network design parameters'!I961</f>
        <v>0</v>
      </c>
      <c r="AN34" s="600">
        <f>'3. Network design parameters'!J961</f>
        <v>0</v>
      </c>
      <c r="AO34" s="600">
        <f>'3. Network design parameters'!K961</f>
        <v>0</v>
      </c>
      <c r="AP34" s="600">
        <f>'3. Network design parameters'!L961</f>
        <v>0</v>
      </c>
      <c r="AQ34" s="600">
        <f>'3. Network design parameters'!M961</f>
        <v>0</v>
      </c>
      <c r="AR34" s="600">
        <f>'3. Network design parameters'!N961</f>
        <v>0</v>
      </c>
      <c r="AS34" s="600">
        <f>'3. Network design parameters'!O961</f>
        <v>0</v>
      </c>
      <c r="AT34" s="600">
        <f>'3. Network design parameters'!P961</f>
        <v>0</v>
      </c>
      <c r="AU34" s="600">
        <f>'3. Network design parameters'!Q961</f>
        <v>0</v>
      </c>
      <c r="AV34" s="600">
        <f>'3. Network design parameters'!R961</f>
        <v>0</v>
      </c>
      <c r="AW34" s="600">
        <f>'3. Network design parameters'!S961</f>
        <v>0</v>
      </c>
      <c r="AX34" s="600">
        <f>'3. Network design parameters'!T961</f>
        <v>0</v>
      </c>
      <c r="AY34" s="600">
        <f>'3. Network design parameters'!U961</f>
        <v>0</v>
      </c>
      <c r="AZ34" s="600">
        <f>'3. Network design parameters'!V961</f>
        <v>0</v>
      </c>
      <c r="BA34" s="600">
        <f>'3. Network design parameters'!W961</f>
        <v>0</v>
      </c>
      <c r="BB34" s="600">
        <f>'3. Network design parameters'!X961</f>
        <v>0</v>
      </c>
      <c r="BC34" s="600">
        <f>'3. Network design parameters'!Y961</f>
        <v>0</v>
      </c>
      <c r="BD34" s="600">
        <f>'3. Network design parameters'!Z961</f>
        <v>0</v>
      </c>
      <c r="BE34" s="600">
        <f>'3. Network design parameters'!AA961</f>
        <v>0</v>
      </c>
      <c r="BF34" s="600">
        <f>'3. Network design parameters'!AB961</f>
        <v>0</v>
      </c>
      <c r="BG34" s="600">
        <f>'3. Network design parameters'!AC961</f>
        <v>0</v>
      </c>
    </row>
    <row r="35" spans="3:62" s="223" customFormat="1">
      <c r="C35" s="256" t="str">
        <f>'C. Masterfiles'!C130</f>
        <v>S21</v>
      </c>
      <c r="D35" s="256" t="str">
        <f>'C. Masterfiles'!D130</f>
        <v>OTHER: complete as required</v>
      </c>
      <c r="E35" s="600">
        <f>'3. Network design parameters'!E782</f>
        <v>0</v>
      </c>
      <c r="F35" s="600">
        <f>'3. Network design parameters'!F782</f>
        <v>0</v>
      </c>
      <c r="G35" s="600">
        <f>'3. Network design parameters'!G782</f>
        <v>0</v>
      </c>
      <c r="H35" s="600">
        <f>'3. Network design parameters'!H782</f>
        <v>0</v>
      </c>
      <c r="I35" s="600">
        <f>'3. Network design parameters'!I782</f>
        <v>0</v>
      </c>
      <c r="J35" s="600">
        <f>'3. Network design parameters'!J782</f>
        <v>0</v>
      </c>
      <c r="K35" s="600">
        <f>'3. Network design parameters'!K782</f>
        <v>0</v>
      </c>
      <c r="L35" s="600">
        <f>'3. Network design parameters'!L782</f>
        <v>0</v>
      </c>
      <c r="M35" s="600">
        <f>'3. Network design parameters'!M782</f>
        <v>0</v>
      </c>
      <c r="N35" s="600">
        <f>'3. Network design parameters'!N782</f>
        <v>0</v>
      </c>
      <c r="O35" s="600">
        <f>'3. Network design parameters'!O782</f>
        <v>0</v>
      </c>
      <c r="P35" s="600">
        <f>'3. Network design parameters'!P782</f>
        <v>0</v>
      </c>
      <c r="Q35" s="600">
        <f>'3. Network design parameters'!Q782</f>
        <v>0</v>
      </c>
      <c r="R35" s="600">
        <f>'3. Network design parameters'!R782</f>
        <v>0</v>
      </c>
      <c r="S35" s="600">
        <f>'3. Network design parameters'!S782</f>
        <v>0</v>
      </c>
      <c r="T35" s="600">
        <f>'3. Network design parameters'!T782</f>
        <v>0</v>
      </c>
      <c r="U35" s="600">
        <f>'3. Network design parameters'!U782</f>
        <v>0</v>
      </c>
      <c r="V35" s="600">
        <f>'3. Network design parameters'!V782</f>
        <v>0</v>
      </c>
      <c r="W35" s="600">
        <f>'3. Network design parameters'!W782</f>
        <v>0</v>
      </c>
      <c r="X35" s="600">
        <f>'3. Network design parameters'!X782</f>
        <v>0</v>
      </c>
      <c r="Y35" s="600">
        <f>'3. Network design parameters'!Y782</f>
        <v>0</v>
      </c>
      <c r="Z35" s="600">
        <f>'3. Network design parameters'!Z782</f>
        <v>0</v>
      </c>
      <c r="AA35" s="600">
        <f>'3. Network design parameters'!AA782</f>
        <v>0</v>
      </c>
      <c r="AB35" s="600">
        <f>'3. Network design parameters'!AB782</f>
        <v>0</v>
      </c>
      <c r="AC35" s="600">
        <f>'3. Network design parameters'!AC782</f>
        <v>0</v>
      </c>
      <c r="AD35" s="600">
        <f>'3. Network design parameters'!AD782</f>
        <v>0</v>
      </c>
      <c r="AE35" s="600">
        <f>'3. Network design parameters'!AE782</f>
        <v>0</v>
      </c>
      <c r="AF35" s="600">
        <f>'3. Network design parameters'!AF782</f>
        <v>0</v>
      </c>
      <c r="AG35" s="600">
        <f>'3. Network design parameters'!AG782</f>
        <v>0</v>
      </c>
      <c r="AH35" s="600">
        <f>'3. Network design parameters'!AH782</f>
        <v>0</v>
      </c>
      <c r="AI35" s="600">
        <f>'3. Network design parameters'!E962</f>
        <v>0</v>
      </c>
      <c r="AJ35" s="600">
        <f>'3. Network design parameters'!F962</f>
        <v>0</v>
      </c>
      <c r="AK35" s="600">
        <f>'3. Network design parameters'!G962</f>
        <v>0</v>
      </c>
      <c r="AL35" s="600">
        <f>'3. Network design parameters'!H962</f>
        <v>0</v>
      </c>
      <c r="AM35" s="600">
        <f>'3. Network design parameters'!I962</f>
        <v>0</v>
      </c>
      <c r="AN35" s="600">
        <f>'3. Network design parameters'!J962</f>
        <v>0</v>
      </c>
      <c r="AO35" s="600">
        <f>'3. Network design parameters'!K962</f>
        <v>0</v>
      </c>
      <c r="AP35" s="600">
        <f>'3. Network design parameters'!L962</f>
        <v>0</v>
      </c>
      <c r="AQ35" s="600">
        <f>'3. Network design parameters'!M962</f>
        <v>0</v>
      </c>
      <c r="AR35" s="600">
        <f>'3. Network design parameters'!N962</f>
        <v>0</v>
      </c>
      <c r="AS35" s="600">
        <f>'3. Network design parameters'!O962</f>
        <v>0</v>
      </c>
      <c r="AT35" s="600">
        <f>'3. Network design parameters'!P962</f>
        <v>0</v>
      </c>
      <c r="AU35" s="600">
        <f>'3. Network design parameters'!Q962</f>
        <v>0</v>
      </c>
      <c r="AV35" s="600">
        <f>'3. Network design parameters'!R962</f>
        <v>0</v>
      </c>
      <c r="AW35" s="600">
        <f>'3. Network design parameters'!S962</f>
        <v>0</v>
      </c>
      <c r="AX35" s="600">
        <f>'3. Network design parameters'!T962</f>
        <v>0</v>
      </c>
      <c r="AY35" s="600">
        <f>'3. Network design parameters'!U962</f>
        <v>0</v>
      </c>
      <c r="AZ35" s="600">
        <f>'3. Network design parameters'!V962</f>
        <v>0</v>
      </c>
      <c r="BA35" s="600">
        <f>'3. Network design parameters'!W962</f>
        <v>0</v>
      </c>
      <c r="BB35" s="600">
        <f>'3. Network design parameters'!X962</f>
        <v>0</v>
      </c>
      <c r="BC35" s="600">
        <f>'3. Network design parameters'!Y962</f>
        <v>0</v>
      </c>
      <c r="BD35" s="600">
        <f>'3. Network design parameters'!Z962</f>
        <v>0</v>
      </c>
      <c r="BE35" s="600">
        <f>'3. Network design parameters'!AA962</f>
        <v>0</v>
      </c>
      <c r="BF35" s="600">
        <f>'3. Network design parameters'!AB962</f>
        <v>0</v>
      </c>
      <c r="BG35" s="600">
        <f>'3. Network design parameters'!AC962</f>
        <v>0</v>
      </c>
    </row>
    <row r="36" spans="3:62" s="223" customFormat="1">
      <c r="C36" s="256" t="str">
        <f>'C. Masterfiles'!C131</f>
        <v>S22</v>
      </c>
      <c r="D36" s="256" t="str">
        <f>'C. Masterfiles'!D131</f>
        <v>OTHER: complete as required</v>
      </c>
      <c r="E36" s="600">
        <f>'3. Network design parameters'!E783</f>
        <v>0</v>
      </c>
      <c r="F36" s="600">
        <f>'3. Network design parameters'!F783</f>
        <v>0</v>
      </c>
      <c r="G36" s="600">
        <f>'3. Network design parameters'!G783</f>
        <v>0</v>
      </c>
      <c r="H36" s="600">
        <f>'3. Network design parameters'!H783</f>
        <v>0</v>
      </c>
      <c r="I36" s="600">
        <f>'3. Network design parameters'!I783</f>
        <v>0</v>
      </c>
      <c r="J36" s="600">
        <f>'3. Network design parameters'!J783</f>
        <v>0</v>
      </c>
      <c r="K36" s="600">
        <f>'3. Network design parameters'!K783</f>
        <v>0</v>
      </c>
      <c r="L36" s="600">
        <f>'3. Network design parameters'!L783</f>
        <v>0</v>
      </c>
      <c r="M36" s="600">
        <f>'3. Network design parameters'!M783</f>
        <v>0</v>
      </c>
      <c r="N36" s="600">
        <f>'3. Network design parameters'!N783</f>
        <v>0</v>
      </c>
      <c r="O36" s="600">
        <f>'3. Network design parameters'!O783</f>
        <v>0</v>
      </c>
      <c r="P36" s="600">
        <f>'3. Network design parameters'!P783</f>
        <v>0</v>
      </c>
      <c r="Q36" s="600">
        <f>'3. Network design parameters'!Q783</f>
        <v>0</v>
      </c>
      <c r="R36" s="600">
        <f>'3. Network design parameters'!R783</f>
        <v>0</v>
      </c>
      <c r="S36" s="600">
        <f>'3. Network design parameters'!S783</f>
        <v>0</v>
      </c>
      <c r="T36" s="600">
        <f>'3. Network design parameters'!T783</f>
        <v>0</v>
      </c>
      <c r="U36" s="600">
        <f>'3. Network design parameters'!U783</f>
        <v>0</v>
      </c>
      <c r="V36" s="600">
        <f>'3. Network design parameters'!V783</f>
        <v>0</v>
      </c>
      <c r="W36" s="600">
        <f>'3. Network design parameters'!W783</f>
        <v>0</v>
      </c>
      <c r="X36" s="600">
        <f>'3. Network design parameters'!X783</f>
        <v>0</v>
      </c>
      <c r="Y36" s="600">
        <f>'3. Network design parameters'!Y783</f>
        <v>0</v>
      </c>
      <c r="Z36" s="600">
        <f>'3. Network design parameters'!Z783</f>
        <v>0</v>
      </c>
      <c r="AA36" s="600">
        <f>'3. Network design parameters'!AA783</f>
        <v>0</v>
      </c>
      <c r="AB36" s="600">
        <f>'3. Network design parameters'!AB783</f>
        <v>0</v>
      </c>
      <c r="AC36" s="600">
        <f>'3. Network design parameters'!AC783</f>
        <v>0</v>
      </c>
      <c r="AD36" s="600">
        <f>'3. Network design parameters'!AD783</f>
        <v>0</v>
      </c>
      <c r="AE36" s="600">
        <f>'3. Network design parameters'!AE783</f>
        <v>0</v>
      </c>
      <c r="AF36" s="600">
        <f>'3. Network design parameters'!AF783</f>
        <v>0</v>
      </c>
      <c r="AG36" s="600">
        <f>'3. Network design parameters'!AG783</f>
        <v>0</v>
      </c>
      <c r="AH36" s="600">
        <f>'3. Network design parameters'!AH783</f>
        <v>0</v>
      </c>
      <c r="AI36" s="600">
        <f>'3. Network design parameters'!E963</f>
        <v>0</v>
      </c>
      <c r="AJ36" s="600">
        <f>'3. Network design parameters'!F963</f>
        <v>0</v>
      </c>
      <c r="AK36" s="600">
        <f>'3. Network design parameters'!G963</f>
        <v>0</v>
      </c>
      <c r="AL36" s="600">
        <f>'3. Network design parameters'!H963</f>
        <v>0</v>
      </c>
      <c r="AM36" s="600">
        <f>'3. Network design parameters'!I963</f>
        <v>0</v>
      </c>
      <c r="AN36" s="600">
        <f>'3. Network design parameters'!J963</f>
        <v>0</v>
      </c>
      <c r="AO36" s="600">
        <f>'3. Network design parameters'!K963</f>
        <v>0</v>
      </c>
      <c r="AP36" s="600">
        <f>'3. Network design parameters'!L963</f>
        <v>0</v>
      </c>
      <c r="AQ36" s="600">
        <f>'3. Network design parameters'!M963</f>
        <v>0</v>
      </c>
      <c r="AR36" s="600">
        <f>'3. Network design parameters'!N963</f>
        <v>0</v>
      </c>
      <c r="AS36" s="600">
        <f>'3. Network design parameters'!O963</f>
        <v>0</v>
      </c>
      <c r="AT36" s="600">
        <f>'3. Network design parameters'!P963</f>
        <v>0</v>
      </c>
      <c r="AU36" s="600">
        <f>'3. Network design parameters'!Q963</f>
        <v>0</v>
      </c>
      <c r="AV36" s="600">
        <f>'3. Network design parameters'!R963</f>
        <v>0</v>
      </c>
      <c r="AW36" s="600">
        <f>'3. Network design parameters'!S963</f>
        <v>0</v>
      </c>
      <c r="AX36" s="600">
        <f>'3. Network design parameters'!T963</f>
        <v>0</v>
      </c>
      <c r="AY36" s="600">
        <f>'3. Network design parameters'!U963</f>
        <v>0</v>
      </c>
      <c r="AZ36" s="600">
        <f>'3. Network design parameters'!V963</f>
        <v>0</v>
      </c>
      <c r="BA36" s="600">
        <f>'3. Network design parameters'!W963</f>
        <v>0</v>
      </c>
      <c r="BB36" s="600">
        <f>'3. Network design parameters'!X963</f>
        <v>0</v>
      </c>
      <c r="BC36" s="600">
        <f>'3. Network design parameters'!Y963</f>
        <v>0</v>
      </c>
      <c r="BD36" s="600">
        <f>'3. Network design parameters'!Z963</f>
        <v>0</v>
      </c>
      <c r="BE36" s="600">
        <f>'3. Network design parameters'!AA963</f>
        <v>0</v>
      </c>
      <c r="BF36" s="600">
        <f>'3. Network design parameters'!AB963</f>
        <v>0</v>
      </c>
      <c r="BG36" s="600">
        <f>'3. Network design parameters'!AC963</f>
        <v>0</v>
      </c>
    </row>
    <row r="37" spans="3:62" s="223" customFormat="1">
      <c r="C37" s="256" t="str">
        <f>'C. Masterfiles'!C132</f>
        <v>S23</v>
      </c>
      <c r="D37" s="256" t="str">
        <f>'C. Masterfiles'!D132</f>
        <v>OTHER: complete as required</v>
      </c>
      <c r="E37" s="600">
        <f>'3. Network design parameters'!E784</f>
        <v>0</v>
      </c>
      <c r="F37" s="600">
        <f>'3. Network design parameters'!F784</f>
        <v>0</v>
      </c>
      <c r="G37" s="600">
        <f>'3. Network design parameters'!G784</f>
        <v>0</v>
      </c>
      <c r="H37" s="600">
        <f>'3. Network design parameters'!H784</f>
        <v>0</v>
      </c>
      <c r="I37" s="600">
        <f>'3. Network design parameters'!I784</f>
        <v>0</v>
      </c>
      <c r="J37" s="600">
        <f>'3. Network design parameters'!J784</f>
        <v>0</v>
      </c>
      <c r="K37" s="600">
        <f>'3. Network design parameters'!K784</f>
        <v>0</v>
      </c>
      <c r="L37" s="600">
        <f>'3. Network design parameters'!L784</f>
        <v>0</v>
      </c>
      <c r="M37" s="600">
        <f>'3. Network design parameters'!M784</f>
        <v>0</v>
      </c>
      <c r="N37" s="600">
        <f>'3. Network design parameters'!N784</f>
        <v>0</v>
      </c>
      <c r="O37" s="600">
        <f>'3. Network design parameters'!O784</f>
        <v>0</v>
      </c>
      <c r="P37" s="600">
        <f>'3. Network design parameters'!P784</f>
        <v>0</v>
      </c>
      <c r="Q37" s="600">
        <f>'3. Network design parameters'!Q784</f>
        <v>0</v>
      </c>
      <c r="R37" s="600">
        <f>'3. Network design parameters'!R784</f>
        <v>0</v>
      </c>
      <c r="S37" s="600">
        <f>'3. Network design parameters'!S784</f>
        <v>0</v>
      </c>
      <c r="T37" s="600">
        <f>'3. Network design parameters'!T784</f>
        <v>0</v>
      </c>
      <c r="U37" s="600">
        <f>'3. Network design parameters'!U784</f>
        <v>0</v>
      </c>
      <c r="V37" s="600">
        <f>'3. Network design parameters'!V784</f>
        <v>0</v>
      </c>
      <c r="W37" s="600">
        <f>'3. Network design parameters'!W784</f>
        <v>0</v>
      </c>
      <c r="X37" s="600">
        <f>'3. Network design parameters'!X784</f>
        <v>0</v>
      </c>
      <c r="Y37" s="600">
        <f>'3. Network design parameters'!Y784</f>
        <v>0</v>
      </c>
      <c r="Z37" s="600">
        <f>'3. Network design parameters'!Z784</f>
        <v>0</v>
      </c>
      <c r="AA37" s="600">
        <f>'3. Network design parameters'!AA784</f>
        <v>0</v>
      </c>
      <c r="AB37" s="600">
        <f>'3. Network design parameters'!AB784</f>
        <v>0</v>
      </c>
      <c r="AC37" s="600">
        <f>'3. Network design parameters'!AC784</f>
        <v>0</v>
      </c>
      <c r="AD37" s="600">
        <f>'3. Network design parameters'!AD784</f>
        <v>0</v>
      </c>
      <c r="AE37" s="600">
        <f>'3. Network design parameters'!AE784</f>
        <v>0</v>
      </c>
      <c r="AF37" s="600">
        <f>'3. Network design parameters'!AF784</f>
        <v>0</v>
      </c>
      <c r="AG37" s="600">
        <f>'3. Network design parameters'!AG784</f>
        <v>0</v>
      </c>
      <c r="AH37" s="600">
        <f>'3. Network design parameters'!AH784</f>
        <v>0</v>
      </c>
      <c r="AI37" s="600">
        <f>'3. Network design parameters'!E964</f>
        <v>0</v>
      </c>
      <c r="AJ37" s="600">
        <f>'3. Network design parameters'!F964</f>
        <v>0</v>
      </c>
      <c r="AK37" s="600">
        <f>'3. Network design parameters'!G964</f>
        <v>0</v>
      </c>
      <c r="AL37" s="600">
        <f>'3. Network design parameters'!H964</f>
        <v>0</v>
      </c>
      <c r="AM37" s="600">
        <f>'3. Network design parameters'!I964</f>
        <v>0</v>
      </c>
      <c r="AN37" s="600">
        <f>'3. Network design parameters'!J964</f>
        <v>0</v>
      </c>
      <c r="AO37" s="600">
        <f>'3. Network design parameters'!K964</f>
        <v>0</v>
      </c>
      <c r="AP37" s="600">
        <f>'3. Network design parameters'!L964</f>
        <v>0</v>
      </c>
      <c r="AQ37" s="600">
        <f>'3. Network design parameters'!M964</f>
        <v>0</v>
      </c>
      <c r="AR37" s="600">
        <f>'3. Network design parameters'!N964</f>
        <v>0</v>
      </c>
      <c r="AS37" s="600">
        <f>'3. Network design parameters'!O964</f>
        <v>0</v>
      </c>
      <c r="AT37" s="600">
        <f>'3. Network design parameters'!P964</f>
        <v>0</v>
      </c>
      <c r="AU37" s="600">
        <f>'3. Network design parameters'!Q964</f>
        <v>0</v>
      </c>
      <c r="AV37" s="600">
        <f>'3. Network design parameters'!R964</f>
        <v>0</v>
      </c>
      <c r="AW37" s="600">
        <f>'3. Network design parameters'!S964</f>
        <v>0</v>
      </c>
      <c r="AX37" s="600">
        <f>'3. Network design parameters'!T964</f>
        <v>0</v>
      </c>
      <c r="AY37" s="600">
        <f>'3. Network design parameters'!U964</f>
        <v>0</v>
      </c>
      <c r="AZ37" s="600">
        <f>'3. Network design parameters'!V964</f>
        <v>0</v>
      </c>
      <c r="BA37" s="600">
        <f>'3. Network design parameters'!W964</f>
        <v>0</v>
      </c>
      <c r="BB37" s="600">
        <f>'3. Network design parameters'!X964</f>
        <v>0</v>
      </c>
      <c r="BC37" s="600">
        <f>'3. Network design parameters'!Y964</f>
        <v>0</v>
      </c>
      <c r="BD37" s="600">
        <f>'3. Network design parameters'!Z964</f>
        <v>0</v>
      </c>
      <c r="BE37" s="600">
        <f>'3. Network design parameters'!AA964</f>
        <v>0</v>
      </c>
      <c r="BF37" s="600">
        <f>'3. Network design parameters'!AB964</f>
        <v>0</v>
      </c>
      <c r="BG37" s="600">
        <f>'3. Network design parameters'!AC964</f>
        <v>0</v>
      </c>
    </row>
    <row r="38" spans="3:62" s="223" customFormat="1">
      <c r="C38" s="256" t="str">
        <f>'C. Masterfiles'!C133</f>
        <v>S24</v>
      </c>
      <c r="D38" s="256" t="str">
        <f>'C. Masterfiles'!D133</f>
        <v>OTHER: complete as required</v>
      </c>
      <c r="E38" s="600">
        <f>'3. Network design parameters'!E785</f>
        <v>0</v>
      </c>
      <c r="F38" s="600">
        <f>'3. Network design parameters'!F785</f>
        <v>0</v>
      </c>
      <c r="G38" s="600">
        <f>'3. Network design parameters'!G785</f>
        <v>0</v>
      </c>
      <c r="H38" s="600">
        <f>'3. Network design parameters'!H785</f>
        <v>0</v>
      </c>
      <c r="I38" s="600">
        <f>'3. Network design parameters'!I785</f>
        <v>0</v>
      </c>
      <c r="J38" s="600">
        <f>'3. Network design parameters'!J785</f>
        <v>0</v>
      </c>
      <c r="K38" s="600">
        <f>'3. Network design parameters'!K785</f>
        <v>0</v>
      </c>
      <c r="L38" s="600">
        <f>'3. Network design parameters'!L785</f>
        <v>0</v>
      </c>
      <c r="M38" s="600">
        <f>'3. Network design parameters'!M785</f>
        <v>0</v>
      </c>
      <c r="N38" s="600">
        <f>'3. Network design parameters'!N785</f>
        <v>0</v>
      </c>
      <c r="O38" s="600">
        <f>'3. Network design parameters'!O785</f>
        <v>0</v>
      </c>
      <c r="P38" s="600">
        <f>'3. Network design parameters'!P785</f>
        <v>0</v>
      </c>
      <c r="Q38" s="600">
        <f>'3. Network design parameters'!Q785</f>
        <v>0</v>
      </c>
      <c r="R38" s="600">
        <f>'3. Network design parameters'!R785</f>
        <v>0</v>
      </c>
      <c r="S38" s="600">
        <f>'3. Network design parameters'!S785</f>
        <v>0</v>
      </c>
      <c r="T38" s="600">
        <f>'3. Network design parameters'!T785</f>
        <v>0</v>
      </c>
      <c r="U38" s="600">
        <f>'3. Network design parameters'!U785</f>
        <v>0</v>
      </c>
      <c r="V38" s="600">
        <f>'3. Network design parameters'!V785</f>
        <v>0</v>
      </c>
      <c r="W38" s="600">
        <f>'3. Network design parameters'!W785</f>
        <v>0</v>
      </c>
      <c r="X38" s="600">
        <f>'3. Network design parameters'!X785</f>
        <v>0</v>
      </c>
      <c r="Y38" s="600">
        <f>'3. Network design parameters'!Y785</f>
        <v>0</v>
      </c>
      <c r="Z38" s="600">
        <f>'3. Network design parameters'!Z785</f>
        <v>0</v>
      </c>
      <c r="AA38" s="600">
        <f>'3. Network design parameters'!AA785</f>
        <v>0</v>
      </c>
      <c r="AB38" s="600">
        <f>'3. Network design parameters'!AB785</f>
        <v>0</v>
      </c>
      <c r="AC38" s="600">
        <f>'3. Network design parameters'!AC785</f>
        <v>0</v>
      </c>
      <c r="AD38" s="600">
        <f>'3. Network design parameters'!AD785</f>
        <v>0</v>
      </c>
      <c r="AE38" s="600">
        <f>'3. Network design parameters'!AE785</f>
        <v>0</v>
      </c>
      <c r="AF38" s="600">
        <f>'3. Network design parameters'!AF785</f>
        <v>0</v>
      </c>
      <c r="AG38" s="600">
        <f>'3. Network design parameters'!AG785</f>
        <v>0</v>
      </c>
      <c r="AH38" s="600">
        <f>'3. Network design parameters'!AH785</f>
        <v>0</v>
      </c>
      <c r="AI38" s="600">
        <f>'3. Network design parameters'!E965</f>
        <v>0</v>
      </c>
      <c r="AJ38" s="600">
        <f>'3. Network design parameters'!F965</f>
        <v>0</v>
      </c>
      <c r="AK38" s="600">
        <f>'3. Network design parameters'!G965</f>
        <v>0</v>
      </c>
      <c r="AL38" s="600">
        <f>'3. Network design parameters'!H965</f>
        <v>0</v>
      </c>
      <c r="AM38" s="600">
        <f>'3. Network design parameters'!I965</f>
        <v>0</v>
      </c>
      <c r="AN38" s="600">
        <f>'3. Network design parameters'!J965</f>
        <v>0</v>
      </c>
      <c r="AO38" s="600">
        <f>'3. Network design parameters'!K965</f>
        <v>0</v>
      </c>
      <c r="AP38" s="600">
        <f>'3. Network design parameters'!L965</f>
        <v>0</v>
      </c>
      <c r="AQ38" s="600">
        <f>'3. Network design parameters'!M965</f>
        <v>0</v>
      </c>
      <c r="AR38" s="600">
        <f>'3. Network design parameters'!N965</f>
        <v>0</v>
      </c>
      <c r="AS38" s="600">
        <f>'3. Network design parameters'!O965</f>
        <v>0</v>
      </c>
      <c r="AT38" s="600">
        <f>'3. Network design parameters'!P965</f>
        <v>0</v>
      </c>
      <c r="AU38" s="600">
        <f>'3. Network design parameters'!Q965</f>
        <v>0</v>
      </c>
      <c r="AV38" s="600">
        <f>'3. Network design parameters'!R965</f>
        <v>0</v>
      </c>
      <c r="AW38" s="600">
        <f>'3. Network design parameters'!S965</f>
        <v>0</v>
      </c>
      <c r="AX38" s="600">
        <f>'3. Network design parameters'!T965</f>
        <v>0</v>
      </c>
      <c r="AY38" s="600">
        <f>'3. Network design parameters'!U965</f>
        <v>0</v>
      </c>
      <c r="AZ38" s="600">
        <f>'3. Network design parameters'!V965</f>
        <v>0</v>
      </c>
      <c r="BA38" s="600">
        <f>'3. Network design parameters'!W965</f>
        <v>0</v>
      </c>
      <c r="BB38" s="600">
        <f>'3. Network design parameters'!X965</f>
        <v>0</v>
      </c>
      <c r="BC38" s="600">
        <f>'3. Network design parameters'!Y965</f>
        <v>0</v>
      </c>
      <c r="BD38" s="600">
        <f>'3. Network design parameters'!Z965</f>
        <v>0</v>
      </c>
      <c r="BE38" s="600">
        <f>'3. Network design parameters'!AA965</f>
        <v>0</v>
      </c>
      <c r="BF38" s="600">
        <f>'3. Network design parameters'!AB965</f>
        <v>0</v>
      </c>
      <c r="BG38" s="600">
        <f>'3. Network design parameters'!AC965</f>
        <v>0</v>
      </c>
    </row>
    <row r="39" spans="3:62" s="223" customFormat="1">
      <c r="C39" s="256" t="str">
        <f>'C. Masterfiles'!C134</f>
        <v>S25</v>
      </c>
      <c r="D39" s="256" t="str">
        <f>'C. Masterfiles'!D134</f>
        <v>OTHER: complete as required</v>
      </c>
      <c r="E39" s="600">
        <f>'3. Network design parameters'!E786</f>
        <v>0</v>
      </c>
      <c r="F39" s="600">
        <f>'3. Network design parameters'!F786</f>
        <v>0</v>
      </c>
      <c r="G39" s="600">
        <f>'3. Network design parameters'!G786</f>
        <v>0</v>
      </c>
      <c r="H39" s="600">
        <f>'3. Network design parameters'!H786</f>
        <v>0</v>
      </c>
      <c r="I39" s="600">
        <f>'3. Network design parameters'!I786</f>
        <v>0</v>
      </c>
      <c r="J39" s="600">
        <f>'3. Network design parameters'!J786</f>
        <v>0</v>
      </c>
      <c r="K39" s="600">
        <f>'3. Network design parameters'!K786</f>
        <v>0</v>
      </c>
      <c r="L39" s="600">
        <f>'3. Network design parameters'!L786</f>
        <v>0</v>
      </c>
      <c r="M39" s="600">
        <f>'3. Network design parameters'!M786</f>
        <v>0</v>
      </c>
      <c r="N39" s="600">
        <f>'3. Network design parameters'!N786</f>
        <v>0</v>
      </c>
      <c r="O39" s="600">
        <f>'3. Network design parameters'!O786</f>
        <v>0</v>
      </c>
      <c r="P39" s="600">
        <f>'3. Network design parameters'!P786</f>
        <v>0</v>
      </c>
      <c r="Q39" s="600">
        <f>'3. Network design parameters'!Q786</f>
        <v>0</v>
      </c>
      <c r="R39" s="600">
        <f>'3. Network design parameters'!R786</f>
        <v>0</v>
      </c>
      <c r="S39" s="600">
        <f>'3. Network design parameters'!S786</f>
        <v>0</v>
      </c>
      <c r="T39" s="600">
        <f>'3. Network design parameters'!T786</f>
        <v>0</v>
      </c>
      <c r="U39" s="600">
        <f>'3. Network design parameters'!U786</f>
        <v>0</v>
      </c>
      <c r="V39" s="600">
        <f>'3. Network design parameters'!V786</f>
        <v>0</v>
      </c>
      <c r="W39" s="600">
        <f>'3. Network design parameters'!W786</f>
        <v>0</v>
      </c>
      <c r="X39" s="600">
        <f>'3. Network design parameters'!X786</f>
        <v>0</v>
      </c>
      <c r="Y39" s="600">
        <f>'3. Network design parameters'!Y786</f>
        <v>0</v>
      </c>
      <c r="Z39" s="600">
        <f>'3. Network design parameters'!Z786</f>
        <v>0</v>
      </c>
      <c r="AA39" s="600">
        <f>'3. Network design parameters'!AA786</f>
        <v>0</v>
      </c>
      <c r="AB39" s="600">
        <f>'3. Network design parameters'!AB786</f>
        <v>0</v>
      </c>
      <c r="AC39" s="600">
        <f>'3. Network design parameters'!AC786</f>
        <v>0</v>
      </c>
      <c r="AD39" s="600">
        <f>'3. Network design parameters'!AD786</f>
        <v>0</v>
      </c>
      <c r="AE39" s="600">
        <f>'3. Network design parameters'!AE786</f>
        <v>0</v>
      </c>
      <c r="AF39" s="600">
        <f>'3. Network design parameters'!AF786</f>
        <v>0</v>
      </c>
      <c r="AG39" s="600">
        <f>'3. Network design parameters'!AG786</f>
        <v>0</v>
      </c>
      <c r="AH39" s="600">
        <f>'3. Network design parameters'!AH786</f>
        <v>0</v>
      </c>
      <c r="AI39" s="600">
        <f>'3. Network design parameters'!E966</f>
        <v>0</v>
      </c>
      <c r="AJ39" s="600">
        <f>'3. Network design parameters'!F966</f>
        <v>0</v>
      </c>
      <c r="AK39" s="600">
        <f>'3. Network design parameters'!G966</f>
        <v>0</v>
      </c>
      <c r="AL39" s="600">
        <f>'3. Network design parameters'!H966</f>
        <v>0</v>
      </c>
      <c r="AM39" s="600">
        <f>'3. Network design parameters'!I966</f>
        <v>0</v>
      </c>
      <c r="AN39" s="600">
        <f>'3. Network design parameters'!J966</f>
        <v>0</v>
      </c>
      <c r="AO39" s="600">
        <f>'3. Network design parameters'!K966</f>
        <v>0</v>
      </c>
      <c r="AP39" s="600">
        <f>'3. Network design parameters'!L966</f>
        <v>0</v>
      </c>
      <c r="AQ39" s="600">
        <f>'3. Network design parameters'!M966</f>
        <v>0</v>
      </c>
      <c r="AR39" s="600">
        <f>'3. Network design parameters'!N966</f>
        <v>0</v>
      </c>
      <c r="AS39" s="600">
        <f>'3. Network design parameters'!O966</f>
        <v>0</v>
      </c>
      <c r="AT39" s="600">
        <f>'3. Network design parameters'!P966</f>
        <v>0</v>
      </c>
      <c r="AU39" s="600">
        <f>'3. Network design parameters'!Q966</f>
        <v>0</v>
      </c>
      <c r="AV39" s="600">
        <f>'3. Network design parameters'!R966</f>
        <v>0</v>
      </c>
      <c r="AW39" s="600">
        <f>'3. Network design parameters'!S966</f>
        <v>0</v>
      </c>
      <c r="AX39" s="600">
        <f>'3. Network design parameters'!T966</f>
        <v>0</v>
      </c>
      <c r="AY39" s="600">
        <f>'3. Network design parameters'!U966</f>
        <v>0</v>
      </c>
      <c r="AZ39" s="600">
        <f>'3. Network design parameters'!V966</f>
        <v>0</v>
      </c>
      <c r="BA39" s="600">
        <f>'3. Network design parameters'!W966</f>
        <v>0</v>
      </c>
      <c r="BB39" s="600">
        <f>'3. Network design parameters'!X966</f>
        <v>0</v>
      </c>
      <c r="BC39" s="600">
        <f>'3. Network design parameters'!Y966</f>
        <v>0</v>
      </c>
      <c r="BD39" s="600">
        <f>'3. Network design parameters'!Z966</f>
        <v>0</v>
      </c>
      <c r="BE39" s="600">
        <f>'3. Network design parameters'!AA966</f>
        <v>0</v>
      </c>
      <c r="BF39" s="600">
        <f>'3. Network design parameters'!AB966</f>
        <v>0</v>
      </c>
      <c r="BG39" s="600">
        <f>'3. Network design parameters'!AC966</f>
        <v>0</v>
      </c>
    </row>
    <row r="40" spans="3:62" s="223" customFormat="1">
      <c r="C40" s="256" t="str">
        <f>'C. Masterfiles'!C135</f>
        <v>S26</v>
      </c>
      <c r="D40" s="256" t="str">
        <f>'C. Masterfiles'!D135</f>
        <v>OTHER: complete as required</v>
      </c>
      <c r="E40" s="600">
        <f>'3. Network design parameters'!E787</f>
        <v>0</v>
      </c>
      <c r="F40" s="600">
        <f>'3. Network design parameters'!F787</f>
        <v>0</v>
      </c>
      <c r="G40" s="600">
        <f>'3. Network design parameters'!G787</f>
        <v>0</v>
      </c>
      <c r="H40" s="600">
        <f>'3. Network design parameters'!H787</f>
        <v>0</v>
      </c>
      <c r="I40" s="600">
        <f>'3. Network design parameters'!I787</f>
        <v>0</v>
      </c>
      <c r="J40" s="600">
        <f>'3. Network design parameters'!J787</f>
        <v>0</v>
      </c>
      <c r="K40" s="600">
        <f>'3. Network design parameters'!K787</f>
        <v>0</v>
      </c>
      <c r="L40" s="600">
        <f>'3. Network design parameters'!L787</f>
        <v>0</v>
      </c>
      <c r="M40" s="600">
        <f>'3. Network design parameters'!M787</f>
        <v>0</v>
      </c>
      <c r="N40" s="600">
        <f>'3. Network design parameters'!N787</f>
        <v>0</v>
      </c>
      <c r="O40" s="600">
        <f>'3. Network design parameters'!O787</f>
        <v>0</v>
      </c>
      <c r="P40" s="600">
        <f>'3. Network design parameters'!P787</f>
        <v>0</v>
      </c>
      <c r="Q40" s="600">
        <f>'3. Network design parameters'!Q787</f>
        <v>0</v>
      </c>
      <c r="R40" s="600">
        <f>'3. Network design parameters'!R787</f>
        <v>0</v>
      </c>
      <c r="S40" s="600">
        <f>'3. Network design parameters'!S787</f>
        <v>0</v>
      </c>
      <c r="T40" s="600">
        <f>'3. Network design parameters'!T787</f>
        <v>0</v>
      </c>
      <c r="U40" s="600">
        <f>'3. Network design parameters'!U787</f>
        <v>0</v>
      </c>
      <c r="V40" s="600">
        <f>'3. Network design parameters'!V787</f>
        <v>0</v>
      </c>
      <c r="W40" s="600">
        <f>'3. Network design parameters'!W787</f>
        <v>0</v>
      </c>
      <c r="X40" s="600">
        <f>'3. Network design parameters'!X787</f>
        <v>0</v>
      </c>
      <c r="Y40" s="600">
        <f>'3. Network design parameters'!Y787</f>
        <v>0</v>
      </c>
      <c r="Z40" s="600">
        <f>'3. Network design parameters'!Z787</f>
        <v>0</v>
      </c>
      <c r="AA40" s="600">
        <f>'3. Network design parameters'!AA787</f>
        <v>0</v>
      </c>
      <c r="AB40" s="600">
        <f>'3. Network design parameters'!AB787</f>
        <v>0</v>
      </c>
      <c r="AC40" s="600">
        <f>'3. Network design parameters'!AC787</f>
        <v>0</v>
      </c>
      <c r="AD40" s="600">
        <f>'3. Network design parameters'!AD787</f>
        <v>0</v>
      </c>
      <c r="AE40" s="600">
        <f>'3. Network design parameters'!AE787</f>
        <v>0</v>
      </c>
      <c r="AF40" s="600">
        <f>'3. Network design parameters'!AF787</f>
        <v>0</v>
      </c>
      <c r="AG40" s="600">
        <f>'3. Network design parameters'!AG787</f>
        <v>0</v>
      </c>
      <c r="AH40" s="600">
        <f>'3. Network design parameters'!AH787</f>
        <v>0</v>
      </c>
      <c r="AI40" s="600">
        <f>'3. Network design parameters'!E967</f>
        <v>0</v>
      </c>
      <c r="AJ40" s="600">
        <f>'3. Network design parameters'!F967</f>
        <v>0</v>
      </c>
      <c r="AK40" s="600">
        <f>'3. Network design parameters'!G967</f>
        <v>0</v>
      </c>
      <c r="AL40" s="600">
        <f>'3. Network design parameters'!H967</f>
        <v>0</v>
      </c>
      <c r="AM40" s="600">
        <f>'3. Network design parameters'!I967</f>
        <v>0</v>
      </c>
      <c r="AN40" s="600">
        <f>'3. Network design parameters'!J967</f>
        <v>0</v>
      </c>
      <c r="AO40" s="600">
        <f>'3. Network design parameters'!K967</f>
        <v>0</v>
      </c>
      <c r="AP40" s="600">
        <f>'3. Network design parameters'!L967</f>
        <v>0</v>
      </c>
      <c r="AQ40" s="600">
        <f>'3. Network design parameters'!M967</f>
        <v>0</v>
      </c>
      <c r="AR40" s="600">
        <f>'3. Network design parameters'!N967</f>
        <v>0</v>
      </c>
      <c r="AS40" s="600">
        <f>'3. Network design parameters'!O967</f>
        <v>0</v>
      </c>
      <c r="AT40" s="600">
        <f>'3. Network design parameters'!P967</f>
        <v>0</v>
      </c>
      <c r="AU40" s="600">
        <f>'3. Network design parameters'!Q967</f>
        <v>0</v>
      </c>
      <c r="AV40" s="600">
        <f>'3. Network design parameters'!R967</f>
        <v>0</v>
      </c>
      <c r="AW40" s="600">
        <f>'3. Network design parameters'!S967</f>
        <v>0</v>
      </c>
      <c r="AX40" s="600">
        <f>'3. Network design parameters'!T967</f>
        <v>0</v>
      </c>
      <c r="AY40" s="600">
        <f>'3. Network design parameters'!U967</f>
        <v>0</v>
      </c>
      <c r="AZ40" s="600">
        <f>'3. Network design parameters'!V967</f>
        <v>0</v>
      </c>
      <c r="BA40" s="600">
        <f>'3. Network design parameters'!W967</f>
        <v>0</v>
      </c>
      <c r="BB40" s="600">
        <f>'3. Network design parameters'!X967</f>
        <v>0</v>
      </c>
      <c r="BC40" s="600">
        <f>'3. Network design parameters'!Y967</f>
        <v>0</v>
      </c>
      <c r="BD40" s="600">
        <f>'3. Network design parameters'!Z967</f>
        <v>0</v>
      </c>
      <c r="BE40" s="600">
        <f>'3. Network design parameters'!AA967</f>
        <v>0</v>
      </c>
      <c r="BF40" s="600">
        <f>'3. Network design parameters'!AB967</f>
        <v>0</v>
      </c>
      <c r="BG40" s="600">
        <f>'3. Network design parameters'!AC967</f>
        <v>0</v>
      </c>
    </row>
    <row r="41" spans="3:62" s="223" customFormat="1">
      <c r="C41" s="256" t="str">
        <f>'C. Masterfiles'!C136</f>
        <v>S27</v>
      </c>
      <c r="D41" s="256" t="str">
        <f>'C. Masterfiles'!D136</f>
        <v>OTHER: complete as required</v>
      </c>
      <c r="E41" s="600">
        <f>'3. Network design parameters'!E788</f>
        <v>0</v>
      </c>
      <c r="F41" s="600">
        <f>'3. Network design parameters'!F788</f>
        <v>0</v>
      </c>
      <c r="G41" s="600">
        <f>'3. Network design parameters'!G788</f>
        <v>0</v>
      </c>
      <c r="H41" s="600">
        <f>'3. Network design parameters'!H788</f>
        <v>0</v>
      </c>
      <c r="I41" s="600">
        <f>'3. Network design parameters'!I788</f>
        <v>0</v>
      </c>
      <c r="J41" s="600">
        <f>'3. Network design parameters'!J788</f>
        <v>0</v>
      </c>
      <c r="K41" s="600">
        <f>'3. Network design parameters'!K788</f>
        <v>0</v>
      </c>
      <c r="L41" s="600">
        <f>'3. Network design parameters'!L788</f>
        <v>0</v>
      </c>
      <c r="M41" s="600">
        <f>'3. Network design parameters'!M788</f>
        <v>0</v>
      </c>
      <c r="N41" s="600">
        <f>'3. Network design parameters'!N788</f>
        <v>0</v>
      </c>
      <c r="O41" s="600">
        <f>'3. Network design parameters'!O788</f>
        <v>0</v>
      </c>
      <c r="P41" s="600">
        <f>'3. Network design parameters'!P788</f>
        <v>0</v>
      </c>
      <c r="Q41" s="600">
        <f>'3. Network design parameters'!Q788</f>
        <v>0</v>
      </c>
      <c r="R41" s="600">
        <f>'3. Network design parameters'!R788</f>
        <v>0</v>
      </c>
      <c r="S41" s="600">
        <f>'3. Network design parameters'!S788</f>
        <v>0</v>
      </c>
      <c r="T41" s="600">
        <f>'3. Network design parameters'!T788</f>
        <v>0</v>
      </c>
      <c r="U41" s="600">
        <f>'3. Network design parameters'!U788</f>
        <v>0</v>
      </c>
      <c r="V41" s="600">
        <f>'3. Network design parameters'!V788</f>
        <v>0</v>
      </c>
      <c r="W41" s="600">
        <f>'3. Network design parameters'!W788</f>
        <v>0</v>
      </c>
      <c r="X41" s="600">
        <f>'3. Network design parameters'!X788</f>
        <v>0</v>
      </c>
      <c r="Y41" s="600">
        <f>'3. Network design parameters'!Y788</f>
        <v>0</v>
      </c>
      <c r="Z41" s="600">
        <f>'3. Network design parameters'!Z788</f>
        <v>0</v>
      </c>
      <c r="AA41" s="600">
        <f>'3. Network design parameters'!AA788</f>
        <v>0</v>
      </c>
      <c r="AB41" s="600">
        <f>'3. Network design parameters'!AB788</f>
        <v>0</v>
      </c>
      <c r="AC41" s="600">
        <f>'3. Network design parameters'!AC788</f>
        <v>0</v>
      </c>
      <c r="AD41" s="600">
        <f>'3. Network design parameters'!AD788</f>
        <v>0</v>
      </c>
      <c r="AE41" s="600">
        <f>'3. Network design parameters'!AE788</f>
        <v>0</v>
      </c>
      <c r="AF41" s="600">
        <f>'3. Network design parameters'!AF788</f>
        <v>0</v>
      </c>
      <c r="AG41" s="600">
        <f>'3. Network design parameters'!AG788</f>
        <v>0</v>
      </c>
      <c r="AH41" s="600">
        <f>'3. Network design parameters'!AH788</f>
        <v>0</v>
      </c>
      <c r="AI41" s="600">
        <f>'3. Network design parameters'!E968</f>
        <v>0</v>
      </c>
      <c r="AJ41" s="600">
        <f>'3. Network design parameters'!F968</f>
        <v>0</v>
      </c>
      <c r="AK41" s="600">
        <f>'3. Network design parameters'!G968</f>
        <v>0</v>
      </c>
      <c r="AL41" s="600">
        <f>'3. Network design parameters'!H968</f>
        <v>0</v>
      </c>
      <c r="AM41" s="600">
        <f>'3. Network design parameters'!I968</f>
        <v>0</v>
      </c>
      <c r="AN41" s="600">
        <f>'3. Network design parameters'!J968</f>
        <v>0</v>
      </c>
      <c r="AO41" s="600">
        <f>'3. Network design parameters'!K968</f>
        <v>0</v>
      </c>
      <c r="AP41" s="600">
        <f>'3. Network design parameters'!L968</f>
        <v>0</v>
      </c>
      <c r="AQ41" s="600">
        <f>'3. Network design parameters'!M968</f>
        <v>0</v>
      </c>
      <c r="AR41" s="600">
        <f>'3. Network design parameters'!N968</f>
        <v>0</v>
      </c>
      <c r="AS41" s="600">
        <f>'3. Network design parameters'!O968</f>
        <v>0</v>
      </c>
      <c r="AT41" s="600">
        <f>'3. Network design parameters'!P968</f>
        <v>0</v>
      </c>
      <c r="AU41" s="600">
        <f>'3. Network design parameters'!Q968</f>
        <v>0</v>
      </c>
      <c r="AV41" s="600">
        <f>'3. Network design parameters'!R968</f>
        <v>0</v>
      </c>
      <c r="AW41" s="600">
        <f>'3. Network design parameters'!S968</f>
        <v>0</v>
      </c>
      <c r="AX41" s="600">
        <f>'3. Network design parameters'!T968</f>
        <v>0</v>
      </c>
      <c r="AY41" s="600">
        <f>'3. Network design parameters'!U968</f>
        <v>0</v>
      </c>
      <c r="AZ41" s="600">
        <f>'3. Network design parameters'!V968</f>
        <v>0</v>
      </c>
      <c r="BA41" s="600">
        <f>'3. Network design parameters'!W968</f>
        <v>0</v>
      </c>
      <c r="BB41" s="600">
        <f>'3. Network design parameters'!X968</f>
        <v>0</v>
      </c>
      <c r="BC41" s="600">
        <f>'3. Network design parameters'!Y968</f>
        <v>0</v>
      </c>
      <c r="BD41" s="600">
        <f>'3. Network design parameters'!Z968</f>
        <v>0</v>
      </c>
      <c r="BE41" s="600">
        <f>'3. Network design parameters'!AA968</f>
        <v>0</v>
      </c>
      <c r="BF41" s="600">
        <f>'3. Network design parameters'!AB968</f>
        <v>0</v>
      </c>
      <c r="BG41" s="600">
        <f>'3. Network design parameters'!AC968</f>
        <v>0</v>
      </c>
    </row>
    <row r="42" spans="3:62" s="223" customFormat="1">
      <c r="C42" s="256" t="str">
        <f>'C. Masterfiles'!C137</f>
        <v>S28</v>
      </c>
      <c r="D42" s="256" t="str">
        <f>'C. Masterfiles'!D137</f>
        <v>OTHER: complete as required</v>
      </c>
      <c r="E42" s="600">
        <f>'3. Network design parameters'!E789</f>
        <v>0</v>
      </c>
      <c r="F42" s="600">
        <f>'3. Network design parameters'!F789</f>
        <v>0</v>
      </c>
      <c r="G42" s="600">
        <f>'3. Network design parameters'!G789</f>
        <v>0</v>
      </c>
      <c r="H42" s="600">
        <f>'3. Network design parameters'!H789</f>
        <v>0</v>
      </c>
      <c r="I42" s="600">
        <f>'3. Network design parameters'!I789</f>
        <v>0</v>
      </c>
      <c r="J42" s="600">
        <f>'3. Network design parameters'!J789</f>
        <v>0</v>
      </c>
      <c r="K42" s="600">
        <f>'3. Network design parameters'!K789</f>
        <v>0</v>
      </c>
      <c r="L42" s="600">
        <f>'3. Network design parameters'!L789</f>
        <v>0</v>
      </c>
      <c r="M42" s="600">
        <f>'3. Network design parameters'!M789</f>
        <v>0</v>
      </c>
      <c r="N42" s="600">
        <f>'3. Network design parameters'!N789</f>
        <v>0</v>
      </c>
      <c r="O42" s="600">
        <f>'3. Network design parameters'!O789</f>
        <v>0</v>
      </c>
      <c r="P42" s="600">
        <f>'3. Network design parameters'!P789</f>
        <v>0</v>
      </c>
      <c r="Q42" s="600">
        <f>'3. Network design parameters'!Q789</f>
        <v>0</v>
      </c>
      <c r="R42" s="600">
        <f>'3. Network design parameters'!R789</f>
        <v>0</v>
      </c>
      <c r="S42" s="600">
        <f>'3. Network design parameters'!S789</f>
        <v>0</v>
      </c>
      <c r="T42" s="600">
        <f>'3. Network design parameters'!T789</f>
        <v>0</v>
      </c>
      <c r="U42" s="600">
        <f>'3. Network design parameters'!U789</f>
        <v>0</v>
      </c>
      <c r="V42" s="600">
        <f>'3. Network design parameters'!V789</f>
        <v>0</v>
      </c>
      <c r="W42" s="600">
        <f>'3. Network design parameters'!W789</f>
        <v>0</v>
      </c>
      <c r="X42" s="600">
        <f>'3. Network design parameters'!X789</f>
        <v>0</v>
      </c>
      <c r="Y42" s="600">
        <f>'3. Network design parameters'!Y789</f>
        <v>0</v>
      </c>
      <c r="Z42" s="600">
        <f>'3. Network design parameters'!Z789</f>
        <v>0</v>
      </c>
      <c r="AA42" s="600">
        <f>'3. Network design parameters'!AA789</f>
        <v>0</v>
      </c>
      <c r="AB42" s="600">
        <f>'3. Network design parameters'!AB789</f>
        <v>0</v>
      </c>
      <c r="AC42" s="600">
        <f>'3. Network design parameters'!AC789</f>
        <v>0</v>
      </c>
      <c r="AD42" s="600">
        <f>'3. Network design parameters'!AD789</f>
        <v>0</v>
      </c>
      <c r="AE42" s="600">
        <f>'3. Network design parameters'!AE789</f>
        <v>0</v>
      </c>
      <c r="AF42" s="600">
        <f>'3. Network design parameters'!AF789</f>
        <v>0</v>
      </c>
      <c r="AG42" s="600">
        <f>'3. Network design parameters'!AG789</f>
        <v>0</v>
      </c>
      <c r="AH42" s="600">
        <f>'3. Network design parameters'!AH789</f>
        <v>0</v>
      </c>
      <c r="AI42" s="600">
        <f>'3. Network design parameters'!E969</f>
        <v>0</v>
      </c>
      <c r="AJ42" s="600">
        <f>'3. Network design parameters'!F969</f>
        <v>0</v>
      </c>
      <c r="AK42" s="600">
        <f>'3. Network design parameters'!G969</f>
        <v>0</v>
      </c>
      <c r="AL42" s="600">
        <f>'3. Network design parameters'!H969</f>
        <v>0</v>
      </c>
      <c r="AM42" s="600">
        <f>'3. Network design parameters'!I969</f>
        <v>0</v>
      </c>
      <c r="AN42" s="600">
        <f>'3. Network design parameters'!J969</f>
        <v>0</v>
      </c>
      <c r="AO42" s="600">
        <f>'3. Network design parameters'!K969</f>
        <v>0</v>
      </c>
      <c r="AP42" s="600">
        <f>'3. Network design parameters'!L969</f>
        <v>0</v>
      </c>
      <c r="AQ42" s="600">
        <f>'3. Network design parameters'!M969</f>
        <v>0</v>
      </c>
      <c r="AR42" s="600">
        <f>'3. Network design parameters'!N969</f>
        <v>0</v>
      </c>
      <c r="AS42" s="600">
        <f>'3. Network design parameters'!O969</f>
        <v>0</v>
      </c>
      <c r="AT42" s="600">
        <f>'3. Network design parameters'!P969</f>
        <v>0</v>
      </c>
      <c r="AU42" s="600">
        <f>'3. Network design parameters'!Q969</f>
        <v>0</v>
      </c>
      <c r="AV42" s="600">
        <f>'3. Network design parameters'!R969</f>
        <v>0</v>
      </c>
      <c r="AW42" s="600">
        <f>'3. Network design parameters'!S969</f>
        <v>0</v>
      </c>
      <c r="AX42" s="600">
        <f>'3. Network design parameters'!T969</f>
        <v>0</v>
      </c>
      <c r="AY42" s="600">
        <f>'3. Network design parameters'!U969</f>
        <v>0</v>
      </c>
      <c r="AZ42" s="600">
        <f>'3. Network design parameters'!V969</f>
        <v>0</v>
      </c>
      <c r="BA42" s="600">
        <f>'3. Network design parameters'!W969</f>
        <v>0</v>
      </c>
      <c r="BB42" s="600">
        <f>'3. Network design parameters'!X969</f>
        <v>0</v>
      </c>
      <c r="BC42" s="600">
        <f>'3. Network design parameters'!Y969</f>
        <v>0</v>
      </c>
      <c r="BD42" s="600">
        <f>'3. Network design parameters'!Z969</f>
        <v>0</v>
      </c>
      <c r="BE42" s="600">
        <f>'3. Network design parameters'!AA969</f>
        <v>0</v>
      </c>
      <c r="BF42" s="600">
        <f>'3. Network design parameters'!AB969</f>
        <v>0</v>
      </c>
      <c r="BG42" s="600">
        <f>'3. Network design parameters'!AC969</f>
        <v>0</v>
      </c>
    </row>
    <row r="43" spans="3:62" s="223" customFormat="1">
      <c r="C43" s="256" t="str">
        <f>'C. Masterfiles'!C138</f>
        <v>S29</v>
      </c>
      <c r="D43" s="256" t="str">
        <f>'C. Masterfiles'!D138</f>
        <v>OTHER: complete as required</v>
      </c>
      <c r="E43" s="600">
        <f>'3. Network design parameters'!E790</f>
        <v>0</v>
      </c>
      <c r="F43" s="600">
        <f>'3. Network design parameters'!F790</f>
        <v>0</v>
      </c>
      <c r="G43" s="600">
        <f>'3. Network design parameters'!G790</f>
        <v>0</v>
      </c>
      <c r="H43" s="600">
        <f>'3. Network design parameters'!H790</f>
        <v>0</v>
      </c>
      <c r="I43" s="600">
        <f>'3. Network design parameters'!I790</f>
        <v>0</v>
      </c>
      <c r="J43" s="600">
        <f>'3. Network design parameters'!J790</f>
        <v>0</v>
      </c>
      <c r="K43" s="600">
        <f>'3. Network design parameters'!K790</f>
        <v>0</v>
      </c>
      <c r="L43" s="600">
        <f>'3. Network design parameters'!L790</f>
        <v>0</v>
      </c>
      <c r="M43" s="600">
        <f>'3. Network design parameters'!M790</f>
        <v>0</v>
      </c>
      <c r="N43" s="600">
        <f>'3. Network design parameters'!N790</f>
        <v>0</v>
      </c>
      <c r="O43" s="600">
        <f>'3. Network design parameters'!O790</f>
        <v>0</v>
      </c>
      <c r="P43" s="600">
        <f>'3. Network design parameters'!P790</f>
        <v>0</v>
      </c>
      <c r="Q43" s="600">
        <f>'3. Network design parameters'!Q790</f>
        <v>0</v>
      </c>
      <c r="R43" s="600">
        <f>'3. Network design parameters'!R790</f>
        <v>0</v>
      </c>
      <c r="S43" s="600">
        <f>'3. Network design parameters'!S790</f>
        <v>0</v>
      </c>
      <c r="T43" s="600">
        <f>'3. Network design parameters'!T790</f>
        <v>0</v>
      </c>
      <c r="U43" s="600">
        <f>'3. Network design parameters'!U790</f>
        <v>0</v>
      </c>
      <c r="V43" s="600">
        <f>'3. Network design parameters'!V790</f>
        <v>0</v>
      </c>
      <c r="W43" s="600">
        <f>'3. Network design parameters'!W790</f>
        <v>0</v>
      </c>
      <c r="X43" s="600">
        <f>'3. Network design parameters'!X790</f>
        <v>0</v>
      </c>
      <c r="Y43" s="600">
        <f>'3. Network design parameters'!Y790</f>
        <v>0</v>
      </c>
      <c r="Z43" s="600">
        <f>'3. Network design parameters'!Z790</f>
        <v>0</v>
      </c>
      <c r="AA43" s="600">
        <f>'3. Network design parameters'!AA790</f>
        <v>0</v>
      </c>
      <c r="AB43" s="600">
        <f>'3. Network design parameters'!AB790</f>
        <v>0</v>
      </c>
      <c r="AC43" s="600">
        <f>'3. Network design parameters'!AC790</f>
        <v>0</v>
      </c>
      <c r="AD43" s="600">
        <f>'3. Network design parameters'!AD790</f>
        <v>0</v>
      </c>
      <c r="AE43" s="600">
        <f>'3. Network design parameters'!AE790</f>
        <v>0</v>
      </c>
      <c r="AF43" s="600">
        <f>'3. Network design parameters'!AF790</f>
        <v>0</v>
      </c>
      <c r="AG43" s="600">
        <f>'3. Network design parameters'!AG790</f>
        <v>0</v>
      </c>
      <c r="AH43" s="600">
        <f>'3. Network design parameters'!AH790</f>
        <v>0</v>
      </c>
      <c r="AI43" s="600">
        <f>'3. Network design parameters'!E970</f>
        <v>0</v>
      </c>
      <c r="AJ43" s="600">
        <f>'3. Network design parameters'!F970</f>
        <v>0</v>
      </c>
      <c r="AK43" s="600">
        <f>'3. Network design parameters'!G970</f>
        <v>0</v>
      </c>
      <c r="AL43" s="600">
        <f>'3. Network design parameters'!H970</f>
        <v>0</v>
      </c>
      <c r="AM43" s="600">
        <f>'3. Network design parameters'!I970</f>
        <v>0</v>
      </c>
      <c r="AN43" s="600">
        <f>'3. Network design parameters'!J970</f>
        <v>0</v>
      </c>
      <c r="AO43" s="600">
        <f>'3. Network design parameters'!K970</f>
        <v>0</v>
      </c>
      <c r="AP43" s="600">
        <f>'3. Network design parameters'!L970</f>
        <v>0</v>
      </c>
      <c r="AQ43" s="600">
        <f>'3. Network design parameters'!M970</f>
        <v>0</v>
      </c>
      <c r="AR43" s="600">
        <f>'3. Network design parameters'!N970</f>
        <v>0</v>
      </c>
      <c r="AS43" s="600">
        <f>'3. Network design parameters'!O970</f>
        <v>0</v>
      </c>
      <c r="AT43" s="600">
        <f>'3. Network design parameters'!P970</f>
        <v>0</v>
      </c>
      <c r="AU43" s="600">
        <f>'3. Network design parameters'!Q970</f>
        <v>0</v>
      </c>
      <c r="AV43" s="600">
        <f>'3. Network design parameters'!R970</f>
        <v>0</v>
      </c>
      <c r="AW43" s="600">
        <f>'3. Network design parameters'!S970</f>
        <v>0</v>
      </c>
      <c r="AX43" s="600">
        <f>'3. Network design parameters'!T970</f>
        <v>0</v>
      </c>
      <c r="AY43" s="600">
        <f>'3. Network design parameters'!U970</f>
        <v>0</v>
      </c>
      <c r="AZ43" s="600">
        <f>'3. Network design parameters'!V970</f>
        <v>0</v>
      </c>
      <c r="BA43" s="600">
        <f>'3. Network design parameters'!W970</f>
        <v>0</v>
      </c>
      <c r="BB43" s="600">
        <f>'3. Network design parameters'!X970</f>
        <v>0</v>
      </c>
      <c r="BC43" s="600">
        <f>'3. Network design parameters'!Y970</f>
        <v>0</v>
      </c>
      <c r="BD43" s="600">
        <f>'3. Network design parameters'!Z970</f>
        <v>0</v>
      </c>
      <c r="BE43" s="600">
        <f>'3. Network design parameters'!AA970</f>
        <v>0</v>
      </c>
      <c r="BF43" s="600">
        <f>'3. Network design parameters'!AB970</f>
        <v>0</v>
      </c>
      <c r="BG43" s="600">
        <f>'3. Network design parameters'!AC970</f>
        <v>0</v>
      </c>
    </row>
    <row r="44" spans="3:62" s="223" customFormat="1">
      <c r="C44" s="256" t="str">
        <f>'C. Masterfiles'!C139</f>
        <v>S30</v>
      </c>
      <c r="D44" s="256" t="str">
        <f>'C. Masterfiles'!D139</f>
        <v>OTHER: complete as required</v>
      </c>
      <c r="E44" s="600">
        <f>'3. Network design parameters'!E791</f>
        <v>0</v>
      </c>
      <c r="F44" s="600">
        <f>'3. Network design parameters'!F791</f>
        <v>0</v>
      </c>
      <c r="G44" s="600">
        <f>'3. Network design parameters'!G791</f>
        <v>0</v>
      </c>
      <c r="H44" s="600">
        <f>'3. Network design parameters'!H791</f>
        <v>0</v>
      </c>
      <c r="I44" s="600">
        <f>'3. Network design parameters'!I791</f>
        <v>0</v>
      </c>
      <c r="J44" s="600">
        <f>'3. Network design parameters'!J791</f>
        <v>0</v>
      </c>
      <c r="K44" s="600">
        <f>'3. Network design parameters'!K791</f>
        <v>0</v>
      </c>
      <c r="L44" s="600">
        <f>'3. Network design parameters'!L791</f>
        <v>0</v>
      </c>
      <c r="M44" s="600">
        <f>'3. Network design parameters'!M791</f>
        <v>0</v>
      </c>
      <c r="N44" s="600">
        <f>'3. Network design parameters'!N791</f>
        <v>0</v>
      </c>
      <c r="O44" s="600">
        <f>'3. Network design parameters'!O791</f>
        <v>0</v>
      </c>
      <c r="P44" s="600">
        <f>'3. Network design parameters'!P791</f>
        <v>0</v>
      </c>
      <c r="Q44" s="600">
        <f>'3. Network design parameters'!Q791</f>
        <v>0</v>
      </c>
      <c r="R44" s="600">
        <f>'3. Network design parameters'!R791</f>
        <v>0</v>
      </c>
      <c r="S44" s="600">
        <f>'3. Network design parameters'!S791</f>
        <v>0</v>
      </c>
      <c r="T44" s="600">
        <f>'3. Network design parameters'!T791</f>
        <v>0</v>
      </c>
      <c r="U44" s="600">
        <f>'3. Network design parameters'!U791</f>
        <v>0</v>
      </c>
      <c r="V44" s="600">
        <f>'3. Network design parameters'!V791</f>
        <v>0</v>
      </c>
      <c r="W44" s="600">
        <f>'3. Network design parameters'!W791</f>
        <v>0</v>
      </c>
      <c r="X44" s="600">
        <f>'3. Network design parameters'!X791</f>
        <v>0</v>
      </c>
      <c r="Y44" s="600">
        <f>'3. Network design parameters'!Y791</f>
        <v>0</v>
      </c>
      <c r="Z44" s="600">
        <f>'3. Network design parameters'!Z791</f>
        <v>0</v>
      </c>
      <c r="AA44" s="600">
        <f>'3. Network design parameters'!AA791</f>
        <v>0</v>
      </c>
      <c r="AB44" s="600">
        <f>'3. Network design parameters'!AB791</f>
        <v>0</v>
      </c>
      <c r="AC44" s="600">
        <f>'3. Network design parameters'!AC791</f>
        <v>0</v>
      </c>
      <c r="AD44" s="600">
        <f>'3. Network design parameters'!AD791</f>
        <v>0</v>
      </c>
      <c r="AE44" s="600">
        <f>'3. Network design parameters'!AE791</f>
        <v>0</v>
      </c>
      <c r="AF44" s="600">
        <f>'3. Network design parameters'!AF791</f>
        <v>0</v>
      </c>
      <c r="AG44" s="600">
        <f>'3. Network design parameters'!AG791</f>
        <v>0</v>
      </c>
      <c r="AH44" s="600">
        <f>'3. Network design parameters'!AH791</f>
        <v>0</v>
      </c>
      <c r="AI44" s="600">
        <f>'3. Network design parameters'!E971</f>
        <v>0</v>
      </c>
      <c r="AJ44" s="600">
        <f>'3. Network design parameters'!F971</f>
        <v>0</v>
      </c>
      <c r="AK44" s="600">
        <f>'3. Network design parameters'!G971</f>
        <v>0</v>
      </c>
      <c r="AL44" s="600">
        <f>'3. Network design parameters'!H971</f>
        <v>0</v>
      </c>
      <c r="AM44" s="600">
        <f>'3. Network design parameters'!I971</f>
        <v>0</v>
      </c>
      <c r="AN44" s="600">
        <f>'3. Network design parameters'!J971</f>
        <v>0</v>
      </c>
      <c r="AO44" s="600">
        <f>'3. Network design parameters'!K971</f>
        <v>0</v>
      </c>
      <c r="AP44" s="600">
        <f>'3. Network design parameters'!L971</f>
        <v>0</v>
      </c>
      <c r="AQ44" s="600">
        <f>'3. Network design parameters'!M971</f>
        <v>0</v>
      </c>
      <c r="AR44" s="600">
        <f>'3. Network design parameters'!N971</f>
        <v>0</v>
      </c>
      <c r="AS44" s="600">
        <f>'3. Network design parameters'!O971</f>
        <v>0</v>
      </c>
      <c r="AT44" s="600">
        <f>'3. Network design parameters'!P971</f>
        <v>0</v>
      </c>
      <c r="AU44" s="600">
        <f>'3. Network design parameters'!Q971</f>
        <v>0</v>
      </c>
      <c r="AV44" s="600">
        <f>'3. Network design parameters'!R971</f>
        <v>0</v>
      </c>
      <c r="AW44" s="600">
        <f>'3. Network design parameters'!S971</f>
        <v>0</v>
      </c>
      <c r="AX44" s="600">
        <f>'3. Network design parameters'!T971</f>
        <v>0</v>
      </c>
      <c r="AY44" s="600">
        <f>'3. Network design parameters'!U971</f>
        <v>0</v>
      </c>
      <c r="AZ44" s="600">
        <f>'3. Network design parameters'!V971</f>
        <v>0</v>
      </c>
      <c r="BA44" s="600">
        <f>'3. Network design parameters'!W971</f>
        <v>0</v>
      </c>
      <c r="BB44" s="600">
        <f>'3. Network design parameters'!X971</f>
        <v>0</v>
      </c>
      <c r="BC44" s="600">
        <f>'3. Network design parameters'!Y971</f>
        <v>0</v>
      </c>
      <c r="BD44" s="600">
        <f>'3. Network design parameters'!Z971</f>
        <v>0</v>
      </c>
      <c r="BE44" s="600">
        <f>'3. Network design parameters'!AA971</f>
        <v>0</v>
      </c>
      <c r="BF44" s="600">
        <f>'3. Network design parameters'!AB971</f>
        <v>0</v>
      </c>
      <c r="BG44" s="600">
        <f>'3. Network design parameters'!AC971</f>
        <v>0</v>
      </c>
    </row>
    <row r="45" spans="3:62">
      <c r="C45" s="256" t="s">
        <v>281</v>
      </c>
      <c r="D45" s="256" t="s">
        <v>310</v>
      </c>
      <c r="E45" s="324"/>
      <c r="F45" s="324"/>
      <c r="G45" s="324"/>
      <c r="H45" s="324"/>
      <c r="I45" s="324"/>
      <c r="J45" s="324"/>
      <c r="K45" s="324"/>
      <c r="L45" s="324"/>
      <c r="M45" s="324"/>
      <c r="N45" s="324"/>
      <c r="O45" s="324"/>
      <c r="P45" s="324"/>
      <c r="Q45" s="324"/>
      <c r="R45" s="324"/>
      <c r="S45" s="324"/>
      <c r="T45" s="324"/>
      <c r="U45" s="324"/>
      <c r="V45" s="324"/>
      <c r="W45" s="324"/>
      <c r="X45" s="324"/>
      <c r="Y45" s="324"/>
      <c r="Z45" s="324"/>
      <c r="AA45" s="324"/>
      <c r="AB45" s="324"/>
      <c r="AC45" s="324"/>
      <c r="AD45" s="324"/>
      <c r="AE45" s="324"/>
      <c r="AF45" s="324"/>
      <c r="AG45" s="490"/>
      <c r="AH45" s="490"/>
      <c r="AI45" s="324"/>
      <c r="AJ45" s="324"/>
      <c r="AK45" s="324"/>
      <c r="AL45" s="324"/>
      <c r="AM45" s="324"/>
      <c r="AN45" s="324"/>
      <c r="AO45" s="324"/>
      <c r="AP45" s="324"/>
      <c r="AQ45" s="324"/>
      <c r="AR45" s="324"/>
      <c r="AS45" s="324"/>
      <c r="AT45" s="324"/>
      <c r="AU45" s="324"/>
      <c r="AV45" s="324"/>
      <c r="AW45" s="324"/>
      <c r="AX45" s="324"/>
      <c r="AY45" s="324"/>
      <c r="AZ45" s="324"/>
      <c r="BA45" s="324"/>
      <c r="BB45" s="324"/>
      <c r="BC45" s="324"/>
      <c r="BD45" s="324"/>
      <c r="BE45" s="324"/>
      <c r="BF45" s="324"/>
      <c r="BG45" s="324"/>
    </row>
    <row r="48" spans="3:62">
      <c r="C48" s="234" t="s">
        <v>470</v>
      </c>
      <c r="D48" s="455"/>
      <c r="E48" s="460"/>
      <c r="F48" s="460"/>
      <c r="G48" s="460"/>
      <c r="H48" s="460"/>
      <c r="I48" s="460"/>
      <c r="J48" s="460"/>
      <c r="K48" s="460"/>
      <c r="L48" s="460"/>
      <c r="M48" s="460"/>
      <c r="N48" s="460"/>
      <c r="O48" s="460"/>
      <c r="P48" s="460"/>
      <c r="Q48" s="460"/>
      <c r="R48" s="460"/>
      <c r="S48" s="460"/>
      <c r="T48" s="460"/>
      <c r="U48" s="460"/>
      <c r="V48" s="460"/>
      <c r="W48" s="460"/>
      <c r="X48" s="460"/>
      <c r="Y48" s="460"/>
      <c r="Z48" s="460"/>
      <c r="AA48" s="460"/>
      <c r="AB48" s="460"/>
      <c r="AC48" s="460"/>
      <c r="AD48" s="460"/>
      <c r="AE48" s="460"/>
      <c r="AF48" s="460"/>
      <c r="AG48" s="460"/>
      <c r="AH48" s="460"/>
      <c r="AI48" s="460"/>
      <c r="AJ48" s="460"/>
      <c r="AK48" s="460"/>
      <c r="AL48" s="460"/>
      <c r="AM48" s="460"/>
      <c r="AN48" s="460"/>
      <c r="AO48" s="460"/>
      <c r="AP48" s="460"/>
      <c r="AQ48" s="460"/>
      <c r="AR48" s="460"/>
      <c r="AS48" s="460"/>
      <c r="AT48" s="460"/>
      <c r="AU48" s="460"/>
      <c r="AV48" s="460"/>
      <c r="AW48" s="460"/>
      <c r="AX48" s="460"/>
      <c r="AY48" s="460"/>
      <c r="AZ48" s="460"/>
      <c r="BA48" s="460"/>
      <c r="BB48" s="460"/>
      <c r="BC48" s="460"/>
      <c r="BD48" s="460"/>
      <c r="BE48" s="460"/>
      <c r="BF48" s="460"/>
      <c r="BG48" s="460"/>
      <c r="BH48" s="460"/>
      <c r="BI48" s="711">
        <f>'6. Network Design'!H58</f>
        <v>2014</v>
      </c>
      <c r="BJ48" s="321"/>
    </row>
    <row r="49" spans="2:61">
      <c r="C49" s="170">
        <f>'C. Masterfiles'!D143</f>
        <v>2014</v>
      </c>
      <c r="D49" s="238" t="s">
        <v>285</v>
      </c>
      <c r="E49" s="459" t="str">
        <f>E14</f>
        <v>TRX</v>
      </c>
      <c r="F49" s="459" t="str">
        <f t="shared" ref="F49:AH49" si="0">F14</f>
        <v>Radio</v>
      </c>
      <c r="G49" s="459" t="str">
        <f t="shared" si="0"/>
        <v>BTS</v>
      </c>
      <c r="H49" s="459" t="str">
        <f t="shared" si="0"/>
        <v>Node B</v>
      </c>
      <c r="I49" s="459" t="str">
        <f t="shared" si="0"/>
        <v>BSC</v>
      </c>
      <c r="J49" s="459" t="str">
        <f t="shared" si="0"/>
        <v>RNC</v>
      </c>
      <c r="K49" s="459" t="str">
        <f t="shared" si="0"/>
        <v>MSC</v>
      </c>
      <c r="L49" s="459" t="str">
        <f t="shared" si="0"/>
        <v>HLR</v>
      </c>
      <c r="M49" s="459" t="str">
        <f t="shared" si="0"/>
        <v>PPP</v>
      </c>
      <c r="N49" s="459" t="str">
        <f t="shared" si="0"/>
        <v>SMSG</v>
      </c>
      <c r="O49" s="459" t="str">
        <f t="shared" si="0"/>
        <v>SMSC</v>
      </c>
      <c r="P49" s="459" t="str">
        <f t="shared" si="0"/>
        <v>MMSC</v>
      </c>
      <c r="Q49" s="459" t="str">
        <f t="shared" si="0"/>
        <v>VMS</v>
      </c>
      <c r="R49" s="459" t="str">
        <f t="shared" si="0"/>
        <v>NMS</v>
      </c>
      <c r="S49" s="459" t="str">
        <f t="shared" si="0"/>
        <v>OSS</v>
      </c>
      <c r="T49" s="459" t="str">
        <f t="shared" si="0"/>
        <v>GPRS</v>
      </c>
      <c r="U49" s="459" t="str">
        <f t="shared" si="0"/>
        <v>BIL</v>
      </c>
      <c r="V49" s="459" t="str">
        <f t="shared" si="0"/>
        <v>IBIL</v>
      </c>
      <c r="W49" s="459" t="str">
        <f t="shared" si="0"/>
        <v>IGW</v>
      </c>
      <c r="X49" s="459" t="str">
        <f t="shared" si="0"/>
        <v>INT</v>
      </c>
      <c r="Y49" s="459" t="str">
        <f t="shared" si="0"/>
        <v>SGSN</v>
      </c>
      <c r="Z49" s="459" t="str">
        <f t="shared" si="0"/>
        <v>GGSN</v>
      </c>
      <c r="AA49" s="459" t="str">
        <f t="shared" si="0"/>
        <v>IN/NGN</v>
      </c>
      <c r="AB49" s="459" t="str">
        <f t="shared" si="0"/>
        <v>eNodeB</v>
      </c>
      <c r="AC49" s="459" t="str">
        <f t="shared" si="0"/>
        <v>eNodeB Radio</v>
      </c>
      <c r="AD49" s="459" t="str">
        <f t="shared" si="0"/>
        <v>OTHER</v>
      </c>
      <c r="AE49" s="459" t="str">
        <f t="shared" si="0"/>
        <v>OTHER</v>
      </c>
      <c r="AF49" s="459" t="str">
        <f t="shared" si="0"/>
        <v>OTHER</v>
      </c>
      <c r="AG49" s="459" t="str">
        <f t="shared" si="0"/>
        <v>OTHER</v>
      </c>
      <c r="AH49" s="459" t="str">
        <f t="shared" si="0"/>
        <v>OTHER</v>
      </c>
      <c r="AI49" s="459" t="str">
        <f>AI14</f>
        <v>BTS-BSC</v>
      </c>
      <c r="AJ49" s="459" t="str">
        <f t="shared" ref="AJ49:BG49" si="1">AJ14</f>
        <v>Node B-RNC</v>
      </c>
      <c r="AK49" s="459" t="str">
        <f t="shared" si="1"/>
        <v>BSC-MSC</v>
      </c>
      <c r="AL49" s="459" t="str">
        <f t="shared" si="1"/>
        <v>RNC-MSC</v>
      </c>
      <c r="AM49" s="459" t="str">
        <f t="shared" si="1"/>
        <v>MSC-MSC</v>
      </c>
      <c r="AN49" s="459" t="str">
        <f t="shared" si="1"/>
        <v>MSC-PPP</v>
      </c>
      <c r="AO49" s="459" t="str">
        <f t="shared" si="1"/>
        <v>MSC-HLR</v>
      </c>
      <c r="AP49" s="459" t="str">
        <f t="shared" si="1"/>
        <v>MSC-SMS</v>
      </c>
      <c r="AQ49" s="459" t="str">
        <f t="shared" si="1"/>
        <v>MSC-MMS</v>
      </c>
      <c r="AR49" s="459" t="str">
        <f t="shared" si="1"/>
        <v>MSC-OSS</v>
      </c>
      <c r="AS49" s="459" t="str">
        <f t="shared" si="1"/>
        <v>MSC-GPRS</v>
      </c>
      <c r="AT49" s="459" t="str">
        <f t="shared" si="1"/>
        <v>MSC-BIL</v>
      </c>
      <c r="AU49" s="459" t="str">
        <f t="shared" si="1"/>
        <v>MSC-IBIL</v>
      </c>
      <c r="AV49" s="459" t="str">
        <f t="shared" si="1"/>
        <v>MSC-IGW</v>
      </c>
      <c r="AW49" s="459" t="str">
        <f t="shared" si="1"/>
        <v>MSC-INT</v>
      </c>
      <c r="AX49" s="491" t="str">
        <f t="shared" si="1"/>
        <v>MSC-IN/NGIN</v>
      </c>
      <c r="AY49" s="491" t="str">
        <f t="shared" si="1"/>
        <v>eNodeB-MSC</v>
      </c>
      <c r="AZ49" s="491" t="str">
        <f t="shared" si="1"/>
        <v>OTHER: complete as required</v>
      </c>
      <c r="BA49" s="491" t="str">
        <f t="shared" si="1"/>
        <v>OTHER: complete as required</v>
      </c>
      <c r="BB49" s="491" t="str">
        <f t="shared" si="1"/>
        <v>OTHER: complete as required</v>
      </c>
      <c r="BC49" s="491" t="str">
        <f t="shared" si="1"/>
        <v>OTHER: complete as required</v>
      </c>
      <c r="BD49" s="491" t="str">
        <f t="shared" si="1"/>
        <v>OTHER: complete as required</v>
      </c>
      <c r="BE49" s="491" t="str">
        <f t="shared" si="1"/>
        <v>OTHER: complete as required</v>
      </c>
      <c r="BF49" s="491" t="str">
        <f t="shared" si="1"/>
        <v>OTHER: complete as required</v>
      </c>
      <c r="BG49" s="491" t="str">
        <f t="shared" si="1"/>
        <v>OTHER: complete as required</v>
      </c>
      <c r="BH49" s="265"/>
      <c r="BI49" s="712" t="s">
        <v>471</v>
      </c>
    </row>
    <row r="50" spans="2:61">
      <c r="B50" s="464"/>
      <c r="C50" s="256" t="str">
        <f>'C. Masterfiles'!C110</f>
        <v>S01</v>
      </c>
      <c r="D50" s="256" t="str">
        <f>'C. Masterfiles'!D110</f>
        <v>Повиквания в мрежата (On Net calls)</v>
      </c>
      <c r="E50" s="461">
        <f>E15*$BI50/(IF(SUMPRODUCT($E$15:$E$44,BI$50:$BI$79)=0,1,SUMPRODUCT($E$15:$E$44,$BI$50:$BI$79)))</f>
        <v>0.73711614235714018</v>
      </c>
      <c r="F50" s="461">
        <f>F15*BI50/(IF(SUMPRODUCT($F$15:$F$44,$BI$50:$BI$79)=0,1,SUMPRODUCT($F$15:$F$44,$BI$50:$BI$79)))</f>
        <v>0.59571736401262587</v>
      </c>
      <c r="G50" s="461">
        <f>G15*BI50/(IF(SUMPRODUCT($G$15:$G$44,$BI$50:$BI$79)=0,1,SUMPRODUCT($G$15:$G$44,$BI$50:$BI$79)))</f>
        <v>0.73711614235714018</v>
      </c>
      <c r="H50" s="461">
        <f>H15*BI50/(IF(SUMPRODUCT($H$15:$H$44,$BI$50:$BI$79)=0,1,SUMPRODUCT($H$15:$H$44,$BI$50:$BI$79)))</f>
        <v>0.59571736401262587</v>
      </c>
      <c r="I50" s="461">
        <f>I15*BI50/(IF(SUMPRODUCT($I$15:$I$44,$BI$50:$BI$79)=0,1,SUMPRODUCT($I$15:$I$44,$BI$50:$BI$79)))</f>
        <v>0.73711614235714018</v>
      </c>
      <c r="J50" s="461">
        <f>J15*BI50/(IF(SUMPRODUCT($J$15:$J$44,$BI$50:$BI$79)=0,1,SUMPRODUCT($J$15:$J$44,$BI$50:$BI$79)))</f>
        <v>0.59571736401262587</v>
      </c>
      <c r="K50" s="461">
        <f>K15*BI50/(IF(SUMPRODUCT($K$15:$K$44,$BI$50:$BI$79)=0,1,SUMPRODUCT($K$15:$K$44,$BI$50:$BI$79)))</f>
        <v>0.54046729332926091</v>
      </c>
      <c r="L50" s="461">
        <f>L15*BI50/(IF(SUMPRODUCT($L$15:$L$44,$BI$50:$BI$79)=0,1,SUMPRODUCT($L$15:$L$44,$BI$50:$BI$79)))</f>
        <v>0.42435369763007502</v>
      </c>
      <c r="M50" s="461">
        <f>M15*BI50/(IF(SUMPRODUCT($M$15:$M$44,$BI$50:$BI$79)=0,1,SUMPRODUCT($M$15:$M$44,$BI$50:$BI$79)))</f>
        <v>0.42435369763007502</v>
      </c>
      <c r="N50" s="461">
        <f>N15*BI50/(IF(SUMPRODUCT($N$15:$N$44,$BI$50:$BI$79)=0,1,SUMPRODUCT($N$15:$N$44,$BI$50:$BI$79)))</f>
        <v>0</v>
      </c>
      <c r="O50" s="461">
        <f>O15*BI50/(IF(SUMPRODUCT($O$15:$O$44,$BI$50:$BI$79)=0,1,SUMPRODUCT($O$15:$O$44,$BI$50:$BI$79)))</f>
        <v>0</v>
      </c>
      <c r="P50" s="461">
        <f>P15*BI50/(IF(SUMPRODUCT($P$15:$P$44,$BI$50:$BI$79)=0,1,SUMPRODUCT($P$15:$P$44,$BI$50:$BI$79)))</f>
        <v>0</v>
      </c>
      <c r="Q50" s="461">
        <f>Q15*BI50/(IF(SUMPRODUCT($Q$15:$Q$44,$BI$50:$BI$79)=0,1,SUMPRODUCT($Q$15:$Q$44,$BI$50:$BI$79)))</f>
        <v>0</v>
      </c>
      <c r="R50" s="461">
        <f>R15*BI50/(IF(SUMPRODUCT($R$15:$R$44,$BI$50:$BI$79)=0,1,SUMPRODUCT($R$15:$R$44,$BI$50:$BI$79)))</f>
        <v>0.42435369763007502</v>
      </c>
      <c r="S50" s="461">
        <f>S15*BI50/(IF(SUMPRODUCT($S$15:$S$44,$BI$50:$BI$79)=0,1,SUMPRODUCT($S$15:$S$44,$BI$50:$BI$79)))</f>
        <v>0.42435369763007502</v>
      </c>
      <c r="T50" s="461">
        <f t="shared" ref="T50:T79" si="2">T15*BI50/(IF(SUMPRODUCT($T$15:$T$44,$BI$50:$BI$79)=0,1,SUMPRODUCT($T$15:$T$44,$BI$50:$BI$79)))</f>
        <v>0</v>
      </c>
      <c r="U50" s="461">
        <f>U15*BI50/(IF(SUMPRODUCT($U$15:$U$44,$BI$50:$BI$79)=0,1,SUMPRODUCT($U$15:$U$44,$BI$50:$BI$79)))</f>
        <v>0.47477205227010211</v>
      </c>
      <c r="V50" s="461">
        <f>V15*BI50/(IF(SUMPRODUCT($V$15:$V$44,$BI$50:$BI$79)=0,1,SUMPRODUCT($V$15:$V$44,$BI$50:$BI$79)))</f>
        <v>0</v>
      </c>
      <c r="W50" s="461">
        <f>W15*BI50/(IF(SUMPRODUCT($W$15:$W$44,$BI$50:$BI$79)=0,1,SUMPRODUCT($W$15:$W$44,$BI$50:$BI$79)))</f>
        <v>0</v>
      </c>
      <c r="X50" s="461">
        <f>X15*BI50/(IF(SUMPRODUCT($X$15:$X$44,$BI$50:$BI$79)=0,1,SUMPRODUCT($X$15:$X$44,$BI$50:$BI$79)))</f>
        <v>0</v>
      </c>
      <c r="Y50" s="461">
        <f>Y15*BI50/(IF(SUMPRODUCT($Y$15:$Y$44,$BI$50:$BI$79)=0,1,SUMPRODUCT($Y$15:$Y$44,$BI$50:$BI$79)))</f>
        <v>0</v>
      </c>
      <c r="Z50" s="461">
        <f>Z15*BI50/(IF(SUMPRODUCT($Z$15:$Z$44,$BI$50:$BI$79)=0,1,SUMPRODUCT($Z$15:$Z$44,$BI$50:$BI$79)))</f>
        <v>0</v>
      </c>
      <c r="AA50" s="461">
        <f>AA15*BI50/(IF(SUMPRODUCT($AA$15:$AA$44,$BI$50:$BI$79)=0,1,SUMPRODUCT($AA$15:$AA$44,$BI$50:$BI$79)))</f>
        <v>0</v>
      </c>
      <c r="AB50" s="461">
        <f>AB15*BI50/(IF(SUMPRODUCT($AB$15:$AB$44,$BI$50:$BI$79)=0,1,SUMPRODUCT($AB$15:$AB$44,$BI$50:$BI$79)))</f>
        <v>0.59571736401262587</v>
      </c>
      <c r="AC50" s="461">
        <f>AC15*BI50/(IF(SUMPRODUCT($AC$15:$AC$44,$BI$50:$BI$79)=0,1,SUMPRODUCT($AC$15:$AC$44,$BI$50:$BI$79)))</f>
        <v>0.59571736401262587</v>
      </c>
      <c r="AD50" s="461">
        <f>AD15*BI50/(IF(SUMPRODUCT($AD$15:$AD$44,$BI$50:$BI$79)=0,1,SUMPRODUCT($AD$15:$AD$44,$BI$50:$BI$79)))</f>
        <v>0</v>
      </c>
      <c r="AE50" s="461">
        <f>AE15*BI50/(IF(SUMPRODUCT($AE$15:$AE$44,$BI$50:$BI$79)=0,1,SUMPRODUCT($AE$15:$AE$44,$BI$50:$BI$79)))</f>
        <v>0</v>
      </c>
      <c r="AF50" s="461">
        <f>AF15*$BI50/(IF(SUMPRODUCT($AF$15:$AF$44,$BI$50:$BI$79)=0,1,SUMPRODUCT($AF$15:$AF$44,$BI$50:$BI$79)))</f>
        <v>0</v>
      </c>
      <c r="AG50" s="461">
        <f>AG15*$BI50/(IF(SUMPRODUCT($AG$15:$AG$44,$BI$50:$BI$79)=0,1,SUMPRODUCT($AG$15:$AG$44,$BI$50:$BI$79)))</f>
        <v>0</v>
      </c>
      <c r="AH50" s="461">
        <f>AH15*$BI50/(IF(SUMPRODUCT($AH$15:$AH$44,$BI$50:$BI$79)=0,1,SUMPRODUCT($AH$15:$AH$44,$BI$50:$BI$79)))</f>
        <v>0</v>
      </c>
      <c r="AI50" s="461">
        <f>AI15*BI50/(IF(SUMPRODUCT($AI$15:$AI$44,$BI$50:$BI$79)=0,1,SUMPRODUCT($AI$15:$AI$44,$BI$50:$BI$79)))</f>
        <v>0.73711614235714018</v>
      </c>
      <c r="AJ50" s="461">
        <f>AJ15*BI50/(IF(SUMPRODUCT($AJ$15:$AJ$44,$BI$50:$BI$79)=0,1,SUMPRODUCT($AJ$15:$AJ$44,$BI$50:$BI$79)))</f>
        <v>0.59571736401262587</v>
      </c>
      <c r="AK50" s="461">
        <f>AK15*BI50/(IF(SUMPRODUCT($AK$15:$AK$44,$BI$50:$BI$79)=0,1,SUMPRODUCT($AK$15:$AK$44,$BI$50:$BI$79)))</f>
        <v>0.73711614235714018</v>
      </c>
      <c r="AL50" s="461">
        <f>AL15*BI50/(IF(SUMPRODUCT($AL$15:$AL$44,$BI$50:$BI$79)=0,1,SUMPRODUCT($AL$15:$AL$44,$BI$50:$BI$79)))</f>
        <v>0.59571736401262587</v>
      </c>
      <c r="AM50" s="461">
        <f>AM15*BI50/(IF(SUMPRODUCT($AM$15:$AM$44,$BI$50:$BI$79)=0,1,SUMPRODUCT($AM$15:$AM$44,$BI$50:$BI$79)))</f>
        <v>0.73711614235714018</v>
      </c>
      <c r="AN50" s="461">
        <f>AN15*BI50/(IF(SUMPRODUCT($AN$15:$AN$44,$BI$50:$BI$79)=0,1,SUMPRODUCT($AN$15:$AN$44,$BI$50:$BI$79)))</f>
        <v>0.42435369763007502</v>
      </c>
      <c r="AO50" s="461">
        <f>AO15*BI50/(IF(SUMPRODUCT($AO$15:$AO$44,$BI$50:$BI$79)=0,1,SUMPRODUCT($AO$15:$AO$44,$BI$50:$BI$79)))</f>
        <v>0.42435369763007502</v>
      </c>
      <c r="AP50" s="461">
        <f>AP15*BI50/(IF(SUMPRODUCT($AP$15:$AP$44,$BI$50:$BI$79)=0,1,SUMPRODUCT($AP$15:$AP$44,$BI$50:$BI$79)))</f>
        <v>0</v>
      </c>
      <c r="AQ50" s="461">
        <f>AQ15*BI50/(IF(SUMPRODUCT($AQ$15:$AQ$44,$BI$50:$BI$79)=0,1,SUMPRODUCT($AQ$15:$AQ$44,$BI$50:$BI$79)))</f>
        <v>0</v>
      </c>
      <c r="AR50" s="461">
        <f>AR15*BI50/(IF(SUMPRODUCT($AR$15:$AR$44,$BI$50:$BI$79)=0,1,SUMPRODUCT($AR$15:$AR$44,$BI$50:$BI$79)))</f>
        <v>0.42435369763007502</v>
      </c>
      <c r="AS50" s="461">
        <f>AS15*BI50/(IF(SUMPRODUCT($AS$15:$AS$44,$BI$50:$BI$79)=0,1,SUMPRODUCT($AS$15:$AS$44,$BI$50:$BI$79)))</f>
        <v>0</v>
      </c>
      <c r="AT50" s="461">
        <f>AT15*BI50/(IF(SUMPRODUCT($AT$15:$AT$44,$BI$50:$BI$79)=0,1,SUMPRODUCT($AT$15:$AT$44,$BI$50:$BI$79)))</f>
        <v>0.47477205227010211</v>
      </c>
      <c r="AU50" s="461">
        <f>AU15*BI50/(IF(SUMPRODUCT($AU$15:$AU$44,$BI$50:$BI$79)=0,1,SUMPRODUCT($AU$15:$AU$44,$BI$50:$BI$79)))</f>
        <v>0</v>
      </c>
      <c r="AV50" s="461">
        <f>AV15*BI50/(IF(SUMPRODUCT($AV$15:$AV$44,$BI$50:$BI$79)=0,1,SUMPRODUCT($AV$15:$AV$44,$BI$50:$BI$79)))</f>
        <v>0</v>
      </c>
      <c r="AW50" s="461">
        <f>AW15*BI50/(IF(SUMPRODUCT($AW$15:$AW$44,$BI$50:$BI$79)=0,1,SUMPRODUCT($AW$15:$AW$44,$BI$50:$BI$79)))</f>
        <v>0</v>
      </c>
      <c r="AX50" s="461">
        <f>AX15*BI50/(IF(SUMPRODUCT($AX$15:$AX$44,$BI$50:$BI$79)=0,1,SUMPRODUCT($AX$15:$AX$44,$BI$50:$BI$79)))</f>
        <v>0</v>
      </c>
      <c r="AY50" s="461">
        <f>AY15*BI50/(IF(SUMPRODUCT($AY$15:$AY$44,$BI$50:$BI$79)=0,1,SUMPRODUCT($AY$15:$AY$44,$BI$50:$BI$79)))</f>
        <v>0.59571736401262587</v>
      </c>
      <c r="AZ50" s="461">
        <f>AZ15*BI50/(IF(SUMPRODUCT($AZ$15:$AZ$44,$BI$50:$BI$79)=0,1,SUMPRODUCT($AZ$15:$AZ$44,$BI$50:$BI$79)))</f>
        <v>0</v>
      </c>
      <c r="BA50" s="461">
        <f>BA15*BI50/(IF(SUMPRODUCT($BA$15:$BA$44,$BI$50:$BI$79)=0,1,SUMPRODUCT($BA$15:$BA$44,$BI$50:$BI$79)))</f>
        <v>0</v>
      </c>
      <c r="BB50" s="461">
        <f>BB15*BI50/(IF(SUMPRODUCT($BB$15:$BB$44,$BI$50:$BI$79)=0,1,SUMPRODUCT($BB$15:$BB$44,$BI$50:$BI$79)))</f>
        <v>0</v>
      </c>
      <c r="BC50" s="461">
        <f>BC15*BI50/(IF(SUMPRODUCT($BC$15:$BC$44,$BI$50:$BI$79)=0,1,SUMPRODUCT($BC$15:$BC$44,$BI$50:$BI$79)))</f>
        <v>0</v>
      </c>
      <c r="BD50" s="461">
        <f>BD15*BI50/(IF(SUMPRODUCT($BD$15:$BD$44,$BI$50:$BI$79)=0,1,SUMPRODUCT($BD$15:$BD$44,$BI$50:$BI$79)))</f>
        <v>0</v>
      </c>
      <c r="BE50" s="461">
        <f>BE15*BI50/(IF(SUMPRODUCT($BE$15:$BE$44,$BI$50:$BI$79)=0,1,SUMPRODUCT($BE$15:$BE$44,$BI$50:$BI$79)))</f>
        <v>0</v>
      </c>
      <c r="BF50" s="461">
        <f>BF15*BI50/(IF(SUMPRODUCT($BF$15:$BF$44,$BI$50:$BI$79)=0,1,SUMPRODUCT($BF$15:$BF$44,$BI$50:$BI$79)))</f>
        <v>0</v>
      </c>
      <c r="BG50" s="461">
        <f>BG15*BI50/(IF(SUMPRODUCT($BG$15:$BG$44,$BI$50:$BI$79)=0,1,SUMPRODUCT($BG$15:$BG$44,$BI$50:$BI$79)))</f>
        <v>0</v>
      </c>
      <c r="BH50" s="265"/>
      <c r="BI50" s="367">
        <f>'6. Network Design'!H59</f>
        <v>49293.536195689565</v>
      </c>
    </row>
    <row r="51" spans="2:61" s="223" customFormat="1">
      <c r="C51" s="256" t="str">
        <f>'C. Masterfiles'!C111</f>
        <v>S02</v>
      </c>
      <c r="D51" s="256" t="str">
        <f>'C. Masterfiles'!D111</f>
        <v>Изходящи повиквания към фиксирана линия (Outgoing Calls to Fixed Line)</v>
      </c>
      <c r="E51" s="461">
        <f>E16*$BI51/(IF(SUMPRODUCT($E$15:$E$44,BI$50:$BI$79)=0,1,SUMPRODUCT($E$15:$E$44,$BI$50:$BI$79)))</f>
        <v>5.9247075272861214E-3</v>
      </c>
      <c r="F51" s="461">
        <f t="shared" ref="F51:F79" si="3">F16*BI51/(IF(SUMPRODUCT($F$15:$F$44,$BI$50:$BI$79)=0,1,SUMPRODUCT($F$15:$F$44,$BI$50:$BI$79)))</f>
        <v>4.7881886556088958E-3</v>
      </c>
      <c r="G51" s="461">
        <f t="shared" ref="G51:G79" si="4">G16*BI51/(IF(SUMPRODUCT($G$15:$G$44,$BI$50:$BI$79)=0,1,SUMPRODUCT($G$15:$G$44,$BI$50:$BI$79)))</f>
        <v>5.9247075272861214E-3</v>
      </c>
      <c r="H51" s="461">
        <f t="shared" ref="H51:H79" si="5">H16*BI51/(IF(SUMPRODUCT($H$15:$H$44,$BI$50:$BI$79)=0,1,SUMPRODUCT($H$15:$H$44,$BI$50:$BI$79)))</f>
        <v>4.7881886556088958E-3</v>
      </c>
      <c r="I51" s="461">
        <f t="shared" ref="I51:I79" si="6">I16*BI51/(IF(SUMPRODUCT($I$15:$I$44,$BI$50:$BI$79)=0,1,SUMPRODUCT($I$15:$I$44,$BI$50:$BI$79)))</f>
        <v>5.9247075272861214E-3</v>
      </c>
      <c r="J51" s="461">
        <f t="shared" ref="J51:J79" si="7">J16*BI51/(IF(SUMPRODUCT($J$15:$J$44,$BI$50:$BI$79)=0,1,SUMPRODUCT($J$15:$J$44,$BI$50:$BI$79)))</f>
        <v>4.7881886556088958E-3</v>
      </c>
      <c r="K51" s="461">
        <f t="shared" ref="K51:K79" si="8">K16*BI51/(IF(SUMPRODUCT($K$15:$K$44,$BI$50:$BI$79)=0,1,SUMPRODUCT($K$15:$K$44,$BI$50:$BI$79)))</f>
        <v>6.5161589681108347E-3</v>
      </c>
      <c r="L51" s="461">
        <f t="shared" ref="L51:L78" si="9">L16*BI51/(IF(SUMPRODUCT($L$15:$L$44,$BI$50:$BI$79)=0,1,SUMPRODUCT($L$15:$L$44,$BI$50:$BI$79)))</f>
        <v>6.8216428920978992E-3</v>
      </c>
      <c r="M51" s="461">
        <f t="shared" ref="M51:M79" si="10">M16*BI51/(IF(SUMPRODUCT($M$15:$M$44,$BI$50:$BI$79)=0,1,SUMPRODUCT($M$15:$M$44,$BI$50:$BI$79)))</f>
        <v>6.8216428920978992E-3</v>
      </c>
      <c r="N51" s="461">
        <f t="shared" ref="N51:N79" si="11">N16*BI51/(IF(SUMPRODUCT($N$15:$N$44,$BI$50:$BI$79)=0,1,SUMPRODUCT($N$15:$N$44,$BI$50:$BI$79)))</f>
        <v>0</v>
      </c>
      <c r="O51" s="461">
        <f t="shared" ref="O51:O79" si="12">O16*BI51/(IF(SUMPRODUCT($O$15:$O$44,$BI$50:$BI$79)=0,1,SUMPRODUCT($O$15:$O$44,$BI$50:$BI$79)))</f>
        <v>0</v>
      </c>
      <c r="P51" s="461">
        <f t="shared" ref="P51:P79" si="13">P16*BI51/(IF(SUMPRODUCT($P$15:$P$44,$BI$50:$BI$79)=0,1,SUMPRODUCT($P$15:$P$44,$BI$50:$BI$79)))</f>
        <v>0</v>
      </c>
      <c r="Q51" s="461">
        <f t="shared" ref="Q51:Q79" si="14">Q16*BI51/(IF(SUMPRODUCT($Q$15:$Q$44,$BI$50:$BI$79)=0,1,SUMPRODUCT($Q$15:$Q$44,$BI$50:$BI$79)))</f>
        <v>0</v>
      </c>
      <c r="R51" s="461">
        <f t="shared" ref="R51:R79" si="15">R16*BI51/(IF(SUMPRODUCT($R$15:$R$44,$BI$50:$BI$79)=0,1,SUMPRODUCT($R$15:$R$44,$BI$50:$BI$79)))</f>
        <v>6.8216428920978992E-3</v>
      </c>
      <c r="S51" s="461">
        <f t="shared" ref="S51:S79" si="16">S16*BI51/(IF(SUMPRODUCT($S$15:$S$44,$BI$50:$BI$79)=0,1,SUMPRODUCT($S$15:$S$44,$BI$50:$BI$79)))</f>
        <v>6.8216428920978992E-3</v>
      </c>
      <c r="T51" s="461">
        <f t="shared" si="2"/>
        <v>0</v>
      </c>
      <c r="U51" s="461">
        <f t="shared" ref="U51:U79" si="17">U16*BI51/(IF(SUMPRODUCT($U$15:$U$44,$BI$50:$BI$79)=0,1,SUMPRODUCT($U$15:$U$44,$BI$50:$BI$79)))</f>
        <v>7.6321366205188397E-3</v>
      </c>
      <c r="V51" s="461">
        <f t="shared" ref="V51:V79" si="18">V16*BI51/(IF(SUMPRODUCT($V$15:$V$44,$BI$50:$BI$79)=0,1,SUMPRODUCT($V$15:$V$44,$BI$50:$BI$79)))</f>
        <v>0</v>
      </c>
      <c r="W51" s="461">
        <f t="shared" ref="W51:W79" si="19">W16*BI51/(IF(SUMPRODUCT($W$15:$W$44,$BI$50:$BI$79)=0,1,SUMPRODUCT($W$15:$W$44,$BI$50:$BI$79)))</f>
        <v>2.6795506166024309E-2</v>
      </c>
      <c r="X51" s="461">
        <f t="shared" ref="X51:X79" si="20">X16*BI51/(IF(SUMPRODUCT($X$15:$X$44,$BI$50:$BI$79)=0,1,SUMPRODUCT($X$15:$X$44,$BI$50:$BI$79)))</f>
        <v>0</v>
      </c>
      <c r="Y51" s="461">
        <f t="shared" ref="Y51:Y79" si="21">Y16*BI51/(IF(SUMPRODUCT($Y$15:$Y$44,$BI$50:$BI$79)=0,1,SUMPRODUCT($Y$15:$Y$44,$BI$50:$BI$79)))</f>
        <v>0</v>
      </c>
      <c r="Z51" s="461">
        <f t="shared" ref="Z51:Z79" si="22">Z16*BI51/(IF(SUMPRODUCT($Z$15:$Z$44,$BI$50:$BI$79)=0,1,SUMPRODUCT($Z$15:$Z$44,$BI$50:$BI$79)))</f>
        <v>0</v>
      </c>
      <c r="AA51" s="461">
        <f t="shared" ref="AA51:AA79" si="23">AA16*BI51/(IF(SUMPRODUCT($AA$15:$AA$44,$BI$50:$BI$79)=0,1,SUMPRODUCT($AA$15:$AA$44,$BI$50:$BI$79)))</f>
        <v>0</v>
      </c>
      <c r="AB51" s="461">
        <f t="shared" ref="AB51:AB79" si="24">AB16*BI51/(IF(SUMPRODUCT($AB$15:$AB$44,$BI$50:$BI$79)=0,1,SUMPRODUCT($AB$15:$AB$44,$BI$50:$BI$79)))</f>
        <v>4.7881886556088958E-3</v>
      </c>
      <c r="AC51" s="461">
        <f t="shared" ref="AC51:AC79" si="25">AC16*BI51/(IF(SUMPRODUCT($AC$15:$AC$44,$BI$50:$BI$79)=0,1,SUMPRODUCT($AC$15:$AC$44,$BI$50:$BI$79)))</f>
        <v>4.7881886556088958E-3</v>
      </c>
      <c r="AD51" s="461">
        <f t="shared" ref="AD51:AD78" si="26">AD16*BI51/(IF(SUMPRODUCT($AD$15:$AD$44,$BI$50:$BI$79)=0,1,SUMPRODUCT($AD$15:$AD$44,$BI$50:$BI$79)))</f>
        <v>0</v>
      </c>
      <c r="AE51" s="461">
        <f t="shared" ref="AE51:AE79" si="27">AE16*BI51/(IF(SUMPRODUCT($AE$15:$AE$44,$BI$50:$BI$79)=0,1,SUMPRODUCT($AE$15:$AE$44,$BI$50:$BI$79)))</f>
        <v>0</v>
      </c>
      <c r="AF51" s="461">
        <f t="shared" ref="AF51:AF79" si="28">AF16*BI51/(IF(SUMPRODUCT($AF$15:$AF$44,$BI$50:$BI$79)=0,1,SUMPRODUCT($AF$15:$AF$44,$BI$50:$BI$79)))</f>
        <v>0</v>
      </c>
      <c r="AG51" s="461">
        <f t="shared" ref="AG51:AG79" si="29">AG16*$BI51/(IF(SUMPRODUCT($AG$15:$AG$44,$BI$50:$BI$79)=0,1,SUMPRODUCT($AG$15:$AG$44,$BI$50:$BI$79)))</f>
        <v>0</v>
      </c>
      <c r="AH51" s="461">
        <f t="shared" ref="AH51:AH79" si="30">AH16*$BI51/(IF(SUMPRODUCT($AH$15:$AH$44,$BI$50:$BI$79)=0,1,SUMPRODUCT($AH$15:$AH$44,$BI$50:$BI$79)))</f>
        <v>0</v>
      </c>
      <c r="AI51" s="461">
        <f t="shared" ref="AI51:AI79" si="31">AI16*BI51/(IF(SUMPRODUCT($AI$15:$AI$44,$BI$50:$BI$79)=0,1,SUMPRODUCT($AI$15:$AI$44,$BI$50:$BI$79)))</f>
        <v>5.9247075272861214E-3</v>
      </c>
      <c r="AJ51" s="461">
        <f t="shared" ref="AJ51:AJ79" si="32">AJ16*BI51/(IF(SUMPRODUCT($AJ$15:$AJ$44,$BI$50:$BI$79)=0,1,SUMPRODUCT($AJ$15:$AJ$44,$BI$50:$BI$79)))</f>
        <v>4.7881886556088958E-3</v>
      </c>
      <c r="AK51" s="461">
        <f t="shared" ref="AK51:AK79" si="33">AK16*BI51/(IF(SUMPRODUCT($AK$15:$AK$44,$BI$50:$BI$79)=0,1,SUMPRODUCT($AK$15:$AK$44,$BI$50:$BI$79)))</f>
        <v>5.9247075272861214E-3</v>
      </c>
      <c r="AL51" s="461">
        <f t="shared" ref="AL51:AL79" si="34">AL16*BI51/(IF(SUMPRODUCT($AL$15:$AL$44,$BI$50:$BI$79)=0,1,SUMPRODUCT($AL$15:$AL$44,$BI$50:$BI$79)))</f>
        <v>4.7881886556088958E-3</v>
      </c>
      <c r="AM51" s="461">
        <f t="shared" ref="AM51:AM79" si="35">AM16*BI51/(IF(SUMPRODUCT($AM$15:$AM$44,$BI$50:$BI$79)=0,1,SUMPRODUCT($AM$15:$AM$44,$BI$50:$BI$79)))</f>
        <v>5.9247075272861214E-3</v>
      </c>
      <c r="AN51" s="461">
        <f t="shared" ref="AN51:AN79" si="36">AN16*BI51/(IF(SUMPRODUCT($AN$15:$AN$44,$BI$50:$BI$79)=0,1,SUMPRODUCT($AN$15:$AN$44,$BI$50:$BI$79)))</f>
        <v>6.8216428920978992E-3</v>
      </c>
      <c r="AO51" s="461">
        <f t="shared" ref="AO51:AO79" si="37">AO16*BI51/(IF(SUMPRODUCT($AO$15:$AO$44,$BI$50:$BI$79)=0,1,SUMPRODUCT($AO$15:$AO$44,$BI$50:$BI$79)))</f>
        <v>6.8216428920978992E-3</v>
      </c>
      <c r="AP51" s="461">
        <f t="shared" ref="AP51:AP79" si="38">AP16*BI51/(IF(SUMPRODUCT($AP$15:$AP$44,$BI$50:$BI$79)=0,1,SUMPRODUCT($AP$15:$AP$44,$BI$50:$BI$79)))</f>
        <v>0</v>
      </c>
      <c r="AQ51" s="461">
        <f t="shared" ref="AQ51:AQ79" si="39">AQ16*BI51/(IF(SUMPRODUCT($AQ$15:$AQ$44,$BI$50:$BI$79)=0,1,SUMPRODUCT($AQ$15:$AQ$44,$BI$50:$BI$79)))</f>
        <v>0</v>
      </c>
      <c r="AR51" s="461">
        <f t="shared" ref="AR51:AR79" si="40">AR16*BI51/(IF(SUMPRODUCT($AR$15:$AR$44,$BI$50:$BI$79)=0,1,SUMPRODUCT($AR$15:$AR$44,$BI$50:$BI$79)))</f>
        <v>6.8216428920978992E-3</v>
      </c>
      <c r="AS51" s="461">
        <f t="shared" ref="AS51:AS79" si="41">AS16*BI51/(IF(SUMPRODUCT($AS$15:$AS$44,$BI$50:$BI$79)=0,1,SUMPRODUCT($AS$15:$AS$44,$BI$50:$BI$79)))</f>
        <v>0</v>
      </c>
      <c r="AT51" s="461">
        <f t="shared" ref="AT51:AT79" si="42">AT16*BI51/(IF(SUMPRODUCT($AT$15:$AT$44,$BI$50:$BI$79)=0,1,SUMPRODUCT($AT$15:$AT$44,$BI$50:$BI$79)))</f>
        <v>7.6321366205188397E-3</v>
      </c>
      <c r="AU51" s="461">
        <f t="shared" ref="AU51:AU79" si="43">AU16*BI51/(IF(SUMPRODUCT($AU$15:$AU$44,$BI$50:$BI$79)=0,1,SUMPRODUCT($AU$15:$AU$44,$BI$50:$BI$79)))</f>
        <v>0</v>
      </c>
      <c r="AV51" s="461">
        <f t="shared" ref="AV51:AV79" si="44">AV16*BI51/(IF(SUMPRODUCT($AV$15:$AV$44,$BI$50:$BI$79)=0,1,SUMPRODUCT($AV$15:$AV$44,$BI$50:$BI$79)))</f>
        <v>2.6795506166024309E-2</v>
      </c>
      <c r="AW51" s="461">
        <f t="shared" ref="AW51:AW79" si="45">AW16*BI51/(IF(SUMPRODUCT($AW$15:$AW$44,$BI$50:$BI$79)=0,1,SUMPRODUCT($AW$15:$AW$44,$BI$50:$BI$79)))</f>
        <v>0</v>
      </c>
      <c r="AX51" s="461">
        <f t="shared" ref="AX51:AX79" si="46">AX16*BI51/(IF(SUMPRODUCT($AX$15:$AX$44,$BI$50:$BI$79)=0,1,SUMPRODUCT($AX$15:$AX$44,$BI$50:$BI$79)))</f>
        <v>0</v>
      </c>
      <c r="AY51" s="461">
        <f t="shared" ref="AY51:AY79" si="47">AY16*BI51/(IF(SUMPRODUCT($AY$15:$AY$44,$BI$50:$BI$79)=0,1,SUMPRODUCT($AY$15:$AY$44,$BI$50:$BI$79)))</f>
        <v>4.7881886556088958E-3</v>
      </c>
      <c r="AZ51" s="461">
        <f t="shared" ref="AZ51:AZ79" si="48">AZ16*BI51/(IF(SUMPRODUCT($AZ$15:$AZ$44,$BI$50:$BI$79)=0,1,SUMPRODUCT($AZ$15:$AZ$44,$BI$50:$BI$79)))</f>
        <v>0</v>
      </c>
      <c r="BA51" s="461">
        <f t="shared" ref="BA51:BA79" si="49">BA16*BI51/(IF(SUMPRODUCT($BA$15:$BA$44,$BI$50:$BI$79)=0,1,SUMPRODUCT($BA$15:$BA$44,$BI$50:$BI$79)))</f>
        <v>0</v>
      </c>
      <c r="BB51" s="461">
        <f t="shared" ref="BB51:BB79" si="50">BB16*BI51/(IF(SUMPRODUCT($BB$15:$BB$44,$BI$50:$BI$79)=0,1,SUMPRODUCT($BB$15:$BB$44,$BI$50:$BI$79)))</f>
        <v>0</v>
      </c>
      <c r="BC51" s="461">
        <f t="shared" ref="BC51:BC79" si="51">BC16*BI51/(IF(SUMPRODUCT($BC$15:$BC$44,$BI$50:$BI$79)=0,1,SUMPRODUCT($BC$15:$BC$44,$BI$50:$BI$79)))</f>
        <v>0</v>
      </c>
      <c r="BD51" s="461">
        <f t="shared" ref="BD51:BD79" si="52">BD16*BI51/(IF(SUMPRODUCT($BD$15:$BD$44,$BI$50:$BI$79)=0,1,SUMPRODUCT($BD$15:$BD$44,$BI$50:$BI$79)))</f>
        <v>0</v>
      </c>
      <c r="BE51" s="461">
        <f t="shared" ref="BE51:BE79" si="53">BE16*BI51/(IF(SUMPRODUCT($BE$15:$BE$44,$BI$50:$BI$79)=0,1,SUMPRODUCT($BE$15:$BE$44,$BI$50:$BI$79)))</f>
        <v>0</v>
      </c>
      <c r="BF51" s="461">
        <f t="shared" ref="BF51:BF79" si="54">BF16*BI51/(IF(SUMPRODUCT($BF$15:$BF$44,$BI$50:$BI$79)=0,1,SUMPRODUCT($BF$15:$BF$44,$BI$50:$BI$79)))</f>
        <v>0</v>
      </c>
      <c r="BG51" s="461">
        <f t="shared" ref="BG51:BG79" si="55">BG16*BI51/(IF(SUMPRODUCT($BG$15:$BG$44,$BI$50:$BI$79)=0,1,SUMPRODUCT($BG$15:$BG$44,$BI$50:$BI$79)))</f>
        <v>0</v>
      </c>
      <c r="BH51" s="265"/>
      <c r="BI51" s="367">
        <f>'6. Network Design'!H60</f>
        <v>792.41185523692354</v>
      </c>
    </row>
    <row r="52" spans="2:61" s="223" customFormat="1">
      <c r="C52" s="256" t="str">
        <f>'C. Masterfiles'!C112</f>
        <v>S03</v>
      </c>
      <c r="D52" s="256" t="str">
        <f>'C. Masterfiles'!D112</f>
        <v>Изходящи повиквания към други мобилни мрежи (Outgoing Calls to Other Mobile)</v>
      </c>
      <c r="E52" s="461">
        <f>E17*$BI52/(IF(SUMPRODUCT($E$15:$E$44,BI$50:$BI$79)=0,1,SUMPRODUCT($E$15:$E$44,$BI$50:$BI$79)))</f>
        <v>6.1065617044195303E-2</v>
      </c>
      <c r="F52" s="461">
        <f t="shared" si="3"/>
        <v>4.9351582914795362E-2</v>
      </c>
      <c r="G52" s="461">
        <f t="shared" si="4"/>
        <v>6.1065617044195303E-2</v>
      </c>
      <c r="H52" s="461">
        <f t="shared" si="5"/>
        <v>4.9351582914795362E-2</v>
      </c>
      <c r="I52" s="461">
        <f t="shared" si="6"/>
        <v>6.1065617044195303E-2</v>
      </c>
      <c r="J52" s="461">
        <f t="shared" si="7"/>
        <v>4.9351582914795362E-2</v>
      </c>
      <c r="K52" s="461">
        <f t="shared" si="8"/>
        <v>6.7161672759908156E-2</v>
      </c>
      <c r="L52" s="461">
        <f t="shared" si="9"/>
        <v>7.0310277856351966E-2</v>
      </c>
      <c r="M52" s="461">
        <f t="shared" si="10"/>
        <v>7.0310277856351966E-2</v>
      </c>
      <c r="N52" s="461">
        <f t="shared" si="11"/>
        <v>0</v>
      </c>
      <c r="O52" s="461">
        <f t="shared" si="12"/>
        <v>0</v>
      </c>
      <c r="P52" s="461">
        <f t="shared" si="13"/>
        <v>0</v>
      </c>
      <c r="Q52" s="461">
        <f t="shared" si="14"/>
        <v>0</v>
      </c>
      <c r="R52" s="461">
        <f t="shared" si="15"/>
        <v>7.0310277856351966E-2</v>
      </c>
      <c r="S52" s="461">
        <f t="shared" si="16"/>
        <v>7.0310277856351966E-2</v>
      </c>
      <c r="T52" s="461">
        <f t="shared" si="2"/>
        <v>0</v>
      </c>
      <c r="U52" s="461">
        <f t="shared" si="17"/>
        <v>7.8663989733020107E-2</v>
      </c>
      <c r="V52" s="461">
        <f t="shared" si="18"/>
        <v>0</v>
      </c>
      <c r="W52" s="461">
        <f t="shared" si="19"/>
        <v>0.27617972878896396</v>
      </c>
      <c r="X52" s="461">
        <f t="shared" si="20"/>
        <v>0</v>
      </c>
      <c r="Y52" s="461">
        <f t="shared" si="21"/>
        <v>0</v>
      </c>
      <c r="Z52" s="461">
        <f t="shared" si="22"/>
        <v>0</v>
      </c>
      <c r="AA52" s="461">
        <f t="shared" si="23"/>
        <v>0</v>
      </c>
      <c r="AB52" s="461">
        <f t="shared" si="24"/>
        <v>4.9351582914795362E-2</v>
      </c>
      <c r="AC52" s="461">
        <f t="shared" si="25"/>
        <v>4.9351582914795362E-2</v>
      </c>
      <c r="AD52" s="461">
        <f t="shared" si="26"/>
        <v>0</v>
      </c>
      <c r="AE52" s="461">
        <f t="shared" si="27"/>
        <v>0</v>
      </c>
      <c r="AF52" s="461">
        <f t="shared" si="28"/>
        <v>0</v>
      </c>
      <c r="AG52" s="461">
        <f t="shared" si="29"/>
        <v>0</v>
      </c>
      <c r="AH52" s="461">
        <f t="shared" si="30"/>
        <v>0</v>
      </c>
      <c r="AI52" s="461">
        <f t="shared" si="31"/>
        <v>6.1065617044195303E-2</v>
      </c>
      <c r="AJ52" s="461">
        <f t="shared" si="32"/>
        <v>4.9351582914795362E-2</v>
      </c>
      <c r="AK52" s="461">
        <f t="shared" si="33"/>
        <v>6.1065617044195303E-2</v>
      </c>
      <c r="AL52" s="461">
        <f t="shared" si="34"/>
        <v>4.9351582914795362E-2</v>
      </c>
      <c r="AM52" s="461">
        <f t="shared" si="35"/>
        <v>6.1065617044195303E-2</v>
      </c>
      <c r="AN52" s="461">
        <f t="shared" si="36"/>
        <v>7.0310277856351966E-2</v>
      </c>
      <c r="AO52" s="461">
        <f t="shared" si="37"/>
        <v>7.0310277856351966E-2</v>
      </c>
      <c r="AP52" s="461">
        <f t="shared" si="38"/>
        <v>0</v>
      </c>
      <c r="AQ52" s="461">
        <f t="shared" si="39"/>
        <v>0</v>
      </c>
      <c r="AR52" s="461">
        <f t="shared" si="40"/>
        <v>7.0310277856351966E-2</v>
      </c>
      <c r="AS52" s="461">
        <f t="shared" si="41"/>
        <v>0</v>
      </c>
      <c r="AT52" s="461">
        <f t="shared" si="42"/>
        <v>7.8663989733020107E-2</v>
      </c>
      <c r="AU52" s="461">
        <f t="shared" si="43"/>
        <v>0</v>
      </c>
      <c r="AV52" s="461">
        <f t="shared" si="44"/>
        <v>0.27617972878896396</v>
      </c>
      <c r="AW52" s="461">
        <f t="shared" si="45"/>
        <v>0</v>
      </c>
      <c r="AX52" s="461">
        <f t="shared" si="46"/>
        <v>0</v>
      </c>
      <c r="AY52" s="461">
        <f t="shared" si="47"/>
        <v>4.9351582914795362E-2</v>
      </c>
      <c r="AZ52" s="461">
        <f t="shared" si="48"/>
        <v>0</v>
      </c>
      <c r="BA52" s="461">
        <f t="shared" si="49"/>
        <v>0</v>
      </c>
      <c r="BB52" s="461">
        <f t="shared" si="50"/>
        <v>0</v>
      </c>
      <c r="BC52" s="461">
        <f t="shared" si="51"/>
        <v>0</v>
      </c>
      <c r="BD52" s="461">
        <f t="shared" si="52"/>
        <v>0</v>
      </c>
      <c r="BE52" s="461">
        <f t="shared" si="53"/>
        <v>0</v>
      </c>
      <c r="BF52" s="461">
        <f t="shared" si="54"/>
        <v>0</v>
      </c>
      <c r="BG52" s="461">
        <f t="shared" si="55"/>
        <v>0</v>
      </c>
      <c r="BH52" s="265"/>
      <c r="BI52" s="367">
        <f>'6. Network Design'!H61</f>
        <v>8167.343057918587</v>
      </c>
    </row>
    <row r="53" spans="2:61" s="223" customFormat="1">
      <c r="C53" s="256" t="str">
        <f>'C. Masterfiles'!C113</f>
        <v>S04</v>
      </c>
      <c r="D53" s="256" t="str">
        <f>'C. Masterfiles'!D113</f>
        <v>Изходящи международни повиквания (Outgoing Calls to International)</v>
      </c>
      <c r="E53" s="461">
        <f>E18*$BI53/(IF(SUMPRODUCT($E$15:$E$44,BI$50:$BI$79)=0,1,SUMPRODUCT($E$15:$E$44,$BI$50:$BI$79)))</f>
        <v>2.9528480667752326E-3</v>
      </c>
      <c r="F53" s="461">
        <f t="shared" si="3"/>
        <v>2.3864120802510333E-3</v>
      </c>
      <c r="G53" s="461">
        <f t="shared" si="4"/>
        <v>2.9528480667752326E-3</v>
      </c>
      <c r="H53" s="461">
        <f t="shared" si="5"/>
        <v>2.3864120802510333E-3</v>
      </c>
      <c r="I53" s="461">
        <f t="shared" si="6"/>
        <v>2.9528480667752326E-3</v>
      </c>
      <c r="J53" s="461">
        <f t="shared" si="7"/>
        <v>2.3864120802510333E-3</v>
      </c>
      <c r="K53" s="461">
        <f t="shared" si="8"/>
        <v>3.2476248529013608E-3</v>
      </c>
      <c r="L53" s="461">
        <f t="shared" si="9"/>
        <v>3.3998766915316644E-3</v>
      </c>
      <c r="M53" s="461">
        <f t="shared" si="10"/>
        <v>3.3998766915316644E-3</v>
      </c>
      <c r="N53" s="461">
        <f t="shared" si="11"/>
        <v>0</v>
      </c>
      <c r="O53" s="461">
        <f t="shared" si="12"/>
        <v>0</v>
      </c>
      <c r="P53" s="461">
        <f t="shared" si="13"/>
        <v>0</v>
      </c>
      <c r="Q53" s="461">
        <f t="shared" si="14"/>
        <v>0</v>
      </c>
      <c r="R53" s="461">
        <f t="shared" si="15"/>
        <v>3.3998766915316644E-3</v>
      </c>
      <c r="S53" s="461">
        <f t="shared" si="16"/>
        <v>3.3998766915316644E-3</v>
      </c>
      <c r="T53" s="461">
        <f t="shared" si="2"/>
        <v>0</v>
      </c>
      <c r="U53" s="461">
        <f t="shared" si="17"/>
        <v>3.8038231864563664E-3</v>
      </c>
      <c r="V53" s="461">
        <f t="shared" si="18"/>
        <v>0</v>
      </c>
      <c r="W53" s="461">
        <f t="shared" si="19"/>
        <v>0</v>
      </c>
      <c r="X53" s="461">
        <f t="shared" si="20"/>
        <v>9.2642927972464775E-2</v>
      </c>
      <c r="Y53" s="461">
        <f t="shared" si="21"/>
        <v>0</v>
      </c>
      <c r="Z53" s="461">
        <f t="shared" si="22"/>
        <v>0</v>
      </c>
      <c r="AA53" s="461">
        <f t="shared" si="23"/>
        <v>0</v>
      </c>
      <c r="AB53" s="461">
        <f t="shared" si="24"/>
        <v>2.3864120802510333E-3</v>
      </c>
      <c r="AC53" s="461">
        <f t="shared" si="25"/>
        <v>2.3864120802510333E-3</v>
      </c>
      <c r="AD53" s="461">
        <f t="shared" si="26"/>
        <v>0</v>
      </c>
      <c r="AE53" s="461">
        <f t="shared" si="27"/>
        <v>0</v>
      </c>
      <c r="AF53" s="461">
        <f t="shared" si="28"/>
        <v>0</v>
      </c>
      <c r="AG53" s="461">
        <f t="shared" si="29"/>
        <v>0</v>
      </c>
      <c r="AH53" s="461">
        <f t="shared" si="30"/>
        <v>0</v>
      </c>
      <c r="AI53" s="461">
        <f t="shared" si="31"/>
        <v>2.9528480667752326E-3</v>
      </c>
      <c r="AJ53" s="461">
        <f t="shared" si="32"/>
        <v>2.3864120802510333E-3</v>
      </c>
      <c r="AK53" s="461">
        <f t="shared" si="33"/>
        <v>2.9528480667752326E-3</v>
      </c>
      <c r="AL53" s="461">
        <f t="shared" si="34"/>
        <v>2.3864120802510333E-3</v>
      </c>
      <c r="AM53" s="461">
        <f t="shared" si="35"/>
        <v>2.9528480667752326E-3</v>
      </c>
      <c r="AN53" s="461">
        <f t="shared" si="36"/>
        <v>3.3998766915316644E-3</v>
      </c>
      <c r="AO53" s="461">
        <f t="shared" si="37"/>
        <v>3.3998766915316644E-3</v>
      </c>
      <c r="AP53" s="461">
        <f t="shared" si="38"/>
        <v>0</v>
      </c>
      <c r="AQ53" s="461">
        <f t="shared" si="39"/>
        <v>0</v>
      </c>
      <c r="AR53" s="461">
        <f t="shared" si="40"/>
        <v>3.3998766915316644E-3</v>
      </c>
      <c r="AS53" s="461">
        <f t="shared" si="41"/>
        <v>0</v>
      </c>
      <c r="AT53" s="461">
        <f t="shared" si="42"/>
        <v>3.8038231864563664E-3</v>
      </c>
      <c r="AU53" s="461">
        <f t="shared" si="43"/>
        <v>0</v>
      </c>
      <c r="AV53" s="461">
        <f t="shared" si="44"/>
        <v>0</v>
      </c>
      <c r="AW53" s="461">
        <f t="shared" si="45"/>
        <v>9.2642927972464775E-2</v>
      </c>
      <c r="AX53" s="461">
        <f t="shared" si="46"/>
        <v>0</v>
      </c>
      <c r="AY53" s="461">
        <f t="shared" si="47"/>
        <v>2.3864120802510333E-3</v>
      </c>
      <c r="AZ53" s="461">
        <f t="shared" si="48"/>
        <v>0</v>
      </c>
      <c r="BA53" s="461">
        <f t="shared" si="49"/>
        <v>0</v>
      </c>
      <c r="BB53" s="461">
        <f t="shared" si="50"/>
        <v>0</v>
      </c>
      <c r="BC53" s="461">
        <f t="shared" si="51"/>
        <v>0</v>
      </c>
      <c r="BD53" s="461">
        <f t="shared" si="52"/>
        <v>0</v>
      </c>
      <c r="BE53" s="461">
        <f t="shared" si="53"/>
        <v>0</v>
      </c>
      <c r="BF53" s="461">
        <f t="shared" si="54"/>
        <v>0</v>
      </c>
      <c r="BG53" s="461">
        <f t="shared" si="55"/>
        <v>0</v>
      </c>
      <c r="BH53" s="265"/>
      <c r="BI53" s="367">
        <f>'6. Network Design'!H62</f>
        <v>394.93456918335505</v>
      </c>
    </row>
    <row r="54" spans="2:61" s="223" customFormat="1">
      <c r="C54" s="256" t="str">
        <f>'C. Masterfiles'!C114</f>
        <v>S05</v>
      </c>
      <c r="D54" s="256" t="str">
        <f>'C. Masterfiles'!D114</f>
        <v>Входящи повиквания от фиксирана линия (Incoming calls from fixed)</v>
      </c>
      <c r="E54" s="461">
        <f>E19*$BI54/(IF(SUMPRODUCT($E$15:$E$44,BI$50:$BI$79)=0,1,SUMPRODUCT($E$15:$E$44,$BI$50:$BI$79)))</f>
        <v>2.9795401273183231E-3</v>
      </c>
      <c r="F54" s="461">
        <f t="shared" si="3"/>
        <v>2.407983882892538E-3</v>
      </c>
      <c r="G54" s="461">
        <f t="shared" si="4"/>
        <v>2.9795401273183231E-3</v>
      </c>
      <c r="H54" s="461">
        <f t="shared" si="5"/>
        <v>2.407983882892538E-3</v>
      </c>
      <c r="I54" s="461">
        <f t="shared" si="6"/>
        <v>2.9795401273183231E-3</v>
      </c>
      <c r="J54" s="461">
        <f t="shared" si="7"/>
        <v>2.407983882892538E-3</v>
      </c>
      <c r="K54" s="461">
        <f t="shared" si="8"/>
        <v>3.2769815272830393E-3</v>
      </c>
      <c r="L54" s="461">
        <f t="shared" si="9"/>
        <v>3.4306096356036949E-3</v>
      </c>
      <c r="M54" s="461">
        <f t="shared" si="10"/>
        <v>3.4306096356036949E-3</v>
      </c>
      <c r="N54" s="461">
        <f t="shared" si="11"/>
        <v>0</v>
      </c>
      <c r="O54" s="461">
        <f t="shared" si="12"/>
        <v>0</v>
      </c>
      <c r="P54" s="461">
        <f t="shared" si="13"/>
        <v>0</v>
      </c>
      <c r="Q54" s="461">
        <f t="shared" si="14"/>
        <v>0</v>
      </c>
      <c r="R54" s="461">
        <f t="shared" si="15"/>
        <v>3.4306096356036949E-3</v>
      </c>
      <c r="S54" s="461">
        <f t="shared" si="16"/>
        <v>3.4306096356036949E-3</v>
      </c>
      <c r="T54" s="461">
        <f t="shared" si="2"/>
        <v>0</v>
      </c>
      <c r="U54" s="461">
        <f t="shared" si="17"/>
        <v>0</v>
      </c>
      <c r="V54" s="461">
        <f t="shared" si="18"/>
        <v>3.2304853834720038E-2</v>
      </c>
      <c r="W54" s="461">
        <f t="shared" si="19"/>
        <v>1.3475481361026071E-2</v>
      </c>
      <c r="X54" s="461">
        <f t="shared" si="20"/>
        <v>0</v>
      </c>
      <c r="Y54" s="461">
        <f t="shared" si="21"/>
        <v>0</v>
      </c>
      <c r="Z54" s="461">
        <f t="shared" si="22"/>
        <v>0</v>
      </c>
      <c r="AA54" s="461">
        <f t="shared" si="23"/>
        <v>0</v>
      </c>
      <c r="AB54" s="461">
        <f t="shared" si="24"/>
        <v>2.407983882892538E-3</v>
      </c>
      <c r="AC54" s="461">
        <f t="shared" si="25"/>
        <v>2.407983882892538E-3</v>
      </c>
      <c r="AD54" s="461">
        <f t="shared" si="26"/>
        <v>0</v>
      </c>
      <c r="AE54" s="461">
        <f t="shared" si="27"/>
        <v>0</v>
      </c>
      <c r="AF54" s="461">
        <f t="shared" si="28"/>
        <v>0</v>
      </c>
      <c r="AG54" s="461">
        <f t="shared" si="29"/>
        <v>0</v>
      </c>
      <c r="AH54" s="461">
        <f t="shared" si="30"/>
        <v>0</v>
      </c>
      <c r="AI54" s="461">
        <f t="shared" si="31"/>
        <v>2.9795401273183231E-3</v>
      </c>
      <c r="AJ54" s="461">
        <f t="shared" si="32"/>
        <v>2.407983882892538E-3</v>
      </c>
      <c r="AK54" s="461">
        <f t="shared" si="33"/>
        <v>2.9795401273183231E-3</v>
      </c>
      <c r="AL54" s="461">
        <f t="shared" si="34"/>
        <v>2.407983882892538E-3</v>
      </c>
      <c r="AM54" s="461">
        <f t="shared" si="35"/>
        <v>2.9795401273183231E-3</v>
      </c>
      <c r="AN54" s="461">
        <f t="shared" si="36"/>
        <v>3.4306096356036949E-3</v>
      </c>
      <c r="AO54" s="461">
        <f t="shared" si="37"/>
        <v>3.4306096356036949E-3</v>
      </c>
      <c r="AP54" s="461">
        <f t="shared" si="38"/>
        <v>0</v>
      </c>
      <c r="AQ54" s="461">
        <f t="shared" si="39"/>
        <v>0</v>
      </c>
      <c r="AR54" s="461">
        <f t="shared" si="40"/>
        <v>3.4306096356036949E-3</v>
      </c>
      <c r="AS54" s="461">
        <f t="shared" si="41"/>
        <v>0</v>
      </c>
      <c r="AT54" s="461">
        <f t="shared" si="42"/>
        <v>0</v>
      </c>
      <c r="AU54" s="461">
        <f t="shared" si="43"/>
        <v>3.2304853834720038E-2</v>
      </c>
      <c r="AV54" s="461">
        <f t="shared" si="44"/>
        <v>1.3475481361026071E-2</v>
      </c>
      <c r="AW54" s="461">
        <f t="shared" si="45"/>
        <v>0</v>
      </c>
      <c r="AX54" s="461">
        <f t="shared" si="46"/>
        <v>0</v>
      </c>
      <c r="AY54" s="461">
        <f t="shared" si="47"/>
        <v>2.407983882892538E-3</v>
      </c>
      <c r="AZ54" s="461">
        <f t="shared" si="48"/>
        <v>0</v>
      </c>
      <c r="BA54" s="461">
        <f t="shared" si="49"/>
        <v>0</v>
      </c>
      <c r="BB54" s="461">
        <f t="shared" si="50"/>
        <v>0</v>
      </c>
      <c r="BC54" s="461">
        <f t="shared" si="51"/>
        <v>0</v>
      </c>
      <c r="BD54" s="461">
        <f t="shared" si="52"/>
        <v>0</v>
      </c>
      <c r="BE54" s="461">
        <f t="shared" si="53"/>
        <v>0</v>
      </c>
      <c r="BF54" s="461">
        <f t="shared" si="54"/>
        <v>0</v>
      </c>
      <c r="BG54" s="461">
        <f t="shared" si="55"/>
        <v>0</v>
      </c>
      <c r="BH54" s="265"/>
      <c r="BI54" s="367">
        <f>'6. Network Design'!H63</f>
        <v>398.50455219393166</v>
      </c>
    </row>
    <row r="55" spans="2:61" s="223" customFormat="1">
      <c r="C55" s="256" t="str">
        <f>'C. Masterfiles'!C115</f>
        <v>S06</v>
      </c>
      <c r="D55" s="256" t="str">
        <f>'C. Masterfiles'!D115</f>
        <v>Входящи повиквания от други мобилни мрежи (Incoming calls from other mobile)</v>
      </c>
      <c r="E55" s="461">
        <f>E20*$BI55/(IF(SUMPRODUCT($E$15:$E$44,BI$50:$BI$79)=0,1,SUMPRODUCT($E$15:$E$44,$BI$50:$BI$79)))</f>
        <v>6.0059474184678378E-2</v>
      </c>
      <c r="F55" s="461">
        <f t="shared" si="3"/>
        <v>4.8538445421733724E-2</v>
      </c>
      <c r="G55" s="461">
        <f t="shared" si="4"/>
        <v>6.0059474184678378E-2</v>
      </c>
      <c r="H55" s="461">
        <f t="shared" si="5"/>
        <v>4.8538445421733724E-2</v>
      </c>
      <c r="I55" s="461">
        <f t="shared" si="6"/>
        <v>6.0059474184678378E-2</v>
      </c>
      <c r="J55" s="461">
        <f t="shared" si="7"/>
        <v>4.8538445421733724E-2</v>
      </c>
      <c r="K55" s="461">
        <f t="shared" si="8"/>
        <v>6.6055088715540139E-2</v>
      </c>
      <c r="L55" s="461">
        <f t="shared" si="9"/>
        <v>6.915181606655918E-2</v>
      </c>
      <c r="M55" s="461">
        <f t="shared" si="10"/>
        <v>6.915181606655918E-2</v>
      </c>
      <c r="N55" s="461">
        <f t="shared" si="11"/>
        <v>0</v>
      </c>
      <c r="O55" s="461">
        <f t="shared" si="12"/>
        <v>0</v>
      </c>
      <c r="P55" s="461">
        <f t="shared" si="13"/>
        <v>0</v>
      </c>
      <c r="Q55" s="461">
        <f t="shared" si="14"/>
        <v>0</v>
      </c>
      <c r="R55" s="461">
        <f t="shared" si="15"/>
        <v>6.915181606655918E-2</v>
      </c>
      <c r="S55" s="461">
        <f t="shared" si="16"/>
        <v>6.915181606655918E-2</v>
      </c>
      <c r="T55" s="461">
        <f t="shared" si="2"/>
        <v>0</v>
      </c>
      <c r="U55" s="461">
        <f t="shared" si="17"/>
        <v>0</v>
      </c>
      <c r="V55" s="461">
        <f t="shared" si="18"/>
        <v>0.65117852152319444</v>
      </c>
      <c r="W55" s="461">
        <f t="shared" si="19"/>
        <v>0.27162927510463902</v>
      </c>
      <c r="X55" s="461">
        <f t="shared" si="20"/>
        <v>0</v>
      </c>
      <c r="Y55" s="461">
        <f t="shared" si="21"/>
        <v>0</v>
      </c>
      <c r="Z55" s="461">
        <f t="shared" si="22"/>
        <v>0</v>
      </c>
      <c r="AA55" s="461">
        <f t="shared" si="23"/>
        <v>0</v>
      </c>
      <c r="AB55" s="461">
        <f t="shared" si="24"/>
        <v>4.8538445421733724E-2</v>
      </c>
      <c r="AC55" s="461">
        <f t="shared" si="25"/>
        <v>4.8538445421733724E-2</v>
      </c>
      <c r="AD55" s="461">
        <f t="shared" si="26"/>
        <v>0</v>
      </c>
      <c r="AE55" s="461">
        <f t="shared" si="27"/>
        <v>0</v>
      </c>
      <c r="AF55" s="461">
        <f t="shared" si="28"/>
        <v>0</v>
      </c>
      <c r="AG55" s="461">
        <f t="shared" si="29"/>
        <v>0</v>
      </c>
      <c r="AH55" s="461">
        <f t="shared" si="30"/>
        <v>0</v>
      </c>
      <c r="AI55" s="461">
        <f t="shared" si="31"/>
        <v>6.0059474184678378E-2</v>
      </c>
      <c r="AJ55" s="461">
        <f t="shared" si="32"/>
        <v>4.8538445421733724E-2</v>
      </c>
      <c r="AK55" s="461">
        <f t="shared" si="33"/>
        <v>6.0059474184678378E-2</v>
      </c>
      <c r="AL55" s="461">
        <f t="shared" si="34"/>
        <v>4.8538445421733724E-2</v>
      </c>
      <c r="AM55" s="461">
        <f t="shared" si="35"/>
        <v>6.0059474184678378E-2</v>
      </c>
      <c r="AN55" s="461">
        <f t="shared" si="36"/>
        <v>6.915181606655918E-2</v>
      </c>
      <c r="AO55" s="461">
        <f t="shared" si="37"/>
        <v>6.915181606655918E-2</v>
      </c>
      <c r="AP55" s="461">
        <f t="shared" si="38"/>
        <v>0</v>
      </c>
      <c r="AQ55" s="461">
        <f t="shared" si="39"/>
        <v>0</v>
      </c>
      <c r="AR55" s="461">
        <f t="shared" si="40"/>
        <v>6.915181606655918E-2</v>
      </c>
      <c r="AS55" s="461">
        <f t="shared" si="41"/>
        <v>0</v>
      </c>
      <c r="AT55" s="461">
        <f t="shared" si="42"/>
        <v>0</v>
      </c>
      <c r="AU55" s="461">
        <f t="shared" si="43"/>
        <v>0.65117852152319444</v>
      </c>
      <c r="AV55" s="461">
        <f t="shared" si="44"/>
        <v>0.27162927510463902</v>
      </c>
      <c r="AW55" s="461">
        <f t="shared" si="45"/>
        <v>0</v>
      </c>
      <c r="AX55" s="461">
        <f t="shared" si="46"/>
        <v>0</v>
      </c>
      <c r="AY55" s="461">
        <f t="shared" si="47"/>
        <v>4.8538445421733724E-2</v>
      </c>
      <c r="AZ55" s="461">
        <f t="shared" si="48"/>
        <v>0</v>
      </c>
      <c r="BA55" s="461">
        <f t="shared" si="49"/>
        <v>0</v>
      </c>
      <c r="BB55" s="461">
        <f t="shared" si="50"/>
        <v>0</v>
      </c>
      <c r="BC55" s="461">
        <f t="shared" si="51"/>
        <v>0</v>
      </c>
      <c r="BD55" s="461">
        <f t="shared" si="52"/>
        <v>0</v>
      </c>
      <c r="BE55" s="461">
        <f t="shared" si="53"/>
        <v>0</v>
      </c>
      <c r="BF55" s="461">
        <f t="shared" si="54"/>
        <v>0</v>
      </c>
      <c r="BG55" s="461">
        <f t="shared" si="55"/>
        <v>0</v>
      </c>
      <c r="BH55" s="265"/>
      <c r="BI55" s="367">
        <f>'6. Network Design'!H64</f>
        <v>8032.7744692968981</v>
      </c>
    </row>
    <row r="56" spans="2:61" s="223" customFormat="1">
      <c r="C56" s="256" t="str">
        <f>'C. Masterfiles'!C116</f>
        <v>S07</v>
      </c>
      <c r="D56" s="256" t="str">
        <f>'C. Masterfiles'!D116</f>
        <v>Входящи международни повиквания (Incoming calls from international)</v>
      </c>
      <c r="E56" s="461">
        <f>E21*$BI56/(IF(SUMPRODUCT($E$15:$E$44,BI$50:$BI$79)=0,1,SUMPRODUCT($E$15:$E$44,$BI$50:$BI$79)))</f>
        <v>1.747207322603583E-2</v>
      </c>
      <c r="F56" s="461">
        <f t="shared" si="3"/>
        <v>1.4120457832826373E-2</v>
      </c>
      <c r="G56" s="461">
        <f t="shared" si="4"/>
        <v>1.747207322603583E-2</v>
      </c>
      <c r="H56" s="461">
        <f t="shared" si="5"/>
        <v>1.4120457832826373E-2</v>
      </c>
      <c r="I56" s="461">
        <f t="shared" si="6"/>
        <v>1.747207322603583E-2</v>
      </c>
      <c r="J56" s="461">
        <f t="shared" si="7"/>
        <v>1.4120457832826373E-2</v>
      </c>
      <c r="K56" s="461">
        <f t="shared" si="8"/>
        <v>1.9216274578784689E-2</v>
      </c>
      <c r="L56" s="461">
        <f t="shared" si="9"/>
        <v>2.0117152379873986E-2</v>
      </c>
      <c r="M56" s="461">
        <f t="shared" si="10"/>
        <v>2.0117152379873986E-2</v>
      </c>
      <c r="N56" s="461">
        <f t="shared" si="11"/>
        <v>0</v>
      </c>
      <c r="O56" s="461">
        <f t="shared" si="12"/>
        <v>0</v>
      </c>
      <c r="P56" s="461">
        <f t="shared" si="13"/>
        <v>0</v>
      </c>
      <c r="Q56" s="461">
        <f t="shared" si="14"/>
        <v>0</v>
      </c>
      <c r="R56" s="461">
        <f t="shared" si="15"/>
        <v>2.0117152379873986E-2</v>
      </c>
      <c r="S56" s="461">
        <f t="shared" si="16"/>
        <v>2.0117152379873986E-2</v>
      </c>
      <c r="T56" s="461">
        <f t="shared" si="2"/>
        <v>0</v>
      </c>
      <c r="U56" s="461">
        <f t="shared" si="17"/>
        <v>0</v>
      </c>
      <c r="V56" s="461">
        <f t="shared" si="18"/>
        <v>0.18943620412476858</v>
      </c>
      <c r="W56" s="461">
        <f t="shared" si="19"/>
        <v>0</v>
      </c>
      <c r="X56" s="461">
        <f t="shared" si="20"/>
        <v>0.54817043911676422</v>
      </c>
      <c r="Y56" s="461">
        <f t="shared" si="21"/>
        <v>0</v>
      </c>
      <c r="Z56" s="461">
        <f t="shared" si="22"/>
        <v>0</v>
      </c>
      <c r="AA56" s="461">
        <f t="shared" si="23"/>
        <v>0</v>
      </c>
      <c r="AB56" s="461">
        <f t="shared" si="24"/>
        <v>1.4120457832826373E-2</v>
      </c>
      <c r="AC56" s="461">
        <f t="shared" si="25"/>
        <v>1.4120457832826373E-2</v>
      </c>
      <c r="AD56" s="461">
        <f t="shared" si="26"/>
        <v>0</v>
      </c>
      <c r="AE56" s="461">
        <f t="shared" si="27"/>
        <v>0</v>
      </c>
      <c r="AF56" s="461">
        <f t="shared" si="28"/>
        <v>0</v>
      </c>
      <c r="AG56" s="461">
        <f t="shared" si="29"/>
        <v>0</v>
      </c>
      <c r="AH56" s="461">
        <f t="shared" si="30"/>
        <v>0</v>
      </c>
      <c r="AI56" s="461">
        <f t="shared" si="31"/>
        <v>1.747207322603583E-2</v>
      </c>
      <c r="AJ56" s="461">
        <f t="shared" si="32"/>
        <v>1.4120457832826373E-2</v>
      </c>
      <c r="AK56" s="461">
        <f t="shared" si="33"/>
        <v>1.747207322603583E-2</v>
      </c>
      <c r="AL56" s="461">
        <f t="shared" si="34"/>
        <v>1.4120457832826373E-2</v>
      </c>
      <c r="AM56" s="461">
        <f t="shared" si="35"/>
        <v>1.747207322603583E-2</v>
      </c>
      <c r="AN56" s="461">
        <f t="shared" si="36"/>
        <v>2.0117152379873986E-2</v>
      </c>
      <c r="AO56" s="461">
        <f t="shared" si="37"/>
        <v>2.0117152379873986E-2</v>
      </c>
      <c r="AP56" s="461">
        <f t="shared" si="38"/>
        <v>0</v>
      </c>
      <c r="AQ56" s="461">
        <f t="shared" si="39"/>
        <v>0</v>
      </c>
      <c r="AR56" s="461">
        <f t="shared" si="40"/>
        <v>2.0117152379873986E-2</v>
      </c>
      <c r="AS56" s="461">
        <f t="shared" si="41"/>
        <v>0</v>
      </c>
      <c r="AT56" s="461">
        <f t="shared" si="42"/>
        <v>0</v>
      </c>
      <c r="AU56" s="461">
        <f t="shared" si="43"/>
        <v>0.18943620412476858</v>
      </c>
      <c r="AV56" s="461">
        <f t="shared" si="44"/>
        <v>0</v>
      </c>
      <c r="AW56" s="461">
        <f t="shared" si="45"/>
        <v>0.54817043911676422</v>
      </c>
      <c r="AX56" s="461">
        <f t="shared" si="46"/>
        <v>0</v>
      </c>
      <c r="AY56" s="461">
        <f t="shared" si="47"/>
        <v>1.4120457832826373E-2</v>
      </c>
      <c r="AZ56" s="461">
        <f t="shared" si="48"/>
        <v>0</v>
      </c>
      <c r="BA56" s="461">
        <f t="shared" si="49"/>
        <v>0</v>
      </c>
      <c r="BB56" s="461">
        <f t="shared" si="50"/>
        <v>0</v>
      </c>
      <c r="BC56" s="461">
        <f t="shared" si="51"/>
        <v>0</v>
      </c>
      <c r="BD56" s="461">
        <f t="shared" si="52"/>
        <v>0</v>
      </c>
      <c r="BE56" s="461">
        <f t="shared" si="53"/>
        <v>0</v>
      </c>
      <c r="BF56" s="461">
        <f t="shared" si="54"/>
        <v>0</v>
      </c>
      <c r="BG56" s="461">
        <f t="shared" si="55"/>
        <v>0</v>
      </c>
      <c r="BH56" s="265"/>
      <c r="BI56" s="367">
        <f>'6. Network Design'!H65</f>
        <v>2336.8373706406946</v>
      </c>
    </row>
    <row r="57" spans="2:61" s="223" customFormat="1">
      <c r="C57" s="256" t="str">
        <f>'C. Masterfiles'!C117</f>
        <v>S08</v>
      </c>
      <c r="D57" s="256" t="str">
        <f>'C. Masterfiles'!D117</f>
        <v>Изходящи повиквания от чужди абонати в роуминг в мрежата на предприятието (Roaming Calls Outbound)</v>
      </c>
      <c r="E57" s="461">
        <f>E22*$BI57/(IF(SUMPRODUCT($E$15:$E$44,BI$50:$BI$79)=0,1,SUMPRODUCT($E$15:$E$44,$BI$50:$BI$79)))</f>
        <v>5.4596730569353496E-3</v>
      </c>
      <c r="F57" s="461">
        <f t="shared" si="3"/>
        <v>4.4123603526680742E-3</v>
      </c>
      <c r="G57" s="461">
        <f t="shared" si="4"/>
        <v>5.4596730569353496E-3</v>
      </c>
      <c r="H57" s="461">
        <f t="shared" si="5"/>
        <v>4.4123603526680742E-3</v>
      </c>
      <c r="I57" s="461">
        <f t="shared" si="6"/>
        <v>5.4596730569353496E-3</v>
      </c>
      <c r="J57" s="461">
        <f t="shared" si="7"/>
        <v>4.4123603526680742E-3</v>
      </c>
      <c r="K57" s="461">
        <f t="shared" si="8"/>
        <v>6.0047010572348717E-3</v>
      </c>
      <c r="L57" s="461">
        <f t="shared" si="9"/>
        <v>6.2862073326818606E-3</v>
      </c>
      <c r="M57" s="461">
        <f t="shared" si="10"/>
        <v>6.2862073326818606E-3</v>
      </c>
      <c r="N57" s="461">
        <f t="shared" si="11"/>
        <v>0</v>
      </c>
      <c r="O57" s="461">
        <f t="shared" si="12"/>
        <v>0</v>
      </c>
      <c r="P57" s="461">
        <f t="shared" si="13"/>
        <v>0</v>
      </c>
      <c r="Q57" s="461">
        <f t="shared" si="14"/>
        <v>0</v>
      </c>
      <c r="R57" s="461">
        <f t="shared" si="15"/>
        <v>6.2862073326818606E-3</v>
      </c>
      <c r="S57" s="461">
        <f t="shared" si="16"/>
        <v>6.2862073326818606E-3</v>
      </c>
      <c r="T57" s="461">
        <f t="shared" si="2"/>
        <v>0</v>
      </c>
      <c r="U57" s="461">
        <f t="shared" si="17"/>
        <v>0</v>
      </c>
      <c r="V57" s="461">
        <f t="shared" si="18"/>
        <v>5.919502089350865E-2</v>
      </c>
      <c r="W57" s="461">
        <f t="shared" si="19"/>
        <v>0</v>
      </c>
      <c r="X57" s="461">
        <f t="shared" si="20"/>
        <v>0.17129228674445346</v>
      </c>
      <c r="Y57" s="461">
        <f t="shared" si="21"/>
        <v>0</v>
      </c>
      <c r="Z57" s="461">
        <f t="shared" si="22"/>
        <v>0</v>
      </c>
      <c r="AA57" s="461">
        <f t="shared" si="23"/>
        <v>0</v>
      </c>
      <c r="AB57" s="461">
        <f t="shared" si="24"/>
        <v>4.4123603526680742E-3</v>
      </c>
      <c r="AC57" s="461">
        <f t="shared" si="25"/>
        <v>4.4123603526680742E-3</v>
      </c>
      <c r="AD57" s="461">
        <f t="shared" si="26"/>
        <v>0</v>
      </c>
      <c r="AE57" s="461">
        <f t="shared" si="27"/>
        <v>0</v>
      </c>
      <c r="AF57" s="461">
        <f t="shared" si="28"/>
        <v>0</v>
      </c>
      <c r="AG57" s="461">
        <f t="shared" si="29"/>
        <v>0</v>
      </c>
      <c r="AH57" s="461">
        <f t="shared" si="30"/>
        <v>0</v>
      </c>
      <c r="AI57" s="461">
        <f t="shared" si="31"/>
        <v>5.4596730569353496E-3</v>
      </c>
      <c r="AJ57" s="461">
        <f t="shared" si="32"/>
        <v>4.4123603526680742E-3</v>
      </c>
      <c r="AK57" s="461">
        <f t="shared" si="33"/>
        <v>5.4596730569353496E-3</v>
      </c>
      <c r="AL57" s="461">
        <f t="shared" si="34"/>
        <v>4.4123603526680742E-3</v>
      </c>
      <c r="AM57" s="461">
        <f t="shared" si="35"/>
        <v>5.4596730569353496E-3</v>
      </c>
      <c r="AN57" s="461">
        <f t="shared" si="36"/>
        <v>6.2862073326818606E-3</v>
      </c>
      <c r="AO57" s="461">
        <f t="shared" si="37"/>
        <v>6.2862073326818606E-3</v>
      </c>
      <c r="AP57" s="461">
        <f t="shared" si="38"/>
        <v>0</v>
      </c>
      <c r="AQ57" s="461">
        <f t="shared" si="39"/>
        <v>0</v>
      </c>
      <c r="AR57" s="461">
        <f t="shared" si="40"/>
        <v>6.2862073326818606E-3</v>
      </c>
      <c r="AS57" s="461">
        <f t="shared" si="41"/>
        <v>0</v>
      </c>
      <c r="AT57" s="461">
        <f t="shared" si="42"/>
        <v>0</v>
      </c>
      <c r="AU57" s="461">
        <f t="shared" si="43"/>
        <v>5.919502089350865E-2</v>
      </c>
      <c r="AV57" s="461">
        <f t="shared" si="44"/>
        <v>0</v>
      </c>
      <c r="AW57" s="461">
        <f t="shared" si="45"/>
        <v>0.17129228674445346</v>
      </c>
      <c r="AX57" s="461">
        <f t="shared" si="46"/>
        <v>0</v>
      </c>
      <c r="AY57" s="461">
        <f t="shared" si="47"/>
        <v>4.4123603526680742E-3</v>
      </c>
      <c r="AZ57" s="461">
        <f t="shared" si="48"/>
        <v>0</v>
      </c>
      <c r="BA57" s="461">
        <f t="shared" si="49"/>
        <v>0</v>
      </c>
      <c r="BB57" s="461">
        <f t="shared" si="50"/>
        <v>0</v>
      </c>
      <c r="BC57" s="461">
        <f t="shared" si="51"/>
        <v>0</v>
      </c>
      <c r="BD57" s="461">
        <f t="shared" si="52"/>
        <v>0</v>
      </c>
      <c r="BE57" s="461">
        <f t="shared" si="53"/>
        <v>0</v>
      </c>
      <c r="BF57" s="461">
        <f t="shared" si="54"/>
        <v>0</v>
      </c>
      <c r="BG57" s="461">
        <f t="shared" si="55"/>
        <v>0</v>
      </c>
      <c r="BH57" s="265"/>
      <c r="BI57" s="367">
        <f>'6. Network Design'!H66</f>
        <v>730.21489012047493</v>
      </c>
    </row>
    <row r="58" spans="2:61" s="223" customFormat="1">
      <c r="C58" s="256" t="str">
        <f>'C. Masterfiles'!C118</f>
        <v>S09</v>
      </c>
      <c r="D58" s="256" t="str">
        <f>'C. Masterfiles'!D118</f>
        <v>Входящи повиквания от чужди абонати в роуминг в мрежата на предприятието (Roaming Calls Inbound)</v>
      </c>
      <c r="E58" s="461">
        <f>E23*$BI58/(IF(SUMPRODUCT($E$15:$E$44,BI$50:$BI$79)=0,1,SUMPRODUCT($E$15:$E$44,$BI$50:$BI$79)))</f>
        <v>5.9888376692942089E-3</v>
      </c>
      <c r="F58" s="461">
        <f t="shared" si="3"/>
        <v>4.8400169048569003E-3</v>
      </c>
      <c r="G58" s="461">
        <f t="shared" si="4"/>
        <v>5.9888376692942089E-3</v>
      </c>
      <c r="H58" s="461">
        <f t="shared" si="5"/>
        <v>4.8400169048569003E-3</v>
      </c>
      <c r="I58" s="461">
        <f t="shared" si="6"/>
        <v>5.9888376692942089E-3</v>
      </c>
      <c r="J58" s="461">
        <f t="shared" si="7"/>
        <v>4.8400169048569003E-3</v>
      </c>
      <c r="K58" s="461">
        <f t="shared" si="8"/>
        <v>6.5866910910971051E-3</v>
      </c>
      <c r="L58" s="461">
        <f t="shared" si="9"/>
        <v>6.8954816301932268E-3</v>
      </c>
      <c r="M58" s="461">
        <f t="shared" si="10"/>
        <v>6.8954816301932268E-3</v>
      </c>
      <c r="N58" s="461">
        <f t="shared" si="11"/>
        <v>0</v>
      </c>
      <c r="O58" s="461">
        <f t="shared" si="12"/>
        <v>0</v>
      </c>
      <c r="P58" s="461">
        <f t="shared" si="13"/>
        <v>0</v>
      </c>
      <c r="Q58" s="461">
        <f t="shared" si="14"/>
        <v>0</v>
      </c>
      <c r="R58" s="461">
        <f t="shared" si="15"/>
        <v>6.8954816301932268E-3</v>
      </c>
      <c r="S58" s="461">
        <f t="shared" si="16"/>
        <v>6.8954816301932268E-3</v>
      </c>
      <c r="T58" s="461">
        <f t="shared" si="2"/>
        <v>0</v>
      </c>
      <c r="U58" s="461">
        <f t="shared" si="17"/>
        <v>0</v>
      </c>
      <c r="V58" s="461">
        <f t="shared" si="18"/>
        <v>6.4932344348234167E-2</v>
      </c>
      <c r="W58" s="461">
        <f t="shared" si="19"/>
        <v>0</v>
      </c>
      <c r="X58" s="461">
        <f t="shared" si="20"/>
        <v>0.18789434616631759</v>
      </c>
      <c r="Y58" s="461">
        <f t="shared" si="21"/>
        <v>0</v>
      </c>
      <c r="Z58" s="461">
        <f t="shared" si="22"/>
        <v>0</v>
      </c>
      <c r="AA58" s="461">
        <f t="shared" si="23"/>
        <v>0</v>
      </c>
      <c r="AB58" s="461">
        <f t="shared" si="24"/>
        <v>4.8400169048569003E-3</v>
      </c>
      <c r="AC58" s="461">
        <f t="shared" si="25"/>
        <v>4.8400169048569003E-3</v>
      </c>
      <c r="AD58" s="461">
        <f t="shared" si="26"/>
        <v>0</v>
      </c>
      <c r="AE58" s="461">
        <f t="shared" si="27"/>
        <v>0</v>
      </c>
      <c r="AF58" s="461">
        <f t="shared" si="28"/>
        <v>0</v>
      </c>
      <c r="AG58" s="461">
        <f t="shared" si="29"/>
        <v>0</v>
      </c>
      <c r="AH58" s="461">
        <f t="shared" si="30"/>
        <v>0</v>
      </c>
      <c r="AI58" s="461">
        <f t="shared" si="31"/>
        <v>5.9888376692942089E-3</v>
      </c>
      <c r="AJ58" s="461">
        <f t="shared" si="32"/>
        <v>4.8400169048569003E-3</v>
      </c>
      <c r="AK58" s="461">
        <f t="shared" si="33"/>
        <v>5.9888376692942089E-3</v>
      </c>
      <c r="AL58" s="461">
        <f t="shared" si="34"/>
        <v>4.8400169048569003E-3</v>
      </c>
      <c r="AM58" s="461">
        <f t="shared" si="35"/>
        <v>5.9888376692942089E-3</v>
      </c>
      <c r="AN58" s="461">
        <f t="shared" si="36"/>
        <v>6.8954816301932268E-3</v>
      </c>
      <c r="AO58" s="461">
        <f t="shared" si="37"/>
        <v>6.8954816301932268E-3</v>
      </c>
      <c r="AP58" s="461">
        <f t="shared" si="38"/>
        <v>0</v>
      </c>
      <c r="AQ58" s="461">
        <f t="shared" si="39"/>
        <v>0</v>
      </c>
      <c r="AR58" s="461">
        <f t="shared" si="40"/>
        <v>6.8954816301932268E-3</v>
      </c>
      <c r="AS58" s="461">
        <f t="shared" si="41"/>
        <v>0</v>
      </c>
      <c r="AT58" s="461">
        <f t="shared" si="42"/>
        <v>0</v>
      </c>
      <c r="AU58" s="461">
        <f t="shared" si="43"/>
        <v>6.4932344348234167E-2</v>
      </c>
      <c r="AV58" s="461">
        <f t="shared" si="44"/>
        <v>0</v>
      </c>
      <c r="AW58" s="461">
        <f t="shared" si="45"/>
        <v>0.18789434616631759</v>
      </c>
      <c r="AX58" s="461">
        <f t="shared" si="46"/>
        <v>0</v>
      </c>
      <c r="AY58" s="461">
        <f t="shared" si="47"/>
        <v>4.8400169048569003E-3</v>
      </c>
      <c r="AZ58" s="461">
        <f t="shared" si="48"/>
        <v>0</v>
      </c>
      <c r="BA58" s="461">
        <f t="shared" si="49"/>
        <v>0</v>
      </c>
      <c r="BB58" s="461">
        <f t="shared" si="50"/>
        <v>0</v>
      </c>
      <c r="BC58" s="461">
        <f t="shared" si="51"/>
        <v>0</v>
      </c>
      <c r="BD58" s="461">
        <f t="shared" si="52"/>
        <v>0</v>
      </c>
      <c r="BE58" s="461">
        <f t="shared" si="53"/>
        <v>0</v>
      </c>
      <c r="BF58" s="461">
        <f t="shared" si="54"/>
        <v>0</v>
      </c>
      <c r="BG58" s="461">
        <f t="shared" si="55"/>
        <v>0</v>
      </c>
      <c r="BH58" s="265"/>
      <c r="BI58" s="367">
        <f>'6. Network Design'!H67</f>
        <v>800.98906931393867</v>
      </c>
    </row>
    <row r="59" spans="2:61" s="223" customFormat="1">
      <c r="C59" s="256" t="str">
        <f>'C. Masterfiles'!C119</f>
        <v>S10</v>
      </c>
      <c r="D59" s="256" t="str">
        <f>'C. Masterfiles'!D119</f>
        <v>Гласова поща (Voice mail)</v>
      </c>
      <c r="E59" s="461">
        <f>E24*$BI59/(IF(SUMPRODUCT($E$15:$E$44,BI$50:$BI$79)=0,1,SUMPRODUCT($E$15:$E$44,$BI$50:$BI$79)))</f>
        <v>6.758062827158069E-3</v>
      </c>
      <c r="F59" s="461">
        <f t="shared" si="3"/>
        <v>5.4616839082540832E-3</v>
      </c>
      <c r="G59" s="461">
        <f t="shared" si="4"/>
        <v>6.758062827158069E-3</v>
      </c>
      <c r="H59" s="461">
        <f t="shared" si="5"/>
        <v>5.4616839082540832E-3</v>
      </c>
      <c r="I59" s="461">
        <f t="shared" si="6"/>
        <v>6.758062827158069E-3</v>
      </c>
      <c r="J59" s="461">
        <f t="shared" si="7"/>
        <v>5.4616839082540832E-3</v>
      </c>
      <c r="K59" s="461">
        <f t="shared" si="8"/>
        <v>4.9551376159844502E-3</v>
      </c>
      <c r="L59" s="461">
        <f t="shared" si="9"/>
        <v>7.7811589917166748E-3</v>
      </c>
      <c r="M59" s="461">
        <f t="shared" si="10"/>
        <v>7.7811589917166748E-3</v>
      </c>
      <c r="N59" s="461">
        <f t="shared" si="11"/>
        <v>0</v>
      </c>
      <c r="O59" s="461">
        <f t="shared" si="12"/>
        <v>0</v>
      </c>
      <c r="P59" s="461">
        <f t="shared" si="13"/>
        <v>0</v>
      </c>
      <c r="Q59" s="461">
        <f t="shared" si="14"/>
        <v>1</v>
      </c>
      <c r="R59" s="461">
        <f t="shared" si="15"/>
        <v>7.7811589917166748E-3</v>
      </c>
      <c r="S59" s="461">
        <f t="shared" si="16"/>
        <v>7.7811589917166748E-3</v>
      </c>
      <c r="T59" s="461">
        <f t="shared" si="2"/>
        <v>0</v>
      </c>
      <c r="U59" s="461">
        <f t="shared" si="17"/>
        <v>8.7056548444588398E-3</v>
      </c>
      <c r="V59" s="461">
        <f t="shared" si="18"/>
        <v>0</v>
      </c>
      <c r="W59" s="461">
        <f t="shared" si="19"/>
        <v>0</v>
      </c>
      <c r="X59" s="461">
        <f t="shared" si="20"/>
        <v>0</v>
      </c>
      <c r="Y59" s="461">
        <f t="shared" si="21"/>
        <v>0</v>
      </c>
      <c r="Z59" s="461">
        <f t="shared" si="22"/>
        <v>0</v>
      </c>
      <c r="AA59" s="461">
        <f t="shared" si="23"/>
        <v>0</v>
      </c>
      <c r="AB59" s="461">
        <f t="shared" si="24"/>
        <v>5.4616839082540832E-3</v>
      </c>
      <c r="AC59" s="461">
        <f t="shared" si="25"/>
        <v>5.4616839082540832E-3</v>
      </c>
      <c r="AD59" s="461">
        <f t="shared" si="26"/>
        <v>0</v>
      </c>
      <c r="AE59" s="461">
        <f t="shared" si="27"/>
        <v>0</v>
      </c>
      <c r="AF59" s="461">
        <f t="shared" si="28"/>
        <v>0</v>
      </c>
      <c r="AG59" s="461">
        <f t="shared" si="29"/>
        <v>0</v>
      </c>
      <c r="AH59" s="461">
        <f t="shared" si="30"/>
        <v>0</v>
      </c>
      <c r="AI59" s="461">
        <f t="shared" si="31"/>
        <v>6.758062827158069E-3</v>
      </c>
      <c r="AJ59" s="461">
        <f t="shared" si="32"/>
        <v>5.4616839082540832E-3</v>
      </c>
      <c r="AK59" s="461">
        <f t="shared" si="33"/>
        <v>6.758062827158069E-3</v>
      </c>
      <c r="AL59" s="461">
        <f t="shared" si="34"/>
        <v>5.4616839082540832E-3</v>
      </c>
      <c r="AM59" s="461">
        <f t="shared" si="35"/>
        <v>6.758062827158069E-3</v>
      </c>
      <c r="AN59" s="461">
        <f t="shared" si="36"/>
        <v>7.7811589917166748E-3</v>
      </c>
      <c r="AO59" s="461">
        <f t="shared" si="37"/>
        <v>7.7811589917166748E-3</v>
      </c>
      <c r="AP59" s="461">
        <f t="shared" si="38"/>
        <v>0</v>
      </c>
      <c r="AQ59" s="461">
        <f t="shared" si="39"/>
        <v>0</v>
      </c>
      <c r="AR59" s="461">
        <f t="shared" si="40"/>
        <v>7.7811589917166748E-3</v>
      </c>
      <c r="AS59" s="461">
        <f t="shared" si="41"/>
        <v>0</v>
      </c>
      <c r="AT59" s="461">
        <f t="shared" si="42"/>
        <v>8.7056548444588398E-3</v>
      </c>
      <c r="AU59" s="461">
        <f t="shared" si="43"/>
        <v>0</v>
      </c>
      <c r="AV59" s="461">
        <f t="shared" si="44"/>
        <v>0</v>
      </c>
      <c r="AW59" s="461">
        <f t="shared" si="45"/>
        <v>0</v>
      </c>
      <c r="AX59" s="461">
        <f t="shared" si="46"/>
        <v>0</v>
      </c>
      <c r="AY59" s="461">
        <f t="shared" si="47"/>
        <v>5.4616839082540832E-3</v>
      </c>
      <c r="AZ59" s="461">
        <f t="shared" si="48"/>
        <v>0</v>
      </c>
      <c r="BA59" s="461">
        <f t="shared" si="49"/>
        <v>0</v>
      </c>
      <c r="BB59" s="461">
        <f t="shared" si="50"/>
        <v>0</v>
      </c>
      <c r="BC59" s="461">
        <f t="shared" si="51"/>
        <v>0</v>
      </c>
      <c r="BD59" s="461">
        <f t="shared" si="52"/>
        <v>0</v>
      </c>
      <c r="BE59" s="461">
        <f t="shared" si="53"/>
        <v>0</v>
      </c>
      <c r="BF59" s="461">
        <f t="shared" si="54"/>
        <v>0</v>
      </c>
      <c r="BG59" s="461">
        <f t="shared" si="55"/>
        <v>0</v>
      </c>
      <c r="BH59" s="265"/>
      <c r="BI59" s="367">
        <f>'6. Network Design'!H68</f>
        <v>903.87062618920686</v>
      </c>
    </row>
    <row r="60" spans="2:61" s="223" customFormat="1">
      <c r="C60" s="256" t="str">
        <f>'C. Masterfiles'!C120</f>
        <v>S11</v>
      </c>
      <c r="D60" s="256" t="str">
        <f>'C. Masterfiles'!D120</f>
        <v>Повиквания към центъра за обслужване на клиенти (Help desk call)</v>
      </c>
      <c r="E60" s="461">
        <f>E25*$BI60/(IF(SUMPRODUCT($E$15:$E$44,BI$50:$BI$79)=0,1,SUMPRODUCT($E$15:$E$44,$BI$50:$BI$79)))</f>
        <v>2.5750355073231807E-3</v>
      </c>
      <c r="F60" s="461">
        <f t="shared" si="3"/>
        <v>2.0810741706945887E-3</v>
      </c>
      <c r="G60" s="461">
        <f t="shared" si="4"/>
        <v>2.5750355073231807E-3</v>
      </c>
      <c r="H60" s="461">
        <f t="shared" si="5"/>
        <v>2.0810741706945887E-3</v>
      </c>
      <c r="I60" s="461">
        <f t="shared" si="6"/>
        <v>2.5750355073231807E-3</v>
      </c>
      <c r="J60" s="461">
        <f t="shared" si="7"/>
        <v>2.0810741706945887E-3</v>
      </c>
      <c r="K60" s="461">
        <f t="shared" si="8"/>
        <v>1.8880640253234287E-3</v>
      </c>
      <c r="L60" s="461">
        <f t="shared" si="9"/>
        <v>2.9648674781887793E-3</v>
      </c>
      <c r="M60" s="461">
        <f t="shared" si="10"/>
        <v>2.9648674781887793E-3</v>
      </c>
      <c r="N60" s="461">
        <f t="shared" si="11"/>
        <v>0</v>
      </c>
      <c r="O60" s="461">
        <f t="shared" si="12"/>
        <v>0</v>
      </c>
      <c r="P60" s="461">
        <f t="shared" si="13"/>
        <v>0</v>
      </c>
      <c r="Q60" s="461">
        <f t="shared" si="14"/>
        <v>0</v>
      </c>
      <c r="R60" s="461">
        <f t="shared" si="15"/>
        <v>2.9648674781887793E-3</v>
      </c>
      <c r="S60" s="461">
        <f t="shared" si="16"/>
        <v>2.9648674781887793E-3</v>
      </c>
      <c r="T60" s="461">
        <f t="shared" si="2"/>
        <v>0</v>
      </c>
      <c r="U60" s="461">
        <f t="shared" si="17"/>
        <v>3.3171296142579113E-3</v>
      </c>
      <c r="V60" s="461">
        <f t="shared" si="18"/>
        <v>0</v>
      </c>
      <c r="W60" s="461">
        <f t="shared" si="19"/>
        <v>0</v>
      </c>
      <c r="X60" s="461">
        <f t="shared" si="20"/>
        <v>0</v>
      </c>
      <c r="Y60" s="461">
        <f t="shared" si="21"/>
        <v>0</v>
      </c>
      <c r="Z60" s="461">
        <f t="shared" si="22"/>
        <v>0</v>
      </c>
      <c r="AA60" s="461">
        <f t="shared" si="23"/>
        <v>0</v>
      </c>
      <c r="AB60" s="461">
        <f t="shared" si="24"/>
        <v>2.0810741706945887E-3</v>
      </c>
      <c r="AC60" s="461">
        <f t="shared" si="25"/>
        <v>2.0810741706945887E-3</v>
      </c>
      <c r="AD60" s="461">
        <f t="shared" si="26"/>
        <v>0</v>
      </c>
      <c r="AE60" s="461">
        <f t="shared" si="27"/>
        <v>0</v>
      </c>
      <c r="AF60" s="461">
        <f t="shared" si="28"/>
        <v>0</v>
      </c>
      <c r="AG60" s="461">
        <f t="shared" si="29"/>
        <v>0</v>
      </c>
      <c r="AH60" s="461">
        <f t="shared" si="30"/>
        <v>0</v>
      </c>
      <c r="AI60" s="461">
        <f t="shared" si="31"/>
        <v>2.5750355073231807E-3</v>
      </c>
      <c r="AJ60" s="461">
        <f t="shared" si="32"/>
        <v>2.0810741706945887E-3</v>
      </c>
      <c r="AK60" s="461">
        <f t="shared" si="33"/>
        <v>2.5750355073231807E-3</v>
      </c>
      <c r="AL60" s="461">
        <f t="shared" si="34"/>
        <v>2.0810741706945887E-3</v>
      </c>
      <c r="AM60" s="461">
        <f t="shared" si="35"/>
        <v>2.5750355073231807E-3</v>
      </c>
      <c r="AN60" s="461">
        <f t="shared" si="36"/>
        <v>2.9648674781887793E-3</v>
      </c>
      <c r="AO60" s="461">
        <f t="shared" si="37"/>
        <v>2.9648674781887793E-3</v>
      </c>
      <c r="AP60" s="461">
        <f t="shared" si="38"/>
        <v>0</v>
      </c>
      <c r="AQ60" s="461">
        <f t="shared" si="39"/>
        <v>0</v>
      </c>
      <c r="AR60" s="461">
        <f t="shared" si="40"/>
        <v>2.9648674781887793E-3</v>
      </c>
      <c r="AS60" s="461">
        <f t="shared" si="41"/>
        <v>0</v>
      </c>
      <c r="AT60" s="461">
        <f t="shared" si="42"/>
        <v>3.3171296142579113E-3</v>
      </c>
      <c r="AU60" s="461">
        <f t="shared" si="43"/>
        <v>0</v>
      </c>
      <c r="AV60" s="461">
        <f t="shared" si="44"/>
        <v>0</v>
      </c>
      <c r="AW60" s="461">
        <f t="shared" si="45"/>
        <v>0</v>
      </c>
      <c r="AX60" s="461">
        <f t="shared" si="46"/>
        <v>0</v>
      </c>
      <c r="AY60" s="461">
        <f t="shared" si="47"/>
        <v>2.0810741706945887E-3</v>
      </c>
      <c r="AZ60" s="461">
        <f t="shared" si="48"/>
        <v>0</v>
      </c>
      <c r="BA60" s="461">
        <f t="shared" si="49"/>
        <v>0</v>
      </c>
      <c r="BB60" s="461">
        <f t="shared" si="50"/>
        <v>0</v>
      </c>
      <c r="BC60" s="461">
        <f t="shared" si="51"/>
        <v>0</v>
      </c>
      <c r="BD60" s="461">
        <f t="shared" si="52"/>
        <v>0</v>
      </c>
      <c r="BE60" s="461">
        <f t="shared" si="53"/>
        <v>0</v>
      </c>
      <c r="BF60" s="461">
        <f t="shared" si="54"/>
        <v>0</v>
      </c>
      <c r="BG60" s="461">
        <f t="shared" si="55"/>
        <v>0</v>
      </c>
      <c r="BH60" s="265"/>
      <c r="BI60" s="367">
        <f>'6. Network Design'!H69</f>
        <v>344.4032729483244</v>
      </c>
    </row>
    <row r="61" spans="2:61">
      <c r="C61" s="256" t="str">
        <f>'C. Masterfiles'!C121</f>
        <v>S12</v>
      </c>
      <c r="D61" s="256" t="str">
        <f>'C. Masterfiles'!D121</f>
        <v>Видеоразговори (Video call)</v>
      </c>
      <c r="E61" s="461">
        <f>E26*$BI61/(IF(SUMPRODUCT($E$15:$E$44,BI$50:$BI$79)=0,1,SUMPRODUCT($E$15:$E$44,$BI$50:$BI$79)))</f>
        <v>9.0531746523331319E-2</v>
      </c>
      <c r="F61" s="461">
        <f t="shared" si="3"/>
        <v>7.3165313170156926E-2</v>
      </c>
      <c r="G61" s="461">
        <f t="shared" si="4"/>
        <v>9.0531746523331319E-2</v>
      </c>
      <c r="H61" s="461">
        <f t="shared" si="5"/>
        <v>7.3165313170156926E-2</v>
      </c>
      <c r="I61" s="461">
        <f t="shared" si="6"/>
        <v>9.0531746523331319E-2</v>
      </c>
      <c r="J61" s="461">
        <f t="shared" si="7"/>
        <v>7.3165313170156926E-2</v>
      </c>
      <c r="K61" s="461">
        <f t="shared" si="8"/>
        <v>9.9569345708607732E-2</v>
      </c>
      <c r="L61" s="461">
        <f t="shared" si="9"/>
        <v>0.10423725430088512</v>
      </c>
      <c r="M61" s="461">
        <f t="shared" si="10"/>
        <v>0.10423725430088512</v>
      </c>
      <c r="N61" s="461">
        <f t="shared" si="11"/>
        <v>0</v>
      </c>
      <c r="O61" s="461">
        <f t="shared" si="12"/>
        <v>0</v>
      </c>
      <c r="P61" s="461">
        <f t="shared" si="13"/>
        <v>0</v>
      </c>
      <c r="Q61" s="461">
        <f t="shared" si="14"/>
        <v>0</v>
      </c>
      <c r="R61" s="461">
        <f t="shared" si="15"/>
        <v>0.10423725430088512</v>
      </c>
      <c r="S61" s="461">
        <f t="shared" si="16"/>
        <v>0.10423725430088512</v>
      </c>
      <c r="T61" s="461">
        <f t="shared" si="2"/>
        <v>0</v>
      </c>
      <c r="U61" s="461">
        <f t="shared" si="17"/>
        <v>0.11662190155009117</v>
      </c>
      <c r="V61" s="461">
        <f t="shared" si="18"/>
        <v>0</v>
      </c>
      <c r="W61" s="461">
        <f t="shared" si="19"/>
        <v>0.40944535422460915</v>
      </c>
      <c r="X61" s="461">
        <f t="shared" si="20"/>
        <v>0</v>
      </c>
      <c r="Y61" s="461">
        <f t="shared" si="21"/>
        <v>0</v>
      </c>
      <c r="Z61" s="461">
        <f t="shared" si="22"/>
        <v>0</v>
      </c>
      <c r="AA61" s="461">
        <f t="shared" si="23"/>
        <v>0</v>
      </c>
      <c r="AB61" s="461">
        <f t="shared" si="24"/>
        <v>7.3165313170156926E-2</v>
      </c>
      <c r="AC61" s="461">
        <f t="shared" si="25"/>
        <v>7.3165313170156926E-2</v>
      </c>
      <c r="AD61" s="461">
        <f t="shared" si="26"/>
        <v>0</v>
      </c>
      <c r="AE61" s="461">
        <f t="shared" si="27"/>
        <v>0</v>
      </c>
      <c r="AF61" s="461">
        <f t="shared" si="28"/>
        <v>0</v>
      </c>
      <c r="AG61" s="461">
        <f t="shared" si="29"/>
        <v>0</v>
      </c>
      <c r="AH61" s="461">
        <f t="shared" si="30"/>
        <v>0</v>
      </c>
      <c r="AI61" s="461">
        <f t="shared" si="31"/>
        <v>9.0531746523331319E-2</v>
      </c>
      <c r="AJ61" s="461">
        <f t="shared" si="32"/>
        <v>7.3165313170156926E-2</v>
      </c>
      <c r="AK61" s="461">
        <f t="shared" si="33"/>
        <v>9.0531746523331319E-2</v>
      </c>
      <c r="AL61" s="461">
        <f t="shared" si="34"/>
        <v>7.3165313170156926E-2</v>
      </c>
      <c r="AM61" s="461">
        <f t="shared" si="35"/>
        <v>9.0531746523331319E-2</v>
      </c>
      <c r="AN61" s="461">
        <f t="shared" si="36"/>
        <v>0.10423725430088512</v>
      </c>
      <c r="AO61" s="461">
        <f t="shared" si="37"/>
        <v>0.10423725430088512</v>
      </c>
      <c r="AP61" s="461">
        <f t="shared" si="38"/>
        <v>0</v>
      </c>
      <c r="AQ61" s="461">
        <f t="shared" si="39"/>
        <v>0</v>
      </c>
      <c r="AR61" s="461">
        <f t="shared" si="40"/>
        <v>0.10423725430088512</v>
      </c>
      <c r="AS61" s="461">
        <f t="shared" si="41"/>
        <v>0</v>
      </c>
      <c r="AT61" s="461">
        <f t="shared" si="42"/>
        <v>0.11662190155009117</v>
      </c>
      <c r="AU61" s="461">
        <f t="shared" si="43"/>
        <v>0</v>
      </c>
      <c r="AV61" s="461">
        <f t="shared" si="44"/>
        <v>0.40944535422460915</v>
      </c>
      <c r="AW61" s="461">
        <f t="shared" si="45"/>
        <v>0</v>
      </c>
      <c r="AX61" s="461">
        <f t="shared" si="46"/>
        <v>0</v>
      </c>
      <c r="AY61" s="461">
        <f t="shared" si="47"/>
        <v>7.3165313170156926E-2</v>
      </c>
      <c r="AZ61" s="461">
        <f t="shared" si="48"/>
        <v>0</v>
      </c>
      <c r="BA61" s="461">
        <f t="shared" si="49"/>
        <v>0</v>
      </c>
      <c r="BB61" s="461">
        <f t="shared" si="50"/>
        <v>0</v>
      </c>
      <c r="BC61" s="461">
        <f t="shared" si="51"/>
        <v>0</v>
      </c>
      <c r="BD61" s="461">
        <f t="shared" si="52"/>
        <v>0</v>
      </c>
      <c r="BE61" s="461">
        <f t="shared" si="53"/>
        <v>0</v>
      </c>
      <c r="BF61" s="461">
        <f t="shared" si="54"/>
        <v>0</v>
      </c>
      <c r="BG61" s="461">
        <f t="shared" si="55"/>
        <v>0</v>
      </c>
      <c r="BH61" s="265"/>
      <c r="BI61" s="367">
        <f>'6. Network Design'!H70</f>
        <v>12108.349465353687</v>
      </c>
    </row>
    <row r="62" spans="2:61">
      <c r="C62" s="256" t="str">
        <f>'C. Masterfiles'!C122</f>
        <v>S13</v>
      </c>
      <c r="D62" s="256" t="str">
        <f>'C. Masterfiles'!D122</f>
        <v>MMS в мрежата (MMS on net)</v>
      </c>
      <c r="E62" s="461">
        <f>E27*$BI62/(IF(SUMPRODUCT($E$15:$E$44,BI$50:$BI$79)=0,1,SUMPRODUCT($E$15:$E$44,$BI$50:$BI$79)))</f>
        <v>5.3986353656669626E-4</v>
      </c>
      <c r="F62" s="461">
        <f t="shared" si="3"/>
        <v>4.363031338611287E-4</v>
      </c>
      <c r="G62" s="461">
        <f t="shared" si="4"/>
        <v>5.3986353656669626E-4</v>
      </c>
      <c r="H62" s="461">
        <f t="shared" si="5"/>
        <v>4.363031338611287E-4</v>
      </c>
      <c r="I62" s="461">
        <f t="shared" si="6"/>
        <v>5.3986353656669626E-4</v>
      </c>
      <c r="J62" s="461">
        <f t="shared" si="7"/>
        <v>4.363031338611287E-4</v>
      </c>
      <c r="K62" s="461">
        <f t="shared" si="8"/>
        <v>3.9583800653492557E-4</v>
      </c>
      <c r="L62" s="461">
        <f t="shared" si="9"/>
        <v>3.1079646041278641E-4</v>
      </c>
      <c r="M62" s="461">
        <f t="shared" si="10"/>
        <v>3.1079646041278641E-4</v>
      </c>
      <c r="N62" s="461">
        <f t="shared" si="11"/>
        <v>0</v>
      </c>
      <c r="O62" s="461">
        <f t="shared" si="12"/>
        <v>0</v>
      </c>
      <c r="P62" s="461">
        <f t="shared" si="13"/>
        <v>0.33333333333333331</v>
      </c>
      <c r="Q62" s="461">
        <f t="shared" si="14"/>
        <v>0</v>
      </c>
      <c r="R62" s="461">
        <f t="shared" si="15"/>
        <v>3.1079646041278641E-4</v>
      </c>
      <c r="S62" s="461">
        <f t="shared" si="16"/>
        <v>3.1079646041278641E-4</v>
      </c>
      <c r="T62" s="461">
        <f t="shared" si="2"/>
        <v>1.1332598323190327E-3</v>
      </c>
      <c r="U62" s="461">
        <f t="shared" si="17"/>
        <v>3.4772284104637058E-4</v>
      </c>
      <c r="V62" s="461">
        <f t="shared" si="18"/>
        <v>0</v>
      </c>
      <c r="W62" s="461">
        <f t="shared" si="19"/>
        <v>0</v>
      </c>
      <c r="X62" s="461">
        <f t="shared" si="20"/>
        <v>0</v>
      </c>
      <c r="Y62" s="461">
        <f t="shared" si="21"/>
        <v>0</v>
      </c>
      <c r="Z62" s="461">
        <f t="shared" si="22"/>
        <v>0</v>
      </c>
      <c r="AA62" s="461">
        <f t="shared" si="23"/>
        <v>0</v>
      </c>
      <c r="AB62" s="461">
        <f t="shared" si="24"/>
        <v>4.363031338611287E-4</v>
      </c>
      <c r="AC62" s="461">
        <f t="shared" si="25"/>
        <v>4.363031338611287E-4</v>
      </c>
      <c r="AD62" s="461">
        <f t="shared" si="26"/>
        <v>0</v>
      </c>
      <c r="AE62" s="461">
        <f t="shared" si="27"/>
        <v>0</v>
      </c>
      <c r="AF62" s="461">
        <f t="shared" si="28"/>
        <v>0</v>
      </c>
      <c r="AG62" s="461">
        <f t="shared" si="29"/>
        <v>0</v>
      </c>
      <c r="AH62" s="461">
        <f t="shared" si="30"/>
        <v>0</v>
      </c>
      <c r="AI62" s="461">
        <f t="shared" si="31"/>
        <v>5.3986353656669626E-4</v>
      </c>
      <c r="AJ62" s="461">
        <f t="shared" si="32"/>
        <v>4.363031338611287E-4</v>
      </c>
      <c r="AK62" s="461">
        <f t="shared" si="33"/>
        <v>5.3986353656669626E-4</v>
      </c>
      <c r="AL62" s="461">
        <f t="shared" si="34"/>
        <v>4.363031338611287E-4</v>
      </c>
      <c r="AM62" s="461">
        <f t="shared" si="35"/>
        <v>5.3986353656669626E-4</v>
      </c>
      <c r="AN62" s="461">
        <f t="shared" si="36"/>
        <v>3.1079646041278641E-4</v>
      </c>
      <c r="AO62" s="461">
        <f t="shared" si="37"/>
        <v>3.1079646041278641E-4</v>
      </c>
      <c r="AP62" s="461">
        <f t="shared" si="38"/>
        <v>0</v>
      </c>
      <c r="AQ62" s="461">
        <f t="shared" si="39"/>
        <v>0.33333333333333331</v>
      </c>
      <c r="AR62" s="461">
        <f t="shared" si="40"/>
        <v>3.1079646041278641E-4</v>
      </c>
      <c r="AS62" s="461">
        <f t="shared" si="41"/>
        <v>1.1332598323190327E-3</v>
      </c>
      <c r="AT62" s="461">
        <f t="shared" si="42"/>
        <v>3.4772284104637058E-4</v>
      </c>
      <c r="AU62" s="461">
        <f t="shared" si="43"/>
        <v>0</v>
      </c>
      <c r="AV62" s="461">
        <f t="shared" si="44"/>
        <v>0</v>
      </c>
      <c r="AW62" s="461">
        <f t="shared" si="45"/>
        <v>0</v>
      </c>
      <c r="AX62" s="461">
        <f t="shared" si="46"/>
        <v>0</v>
      </c>
      <c r="AY62" s="461">
        <f t="shared" si="47"/>
        <v>4.363031338611287E-4</v>
      </c>
      <c r="AZ62" s="461">
        <f t="shared" si="48"/>
        <v>0</v>
      </c>
      <c r="BA62" s="461">
        <f t="shared" si="49"/>
        <v>0</v>
      </c>
      <c r="BB62" s="461">
        <f t="shared" si="50"/>
        <v>0</v>
      </c>
      <c r="BC62" s="461">
        <f t="shared" si="51"/>
        <v>0</v>
      </c>
      <c r="BD62" s="461">
        <f t="shared" si="52"/>
        <v>0</v>
      </c>
      <c r="BE62" s="461">
        <f t="shared" si="53"/>
        <v>0</v>
      </c>
      <c r="BF62" s="461">
        <f t="shared" si="54"/>
        <v>0</v>
      </c>
      <c r="BG62" s="461">
        <f t="shared" si="55"/>
        <v>0</v>
      </c>
      <c r="BH62" s="265"/>
      <c r="BI62" s="367">
        <f>'6. Network Design'!H71</f>
        <v>36.102564102564102</v>
      </c>
    </row>
    <row r="63" spans="2:61">
      <c r="C63" s="256" t="str">
        <f>'C. Masterfiles'!C123</f>
        <v>S14</v>
      </c>
      <c r="D63" s="256" t="str">
        <f>'C. Masterfiles'!D123</f>
        <v>Изходящи MMS към други мрежи (MMS outgoing to other network)</v>
      </c>
      <c r="E63" s="461">
        <f>E28*$BI63/(IF(SUMPRODUCT($E$15:$E$44,BI$50:$BI$79)=0,1,SUMPRODUCT($E$15:$E$44,$BI$50:$BI$79)))</f>
        <v>2.6993176828334813E-4</v>
      </c>
      <c r="F63" s="461">
        <f t="shared" si="3"/>
        <v>2.1815156693056435E-4</v>
      </c>
      <c r="G63" s="461">
        <f t="shared" si="4"/>
        <v>2.6993176828334813E-4</v>
      </c>
      <c r="H63" s="461">
        <f t="shared" si="5"/>
        <v>2.1815156693056435E-4</v>
      </c>
      <c r="I63" s="461">
        <f t="shared" si="6"/>
        <v>2.6993176828334813E-4</v>
      </c>
      <c r="J63" s="461">
        <f t="shared" si="7"/>
        <v>2.1815156693056435E-4</v>
      </c>
      <c r="K63" s="461">
        <f t="shared" si="8"/>
        <v>2.9687850490119419E-4</v>
      </c>
      <c r="L63" s="461">
        <f t="shared" si="9"/>
        <v>3.1079646041278641E-4</v>
      </c>
      <c r="M63" s="461">
        <f t="shared" si="10"/>
        <v>3.1079646041278641E-4</v>
      </c>
      <c r="N63" s="461">
        <f t="shared" si="11"/>
        <v>0</v>
      </c>
      <c r="O63" s="461">
        <f t="shared" si="12"/>
        <v>0</v>
      </c>
      <c r="P63" s="461">
        <f t="shared" si="13"/>
        <v>0.33333333333333331</v>
      </c>
      <c r="Q63" s="461">
        <f t="shared" si="14"/>
        <v>0</v>
      </c>
      <c r="R63" s="461">
        <f t="shared" si="15"/>
        <v>3.1079646041278641E-4</v>
      </c>
      <c r="S63" s="461">
        <f t="shared" si="16"/>
        <v>3.1079646041278641E-4</v>
      </c>
      <c r="T63" s="461">
        <f t="shared" si="2"/>
        <v>1.1332598323190327E-3</v>
      </c>
      <c r="U63" s="461">
        <f t="shared" si="17"/>
        <v>3.4772284104637058E-4</v>
      </c>
      <c r="V63" s="461">
        <f t="shared" si="18"/>
        <v>0</v>
      </c>
      <c r="W63" s="461">
        <f t="shared" si="19"/>
        <v>1.220812728414197E-3</v>
      </c>
      <c r="X63" s="461">
        <f t="shared" si="20"/>
        <v>0</v>
      </c>
      <c r="Y63" s="461">
        <f t="shared" si="21"/>
        <v>0</v>
      </c>
      <c r="Z63" s="461">
        <f t="shared" si="22"/>
        <v>0</v>
      </c>
      <c r="AA63" s="461">
        <f t="shared" si="23"/>
        <v>0</v>
      </c>
      <c r="AB63" s="461">
        <f t="shared" si="24"/>
        <v>2.1815156693056435E-4</v>
      </c>
      <c r="AC63" s="461">
        <f t="shared" si="25"/>
        <v>2.1815156693056435E-4</v>
      </c>
      <c r="AD63" s="461">
        <f t="shared" si="26"/>
        <v>0</v>
      </c>
      <c r="AE63" s="461">
        <f t="shared" si="27"/>
        <v>0</v>
      </c>
      <c r="AF63" s="461">
        <f t="shared" si="28"/>
        <v>0</v>
      </c>
      <c r="AG63" s="461">
        <f t="shared" si="29"/>
        <v>0</v>
      </c>
      <c r="AH63" s="461">
        <f t="shared" si="30"/>
        <v>0</v>
      </c>
      <c r="AI63" s="461">
        <f t="shared" si="31"/>
        <v>2.6993176828334813E-4</v>
      </c>
      <c r="AJ63" s="461">
        <f t="shared" si="32"/>
        <v>2.1815156693056435E-4</v>
      </c>
      <c r="AK63" s="461">
        <f t="shared" si="33"/>
        <v>2.6993176828334813E-4</v>
      </c>
      <c r="AL63" s="461">
        <f t="shared" si="34"/>
        <v>2.1815156693056435E-4</v>
      </c>
      <c r="AM63" s="461">
        <f t="shared" si="35"/>
        <v>2.6993176828334813E-4</v>
      </c>
      <c r="AN63" s="461">
        <f t="shared" si="36"/>
        <v>3.1079646041278641E-4</v>
      </c>
      <c r="AO63" s="461">
        <f t="shared" si="37"/>
        <v>3.1079646041278641E-4</v>
      </c>
      <c r="AP63" s="461">
        <f t="shared" si="38"/>
        <v>0</v>
      </c>
      <c r="AQ63" s="461">
        <f t="shared" si="39"/>
        <v>0.33333333333333331</v>
      </c>
      <c r="AR63" s="461">
        <f t="shared" si="40"/>
        <v>3.1079646041278641E-4</v>
      </c>
      <c r="AS63" s="461">
        <f t="shared" si="41"/>
        <v>1.1332598323190327E-3</v>
      </c>
      <c r="AT63" s="461">
        <f t="shared" si="42"/>
        <v>3.4772284104637058E-4</v>
      </c>
      <c r="AU63" s="461">
        <f t="shared" si="43"/>
        <v>0</v>
      </c>
      <c r="AV63" s="461">
        <f t="shared" si="44"/>
        <v>1.220812728414197E-3</v>
      </c>
      <c r="AW63" s="461">
        <f t="shared" si="45"/>
        <v>0</v>
      </c>
      <c r="AX63" s="461">
        <f t="shared" si="46"/>
        <v>0</v>
      </c>
      <c r="AY63" s="461">
        <f t="shared" si="47"/>
        <v>2.1815156693056435E-4</v>
      </c>
      <c r="AZ63" s="461">
        <f t="shared" si="48"/>
        <v>0</v>
      </c>
      <c r="BA63" s="461">
        <f t="shared" si="49"/>
        <v>0</v>
      </c>
      <c r="BB63" s="461">
        <f t="shared" si="50"/>
        <v>0</v>
      </c>
      <c r="BC63" s="461">
        <f t="shared" si="51"/>
        <v>0</v>
      </c>
      <c r="BD63" s="461">
        <f t="shared" si="52"/>
        <v>0</v>
      </c>
      <c r="BE63" s="461">
        <f t="shared" si="53"/>
        <v>0</v>
      </c>
      <c r="BF63" s="461">
        <f t="shared" si="54"/>
        <v>0</v>
      </c>
      <c r="BG63" s="461">
        <f t="shared" si="55"/>
        <v>0</v>
      </c>
      <c r="BH63" s="265"/>
      <c r="BI63" s="367">
        <f>'6. Network Design'!H72</f>
        <v>36.102564102564102</v>
      </c>
    </row>
    <row r="64" spans="2:61">
      <c r="C64" s="256" t="str">
        <f>'C. Masterfiles'!C124</f>
        <v>S15</v>
      </c>
      <c r="D64" s="256" t="str">
        <f>'C. Masterfiles'!D124</f>
        <v>Входящи MMS от други мрежи (MMS incoming from other network)</v>
      </c>
      <c r="E64" s="461">
        <f>E29*$BI64/(IF(SUMPRODUCT($E$15:$E$44,BI$50:$BI$79)=0,1,SUMPRODUCT($E$15:$E$44,$BI$50:$BI$79)))</f>
        <v>2.6993176828334813E-4</v>
      </c>
      <c r="F64" s="461">
        <f t="shared" si="3"/>
        <v>2.1815156693056435E-4</v>
      </c>
      <c r="G64" s="461">
        <f t="shared" si="4"/>
        <v>2.6993176828334813E-4</v>
      </c>
      <c r="H64" s="461">
        <f t="shared" si="5"/>
        <v>2.1815156693056435E-4</v>
      </c>
      <c r="I64" s="461">
        <f t="shared" si="6"/>
        <v>2.6993176828334813E-4</v>
      </c>
      <c r="J64" s="461">
        <f t="shared" si="7"/>
        <v>2.1815156693056435E-4</v>
      </c>
      <c r="K64" s="461">
        <f t="shared" si="8"/>
        <v>2.9687850490119419E-4</v>
      </c>
      <c r="L64" s="461">
        <f t="shared" si="9"/>
        <v>3.1079646041278641E-4</v>
      </c>
      <c r="M64" s="461">
        <f t="shared" si="10"/>
        <v>3.1079646041278641E-4</v>
      </c>
      <c r="N64" s="461">
        <f t="shared" si="11"/>
        <v>0</v>
      </c>
      <c r="O64" s="461">
        <f t="shared" si="12"/>
        <v>0</v>
      </c>
      <c r="P64" s="461">
        <f t="shared" si="13"/>
        <v>0.33333333333333331</v>
      </c>
      <c r="Q64" s="461">
        <f t="shared" si="14"/>
        <v>0</v>
      </c>
      <c r="R64" s="461">
        <f t="shared" si="15"/>
        <v>3.1079646041278641E-4</v>
      </c>
      <c r="S64" s="461">
        <f t="shared" si="16"/>
        <v>3.1079646041278641E-4</v>
      </c>
      <c r="T64" s="461">
        <f t="shared" si="2"/>
        <v>1.1332598323190327E-3</v>
      </c>
      <c r="U64" s="461">
        <f t="shared" si="17"/>
        <v>0</v>
      </c>
      <c r="V64" s="461">
        <f t="shared" si="18"/>
        <v>2.9266618159593106E-3</v>
      </c>
      <c r="W64" s="461">
        <f t="shared" si="19"/>
        <v>1.220812728414197E-3</v>
      </c>
      <c r="X64" s="461">
        <f t="shared" si="20"/>
        <v>0</v>
      </c>
      <c r="Y64" s="461">
        <f t="shared" si="21"/>
        <v>0</v>
      </c>
      <c r="Z64" s="461">
        <f t="shared" si="22"/>
        <v>0</v>
      </c>
      <c r="AA64" s="461">
        <f t="shared" si="23"/>
        <v>0</v>
      </c>
      <c r="AB64" s="461">
        <f t="shared" si="24"/>
        <v>2.1815156693056435E-4</v>
      </c>
      <c r="AC64" s="461">
        <f t="shared" si="25"/>
        <v>2.1815156693056435E-4</v>
      </c>
      <c r="AD64" s="461">
        <f t="shared" si="26"/>
        <v>0</v>
      </c>
      <c r="AE64" s="461">
        <f t="shared" si="27"/>
        <v>0</v>
      </c>
      <c r="AF64" s="461">
        <f t="shared" si="28"/>
        <v>0</v>
      </c>
      <c r="AG64" s="461">
        <f t="shared" si="29"/>
        <v>0</v>
      </c>
      <c r="AH64" s="461">
        <f t="shared" si="30"/>
        <v>0</v>
      </c>
      <c r="AI64" s="461">
        <f t="shared" si="31"/>
        <v>2.6993176828334813E-4</v>
      </c>
      <c r="AJ64" s="461">
        <f t="shared" si="32"/>
        <v>2.1815156693056435E-4</v>
      </c>
      <c r="AK64" s="461">
        <f t="shared" si="33"/>
        <v>2.6993176828334813E-4</v>
      </c>
      <c r="AL64" s="461">
        <f t="shared" si="34"/>
        <v>2.1815156693056435E-4</v>
      </c>
      <c r="AM64" s="461">
        <f t="shared" si="35"/>
        <v>2.6993176828334813E-4</v>
      </c>
      <c r="AN64" s="461">
        <f t="shared" si="36"/>
        <v>3.1079646041278641E-4</v>
      </c>
      <c r="AO64" s="461">
        <f t="shared" si="37"/>
        <v>3.1079646041278641E-4</v>
      </c>
      <c r="AP64" s="461">
        <f t="shared" si="38"/>
        <v>0</v>
      </c>
      <c r="AQ64" s="461">
        <f t="shared" si="39"/>
        <v>0.33333333333333331</v>
      </c>
      <c r="AR64" s="461">
        <f t="shared" si="40"/>
        <v>3.1079646041278641E-4</v>
      </c>
      <c r="AS64" s="461">
        <f t="shared" si="41"/>
        <v>1.1332598323190327E-3</v>
      </c>
      <c r="AT64" s="461">
        <f t="shared" si="42"/>
        <v>0</v>
      </c>
      <c r="AU64" s="461">
        <f t="shared" si="43"/>
        <v>2.9266618159593106E-3</v>
      </c>
      <c r="AV64" s="461">
        <f t="shared" si="44"/>
        <v>1.220812728414197E-3</v>
      </c>
      <c r="AW64" s="461">
        <f t="shared" si="45"/>
        <v>0</v>
      </c>
      <c r="AX64" s="461">
        <f t="shared" si="46"/>
        <v>0</v>
      </c>
      <c r="AY64" s="461">
        <f t="shared" si="47"/>
        <v>2.1815156693056435E-4</v>
      </c>
      <c r="AZ64" s="461">
        <f t="shared" si="48"/>
        <v>0</v>
      </c>
      <c r="BA64" s="461">
        <f t="shared" si="49"/>
        <v>0</v>
      </c>
      <c r="BB64" s="461">
        <f t="shared" si="50"/>
        <v>0</v>
      </c>
      <c r="BC64" s="461">
        <f t="shared" si="51"/>
        <v>0</v>
      </c>
      <c r="BD64" s="461">
        <f t="shared" si="52"/>
        <v>0</v>
      </c>
      <c r="BE64" s="461">
        <f t="shared" si="53"/>
        <v>0</v>
      </c>
      <c r="BF64" s="461">
        <f t="shared" si="54"/>
        <v>0</v>
      </c>
      <c r="BG64" s="461">
        <f t="shared" si="55"/>
        <v>0</v>
      </c>
      <c r="BH64" s="265"/>
      <c r="BI64" s="367">
        <f>'6. Network Design'!H73</f>
        <v>36.102564102564102</v>
      </c>
    </row>
    <row r="65" spans="3:63">
      <c r="C65" s="256" t="str">
        <f>'C. Masterfiles'!C125</f>
        <v>S16</v>
      </c>
      <c r="D65" s="256" t="str">
        <f>'C. Masterfiles'!D125</f>
        <v>SMS в мрежата (SMS on net)</v>
      </c>
      <c r="E65" s="461">
        <f>E30*$BI65/(IF(SUMPRODUCT($E$15:$E$44,BI$50:$BI$79)=0,1,SUMPRODUCT($E$15:$E$44,$BI$50:$BI$79)))</f>
        <v>2.9211847516218459E-5</v>
      </c>
      <c r="F65" s="461">
        <f t="shared" si="3"/>
        <v>2.3608226438580673E-5</v>
      </c>
      <c r="G65" s="461">
        <f t="shared" si="4"/>
        <v>2.9211847516218459E-5</v>
      </c>
      <c r="H65" s="461">
        <f t="shared" si="5"/>
        <v>2.3608226438580673E-5</v>
      </c>
      <c r="I65" s="461">
        <f t="shared" si="6"/>
        <v>2.9211847516218459E-5</v>
      </c>
      <c r="J65" s="461">
        <f t="shared" si="7"/>
        <v>2.3608226438580673E-5</v>
      </c>
      <c r="K65" s="461">
        <f t="shared" si="8"/>
        <v>2.1418671024827748E-5</v>
      </c>
      <c r="L65" s="461">
        <f t="shared" si="9"/>
        <v>1.6817099498693605E-5</v>
      </c>
      <c r="M65" s="461">
        <f t="shared" si="10"/>
        <v>1.6817099498693605E-5</v>
      </c>
      <c r="N65" s="461">
        <f t="shared" si="11"/>
        <v>0.66666666666666674</v>
      </c>
      <c r="O65" s="461">
        <f t="shared" si="12"/>
        <v>0.66666666666666674</v>
      </c>
      <c r="P65" s="461">
        <f t="shared" si="13"/>
        <v>0</v>
      </c>
      <c r="Q65" s="461">
        <f t="shared" si="14"/>
        <v>0</v>
      </c>
      <c r="R65" s="461">
        <f t="shared" si="15"/>
        <v>1.6817099498693605E-5</v>
      </c>
      <c r="S65" s="461">
        <f t="shared" si="16"/>
        <v>1.6817099498693605E-5</v>
      </c>
      <c r="T65" s="461">
        <f t="shared" si="2"/>
        <v>6.1320335928761224E-5</v>
      </c>
      <c r="U65" s="461">
        <f t="shared" si="17"/>
        <v>1.8815174433063315E-5</v>
      </c>
      <c r="V65" s="461">
        <f t="shared" si="18"/>
        <v>0</v>
      </c>
      <c r="W65" s="461">
        <f t="shared" si="19"/>
        <v>0</v>
      </c>
      <c r="X65" s="461">
        <f t="shared" si="20"/>
        <v>0</v>
      </c>
      <c r="Y65" s="461">
        <f t="shared" si="21"/>
        <v>0</v>
      </c>
      <c r="Z65" s="461">
        <f t="shared" si="22"/>
        <v>0</v>
      </c>
      <c r="AA65" s="461">
        <f t="shared" si="23"/>
        <v>0</v>
      </c>
      <c r="AB65" s="461">
        <f t="shared" si="24"/>
        <v>2.3608226438580673E-5</v>
      </c>
      <c r="AC65" s="461">
        <f t="shared" si="25"/>
        <v>2.3608226438580673E-5</v>
      </c>
      <c r="AD65" s="461">
        <f t="shared" si="26"/>
        <v>0</v>
      </c>
      <c r="AE65" s="461">
        <f t="shared" si="27"/>
        <v>0</v>
      </c>
      <c r="AF65" s="461">
        <f t="shared" si="28"/>
        <v>0</v>
      </c>
      <c r="AG65" s="461">
        <f t="shared" si="29"/>
        <v>0</v>
      </c>
      <c r="AH65" s="461">
        <f t="shared" si="30"/>
        <v>0</v>
      </c>
      <c r="AI65" s="461">
        <f t="shared" si="31"/>
        <v>2.9211847516218459E-5</v>
      </c>
      <c r="AJ65" s="461">
        <f t="shared" si="32"/>
        <v>2.3608226438580673E-5</v>
      </c>
      <c r="AK65" s="461">
        <f t="shared" si="33"/>
        <v>2.9211847516218459E-5</v>
      </c>
      <c r="AL65" s="461">
        <f t="shared" si="34"/>
        <v>2.3608226438580673E-5</v>
      </c>
      <c r="AM65" s="461">
        <f t="shared" si="35"/>
        <v>2.9211847516218459E-5</v>
      </c>
      <c r="AN65" s="461">
        <f t="shared" si="36"/>
        <v>1.6817099498693605E-5</v>
      </c>
      <c r="AO65" s="461">
        <f t="shared" si="37"/>
        <v>1.6817099498693605E-5</v>
      </c>
      <c r="AP65" s="461">
        <f t="shared" si="38"/>
        <v>0.66666666666666674</v>
      </c>
      <c r="AQ65" s="461">
        <f t="shared" si="39"/>
        <v>0</v>
      </c>
      <c r="AR65" s="461">
        <f t="shared" si="40"/>
        <v>1.6817099498693605E-5</v>
      </c>
      <c r="AS65" s="461">
        <f t="shared" si="41"/>
        <v>6.1320335928761224E-5</v>
      </c>
      <c r="AT65" s="461">
        <f t="shared" si="42"/>
        <v>1.8815174433063315E-5</v>
      </c>
      <c r="AU65" s="461">
        <f t="shared" si="43"/>
        <v>0</v>
      </c>
      <c r="AV65" s="461">
        <f t="shared" si="44"/>
        <v>0</v>
      </c>
      <c r="AW65" s="461">
        <f t="shared" si="45"/>
        <v>0</v>
      </c>
      <c r="AX65" s="461">
        <f t="shared" si="46"/>
        <v>0</v>
      </c>
      <c r="AY65" s="461">
        <f t="shared" si="47"/>
        <v>2.3608226438580673E-5</v>
      </c>
      <c r="AZ65" s="461">
        <f t="shared" si="48"/>
        <v>0</v>
      </c>
      <c r="BA65" s="461">
        <f t="shared" si="49"/>
        <v>0</v>
      </c>
      <c r="BB65" s="461">
        <f t="shared" si="50"/>
        <v>0</v>
      </c>
      <c r="BC65" s="461">
        <f t="shared" si="51"/>
        <v>0</v>
      </c>
      <c r="BD65" s="461">
        <f t="shared" si="52"/>
        <v>0</v>
      </c>
      <c r="BE65" s="461">
        <f t="shared" si="53"/>
        <v>0</v>
      </c>
      <c r="BF65" s="461">
        <f t="shared" si="54"/>
        <v>0</v>
      </c>
      <c r="BG65" s="461">
        <f t="shared" si="55"/>
        <v>0</v>
      </c>
      <c r="BH65" s="265"/>
      <c r="BI65" s="367">
        <f>'6. Network Design'!H74</f>
        <v>1.9534984789222078</v>
      </c>
    </row>
    <row r="66" spans="3:63">
      <c r="C66" s="256" t="str">
        <f>'C. Masterfiles'!C126</f>
        <v>S17</v>
      </c>
      <c r="D66" s="256" t="str">
        <f>'C. Masterfiles'!D126</f>
        <v>Изходящи SMS към други мрежи (SMS outgoing to other network)</v>
      </c>
      <c r="E66" s="461">
        <f>E31*$BI66/(IF(SUMPRODUCT($E$15:$E$44,BI$50:$BI$79)=0,1,SUMPRODUCT($E$15:$E$44,$BI$50:$BI$79)))</f>
        <v>4.8686412527030759E-6</v>
      </c>
      <c r="F66" s="461">
        <f t="shared" si="3"/>
        <v>3.9347044064301122E-6</v>
      </c>
      <c r="G66" s="461">
        <f t="shared" si="4"/>
        <v>4.8686412527030759E-6</v>
      </c>
      <c r="H66" s="461">
        <f t="shared" si="5"/>
        <v>3.9347044064301122E-6</v>
      </c>
      <c r="I66" s="461">
        <f t="shared" si="6"/>
        <v>4.8686412527030759E-6</v>
      </c>
      <c r="J66" s="461">
        <f t="shared" si="7"/>
        <v>3.9347044064301122E-6</v>
      </c>
      <c r="K66" s="461">
        <f t="shared" si="8"/>
        <v>5.3546677562069362E-6</v>
      </c>
      <c r="L66" s="461">
        <f t="shared" si="9"/>
        <v>5.6056998328978674E-6</v>
      </c>
      <c r="M66" s="461">
        <f t="shared" si="10"/>
        <v>5.6056998328978674E-6</v>
      </c>
      <c r="N66" s="461">
        <f t="shared" si="11"/>
        <v>0.22222222222222221</v>
      </c>
      <c r="O66" s="461">
        <f t="shared" si="12"/>
        <v>0.22222222222222221</v>
      </c>
      <c r="P66" s="461">
        <f t="shared" si="13"/>
        <v>0</v>
      </c>
      <c r="Q66" s="461">
        <f t="shared" si="14"/>
        <v>0</v>
      </c>
      <c r="R66" s="461">
        <f t="shared" si="15"/>
        <v>5.6056998328978674E-6</v>
      </c>
      <c r="S66" s="461">
        <f t="shared" si="16"/>
        <v>5.6056998328978674E-6</v>
      </c>
      <c r="T66" s="461">
        <f t="shared" si="2"/>
        <v>2.0440111976253737E-5</v>
      </c>
      <c r="U66" s="461">
        <f t="shared" si="17"/>
        <v>6.2717248110211046E-6</v>
      </c>
      <c r="V66" s="461">
        <f t="shared" si="18"/>
        <v>0</v>
      </c>
      <c r="W66" s="461">
        <f t="shared" si="19"/>
        <v>2.2019265272782707E-5</v>
      </c>
      <c r="X66" s="461">
        <f t="shared" si="20"/>
        <v>0</v>
      </c>
      <c r="Y66" s="461">
        <f t="shared" si="21"/>
        <v>0</v>
      </c>
      <c r="Z66" s="461">
        <f t="shared" si="22"/>
        <v>0</v>
      </c>
      <c r="AA66" s="461">
        <f t="shared" si="23"/>
        <v>0</v>
      </c>
      <c r="AB66" s="461">
        <f t="shared" si="24"/>
        <v>3.9347044064301122E-6</v>
      </c>
      <c r="AC66" s="461">
        <f t="shared" si="25"/>
        <v>3.9347044064301122E-6</v>
      </c>
      <c r="AD66" s="461">
        <f t="shared" si="26"/>
        <v>0</v>
      </c>
      <c r="AE66" s="461">
        <f t="shared" si="27"/>
        <v>0</v>
      </c>
      <c r="AF66" s="461">
        <f t="shared" si="28"/>
        <v>0</v>
      </c>
      <c r="AG66" s="461">
        <f t="shared" si="29"/>
        <v>0</v>
      </c>
      <c r="AH66" s="461">
        <f t="shared" si="30"/>
        <v>0</v>
      </c>
      <c r="AI66" s="461">
        <f t="shared" si="31"/>
        <v>4.8686412527030759E-6</v>
      </c>
      <c r="AJ66" s="461">
        <f t="shared" si="32"/>
        <v>3.9347044064301122E-6</v>
      </c>
      <c r="AK66" s="461">
        <f t="shared" si="33"/>
        <v>4.8686412527030759E-6</v>
      </c>
      <c r="AL66" s="461">
        <f t="shared" si="34"/>
        <v>3.9347044064301122E-6</v>
      </c>
      <c r="AM66" s="461">
        <f t="shared" si="35"/>
        <v>4.8686412527030759E-6</v>
      </c>
      <c r="AN66" s="461">
        <f t="shared" si="36"/>
        <v>5.6056998328978674E-6</v>
      </c>
      <c r="AO66" s="461">
        <f t="shared" si="37"/>
        <v>5.6056998328978674E-6</v>
      </c>
      <c r="AP66" s="461">
        <f t="shared" si="38"/>
        <v>0.22222222222222221</v>
      </c>
      <c r="AQ66" s="461">
        <f t="shared" si="39"/>
        <v>0</v>
      </c>
      <c r="AR66" s="461">
        <f t="shared" si="40"/>
        <v>5.6056998328978674E-6</v>
      </c>
      <c r="AS66" s="461">
        <f t="shared" si="41"/>
        <v>2.0440111976253737E-5</v>
      </c>
      <c r="AT66" s="461">
        <f t="shared" si="42"/>
        <v>6.2717248110211046E-6</v>
      </c>
      <c r="AU66" s="461">
        <f t="shared" si="43"/>
        <v>0</v>
      </c>
      <c r="AV66" s="461">
        <f t="shared" si="44"/>
        <v>2.2019265272782707E-5</v>
      </c>
      <c r="AW66" s="461">
        <f t="shared" si="45"/>
        <v>0</v>
      </c>
      <c r="AX66" s="461">
        <f t="shared" si="46"/>
        <v>0</v>
      </c>
      <c r="AY66" s="461">
        <f t="shared" si="47"/>
        <v>3.9347044064301122E-6</v>
      </c>
      <c r="AZ66" s="461">
        <f t="shared" si="48"/>
        <v>0</v>
      </c>
      <c r="BA66" s="461">
        <f t="shared" si="49"/>
        <v>0</v>
      </c>
      <c r="BB66" s="461">
        <f t="shared" si="50"/>
        <v>0</v>
      </c>
      <c r="BC66" s="461">
        <f t="shared" si="51"/>
        <v>0</v>
      </c>
      <c r="BD66" s="461">
        <f t="shared" si="52"/>
        <v>0</v>
      </c>
      <c r="BE66" s="461">
        <f t="shared" si="53"/>
        <v>0</v>
      </c>
      <c r="BF66" s="461">
        <f t="shared" si="54"/>
        <v>0</v>
      </c>
      <c r="BG66" s="461">
        <f t="shared" si="55"/>
        <v>0</v>
      </c>
      <c r="BH66" s="265"/>
      <c r="BI66" s="367">
        <f>'6. Network Design'!H75</f>
        <v>0.65116615964073588</v>
      </c>
    </row>
    <row r="67" spans="3:63">
      <c r="C67" s="256" t="str">
        <f>'C. Masterfiles'!C127</f>
        <v>S18</v>
      </c>
      <c r="D67" s="256" t="str">
        <f>'C. Masterfiles'!D127</f>
        <v>Входящи SMS от други мрежи (SMS incoming from other network)</v>
      </c>
      <c r="E67" s="461">
        <f>E32*$BI67/(IF(SUMPRODUCT($E$15:$E$44,BI$50:$BI$79)=0,1,SUMPRODUCT($E$15:$E$44,$BI$50:$BI$79)))</f>
        <v>2.4343206263515379E-6</v>
      </c>
      <c r="F67" s="461">
        <f t="shared" si="3"/>
        <v>1.9673522032150561E-6</v>
      </c>
      <c r="G67" s="461">
        <f t="shared" si="4"/>
        <v>2.4343206263515379E-6</v>
      </c>
      <c r="H67" s="461">
        <f t="shared" si="5"/>
        <v>1.9673522032150561E-6</v>
      </c>
      <c r="I67" s="461">
        <f t="shared" si="6"/>
        <v>2.4343206263515379E-6</v>
      </c>
      <c r="J67" s="461">
        <f t="shared" si="7"/>
        <v>1.9673522032150561E-6</v>
      </c>
      <c r="K67" s="461">
        <f t="shared" si="8"/>
        <v>2.6773338781034681E-6</v>
      </c>
      <c r="L67" s="461">
        <f t="shared" si="9"/>
        <v>2.8028499164489337E-6</v>
      </c>
      <c r="M67" s="461">
        <f t="shared" si="10"/>
        <v>2.8028499164489337E-6</v>
      </c>
      <c r="N67" s="461">
        <f t="shared" si="11"/>
        <v>0.1111111111111111</v>
      </c>
      <c r="O67" s="461">
        <f t="shared" si="12"/>
        <v>0.1111111111111111</v>
      </c>
      <c r="P67" s="461">
        <f t="shared" si="13"/>
        <v>0</v>
      </c>
      <c r="Q67" s="461">
        <f t="shared" si="14"/>
        <v>0</v>
      </c>
      <c r="R67" s="461">
        <f t="shared" si="15"/>
        <v>2.8028499164489337E-6</v>
      </c>
      <c r="S67" s="461">
        <f t="shared" si="16"/>
        <v>2.8028499164489337E-6</v>
      </c>
      <c r="T67" s="461">
        <f t="shared" si="2"/>
        <v>1.0220055988126868E-5</v>
      </c>
      <c r="U67" s="461">
        <f t="shared" si="17"/>
        <v>0</v>
      </c>
      <c r="V67" s="461">
        <f t="shared" si="18"/>
        <v>2.6393459614826293E-5</v>
      </c>
      <c r="W67" s="461">
        <f t="shared" si="19"/>
        <v>1.1009632636391354E-5</v>
      </c>
      <c r="X67" s="461">
        <f t="shared" si="20"/>
        <v>0</v>
      </c>
      <c r="Y67" s="461">
        <f t="shared" si="21"/>
        <v>0</v>
      </c>
      <c r="Z67" s="461">
        <f t="shared" si="22"/>
        <v>0</v>
      </c>
      <c r="AA67" s="461">
        <f t="shared" si="23"/>
        <v>0</v>
      </c>
      <c r="AB67" s="461">
        <f t="shared" si="24"/>
        <v>1.9673522032150561E-6</v>
      </c>
      <c r="AC67" s="461">
        <f t="shared" si="25"/>
        <v>1.9673522032150561E-6</v>
      </c>
      <c r="AD67" s="461">
        <f t="shared" si="26"/>
        <v>0</v>
      </c>
      <c r="AE67" s="461">
        <f t="shared" si="27"/>
        <v>0</v>
      </c>
      <c r="AF67" s="461">
        <f t="shared" si="28"/>
        <v>0</v>
      </c>
      <c r="AG67" s="461">
        <f t="shared" si="29"/>
        <v>0</v>
      </c>
      <c r="AH67" s="461">
        <f t="shared" si="30"/>
        <v>0</v>
      </c>
      <c r="AI67" s="461">
        <f t="shared" si="31"/>
        <v>2.4343206263515379E-6</v>
      </c>
      <c r="AJ67" s="461">
        <f t="shared" si="32"/>
        <v>1.9673522032150561E-6</v>
      </c>
      <c r="AK67" s="461">
        <f t="shared" si="33"/>
        <v>2.4343206263515379E-6</v>
      </c>
      <c r="AL67" s="461">
        <f t="shared" si="34"/>
        <v>1.9673522032150561E-6</v>
      </c>
      <c r="AM67" s="461">
        <f t="shared" si="35"/>
        <v>2.4343206263515379E-6</v>
      </c>
      <c r="AN67" s="461">
        <f t="shared" si="36"/>
        <v>2.8028499164489337E-6</v>
      </c>
      <c r="AO67" s="461">
        <f t="shared" si="37"/>
        <v>2.8028499164489337E-6</v>
      </c>
      <c r="AP67" s="461">
        <f t="shared" si="38"/>
        <v>0.1111111111111111</v>
      </c>
      <c r="AQ67" s="461">
        <f t="shared" si="39"/>
        <v>0</v>
      </c>
      <c r="AR67" s="461">
        <f t="shared" si="40"/>
        <v>2.8028499164489337E-6</v>
      </c>
      <c r="AS67" s="461">
        <f t="shared" si="41"/>
        <v>1.0220055988126868E-5</v>
      </c>
      <c r="AT67" s="461">
        <f t="shared" si="42"/>
        <v>0</v>
      </c>
      <c r="AU67" s="461">
        <f t="shared" si="43"/>
        <v>2.6393459614826293E-5</v>
      </c>
      <c r="AV67" s="461">
        <f t="shared" si="44"/>
        <v>1.1009632636391354E-5</v>
      </c>
      <c r="AW67" s="461">
        <f t="shared" si="45"/>
        <v>0</v>
      </c>
      <c r="AX67" s="461">
        <f t="shared" si="46"/>
        <v>0</v>
      </c>
      <c r="AY67" s="461">
        <f t="shared" si="47"/>
        <v>1.9673522032150561E-6</v>
      </c>
      <c r="AZ67" s="461">
        <f t="shared" si="48"/>
        <v>0</v>
      </c>
      <c r="BA67" s="461">
        <f t="shared" si="49"/>
        <v>0</v>
      </c>
      <c r="BB67" s="461">
        <f t="shared" si="50"/>
        <v>0</v>
      </c>
      <c r="BC67" s="461">
        <f t="shared" si="51"/>
        <v>0</v>
      </c>
      <c r="BD67" s="461">
        <f t="shared" si="52"/>
        <v>0</v>
      </c>
      <c r="BE67" s="461">
        <f t="shared" si="53"/>
        <v>0</v>
      </c>
      <c r="BF67" s="461">
        <f t="shared" si="54"/>
        <v>0</v>
      </c>
      <c r="BG67" s="461">
        <f t="shared" si="55"/>
        <v>0</v>
      </c>
      <c r="BH67" s="265"/>
      <c r="BI67" s="367">
        <f>'6. Network Design'!H76</f>
        <v>0.32558307982036794</v>
      </c>
    </row>
    <row r="68" spans="3:63">
      <c r="C68" s="256" t="str">
        <f>'C. Masterfiles'!C128</f>
        <v>S19</v>
      </c>
      <c r="D68" s="256" t="str">
        <f>'C. Masterfiles'!D128</f>
        <v>Пренос на данни (Data services)</v>
      </c>
      <c r="E68" s="461">
        <f>E33*$BI68/(IF(SUMPRODUCT($E$15:$E$44,BI$50:$BI$79)=0,1,SUMPRODUCT($E$15:$E$44,$BI$50:$BI$79)))</f>
        <v>0</v>
      </c>
      <c r="F68" s="461">
        <f t="shared" si="3"/>
        <v>0.19182700014186538</v>
      </c>
      <c r="G68" s="461">
        <f t="shared" si="4"/>
        <v>0</v>
      </c>
      <c r="H68" s="461">
        <f t="shared" si="5"/>
        <v>0.19182700014186538</v>
      </c>
      <c r="I68" s="461">
        <f t="shared" si="6"/>
        <v>0</v>
      </c>
      <c r="J68" s="461">
        <f t="shared" si="7"/>
        <v>0.19182700014186538</v>
      </c>
      <c r="K68" s="461">
        <f t="shared" si="8"/>
        <v>0.17403592008096708</v>
      </c>
      <c r="L68" s="461">
        <f t="shared" si="9"/>
        <v>0.27329234208375441</v>
      </c>
      <c r="M68" s="461">
        <f t="shared" si="10"/>
        <v>0.27329234208375441</v>
      </c>
      <c r="N68" s="461">
        <f t="shared" si="11"/>
        <v>0</v>
      </c>
      <c r="O68" s="461">
        <f t="shared" si="12"/>
        <v>0</v>
      </c>
      <c r="P68" s="461">
        <f t="shared" si="13"/>
        <v>0</v>
      </c>
      <c r="Q68" s="461">
        <f t="shared" si="14"/>
        <v>0</v>
      </c>
      <c r="R68" s="461">
        <f t="shared" si="15"/>
        <v>0.27329234208375441</v>
      </c>
      <c r="S68" s="461">
        <f t="shared" si="16"/>
        <v>0.27329234208375441</v>
      </c>
      <c r="T68" s="461">
        <f t="shared" si="2"/>
        <v>0.99650823999914973</v>
      </c>
      <c r="U68" s="461">
        <f t="shared" si="17"/>
        <v>0.30576277959975778</v>
      </c>
      <c r="V68" s="461">
        <f t="shared" si="18"/>
        <v>0</v>
      </c>
      <c r="W68" s="461">
        <f t="shared" si="19"/>
        <v>0</v>
      </c>
      <c r="X68" s="461">
        <f t="shared" si="20"/>
        <v>0</v>
      </c>
      <c r="Y68" s="461">
        <f t="shared" si="21"/>
        <v>1</v>
      </c>
      <c r="Z68" s="461">
        <f t="shared" si="22"/>
        <v>1</v>
      </c>
      <c r="AA68" s="461">
        <f t="shared" si="23"/>
        <v>1</v>
      </c>
      <c r="AB68" s="461">
        <f t="shared" si="24"/>
        <v>0.19182700014186538</v>
      </c>
      <c r="AC68" s="461">
        <f t="shared" si="25"/>
        <v>0.19182700014186538</v>
      </c>
      <c r="AD68" s="461">
        <f t="shared" si="26"/>
        <v>0</v>
      </c>
      <c r="AE68" s="461">
        <f t="shared" si="27"/>
        <v>0</v>
      </c>
      <c r="AF68" s="461">
        <f t="shared" si="28"/>
        <v>0</v>
      </c>
      <c r="AG68" s="461">
        <f t="shared" si="29"/>
        <v>0</v>
      </c>
      <c r="AH68" s="461">
        <f t="shared" si="30"/>
        <v>0</v>
      </c>
      <c r="AI68" s="461">
        <f t="shared" si="31"/>
        <v>0</v>
      </c>
      <c r="AJ68" s="461">
        <f t="shared" si="32"/>
        <v>0.19182700014186538</v>
      </c>
      <c r="AK68" s="461">
        <f t="shared" si="33"/>
        <v>0</v>
      </c>
      <c r="AL68" s="461">
        <f t="shared" si="34"/>
        <v>0.19182700014186538</v>
      </c>
      <c r="AM68" s="461">
        <f t="shared" si="35"/>
        <v>0</v>
      </c>
      <c r="AN68" s="461">
        <f t="shared" si="36"/>
        <v>0.27329234208375441</v>
      </c>
      <c r="AO68" s="461">
        <f t="shared" si="37"/>
        <v>0.27329234208375441</v>
      </c>
      <c r="AP68" s="461">
        <f t="shared" si="38"/>
        <v>0</v>
      </c>
      <c r="AQ68" s="461">
        <f t="shared" si="39"/>
        <v>0</v>
      </c>
      <c r="AR68" s="461">
        <f t="shared" si="40"/>
        <v>0.27329234208375441</v>
      </c>
      <c r="AS68" s="461">
        <f t="shared" si="41"/>
        <v>0.99650823999914973</v>
      </c>
      <c r="AT68" s="461">
        <f t="shared" si="42"/>
        <v>0.30576277959975778</v>
      </c>
      <c r="AU68" s="461">
        <f t="shared" si="43"/>
        <v>0</v>
      </c>
      <c r="AV68" s="461">
        <f t="shared" si="44"/>
        <v>0</v>
      </c>
      <c r="AW68" s="461">
        <f t="shared" si="45"/>
        <v>0</v>
      </c>
      <c r="AX68" s="461">
        <f t="shared" si="46"/>
        <v>1</v>
      </c>
      <c r="AY68" s="461">
        <f t="shared" si="47"/>
        <v>0.19182700014186538</v>
      </c>
      <c r="AZ68" s="461">
        <f t="shared" si="48"/>
        <v>0</v>
      </c>
      <c r="BA68" s="461">
        <f t="shared" si="49"/>
        <v>0</v>
      </c>
      <c r="BB68" s="461">
        <f t="shared" si="50"/>
        <v>0</v>
      </c>
      <c r="BC68" s="461">
        <f t="shared" si="51"/>
        <v>0</v>
      </c>
      <c r="BD68" s="461">
        <f t="shared" si="52"/>
        <v>0</v>
      </c>
      <c r="BE68" s="461">
        <f t="shared" si="53"/>
        <v>0</v>
      </c>
      <c r="BF68" s="461">
        <f t="shared" si="54"/>
        <v>0</v>
      </c>
      <c r="BG68" s="461">
        <f t="shared" si="55"/>
        <v>0</v>
      </c>
      <c r="BH68" s="265"/>
      <c r="BI68" s="367">
        <f>'6. Network Design'!H77</f>
        <v>31746.031746031756</v>
      </c>
    </row>
    <row r="69" spans="3:63">
      <c r="C69" s="256" t="str">
        <f>'C. Masterfiles'!C129</f>
        <v>S20</v>
      </c>
      <c r="D69" s="256" t="str">
        <f>'C. Masterfiles'!D129</f>
        <v>Subscribers</v>
      </c>
      <c r="E69" s="461">
        <f>E34*$BI69/(IF(SUMPRODUCT($E$15:$E$44,BI$50:$BI$79)=0,1,SUMPRODUCT($E$15:$E$44,$BI$50:$BI$79)))</f>
        <v>0</v>
      </c>
      <c r="F69" s="461">
        <f t="shared" si="3"/>
        <v>0</v>
      </c>
      <c r="G69" s="461">
        <f t="shared" si="4"/>
        <v>0</v>
      </c>
      <c r="H69" s="461">
        <f t="shared" si="5"/>
        <v>0</v>
      </c>
      <c r="I69" s="461">
        <f t="shared" si="6"/>
        <v>0</v>
      </c>
      <c r="J69" s="461">
        <f t="shared" si="7"/>
        <v>0</v>
      </c>
      <c r="K69" s="461">
        <f t="shared" si="8"/>
        <v>0</v>
      </c>
      <c r="L69" s="461">
        <f t="shared" si="9"/>
        <v>0</v>
      </c>
      <c r="M69" s="461">
        <f t="shared" si="10"/>
        <v>0</v>
      </c>
      <c r="N69" s="461">
        <f t="shared" si="11"/>
        <v>0</v>
      </c>
      <c r="O69" s="461">
        <f t="shared" si="12"/>
        <v>0</v>
      </c>
      <c r="P69" s="461">
        <f t="shared" si="13"/>
        <v>0</v>
      </c>
      <c r="Q69" s="461">
        <f t="shared" si="14"/>
        <v>0</v>
      </c>
      <c r="R69" s="461">
        <f t="shared" si="15"/>
        <v>0</v>
      </c>
      <c r="S69" s="461">
        <f t="shared" si="16"/>
        <v>0</v>
      </c>
      <c r="T69" s="461">
        <f t="shared" si="2"/>
        <v>0</v>
      </c>
      <c r="U69" s="461">
        <f t="shared" si="17"/>
        <v>0</v>
      </c>
      <c r="V69" s="461">
        <f t="shared" si="18"/>
        <v>0</v>
      </c>
      <c r="W69" s="461">
        <f t="shared" si="19"/>
        <v>0</v>
      </c>
      <c r="X69" s="461">
        <f t="shared" si="20"/>
        <v>0</v>
      </c>
      <c r="Y69" s="461">
        <f t="shared" si="21"/>
        <v>0</v>
      </c>
      <c r="Z69" s="461">
        <f t="shared" si="22"/>
        <v>0</v>
      </c>
      <c r="AA69" s="461">
        <f t="shared" si="23"/>
        <v>0</v>
      </c>
      <c r="AB69" s="461">
        <f t="shared" si="24"/>
        <v>0</v>
      </c>
      <c r="AC69" s="461">
        <f t="shared" si="25"/>
        <v>0</v>
      </c>
      <c r="AD69" s="461">
        <f t="shared" si="26"/>
        <v>0</v>
      </c>
      <c r="AE69" s="461">
        <f t="shared" si="27"/>
        <v>0</v>
      </c>
      <c r="AF69" s="461">
        <f t="shared" si="28"/>
        <v>0</v>
      </c>
      <c r="AG69" s="461">
        <f t="shared" si="29"/>
        <v>0</v>
      </c>
      <c r="AH69" s="461">
        <f t="shared" si="30"/>
        <v>0</v>
      </c>
      <c r="AI69" s="461">
        <f t="shared" si="31"/>
        <v>0</v>
      </c>
      <c r="AJ69" s="461">
        <f t="shared" si="32"/>
        <v>0</v>
      </c>
      <c r="AK69" s="461">
        <f t="shared" si="33"/>
        <v>0</v>
      </c>
      <c r="AL69" s="461">
        <f t="shared" si="34"/>
        <v>0</v>
      </c>
      <c r="AM69" s="461">
        <f t="shared" si="35"/>
        <v>0</v>
      </c>
      <c r="AN69" s="461">
        <f t="shared" si="36"/>
        <v>0</v>
      </c>
      <c r="AO69" s="461">
        <f t="shared" si="37"/>
        <v>0</v>
      </c>
      <c r="AP69" s="461">
        <f t="shared" si="38"/>
        <v>0</v>
      </c>
      <c r="AQ69" s="461">
        <f t="shared" si="39"/>
        <v>0</v>
      </c>
      <c r="AR69" s="461">
        <f t="shared" si="40"/>
        <v>0</v>
      </c>
      <c r="AS69" s="461">
        <f t="shared" si="41"/>
        <v>0</v>
      </c>
      <c r="AT69" s="461">
        <f t="shared" si="42"/>
        <v>0</v>
      </c>
      <c r="AU69" s="461">
        <f t="shared" si="43"/>
        <v>0</v>
      </c>
      <c r="AV69" s="461">
        <f t="shared" si="44"/>
        <v>0</v>
      </c>
      <c r="AW69" s="461">
        <f t="shared" si="45"/>
        <v>0</v>
      </c>
      <c r="AX69" s="461">
        <f t="shared" si="46"/>
        <v>0</v>
      </c>
      <c r="AY69" s="461">
        <f t="shared" si="47"/>
        <v>0</v>
      </c>
      <c r="AZ69" s="461">
        <f t="shared" si="48"/>
        <v>0</v>
      </c>
      <c r="BA69" s="461">
        <f t="shared" si="49"/>
        <v>0</v>
      </c>
      <c r="BB69" s="461">
        <f t="shared" si="50"/>
        <v>0</v>
      </c>
      <c r="BC69" s="461">
        <f t="shared" si="51"/>
        <v>0</v>
      </c>
      <c r="BD69" s="461">
        <f t="shared" si="52"/>
        <v>0</v>
      </c>
      <c r="BE69" s="461">
        <f t="shared" si="53"/>
        <v>0</v>
      </c>
      <c r="BF69" s="461">
        <f t="shared" si="54"/>
        <v>0</v>
      </c>
      <c r="BG69" s="461">
        <f t="shared" si="55"/>
        <v>0</v>
      </c>
      <c r="BH69" s="265"/>
      <c r="BI69" s="367">
        <f>'6. Network Design'!H78</f>
        <v>0</v>
      </c>
    </row>
    <row r="70" spans="3:63">
      <c r="C70" s="256" t="str">
        <f>'C. Masterfiles'!C130</f>
        <v>S21</v>
      </c>
      <c r="D70" s="256" t="str">
        <f>'C. Masterfiles'!D130</f>
        <v>OTHER: complete as required</v>
      </c>
      <c r="E70" s="461">
        <f>E35*$BI70/(IF(SUMPRODUCT($E$15:$E$44,BI$50:$BI$79)=0,1,SUMPRODUCT($E$15:$E$44,$BI$50:$BI$79)))</f>
        <v>0</v>
      </c>
      <c r="F70" s="461">
        <f t="shared" si="3"/>
        <v>0</v>
      </c>
      <c r="G70" s="461">
        <f t="shared" si="4"/>
        <v>0</v>
      </c>
      <c r="H70" s="461">
        <f t="shared" si="5"/>
        <v>0</v>
      </c>
      <c r="I70" s="461">
        <f t="shared" si="6"/>
        <v>0</v>
      </c>
      <c r="J70" s="461">
        <f t="shared" si="7"/>
        <v>0</v>
      </c>
      <c r="K70" s="461">
        <f t="shared" si="8"/>
        <v>0</v>
      </c>
      <c r="L70" s="461">
        <f t="shared" si="9"/>
        <v>0</v>
      </c>
      <c r="M70" s="461">
        <f t="shared" si="10"/>
        <v>0</v>
      </c>
      <c r="N70" s="461">
        <f t="shared" si="11"/>
        <v>0</v>
      </c>
      <c r="O70" s="461">
        <f t="shared" si="12"/>
        <v>0</v>
      </c>
      <c r="P70" s="461">
        <f t="shared" si="13"/>
        <v>0</v>
      </c>
      <c r="Q70" s="461">
        <f t="shared" si="14"/>
        <v>0</v>
      </c>
      <c r="R70" s="461">
        <f t="shared" si="15"/>
        <v>0</v>
      </c>
      <c r="S70" s="461">
        <f t="shared" si="16"/>
        <v>0</v>
      </c>
      <c r="T70" s="461">
        <f t="shared" si="2"/>
        <v>0</v>
      </c>
      <c r="U70" s="461">
        <f t="shared" si="17"/>
        <v>0</v>
      </c>
      <c r="V70" s="461">
        <f t="shared" si="18"/>
        <v>0</v>
      </c>
      <c r="W70" s="461">
        <f t="shared" si="19"/>
        <v>0</v>
      </c>
      <c r="X70" s="461">
        <f t="shared" si="20"/>
        <v>0</v>
      </c>
      <c r="Y70" s="461">
        <f t="shared" si="21"/>
        <v>0</v>
      </c>
      <c r="Z70" s="461">
        <f t="shared" si="22"/>
        <v>0</v>
      </c>
      <c r="AA70" s="461">
        <f t="shared" si="23"/>
        <v>0</v>
      </c>
      <c r="AB70" s="461">
        <f t="shared" si="24"/>
        <v>0</v>
      </c>
      <c r="AC70" s="461">
        <f t="shared" si="25"/>
        <v>0</v>
      </c>
      <c r="AD70" s="461">
        <f t="shared" si="26"/>
        <v>0</v>
      </c>
      <c r="AE70" s="461">
        <f t="shared" si="27"/>
        <v>0</v>
      </c>
      <c r="AF70" s="461">
        <f t="shared" si="28"/>
        <v>0</v>
      </c>
      <c r="AG70" s="461">
        <f t="shared" si="29"/>
        <v>0</v>
      </c>
      <c r="AH70" s="461">
        <f t="shared" si="30"/>
        <v>0</v>
      </c>
      <c r="AI70" s="461">
        <f t="shared" si="31"/>
        <v>0</v>
      </c>
      <c r="AJ70" s="461">
        <f t="shared" si="32"/>
        <v>0</v>
      </c>
      <c r="AK70" s="461">
        <f t="shared" si="33"/>
        <v>0</v>
      </c>
      <c r="AL70" s="461">
        <f t="shared" si="34"/>
        <v>0</v>
      </c>
      <c r="AM70" s="461">
        <f t="shared" si="35"/>
        <v>0</v>
      </c>
      <c r="AN70" s="461">
        <f t="shared" si="36"/>
        <v>0</v>
      </c>
      <c r="AO70" s="461">
        <f t="shared" si="37"/>
        <v>0</v>
      </c>
      <c r="AP70" s="461">
        <f t="shared" si="38"/>
        <v>0</v>
      </c>
      <c r="AQ70" s="461">
        <f t="shared" si="39"/>
        <v>0</v>
      </c>
      <c r="AR70" s="461">
        <f t="shared" si="40"/>
        <v>0</v>
      </c>
      <c r="AS70" s="461">
        <f t="shared" si="41"/>
        <v>0</v>
      </c>
      <c r="AT70" s="461">
        <f t="shared" si="42"/>
        <v>0</v>
      </c>
      <c r="AU70" s="461">
        <f t="shared" si="43"/>
        <v>0</v>
      </c>
      <c r="AV70" s="461">
        <f t="shared" si="44"/>
        <v>0</v>
      </c>
      <c r="AW70" s="461">
        <f t="shared" si="45"/>
        <v>0</v>
      </c>
      <c r="AX70" s="461">
        <f t="shared" si="46"/>
        <v>0</v>
      </c>
      <c r="AY70" s="461">
        <f t="shared" si="47"/>
        <v>0</v>
      </c>
      <c r="AZ70" s="461">
        <f t="shared" si="48"/>
        <v>0</v>
      </c>
      <c r="BA70" s="461">
        <f t="shared" si="49"/>
        <v>0</v>
      </c>
      <c r="BB70" s="461">
        <f t="shared" si="50"/>
        <v>0</v>
      </c>
      <c r="BC70" s="461">
        <f t="shared" si="51"/>
        <v>0</v>
      </c>
      <c r="BD70" s="461">
        <f t="shared" si="52"/>
        <v>0</v>
      </c>
      <c r="BE70" s="461">
        <f t="shared" si="53"/>
        <v>0</v>
      </c>
      <c r="BF70" s="461">
        <f t="shared" si="54"/>
        <v>0</v>
      </c>
      <c r="BG70" s="461">
        <f t="shared" si="55"/>
        <v>0</v>
      </c>
      <c r="BH70" s="265"/>
      <c r="BI70" s="367">
        <f>'6. Network Design'!H79</f>
        <v>0</v>
      </c>
    </row>
    <row r="71" spans="3:63">
      <c r="C71" s="256" t="str">
        <f>'C. Masterfiles'!C131</f>
        <v>S22</v>
      </c>
      <c r="D71" s="256" t="str">
        <f>'C. Masterfiles'!D131</f>
        <v>OTHER: complete as required</v>
      </c>
      <c r="E71" s="461">
        <f>E36*$BI71/(IF(SUMPRODUCT($E$15:$E$44,BI$50:$BI$79)=0,1,SUMPRODUCT($E$15:$E$44,$BI$50:$BI$79)))</f>
        <v>0</v>
      </c>
      <c r="F71" s="461">
        <f t="shared" si="3"/>
        <v>0</v>
      </c>
      <c r="G71" s="461">
        <f t="shared" si="4"/>
        <v>0</v>
      </c>
      <c r="H71" s="461">
        <f t="shared" si="5"/>
        <v>0</v>
      </c>
      <c r="I71" s="461">
        <f t="shared" si="6"/>
        <v>0</v>
      </c>
      <c r="J71" s="461">
        <f t="shared" si="7"/>
        <v>0</v>
      </c>
      <c r="K71" s="461">
        <f t="shared" si="8"/>
        <v>0</v>
      </c>
      <c r="L71" s="461">
        <f t="shared" si="9"/>
        <v>0</v>
      </c>
      <c r="M71" s="461">
        <f t="shared" si="10"/>
        <v>0</v>
      </c>
      <c r="N71" s="461">
        <f t="shared" si="11"/>
        <v>0</v>
      </c>
      <c r="O71" s="461">
        <f t="shared" si="12"/>
        <v>0</v>
      </c>
      <c r="P71" s="461">
        <f t="shared" si="13"/>
        <v>0</v>
      </c>
      <c r="Q71" s="461">
        <f t="shared" si="14"/>
        <v>0</v>
      </c>
      <c r="R71" s="461">
        <f t="shared" si="15"/>
        <v>0</v>
      </c>
      <c r="S71" s="461">
        <f t="shared" si="16"/>
        <v>0</v>
      </c>
      <c r="T71" s="461">
        <f t="shared" si="2"/>
        <v>0</v>
      </c>
      <c r="U71" s="461">
        <f t="shared" si="17"/>
        <v>0</v>
      </c>
      <c r="V71" s="461">
        <f t="shared" si="18"/>
        <v>0</v>
      </c>
      <c r="W71" s="461">
        <f t="shared" si="19"/>
        <v>0</v>
      </c>
      <c r="X71" s="461">
        <f t="shared" si="20"/>
        <v>0</v>
      </c>
      <c r="Y71" s="461">
        <f t="shared" si="21"/>
        <v>0</v>
      </c>
      <c r="Z71" s="461">
        <f t="shared" si="22"/>
        <v>0</v>
      </c>
      <c r="AA71" s="461">
        <f t="shared" si="23"/>
        <v>0</v>
      </c>
      <c r="AB71" s="461">
        <f t="shared" si="24"/>
        <v>0</v>
      </c>
      <c r="AC71" s="461">
        <f t="shared" si="25"/>
        <v>0</v>
      </c>
      <c r="AD71" s="461">
        <f t="shared" si="26"/>
        <v>0</v>
      </c>
      <c r="AE71" s="461">
        <f t="shared" si="27"/>
        <v>0</v>
      </c>
      <c r="AF71" s="461">
        <f t="shared" si="28"/>
        <v>0</v>
      </c>
      <c r="AG71" s="461">
        <f t="shared" si="29"/>
        <v>0</v>
      </c>
      <c r="AH71" s="461">
        <f t="shared" si="30"/>
        <v>0</v>
      </c>
      <c r="AI71" s="461">
        <f t="shared" si="31"/>
        <v>0</v>
      </c>
      <c r="AJ71" s="461">
        <f t="shared" si="32"/>
        <v>0</v>
      </c>
      <c r="AK71" s="461">
        <f t="shared" si="33"/>
        <v>0</v>
      </c>
      <c r="AL71" s="461">
        <f t="shared" si="34"/>
        <v>0</v>
      </c>
      <c r="AM71" s="461">
        <f t="shared" si="35"/>
        <v>0</v>
      </c>
      <c r="AN71" s="461">
        <f t="shared" si="36"/>
        <v>0</v>
      </c>
      <c r="AO71" s="461">
        <f t="shared" si="37"/>
        <v>0</v>
      </c>
      <c r="AP71" s="461">
        <f t="shared" si="38"/>
        <v>0</v>
      </c>
      <c r="AQ71" s="461">
        <f t="shared" si="39"/>
        <v>0</v>
      </c>
      <c r="AR71" s="461">
        <f t="shared" si="40"/>
        <v>0</v>
      </c>
      <c r="AS71" s="461">
        <f t="shared" si="41"/>
        <v>0</v>
      </c>
      <c r="AT71" s="461">
        <f t="shared" si="42"/>
        <v>0</v>
      </c>
      <c r="AU71" s="461">
        <f t="shared" si="43"/>
        <v>0</v>
      </c>
      <c r="AV71" s="461">
        <f t="shared" si="44"/>
        <v>0</v>
      </c>
      <c r="AW71" s="461">
        <f t="shared" si="45"/>
        <v>0</v>
      </c>
      <c r="AX71" s="461">
        <f t="shared" si="46"/>
        <v>0</v>
      </c>
      <c r="AY71" s="461">
        <f t="shared" si="47"/>
        <v>0</v>
      </c>
      <c r="AZ71" s="461">
        <f t="shared" si="48"/>
        <v>0</v>
      </c>
      <c r="BA71" s="461">
        <f t="shared" si="49"/>
        <v>0</v>
      </c>
      <c r="BB71" s="461">
        <f t="shared" si="50"/>
        <v>0</v>
      </c>
      <c r="BC71" s="461">
        <f t="shared" si="51"/>
        <v>0</v>
      </c>
      <c r="BD71" s="461">
        <f t="shared" si="52"/>
        <v>0</v>
      </c>
      <c r="BE71" s="461">
        <f t="shared" si="53"/>
        <v>0</v>
      </c>
      <c r="BF71" s="461">
        <f t="shared" si="54"/>
        <v>0</v>
      </c>
      <c r="BG71" s="461">
        <f t="shared" si="55"/>
        <v>0</v>
      </c>
      <c r="BH71" s="265"/>
      <c r="BI71" s="367">
        <f>'6. Network Design'!H80</f>
        <v>0</v>
      </c>
    </row>
    <row r="72" spans="3:63">
      <c r="C72" s="256" t="str">
        <f>'C. Masterfiles'!C132</f>
        <v>S23</v>
      </c>
      <c r="D72" s="256" t="str">
        <f>'C. Masterfiles'!D132</f>
        <v>OTHER: complete as required</v>
      </c>
      <c r="E72" s="461">
        <f>E37*$BI72/(IF(SUMPRODUCT($E$15:$E$44,BI$50:$BI$79)=0,1,SUMPRODUCT($E$15:$E$44,$BI$50:$BI$79)))</f>
        <v>0</v>
      </c>
      <c r="F72" s="461">
        <f t="shared" si="3"/>
        <v>0</v>
      </c>
      <c r="G72" s="461">
        <f t="shared" si="4"/>
        <v>0</v>
      </c>
      <c r="H72" s="461">
        <f t="shared" si="5"/>
        <v>0</v>
      </c>
      <c r="I72" s="461">
        <f t="shared" si="6"/>
        <v>0</v>
      </c>
      <c r="J72" s="461">
        <f t="shared" si="7"/>
        <v>0</v>
      </c>
      <c r="K72" s="461">
        <f t="shared" si="8"/>
        <v>0</v>
      </c>
      <c r="L72" s="461">
        <f t="shared" si="9"/>
        <v>0</v>
      </c>
      <c r="M72" s="461">
        <f t="shared" si="10"/>
        <v>0</v>
      </c>
      <c r="N72" s="461">
        <f t="shared" si="11"/>
        <v>0</v>
      </c>
      <c r="O72" s="461">
        <f t="shared" si="12"/>
        <v>0</v>
      </c>
      <c r="P72" s="461">
        <f t="shared" si="13"/>
        <v>0</v>
      </c>
      <c r="Q72" s="461">
        <f t="shared" si="14"/>
        <v>0</v>
      </c>
      <c r="R72" s="461">
        <f t="shared" si="15"/>
        <v>0</v>
      </c>
      <c r="S72" s="461">
        <f t="shared" si="16"/>
        <v>0</v>
      </c>
      <c r="T72" s="461">
        <f t="shared" si="2"/>
        <v>0</v>
      </c>
      <c r="U72" s="461">
        <f t="shared" si="17"/>
        <v>0</v>
      </c>
      <c r="V72" s="461">
        <f t="shared" si="18"/>
        <v>0</v>
      </c>
      <c r="W72" s="461">
        <f t="shared" si="19"/>
        <v>0</v>
      </c>
      <c r="X72" s="461">
        <f t="shared" si="20"/>
        <v>0</v>
      </c>
      <c r="Y72" s="461">
        <f t="shared" si="21"/>
        <v>0</v>
      </c>
      <c r="Z72" s="461">
        <f t="shared" si="22"/>
        <v>0</v>
      </c>
      <c r="AA72" s="461">
        <f t="shared" si="23"/>
        <v>0</v>
      </c>
      <c r="AB72" s="461">
        <f t="shared" si="24"/>
        <v>0</v>
      </c>
      <c r="AC72" s="461">
        <f t="shared" si="25"/>
        <v>0</v>
      </c>
      <c r="AD72" s="461">
        <f t="shared" si="26"/>
        <v>0</v>
      </c>
      <c r="AE72" s="461">
        <f t="shared" si="27"/>
        <v>0</v>
      </c>
      <c r="AF72" s="461">
        <f t="shared" si="28"/>
        <v>0</v>
      </c>
      <c r="AG72" s="461">
        <f t="shared" si="29"/>
        <v>0</v>
      </c>
      <c r="AH72" s="461">
        <f t="shared" si="30"/>
        <v>0</v>
      </c>
      <c r="AI72" s="461">
        <f t="shared" si="31"/>
        <v>0</v>
      </c>
      <c r="AJ72" s="461">
        <f t="shared" si="32"/>
        <v>0</v>
      </c>
      <c r="AK72" s="461">
        <f t="shared" si="33"/>
        <v>0</v>
      </c>
      <c r="AL72" s="461">
        <f t="shared" si="34"/>
        <v>0</v>
      </c>
      <c r="AM72" s="461">
        <f t="shared" si="35"/>
        <v>0</v>
      </c>
      <c r="AN72" s="461">
        <f t="shared" si="36"/>
        <v>0</v>
      </c>
      <c r="AO72" s="461">
        <f t="shared" si="37"/>
        <v>0</v>
      </c>
      <c r="AP72" s="461">
        <f t="shared" si="38"/>
        <v>0</v>
      </c>
      <c r="AQ72" s="461">
        <f t="shared" si="39"/>
        <v>0</v>
      </c>
      <c r="AR72" s="461">
        <f t="shared" si="40"/>
        <v>0</v>
      </c>
      <c r="AS72" s="461">
        <f t="shared" si="41"/>
        <v>0</v>
      </c>
      <c r="AT72" s="461">
        <f t="shared" si="42"/>
        <v>0</v>
      </c>
      <c r="AU72" s="461">
        <f t="shared" si="43"/>
        <v>0</v>
      </c>
      <c r="AV72" s="461">
        <f t="shared" si="44"/>
        <v>0</v>
      </c>
      <c r="AW72" s="461">
        <f t="shared" si="45"/>
        <v>0</v>
      </c>
      <c r="AX72" s="461">
        <f t="shared" si="46"/>
        <v>0</v>
      </c>
      <c r="AY72" s="461">
        <f t="shared" si="47"/>
        <v>0</v>
      </c>
      <c r="AZ72" s="461">
        <f t="shared" si="48"/>
        <v>0</v>
      </c>
      <c r="BA72" s="461">
        <f t="shared" si="49"/>
        <v>0</v>
      </c>
      <c r="BB72" s="461">
        <f t="shared" si="50"/>
        <v>0</v>
      </c>
      <c r="BC72" s="461">
        <f t="shared" si="51"/>
        <v>0</v>
      </c>
      <c r="BD72" s="461">
        <f t="shared" si="52"/>
        <v>0</v>
      </c>
      <c r="BE72" s="461">
        <f t="shared" si="53"/>
        <v>0</v>
      </c>
      <c r="BF72" s="461">
        <f t="shared" si="54"/>
        <v>0</v>
      </c>
      <c r="BG72" s="461">
        <f t="shared" si="55"/>
        <v>0</v>
      </c>
      <c r="BH72" s="265"/>
      <c r="BI72" s="367">
        <f>'6. Network Design'!H81</f>
        <v>0</v>
      </c>
    </row>
    <row r="73" spans="3:63">
      <c r="C73" s="256" t="str">
        <f>'C. Masterfiles'!C133</f>
        <v>S24</v>
      </c>
      <c r="D73" s="256" t="str">
        <f>'C. Masterfiles'!D133</f>
        <v>OTHER: complete as required</v>
      </c>
      <c r="E73" s="461">
        <f>E38*$BI73/(IF(SUMPRODUCT($E$15:$E$44,BI$50:$BI$79)=0,1,SUMPRODUCT($E$15:$E$44,$BI$50:$BI$79)))</f>
        <v>0</v>
      </c>
      <c r="F73" s="461">
        <f t="shared" si="3"/>
        <v>0</v>
      </c>
      <c r="G73" s="461">
        <f t="shared" si="4"/>
        <v>0</v>
      </c>
      <c r="H73" s="461">
        <f t="shared" si="5"/>
        <v>0</v>
      </c>
      <c r="I73" s="461">
        <f t="shared" si="6"/>
        <v>0</v>
      </c>
      <c r="J73" s="461">
        <f t="shared" si="7"/>
        <v>0</v>
      </c>
      <c r="K73" s="461">
        <f t="shared" si="8"/>
        <v>0</v>
      </c>
      <c r="L73" s="461">
        <f t="shared" si="9"/>
        <v>0</v>
      </c>
      <c r="M73" s="461">
        <f t="shared" si="10"/>
        <v>0</v>
      </c>
      <c r="N73" s="461">
        <f t="shared" si="11"/>
        <v>0</v>
      </c>
      <c r="O73" s="461">
        <f t="shared" si="12"/>
        <v>0</v>
      </c>
      <c r="P73" s="461">
        <f t="shared" si="13"/>
        <v>0</v>
      </c>
      <c r="Q73" s="461">
        <f t="shared" si="14"/>
        <v>0</v>
      </c>
      <c r="R73" s="461">
        <f t="shared" si="15"/>
        <v>0</v>
      </c>
      <c r="S73" s="461">
        <f t="shared" si="16"/>
        <v>0</v>
      </c>
      <c r="T73" s="461">
        <f t="shared" si="2"/>
        <v>0</v>
      </c>
      <c r="U73" s="461">
        <f t="shared" si="17"/>
        <v>0</v>
      </c>
      <c r="V73" s="461">
        <f t="shared" si="18"/>
        <v>0</v>
      </c>
      <c r="W73" s="461">
        <f t="shared" si="19"/>
        <v>0</v>
      </c>
      <c r="X73" s="461">
        <f t="shared" si="20"/>
        <v>0</v>
      </c>
      <c r="Y73" s="461">
        <f t="shared" si="21"/>
        <v>0</v>
      </c>
      <c r="Z73" s="461">
        <f t="shared" si="22"/>
        <v>0</v>
      </c>
      <c r="AA73" s="461">
        <f t="shared" si="23"/>
        <v>0</v>
      </c>
      <c r="AB73" s="461">
        <f t="shared" si="24"/>
        <v>0</v>
      </c>
      <c r="AC73" s="461">
        <f t="shared" si="25"/>
        <v>0</v>
      </c>
      <c r="AD73" s="461">
        <f t="shared" si="26"/>
        <v>0</v>
      </c>
      <c r="AE73" s="461">
        <f t="shared" si="27"/>
        <v>0</v>
      </c>
      <c r="AF73" s="461">
        <f t="shared" si="28"/>
        <v>0</v>
      </c>
      <c r="AG73" s="461">
        <f t="shared" si="29"/>
        <v>0</v>
      </c>
      <c r="AH73" s="461">
        <f t="shared" si="30"/>
        <v>0</v>
      </c>
      <c r="AI73" s="461">
        <f t="shared" si="31"/>
        <v>0</v>
      </c>
      <c r="AJ73" s="461">
        <f t="shared" si="32"/>
        <v>0</v>
      </c>
      <c r="AK73" s="461">
        <f t="shared" si="33"/>
        <v>0</v>
      </c>
      <c r="AL73" s="461">
        <f t="shared" si="34"/>
        <v>0</v>
      </c>
      <c r="AM73" s="461">
        <f t="shared" si="35"/>
        <v>0</v>
      </c>
      <c r="AN73" s="461">
        <f t="shared" si="36"/>
        <v>0</v>
      </c>
      <c r="AO73" s="461">
        <f t="shared" si="37"/>
        <v>0</v>
      </c>
      <c r="AP73" s="461">
        <f t="shared" si="38"/>
        <v>0</v>
      </c>
      <c r="AQ73" s="461">
        <f t="shared" si="39"/>
        <v>0</v>
      </c>
      <c r="AR73" s="461">
        <f t="shared" si="40"/>
        <v>0</v>
      </c>
      <c r="AS73" s="461">
        <f t="shared" si="41"/>
        <v>0</v>
      </c>
      <c r="AT73" s="461">
        <f t="shared" si="42"/>
        <v>0</v>
      </c>
      <c r="AU73" s="461">
        <f t="shared" si="43"/>
        <v>0</v>
      </c>
      <c r="AV73" s="461">
        <f t="shared" si="44"/>
        <v>0</v>
      </c>
      <c r="AW73" s="461">
        <f t="shared" si="45"/>
        <v>0</v>
      </c>
      <c r="AX73" s="461">
        <f t="shared" si="46"/>
        <v>0</v>
      </c>
      <c r="AY73" s="461">
        <f t="shared" si="47"/>
        <v>0</v>
      </c>
      <c r="AZ73" s="461">
        <f t="shared" si="48"/>
        <v>0</v>
      </c>
      <c r="BA73" s="461">
        <f t="shared" si="49"/>
        <v>0</v>
      </c>
      <c r="BB73" s="461">
        <f t="shared" si="50"/>
        <v>0</v>
      </c>
      <c r="BC73" s="461">
        <f t="shared" si="51"/>
        <v>0</v>
      </c>
      <c r="BD73" s="461">
        <f t="shared" si="52"/>
        <v>0</v>
      </c>
      <c r="BE73" s="461">
        <f t="shared" si="53"/>
        <v>0</v>
      </c>
      <c r="BF73" s="461">
        <f t="shared" si="54"/>
        <v>0</v>
      </c>
      <c r="BG73" s="461">
        <f t="shared" si="55"/>
        <v>0</v>
      </c>
      <c r="BH73" s="265"/>
      <c r="BI73" s="367">
        <f>'6. Network Design'!H82</f>
        <v>0</v>
      </c>
    </row>
    <row r="74" spans="3:63">
      <c r="C74" s="256" t="str">
        <f>'C. Masterfiles'!C134</f>
        <v>S25</v>
      </c>
      <c r="D74" s="256" t="str">
        <f>'C. Masterfiles'!D134</f>
        <v>OTHER: complete as required</v>
      </c>
      <c r="E74" s="461">
        <f>E39*$BI74/(IF(SUMPRODUCT($E$15:$E$44,BI$50:$BI$79)=0,1,SUMPRODUCT($E$15:$E$44,$BI$50:$BI$79)))</f>
        <v>0</v>
      </c>
      <c r="F74" s="461">
        <f t="shared" si="3"/>
        <v>0</v>
      </c>
      <c r="G74" s="461">
        <f t="shared" si="4"/>
        <v>0</v>
      </c>
      <c r="H74" s="461">
        <f t="shared" si="5"/>
        <v>0</v>
      </c>
      <c r="I74" s="461">
        <f t="shared" si="6"/>
        <v>0</v>
      </c>
      <c r="J74" s="461">
        <f t="shared" si="7"/>
        <v>0</v>
      </c>
      <c r="K74" s="461">
        <f t="shared" si="8"/>
        <v>0</v>
      </c>
      <c r="L74" s="461">
        <f t="shared" si="9"/>
        <v>0</v>
      </c>
      <c r="M74" s="461">
        <f t="shared" si="10"/>
        <v>0</v>
      </c>
      <c r="N74" s="461">
        <f t="shared" si="11"/>
        <v>0</v>
      </c>
      <c r="O74" s="461">
        <f t="shared" si="12"/>
        <v>0</v>
      </c>
      <c r="P74" s="461">
        <f t="shared" si="13"/>
        <v>0</v>
      </c>
      <c r="Q74" s="461">
        <f t="shared" si="14"/>
        <v>0</v>
      </c>
      <c r="R74" s="461">
        <f t="shared" si="15"/>
        <v>0</v>
      </c>
      <c r="S74" s="461">
        <f t="shared" si="16"/>
        <v>0</v>
      </c>
      <c r="T74" s="461">
        <f t="shared" si="2"/>
        <v>0</v>
      </c>
      <c r="U74" s="461">
        <f t="shared" si="17"/>
        <v>0</v>
      </c>
      <c r="V74" s="461">
        <f t="shared" si="18"/>
        <v>0</v>
      </c>
      <c r="W74" s="461">
        <f t="shared" si="19"/>
        <v>0</v>
      </c>
      <c r="X74" s="461">
        <f t="shared" si="20"/>
        <v>0</v>
      </c>
      <c r="Y74" s="461">
        <f t="shared" si="21"/>
        <v>0</v>
      </c>
      <c r="Z74" s="461">
        <f t="shared" si="22"/>
        <v>0</v>
      </c>
      <c r="AA74" s="461">
        <f t="shared" si="23"/>
        <v>0</v>
      </c>
      <c r="AB74" s="461">
        <f t="shared" si="24"/>
        <v>0</v>
      </c>
      <c r="AC74" s="461">
        <f t="shared" si="25"/>
        <v>0</v>
      </c>
      <c r="AD74" s="461">
        <f t="shared" si="26"/>
        <v>0</v>
      </c>
      <c r="AE74" s="461">
        <f t="shared" si="27"/>
        <v>0</v>
      </c>
      <c r="AF74" s="461">
        <f t="shared" si="28"/>
        <v>0</v>
      </c>
      <c r="AG74" s="461">
        <f t="shared" si="29"/>
        <v>0</v>
      </c>
      <c r="AH74" s="461">
        <f t="shared" si="30"/>
        <v>0</v>
      </c>
      <c r="AI74" s="461">
        <f t="shared" si="31"/>
        <v>0</v>
      </c>
      <c r="AJ74" s="461">
        <f t="shared" si="32"/>
        <v>0</v>
      </c>
      <c r="AK74" s="461">
        <f t="shared" si="33"/>
        <v>0</v>
      </c>
      <c r="AL74" s="461">
        <f t="shared" si="34"/>
        <v>0</v>
      </c>
      <c r="AM74" s="461">
        <f t="shared" si="35"/>
        <v>0</v>
      </c>
      <c r="AN74" s="461">
        <f t="shared" si="36"/>
        <v>0</v>
      </c>
      <c r="AO74" s="461">
        <f t="shared" si="37"/>
        <v>0</v>
      </c>
      <c r="AP74" s="461">
        <f t="shared" si="38"/>
        <v>0</v>
      </c>
      <c r="AQ74" s="461">
        <f t="shared" si="39"/>
        <v>0</v>
      </c>
      <c r="AR74" s="461">
        <f t="shared" si="40"/>
        <v>0</v>
      </c>
      <c r="AS74" s="461">
        <f t="shared" si="41"/>
        <v>0</v>
      </c>
      <c r="AT74" s="461">
        <f t="shared" si="42"/>
        <v>0</v>
      </c>
      <c r="AU74" s="461">
        <f t="shared" si="43"/>
        <v>0</v>
      </c>
      <c r="AV74" s="461">
        <f t="shared" si="44"/>
        <v>0</v>
      </c>
      <c r="AW74" s="461">
        <f t="shared" si="45"/>
        <v>0</v>
      </c>
      <c r="AX74" s="461">
        <f t="shared" si="46"/>
        <v>0</v>
      </c>
      <c r="AY74" s="461">
        <f t="shared" si="47"/>
        <v>0</v>
      </c>
      <c r="AZ74" s="461">
        <f t="shared" si="48"/>
        <v>0</v>
      </c>
      <c r="BA74" s="461">
        <f t="shared" si="49"/>
        <v>0</v>
      </c>
      <c r="BB74" s="461">
        <f t="shared" si="50"/>
        <v>0</v>
      </c>
      <c r="BC74" s="461">
        <f t="shared" si="51"/>
        <v>0</v>
      </c>
      <c r="BD74" s="461">
        <f t="shared" si="52"/>
        <v>0</v>
      </c>
      <c r="BE74" s="461">
        <f t="shared" si="53"/>
        <v>0</v>
      </c>
      <c r="BF74" s="461">
        <f t="shared" si="54"/>
        <v>0</v>
      </c>
      <c r="BG74" s="461">
        <f t="shared" si="55"/>
        <v>0</v>
      </c>
      <c r="BH74" s="265"/>
      <c r="BI74" s="367">
        <f>'6. Network Design'!H83</f>
        <v>0</v>
      </c>
    </row>
    <row r="75" spans="3:63">
      <c r="C75" s="256" t="str">
        <f>'C. Masterfiles'!C135</f>
        <v>S26</v>
      </c>
      <c r="D75" s="256" t="str">
        <f>'C. Masterfiles'!D135</f>
        <v>OTHER: complete as required</v>
      </c>
      <c r="E75" s="461">
        <f>E40*$BI75/(IF(SUMPRODUCT($E$15:$E$44,BI$50:$BI$79)=0,1,SUMPRODUCT($E$15:$E$44,$BI$50:$BI$79)))</f>
        <v>0</v>
      </c>
      <c r="F75" s="461">
        <f t="shared" si="3"/>
        <v>0</v>
      </c>
      <c r="G75" s="461">
        <f t="shared" si="4"/>
        <v>0</v>
      </c>
      <c r="H75" s="461">
        <f t="shared" si="5"/>
        <v>0</v>
      </c>
      <c r="I75" s="461">
        <f t="shared" si="6"/>
        <v>0</v>
      </c>
      <c r="J75" s="461">
        <f t="shared" si="7"/>
        <v>0</v>
      </c>
      <c r="K75" s="461">
        <f t="shared" si="8"/>
        <v>0</v>
      </c>
      <c r="L75" s="461">
        <f t="shared" si="9"/>
        <v>0</v>
      </c>
      <c r="M75" s="461">
        <f t="shared" si="10"/>
        <v>0</v>
      </c>
      <c r="N75" s="461">
        <f t="shared" si="11"/>
        <v>0</v>
      </c>
      <c r="O75" s="461">
        <f t="shared" si="12"/>
        <v>0</v>
      </c>
      <c r="P75" s="461">
        <f t="shared" si="13"/>
        <v>0</v>
      </c>
      <c r="Q75" s="461">
        <f t="shared" si="14"/>
        <v>0</v>
      </c>
      <c r="R75" s="461">
        <f t="shared" si="15"/>
        <v>0</v>
      </c>
      <c r="S75" s="461">
        <f t="shared" si="16"/>
        <v>0</v>
      </c>
      <c r="T75" s="461">
        <f t="shared" si="2"/>
        <v>0</v>
      </c>
      <c r="U75" s="461">
        <f t="shared" si="17"/>
        <v>0</v>
      </c>
      <c r="V75" s="461">
        <f t="shared" si="18"/>
        <v>0</v>
      </c>
      <c r="W75" s="461">
        <f t="shared" si="19"/>
        <v>0</v>
      </c>
      <c r="X75" s="461">
        <f t="shared" si="20"/>
        <v>0</v>
      </c>
      <c r="Y75" s="461">
        <f t="shared" si="21"/>
        <v>0</v>
      </c>
      <c r="Z75" s="461">
        <f t="shared" si="22"/>
        <v>0</v>
      </c>
      <c r="AA75" s="461">
        <f t="shared" si="23"/>
        <v>0</v>
      </c>
      <c r="AB75" s="461">
        <f t="shared" si="24"/>
        <v>0</v>
      </c>
      <c r="AC75" s="461">
        <f t="shared" si="25"/>
        <v>0</v>
      </c>
      <c r="AD75" s="461">
        <f t="shared" si="26"/>
        <v>0</v>
      </c>
      <c r="AE75" s="461">
        <f t="shared" si="27"/>
        <v>0</v>
      </c>
      <c r="AF75" s="461">
        <f t="shared" si="28"/>
        <v>0</v>
      </c>
      <c r="AG75" s="461">
        <f t="shared" si="29"/>
        <v>0</v>
      </c>
      <c r="AH75" s="461">
        <f t="shared" si="30"/>
        <v>0</v>
      </c>
      <c r="AI75" s="461">
        <f t="shared" si="31"/>
        <v>0</v>
      </c>
      <c r="AJ75" s="461">
        <f t="shared" si="32"/>
        <v>0</v>
      </c>
      <c r="AK75" s="461">
        <f t="shared" si="33"/>
        <v>0</v>
      </c>
      <c r="AL75" s="461">
        <f t="shared" si="34"/>
        <v>0</v>
      </c>
      <c r="AM75" s="461">
        <f t="shared" si="35"/>
        <v>0</v>
      </c>
      <c r="AN75" s="461">
        <f t="shared" si="36"/>
        <v>0</v>
      </c>
      <c r="AO75" s="461">
        <f t="shared" si="37"/>
        <v>0</v>
      </c>
      <c r="AP75" s="461">
        <f t="shared" si="38"/>
        <v>0</v>
      </c>
      <c r="AQ75" s="461">
        <f t="shared" si="39"/>
        <v>0</v>
      </c>
      <c r="AR75" s="461">
        <f t="shared" si="40"/>
        <v>0</v>
      </c>
      <c r="AS75" s="461">
        <f t="shared" si="41"/>
        <v>0</v>
      </c>
      <c r="AT75" s="461">
        <f t="shared" si="42"/>
        <v>0</v>
      </c>
      <c r="AU75" s="461">
        <f t="shared" si="43"/>
        <v>0</v>
      </c>
      <c r="AV75" s="461">
        <f t="shared" si="44"/>
        <v>0</v>
      </c>
      <c r="AW75" s="461">
        <f t="shared" si="45"/>
        <v>0</v>
      </c>
      <c r="AX75" s="461">
        <f t="shared" si="46"/>
        <v>0</v>
      </c>
      <c r="AY75" s="461">
        <f t="shared" si="47"/>
        <v>0</v>
      </c>
      <c r="AZ75" s="461">
        <f t="shared" si="48"/>
        <v>0</v>
      </c>
      <c r="BA75" s="461">
        <f t="shared" si="49"/>
        <v>0</v>
      </c>
      <c r="BB75" s="461">
        <f t="shared" si="50"/>
        <v>0</v>
      </c>
      <c r="BC75" s="461">
        <f t="shared" si="51"/>
        <v>0</v>
      </c>
      <c r="BD75" s="461">
        <f t="shared" si="52"/>
        <v>0</v>
      </c>
      <c r="BE75" s="461">
        <f t="shared" si="53"/>
        <v>0</v>
      </c>
      <c r="BF75" s="461">
        <f t="shared" si="54"/>
        <v>0</v>
      </c>
      <c r="BG75" s="461">
        <f t="shared" si="55"/>
        <v>0</v>
      </c>
      <c r="BH75" s="265"/>
      <c r="BI75" s="367">
        <f>'6. Network Design'!H84</f>
        <v>0</v>
      </c>
    </row>
    <row r="76" spans="3:63">
      <c r="C76" s="256" t="str">
        <f>'C. Masterfiles'!C136</f>
        <v>S27</v>
      </c>
      <c r="D76" s="256" t="str">
        <f>'C. Masterfiles'!D136</f>
        <v>OTHER: complete as required</v>
      </c>
      <c r="E76" s="461">
        <f>E41*$BI76/(IF(SUMPRODUCT($E$15:$E$44,BI$50:$BI$79)=0,1,SUMPRODUCT($E$15:$E$44,$BI$50:$BI$79)))</f>
        <v>0</v>
      </c>
      <c r="F76" s="461">
        <f t="shared" si="3"/>
        <v>0</v>
      </c>
      <c r="G76" s="461">
        <f t="shared" si="4"/>
        <v>0</v>
      </c>
      <c r="H76" s="461">
        <f t="shared" si="5"/>
        <v>0</v>
      </c>
      <c r="I76" s="461">
        <f t="shared" si="6"/>
        <v>0</v>
      </c>
      <c r="J76" s="461">
        <f t="shared" si="7"/>
        <v>0</v>
      </c>
      <c r="K76" s="461">
        <f t="shared" si="8"/>
        <v>0</v>
      </c>
      <c r="L76" s="461">
        <f t="shared" si="9"/>
        <v>0</v>
      </c>
      <c r="M76" s="461">
        <f t="shared" si="10"/>
        <v>0</v>
      </c>
      <c r="N76" s="461">
        <f t="shared" si="11"/>
        <v>0</v>
      </c>
      <c r="O76" s="461">
        <f t="shared" si="12"/>
        <v>0</v>
      </c>
      <c r="P76" s="461">
        <f t="shared" si="13"/>
        <v>0</v>
      </c>
      <c r="Q76" s="461">
        <f t="shared" si="14"/>
        <v>0</v>
      </c>
      <c r="R76" s="461">
        <f t="shared" si="15"/>
        <v>0</v>
      </c>
      <c r="S76" s="461">
        <f t="shared" si="16"/>
        <v>0</v>
      </c>
      <c r="T76" s="461">
        <f t="shared" si="2"/>
        <v>0</v>
      </c>
      <c r="U76" s="461">
        <f t="shared" si="17"/>
        <v>0</v>
      </c>
      <c r="V76" s="461">
        <f t="shared" si="18"/>
        <v>0</v>
      </c>
      <c r="W76" s="461">
        <f t="shared" si="19"/>
        <v>0</v>
      </c>
      <c r="X76" s="461">
        <f t="shared" si="20"/>
        <v>0</v>
      </c>
      <c r="Y76" s="461">
        <f t="shared" si="21"/>
        <v>0</v>
      </c>
      <c r="Z76" s="461">
        <f t="shared" si="22"/>
        <v>0</v>
      </c>
      <c r="AA76" s="461">
        <f t="shared" si="23"/>
        <v>0</v>
      </c>
      <c r="AB76" s="461">
        <f t="shared" si="24"/>
        <v>0</v>
      </c>
      <c r="AC76" s="461">
        <f t="shared" si="25"/>
        <v>0</v>
      </c>
      <c r="AD76" s="461">
        <f t="shared" si="26"/>
        <v>0</v>
      </c>
      <c r="AE76" s="461">
        <f t="shared" si="27"/>
        <v>0</v>
      </c>
      <c r="AF76" s="461">
        <f t="shared" si="28"/>
        <v>0</v>
      </c>
      <c r="AG76" s="461">
        <f t="shared" si="29"/>
        <v>0</v>
      </c>
      <c r="AH76" s="461">
        <f t="shared" si="30"/>
        <v>0</v>
      </c>
      <c r="AI76" s="461">
        <f t="shared" si="31"/>
        <v>0</v>
      </c>
      <c r="AJ76" s="461">
        <f t="shared" si="32"/>
        <v>0</v>
      </c>
      <c r="AK76" s="461">
        <f t="shared" si="33"/>
        <v>0</v>
      </c>
      <c r="AL76" s="461">
        <f t="shared" si="34"/>
        <v>0</v>
      </c>
      <c r="AM76" s="461">
        <f t="shared" si="35"/>
        <v>0</v>
      </c>
      <c r="AN76" s="461">
        <f t="shared" si="36"/>
        <v>0</v>
      </c>
      <c r="AO76" s="461">
        <f t="shared" si="37"/>
        <v>0</v>
      </c>
      <c r="AP76" s="461">
        <f t="shared" si="38"/>
        <v>0</v>
      </c>
      <c r="AQ76" s="461">
        <f t="shared" si="39"/>
        <v>0</v>
      </c>
      <c r="AR76" s="461">
        <f t="shared" si="40"/>
        <v>0</v>
      </c>
      <c r="AS76" s="461">
        <f t="shared" si="41"/>
        <v>0</v>
      </c>
      <c r="AT76" s="461">
        <f t="shared" si="42"/>
        <v>0</v>
      </c>
      <c r="AU76" s="461">
        <f t="shared" si="43"/>
        <v>0</v>
      </c>
      <c r="AV76" s="461">
        <f t="shared" si="44"/>
        <v>0</v>
      </c>
      <c r="AW76" s="461">
        <f t="shared" si="45"/>
        <v>0</v>
      </c>
      <c r="AX76" s="461">
        <f t="shared" si="46"/>
        <v>0</v>
      </c>
      <c r="AY76" s="461">
        <f t="shared" si="47"/>
        <v>0</v>
      </c>
      <c r="AZ76" s="461">
        <f t="shared" si="48"/>
        <v>0</v>
      </c>
      <c r="BA76" s="461">
        <f t="shared" si="49"/>
        <v>0</v>
      </c>
      <c r="BB76" s="461">
        <f t="shared" si="50"/>
        <v>0</v>
      </c>
      <c r="BC76" s="461">
        <f t="shared" si="51"/>
        <v>0</v>
      </c>
      <c r="BD76" s="461">
        <f t="shared" si="52"/>
        <v>0</v>
      </c>
      <c r="BE76" s="461">
        <f t="shared" si="53"/>
        <v>0</v>
      </c>
      <c r="BF76" s="461">
        <f t="shared" si="54"/>
        <v>0</v>
      </c>
      <c r="BG76" s="461">
        <f t="shared" si="55"/>
        <v>0</v>
      </c>
      <c r="BH76" s="265"/>
      <c r="BI76" s="367">
        <f>'6. Network Design'!H85</f>
        <v>0</v>
      </c>
    </row>
    <row r="77" spans="3:63">
      <c r="C77" s="256" t="str">
        <f>'C. Masterfiles'!C137</f>
        <v>S28</v>
      </c>
      <c r="D77" s="256" t="str">
        <f>'C. Masterfiles'!D137</f>
        <v>OTHER: complete as required</v>
      </c>
      <c r="E77" s="461">
        <f>E42*$BI77/(IF(SUMPRODUCT($E$15:$E$44,BI$50:$BI$79)=0,1,SUMPRODUCT($E$15:$E$44,$BI$50:$BI$79)))</f>
        <v>0</v>
      </c>
      <c r="F77" s="461">
        <f t="shared" si="3"/>
        <v>0</v>
      </c>
      <c r="G77" s="461">
        <f t="shared" si="4"/>
        <v>0</v>
      </c>
      <c r="H77" s="461">
        <f t="shared" si="5"/>
        <v>0</v>
      </c>
      <c r="I77" s="461">
        <f t="shared" si="6"/>
        <v>0</v>
      </c>
      <c r="J77" s="461">
        <f t="shared" si="7"/>
        <v>0</v>
      </c>
      <c r="K77" s="461">
        <f t="shared" si="8"/>
        <v>0</v>
      </c>
      <c r="L77" s="461">
        <f t="shared" si="9"/>
        <v>0</v>
      </c>
      <c r="M77" s="461">
        <f t="shared" si="10"/>
        <v>0</v>
      </c>
      <c r="N77" s="461">
        <f t="shared" si="11"/>
        <v>0</v>
      </c>
      <c r="O77" s="461">
        <f t="shared" si="12"/>
        <v>0</v>
      </c>
      <c r="P77" s="461">
        <f t="shared" si="13"/>
        <v>0</v>
      </c>
      <c r="Q77" s="461">
        <f t="shared" si="14"/>
        <v>0</v>
      </c>
      <c r="R77" s="461">
        <f t="shared" si="15"/>
        <v>0</v>
      </c>
      <c r="S77" s="461">
        <f t="shared" si="16"/>
        <v>0</v>
      </c>
      <c r="T77" s="461">
        <f t="shared" si="2"/>
        <v>0</v>
      </c>
      <c r="U77" s="461">
        <f t="shared" si="17"/>
        <v>0</v>
      </c>
      <c r="V77" s="461">
        <f t="shared" si="18"/>
        <v>0</v>
      </c>
      <c r="W77" s="461">
        <f t="shared" si="19"/>
        <v>0</v>
      </c>
      <c r="X77" s="461">
        <f t="shared" si="20"/>
        <v>0</v>
      </c>
      <c r="Y77" s="461">
        <f t="shared" si="21"/>
        <v>0</v>
      </c>
      <c r="Z77" s="461">
        <f t="shared" si="22"/>
        <v>0</v>
      </c>
      <c r="AA77" s="461">
        <f t="shared" si="23"/>
        <v>0</v>
      </c>
      <c r="AB77" s="461">
        <f t="shared" si="24"/>
        <v>0</v>
      </c>
      <c r="AC77" s="461">
        <f t="shared" si="25"/>
        <v>0</v>
      </c>
      <c r="AD77" s="461">
        <f t="shared" si="26"/>
        <v>0</v>
      </c>
      <c r="AE77" s="461">
        <f t="shared" si="27"/>
        <v>0</v>
      </c>
      <c r="AF77" s="461">
        <f t="shared" si="28"/>
        <v>0</v>
      </c>
      <c r="AG77" s="461">
        <f t="shared" si="29"/>
        <v>0</v>
      </c>
      <c r="AH77" s="461">
        <f t="shared" si="30"/>
        <v>0</v>
      </c>
      <c r="AI77" s="461">
        <f t="shared" si="31"/>
        <v>0</v>
      </c>
      <c r="AJ77" s="461">
        <f t="shared" si="32"/>
        <v>0</v>
      </c>
      <c r="AK77" s="461">
        <f t="shared" si="33"/>
        <v>0</v>
      </c>
      <c r="AL77" s="461">
        <f t="shared" si="34"/>
        <v>0</v>
      </c>
      <c r="AM77" s="461">
        <f t="shared" si="35"/>
        <v>0</v>
      </c>
      <c r="AN77" s="461">
        <f t="shared" si="36"/>
        <v>0</v>
      </c>
      <c r="AO77" s="461">
        <f t="shared" si="37"/>
        <v>0</v>
      </c>
      <c r="AP77" s="461">
        <f t="shared" si="38"/>
        <v>0</v>
      </c>
      <c r="AQ77" s="461">
        <f t="shared" si="39"/>
        <v>0</v>
      </c>
      <c r="AR77" s="461">
        <f t="shared" si="40"/>
        <v>0</v>
      </c>
      <c r="AS77" s="461">
        <f t="shared" si="41"/>
        <v>0</v>
      </c>
      <c r="AT77" s="461">
        <f t="shared" si="42"/>
        <v>0</v>
      </c>
      <c r="AU77" s="461">
        <f t="shared" si="43"/>
        <v>0</v>
      </c>
      <c r="AV77" s="461">
        <f t="shared" si="44"/>
        <v>0</v>
      </c>
      <c r="AW77" s="461">
        <f t="shared" si="45"/>
        <v>0</v>
      </c>
      <c r="AX77" s="461">
        <f t="shared" si="46"/>
        <v>0</v>
      </c>
      <c r="AY77" s="461">
        <f t="shared" si="47"/>
        <v>0</v>
      </c>
      <c r="AZ77" s="461">
        <f t="shared" si="48"/>
        <v>0</v>
      </c>
      <c r="BA77" s="461">
        <f t="shared" si="49"/>
        <v>0</v>
      </c>
      <c r="BB77" s="461">
        <f t="shared" si="50"/>
        <v>0</v>
      </c>
      <c r="BC77" s="461">
        <f t="shared" si="51"/>
        <v>0</v>
      </c>
      <c r="BD77" s="461">
        <f t="shared" si="52"/>
        <v>0</v>
      </c>
      <c r="BE77" s="461">
        <f t="shared" si="53"/>
        <v>0</v>
      </c>
      <c r="BF77" s="461">
        <f t="shared" si="54"/>
        <v>0</v>
      </c>
      <c r="BG77" s="461">
        <f t="shared" si="55"/>
        <v>0</v>
      </c>
      <c r="BH77" s="265"/>
      <c r="BI77" s="367">
        <f>'6. Network Design'!H86</f>
        <v>0</v>
      </c>
    </row>
    <row r="78" spans="3:63">
      <c r="C78" s="256" t="str">
        <f>'C. Masterfiles'!C138</f>
        <v>S29</v>
      </c>
      <c r="D78" s="256" t="str">
        <f>'C. Masterfiles'!D138</f>
        <v>OTHER: complete as required</v>
      </c>
      <c r="E78" s="461">
        <f>E43*$BI78/(IF(SUMPRODUCT($E$15:$E$44,BI$50:$BI$79)=0,1,SUMPRODUCT($E$15:$E$44,$BI$50:$BI$79)))</f>
        <v>0</v>
      </c>
      <c r="F78" s="461">
        <f t="shared" si="3"/>
        <v>0</v>
      </c>
      <c r="G78" s="461">
        <f t="shared" si="4"/>
        <v>0</v>
      </c>
      <c r="H78" s="461">
        <f t="shared" si="5"/>
        <v>0</v>
      </c>
      <c r="I78" s="461">
        <f t="shared" si="6"/>
        <v>0</v>
      </c>
      <c r="J78" s="461">
        <f t="shared" si="7"/>
        <v>0</v>
      </c>
      <c r="K78" s="461">
        <f t="shared" si="8"/>
        <v>0</v>
      </c>
      <c r="L78" s="461">
        <f t="shared" si="9"/>
        <v>0</v>
      </c>
      <c r="M78" s="461">
        <f t="shared" si="10"/>
        <v>0</v>
      </c>
      <c r="N78" s="461">
        <f t="shared" si="11"/>
        <v>0</v>
      </c>
      <c r="O78" s="461">
        <f t="shared" si="12"/>
        <v>0</v>
      </c>
      <c r="P78" s="461">
        <f t="shared" si="13"/>
        <v>0</v>
      </c>
      <c r="Q78" s="461">
        <f t="shared" si="14"/>
        <v>0</v>
      </c>
      <c r="R78" s="461">
        <f t="shared" si="15"/>
        <v>0</v>
      </c>
      <c r="S78" s="461">
        <f t="shared" si="16"/>
        <v>0</v>
      </c>
      <c r="T78" s="461">
        <f t="shared" si="2"/>
        <v>0</v>
      </c>
      <c r="U78" s="461">
        <f t="shared" si="17"/>
        <v>0</v>
      </c>
      <c r="V78" s="461">
        <f t="shared" si="18"/>
        <v>0</v>
      </c>
      <c r="W78" s="461">
        <f t="shared" si="19"/>
        <v>0</v>
      </c>
      <c r="X78" s="461">
        <f t="shared" si="20"/>
        <v>0</v>
      </c>
      <c r="Y78" s="461">
        <f t="shared" si="21"/>
        <v>0</v>
      </c>
      <c r="Z78" s="461">
        <f t="shared" si="22"/>
        <v>0</v>
      </c>
      <c r="AA78" s="461">
        <f t="shared" si="23"/>
        <v>0</v>
      </c>
      <c r="AB78" s="461">
        <f t="shared" si="24"/>
        <v>0</v>
      </c>
      <c r="AC78" s="461">
        <f t="shared" si="25"/>
        <v>0</v>
      </c>
      <c r="AD78" s="461">
        <f t="shared" si="26"/>
        <v>0</v>
      </c>
      <c r="AE78" s="461">
        <f t="shared" si="27"/>
        <v>0</v>
      </c>
      <c r="AF78" s="461">
        <f t="shared" si="28"/>
        <v>0</v>
      </c>
      <c r="AG78" s="461">
        <f t="shared" si="29"/>
        <v>0</v>
      </c>
      <c r="AH78" s="461">
        <f t="shared" si="30"/>
        <v>0</v>
      </c>
      <c r="AI78" s="461">
        <f t="shared" si="31"/>
        <v>0</v>
      </c>
      <c r="AJ78" s="461">
        <f t="shared" si="32"/>
        <v>0</v>
      </c>
      <c r="AK78" s="461">
        <f t="shared" si="33"/>
        <v>0</v>
      </c>
      <c r="AL78" s="461">
        <f t="shared" si="34"/>
        <v>0</v>
      </c>
      <c r="AM78" s="461">
        <f t="shared" si="35"/>
        <v>0</v>
      </c>
      <c r="AN78" s="461">
        <f t="shared" si="36"/>
        <v>0</v>
      </c>
      <c r="AO78" s="461">
        <f t="shared" si="37"/>
        <v>0</v>
      </c>
      <c r="AP78" s="461">
        <f t="shared" si="38"/>
        <v>0</v>
      </c>
      <c r="AQ78" s="461">
        <f t="shared" si="39"/>
        <v>0</v>
      </c>
      <c r="AR78" s="461">
        <f t="shared" si="40"/>
        <v>0</v>
      </c>
      <c r="AS78" s="461">
        <f t="shared" si="41"/>
        <v>0</v>
      </c>
      <c r="AT78" s="461">
        <f t="shared" si="42"/>
        <v>0</v>
      </c>
      <c r="AU78" s="461">
        <f t="shared" si="43"/>
        <v>0</v>
      </c>
      <c r="AV78" s="461">
        <f t="shared" si="44"/>
        <v>0</v>
      </c>
      <c r="AW78" s="461">
        <f t="shared" si="45"/>
        <v>0</v>
      </c>
      <c r="AX78" s="461">
        <f t="shared" si="46"/>
        <v>0</v>
      </c>
      <c r="AY78" s="461">
        <f t="shared" si="47"/>
        <v>0</v>
      </c>
      <c r="AZ78" s="461">
        <f t="shared" si="48"/>
        <v>0</v>
      </c>
      <c r="BA78" s="461">
        <f t="shared" si="49"/>
        <v>0</v>
      </c>
      <c r="BB78" s="461">
        <f t="shared" si="50"/>
        <v>0</v>
      </c>
      <c r="BC78" s="461">
        <f t="shared" si="51"/>
        <v>0</v>
      </c>
      <c r="BD78" s="461">
        <f t="shared" si="52"/>
        <v>0</v>
      </c>
      <c r="BE78" s="461">
        <f t="shared" si="53"/>
        <v>0</v>
      </c>
      <c r="BF78" s="461">
        <f t="shared" si="54"/>
        <v>0</v>
      </c>
      <c r="BG78" s="461">
        <f t="shared" si="55"/>
        <v>0</v>
      </c>
      <c r="BH78" s="265"/>
      <c r="BI78" s="367">
        <f>'6. Network Design'!H87</f>
        <v>0</v>
      </c>
    </row>
    <row r="79" spans="3:63">
      <c r="C79" s="256" t="str">
        <f>'C. Masterfiles'!C139</f>
        <v>S30</v>
      </c>
      <c r="D79" s="256" t="str">
        <f>'C. Masterfiles'!D139</f>
        <v>OTHER: complete as required</v>
      </c>
      <c r="E79" s="461">
        <f>E44*$BI79/(IF(SUMPRODUCT($E$15:$E$44,BI$50:$BI$79)=0,1,SUMPRODUCT($E$15:$E$44,$BI$50:$BI$79)))</f>
        <v>0</v>
      </c>
      <c r="F79" s="461">
        <f t="shared" si="3"/>
        <v>0</v>
      </c>
      <c r="G79" s="461">
        <f t="shared" si="4"/>
        <v>0</v>
      </c>
      <c r="H79" s="461">
        <f t="shared" si="5"/>
        <v>0</v>
      </c>
      <c r="I79" s="461">
        <f t="shared" si="6"/>
        <v>0</v>
      </c>
      <c r="J79" s="461">
        <f t="shared" si="7"/>
        <v>0</v>
      </c>
      <c r="K79" s="461">
        <f t="shared" si="8"/>
        <v>0</v>
      </c>
      <c r="L79" s="461">
        <f>L44*BI79/(IF(SUMPRODUCT($L$15:$L$44,$BI$50:$BI$79)=0,1,SUMPRODUCT($L$15:$L$44,$BI$50:$BI$79)))</f>
        <v>0</v>
      </c>
      <c r="M79" s="461">
        <f t="shared" si="10"/>
        <v>0</v>
      </c>
      <c r="N79" s="461">
        <f t="shared" si="11"/>
        <v>0</v>
      </c>
      <c r="O79" s="461">
        <f t="shared" si="12"/>
        <v>0</v>
      </c>
      <c r="P79" s="461">
        <f t="shared" si="13"/>
        <v>0</v>
      </c>
      <c r="Q79" s="461">
        <f t="shared" si="14"/>
        <v>0</v>
      </c>
      <c r="R79" s="461">
        <f t="shared" si="15"/>
        <v>0</v>
      </c>
      <c r="S79" s="461">
        <f t="shared" si="16"/>
        <v>0</v>
      </c>
      <c r="T79" s="461">
        <f t="shared" si="2"/>
        <v>0</v>
      </c>
      <c r="U79" s="461">
        <f t="shared" si="17"/>
        <v>0</v>
      </c>
      <c r="V79" s="461">
        <f t="shared" si="18"/>
        <v>0</v>
      </c>
      <c r="W79" s="461">
        <f t="shared" si="19"/>
        <v>0</v>
      </c>
      <c r="X79" s="461">
        <f t="shared" si="20"/>
        <v>0</v>
      </c>
      <c r="Y79" s="461">
        <f t="shared" si="21"/>
        <v>0</v>
      </c>
      <c r="Z79" s="461">
        <f t="shared" si="22"/>
        <v>0</v>
      </c>
      <c r="AA79" s="461">
        <f t="shared" si="23"/>
        <v>0</v>
      </c>
      <c r="AB79" s="461">
        <f t="shared" si="24"/>
        <v>0</v>
      </c>
      <c r="AC79" s="461">
        <f t="shared" si="25"/>
        <v>0</v>
      </c>
      <c r="AD79" s="461">
        <f>AD44*BI79/(IF(SUMPRODUCT($AD$15:$AD$44,$BI$50:$BI$79)=0,1,SUMPRODUCT($AD$15:$AD$44,$BI$50:$BI$79)))</f>
        <v>0</v>
      </c>
      <c r="AE79" s="461">
        <f t="shared" si="27"/>
        <v>0</v>
      </c>
      <c r="AF79" s="461">
        <f t="shared" si="28"/>
        <v>0</v>
      </c>
      <c r="AG79" s="461">
        <f t="shared" si="29"/>
        <v>0</v>
      </c>
      <c r="AH79" s="461">
        <f t="shared" si="30"/>
        <v>0</v>
      </c>
      <c r="AI79" s="461">
        <f t="shared" si="31"/>
        <v>0</v>
      </c>
      <c r="AJ79" s="461">
        <f t="shared" si="32"/>
        <v>0</v>
      </c>
      <c r="AK79" s="461">
        <f t="shared" si="33"/>
        <v>0</v>
      </c>
      <c r="AL79" s="461">
        <f t="shared" si="34"/>
        <v>0</v>
      </c>
      <c r="AM79" s="461">
        <f t="shared" si="35"/>
        <v>0</v>
      </c>
      <c r="AN79" s="461">
        <f t="shared" si="36"/>
        <v>0</v>
      </c>
      <c r="AO79" s="461">
        <f t="shared" si="37"/>
        <v>0</v>
      </c>
      <c r="AP79" s="461">
        <f t="shared" si="38"/>
        <v>0</v>
      </c>
      <c r="AQ79" s="461">
        <f t="shared" si="39"/>
        <v>0</v>
      </c>
      <c r="AR79" s="461">
        <f t="shared" si="40"/>
        <v>0</v>
      </c>
      <c r="AS79" s="461">
        <f t="shared" si="41"/>
        <v>0</v>
      </c>
      <c r="AT79" s="461">
        <f t="shared" si="42"/>
        <v>0</v>
      </c>
      <c r="AU79" s="461">
        <f t="shared" si="43"/>
        <v>0</v>
      </c>
      <c r="AV79" s="461">
        <f t="shared" si="44"/>
        <v>0</v>
      </c>
      <c r="AW79" s="461">
        <f t="shared" si="45"/>
        <v>0</v>
      </c>
      <c r="AX79" s="461">
        <f t="shared" si="46"/>
        <v>0</v>
      </c>
      <c r="AY79" s="461">
        <f t="shared" si="47"/>
        <v>0</v>
      </c>
      <c r="AZ79" s="461">
        <f t="shared" si="48"/>
        <v>0</v>
      </c>
      <c r="BA79" s="461">
        <f t="shared" si="49"/>
        <v>0</v>
      </c>
      <c r="BB79" s="461">
        <f t="shared" si="50"/>
        <v>0</v>
      </c>
      <c r="BC79" s="461">
        <f t="shared" si="51"/>
        <v>0</v>
      </c>
      <c r="BD79" s="461">
        <f t="shared" si="52"/>
        <v>0</v>
      </c>
      <c r="BE79" s="461">
        <f t="shared" si="53"/>
        <v>0</v>
      </c>
      <c r="BF79" s="461">
        <f t="shared" si="54"/>
        <v>0</v>
      </c>
      <c r="BG79" s="461">
        <f t="shared" si="55"/>
        <v>0</v>
      </c>
      <c r="BH79" s="265"/>
      <c r="BI79" s="367">
        <f>'6. Network Design'!H88</f>
        <v>0</v>
      </c>
    </row>
    <row r="80" spans="3:63">
      <c r="C80" s="256" t="s">
        <v>281</v>
      </c>
      <c r="D80" s="238" t="s">
        <v>2</v>
      </c>
      <c r="E80" s="462">
        <f>SUM(E50:E79)</f>
        <v>1.0000000000000002</v>
      </c>
      <c r="F80" s="462">
        <f t="shared" ref="F80:AH80" si="56">SUM(F50:F79)</f>
        <v>1.0000000000000004</v>
      </c>
      <c r="G80" s="462">
        <f>SUM(G50:G79)</f>
        <v>1.0000000000000002</v>
      </c>
      <c r="H80" s="462">
        <f t="shared" si="56"/>
        <v>1.0000000000000004</v>
      </c>
      <c r="I80" s="462">
        <f t="shared" si="56"/>
        <v>1.0000000000000002</v>
      </c>
      <c r="J80" s="462">
        <f t="shared" si="56"/>
        <v>1.0000000000000004</v>
      </c>
      <c r="K80" s="462">
        <f t="shared" si="56"/>
        <v>1.0000000000000002</v>
      </c>
      <c r="L80" s="462">
        <f t="shared" si="56"/>
        <v>1</v>
      </c>
      <c r="M80" s="462">
        <f t="shared" si="56"/>
        <v>1</v>
      </c>
      <c r="N80" s="462">
        <f t="shared" si="56"/>
        <v>1</v>
      </c>
      <c r="O80" s="462">
        <f t="shared" si="56"/>
        <v>1</v>
      </c>
      <c r="P80" s="462">
        <f t="shared" si="56"/>
        <v>1</v>
      </c>
      <c r="Q80" s="462">
        <f t="shared" si="56"/>
        <v>1</v>
      </c>
      <c r="R80" s="462">
        <f t="shared" si="56"/>
        <v>1</v>
      </c>
      <c r="S80" s="462">
        <f t="shared" si="56"/>
        <v>1</v>
      </c>
      <c r="T80" s="462">
        <f t="shared" si="56"/>
        <v>1</v>
      </c>
      <c r="U80" s="462">
        <f t="shared" si="56"/>
        <v>0.99999999999999978</v>
      </c>
      <c r="V80" s="462">
        <f t="shared" si="56"/>
        <v>1</v>
      </c>
      <c r="W80" s="462">
        <f t="shared" si="56"/>
        <v>1.0000000000000002</v>
      </c>
      <c r="X80" s="462">
        <f t="shared" si="56"/>
        <v>1</v>
      </c>
      <c r="Y80" s="462">
        <f t="shared" si="56"/>
        <v>1</v>
      </c>
      <c r="Z80" s="462">
        <f t="shared" si="56"/>
        <v>1</v>
      </c>
      <c r="AA80" s="462">
        <f t="shared" si="56"/>
        <v>1</v>
      </c>
      <c r="AB80" s="462">
        <f t="shared" si="56"/>
        <v>1.0000000000000004</v>
      </c>
      <c r="AC80" s="462">
        <f t="shared" si="56"/>
        <v>1.0000000000000004</v>
      </c>
      <c r="AD80" s="462">
        <f t="shared" si="56"/>
        <v>0</v>
      </c>
      <c r="AE80" s="462">
        <f t="shared" si="56"/>
        <v>0</v>
      </c>
      <c r="AF80" s="462">
        <f t="shared" si="56"/>
        <v>0</v>
      </c>
      <c r="AG80" s="462">
        <f t="shared" si="56"/>
        <v>0</v>
      </c>
      <c r="AH80" s="462">
        <f t="shared" si="56"/>
        <v>0</v>
      </c>
      <c r="AI80" s="462">
        <f t="shared" ref="AI80:BG80" si="57">SUM(AI50:AI79)</f>
        <v>1.0000000000000002</v>
      </c>
      <c r="AJ80" s="462">
        <f t="shared" si="57"/>
        <v>1.0000000000000004</v>
      </c>
      <c r="AK80" s="462">
        <f t="shared" si="57"/>
        <v>1.0000000000000002</v>
      </c>
      <c r="AL80" s="462">
        <f t="shared" si="57"/>
        <v>1.0000000000000004</v>
      </c>
      <c r="AM80" s="462">
        <f t="shared" si="57"/>
        <v>1.0000000000000002</v>
      </c>
      <c r="AN80" s="462">
        <f t="shared" si="57"/>
        <v>1</v>
      </c>
      <c r="AO80" s="462">
        <f t="shared" si="57"/>
        <v>1</v>
      </c>
      <c r="AP80" s="462">
        <f t="shared" si="57"/>
        <v>1</v>
      </c>
      <c r="AQ80" s="462">
        <f t="shared" si="57"/>
        <v>1</v>
      </c>
      <c r="AR80" s="462">
        <f t="shared" si="57"/>
        <v>1</v>
      </c>
      <c r="AS80" s="462">
        <f t="shared" si="57"/>
        <v>1</v>
      </c>
      <c r="AT80" s="462">
        <f t="shared" si="57"/>
        <v>0.99999999999999978</v>
      </c>
      <c r="AU80" s="462">
        <f t="shared" si="57"/>
        <v>1</v>
      </c>
      <c r="AV80" s="462">
        <f t="shared" si="57"/>
        <v>1.0000000000000002</v>
      </c>
      <c r="AW80" s="462">
        <f t="shared" si="57"/>
        <v>1</v>
      </c>
      <c r="AX80" s="462">
        <f t="shared" si="57"/>
        <v>1</v>
      </c>
      <c r="AY80" s="462">
        <f t="shared" si="57"/>
        <v>1.0000000000000004</v>
      </c>
      <c r="AZ80" s="462">
        <f t="shared" si="57"/>
        <v>0</v>
      </c>
      <c r="BA80" s="462">
        <f t="shared" si="57"/>
        <v>0</v>
      </c>
      <c r="BB80" s="462">
        <f t="shared" si="57"/>
        <v>0</v>
      </c>
      <c r="BC80" s="462">
        <f t="shared" si="57"/>
        <v>0</v>
      </c>
      <c r="BD80" s="462">
        <f t="shared" si="57"/>
        <v>0</v>
      </c>
      <c r="BE80" s="462">
        <f t="shared" si="57"/>
        <v>0</v>
      </c>
      <c r="BF80" s="462">
        <f t="shared" si="57"/>
        <v>0</v>
      </c>
      <c r="BG80" s="462">
        <f t="shared" si="57"/>
        <v>0</v>
      </c>
      <c r="BH80" s="265"/>
      <c r="BI80" s="463">
        <f>SUM(BI50:BI79)</f>
        <v>116161.43908014343</v>
      </c>
      <c r="BJ80" s="493" t="str">
        <f>IF(BI80='6. Network Design'!H89,"OK","Not OK")</f>
        <v>OK</v>
      </c>
      <c r="BK80" s="494"/>
    </row>
    <row r="81" spans="3:62">
      <c r="E81" s="285"/>
      <c r="K81" s="285"/>
    </row>
    <row r="82" spans="3:62">
      <c r="BI82" s="715">
        <v>2015</v>
      </c>
    </row>
    <row r="83" spans="3:62">
      <c r="C83" s="170">
        <f>'C. Masterfiles'!D144</f>
        <v>2015</v>
      </c>
      <c r="D83" s="238" t="s">
        <v>285</v>
      </c>
      <c r="E83" s="459" t="str">
        <f t="shared" ref="E83:AH83" si="58">E49</f>
        <v>TRX</v>
      </c>
      <c r="F83" s="459" t="str">
        <f t="shared" si="58"/>
        <v>Radio</v>
      </c>
      <c r="G83" s="459" t="str">
        <f t="shared" si="58"/>
        <v>BTS</v>
      </c>
      <c r="H83" s="459" t="str">
        <f t="shared" si="58"/>
        <v>Node B</v>
      </c>
      <c r="I83" s="459" t="str">
        <f t="shared" si="58"/>
        <v>BSC</v>
      </c>
      <c r="J83" s="459" t="str">
        <f t="shared" si="58"/>
        <v>RNC</v>
      </c>
      <c r="K83" s="459" t="str">
        <f t="shared" si="58"/>
        <v>MSC</v>
      </c>
      <c r="L83" s="459" t="str">
        <f t="shared" si="58"/>
        <v>HLR</v>
      </c>
      <c r="M83" s="459" t="str">
        <f t="shared" si="58"/>
        <v>PPP</v>
      </c>
      <c r="N83" s="459" t="str">
        <f t="shared" si="58"/>
        <v>SMSG</v>
      </c>
      <c r="O83" s="459" t="str">
        <f t="shared" si="58"/>
        <v>SMSC</v>
      </c>
      <c r="P83" s="459" t="str">
        <f t="shared" si="58"/>
        <v>MMSC</v>
      </c>
      <c r="Q83" s="459" t="str">
        <f t="shared" si="58"/>
        <v>VMS</v>
      </c>
      <c r="R83" s="459" t="str">
        <f t="shared" si="58"/>
        <v>NMS</v>
      </c>
      <c r="S83" s="459" t="str">
        <f t="shared" si="58"/>
        <v>OSS</v>
      </c>
      <c r="T83" s="459" t="str">
        <f t="shared" si="58"/>
        <v>GPRS</v>
      </c>
      <c r="U83" s="459" t="str">
        <f t="shared" si="58"/>
        <v>BIL</v>
      </c>
      <c r="V83" s="459" t="str">
        <f t="shared" si="58"/>
        <v>IBIL</v>
      </c>
      <c r="W83" s="459" t="str">
        <f t="shared" si="58"/>
        <v>IGW</v>
      </c>
      <c r="X83" s="459" t="str">
        <f t="shared" si="58"/>
        <v>INT</v>
      </c>
      <c r="Y83" s="459" t="str">
        <f t="shared" si="58"/>
        <v>SGSN</v>
      </c>
      <c r="Z83" s="459" t="str">
        <f t="shared" si="58"/>
        <v>GGSN</v>
      </c>
      <c r="AA83" s="459" t="str">
        <f t="shared" si="58"/>
        <v>IN/NGN</v>
      </c>
      <c r="AB83" s="459" t="str">
        <f t="shared" si="58"/>
        <v>eNodeB</v>
      </c>
      <c r="AC83" s="459" t="str">
        <f t="shared" si="58"/>
        <v>eNodeB Radio</v>
      </c>
      <c r="AD83" s="459" t="str">
        <f t="shared" si="58"/>
        <v>OTHER</v>
      </c>
      <c r="AE83" s="459" t="str">
        <f t="shared" si="58"/>
        <v>OTHER</v>
      </c>
      <c r="AF83" s="459" t="str">
        <f t="shared" si="58"/>
        <v>OTHER</v>
      </c>
      <c r="AG83" s="459" t="str">
        <f t="shared" si="58"/>
        <v>OTHER</v>
      </c>
      <c r="AH83" s="459" t="str">
        <f t="shared" si="58"/>
        <v>OTHER</v>
      </c>
      <c r="AI83" s="459" t="str">
        <f>AI49</f>
        <v>BTS-BSC</v>
      </c>
      <c r="AJ83" s="459" t="str">
        <f t="shared" ref="AJ83:BG83" si="59">AJ49</f>
        <v>Node B-RNC</v>
      </c>
      <c r="AK83" s="459" t="str">
        <f t="shared" si="59"/>
        <v>BSC-MSC</v>
      </c>
      <c r="AL83" s="459" t="str">
        <f t="shared" si="59"/>
        <v>RNC-MSC</v>
      </c>
      <c r="AM83" s="459" t="str">
        <f t="shared" si="59"/>
        <v>MSC-MSC</v>
      </c>
      <c r="AN83" s="459" t="str">
        <f t="shared" si="59"/>
        <v>MSC-PPP</v>
      </c>
      <c r="AO83" s="459" t="str">
        <f t="shared" si="59"/>
        <v>MSC-HLR</v>
      </c>
      <c r="AP83" s="459" t="str">
        <f t="shared" si="59"/>
        <v>MSC-SMS</v>
      </c>
      <c r="AQ83" s="459" t="str">
        <f t="shared" si="59"/>
        <v>MSC-MMS</v>
      </c>
      <c r="AR83" s="459" t="str">
        <f t="shared" si="59"/>
        <v>MSC-OSS</v>
      </c>
      <c r="AS83" s="459" t="str">
        <f t="shared" si="59"/>
        <v>MSC-GPRS</v>
      </c>
      <c r="AT83" s="459" t="str">
        <f t="shared" si="59"/>
        <v>MSC-BIL</v>
      </c>
      <c r="AU83" s="459" t="str">
        <f t="shared" si="59"/>
        <v>MSC-IBIL</v>
      </c>
      <c r="AV83" s="459" t="str">
        <f t="shared" si="59"/>
        <v>MSC-IGW</v>
      </c>
      <c r="AW83" s="459" t="str">
        <f t="shared" si="59"/>
        <v>MSC-INT</v>
      </c>
      <c r="AX83" s="459" t="str">
        <f t="shared" si="59"/>
        <v>MSC-IN/NGIN</v>
      </c>
      <c r="AY83" s="459" t="str">
        <f t="shared" si="59"/>
        <v>eNodeB-MSC</v>
      </c>
      <c r="AZ83" s="459" t="str">
        <f t="shared" si="59"/>
        <v>OTHER: complete as required</v>
      </c>
      <c r="BA83" s="459" t="str">
        <f t="shared" si="59"/>
        <v>OTHER: complete as required</v>
      </c>
      <c r="BB83" s="459" t="str">
        <f t="shared" si="59"/>
        <v>OTHER: complete as required</v>
      </c>
      <c r="BC83" s="459" t="str">
        <f t="shared" si="59"/>
        <v>OTHER: complete as required</v>
      </c>
      <c r="BD83" s="459" t="str">
        <f t="shared" si="59"/>
        <v>OTHER: complete as required</v>
      </c>
      <c r="BE83" s="459" t="str">
        <f t="shared" si="59"/>
        <v>OTHER: complete as required</v>
      </c>
      <c r="BF83" s="459" t="str">
        <f t="shared" si="59"/>
        <v>OTHER: complete as required</v>
      </c>
      <c r="BG83" s="459" t="str">
        <f t="shared" si="59"/>
        <v>OTHER: complete as required</v>
      </c>
      <c r="BH83" s="265"/>
      <c r="BI83" s="712" t="s">
        <v>471</v>
      </c>
      <c r="BJ83" s="223"/>
    </row>
    <row r="84" spans="3:62">
      <c r="C84" s="256" t="str">
        <f t="shared" ref="C84:D113" si="60">C50</f>
        <v>S01</v>
      </c>
      <c r="D84" s="256" t="str">
        <f t="shared" si="60"/>
        <v>Повиквания в мрежата (On Net calls)</v>
      </c>
      <c r="E84" s="461">
        <f>E15*BI84/(IF(SUMPRODUCT($E$15:$E$44,$BI$84:$BI$113)=0,1,SUMPRODUCT($E$15:$E$44,$BI$84:$BI$113)))</f>
        <v>0.73711614235713996</v>
      </c>
      <c r="F84" s="461">
        <f>F15*BI84/(IF(SUMPRODUCT($F$15:$F$44,$BI$84:$BI$113)=0,1,SUMPRODUCT($F$15:$F$44,$BI$84:$BI$113)))</f>
        <v>0.59571736401262565</v>
      </c>
      <c r="G84" s="461">
        <f>G15*BI84/(IF(SUMPRODUCT($G$15:$G$44,$BI$84:$BI$113)=0,1,SUMPRODUCT($G$15:$G$44,$BI$84:$BI$113)))</f>
        <v>0.73711614235713996</v>
      </c>
      <c r="H84" s="461">
        <f>H15*BI84/(IF(SUMPRODUCT($H$15:$H$44,$BI$84:$BI$113)=0,1,SUMPRODUCT($H$15:$H$44,$BI$84:$BI$113)))</f>
        <v>0.59571736401262565</v>
      </c>
      <c r="I84" s="461">
        <f>I15*BI84/(IF(SUMPRODUCT($I$15:$I$44,$BI$84:$BI$113)=0,1,SUMPRODUCT($I$15:$I$44,$BI$84:$BI$113)))</f>
        <v>0.73711614235713996</v>
      </c>
      <c r="J84" s="461">
        <f>J15*BI84/(IF(SUMPRODUCT($J$15:$J$44,$BI$84:$BI$113)=0,1,SUMPRODUCT($J$15:$J$44,$BI$84:$BI$113)))</f>
        <v>0.59571736401262565</v>
      </c>
      <c r="K84" s="461">
        <f>K15*BI84/(IF(SUMPRODUCT($K$15:$K$44,$BI$84:$BI$113)=0,1,SUMPRODUCT($K$15:$K$44,$BI$84:$BI$113)))</f>
        <v>0.5404672933292608</v>
      </c>
      <c r="L84" s="461">
        <f>L15*BI84/(IF(SUMPRODUCT($L$15:$L$44,$BI$84:$BI$113)=0,1,SUMPRODUCT($L$15:$L$44,$BI$84:$BI$113)))</f>
        <v>0.42435369763007508</v>
      </c>
      <c r="M84" s="461">
        <f>M15*BI84/(IF(SUMPRODUCT($M$15:$M$44,$BI$84:$BI$113)=0,1,SUMPRODUCT($M$15:$M$44,$BI$84:$BI$113)))</f>
        <v>0.42435369763007508</v>
      </c>
      <c r="N84" s="461">
        <f>N15*BI84/(IF(SUMPRODUCT($N$15:$N$44,$BI$84:$BI$113)=0,1,SUMPRODUCT($N$15:$N$44,$BI$84:$BI$113)))</f>
        <v>0</v>
      </c>
      <c r="O84" s="461">
        <f>O15*BI84/(IF(SUMPRODUCT($O$15:$O$44,$BI$84:$BI$113)=0,1,SUMPRODUCT($O$15:$O$44,$BI$84:$BI$113)))</f>
        <v>0</v>
      </c>
      <c r="P84" s="461">
        <f>P15*BI84/(IF(SUMPRODUCT($P$15:$P$44,$BI$84:$BI$113)=0,1,SUMPRODUCT($P$15:$P$44,$BI$84:$BI$113)))</f>
        <v>0</v>
      </c>
      <c r="Q84" s="461">
        <f>Q15*BI84/(IF(SUMPRODUCT($Q$15:$Q$44,$BI$84:$BI$113)=0,1,SUMPRODUCT($Q$15:$Q$44,$BI$84:$BI$113)))</f>
        <v>0</v>
      </c>
      <c r="R84" s="461">
        <f>R15*BI84/(IF(SUMPRODUCT($R$15:$R$44,$BI$84:$BI$113)=0,1,SUMPRODUCT($R$15:$R$44,$BI$84:$BI$113)))</f>
        <v>0.42435369763007508</v>
      </c>
      <c r="S84" s="461">
        <f>S15*BI84/(IF(SUMPRODUCT($S$15:$S$44,$BI$84:$BI$113)=0,1,SUMPRODUCT($S$15:$S$44,$BI$84:$BI$113)))</f>
        <v>0.42435369763007508</v>
      </c>
      <c r="T84" s="461">
        <f>T15*BI84/(IF(SUMPRODUCT($T$15:$T$44,$BI$84:$BI$113)=0,1,SUMPRODUCT($T$15:$T$44,$BI$84:$BI$113)))</f>
        <v>0</v>
      </c>
      <c r="U84" s="461">
        <f>U15*BI84/(IF(SUMPRODUCT($U$15:$U$44,$BI$84:$BI$113)=0,1,SUMPRODUCT($U$15:$U$44,$BI$84:$BI$113)))</f>
        <v>0.47477205227010216</v>
      </c>
      <c r="V84" s="461">
        <f>V15*BI84/(IF(SUMPRODUCT($V$15:$V$44,$BI$84:$BI$113)=0,1,SUMPRODUCT($V$15:$V$44,$BI$84:$BI$113)))</f>
        <v>0</v>
      </c>
      <c r="W84" s="461">
        <f>W15*BI84/(IF(SUMPRODUCT($W$15:$W$44,$BI$84:$BI$113)=0,1,SUMPRODUCT($W$15:$W$44,$BI$84:$BI$113)))</f>
        <v>0</v>
      </c>
      <c r="X84" s="461">
        <f>X15*BI84/(IF(SUMPRODUCT($X$15:$X$44,$BI$84:$BI$113)=0,1,SUMPRODUCT($X$15:$X$44,$BI$84:$BI$113)))</f>
        <v>0</v>
      </c>
      <c r="Y84" s="461">
        <f>Y15*BI84/(IF(SUMPRODUCT($Y$15:$Y$44,$BI$84:$BI$113)=0,1,SUMPRODUCT($Y$15:$Y$44,$BI$84:$BI$113)))</f>
        <v>0</v>
      </c>
      <c r="Z84" s="461">
        <f>Z15*BI84/(IF(SUMPRODUCT($Z$15:$Z$44,$BI$84:$BI$113)=0,1,SUMPRODUCT($Z$15:$Z$44,$BI$84:$BI$113)))</f>
        <v>0</v>
      </c>
      <c r="AA84" s="461">
        <f>AA15*BI84/(IF(SUMPRODUCT($AA$15:$AA$44,$BI$84:$BI$113)=0,1,SUMPRODUCT($AA$15:$AA$44,$BI$84:$BI$113)))</f>
        <v>0</v>
      </c>
      <c r="AB84" s="461">
        <f>AB15*BI84/(IF(SUMPRODUCT($AB$15:$AB$44,$BI$84:$BI$113)=0,1,SUMPRODUCT($AB$15:$AB$44,$BI$84:$BI$113)))</f>
        <v>0.59571736401262565</v>
      </c>
      <c r="AC84" s="461">
        <f>AC15*BI84/(IF(SUMPRODUCT($AC$15:$AC$44,$BI$84:$BI$113)=0,1,SUMPRODUCT($AC$15:$AC$44,$BI$84:$BI$113)))</f>
        <v>0.59571736401262565</v>
      </c>
      <c r="AD84" s="461">
        <f>AD15*BI84/(IF(SUMPRODUCT($AD$15:$AD$44,$BI$84:$BI$113)=0,1,SUMPRODUCT($AD$15:$AD$44,$BI$84:$BI$113)))</f>
        <v>0</v>
      </c>
      <c r="AE84" s="461">
        <f>AE15*BI84/(IF(SUMPRODUCT($AE$15:$AE$44,$BI$84:$BI$113)=0,1,SUMPRODUCT($AE$15:$AE$44,$BI$84:$BI$113)))</f>
        <v>0</v>
      </c>
      <c r="AF84" s="461">
        <f>AF15*$BI84/(IF(SUMPRODUCT($AF$15:$AF$44,$BI$84:$BI$113)=0,1,SUMPRODUCT($AF$15:$AF$44,$BI$84:$BI$113)))</f>
        <v>0</v>
      </c>
      <c r="AG84" s="461">
        <f>AG15*$BI84/(IF(SUMPRODUCT($AG$15:$AG$44,$BI$84:$BI$113)=0,1,SUMPRODUCT($AG$15:$AG$44,$BI$84:$BI$113)))</f>
        <v>0</v>
      </c>
      <c r="AH84" s="461">
        <f>AH15*$BI84/(IF(SUMPRODUCT($AH$15:$AH$44,$BI$84:$BI$113)=0,1,SUMPRODUCT($AH$15:$AH$44,$BI$84:$BI$113)))</f>
        <v>0</v>
      </c>
      <c r="AI84" s="461">
        <f>AI15*BI84/(IF(SUMPRODUCT($AI$15:$AI$44,$BI$84:$BI$113)=0,1,SUMPRODUCT($AI$15:$AI$44,$BI$84:$BI$113)))</f>
        <v>0.73711614235713996</v>
      </c>
      <c r="AJ84" s="461">
        <f>AJ15*BI84/(IF(SUMPRODUCT($AJ$15:$AJ$44,$BI$84:$BI$113)=0,1,SUMPRODUCT($AJ$15:$AJ$44,$BI$84:$BI$113)))</f>
        <v>0.59571736401262565</v>
      </c>
      <c r="AK84" s="461">
        <f>AK15*BI84/(IF(SUMPRODUCT($AK$15:$AK$44,$BI$84:$BI$113)=0,1,SUMPRODUCT($AK$15:$AK$44,$BI$84:$BI$113)))</f>
        <v>0.73711614235713996</v>
      </c>
      <c r="AL84" s="461">
        <f>AL15*BI84/(IF(SUMPRODUCT($AL$15:$AL$44,$BI$84:$BI$113)=0,1,SUMPRODUCT($AL$15:$AL$44,$BI$84:$BI$113)))</f>
        <v>0.59571736401262565</v>
      </c>
      <c r="AM84" s="461">
        <f>AM15*BI84/(IF(SUMPRODUCT($AM$15:$AM$44,$BI$84:$BI$113)=0,1,SUMPRODUCT($AM$15:$AM$44,$BI$84:$BI$113)))</f>
        <v>0.73711614235713996</v>
      </c>
      <c r="AN84" s="461">
        <f>AN15*BI84/(IF(SUMPRODUCT($AN$15:$AN$44,$BI$84:$BI$113)=0,1,SUMPRODUCT($AN$15:$AN$44,$BI$84:$BI$113)))</f>
        <v>0.42435369763007508</v>
      </c>
      <c r="AO84" s="461">
        <f>AO15*BI84/(IF(SUMPRODUCT($AO$15:$AO$44,$BI$84:$BI$113)=0,1,SUMPRODUCT($AO$15:$AO$44,$BI$84:$BI$113)))</f>
        <v>0.42435369763007508</v>
      </c>
      <c r="AP84" s="461">
        <f>AP15*BI84/(IF(SUMPRODUCT($AP$15:$AP$44,$BI$84:$BI$113)=0,1,SUMPRODUCT($AP$15:$AP$44,$BI$84:$BI$113)))</f>
        <v>0</v>
      </c>
      <c r="AQ84" s="461">
        <f>AQ15*BI84/(IF(SUMPRODUCT($AQ$15:$AQ$44,$BI$84:$BI$113)=0,1,SUMPRODUCT($AQ$15:$AQ$44,$BI$84:$BI$113)))</f>
        <v>0</v>
      </c>
      <c r="AR84" s="461">
        <f>AR15*BI84/(IF(SUMPRODUCT($AR$15:$AR$44,$BI$84:$BI$113)=0,1,SUMPRODUCT($AR$15:$AR$44,$BI$84:$BI$113)))</f>
        <v>0.42435369763007508</v>
      </c>
      <c r="AS84" s="461">
        <f>AS15*BI84/(IF(SUMPRODUCT($AS$15:$AS$44,$BI$84:$BI$113)=0,1,SUMPRODUCT($AS$15:$AS$44,$BI$84:$BI$113)))</f>
        <v>0</v>
      </c>
      <c r="AT84" s="461">
        <f>AT15*BI84/(IF(SUMPRODUCT($AT$15:$AT$44,$BI$84:$BI$113)=0,1,SUMPRODUCT($AT$15:$AT$44,$BI$84:$BI$113)))</f>
        <v>0.47477205227010216</v>
      </c>
      <c r="AU84" s="461">
        <f>AU15*BI84/(IF(SUMPRODUCT($AU$15:$AU$44,$BI$84:$BI$113)=0,1,SUMPRODUCT($AU$15:$AU$44,$BI$84:$BI$113)))</f>
        <v>0</v>
      </c>
      <c r="AV84" s="461">
        <f>AV15*BI84/(IF(SUMPRODUCT($AV$15:$AV$44,$BI$84:$BI$113)=0,1,SUMPRODUCT($AV$15:$AV$44,$BI$84:$BI$113)))</f>
        <v>0</v>
      </c>
      <c r="AW84" s="461">
        <f>AW15*BI84/(IF(SUMPRODUCT($AW$15:$AW$44,$BI$84:$BI$113)=0,1,SUMPRODUCT($AW$15:$AW$44,$BI$84:$BI$113)))</f>
        <v>0</v>
      </c>
      <c r="AX84" s="461">
        <f>AX15*BI84/(IF(SUMPRODUCT($AX$15:$AX$44,$BI$84:$BI$113)=0,1,SUMPRODUCT($AX$15:$AX$44,$BI$84:$BI$113)))</f>
        <v>0</v>
      </c>
      <c r="AY84" s="461">
        <f>AY15*BI84/(IF(SUMPRODUCT($AY$15:$AY$44,$BI$84:$BI$113)=0,1,SUMPRODUCT($AY$15:$AY$44,$BI$84:$BI$113)))</f>
        <v>0.59571736401262565</v>
      </c>
      <c r="AZ84" s="461">
        <f>AZ15*BI84/(IF(SUMPRODUCT($AZ$15:$AZ$44,$BI$84:$BI$113)=0,1,SUMPRODUCT($AZ$15:$AZ$44,$BI$84:$BI$113)))</f>
        <v>0</v>
      </c>
      <c r="BA84" s="461">
        <f>BA15*BI84/(IF(SUMPRODUCT($BA$15:$BA$44,$BI$84:$BI$113)=0,1,SUMPRODUCT($BA$15:$BA$44,$BI$84:$BI$113)))</f>
        <v>0</v>
      </c>
      <c r="BB84" s="461">
        <f>BB15*BI84/(IF(SUMPRODUCT($BB$15:$BB$44,$BI$84:$BI$113)=0,1,SUMPRODUCT($BB$15:$BB$44,$BI$84:$BI$113)))</f>
        <v>0</v>
      </c>
      <c r="BC84" s="461">
        <f>BC15*BI84/(IF(SUMPRODUCT($BC$15:$BC$44,$BI$84:$BI$113)=0,1,SUMPRODUCT($BC$15:$BC$44,$BI$84:$BI$113)))</f>
        <v>0</v>
      </c>
      <c r="BD84" s="461">
        <f>BD15*BI84/(IF(SUMPRODUCT($BD$15:$BD$44,$BI$84:$BI$113)=0,1,SUMPRODUCT($BD$15:$BD$44,$BI$84:$BI$113)))</f>
        <v>0</v>
      </c>
      <c r="BE84" s="461">
        <f>BE15*BI84/(IF(SUMPRODUCT($BE$15:$BE$44,$BI$84:$BI$113)=0,1,SUMPRODUCT($BE$15:$BE$44,$BI$84:$BI$113)))</f>
        <v>0</v>
      </c>
      <c r="BF84" s="461">
        <f>BF15*BI84/(IF(SUMPRODUCT($BF$15:$BF$44,$BI$84:$BI$113)=0,1,SUMPRODUCT($BF$15:$BF$44,$BI$84:$BI$113)))</f>
        <v>0</v>
      </c>
      <c r="BG84" s="461">
        <f>BG15*BI84/(IF(SUMPRODUCT($BG$15:$BG$44,$BI$84:$BI$113)=0,1,SUMPRODUCT($BG$15:$BG$44,$BI$84:$BI$113)))</f>
        <v>0</v>
      </c>
      <c r="BH84" s="265"/>
      <c r="BI84" s="367">
        <f>'6. Network Design'!I59</f>
        <v>50279.406919603367</v>
      </c>
      <c r="BJ84" s="223"/>
    </row>
    <row r="85" spans="3:62">
      <c r="C85" s="256" t="str">
        <f t="shared" si="60"/>
        <v>S02</v>
      </c>
      <c r="D85" s="256" t="str">
        <f t="shared" si="60"/>
        <v>Изходящи повиквания към фиксирана линия (Outgoing Calls to Fixed Line)</v>
      </c>
      <c r="E85" s="461">
        <f t="shared" ref="E85:E112" si="61">E16*BI85/(IF(SUMPRODUCT($E$15:$E$44,$BI$84:$BI$113)=0,1,SUMPRODUCT($E$15:$E$44,$BI$84:$BI$113)))</f>
        <v>5.924707527286118E-3</v>
      </c>
      <c r="F85" s="461">
        <f t="shared" ref="F85:F113" si="62">F16*BI85/(IF(SUMPRODUCT($F$15:$F$44,$BI$84:$BI$113)=0,1,SUMPRODUCT($F$15:$F$44,$BI$84:$BI$113)))</f>
        <v>4.7881886556088932E-3</v>
      </c>
      <c r="G85" s="461">
        <f t="shared" ref="G85:G113" si="63">G16*BI85/(IF(SUMPRODUCT($G$15:$G$44,$BI$84:$BI$113)=0,1,SUMPRODUCT($G$15:$G$44,$BI$84:$BI$113)))</f>
        <v>5.924707527286118E-3</v>
      </c>
      <c r="H85" s="461">
        <f t="shared" ref="H85:H113" si="64">H16*BI85/(IF(SUMPRODUCT($H$15:$H$44,$BI$84:$BI$113)=0,1,SUMPRODUCT($H$15:$H$44,$BI$84:$BI$113)))</f>
        <v>4.7881886556088932E-3</v>
      </c>
      <c r="I85" s="461">
        <f t="shared" ref="I85:I113" si="65">I16*BI85/(IF(SUMPRODUCT($I$15:$I$44,$BI$84:$BI$113)=0,1,SUMPRODUCT($I$15:$I$44,$BI$84:$BI$113)))</f>
        <v>5.924707527286118E-3</v>
      </c>
      <c r="J85" s="461">
        <f t="shared" ref="J85:J113" si="66">J16*BI85/(IF(SUMPRODUCT($J$15:$J$44,$BI$84:$BI$113)=0,1,SUMPRODUCT($J$15:$J$44,$BI$84:$BI$113)))</f>
        <v>4.7881886556088932E-3</v>
      </c>
      <c r="K85" s="461">
        <f t="shared" ref="K85:K113" si="67">K16*BI85/(IF(SUMPRODUCT($K$15:$K$44,$BI$84:$BI$113)=0,1,SUMPRODUCT($K$15:$K$44,$BI$84:$BI$113)))</f>
        <v>6.516158968110833E-3</v>
      </c>
      <c r="L85" s="461">
        <f t="shared" ref="L85:L113" si="68">L16*BI85/(IF(SUMPRODUCT($L$15:$L$44,$BI$84:$BI$113)=0,1,SUMPRODUCT($L$15:$L$44,$BI$84:$BI$113)))</f>
        <v>6.8216428920978992E-3</v>
      </c>
      <c r="M85" s="461">
        <f t="shared" ref="M85:M113" si="69">M16*BI85/(IF(SUMPRODUCT($M$15:$M$44,$BI$84:$BI$113)=0,1,SUMPRODUCT($M$15:$M$44,$BI$84:$BI$113)))</f>
        <v>6.8216428920978992E-3</v>
      </c>
      <c r="N85" s="461">
        <f t="shared" ref="N85:N113" si="70">N16*BI85/(IF(SUMPRODUCT($N$15:$N$44,$BI$84:$BI$113)=0,1,SUMPRODUCT($N$15:$N$44,$BI$84:$BI$113)))</f>
        <v>0</v>
      </c>
      <c r="O85" s="461">
        <f t="shared" ref="O85:O113" si="71">O16*BI85/(IF(SUMPRODUCT($O$15:$O$44,$BI$84:$BI$113)=0,1,SUMPRODUCT($O$15:$O$44,$BI$84:$BI$113)))</f>
        <v>0</v>
      </c>
      <c r="P85" s="461">
        <f t="shared" ref="P85:P113" si="72">P16*BI85/(IF(SUMPRODUCT($P$15:$P$44,$BI$84:$BI$113)=0,1,SUMPRODUCT($P$15:$P$44,$BI$84:$BI$113)))</f>
        <v>0</v>
      </c>
      <c r="Q85" s="461">
        <f t="shared" ref="Q85:Q113" si="73">Q16*BI85/(IF(SUMPRODUCT($Q$15:$Q$44,$BI$84:$BI$113)=0,1,SUMPRODUCT($Q$15:$Q$44,$BI$84:$BI$113)))</f>
        <v>0</v>
      </c>
      <c r="R85" s="461">
        <f t="shared" ref="R85:R113" si="74">R16*BI85/(IF(SUMPRODUCT($R$15:$R$44,$BI$84:$BI$113)=0,1,SUMPRODUCT($R$15:$R$44,$BI$84:$BI$113)))</f>
        <v>6.8216428920978992E-3</v>
      </c>
      <c r="S85" s="461">
        <f t="shared" ref="S85:S113" si="75">S16*BI85/(IF(SUMPRODUCT($S$15:$S$44,$BI$84:$BI$113)=0,1,SUMPRODUCT($S$15:$S$44,$BI$84:$BI$113)))</f>
        <v>6.8216428920978992E-3</v>
      </c>
      <c r="T85" s="461">
        <f t="shared" ref="T85:T113" si="76">T16*BI85/(IF(SUMPRODUCT($T$15:$T$44,$BI$84:$BI$113)=0,1,SUMPRODUCT($T$15:$T$44,$BI$84:$BI$113)))</f>
        <v>0</v>
      </c>
      <c r="U85" s="461">
        <f t="shared" ref="U85:U113" si="77">U16*BI85/(IF(SUMPRODUCT($U$15:$U$44,$BI$84:$BI$113)=0,1,SUMPRODUCT($U$15:$U$44,$BI$84:$BI$113)))</f>
        <v>7.6321366205188389E-3</v>
      </c>
      <c r="V85" s="461">
        <f t="shared" ref="V85:V113" si="78">V16*BI85/(IF(SUMPRODUCT($V$15:$V$44,$BI$84:$BI$113)=0,1,SUMPRODUCT($V$15:$V$44,$BI$84:$BI$113)))</f>
        <v>0</v>
      </c>
      <c r="W85" s="461">
        <f t="shared" ref="W85:W113" si="79">W16*BI85/(IF(SUMPRODUCT($W$15:$W$44,$BI$84:$BI$113)=0,1,SUMPRODUCT($W$15:$W$44,$BI$84:$BI$113)))</f>
        <v>2.6795506166024302E-2</v>
      </c>
      <c r="X85" s="461">
        <f t="shared" ref="X85:X113" si="80">X16*BI85/(IF(SUMPRODUCT($X$15:$X$44,$BI$84:$BI$113)=0,1,SUMPRODUCT($X$15:$X$44,$BI$84:$BI$113)))</f>
        <v>0</v>
      </c>
      <c r="Y85" s="461">
        <f t="shared" ref="Y85:Y113" si="81">Y16*BI85/(IF(SUMPRODUCT($Y$15:$Y$44,$BI$84:$BI$113)=0,1,SUMPRODUCT($Y$15:$Y$44,$BI$84:$BI$113)))</f>
        <v>0</v>
      </c>
      <c r="Z85" s="461">
        <f t="shared" ref="Z85:Z113" si="82">Z16*BI85/(IF(SUMPRODUCT($Z$15:$Z$44,$BI$84:$BI$113)=0,1,SUMPRODUCT($Z$15:$Z$44,$BI$84:$BI$113)))</f>
        <v>0</v>
      </c>
      <c r="AA85" s="461">
        <f t="shared" ref="AA85:AA113" si="83">AA16*BI85/(IF(SUMPRODUCT($AA$15:$AA$44,$BI$84:$BI$113)=0,1,SUMPRODUCT($AA$15:$AA$44,$BI$84:$BI$113)))</f>
        <v>0</v>
      </c>
      <c r="AB85" s="461">
        <f t="shared" ref="AB85:AB113" si="84">AB16*BI85/(IF(SUMPRODUCT($AB$15:$AB$44,$BI$84:$BI$113)=0,1,SUMPRODUCT($AB$15:$AB$44,$BI$84:$BI$113)))</f>
        <v>4.7881886556088932E-3</v>
      </c>
      <c r="AC85" s="461">
        <f t="shared" ref="AC85:AC113" si="85">AC16*BI85/(IF(SUMPRODUCT($AC$15:$AC$44,$BI$84:$BI$113)=0,1,SUMPRODUCT($AC$15:$AC$44,$BI$84:$BI$113)))</f>
        <v>4.7881886556088932E-3</v>
      </c>
      <c r="AD85" s="461">
        <f t="shared" ref="AD85:AD113" si="86">AD16*BI85/(IF(SUMPRODUCT($AD$15:$AD$44,$BI$84:$BI$113)=0,1,SUMPRODUCT($AD$15:$AD$44,$BI$84:$BI$113)))</f>
        <v>0</v>
      </c>
      <c r="AE85" s="461">
        <f t="shared" ref="AE85:AE113" si="87">AE16*BI85/(IF(SUMPRODUCT($AE$15:$AE$44,$BI$84:$BI$113)=0,1,SUMPRODUCT($AE$15:$AE$44,$BI$84:$BI$113)))</f>
        <v>0</v>
      </c>
      <c r="AF85" s="461">
        <f t="shared" ref="AF85:AF113" si="88">AF16*BI85/(IF(SUMPRODUCT($AF$15:$AF$44,$BI$84:$BI$113)=0,1,SUMPRODUCT($AF$15:$AF$44,$BI$84:$BI$113)))</f>
        <v>0</v>
      </c>
      <c r="AG85" s="461">
        <f t="shared" ref="AG85:AG113" si="89">AG16*$BI85/(IF(SUMPRODUCT($AG$15:$AG$44,$BI$84:$BI$113)=0,1,SUMPRODUCT($AG$15:$AG$44,$BI$84:$BI$113)))</f>
        <v>0</v>
      </c>
      <c r="AH85" s="461">
        <f t="shared" ref="AH85:AH113" si="90">AH16*$BI85/(IF(SUMPRODUCT($AH$15:$AH$44,$BI$84:$BI$113)=0,1,SUMPRODUCT($AH$15:$AH$44,$BI$84:$BI$113)))</f>
        <v>0</v>
      </c>
      <c r="AI85" s="461">
        <f t="shared" ref="AI85:AI113" si="91">AI16*BI85/(IF(SUMPRODUCT($AI$15:$AI$44,$BI$84:$BI$113)=0,1,SUMPRODUCT($AI$15:$AI$44,$BI$84:$BI$113)))</f>
        <v>5.924707527286118E-3</v>
      </c>
      <c r="AJ85" s="461">
        <f t="shared" ref="AJ85:AJ113" si="92">AJ16*BI85/(IF(SUMPRODUCT($AJ$15:$AJ$44,$BI$84:$BI$113)=0,1,SUMPRODUCT($AJ$15:$AJ$44,$BI$84:$BI$113)))</f>
        <v>4.7881886556088932E-3</v>
      </c>
      <c r="AK85" s="461">
        <f t="shared" ref="AK85:AK113" si="93">AK16*BI85/(IF(SUMPRODUCT($AK$15:$AK$44,$BI$84:$BI$113)=0,1,SUMPRODUCT($AK$15:$AK$44,$BI$84:$BI$113)))</f>
        <v>5.924707527286118E-3</v>
      </c>
      <c r="AL85" s="461">
        <f t="shared" ref="AL85:AL113" si="94">AL16*BI85/(IF(SUMPRODUCT($AL$15:$AL$44,$BI$84:$BI$113)=0,1,SUMPRODUCT($AL$15:$AL$44,$BI$84:$BI$113)))</f>
        <v>4.7881886556088932E-3</v>
      </c>
      <c r="AM85" s="461">
        <f t="shared" ref="AM85:AM113" si="95">AM16*BI85/(IF(SUMPRODUCT($AM$15:$AM$44,$BI$84:$BI$113)=0,1,SUMPRODUCT($AM$15:$AM$44,$BI$84:$BI$113)))</f>
        <v>5.924707527286118E-3</v>
      </c>
      <c r="AN85" s="461">
        <f t="shared" ref="AN85:AN113" si="96">AN16*BI85/(IF(SUMPRODUCT($AN$15:$AN$44,$BI$84:$BI$113)=0,1,SUMPRODUCT($AN$15:$AN$44,$BI$84:$BI$113)))</f>
        <v>6.8216428920978992E-3</v>
      </c>
      <c r="AO85" s="461">
        <f t="shared" ref="AO85:AO113" si="97">AO16*BI85/(IF(SUMPRODUCT($AO$15:$AO$44,$BI$84:$BI$113)=0,1,SUMPRODUCT($AO$15:$AO$44,$BI$84:$BI$113)))</f>
        <v>6.8216428920978992E-3</v>
      </c>
      <c r="AP85" s="461">
        <f t="shared" ref="AP85:AP113" si="98">AP16*BI85/(IF(SUMPRODUCT($AP$15:$AP$44,$BI$84:$BI$113)=0,1,SUMPRODUCT($AP$15:$AP$44,$BI$84:$BI$113)))</f>
        <v>0</v>
      </c>
      <c r="AQ85" s="461">
        <f t="shared" ref="AQ85:AQ113" si="99">AQ16*BI85/(IF(SUMPRODUCT($AQ$15:$AQ$44,$BI$84:$BI$113)=0,1,SUMPRODUCT($AQ$15:$AQ$44,$BI$84:$BI$113)))</f>
        <v>0</v>
      </c>
      <c r="AR85" s="461">
        <f t="shared" ref="AR85:AR113" si="100">AR16*BI85/(IF(SUMPRODUCT($AR$15:$AR$44,$BI$84:$BI$113)=0,1,SUMPRODUCT($AR$15:$AR$44,$BI$84:$BI$113)))</f>
        <v>6.8216428920978992E-3</v>
      </c>
      <c r="AS85" s="461">
        <f t="shared" ref="AS85:AS113" si="101">AS16*BI85/(IF(SUMPRODUCT($AS$15:$AS$44,$BI$84:$BI$113)=0,1,SUMPRODUCT($AS$15:$AS$44,$BI$84:$BI$113)))</f>
        <v>0</v>
      </c>
      <c r="AT85" s="461">
        <f t="shared" ref="AT85:AT113" si="102">AT16*BI85/(IF(SUMPRODUCT($AT$15:$AT$44,$BI$84:$BI$113)=0,1,SUMPRODUCT($AT$15:$AT$44,$BI$84:$BI$113)))</f>
        <v>7.6321366205188389E-3</v>
      </c>
      <c r="AU85" s="461">
        <f t="shared" ref="AU85:AU113" si="103">AU16*BI85/(IF(SUMPRODUCT($AU$15:$AU$44,$BI$84:$BI$113)=0,1,SUMPRODUCT($AU$15:$AU$44,$BI$84:$BI$113)))</f>
        <v>0</v>
      </c>
      <c r="AV85" s="461">
        <f t="shared" ref="AV85:AV113" si="104">AV16*BI85/(IF(SUMPRODUCT($AV$15:$AV$44,$BI$84:$BI$113)=0,1,SUMPRODUCT($AV$15:$AV$44,$BI$84:$BI$113)))</f>
        <v>2.6795506166024302E-2</v>
      </c>
      <c r="AW85" s="461">
        <f t="shared" ref="AW85:AW113" si="105">AW16*BI85/(IF(SUMPRODUCT($AW$15:$AW$44,$BI$84:$BI$113)=0,1,SUMPRODUCT($AW$15:$AW$44,$BI$84:$BI$113)))</f>
        <v>0</v>
      </c>
      <c r="AX85" s="461">
        <f t="shared" ref="AX85:AX113" si="106">AX16*BI85/(IF(SUMPRODUCT($AX$15:$AX$44,$BI$84:$BI$113)=0,1,SUMPRODUCT($AX$15:$AX$44,$BI$84:$BI$113)))</f>
        <v>0</v>
      </c>
      <c r="AY85" s="461">
        <f t="shared" ref="AY85:AY113" si="107">AY16*BI85/(IF(SUMPRODUCT($AY$15:$AY$44,$BI$84:$BI$113)=0,1,SUMPRODUCT($AY$15:$AY$44,$BI$84:$BI$113)))</f>
        <v>4.7881886556088932E-3</v>
      </c>
      <c r="AZ85" s="461">
        <f t="shared" ref="AZ85:AZ113" si="108">AZ16*BI85/(IF(SUMPRODUCT($AZ$15:$AZ$44,$BI$84:$BI$113)=0,1,SUMPRODUCT($AZ$15:$AZ$44,$BI$84:$BI$113)))</f>
        <v>0</v>
      </c>
      <c r="BA85" s="461">
        <f t="shared" ref="BA85:BA113" si="109">BA16*BI85/(IF(SUMPRODUCT($BA$15:$BA$44,$BI$84:$BI$113)=0,1,SUMPRODUCT($BA$15:$BA$44,$BI$84:$BI$113)))</f>
        <v>0</v>
      </c>
      <c r="BB85" s="461">
        <f t="shared" ref="BB85:BB113" si="110">BB16*BI85/(IF(SUMPRODUCT($BB$15:$BB$44,$BI$84:$BI$113)=0,1,SUMPRODUCT($BB$15:$BB$44,$BI$84:$BI$113)))</f>
        <v>0</v>
      </c>
      <c r="BC85" s="461">
        <f t="shared" ref="BC85:BC113" si="111">BC16*BI85/(IF(SUMPRODUCT($BC$15:$BC$44,$BI$84:$BI$113)=0,1,SUMPRODUCT($BC$15:$BC$44,$BI$84:$BI$113)))</f>
        <v>0</v>
      </c>
      <c r="BD85" s="461">
        <f t="shared" ref="BD85:BD113" si="112">BD16*BI85/(IF(SUMPRODUCT($BD$15:$BD$44,$BI$84:$BI$113)=0,1,SUMPRODUCT($BD$15:$BD$44,$BI$84:$BI$113)))</f>
        <v>0</v>
      </c>
      <c r="BE85" s="461">
        <f t="shared" ref="BE85:BE113" si="113">BE16*BI85/(IF(SUMPRODUCT($BE$15:$BE$44,$BI$84:$BI$113)=0,1,SUMPRODUCT($BE$15:$BE$44,$BI$84:$BI$113)))</f>
        <v>0</v>
      </c>
      <c r="BF85" s="461">
        <f t="shared" ref="BF85:BF113" si="114">BF16*BI85/(IF(SUMPRODUCT($BF$15:$BF$44,$BI$84:$BI$113)=0,1,SUMPRODUCT($BF$15:$BF$44,$BI$84:$BI$113)))</f>
        <v>0</v>
      </c>
      <c r="BG85" s="461">
        <f t="shared" ref="BG85:BG113" si="115">BG16*BI85/(IF(SUMPRODUCT($BG$15:$BG$44,$BI$84:$BI$113)=0,1,SUMPRODUCT($BG$15:$BG$44,$BI$84:$BI$113)))</f>
        <v>0</v>
      </c>
      <c r="BH85" s="265"/>
      <c r="BI85" s="367">
        <f>'6. Network Design'!I60</f>
        <v>808.26009234166202</v>
      </c>
      <c r="BJ85" s="223"/>
    </row>
    <row r="86" spans="3:62">
      <c r="C86" s="256" t="str">
        <f t="shared" si="60"/>
        <v>S03</v>
      </c>
      <c r="D86" s="256" t="str">
        <f t="shared" si="60"/>
        <v>Изходящи повиквания към други мобилни мрежи (Outgoing Calls to Other Mobile)</v>
      </c>
      <c r="E86" s="461">
        <f t="shared" si="61"/>
        <v>6.1065617044195268E-2</v>
      </c>
      <c r="F86" s="461">
        <f t="shared" si="62"/>
        <v>4.9351582914795328E-2</v>
      </c>
      <c r="G86" s="461">
        <f t="shared" si="63"/>
        <v>6.1065617044195268E-2</v>
      </c>
      <c r="H86" s="461">
        <f t="shared" si="64"/>
        <v>4.9351582914795328E-2</v>
      </c>
      <c r="I86" s="461">
        <f t="shared" si="65"/>
        <v>6.1065617044195268E-2</v>
      </c>
      <c r="J86" s="461">
        <f t="shared" si="66"/>
        <v>4.9351582914795328E-2</v>
      </c>
      <c r="K86" s="461">
        <f t="shared" si="67"/>
        <v>6.7161672759908128E-2</v>
      </c>
      <c r="L86" s="461">
        <f t="shared" si="68"/>
        <v>7.0310277856351966E-2</v>
      </c>
      <c r="M86" s="461">
        <f t="shared" si="69"/>
        <v>7.0310277856351966E-2</v>
      </c>
      <c r="N86" s="461">
        <f t="shared" si="70"/>
        <v>0</v>
      </c>
      <c r="O86" s="461">
        <f t="shared" si="71"/>
        <v>0</v>
      </c>
      <c r="P86" s="461">
        <f t="shared" si="72"/>
        <v>0</v>
      </c>
      <c r="Q86" s="461">
        <f t="shared" si="73"/>
        <v>0</v>
      </c>
      <c r="R86" s="461">
        <f t="shared" si="74"/>
        <v>7.0310277856351966E-2</v>
      </c>
      <c r="S86" s="461">
        <f t="shared" si="75"/>
        <v>7.0310277856351966E-2</v>
      </c>
      <c r="T86" s="461">
        <f t="shared" si="76"/>
        <v>0</v>
      </c>
      <c r="U86" s="461">
        <f t="shared" si="77"/>
        <v>7.8663989733020093E-2</v>
      </c>
      <c r="V86" s="461">
        <f t="shared" si="78"/>
        <v>0</v>
      </c>
      <c r="W86" s="461">
        <f t="shared" si="79"/>
        <v>0.27617972878896391</v>
      </c>
      <c r="X86" s="461">
        <f t="shared" si="80"/>
        <v>0</v>
      </c>
      <c r="Y86" s="461">
        <f t="shared" si="81"/>
        <v>0</v>
      </c>
      <c r="Z86" s="461">
        <f t="shared" si="82"/>
        <v>0</v>
      </c>
      <c r="AA86" s="461">
        <f t="shared" si="83"/>
        <v>0</v>
      </c>
      <c r="AB86" s="461">
        <f t="shared" si="84"/>
        <v>4.9351582914795328E-2</v>
      </c>
      <c r="AC86" s="461">
        <f t="shared" si="85"/>
        <v>4.9351582914795328E-2</v>
      </c>
      <c r="AD86" s="461">
        <f t="shared" si="86"/>
        <v>0</v>
      </c>
      <c r="AE86" s="461">
        <f t="shared" si="87"/>
        <v>0</v>
      </c>
      <c r="AF86" s="461">
        <f t="shared" si="88"/>
        <v>0</v>
      </c>
      <c r="AG86" s="461">
        <f t="shared" si="89"/>
        <v>0</v>
      </c>
      <c r="AH86" s="461">
        <f t="shared" si="90"/>
        <v>0</v>
      </c>
      <c r="AI86" s="461">
        <f t="shared" si="91"/>
        <v>6.1065617044195268E-2</v>
      </c>
      <c r="AJ86" s="461">
        <f t="shared" si="92"/>
        <v>4.9351582914795328E-2</v>
      </c>
      <c r="AK86" s="461">
        <f t="shared" si="93"/>
        <v>6.1065617044195268E-2</v>
      </c>
      <c r="AL86" s="461">
        <f t="shared" si="94"/>
        <v>4.9351582914795328E-2</v>
      </c>
      <c r="AM86" s="461">
        <f t="shared" si="95"/>
        <v>6.1065617044195268E-2</v>
      </c>
      <c r="AN86" s="461">
        <f t="shared" si="96"/>
        <v>7.0310277856351966E-2</v>
      </c>
      <c r="AO86" s="461">
        <f t="shared" si="97"/>
        <v>7.0310277856351966E-2</v>
      </c>
      <c r="AP86" s="461">
        <f t="shared" si="98"/>
        <v>0</v>
      </c>
      <c r="AQ86" s="461">
        <f t="shared" si="99"/>
        <v>0</v>
      </c>
      <c r="AR86" s="461">
        <f t="shared" si="100"/>
        <v>7.0310277856351966E-2</v>
      </c>
      <c r="AS86" s="461">
        <f t="shared" si="101"/>
        <v>0</v>
      </c>
      <c r="AT86" s="461">
        <f t="shared" si="102"/>
        <v>7.8663989733020093E-2</v>
      </c>
      <c r="AU86" s="461">
        <f t="shared" si="103"/>
        <v>0</v>
      </c>
      <c r="AV86" s="461">
        <f t="shared" si="104"/>
        <v>0.27617972878896391</v>
      </c>
      <c r="AW86" s="461">
        <f t="shared" si="105"/>
        <v>0</v>
      </c>
      <c r="AX86" s="461">
        <f t="shared" si="106"/>
        <v>0</v>
      </c>
      <c r="AY86" s="461">
        <f t="shared" si="107"/>
        <v>4.9351582914795328E-2</v>
      </c>
      <c r="AZ86" s="461">
        <f t="shared" si="108"/>
        <v>0</v>
      </c>
      <c r="BA86" s="461">
        <f t="shared" si="109"/>
        <v>0</v>
      </c>
      <c r="BB86" s="461">
        <f t="shared" si="110"/>
        <v>0</v>
      </c>
      <c r="BC86" s="461">
        <f t="shared" si="111"/>
        <v>0</v>
      </c>
      <c r="BD86" s="461">
        <f t="shared" si="112"/>
        <v>0</v>
      </c>
      <c r="BE86" s="461">
        <f t="shared" si="113"/>
        <v>0</v>
      </c>
      <c r="BF86" s="461">
        <f t="shared" si="114"/>
        <v>0</v>
      </c>
      <c r="BG86" s="461">
        <f t="shared" si="115"/>
        <v>0</v>
      </c>
      <c r="BH86" s="265"/>
      <c r="BI86" s="367">
        <f>'6. Network Design'!I61</f>
        <v>8330.6899190769582</v>
      </c>
      <c r="BJ86" s="223"/>
    </row>
    <row r="87" spans="3:62">
      <c r="C87" s="256" t="str">
        <f t="shared" si="60"/>
        <v>S04</v>
      </c>
      <c r="D87" s="256" t="str">
        <f t="shared" si="60"/>
        <v>Изходящи международни повиквания (Outgoing Calls to International)</v>
      </c>
      <c r="E87" s="461">
        <f t="shared" si="61"/>
        <v>2.9528480667752317E-3</v>
      </c>
      <c r="F87" s="461">
        <f t="shared" si="62"/>
        <v>2.3864120802510325E-3</v>
      </c>
      <c r="G87" s="461">
        <f t="shared" si="63"/>
        <v>2.9528480667752317E-3</v>
      </c>
      <c r="H87" s="461">
        <f t="shared" si="64"/>
        <v>2.3864120802510325E-3</v>
      </c>
      <c r="I87" s="461">
        <f t="shared" si="65"/>
        <v>2.9528480667752317E-3</v>
      </c>
      <c r="J87" s="461">
        <f t="shared" si="66"/>
        <v>2.3864120802510325E-3</v>
      </c>
      <c r="K87" s="461">
        <f t="shared" si="67"/>
        <v>3.2476248529013604E-3</v>
      </c>
      <c r="L87" s="461">
        <f t="shared" si="68"/>
        <v>3.3998766915316653E-3</v>
      </c>
      <c r="M87" s="461">
        <f t="shared" si="69"/>
        <v>3.3998766915316653E-3</v>
      </c>
      <c r="N87" s="461">
        <f t="shared" si="70"/>
        <v>0</v>
      </c>
      <c r="O87" s="461">
        <f t="shared" si="71"/>
        <v>0</v>
      </c>
      <c r="P87" s="461">
        <f t="shared" si="72"/>
        <v>0</v>
      </c>
      <c r="Q87" s="461">
        <f t="shared" si="73"/>
        <v>0</v>
      </c>
      <c r="R87" s="461">
        <f t="shared" si="74"/>
        <v>3.3998766915316653E-3</v>
      </c>
      <c r="S87" s="461">
        <f t="shared" si="75"/>
        <v>3.3998766915316653E-3</v>
      </c>
      <c r="T87" s="461">
        <f t="shared" si="76"/>
        <v>0</v>
      </c>
      <c r="U87" s="461">
        <f t="shared" si="77"/>
        <v>3.8038231864563669E-3</v>
      </c>
      <c r="V87" s="461">
        <f t="shared" si="78"/>
        <v>0</v>
      </c>
      <c r="W87" s="461">
        <f t="shared" si="79"/>
        <v>0</v>
      </c>
      <c r="X87" s="461">
        <f t="shared" si="80"/>
        <v>9.2642927972464789E-2</v>
      </c>
      <c r="Y87" s="461">
        <f t="shared" si="81"/>
        <v>0</v>
      </c>
      <c r="Z87" s="461">
        <f t="shared" si="82"/>
        <v>0</v>
      </c>
      <c r="AA87" s="461">
        <f t="shared" si="83"/>
        <v>0</v>
      </c>
      <c r="AB87" s="461">
        <f t="shared" si="84"/>
        <v>2.3864120802510325E-3</v>
      </c>
      <c r="AC87" s="461">
        <f t="shared" si="85"/>
        <v>2.3864120802510325E-3</v>
      </c>
      <c r="AD87" s="461">
        <f t="shared" si="86"/>
        <v>0</v>
      </c>
      <c r="AE87" s="461">
        <f t="shared" si="87"/>
        <v>0</v>
      </c>
      <c r="AF87" s="461">
        <f t="shared" si="88"/>
        <v>0</v>
      </c>
      <c r="AG87" s="461">
        <f t="shared" si="89"/>
        <v>0</v>
      </c>
      <c r="AH87" s="461">
        <f t="shared" si="90"/>
        <v>0</v>
      </c>
      <c r="AI87" s="461">
        <f t="shared" si="91"/>
        <v>2.9528480667752317E-3</v>
      </c>
      <c r="AJ87" s="461">
        <f t="shared" si="92"/>
        <v>2.3864120802510325E-3</v>
      </c>
      <c r="AK87" s="461">
        <f t="shared" si="93"/>
        <v>2.9528480667752317E-3</v>
      </c>
      <c r="AL87" s="461">
        <f t="shared" si="94"/>
        <v>2.3864120802510325E-3</v>
      </c>
      <c r="AM87" s="461">
        <f t="shared" si="95"/>
        <v>2.9528480667752317E-3</v>
      </c>
      <c r="AN87" s="461">
        <f t="shared" si="96"/>
        <v>3.3998766915316653E-3</v>
      </c>
      <c r="AO87" s="461">
        <f t="shared" si="97"/>
        <v>3.3998766915316653E-3</v>
      </c>
      <c r="AP87" s="461">
        <f t="shared" si="98"/>
        <v>0</v>
      </c>
      <c r="AQ87" s="461">
        <f t="shared" si="99"/>
        <v>0</v>
      </c>
      <c r="AR87" s="461">
        <f t="shared" si="100"/>
        <v>3.3998766915316653E-3</v>
      </c>
      <c r="AS87" s="461">
        <f t="shared" si="101"/>
        <v>0</v>
      </c>
      <c r="AT87" s="461">
        <f t="shared" si="102"/>
        <v>3.8038231864563669E-3</v>
      </c>
      <c r="AU87" s="461">
        <f t="shared" si="103"/>
        <v>0</v>
      </c>
      <c r="AV87" s="461">
        <f t="shared" si="104"/>
        <v>0</v>
      </c>
      <c r="AW87" s="461">
        <f t="shared" si="105"/>
        <v>9.2642927972464789E-2</v>
      </c>
      <c r="AX87" s="461">
        <f t="shared" si="106"/>
        <v>0</v>
      </c>
      <c r="AY87" s="461">
        <f t="shared" si="107"/>
        <v>2.3864120802510325E-3</v>
      </c>
      <c r="AZ87" s="461">
        <f t="shared" si="108"/>
        <v>0</v>
      </c>
      <c r="BA87" s="461">
        <f t="shared" si="109"/>
        <v>0</v>
      </c>
      <c r="BB87" s="461">
        <f t="shared" si="110"/>
        <v>0</v>
      </c>
      <c r="BC87" s="461">
        <f t="shared" si="111"/>
        <v>0</v>
      </c>
      <c r="BD87" s="461">
        <f t="shared" si="112"/>
        <v>0</v>
      </c>
      <c r="BE87" s="461">
        <f t="shared" si="113"/>
        <v>0</v>
      </c>
      <c r="BF87" s="461">
        <f t="shared" si="114"/>
        <v>0</v>
      </c>
      <c r="BG87" s="461">
        <f t="shared" si="115"/>
        <v>0</v>
      </c>
      <c r="BH87" s="265"/>
      <c r="BI87" s="367">
        <f>'6. Network Design'!I62</f>
        <v>402.83326056702225</v>
      </c>
      <c r="BJ87" s="223"/>
    </row>
    <row r="88" spans="3:62">
      <c r="C88" s="256" t="str">
        <f t="shared" si="60"/>
        <v>S05</v>
      </c>
      <c r="D88" s="256" t="str">
        <f t="shared" si="60"/>
        <v>Входящи повиквания от фиксирана линия (Incoming calls from fixed)</v>
      </c>
      <c r="E88" s="461">
        <f t="shared" si="61"/>
        <v>2.9795401273183214E-3</v>
      </c>
      <c r="F88" s="461">
        <f t="shared" si="62"/>
        <v>2.4079838828925362E-3</v>
      </c>
      <c r="G88" s="461">
        <f t="shared" si="63"/>
        <v>2.9795401273183214E-3</v>
      </c>
      <c r="H88" s="461">
        <f t="shared" si="64"/>
        <v>2.4079838828925362E-3</v>
      </c>
      <c r="I88" s="461">
        <f t="shared" si="65"/>
        <v>2.9795401273183214E-3</v>
      </c>
      <c r="J88" s="461">
        <f t="shared" si="66"/>
        <v>2.4079838828925362E-3</v>
      </c>
      <c r="K88" s="461">
        <f t="shared" si="67"/>
        <v>3.276981527283038E-3</v>
      </c>
      <c r="L88" s="461">
        <f t="shared" si="68"/>
        <v>3.4306096356036945E-3</v>
      </c>
      <c r="M88" s="461">
        <f t="shared" si="69"/>
        <v>3.4306096356036945E-3</v>
      </c>
      <c r="N88" s="461">
        <f t="shared" si="70"/>
        <v>0</v>
      </c>
      <c r="O88" s="461">
        <f t="shared" si="71"/>
        <v>0</v>
      </c>
      <c r="P88" s="461">
        <f t="shared" si="72"/>
        <v>0</v>
      </c>
      <c r="Q88" s="461">
        <f t="shared" si="73"/>
        <v>0</v>
      </c>
      <c r="R88" s="461">
        <f t="shared" si="74"/>
        <v>3.4306096356036945E-3</v>
      </c>
      <c r="S88" s="461">
        <f t="shared" si="75"/>
        <v>3.4306096356036945E-3</v>
      </c>
      <c r="T88" s="461">
        <f t="shared" si="76"/>
        <v>0</v>
      </c>
      <c r="U88" s="461">
        <f t="shared" si="77"/>
        <v>0</v>
      </c>
      <c r="V88" s="461">
        <f t="shared" si="78"/>
        <v>3.2304853834720024E-2</v>
      </c>
      <c r="W88" s="461">
        <f t="shared" si="79"/>
        <v>1.3475481361026066E-2</v>
      </c>
      <c r="X88" s="461">
        <f t="shared" si="80"/>
        <v>0</v>
      </c>
      <c r="Y88" s="461">
        <f t="shared" si="81"/>
        <v>0</v>
      </c>
      <c r="Z88" s="461">
        <f t="shared" si="82"/>
        <v>0</v>
      </c>
      <c r="AA88" s="461">
        <f t="shared" si="83"/>
        <v>0</v>
      </c>
      <c r="AB88" s="461">
        <f t="shared" si="84"/>
        <v>2.4079838828925362E-3</v>
      </c>
      <c r="AC88" s="461">
        <f t="shared" si="85"/>
        <v>2.4079838828925362E-3</v>
      </c>
      <c r="AD88" s="461">
        <f t="shared" si="86"/>
        <v>0</v>
      </c>
      <c r="AE88" s="461">
        <f t="shared" si="87"/>
        <v>0</v>
      </c>
      <c r="AF88" s="461">
        <f t="shared" si="88"/>
        <v>0</v>
      </c>
      <c r="AG88" s="461">
        <f t="shared" si="89"/>
        <v>0</v>
      </c>
      <c r="AH88" s="461">
        <f t="shared" si="90"/>
        <v>0</v>
      </c>
      <c r="AI88" s="461">
        <f t="shared" si="91"/>
        <v>2.9795401273183214E-3</v>
      </c>
      <c r="AJ88" s="461">
        <f t="shared" si="92"/>
        <v>2.4079838828925362E-3</v>
      </c>
      <c r="AK88" s="461">
        <f t="shared" si="93"/>
        <v>2.9795401273183214E-3</v>
      </c>
      <c r="AL88" s="461">
        <f t="shared" si="94"/>
        <v>2.4079838828925362E-3</v>
      </c>
      <c r="AM88" s="461">
        <f t="shared" si="95"/>
        <v>2.9795401273183214E-3</v>
      </c>
      <c r="AN88" s="461">
        <f t="shared" si="96"/>
        <v>3.4306096356036945E-3</v>
      </c>
      <c r="AO88" s="461">
        <f t="shared" si="97"/>
        <v>3.4306096356036945E-3</v>
      </c>
      <c r="AP88" s="461">
        <f t="shared" si="98"/>
        <v>0</v>
      </c>
      <c r="AQ88" s="461">
        <f t="shared" si="99"/>
        <v>0</v>
      </c>
      <c r="AR88" s="461">
        <f t="shared" si="100"/>
        <v>3.4306096356036945E-3</v>
      </c>
      <c r="AS88" s="461">
        <f t="shared" si="101"/>
        <v>0</v>
      </c>
      <c r="AT88" s="461">
        <f t="shared" si="102"/>
        <v>0</v>
      </c>
      <c r="AU88" s="461">
        <f t="shared" si="103"/>
        <v>3.2304853834720024E-2</v>
      </c>
      <c r="AV88" s="461">
        <f t="shared" si="104"/>
        <v>1.3475481361026066E-2</v>
      </c>
      <c r="AW88" s="461">
        <f t="shared" si="105"/>
        <v>0</v>
      </c>
      <c r="AX88" s="461">
        <f t="shared" si="106"/>
        <v>0</v>
      </c>
      <c r="AY88" s="461">
        <f t="shared" si="107"/>
        <v>2.4079838828925362E-3</v>
      </c>
      <c r="AZ88" s="461">
        <f t="shared" si="108"/>
        <v>0</v>
      </c>
      <c r="BA88" s="461">
        <f t="shared" si="109"/>
        <v>0</v>
      </c>
      <c r="BB88" s="461">
        <f t="shared" si="110"/>
        <v>0</v>
      </c>
      <c r="BC88" s="461">
        <f t="shared" si="111"/>
        <v>0</v>
      </c>
      <c r="BD88" s="461">
        <f t="shared" si="112"/>
        <v>0</v>
      </c>
      <c r="BE88" s="461">
        <f t="shared" si="113"/>
        <v>0</v>
      </c>
      <c r="BF88" s="461">
        <f t="shared" si="114"/>
        <v>0</v>
      </c>
      <c r="BG88" s="461">
        <f t="shared" si="115"/>
        <v>0</v>
      </c>
      <c r="BH88" s="265"/>
      <c r="BI88" s="367">
        <f>'6. Network Design'!I63</f>
        <v>406.47464323781026</v>
      </c>
      <c r="BJ88" s="223"/>
    </row>
    <row r="89" spans="3:62">
      <c r="C89" s="256" t="str">
        <f t="shared" si="60"/>
        <v>S06</v>
      </c>
      <c r="D89" s="256" t="str">
        <f t="shared" si="60"/>
        <v>Входящи повиквания от други мобилни мрежи (Incoming calls from other mobile)</v>
      </c>
      <c r="E89" s="461">
        <f t="shared" si="61"/>
        <v>6.0059474184678337E-2</v>
      </c>
      <c r="F89" s="461">
        <f t="shared" si="62"/>
        <v>4.8538445421733689E-2</v>
      </c>
      <c r="G89" s="461">
        <f t="shared" si="63"/>
        <v>6.0059474184678337E-2</v>
      </c>
      <c r="H89" s="461">
        <f t="shared" si="64"/>
        <v>4.8538445421733689E-2</v>
      </c>
      <c r="I89" s="461">
        <f t="shared" si="65"/>
        <v>6.0059474184678337E-2</v>
      </c>
      <c r="J89" s="461">
        <f t="shared" si="66"/>
        <v>4.8538445421733689E-2</v>
      </c>
      <c r="K89" s="461">
        <f t="shared" si="67"/>
        <v>6.6055088715540111E-2</v>
      </c>
      <c r="L89" s="461">
        <f t="shared" si="68"/>
        <v>6.9151816066559166E-2</v>
      </c>
      <c r="M89" s="461">
        <f t="shared" si="69"/>
        <v>6.9151816066559166E-2</v>
      </c>
      <c r="N89" s="461">
        <f t="shared" si="70"/>
        <v>0</v>
      </c>
      <c r="O89" s="461">
        <f t="shared" si="71"/>
        <v>0</v>
      </c>
      <c r="P89" s="461">
        <f t="shared" si="72"/>
        <v>0</v>
      </c>
      <c r="Q89" s="461">
        <f t="shared" si="73"/>
        <v>0</v>
      </c>
      <c r="R89" s="461">
        <f t="shared" si="74"/>
        <v>6.9151816066559166E-2</v>
      </c>
      <c r="S89" s="461">
        <f t="shared" si="75"/>
        <v>6.9151816066559166E-2</v>
      </c>
      <c r="T89" s="461">
        <f t="shared" si="76"/>
        <v>0</v>
      </c>
      <c r="U89" s="461">
        <f t="shared" si="77"/>
        <v>0</v>
      </c>
      <c r="V89" s="461">
        <f t="shared" si="78"/>
        <v>0.65117852152319422</v>
      </c>
      <c r="W89" s="461">
        <f t="shared" si="79"/>
        <v>0.27162927510463891</v>
      </c>
      <c r="X89" s="461">
        <f t="shared" si="80"/>
        <v>0</v>
      </c>
      <c r="Y89" s="461">
        <f t="shared" si="81"/>
        <v>0</v>
      </c>
      <c r="Z89" s="461">
        <f t="shared" si="82"/>
        <v>0</v>
      </c>
      <c r="AA89" s="461">
        <f t="shared" si="83"/>
        <v>0</v>
      </c>
      <c r="AB89" s="461">
        <f t="shared" si="84"/>
        <v>4.8538445421733689E-2</v>
      </c>
      <c r="AC89" s="461">
        <f t="shared" si="85"/>
        <v>4.8538445421733689E-2</v>
      </c>
      <c r="AD89" s="461">
        <f t="shared" si="86"/>
        <v>0</v>
      </c>
      <c r="AE89" s="461">
        <f t="shared" si="87"/>
        <v>0</v>
      </c>
      <c r="AF89" s="461">
        <f t="shared" si="88"/>
        <v>0</v>
      </c>
      <c r="AG89" s="461">
        <f t="shared" si="89"/>
        <v>0</v>
      </c>
      <c r="AH89" s="461">
        <f t="shared" si="90"/>
        <v>0</v>
      </c>
      <c r="AI89" s="461">
        <f t="shared" si="91"/>
        <v>6.0059474184678337E-2</v>
      </c>
      <c r="AJ89" s="461">
        <f t="shared" si="92"/>
        <v>4.8538445421733689E-2</v>
      </c>
      <c r="AK89" s="461">
        <f t="shared" si="93"/>
        <v>6.0059474184678337E-2</v>
      </c>
      <c r="AL89" s="461">
        <f t="shared" si="94"/>
        <v>4.8538445421733689E-2</v>
      </c>
      <c r="AM89" s="461">
        <f t="shared" si="95"/>
        <v>6.0059474184678337E-2</v>
      </c>
      <c r="AN89" s="461">
        <f t="shared" si="96"/>
        <v>6.9151816066559166E-2</v>
      </c>
      <c r="AO89" s="461">
        <f t="shared" si="97"/>
        <v>6.9151816066559166E-2</v>
      </c>
      <c r="AP89" s="461">
        <f t="shared" si="98"/>
        <v>0</v>
      </c>
      <c r="AQ89" s="461">
        <f t="shared" si="99"/>
        <v>0</v>
      </c>
      <c r="AR89" s="461">
        <f t="shared" si="100"/>
        <v>6.9151816066559166E-2</v>
      </c>
      <c r="AS89" s="461">
        <f t="shared" si="101"/>
        <v>0</v>
      </c>
      <c r="AT89" s="461">
        <f t="shared" si="102"/>
        <v>0</v>
      </c>
      <c r="AU89" s="461">
        <f t="shared" si="103"/>
        <v>0.65117852152319422</v>
      </c>
      <c r="AV89" s="461">
        <f t="shared" si="104"/>
        <v>0.27162927510463891</v>
      </c>
      <c r="AW89" s="461">
        <f t="shared" si="105"/>
        <v>0</v>
      </c>
      <c r="AX89" s="461">
        <f t="shared" si="106"/>
        <v>0</v>
      </c>
      <c r="AY89" s="461">
        <f t="shared" si="107"/>
        <v>4.8538445421733689E-2</v>
      </c>
      <c r="AZ89" s="461">
        <f t="shared" si="108"/>
        <v>0</v>
      </c>
      <c r="BA89" s="461">
        <f t="shared" si="109"/>
        <v>0</v>
      </c>
      <c r="BB89" s="461">
        <f t="shared" si="110"/>
        <v>0</v>
      </c>
      <c r="BC89" s="461">
        <f t="shared" si="111"/>
        <v>0</v>
      </c>
      <c r="BD89" s="461">
        <f t="shared" si="112"/>
        <v>0</v>
      </c>
      <c r="BE89" s="461">
        <f t="shared" si="113"/>
        <v>0</v>
      </c>
      <c r="BF89" s="461">
        <f t="shared" si="114"/>
        <v>0</v>
      </c>
      <c r="BG89" s="461">
        <f t="shared" si="115"/>
        <v>0</v>
      </c>
      <c r="BH89" s="265"/>
      <c r="BI89" s="367">
        <f>'6. Network Design'!I64</f>
        <v>8193.4299586828347</v>
      </c>
      <c r="BJ89" s="223"/>
    </row>
    <row r="90" spans="3:62">
      <c r="C90" s="256" t="str">
        <f t="shared" si="60"/>
        <v>S07</v>
      </c>
      <c r="D90" s="256" t="str">
        <f t="shared" si="60"/>
        <v>Входящи международни повиквания (Incoming calls from international)</v>
      </c>
      <c r="E90" s="461">
        <f t="shared" si="61"/>
        <v>1.747207322603582E-2</v>
      </c>
      <c r="F90" s="461">
        <f t="shared" si="62"/>
        <v>1.4120457832826366E-2</v>
      </c>
      <c r="G90" s="461">
        <f t="shared" si="63"/>
        <v>1.747207322603582E-2</v>
      </c>
      <c r="H90" s="461">
        <f t="shared" si="64"/>
        <v>1.4120457832826366E-2</v>
      </c>
      <c r="I90" s="461">
        <f t="shared" si="65"/>
        <v>1.747207322603582E-2</v>
      </c>
      <c r="J90" s="461">
        <f t="shared" si="66"/>
        <v>1.4120457832826366E-2</v>
      </c>
      <c r="K90" s="461">
        <f t="shared" si="67"/>
        <v>1.9216274578784685E-2</v>
      </c>
      <c r="L90" s="461">
        <f t="shared" si="68"/>
        <v>2.0117152379873989E-2</v>
      </c>
      <c r="M90" s="461">
        <f t="shared" si="69"/>
        <v>2.0117152379873989E-2</v>
      </c>
      <c r="N90" s="461">
        <f t="shared" si="70"/>
        <v>0</v>
      </c>
      <c r="O90" s="461">
        <f t="shared" si="71"/>
        <v>0</v>
      </c>
      <c r="P90" s="461">
        <f t="shared" si="72"/>
        <v>0</v>
      </c>
      <c r="Q90" s="461">
        <f t="shared" si="73"/>
        <v>0</v>
      </c>
      <c r="R90" s="461">
        <f t="shared" si="74"/>
        <v>2.0117152379873989E-2</v>
      </c>
      <c r="S90" s="461">
        <f t="shared" si="75"/>
        <v>2.0117152379873989E-2</v>
      </c>
      <c r="T90" s="461">
        <f t="shared" si="76"/>
        <v>0</v>
      </c>
      <c r="U90" s="461">
        <f t="shared" si="77"/>
        <v>0</v>
      </c>
      <c r="V90" s="461">
        <f t="shared" si="78"/>
        <v>0.18943620412476855</v>
      </c>
      <c r="W90" s="461">
        <f t="shared" si="79"/>
        <v>0</v>
      </c>
      <c r="X90" s="461">
        <f t="shared" si="80"/>
        <v>0.54817043911676422</v>
      </c>
      <c r="Y90" s="461">
        <f t="shared" si="81"/>
        <v>0</v>
      </c>
      <c r="Z90" s="461">
        <f t="shared" si="82"/>
        <v>0</v>
      </c>
      <c r="AA90" s="461">
        <f t="shared" si="83"/>
        <v>0</v>
      </c>
      <c r="AB90" s="461">
        <f t="shared" si="84"/>
        <v>1.4120457832826366E-2</v>
      </c>
      <c r="AC90" s="461">
        <f t="shared" si="85"/>
        <v>1.4120457832826366E-2</v>
      </c>
      <c r="AD90" s="461">
        <f t="shared" si="86"/>
        <v>0</v>
      </c>
      <c r="AE90" s="461">
        <f t="shared" si="87"/>
        <v>0</v>
      </c>
      <c r="AF90" s="461">
        <f t="shared" si="88"/>
        <v>0</v>
      </c>
      <c r="AG90" s="461">
        <f t="shared" si="89"/>
        <v>0</v>
      </c>
      <c r="AH90" s="461">
        <f t="shared" si="90"/>
        <v>0</v>
      </c>
      <c r="AI90" s="461">
        <f t="shared" si="91"/>
        <v>1.747207322603582E-2</v>
      </c>
      <c r="AJ90" s="461">
        <f t="shared" si="92"/>
        <v>1.4120457832826366E-2</v>
      </c>
      <c r="AK90" s="461">
        <f t="shared" si="93"/>
        <v>1.747207322603582E-2</v>
      </c>
      <c r="AL90" s="461">
        <f t="shared" si="94"/>
        <v>1.4120457832826366E-2</v>
      </c>
      <c r="AM90" s="461">
        <f t="shared" si="95"/>
        <v>1.747207322603582E-2</v>
      </c>
      <c r="AN90" s="461">
        <f t="shared" si="96"/>
        <v>2.0117152379873989E-2</v>
      </c>
      <c r="AO90" s="461">
        <f t="shared" si="97"/>
        <v>2.0117152379873989E-2</v>
      </c>
      <c r="AP90" s="461">
        <f t="shared" si="98"/>
        <v>0</v>
      </c>
      <c r="AQ90" s="461">
        <f t="shared" si="99"/>
        <v>0</v>
      </c>
      <c r="AR90" s="461">
        <f t="shared" si="100"/>
        <v>2.0117152379873989E-2</v>
      </c>
      <c r="AS90" s="461">
        <f t="shared" si="101"/>
        <v>0</v>
      </c>
      <c r="AT90" s="461">
        <f t="shared" si="102"/>
        <v>0</v>
      </c>
      <c r="AU90" s="461">
        <f t="shared" si="103"/>
        <v>0.18943620412476855</v>
      </c>
      <c r="AV90" s="461">
        <f t="shared" si="104"/>
        <v>0</v>
      </c>
      <c r="AW90" s="461">
        <f t="shared" si="105"/>
        <v>0.54817043911676422</v>
      </c>
      <c r="AX90" s="461">
        <f t="shared" si="106"/>
        <v>0</v>
      </c>
      <c r="AY90" s="461">
        <f t="shared" si="107"/>
        <v>1.4120457832826366E-2</v>
      </c>
      <c r="AZ90" s="461">
        <f t="shared" si="108"/>
        <v>0</v>
      </c>
      <c r="BA90" s="461">
        <f t="shared" si="109"/>
        <v>0</v>
      </c>
      <c r="BB90" s="461">
        <f t="shared" si="110"/>
        <v>0</v>
      </c>
      <c r="BC90" s="461">
        <f t="shared" si="111"/>
        <v>0</v>
      </c>
      <c r="BD90" s="461">
        <f t="shared" si="112"/>
        <v>0</v>
      </c>
      <c r="BE90" s="461">
        <f t="shared" si="113"/>
        <v>0</v>
      </c>
      <c r="BF90" s="461">
        <f t="shared" si="114"/>
        <v>0</v>
      </c>
      <c r="BG90" s="461">
        <f t="shared" si="115"/>
        <v>0</v>
      </c>
      <c r="BH90" s="265"/>
      <c r="BI90" s="367">
        <f>'6. Network Design'!I65</f>
        <v>2383.5741180535088</v>
      </c>
      <c r="BJ90" s="223"/>
    </row>
    <row r="91" spans="3:62">
      <c r="C91" s="256" t="str">
        <f t="shared" si="60"/>
        <v>S08</v>
      </c>
      <c r="D91" s="256" t="str">
        <f t="shared" si="60"/>
        <v>Изходящи повиквания от чужди абонати в роуминг в мрежата на предприятието (Roaming Calls Outbound)</v>
      </c>
      <c r="E91" s="461">
        <f t="shared" si="61"/>
        <v>5.4596730569353462E-3</v>
      </c>
      <c r="F91" s="461">
        <f t="shared" si="62"/>
        <v>4.4123603526680715E-3</v>
      </c>
      <c r="G91" s="461">
        <f t="shared" si="63"/>
        <v>5.4596730569353462E-3</v>
      </c>
      <c r="H91" s="461">
        <f t="shared" si="64"/>
        <v>4.4123603526680715E-3</v>
      </c>
      <c r="I91" s="461">
        <f t="shared" si="65"/>
        <v>5.4596730569353462E-3</v>
      </c>
      <c r="J91" s="461">
        <f t="shared" si="66"/>
        <v>4.4123603526680715E-3</v>
      </c>
      <c r="K91" s="461">
        <f t="shared" si="67"/>
        <v>6.0047010572348699E-3</v>
      </c>
      <c r="L91" s="461">
        <f t="shared" si="68"/>
        <v>6.2862073326818606E-3</v>
      </c>
      <c r="M91" s="461">
        <f t="shared" si="69"/>
        <v>6.2862073326818606E-3</v>
      </c>
      <c r="N91" s="461">
        <f t="shared" si="70"/>
        <v>0</v>
      </c>
      <c r="O91" s="461">
        <f t="shared" si="71"/>
        <v>0</v>
      </c>
      <c r="P91" s="461">
        <f t="shared" si="72"/>
        <v>0</v>
      </c>
      <c r="Q91" s="461">
        <f t="shared" si="73"/>
        <v>0</v>
      </c>
      <c r="R91" s="461">
        <f t="shared" si="74"/>
        <v>6.2862073326818606E-3</v>
      </c>
      <c r="S91" s="461">
        <f t="shared" si="75"/>
        <v>6.2862073326818606E-3</v>
      </c>
      <c r="T91" s="461">
        <f t="shared" si="76"/>
        <v>0</v>
      </c>
      <c r="U91" s="461">
        <f t="shared" si="77"/>
        <v>0</v>
      </c>
      <c r="V91" s="461">
        <f t="shared" si="78"/>
        <v>5.9195020893508636E-2</v>
      </c>
      <c r="W91" s="461">
        <f t="shared" si="79"/>
        <v>0</v>
      </c>
      <c r="X91" s="461">
        <f t="shared" si="80"/>
        <v>0.17129228674445343</v>
      </c>
      <c r="Y91" s="461">
        <f t="shared" si="81"/>
        <v>0</v>
      </c>
      <c r="Z91" s="461">
        <f t="shared" si="82"/>
        <v>0</v>
      </c>
      <c r="AA91" s="461">
        <f t="shared" si="83"/>
        <v>0</v>
      </c>
      <c r="AB91" s="461">
        <f t="shared" si="84"/>
        <v>4.4123603526680715E-3</v>
      </c>
      <c r="AC91" s="461">
        <f t="shared" si="85"/>
        <v>4.4123603526680715E-3</v>
      </c>
      <c r="AD91" s="461">
        <f t="shared" si="86"/>
        <v>0</v>
      </c>
      <c r="AE91" s="461">
        <f t="shared" si="87"/>
        <v>0</v>
      </c>
      <c r="AF91" s="461">
        <f t="shared" si="88"/>
        <v>0</v>
      </c>
      <c r="AG91" s="461">
        <f t="shared" si="89"/>
        <v>0</v>
      </c>
      <c r="AH91" s="461">
        <f t="shared" si="90"/>
        <v>0</v>
      </c>
      <c r="AI91" s="461">
        <f t="shared" si="91"/>
        <v>5.4596730569353462E-3</v>
      </c>
      <c r="AJ91" s="461">
        <f t="shared" si="92"/>
        <v>4.4123603526680715E-3</v>
      </c>
      <c r="AK91" s="461">
        <f t="shared" si="93"/>
        <v>5.4596730569353462E-3</v>
      </c>
      <c r="AL91" s="461">
        <f t="shared" si="94"/>
        <v>4.4123603526680715E-3</v>
      </c>
      <c r="AM91" s="461">
        <f t="shared" si="95"/>
        <v>5.4596730569353462E-3</v>
      </c>
      <c r="AN91" s="461">
        <f t="shared" si="96"/>
        <v>6.2862073326818606E-3</v>
      </c>
      <c r="AO91" s="461">
        <f t="shared" si="97"/>
        <v>6.2862073326818606E-3</v>
      </c>
      <c r="AP91" s="461">
        <f t="shared" si="98"/>
        <v>0</v>
      </c>
      <c r="AQ91" s="461">
        <f t="shared" si="99"/>
        <v>0</v>
      </c>
      <c r="AR91" s="461">
        <f t="shared" si="100"/>
        <v>6.2862073326818606E-3</v>
      </c>
      <c r="AS91" s="461">
        <f t="shared" si="101"/>
        <v>0</v>
      </c>
      <c r="AT91" s="461">
        <f t="shared" si="102"/>
        <v>0</v>
      </c>
      <c r="AU91" s="461">
        <f t="shared" si="103"/>
        <v>5.9195020893508636E-2</v>
      </c>
      <c r="AV91" s="461">
        <f t="shared" si="104"/>
        <v>0</v>
      </c>
      <c r="AW91" s="461">
        <f t="shared" si="105"/>
        <v>0.17129228674445343</v>
      </c>
      <c r="AX91" s="461">
        <f t="shared" si="106"/>
        <v>0</v>
      </c>
      <c r="AY91" s="461">
        <f t="shared" si="107"/>
        <v>4.4123603526680715E-3</v>
      </c>
      <c r="AZ91" s="461">
        <f t="shared" si="108"/>
        <v>0</v>
      </c>
      <c r="BA91" s="461">
        <f t="shared" si="109"/>
        <v>0</v>
      </c>
      <c r="BB91" s="461">
        <f t="shared" si="110"/>
        <v>0</v>
      </c>
      <c r="BC91" s="461">
        <f t="shared" si="111"/>
        <v>0</v>
      </c>
      <c r="BD91" s="461">
        <f t="shared" si="112"/>
        <v>0</v>
      </c>
      <c r="BE91" s="461">
        <f t="shared" si="113"/>
        <v>0</v>
      </c>
      <c r="BF91" s="461">
        <f t="shared" si="114"/>
        <v>0</v>
      </c>
      <c r="BG91" s="461">
        <f t="shared" si="115"/>
        <v>0</v>
      </c>
      <c r="BH91" s="265"/>
      <c r="BI91" s="367">
        <f>'6. Network Design'!I66</f>
        <v>744.81918792288445</v>
      </c>
      <c r="BJ91" s="223"/>
    </row>
    <row r="92" spans="3:62">
      <c r="C92" s="256" t="str">
        <f t="shared" si="60"/>
        <v>S09</v>
      </c>
      <c r="D92" s="256" t="str">
        <f t="shared" si="60"/>
        <v>Входящи повиквания от чужди абонати в роуминг в мрежата на предприятието (Roaming Calls Inbound)</v>
      </c>
      <c r="E92" s="461">
        <f t="shared" si="61"/>
        <v>5.9888376692942063E-3</v>
      </c>
      <c r="F92" s="461">
        <f t="shared" si="62"/>
        <v>4.8400169048568985E-3</v>
      </c>
      <c r="G92" s="461">
        <f t="shared" si="63"/>
        <v>5.9888376692942063E-3</v>
      </c>
      <c r="H92" s="461">
        <f t="shared" si="64"/>
        <v>4.8400169048568985E-3</v>
      </c>
      <c r="I92" s="461">
        <f t="shared" si="65"/>
        <v>5.9888376692942063E-3</v>
      </c>
      <c r="J92" s="461">
        <f t="shared" si="66"/>
        <v>4.8400169048568985E-3</v>
      </c>
      <c r="K92" s="461">
        <f t="shared" si="67"/>
        <v>6.5866910910971034E-3</v>
      </c>
      <c r="L92" s="461">
        <f t="shared" si="68"/>
        <v>6.8954816301932276E-3</v>
      </c>
      <c r="M92" s="461">
        <f t="shared" si="69"/>
        <v>6.8954816301932276E-3</v>
      </c>
      <c r="N92" s="461">
        <f t="shared" si="70"/>
        <v>0</v>
      </c>
      <c r="O92" s="461">
        <f t="shared" si="71"/>
        <v>0</v>
      </c>
      <c r="P92" s="461">
        <f t="shared" si="72"/>
        <v>0</v>
      </c>
      <c r="Q92" s="461">
        <f t="shared" si="73"/>
        <v>0</v>
      </c>
      <c r="R92" s="461">
        <f t="shared" si="74"/>
        <v>6.8954816301932276E-3</v>
      </c>
      <c r="S92" s="461">
        <f t="shared" si="75"/>
        <v>6.8954816301932276E-3</v>
      </c>
      <c r="T92" s="461">
        <f t="shared" si="76"/>
        <v>0</v>
      </c>
      <c r="U92" s="461">
        <f t="shared" si="77"/>
        <v>0</v>
      </c>
      <c r="V92" s="461">
        <f t="shared" si="78"/>
        <v>6.4932344348234153E-2</v>
      </c>
      <c r="W92" s="461">
        <f t="shared" si="79"/>
        <v>0</v>
      </c>
      <c r="X92" s="461">
        <f t="shared" si="80"/>
        <v>0.18789434616631759</v>
      </c>
      <c r="Y92" s="461">
        <f t="shared" si="81"/>
        <v>0</v>
      </c>
      <c r="Z92" s="461">
        <f t="shared" si="82"/>
        <v>0</v>
      </c>
      <c r="AA92" s="461">
        <f t="shared" si="83"/>
        <v>0</v>
      </c>
      <c r="AB92" s="461">
        <f t="shared" si="84"/>
        <v>4.8400169048568985E-3</v>
      </c>
      <c r="AC92" s="461">
        <f t="shared" si="85"/>
        <v>4.8400169048568985E-3</v>
      </c>
      <c r="AD92" s="461">
        <f t="shared" si="86"/>
        <v>0</v>
      </c>
      <c r="AE92" s="461">
        <f t="shared" si="87"/>
        <v>0</v>
      </c>
      <c r="AF92" s="461">
        <f t="shared" si="88"/>
        <v>0</v>
      </c>
      <c r="AG92" s="461">
        <f t="shared" si="89"/>
        <v>0</v>
      </c>
      <c r="AH92" s="461">
        <f t="shared" si="90"/>
        <v>0</v>
      </c>
      <c r="AI92" s="461">
        <f t="shared" si="91"/>
        <v>5.9888376692942063E-3</v>
      </c>
      <c r="AJ92" s="461">
        <f t="shared" si="92"/>
        <v>4.8400169048568985E-3</v>
      </c>
      <c r="AK92" s="461">
        <f t="shared" si="93"/>
        <v>5.9888376692942063E-3</v>
      </c>
      <c r="AL92" s="461">
        <f t="shared" si="94"/>
        <v>4.8400169048568985E-3</v>
      </c>
      <c r="AM92" s="461">
        <f t="shared" si="95"/>
        <v>5.9888376692942063E-3</v>
      </c>
      <c r="AN92" s="461">
        <f t="shared" si="96"/>
        <v>6.8954816301932276E-3</v>
      </c>
      <c r="AO92" s="461">
        <f t="shared" si="97"/>
        <v>6.8954816301932276E-3</v>
      </c>
      <c r="AP92" s="461">
        <f t="shared" si="98"/>
        <v>0</v>
      </c>
      <c r="AQ92" s="461">
        <f t="shared" si="99"/>
        <v>0</v>
      </c>
      <c r="AR92" s="461">
        <f t="shared" si="100"/>
        <v>6.8954816301932276E-3</v>
      </c>
      <c r="AS92" s="461">
        <f t="shared" si="101"/>
        <v>0</v>
      </c>
      <c r="AT92" s="461">
        <f t="shared" si="102"/>
        <v>0</v>
      </c>
      <c r="AU92" s="461">
        <f t="shared" si="103"/>
        <v>6.4932344348234153E-2</v>
      </c>
      <c r="AV92" s="461">
        <f t="shared" si="104"/>
        <v>0</v>
      </c>
      <c r="AW92" s="461">
        <f t="shared" si="105"/>
        <v>0.18789434616631759</v>
      </c>
      <c r="AX92" s="461">
        <f t="shared" si="106"/>
        <v>0</v>
      </c>
      <c r="AY92" s="461">
        <f t="shared" si="107"/>
        <v>4.8400169048568985E-3</v>
      </c>
      <c r="AZ92" s="461">
        <f t="shared" si="108"/>
        <v>0</v>
      </c>
      <c r="BA92" s="461">
        <f t="shared" si="109"/>
        <v>0</v>
      </c>
      <c r="BB92" s="461">
        <f t="shared" si="110"/>
        <v>0</v>
      </c>
      <c r="BC92" s="461">
        <f t="shared" si="111"/>
        <v>0</v>
      </c>
      <c r="BD92" s="461">
        <f t="shared" si="112"/>
        <v>0</v>
      </c>
      <c r="BE92" s="461">
        <f t="shared" si="113"/>
        <v>0</v>
      </c>
      <c r="BF92" s="461">
        <f t="shared" si="114"/>
        <v>0</v>
      </c>
      <c r="BG92" s="461">
        <f t="shared" si="115"/>
        <v>0</v>
      </c>
      <c r="BH92" s="265"/>
      <c r="BI92" s="367">
        <f>'6. Network Design'!I67</f>
        <v>817.00885070021752</v>
      </c>
      <c r="BJ92" s="223"/>
    </row>
    <row r="93" spans="3:62">
      <c r="C93" s="256" t="str">
        <f t="shared" si="60"/>
        <v>S10</v>
      </c>
      <c r="D93" s="256" t="str">
        <f t="shared" si="60"/>
        <v>Гласова поща (Voice mail)</v>
      </c>
      <c r="E93" s="461">
        <f t="shared" si="61"/>
        <v>6.7580628271580673E-3</v>
      </c>
      <c r="F93" s="461">
        <f t="shared" si="62"/>
        <v>5.4616839082540823E-3</v>
      </c>
      <c r="G93" s="461">
        <f t="shared" si="63"/>
        <v>6.7580628271580673E-3</v>
      </c>
      <c r="H93" s="461">
        <f t="shared" si="64"/>
        <v>5.4616839082540823E-3</v>
      </c>
      <c r="I93" s="461">
        <f t="shared" si="65"/>
        <v>6.7580628271580673E-3</v>
      </c>
      <c r="J93" s="461">
        <f t="shared" si="66"/>
        <v>5.4616839082540823E-3</v>
      </c>
      <c r="K93" s="461">
        <f t="shared" si="67"/>
        <v>4.9551376159844502E-3</v>
      </c>
      <c r="L93" s="461">
        <f t="shared" si="68"/>
        <v>7.7811589917166774E-3</v>
      </c>
      <c r="M93" s="461">
        <f t="shared" si="69"/>
        <v>7.7811589917166774E-3</v>
      </c>
      <c r="N93" s="461">
        <f t="shared" si="70"/>
        <v>0</v>
      </c>
      <c r="O93" s="461">
        <f t="shared" si="71"/>
        <v>0</v>
      </c>
      <c r="P93" s="461">
        <f t="shared" si="72"/>
        <v>0</v>
      </c>
      <c r="Q93" s="461">
        <f t="shared" si="73"/>
        <v>1</v>
      </c>
      <c r="R93" s="461">
        <f t="shared" si="74"/>
        <v>7.7811589917166774E-3</v>
      </c>
      <c r="S93" s="461">
        <f t="shared" si="75"/>
        <v>7.7811589917166774E-3</v>
      </c>
      <c r="T93" s="461">
        <f t="shared" si="76"/>
        <v>0</v>
      </c>
      <c r="U93" s="461">
        <f t="shared" si="77"/>
        <v>8.7056548444588433E-3</v>
      </c>
      <c r="V93" s="461">
        <f t="shared" si="78"/>
        <v>0</v>
      </c>
      <c r="W93" s="461">
        <f t="shared" si="79"/>
        <v>0</v>
      </c>
      <c r="X93" s="461">
        <f t="shared" si="80"/>
        <v>0</v>
      </c>
      <c r="Y93" s="461">
        <f t="shared" si="81"/>
        <v>0</v>
      </c>
      <c r="Z93" s="461">
        <f t="shared" si="82"/>
        <v>0</v>
      </c>
      <c r="AA93" s="461">
        <f t="shared" si="83"/>
        <v>0</v>
      </c>
      <c r="AB93" s="461">
        <f t="shared" si="84"/>
        <v>5.4616839082540823E-3</v>
      </c>
      <c r="AC93" s="461">
        <f t="shared" si="85"/>
        <v>5.4616839082540823E-3</v>
      </c>
      <c r="AD93" s="461">
        <f t="shared" si="86"/>
        <v>0</v>
      </c>
      <c r="AE93" s="461">
        <f t="shared" si="87"/>
        <v>0</v>
      </c>
      <c r="AF93" s="461">
        <f t="shared" si="88"/>
        <v>0</v>
      </c>
      <c r="AG93" s="461">
        <f t="shared" si="89"/>
        <v>0</v>
      </c>
      <c r="AH93" s="461">
        <f t="shared" si="90"/>
        <v>0</v>
      </c>
      <c r="AI93" s="461">
        <f t="shared" si="91"/>
        <v>6.7580628271580673E-3</v>
      </c>
      <c r="AJ93" s="461">
        <f t="shared" si="92"/>
        <v>5.4616839082540823E-3</v>
      </c>
      <c r="AK93" s="461">
        <f t="shared" si="93"/>
        <v>6.7580628271580673E-3</v>
      </c>
      <c r="AL93" s="461">
        <f t="shared" si="94"/>
        <v>5.4616839082540823E-3</v>
      </c>
      <c r="AM93" s="461">
        <f t="shared" si="95"/>
        <v>6.7580628271580673E-3</v>
      </c>
      <c r="AN93" s="461">
        <f t="shared" si="96"/>
        <v>7.7811589917166774E-3</v>
      </c>
      <c r="AO93" s="461">
        <f t="shared" si="97"/>
        <v>7.7811589917166774E-3</v>
      </c>
      <c r="AP93" s="461">
        <f t="shared" si="98"/>
        <v>0</v>
      </c>
      <c r="AQ93" s="461">
        <f t="shared" si="99"/>
        <v>0</v>
      </c>
      <c r="AR93" s="461">
        <f t="shared" si="100"/>
        <v>7.7811589917166774E-3</v>
      </c>
      <c r="AS93" s="461">
        <f t="shared" si="101"/>
        <v>0</v>
      </c>
      <c r="AT93" s="461">
        <f t="shared" si="102"/>
        <v>8.7056548444588433E-3</v>
      </c>
      <c r="AU93" s="461">
        <f t="shared" si="103"/>
        <v>0</v>
      </c>
      <c r="AV93" s="461">
        <f t="shared" si="104"/>
        <v>0</v>
      </c>
      <c r="AW93" s="461">
        <f t="shared" si="105"/>
        <v>0</v>
      </c>
      <c r="AX93" s="461">
        <f t="shared" si="106"/>
        <v>0</v>
      </c>
      <c r="AY93" s="461">
        <f t="shared" si="107"/>
        <v>5.4616839082540823E-3</v>
      </c>
      <c r="AZ93" s="461">
        <f t="shared" si="108"/>
        <v>0</v>
      </c>
      <c r="BA93" s="461">
        <f t="shared" si="109"/>
        <v>0</v>
      </c>
      <c r="BB93" s="461">
        <f t="shared" si="110"/>
        <v>0</v>
      </c>
      <c r="BC93" s="461">
        <f t="shared" si="111"/>
        <v>0</v>
      </c>
      <c r="BD93" s="461">
        <f t="shared" si="112"/>
        <v>0</v>
      </c>
      <c r="BE93" s="461">
        <f t="shared" si="113"/>
        <v>0</v>
      </c>
      <c r="BF93" s="461">
        <f t="shared" si="114"/>
        <v>0</v>
      </c>
      <c r="BG93" s="461">
        <f t="shared" si="115"/>
        <v>0</v>
      </c>
      <c r="BH93" s="265"/>
      <c r="BI93" s="367">
        <f>'6. Network Design'!I68</f>
        <v>921.94803871299132</v>
      </c>
      <c r="BJ93" s="223"/>
    </row>
    <row r="94" spans="3:62">
      <c r="C94" s="256" t="str">
        <f t="shared" si="60"/>
        <v>S11</v>
      </c>
      <c r="D94" s="256" t="str">
        <f t="shared" si="60"/>
        <v>Повиквания към центъра за обслужване на клиенти (Help desk call)</v>
      </c>
      <c r="E94" s="461">
        <f t="shared" si="61"/>
        <v>2.5750355073231785E-3</v>
      </c>
      <c r="F94" s="461">
        <f t="shared" si="62"/>
        <v>2.081074170694587E-3</v>
      </c>
      <c r="G94" s="461">
        <f t="shared" si="63"/>
        <v>2.5750355073231785E-3</v>
      </c>
      <c r="H94" s="461">
        <f t="shared" si="64"/>
        <v>2.081074170694587E-3</v>
      </c>
      <c r="I94" s="461">
        <f t="shared" si="65"/>
        <v>2.5750355073231785E-3</v>
      </c>
      <c r="J94" s="461">
        <f t="shared" si="66"/>
        <v>2.081074170694587E-3</v>
      </c>
      <c r="K94" s="461">
        <f t="shared" si="67"/>
        <v>1.8880640253234277E-3</v>
      </c>
      <c r="L94" s="461">
        <f t="shared" si="68"/>
        <v>2.9648674781887789E-3</v>
      </c>
      <c r="M94" s="461">
        <f t="shared" si="69"/>
        <v>2.9648674781887789E-3</v>
      </c>
      <c r="N94" s="461">
        <f t="shared" si="70"/>
        <v>0</v>
      </c>
      <c r="O94" s="461">
        <f t="shared" si="71"/>
        <v>0</v>
      </c>
      <c r="P94" s="461">
        <f t="shared" si="72"/>
        <v>0</v>
      </c>
      <c r="Q94" s="461">
        <f t="shared" si="73"/>
        <v>0</v>
      </c>
      <c r="R94" s="461">
        <f t="shared" si="74"/>
        <v>2.9648674781887789E-3</v>
      </c>
      <c r="S94" s="461">
        <f t="shared" si="75"/>
        <v>2.9648674781887789E-3</v>
      </c>
      <c r="T94" s="461">
        <f t="shared" si="76"/>
        <v>0</v>
      </c>
      <c r="U94" s="461">
        <f t="shared" si="77"/>
        <v>3.3171296142579104E-3</v>
      </c>
      <c r="V94" s="461">
        <f t="shared" si="78"/>
        <v>0</v>
      </c>
      <c r="W94" s="461">
        <f t="shared" si="79"/>
        <v>0</v>
      </c>
      <c r="X94" s="461">
        <f t="shared" si="80"/>
        <v>0</v>
      </c>
      <c r="Y94" s="461">
        <f t="shared" si="81"/>
        <v>0</v>
      </c>
      <c r="Z94" s="461">
        <f t="shared" si="82"/>
        <v>0</v>
      </c>
      <c r="AA94" s="461">
        <f t="shared" si="83"/>
        <v>0</v>
      </c>
      <c r="AB94" s="461">
        <f t="shared" si="84"/>
        <v>2.081074170694587E-3</v>
      </c>
      <c r="AC94" s="461">
        <f t="shared" si="85"/>
        <v>2.081074170694587E-3</v>
      </c>
      <c r="AD94" s="461">
        <f t="shared" si="86"/>
        <v>0</v>
      </c>
      <c r="AE94" s="461">
        <f t="shared" si="87"/>
        <v>0</v>
      </c>
      <c r="AF94" s="461">
        <f t="shared" si="88"/>
        <v>0</v>
      </c>
      <c r="AG94" s="461">
        <f t="shared" si="89"/>
        <v>0</v>
      </c>
      <c r="AH94" s="461">
        <f t="shared" si="90"/>
        <v>0</v>
      </c>
      <c r="AI94" s="461">
        <f t="shared" si="91"/>
        <v>2.5750355073231785E-3</v>
      </c>
      <c r="AJ94" s="461">
        <f t="shared" si="92"/>
        <v>2.081074170694587E-3</v>
      </c>
      <c r="AK94" s="461">
        <f t="shared" si="93"/>
        <v>2.5750355073231785E-3</v>
      </c>
      <c r="AL94" s="461">
        <f t="shared" si="94"/>
        <v>2.081074170694587E-3</v>
      </c>
      <c r="AM94" s="461">
        <f t="shared" si="95"/>
        <v>2.5750355073231785E-3</v>
      </c>
      <c r="AN94" s="461">
        <f t="shared" si="96"/>
        <v>2.9648674781887789E-3</v>
      </c>
      <c r="AO94" s="461">
        <f t="shared" si="97"/>
        <v>2.9648674781887789E-3</v>
      </c>
      <c r="AP94" s="461">
        <f t="shared" si="98"/>
        <v>0</v>
      </c>
      <c r="AQ94" s="461">
        <f t="shared" si="99"/>
        <v>0</v>
      </c>
      <c r="AR94" s="461">
        <f t="shared" si="100"/>
        <v>2.9648674781887789E-3</v>
      </c>
      <c r="AS94" s="461">
        <f t="shared" si="101"/>
        <v>0</v>
      </c>
      <c r="AT94" s="461">
        <f t="shared" si="102"/>
        <v>3.3171296142579104E-3</v>
      </c>
      <c r="AU94" s="461">
        <f t="shared" si="103"/>
        <v>0</v>
      </c>
      <c r="AV94" s="461">
        <f t="shared" si="104"/>
        <v>0</v>
      </c>
      <c r="AW94" s="461">
        <f t="shared" si="105"/>
        <v>0</v>
      </c>
      <c r="AX94" s="461">
        <f t="shared" si="106"/>
        <v>0</v>
      </c>
      <c r="AY94" s="461">
        <f t="shared" si="107"/>
        <v>2.081074170694587E-3</v>
      </c>
      <c r="AZ94" s="461">
        <f t="shared" si="108"/>
        <v>0</v>
      </c>
      <c r="BA94" s="461">
        <f t="shared" si="109"/>
        <v>0</v>
      </c>
      <c r="BB94" s="461">
        <f t="shared" si="110"/>
        <v>0</v>
      </c>
      <c r="BC94" s="461">
        <f t="shared" si="111"/>
        <v>0</v>
      </c>
      <c r="BD94" s="461">
        <f t="shared" si="112"/>
        <v>0</v>
      </c>
      <c r="BE94" s="461">
        <f t="shared" si="113"/>
        <v>0</v>
      </c>
      <c r="BF94" s="461">
        <f t="shared" si="114"/>
        <v>0</v>
      </c>
      <c r="BG94" s="461">
        <f t="shared" si="115"/>
        <v>0</v>
      </c>
      <c r="BH94" s="265"/>
      <c r="BI94" s="367">
        <f>'6. Network Design'!I69</f>
        <v>351.29133840729082</v>
      </c>
      <c r="BJ94" s="223"/>
    </row>
    <row r="95" spans="3:62">
      <c r="C95" s="256" t="str">
        <f t="shared" si="60"/>
        <v>S12</v>
      </c>
      <c r="D95" s="256" t="str">
        <f t="shared" si="60"/>
        <v>Видеоразговори (Video call)</v>
      </c>
      <c r="E95" s="461">
        <f t="shared" si="61"/>
        <v>9.0531746523331277E-2</v>
      </c>
      <c r="F95" s="461">
        <f t="shared" si="62"/>
        <v>7.3165313170156884E-2</v>
      </c>
      <c r="G95" s="461">
        <f t="shared" si="63"/>
        <v>9.0531746523331277E-2</v>
      </c>
      <c r="H95" s="461">
        <f t="shared" si="64"/>
        <v>7.3165313170156884E-2</v>
      </c>
      <c r="I95" s="461">
        <f t="shared" si="65"/>
        <v>9.0531746523331277E-2</v>
      </c>
      <c r="J95" s="461">
        <f t="shared" si="66"/>
        <v>7.3165313170156884E-2</v>
      </c>
      <c r="K95" s="461">
        <f t="shared" si="67"/>
        <v>9.9569345708607704E-2</v>
      </c>
      <c r="L95" s="461">
        <f t="shared" si="68"/>
        <v>0.10423725430088514</v>
      </c>
      <c r="M95" s="461">
        <f t="shared" si="69"/>
        <v>0.10423725430088514</v>
      </c>
      <c r="N95" s="461">
        <f t="shared" si="70"/>
        <v>0</v>
      </c>
      <c r="O95" s="461">
        <f t="shared" si="71"/>
        <v>0</v>
      </c>
      <c r="P95" s="461">
        <f t="shared" si="72"/>
        <v>0</v>
      </c>
      <c r="Q95" s="461">
        <f t="shared" si="73"/>
        <v>0</v>
      </c>
      <c r="R95" s="461">
        <f t="shared" si="74"/>
        <v>0.10423725430088514</v>
      </c>
      <c r="S95" s="461">
        <f t="shared" si="75"/>
        <v>0.10423725430088514</v>
      </c>
      <c r="T95" s="461">
        <f t="shared" si="76"/>
        <v>0</v>
      </c>
      <c r="U95" s="461">
        <f t="shared" si="77"/>
        <v>0.11662190155009115</v>
      </c>
      <c r="V95" s="461">
        <f t="shared" si="78"/>
        <v>0</v>
      </c>
      <c r="W95" s="461">
        <f t="shared" si="79"/>
        <v>0.40944535422460904</v>
      </c>
      <c r="X95" s="461">
        <f t="shared" si="80"/>
        <v>0</v>
      </c>
      <c r="Y95" s="461">
        <f t="shared" si="81"/>
        <v>0</v>
      </c>
      <c r="Z95" s="461">
        <f t="shared" si="82"/>
        <v>0</v>
      </c>
      <c r="AA95" s="461">
        <f t="shared" si="83"/>
        <v>0</v>
      </c>
      <c r="AB95" s="461">
        <f t="shared" si="84"/>
        <v>7.3165313170156884E-2</v>
      </c>
      <c r="AC95" s="461">
        <f t="shared" si="85"/>
        <v>7.3165313170156884E-2</v>
      </c>
      <c r="AD95" s="461">
        <f t="shared" si="86"/>
        <v>0</v>
      </c>
      <c r="AE95" s="461">
        <f t="shared" si="87"/>
        <v>0</v>
      </c>
      <c r="AF95" s="461">
        <f t="shared" si="88"/>
        <v>0</v>
      </c>
      <c r="AG95" s="461">
        <f t="shared" si="89"/>
        <v>0</v>
      </c>
      <c r="AH95" s="461">
        <f t="shared" si="90"/>
        <v>0</v>
      </c>
      <c r="AI95" s="461">
        <f t="shared" si="91"/>
        <v>9.0531746523331277E-2</v>
      </c>
      <c r="AJ95" s="461">
        <f t="shared" si="92"/>
        <v>7.3165313170156884E-2</v>
      </c>
      <c r="AK95" s="461">
        <f t="shared" si="93"/>
        <v>9.0531746523331277E-2</v>
      </c>
      <c r="AL95" s="461">
        <f t="shared" si="94"/>
        <v>7.3165313170156884E-2</v>
      </c>
      <c r="AM95" s="461">
        <f t="shared" si="95"/>
        <v>9.0531746523331277E-2</v>
      </c>
      <c r="AN95" s="461">
        <f t="shared" si="96"/>
        <v>0.10423725430088514</v>
      </c>
      <c r="AO95" s="461">
        <f t="shared" si="97"/>
        <v>0.10423725430088514</v>
      </c>
      <c r="AP95" s="461">
        <f t="shared" si="98"/>
        <v>0</v>
      </c>
      <c r="AQ95" s="461">
        <f t="shared" si="99"/>
        <v>0</v>
      </c>
      <c r="AR95" s="461">
        <f t="shared" si="100"/>
        <v>0.10423725430088514</v>
      </c>
      <c r="AS95" s="461">
        <f t="shared" si="101"/>
        <v>0</v>
      </c>
      <c r="AT95" s="461">
        <f t="shared" si="102"/>
        <v>0.11662190155009115</v>
      </c>
      <c r="AU95" s="461">
        <f t="shared" si="103"/>
        <v>0</v>
      </c>
      <c r="AV95" s="461">
        <f t="shared" si="104"/>
        <v>0.40944535422460904</v>
      </c>
      <c r="AW95" s="461">
        <f t="shared" si="105"/>
        <v>0</v>
      </c>
      <c r="AX95" s="461">
        <f t="shared" si="106"/>
        <v>0</v>
      </c>
      <c r="AY95" s="461">
        <f t="shared" si="107"/>
        <v>7.3165313170156884E-2</v>
      </c>
      <c r="AZ95" s="461">
        <f t="shared" si="108"/>
        <v>0</v>
      </c>
      <c r="BA95" s="461">
        <f t="shared" si="109"/>
        <v>0</v>
      </c>
      <c r="BB95" s="461">
        <f t="shared" si="110"/>
        <v>0</v>
      </c>
      <c r="BC95" s="461">
        <f t="shared" si="111"/>
        <v>0</v>
      </c>
      <c r="BD95" s="461">
        <f t="shared" si="112"/>
        <v>0</v>
      </c>
      <c r="BE95" s="461">
        <f t="shared" si="113"/>
        <v>0</v>
      </c>
      <c r="BF95" s="461">
        <f t="shared" si="114"/>
        <v>0</v>
      </c>
      <c r="BG95" s="461">
        <f t="shared" si="115"/>
        <v>0</v>
      </c>
      <c r="BH95" s="265"/>
      <c r="BI95" s="367">
        <f>'6. Network Design'!I70</f>
        <v>12350.516454660761</v>
      </c>
      <c r="BJ95" s="223"/>
    </row>
    <row r="96" spans="3:62">
      <c r="C96" s="256" t="str">
        <f t="shared" si="60"/>
        <v>S13</v>
      </c>
      <c r="D96" s="256" t="str">
        <f t="shared" si="60"/>
        <v>MMS в мрежата (MMS on net)</v>
      </c>
      <c r="E96" s="461">
        <f t="shared" si="61"/>
        <v>5.3986353656669593E-4</v>
      </c>
      <c r="F96" s="461">
        <f t="shared" si="62"/>
        <v>4.3630313386112848E-4</v>
      </c>
      <c r="G96" s="461">
        <f t="shared" si="63"/>
        <v>5.3986353656669593E-4</v>
      </c>
      <c r="H96" s="461">
        <f t="shared" si="64"/>
        <v>4.3630313386112848E-4</v>
      </c>
      <c r="I96" s="461">
        <f t="shared" si="65"/>
        <v>5.3986353656669593E-4</v>
      </c>
      <c r="J96" s="461">
        <f t="shared" si="66"/>
        <v>4.3630313386112848E-4</v>
      </c>
      <c r="K96" s="461">
        <f t="shared" si="67"/>
        <v>3.9583800653492546E-4</v>
      </c>
      <c r="L96" s="461">
        <f t="shared" si="68"/>
        <v>3.1079646041278641E-4</v>
      </c>
      <c r="M96" s="461">
        <f t="shared" si="69"/>
        <v>3.1079646041278641E-4</v>
      </c>
      <c r="N96" s="461">
        <f t="shared" si="70"/>
        <v>0</v>
      </c>
      <c r="O96" s="461">
        <f t="shared" si="71"/>
        <v>0</v>
      </c>
      <c r="P96" s="461">
        <f t="shared" si="72"/>
        <v>0.33333333333333331</v>
      </c>
      <c r="Q96" s="461">
        <f t="shared" si="73"/>
        <v>0</v>
      </c>
      <c r="R96" s="461">
        <f t="shared" si="74"/>
        <v>3.1079646041278641E-4</v>
      </c>
      <c r="S96" s="461">
        <f t="shared" si="75"/>
        <v>3.1079646041278641E-4</v>
      </c>
      <c r="T96" s="461">
        <f t="shared" si="76"/>
        <v>1.1332598323190327E-3</v>
      </c>
      <c r="U96" s="461">
        <f t="shared" si="77"/>
        <v>3.4772284104637053E-4</v>
      </c>
      <c r="V96" s="461">
        <f t="shared" si="78"/>
        <v>0</v>
      </c>
      <c r="W96" s="461">
        <f t="shared" si="79"/>
        <v>0</v>
      </c>
      <c r="X96" s="461">
        <f t="shared" si="80"/>
        <v>0</v>
      </c>
      <c r="Y96" s="461">
        <f t="shared" si="81"/>
        <v>0</v>
      </c>
      <c r="Z96" s="461">
        <f t="shared" si="82"/>
        <v>0</v>
      </c>
      <c r="AA96" s="461">
        <f t="shared" si="83"/>
        <v>0</v>
      </c>
      <c r="AB96" s="461">
        <f t="shared" si="84"/>
        <v>4.3630313386112848E-4</v>
      </c>
      <c r="AC96" s="461">
        <f t="shared" si="85"/>
        <v>4.3630313386112848E-4</v>
      </c>
      <c r="AD96" s="461">
        <f t="shared" si="86"/>
        <v>0</v>
      </c>
      <c r="AE96" s="461">
        <f t="shared" si="87"/>
        <v>0</v>
      </c>
      <c r="AF96" s="461">
        <f t="shared" si="88"/>
        <v>0</v>
      </c>
      <c r="AG96" s="461">
        <f t="shared" si="89"/>
        <v>0</v>
      </c>
      <c r="AH96" s="461">
        <f t="shared" si="90"/>
        <v>0</v>
      </c>
      <c r="AI96" s="461">
        <f t="shared" si="91"/>
        <v>5.3986353656669593E-4</v>
      </c>
      <c r="AJ96" s="461">
        <f t="shared" si="92"/>
        <v>4.3630313386112848E-4</v>
      </c>
      <c r="AK96" s="461">
        <f t="shared" si="93"/>
        <v>5.3986353656669593E-4</v>
      </c>
      <c r="AL96" s="461">
        <f t="shared" si="94"/>
        <v>4.3630313386112848E-4</v>
      </c>
      <c r="AM96" s="461">
        <f t="shared" si="95"/>
        <v>5.3986353656669593E-4</v>
      </c>
      <c r="AN96" s="461">
        <f t="shared" si="96"/>
        <v>3.1079646041278641E-4</v>
      </c>
      <c r="AO96" s="461">
        <f t="shared" si="97"/>
        <v>3.1079646041278641E-4</v>
      </c>
      <c r="AP96" s="461">
        <f t="shared" si="98"/>
        <v>0</v>
      </c>
      <c r="AQ96" s="461">
        <f t="shared" si="99"/>
        <v>0.33333333333333331</v>
      </c>
      <c r="AR96" s="461">
        <f t="shared" si="100"/>
        <v>3.1079646041278641E-4</v>
      </c>
      <c r="AS96" s="461">
        <f t="shared" si="101"/>
        <v>1.1332598323190327E-3</v>
      </c>
      <c r="AT96" s="461">
        <f t="shared" si="102"/>
        <v>3.4772284104637053E-4</v>
      </c>
      <c r="AU96" s="461">
        <f t="shared" si="103"/>
        <v>0</v>
      </c>
      <c r="AV96" s="461">
        <f t="shared" si="104"/>
        <v>0</v>
      </c>
      <c r="AW96" s="461">
        <f t="shared" si="105"/>
        <v>0</v>
      </c>
      <c r="AX96" s="461">
        <f t="shared" si="106"/>
        <v>0</v>
      </c>
      <c r="AY96" s="461">
        <f t="shared" si="107"/>
        <v>4.3630313386112848E-4</v>
      </c>
      <c r="AZ96" s="461">
        <f t="shared" si="108"/>
        <v>0</v>
      </c>
      <c r="BA96" s="461">
        <f t="shared" si="109"/>
        <v>0</v>
      </c>
      <c r="BB96" s="461">
        <f t="shared" si="110"/>
        <v>0</v>
      </c>
      <c r="BC96" s="461">
        <f t="shared" si="111"/>
        <v>0</v>
      </c>
      <c r="BD96" s="461">
        <f t="shared" si="112"/>
        <v>0</v>
      </c>
      <c r="BE96" s="461">
        <f t="shared" si="113"/>
        <v>0</v>
      </c>
      <c r="BF96" s="461">
        <f t="shared" si="114"/>
        <v>0</v>
      </c>
      <c r="BG96" s="461">
        <f t="shared" si="115"/>
        <v>0</v>
      </c>
      <c r="BH96" s="265"/>
      <c r="BI96" s="367">
        <f>'6. Network Design'!I71</f>
        <v>36.824615384615385</v>
      </c>
      <c r="BJ96" s="223"/>
    </row>
    <row r="97" spans="3:62">
      <c r="C97" s="256" t="str">
        <f t="shared" si="60"/>
        <v>S14</v>
      </c>
      <c r="D97" s="256" t="str">
        <f t="shared" si="60"/>
        <v>Изходящи MMS към други мрежи (MMS outgoing to other network)</v>
      </c>
      <c r="E97" s="461">
        <f t="shared" si="61"/>
        <v>2.6993176828334797E-4</v>
      </c>
      <c r="F97" s="461">
        <f t="shared" si="62"/>
        <v>2.1815156693056424E-4</v>
      </c>
      <c r="G97" s="461">
        <f t="shared" si="63"/>
        <v>2.6993176828334797E-4</v>
      </c>
      <c r="H97" s="461">
        <f t="shared" si="64"/>
        <v>2.1815156693056424E-4</v>
      </c>
      <c r="I97" s="461">
        <f t="shared" si="65"/>
        <v>2.6993176828334797E-4</v>
      </c>
      <c r="J97" s="461">
        <f t="shared" si="66"/>
        <v>2.1815156693056424E-4</v>
      </c>
      <c r="K97" s="461">
        <f t="shared" si="67"/>
        <v>2.9687850490119408E-4</v>
      </c>
      <c r="L97" s="461">
        <f t="shared" si="68"/>
        <v>3.1079646041278641E-4</v>
      </c>
      <c r="M97" s="461">
        <f t="shared" si="69"/>
        <v>3.1079646041278641E-4</v>
      </c>
      <c r="N97" s="461">
        <f t="shared" si="70"/>
        <v>0</v>
      </c>
      <c r="O97" s="461">
        <f t="shared" si="71"/>
        <v>0</v>
      </c>
      <c r="P97" s="461">
        <f t="shared" si="72"/>
        <v>0.33333333333333331</v>
      </c>
      <c r="Q97" s="461">
        <f t="shared" si="73"/>
        <v>0</v>
      </c>
      <c r="R97" s="461">
        <f t="shared" si="74"/>
        <v>3.1079646041278641E-4</v>
      </c>
      <c r="S97" s="461">
        <f t="shared" si="75"/>
        <v>3.1079646041278641E-4</v>
      </c>
      <c r="T97" s="461">
        <f t="shared" si="76"/>
        <v>1.1332598323190327E-3</v>
      </c>
      <c r="U97" s="461">
        <f t="shared" si="77"/>
        <v>3.4772284104637053E-4</v>
      </c>
      <c r="V97" s="461">
        <f t="shared" si="78"/>
        <v>0</v>
      </c>
      <c r="W97" s="461">
        <f t="shared" si="79"/>
        <v>1.2208127284141967E-3</v>
      </c>
      <c r="X97" s="461">
        <f t="shared" si="80"/>
        <v>0</v>
      </c>
      <c r="Y97" s="461">
        <f t="shared" si="81"/>
        <v>0</v>
      </c>
      <c r="Z97" s="461">
        <f t="shared" si="82"/>
        <v>0</v>
      </c>
      <c r="AA97" s="461">
        <f t="shared" si="83"/>
        <v>0</v>
      </c>
      <c r="AB97" s="461">
        <f t="shared" si="84"/>
        <v>2.1815156693056424E-4</v>
      </c>
      <c r="AC97" s="461">
        <f t="shared" si="85"/>
        <v>2.1815156693056424E-4</v>
      </c>
      <c r="AD97" s="461">
        <f t="shared" si="86"/>
        <v>0</v>
      </c>
      <c r="AE97" s="461">
        <f t="shared" si="87"/>
        <v>0</v>
      </c>
      <c r="AF97" s="461">
        <f t="shared" si="88"/>
        <v>0</v>
      </c>
      <c r="AG97" s="461">
        <f t="shared" si="89"/>
        <v>0</v>
      </c>
      <c r="AH97" s="461">
        <f t="shared" si="90"/>
        <v>0</v>
      </c>
      <c r="AI97" s="461">
        <f t="shared" si="91"/>
        <v>2.6993176828334797E-4</v>
      </c>
      <c r="AJ97" s="461">
        <f t="shared" si="92"/>
        <v>2.1815156693056424E-4</v>
      </c>
      <c r="AK97" s="461">
        <f t="shared" si="93"/>
        <v>2.6993176828334797E-4</v>
      </c>
      <c r="AL97" s="461">
        <f t="shared" si="94"/>
        <v>2.1815156693056424E-4</v>
      </c>
      <c r="AM97" s="461">
        <f t="shared" si="95"/>
        <v>2.6993176828334797E-4</v>
      </c>
      <c r="AN97" s="461">
        <f t="shared" si="96"/>
        <v>3.1079646041278641E-4</v>
      </c>
      <c r="AO97" s="461">
        <f t="shared" si="97"/>
        <v>3.1079646041278641E-4</v>
      </c>
      <c r="AP97" s="461">
        <f t="shared" si="98"/>
        <v>0</v>
      </c>
      <c r="AQ97" s="461">
        <f t="shared" si="99"/>
        <v>0.33333333333333331</v>
      </c>
      <c r="AR97" s="461">
        <f t="shared" si="100"/>
        <v>3.1079646041278641E-4</v>
      </c>
      <c r="AS97" s="461">
        <f t="shared" si="101"/>
        <v>1.1332598323190327E-3</v>
      </c>
      <c r="AT97" s="461">
        <f t="shared" si="102"/>
        <v>3.4772284104637053E-4</v>
      </c>
      <c r="AU97" s="461">
        <f t="shared" si="103"/>
        <v>0</v>
      </c>
      <c r="AV97" s="461">
        <f t="shared" si="104"/>
        <v>1.2208127284141967E-3</v>
      </c>
      <c r="AW97" s="461">
        <f t="shared" si="105"/>
        <v>0</v>
      </c>
      <c r="AX97" s="461">
        <f t="shared" si="106"/>
        <v>0</v>
      </c>
      <c r="AY97" s="461">
        <f t="shared" si="107"/>
        <v>2.1815156693056424E-4</v>
      </c>
      <c r="AZ97" s="461">
        <f t="shared" si="108"/>
        <v>0</v>
      </c>
      <c r="BA97" s="461">
        <f t="shared" si="109"/>
        <v>0</v>
      </c>
      <c r="BB97" s="461">
        <f t="shared" si="110"/>
        <v>0</v>
      </c>
      <c r="BC97" s="461">
        <f t="shared" si="111"/>
        <v>0</v>
      </c>
      <c r="BD97" s="461">
        <f t="shared" si="112"/>
        <v>0</v>
      </c>
      <c r="BE97" s="461">
        <f t="shared" si="113"/>
        <v>0</v>
      </c>
      <c r="BF97" s="461">
        <f t="shared" si="114"/>
        <v>0</v>
      </c>
      <c r="BG97" s="461">
        <f t="shared" si="115"/>
        <v>0</v>
      </c>
      <c r="BH97" s="265"/>
      <c r="BI97" s="367">
        <f>'6. Network Design'!I72</f>
        <v>36.824615384615385</v>
      </c>
      <c r="BJ97" s="223"/>
    </row>
    <row r="98" spans="3:62">
      <c r="C98" s="256" t="str">
        <f t="shared" si="60"/>
        <v>S15</v>
      </c>
      <c r="D98" s="256" t="str">
        <f t="shared" si="60"/>
        <v>Входящи MMS от други мрежи (MMS incoming from other network)</v>
      </c>
      <c r="E98" s="461">
        <f t="shared" si="61"/>
        <v>2.6993176828334797E-4</v>
      </c>
      <c r="F98" s="461">
        <f t="shared" si="62"/>
        <v>2.1815156693056424E-4</v>
      </c>
      <c r="G98" s="461">
        <f t="shared" si="63"/>
        <v>2.6993176828334797E-4</v>
      </c>
      <c r="H98" s="461">
        <f t="shared" si="64"/>
        <v>2.1815156693056424E-4</v>
      </c>
      <c r="I98" s="461">
        <f t="shared" si="65"/>
        <v>2.6993176828334797E-4</v>
      </c>
      <c r="J98" s="461">
        <f t="shared" si="66"/>
        <v>2.1815156693056424E-4</v>
      </c>
      <c r="K98" s="461">
        <f t="shared" si="67"/>
        <v>2.9687850490119408E-4</v>
      </c>
      <c r="L98" s="461">
        <f t="shared" si="68"/>
        <v>3.1079646041278641E-4</v>
      </c>
      <c r="M98" s="461">
        <f t="shared" si="69"/>
        <v>3.1079646041278641E-4</v>
      </c>
      <c r="N98" s="461">
        <f t="shared" si="70"/>
        <v>0</v>
      </c>
      <c r="O98" s="461">
        <f t="shared" si="71"/>
        <v>0</v>
      </c>
      <c r="P98" s="461">
        <f t="shared" si="72"/>
        <v>0.33333333333333331</v>
      </c>
      <c r="Q98" s="461">
        <f t="shared" si="73"/>
        <v>0</v>
      </c>
      <c r="R98" s="461">
        <f t="shared" si="74"/>
        <v>3.1079646041278641E-4</v>
      </c>
      <c r="S98" s="461">
        <f t="shared" si="75"/>
        <v>3.1079646041278641E-4</v>
      </c>
      <c r="T98" s="461">
        <f t="shared" si="76"/>
        <v>1.1332598323190327E-3</v>
      </c>
      <c r="U98" s="461">
        <f t="shared" si="77"/>
        <v>0</v>
      </c>
      <c r="V98" s="461">
        <f t="shared" si="78"/>
        <v>2.9266618159593098E-3</v>
      </c>
      <c r="W98" s="461">
        <f t="shared" si="79"/>
        <v>1.2208127284141967E-3</v>
      </c>
      <c r="X98" s="461">
        <f t="shared" si="80"/>
        <v>0</v>
      </c>
      <c r="Y98" s="461">
        <f t="shared" si="81"/>
        <v>0</v>
      </c>
      <c r="Z98" s="461">
        <f t="shared" si="82"/>
        <v>0</v>
      </c>
      <c r="AA98" s="461">
        <f t="shared" si="83"/>
        <v>0</v>
      </c>
      <c r="AB98" s="461">
        <f t="shared" si="84"/>
        <v>2.1815156693056424E-4</v>
      </c>
      <c r="AC98" s="461">
        <f t="shared" si="85"/>
        <v>2.1815156693056424E-4</v>
      </c>
      <c r="AD98" s="461">
        <f t="shared" si="86"/>
        <v>0</v>
      </c>
      <c r="AE98" s="461">
        <f t="shared" si="87"/>
        <v>0</v>
      </c>
      <c r="AF98" s="461">
        <f t="shared" si="88"/>
        <v>0</v>
      </c>
      <c r="AG98" s="461">
        <f t="shared" si="89"/>
        <v>0</v>
      </c>
      <c r="AH98" s="461">
        <f t="shared" si="90"/>
        <v>0</v>
      </c>
      <c r="AI98" s="461">
        <f t="shared" si="91"/>
        <v>2.6993176828334797E-4</v>
      </c>
      <c r="AJ98" s="461">
        <f t="shared" si="92"/>
        <v>2.1815156693056424E-4</v>
      </c>
      <c r="AK98" s="461">
        <f t="shared" si="93"/>
        <v>2.6993176828334797E-4</v>
      </c>
      <c r="AL98" s="461">
        <f t="shared" si="94"/>
        <v>2.1815156693056424E-4</v>
      </c>
      <c r="AM98" s="461">
        <f t="shared" si="95"/>
        <v>2.6993176828334797E-4</v>
      </c>
      <c r="AN98" s="461">
        <f t="shared" si="96"/>
        <v>3.1079646041278641E-4</v>
      </c>
      <c r="AO98" s="461">
        <f t="shared" si="97"/>
        <v>3.1079646041278641E-4</v>
      </c>
      <c r="AP98" s="461">
        <f t="shared" si="98"/>
        <v>0</v>
      </c>
      <c r="AQ98" s="461">
        <f t="shared" si="99"/>
        <v>0.33333333333333331</v>
      </c>
      <c r="AR98" s="461">
        <f t="shared" si="100"/>
        <v>3.1079646041278641E-4</v>
      </c>
      <c r="AS98" s="461">
        <f t="shared" si="101"/>
        <v>1.1332598323190327E-3</v>
      </c>
      <c r="AT98" s="461">
        <f t="shared" si="102"/>
        <v>0</v>
      </c>
      <c r="AU98" s="461">
        <f t="shared" si="103"/>
        <v>2.9266618159593098E-3</v>
      </c>
      <c r="AV98" s="461">
        <f t="shared" si="104"/>
        <v>1.2208127284141967E-3</v>
      </c>
      <c r="AW98" s="461">
        <f t="shared" si="105"/>
        <v>0</v>
      </c>
      <c r="AX98" s="461">
        <f t="shared" si="106"/>
        <v>0</v>
      </c>
      <c r="AY98" s="461">
        <f t="shared" si="107"/>
        <v>2.1815156693056424E-4</v>
      </c>
      <c r="AZ98" s="461">
        <f t="shared" si="108"/>
        <v>0</v>
      </c>
      <c r="BA98" s="461">
        <f t="shared" si="109"/>
        <v>0</v>
      </c>
      <c r="BB98" s="461">
        <f t="shared" si="110"/>
        <v>0</v>
      </c>
      <c r="BC98" s="461">
        <f t="shared" si="111"/>
        <v>0</v>
      </c>
      <c r="BD98" s="461">
        <f t="shared" si="112"/>
        <v>0</v>
      </c>
      <c r="BE98" s="461">
        <f t="shared" si="113"/>
        <v>0</v>
      </c>
      <c r="BF98" s="461">
        <f t="shared" si="114"/>
        <v>0</v>
      </c>
      <c r="BG98" s="461">
        <f t="shared" si="115"/>
        <v>0</v>
      </c>
      <c r="BH98" s="265"/>
      <c r="BI98" s="367">
        <f>'6. Network Design'!I73</f>
        <v>36.824615384615385</v>
      </c>
      <c r="BJ98" s="223"/>
    </row>
    <row r="99" spans="3:62">
      <c r="C99" s="256" t="str">
        <f t="shared" si="60"/>
        <v>S16</v>
      </c>
      <c r="D99" s="256" t="str">
        <f t="shared" si="60"/>
        <v>SMS в мрежата (SMS on net)</v>
      </c>
      <c r="E99" s="461">
        <f t="shared" si="61"/>
        <v>2.9211847516218438E-5</v>
      </c>
      <c r="F99" s="461">
        <f t="shared" si="62"/>
        <v>2.3608226438580656E-5</v>
      </c>
      <c r="G99" s="461">
        <f t="shared" si="63"/>
        <v>2.9211847516218438E-5</v>
      </c>
      <c r="H99" s="461">
        <f t="shared" si="64"/>
        <v>2.3608226438580656E-5</v>
      </c>
      <c r="I99" s="461">
        <f t="shared" si="65"/>
        <v>2.9211847516218438E-5</v>
      </c>
      <c r="J99" s="461">
        <f t="shared" si="66"/>
        <v>2.3608226438580656E-5</v>
      </c>
      <c r="K99" s="461">
        <f t="shared" si="67"/>
        <v>2.1418671024827738E-5</v>
      </c>
      <c r="L99" s="461">
        <f t="shared" si="68"/>
        <v>1.6817099498693601E-5</v>
      </c>
      <c r="M99" s="461">
        <f t="shared" si="69"/>
        <v>1.6817099498693601E-5</v>
      </c>
      <c r="N99" s="461">
        <f t="shared" si="70"/>
        <v>0.66666666666666663</v>
      </c>
      <c r="O99" s="461">
        <f t="shared" si="71"/>
        <v>0.66666666666666663</v>
      </c>
      <c r="P99" s="461">
        <f t="shared" si="72"/>
        <v>0</v>
      </c>
      <c r="Q99" s="461">
        <f t="shared" si="73"/>
        <v>0</v>
      </c>
      <c r="R99" s="461">
        <f t="shared" si="74"/>
        <v>1.6817099498693601E-5</v>
      </c>
      <c r="S99" s="461">
        <f t="shared" si="75"/>
        <v>1.6817099498693601E-5</v>
      </c>
      <c r="T99" s="461">
        <f t="shared" si="76"/>
        <v>6.132033592876121E-5</v>
      </c>
      <c r="U99" s="461">
        <f t="shared" si="77"/>
        <v>1.8815174433063312E-5</v>
      </c>
      <c r="V99" s="461">
        <f t="shared" si="78"/>
        <v>0</v>
      </c>
      <c r="W99" s="461">
        <f t="shared" si="79"/>
        <v>0</v>
      </c>
      <c r="X99" s="461">
        <f t="shared" si="80"/>
        <v>0</v>
      </c>
      <c r="Y99" s="461">
        <f t="shared" si="81"/>
        <v>0</v>
      </c>
      <c r="Z99" s="461">
        <f t="shared" si="82"/>
        <v>0</v>
      </c>
      <c r="AA99" s="461">
        <f t="shared" si="83"/>
        <v>0</v>
      </c>
      <c r="AB99" s="461">
        <f t="shared" si="84"/>
        <v>2.3608226438580656E-5</v>
      </c>
      <c r="AC99" s="461">
        <f t="shared" si="85"/>
        <v>2.3608226438580656E-5</v>
      </c>
      <c r="AD99" s="461">
        <f t="shared" si="86"/>
        <v>0</v>
      </c>
      <c r="AE99" s="461">
        <f t="shared" si="87"/>
        <v>0</v>
      </c>
      <c r="AF99" s="461">
        <f t="shared" si="88"/>
        <v>0</v>
      </c>
      <c r="AG99" s="461">
        <f t="shared" si="89"/>
        <v>0</v>
      </c>
      <c r="AH99" s="461">
        <f t="shared" si="90"/>
        <v>0</v>
      </c>
      <c r="AI99" s="461">
        <f t="shared" si="91"/>
        <v>2.9211847516218438E-5</v>
      </c>
      <c r="AJ99" s="461">
        <f t="shared" si="92"/>
        <v>2.3608226438580656E-5</v>
      </c>
      <c r="AK99" s="461">
        <f t="shared" si="93"/>
        <v>2.9211847516218438E-5</v>
      </c>
      <c r="AL99" s="461">
        <f t="shared" si="94"/>
        <v>2.3608226438580656E-5</v>
      </c>
      <c r="AM99" s="461">
        <f t="shared" si="95"/>
        <v>2.9211847516218438E-5</v>
      </c>
      <c r="AN99" s="461">
        <f t="shared" si="96"/>
        <v>1.6817099498693601E-5</v>
      </c>
      <c r="AO99" s="461">
        <f t="shared" si="97"/>
        <v>1.6817099498693601E-5</v>
      </c>
      <c r="AP99" s="461">
        <f t="shared" si="98"/>
        <v>0.66666666666666663</v>
      </c>
      <c r="AQ99" s="461">
        <f t="shared" si="99"/>
        <v>0</v>
      </c>
      <c r="AR99" s="461">
        <f t="shared" si="100"/>
        <v>1.6817099498693601E-5</v>
      </c>
      <c r="AS99" s="461">
        <f t="shared" si="101"/>
        <v>6.132033592876121E-5</v>
      </c>
      <c r="AT99" s="461">
        <f t="shared" si="102"/>
        <v>1.8815174433063312E-5</v>
      </c>
      <c r="AU99" s="461">
        <f t="shared" si="103"/>
        <v>0</v>
      </c>
      <c r="AV99" s="461">
        <f t="shared" si="104"/>
        <v>0</v>
      </c>
      <c r="AW99" s="461">
        <f t="shared" si="105"/>
        <v>0</v>
      </c>
      <c r="AX99" s="461">
        <f t="shared" si="106"/>
        <v>0</v>
      </c>
      <c r="AY99" s="461">
        <f t="shared" si="107"/>
        <v>2.3608226438580656E-5</v>
      </c>
      <c r="AZ99" s="461">
        <f t="shared" si="108"/>
        <v>0</v>
      </c>
      <c r="BA99" s="461">
        <f t="shared" si="109"/>
        <v>0</v>
      </c>
      <c r="BB99" s="461">
        <f t="shared" si="110"/>
        <v>0</v>
      </c>
      <c r="BC99" s="461">
        <f t="shared" si="111"/>
        <v>0</v>
      </c>
      <c r="BD99" s="461">
        <f t="shared" si="112"/>
        <v>0</v>
      </c>
      <c r="BE99" s="461">
        <f t="shared" si="113"/>
        <v>0</v>
      </c>
      <c r="BF99" s="461">
        <f t="shared" si="114"/>
        <v>0</v>
      </c>
      <c r="BG99" s="461">
        <f t="shared" si="115"/>
        <v>0</v>
      </c>
      <c r="BH99" s="265"/>
      <c r="BI99" s="367">
        <f>'6. Network Design'!I74</f>
        <v>1.9925684485006516</v>
      </c>
      <c r="BJ99" s="223"/>
    </row>
    <row r="100" spans="3:62">
      <c r="C100" s="256" t="str">
        <f t="shared" si="60"/>
        <v>S17</v>
      </c>
      <c r="D100" s="256" t="str">
        <f t="shared" si="60"/>
        <v>Изходящи SMS към други мрежи (SMS outgoing to other network)</v>
      </c>
      <c r="E100" s="461">
        <f t="shared" si="61"/>
        <v>4.8686412527030733E-6</v>
      </c>
      <c r="F100" s="461">
        <f t="shared" si="62"/>
        <v>3.9347044064301097E-6</v>
      </c>
      <c r="G100" s="461">
        <f t="shared" si="63"/>
        <v>4.8686412527030733E-6</v>
      </c>
      <c r="H100" s="461">
        <f t="shared" si="64"/>
        <v>3.9347044064301097E-6</v>
      </c>
      <c r="I100" s="461">
        <f t="shared" si="65"/>
        <v>4.8686412527030733E-6</v>
      </c>
      <c r="J100" s="461">
        <f t="shared" si="66"/>
        <v>3.9347044064301097E-6</v>
      </c>
      <c r="K100" s="461">
        <f t="shared" si="67"/>
        <v>5.3546677562069345E-6</v>
      </c>
      <c r="L100" s="461">
        <f t="shared" si="68"/>
        <v>5.6056998328978674E-6</v>
      </c>
      <c r="M100" s="461">
        <f t="shared" si="69"/>
        <v>5.6056998328978674E-6</v>
      </c>
      <c r="N100" s="461">
        <f t="shared" si="70"/>
        <v>0.22222222222222224</v>
      </c>
      <c r="O100" s="461">
        <f t="shared" si="71"/>
        <v>0.22222222222222224</v>
      </c>
      <c r="P100" s="461">
        <f t="shared" si="72"/>
        <v>0</v>
      </c>
      <c r="Q100" s="461">
        <f t="shared" si="73"/>
        <v>0</v>
      </c>
      <c r="R100" s="461">
        <f t="shared" si="74"/>
        <v>5.6056998328978674E-6</v>
      </c>
      <c r="S100" s="461">
        <f t="shared" si="75"/>
        <v>5.6056998328978674E-6</v>
      </c>
      <c r="T100" s="461">
        <f t="shared" si="76"/>
        <v>2.044011197625374E-5</v>
      </c>
      <c r="U100" s="461">
        <f t="shared" si="77"/>
        <v>6.2717248110211046E-6</v>
      </c>
      <c r="V100" s="461">
        <f t="shared" si="78"/>
        <v>0</v>
      </c>
      <c r="W100" s="461">
        <f t="shared" si="79"/>
        <v>2.20192652727827E-5</v>
      </c>
      <c r="X100" s="461">
        <f t="shared" si="80"/>
        <v>0</v>
      </c>
      <c r="Y100" s="461">
        <f t="shared" si="81"/>
        <v>0</v>
      </c>
      <c r="Z100" s="461">
        <f t="shared" si="82"/>
        <v>0</v>
      </c>
      <c r="AA100" s="461">
        <f t="shared" si="83"/>
        <v>0</v>
      </c>
      <c r="AB100" s="461">
        <f t="shared" si="84"/>
        <v>3.9347044064301097E-6</v>
      </c>
      <c r="AC100" s="461">
        <f t="shared" si="85"/>
        <v>3.9347044064301097E-6</v>
      </c>
      <c r="AD100" s="461">
        <f t="shared" si="86"/>
        <v>0</v>
      </c>
      <c r="AE100" s="461">
        <f t="shared" si="87"/>
        <v>0</v>
      </c>
      <c r="AF100" s="461">
        <f t="shared" si="88"/>
        <v>0</v>
      </c>
      <c r="AG100" s="461">
        <f t="shared" si="89"/>
        <v>0</v>
      </c>
      <c r="AH100" s="461">
        <f t="shared" si="90"/>
        <v>0</v>
      </c>
      <c r="AI100" s="461">
        <f t="shared" si="91"/>
        <v>4.8686412527030733E-6</v>
      </c>
      <c r="AJ100" s="461">
        <f t="shared" si="92"/>
        <v>3.9347044064301097E-6</v>
      </c>
      <c r="AK100" s="461">
        <f t="shared" si="93"/>
        <v>4.8686412527030733E-6</v>
      </c>
      <c r="AL100" s="461">
        <f t="shared" si="94"/>
        <v>3.9347044064301097E-6</v>
      </c>
      <c r="AM100" s="461">
        <f t="shared" si="95"/>
        <v>4.8686412527030733E-6</v>
      </c>
      <c r="AN100" s="461">
        <f t="shared" si="96"/>
        <v>5.6056998328978674E-6</v>
      </c>
      <c r="AO100" s="461">
        <f t="shared" si="97"/>
        <v>5.6056998328978674E-6</v>
      </c>
      <c r="AP100" s="461">
        <f t="shared" si="98"/>
        <v>0.22222222222222224</v>
      </c>
      <c r="AQ100" s="461">
        <f t="shared" si="99"/>
        <v>0</v>
      </c>
      <c r="AR100" s="461">
        <f t="shared" si="100"/>
        <v>5.6056998328978674E-6</v>
      </c>
      <c r="AS100" s="461">
        <f t="shared" si="101"/>
        <v>2.044011197625374E-5</v>
      </c>
      <c r="AT100" s="461">
        <f t="shared" si="102"/>
        <v>6.2717248110211046E-6</v>
      </c>
      <c r="AU100" s="461">
        <f t="shared" si="103"/>
        <v>0</v>
      </c>
      <c r="AV100" s="461">
        <f t="shared" si="104"/>
        <v>2.20192652727827E-5</v>
      </c>
      <c r="AW100" s="461">
        <f t="shared" si="105"/>
        <v>0</v>
      </c>
      <c r="AX100" s="461">
        <f t="shared" si="106"/>
        <v>0</v>
      </c>
      <c r="AY100" s="461">
        <f t="shared" si="107"/>
        <v>3.9347044064301097E-6</v>
      </c>
      <c r="AZ100" s="461">
        <f t="shared" si="108"/>
        <v>0</v>
      </c>
      <c r="BA100" s="461">
        <f t="shared" si="109"/>
        <v>0</v>
      </c>
      <c r="BB100" s="461">
        <f t="shared" si="110"/>
        <v>0</v>
      </c>
      <c r="BC100" s="461">
        <f t="shared" si="111"/>
        <v>0</v>
      </c>
      <c r="BD100" s="461">
        <f t="shared" si="112"/>
        <v>0</v>
      </c>
      <c r="BE100" s="461">
        <f t="shared" si="113"/>
        <v>0</v>
      </c>
      <c r="BF100" s="461">
        <f t="shared" si="114"/>
        <v>0</v>
      </c>
      <c r="BG100" s="461">
        <f t="shared" si="115"/>
        <v>0</v>
      </c>
      <c r="BH100" s="265"/>
      <c r="BI100" s="367">
        <f>'6. Network Design'!I75</f>
        <v>0.66418948283355062</v>
      </c>
      <c r="BJ100" s="223"/>
    </row>
    <row r="101" spans="3:62">
      <c r="C101" s="256" t="str">
        <f t="shared" si="60"/>
        <v>S18</v>
      </c>
      <c r="D101" s="256" t="str">
        <f t="shared" si="60"/>
        <v>Входящи SMS от други мрежи (SMS incoming from other network)</v>
      </c>
      <c r="E101" s="461">
        <f t="shared" si="61"/>
        <v>2.4343206263515367E-6</v>
      </c>
      <c r="F101" s="461">
        <f t="shared" si="62"/>
        <v>1.9673522032150548E-6</v>
      </c>
      <c r="G101" s="461">
        <f t="shared" si="63"/>
        <v>2.4343206263515367E-6</v>
      </c>
      <c r="H101" s="461">
        <f t="shared" si="64"/>
        <v>1.9673522032150548E-6</v>
      </c>
      <c r="I101" s="461">
        <f t="shared" si="65"/>
        <v>2.4343206263515367E-6</v>
      </c>
      <c r="J101" s="461">
        <f t="shared" si="66"/>
        <v>1.9673522032150548E-6</v>
      </c>
      <c r="K101" s="461">
        <f t="shared" si="67"/>
        <v>2.6773338781034672E-6</v>
      </c>
      <c r="L101" s="461">
        <f t="shared" si="68"/>
        <v>2.8028499164489337E-6</v>
      </c>
      <c r="M101" s="461">
        <f t="shared" si="69"/>
        <v>2.8028499164489337E-6</v>
      </c>
      <c r="N101" s="461">
        <f t="shared" si="70"/>
        <v>0.11111111111111112</v>
      </c>
      <c r="O101" s="461">
        <f t="shared" si="71"/>
        <v>0.11111111111111112</v>
      </c>
      <c r="P101" s="461">
        <f t="shared" si="72"/>
        <v>0</v>
      </c>
      <c r="Q101" s="461">
        <f t="shared" si="73"/>
        <v>0</v>
      </c>
      <c r="R101" s="461">
        <f t="shared" si="74"/>
        <v>2.8028499164489337E-6</v>
      </c>
      <c r="S101" s="461">
        <f t="shared" si="75"/>
        <v>2.8028499164489337E-6</v>
      </c>
      <c r="T101" s="461">
        <f t="shared" si="76"/>
        <v>1.022005598812687E-5</v>
      </c>
      <c r="U101" s="461">
        <f t="shared" si="77"/>
        <v>0</v>
      </c>
      <c r="V101" s="461">
        <f t="shared" si="78"/>
        <v>2.639345961482629E-5</v>
      </c>
      <c r="W101" s="461">
        <f t="shared" si="79"/>
        <v>1.100963263639135E-5</v>
      </c>
      <c r="X101" s="461">
        <f t="shared" si="80"/>
        <v>0</v>
      </c>
      <c r="Y101" s="461">
        <f t="shared" si="81"/>
        <v>0</v>
      </c>
      <c r="Z101" s="461">
        <f t="shared" si="82"/>
        <v>0</v>
      </c>
      <c r="AA101" s="461">
        <f t="shared" si="83"/>
        <v>0</v>
      </c>
      <c r="AB101" s="461">
        <f t="shared" si="84"/>
        <v>1.9673522032150548E-6</v>
      </c>
      <c r="AC101" s="461">
        <f t="shared" si="85"/>
        <v>1.9673522032150548E-6</v>
      </c>
      <c r="AD101" s="461">
        <f t="shared" si="86"/>
        <v>0</v>
      </c>
      <c r="AE101" s="461">
        <f t="shared" si="87"/>
        <v>0</v>
      </c>
      <c r="AF101" s="461">
        <f t="shared" si="88"/>
        <v>0</v>
      </c>
      <c r="AG101" s="461">
        <f t="shared" si="89"/>
        <v>0</v>
      </c>
      <c r="AH101" s="461">
        <f t="shared" si="90"/>
        <v>0</v>
      </c>
      <c r="AI101" s="461">
        <f t="shared" si="91"/>
        <v>2.4343206263515367E-6</v>
      </c>
      <c r="AJ101" s="461">
        <f t="shared" si="92"/>
        <v>1.9673522032150548E-6</v>
      </c>
      <c r="AK101" s="461">
        <f t="shared" si="93"/>
        <v>2.4343206263515367E-6</v>
      </c>
      <c r="AL101" s="461">
        <f t="shared" si="94"/>
        <v>1.9673522032150548E-6</v>
      </c>
      <c r="AM101" s="461">
        <f t="shared" si="95"/>
        <v>2.4343206263515367E-6</v>
      </c>
      <c r="AN101" s="461">
        <f t="shared" si="96"/>
        <v>2.8028499164489337E-6</v>
      </c>
      <c r="AO101" s="461">
        <f t="shared" si="97"/>
        <v>2.8028499164489337E-6</v>
      </c>
      <c r="AP101" s="461">
        <f t="shared" si="98"/>
        <v>0.11111111111111112</v>
      </c>
      <c r="AQ101" s="461">
        <f t="shared" si="99"/>
        <v>0</v>
      </c>
      <c r="AR101" s="461">
        <f t="shared" si="100"/>
        <v>2.8028499164489337E-6</v>
      </c>
      <c r="AS101" s="461">
        <f t="shared" si="101"/>
        <v>1.022005598812687E-5</v>
      </c>
      <c r="AT101" s="461">
        <f t="shared" si="102"/>
        <v>0</v>
      </c>
      <c r="AU101" s="461">
        <f t="shared" si="103"/>
        <v>2.639345961482629E-5</v>
      </c>
      <c r="AV101" s="461">
        <f t="shared" si="104"/>
        <v>1.100963263639135E-5</v>
      </c>
      <c r="AW101" s="461">
        <f t="shared" si="105"/>
        <v>0</v>
      </c>
      <c r="AX101" s="461">
        <f t="shared" si="106"/>
        <v>0</v>
      </c>
      <c r="AY101" s="461">
        <f t="shared" si="107"/>
        <v>1.9673522032150548E-6</v>
      </c>
      <c r="AZ101" s="461">
        <f t="shared" si="108"/>
        <v>0</v>
      </c>
      <c r="BA101" s="461">
        <f t="shared" si="109"/>
        <v>0</v>
      </c>
      <c r="BB101" s="461">
        <f t="shared" si="110"/>
        <v>0</v>
      </c>
      <c r="BC101" s="461">
        <f t="shared" si="111"/>
        <v>0</v>
      </c>
      <c r="BD101" s="461">
        <f t="shared" si="112"/>
        <v>0</v>
      </c>
      <c r="BE101" s="461">
        <f t="shared" si="113"/>
        <v>0</v>
      </c>
      <c r="BF101" s="461">
        <f t="shared" si="114"/>
        <v>0</v>
      </c>
      <c r="BG101" s="461">
        <f t="shared" si="115"/>
        <v>0</v>
      </c>
      <c r="BH101" s="265"/>
      <c r="BI101" s="367">
        <f>'6. Network Design'!I76</f>
        <v>0.33209474141677531</v>
      </c>
      <c r="BJ101" s="223"/>
    </row>
    <row r="102" spans="3:62">
      <c r="C102" s="256" t="str">
        <f t="shared" si="60"/>
        <v>S19</v>
      </c>
      <c r="D102" s="256" t="str">
        <f t="shared" si="60"/>
        <v>Пренос на данни (Data services)</v>
      </c>
      <c r="E102" s="461">
        <f t="shared" si="61"/>
        <v>0</v>
      </c>
      <c r="F102" s="461">
        <f t="shared" si="62"/>
        <v>0.19182700014186527</v>
      </c>
      <c r="G102" s="461">
        <f t="shared" si="63"/>
        <v>0</v>
      </c>
      <c r="H102" s="461">
        <f t="shared" si="64"/>
        <v>0.19182700014186527</v>
      </c>
      <c r="I102" s="461">
        <f t="shared" si="65"/>
        <v>0</v>
      </c>
      <c r="J102" s="461">
        <f t="shared" si="66"/>
        <v>0.19182700014186527</v>
      </c>
      <c r="K102" s="461">
        <f t="shared" si="67"/>
        <v>0.17403592008096702</v>
      </c>
      <c r="L102" s="461">
        <f t="shared" si="68"/>
        <v>0.27329234208375441</v>
      </c>
      <c r="M102" s="461">
        <f t="shared" si="69"/>
        <v>0.27329234208375441</v>
      </c>
      <c r="N102" s="461">
        <f t="shared" si="70"/>
        <v>0</v>
      </c>
      <c r="O102" s="461">
        <f t="shared" si="71"/>
        <v>0</v>
      </c>
      <c r="P102" s="461">
        <f t="shared" si="72"/>
        <v>0</v>
      </c>
      <c r="Q102" s="461">
        <f t="shared" si="73"/>
        <v>0</v>
      </c>
      <c r="R102" s="461">
        <f t="shared" si="74"/>
        <v>0.27329234208375441</v>
      </c>
      <c r="S102" s="461">
        <f t="shared" si="75"/>
        <v>0.27329234208375441</v>
      </c>
      <c r="T102" s="461">
        <f t="shared" si="76"/>
        <v>0.99650823999914984</v>
      </c>
      <c r="U102" s="461">
        <f t="shared" si="77"/>
        <v>0.30576277959975773</v>
      </c>
      <c r="V102" s="461">
        <f t="shared" si="78"/>
        <v>0</v>
      </c>
      <c r="W102" s="461">
        <f t="shared" si="79"/>
        <v>0</v>
      </c>
      <c r="X102" s="461">
        <f t="shared" si="80"/>
        <v>0</v>
      </c>
      <c r="Y102" s="461">
        <f t="shared" si="81"/>
        <v>1</v>
      </c>
      <c r="Z102" s="461">
        <f t="shared" si="82"/>
        <v>1</v>
      </c>
      <c r="AA102" s="461">
        <f t="shared" si="83"/>
        <v>1</v>
      </c>
      <c r="AB102" s="461">
        <f t="shared" si="84"/>
        <v>0.19182700014186527</v>
      </c>
      <c r="AC102" s="461">
        <f t="shared" si="85"/>
        <v>0.19182700014186527</v>
      </c>
      <c r="AD102" s="461">
        <f t="shared" si="86"/>
        <v>0</v>
      </c>
      <c r="AE102" s="461">
        <f t="shared" si="87"/>
        <v>0</v>
      </c>
      <c r="AF102" s="461">
        <f t="shared" si="88"/>
        <v>0</v>
      </c>
      <c r="AG102" s="461">
        <f t="shared" si="89"/>
        <v>0</v>
      </c>
      <c r="AH102" s="461">
        <f t="shared" si="90"/>
        <v>0</v>
      </c>
      <c r="AI102" s="461">
        <f t="shared" si="91"/>
        <v>0</v>
      </c>
      <c r="AJ102" s="461">
        <f t="shared" si="92"/>
        <v>0.19182700014186527</v>
      </c>
      <c r="AK102" s="461">
        <f t="shared" si="93"/>
        <v>0</v>
      </c>
      <c r="AL102" s="461">
        <f t="shared" si="94"/>
        <v>0.19182700014186527</v>
      </c>
      <c r="AM102" s="461">
        <f t="shared" si="95"/>
        <v>0</v>
      </c>
      <c r="AN102" s="461">
        <f t="shared" si="96"/>
        <v>0.27329234208375441</v>
      </c>
      <c r="AO102" s="461">
        <f t="shared" si="97"/>
        <v>0.27329234208375441</v>
      </c>
      <c r="AP102" s="461">
        <f t="shared" si="98"/>
        <v>0</v>
      </c>
      <c r="AQ102" s="461">
        <f t="shared" si="99"/>
        <v>0</v>
      </c>
      <c r="AR102" s="461">
        <f t="shared" si="100"/>
        <v>0.27329234208375441</v>
      </c>
      <c r="AS102" s="461">
        <f t="shared" si="101"/>
        <v>0.99650823999914984</v>
      </c>
      <c r="AT102" s="461">
        <f t="shared" si="102"/>
        <v>0.30576277959975773</v>
      </c>
      <c r="AU102" s="461">
        <f t="shared" si="103"/>
        <v>0</v>
      </c>
      <c r="AV102" s="461">
        <f t="shared" si="104"/>
        <v>0</v>
      </c>
      <c r="AW102" s="461">
        <f t="shared" si="105"/>
        <v>0</v>
      </c>
      <c r="AX102" s="461">
        <f t="shared" si="106"/>
        <v>1</v>
      </c>
      <c r="AY102" s="461">
        <f t="shared" si="107"/>
        <v>0.19182700014186527</v>
      </c>
      <c r="AZ102" s="461">
        <f t="shared" si="108"/>
        <v>0</v>
      </c>
      <c r="BA102" s="461">
        <f t="shared" si="109"/>
        <v>0</v>
      </c>
      <c r="BB102" s="461">
        <f t="shared" si="110"/>
        <v>0</v>
      </c>
      <c r="BC102" s="461">
        <f t="shared" si="111"/>
        <v>0</v>
      </c>
      <c r="BD102" s="461">
        <f t="shared" si="112"/>
        <v>0</v>
      </c>
      <c r="BE102" s="461">
        <f t="shared" si="113"/>
        <v>0</v>
      </c>
      <c r="BF102" s="461">
        <f t="shared" si="114"/>
        <v>0</v>
      </c>
      <c r="BG102" s="461">
        <f t="shared" si="115"/>
        <v>0</v>
      </c>
      <c r="BH102" s="265"/>
      <c r="BI102" s="367">
        <f>'6. Network Design'!I77</f>
        <v>32380.952380952393</v>
      </c>
      <c r="BJ102" s="223"/>
    </row>
    <row r="103" spans="3:62">
      <c r="C103" s="256" t="str">
        <f t="shared" si="60"/>
        <v>S20</v>
      </c>
      <c r="D103" s="256" t="str">
        <f t="shared" si="60"/>
        <v>Subscribers</v>
      </c>
      <c r="E103" s="461">
        <f t="shared" si="61"/>
        <v>0</v>
      </c>
      <c r="F103" s="461">
        <f t="shared" si="62"/>
        <v>0</v>
      </c>
      <c r="G103" s="461">
        <f t="shared" si="63"/>
        <v>0</v>
      </c>
      <c r="H103" s="461">
        <f t="shared" si="64"/>
        <v>0</v>
      </c>
      <c r="I103" s="461">
        <f t="shared" si="65"/>
        <v>0</v>
      </c>
      <c r="J103" s="461">
        <f t="shared" si="66"/>
        <v>0</v>
      </c>
      <c r="K103" s="461">
        <f t="shared" si="67"/>
        <v>0</v>
      </c>
      <c r="L103" s="461">
        <f t="shared" si="68"/>
        <v>0</v>
      </c>
      <c r="M103" s="461">
        <f t="shared" si="69"/>
        <v>0</v>
      </c>
      <c r="N103" s="461">
        <f t="shared" si="70"/>
        <v>0</v>
      </c>
      <c r="O103" s="461">
        <f t="shared" si="71"/>
        <v>0</v>
      </c>
      <c r="P103" s="461">
        <f t="shared" si="72"/>
        <v>0</v>
      </c>
      <c r="Q103" s="461">
        <f t="shared" si="73"/>
        <v>0</v>
      </c>
      <c r="R103" s="461">
        <f t="shared" si="74"/>
        <v>0</v>
      </c>
      <c r="S103" s="461">
        <f t="shared" si="75"/>
        <v>0</v>
      </c>
      <c r="T103" s="461">
        <f t="shared" si="76"/>
        <v>0</v>
      </c>
      <c r="U103" s="461">
        <f t="shared" si="77"/>
        <v>0</v>
      </c>
      <c r="V103" s="461">
        <f t="shared" si="78"/>
        <v>0</v>
      </c>
      <c r="W103" s="461">
        <f t="shared" si="79"/>
        <v>0</v>
      </c>
      <c r="X103" s="461">
        <f t="shared" si="80"/>
        <v>0</v>
      </c>
      <c r="Y103" s="461">
        <f t="shared" si="81"/>
        <v>0</v>
      </c>
      <c r="Z103" s="461">
        <f t="shared" si="82"/>
        <v>0</v>
      </c>
      <c r="AA103" s="461">
        <f t="shared" si="83"/>
        <v>0</v>
      </c>
      <c r="AB103" s="461">
        <f t="shared" si="84"/>
        <v>0</v>
      </c>
      <c r="AC103" s="461">
        <f t="shared" si="85"/>
        <v>0</v>
      </c>
      <c r="AD103" s="461">
        <f t="shared" si="86"/>
        <v>0</v>
      </c>
      <c r="AE103" s="461">
        <f t="shared" si="87"/>
        <v>0</v>
      </c>
      <c r="AF103" s="461">
        <f t="shared" si="88"/>
        <v>0</v>
      </c>
      <c r="AG103" s="461">
        <f t="shared" si="89"/>
        <v>0</v>
      </c>
      <c r="AH103" s="461">
        <f t="shared" si="90"/>
        <v>0</v>
      </c>
      <c r="AI103" s="461">
        <f t="shared" si="91"/>
        <v>0</v>
      </c>
      <c r="AJ103" s="461">
        <f t="shared" si="92"/>
        <v>0</v>
      </c>
      <c r="AK103" s="461">
        <f t="shared" si="93"/>
        <v>0</v>
      </c>
      <c r="AL103" s="461">
        <f t="shared" si="94"/>
        <v>0</v>
      </c>
      <c r="AM103" s="461">
        <f t="shared" si="95"/>
        <v>0</v>
      </c>
      <c r="AN103" s="461">
        <f t="shared" si="96"/>
        <v>0</v>
      </c>
      <c r="AO103" s="461">
        <f t="shared" si="97"/>
        <v>0</v>
      </c>
      <c r="AP103" s="461">
        <f t="shared" si="98"/>
        <v>0</v>
      </c>
      <c r="AQ103" s="461">
        <f t="shared" si="99"/>
        <v>0</v>
      </c>
      <c r="AR103" s="461">
        <f t="shared" si="100"/>
        <v>0</v>
      </c>
      <c r="AS103" s="461">
        <f t="shared" si="101"/>
        <v>0</v>
      </c>
      <c r="AT103" s="461">
        <f t="shared" si="102"/>
        <v>0</v>
      </c>
      <c r="AU103" s="461">
        <f t="shared" si="103"/>
        <v>0</v>
      </c>
      <c r="AV103" s="461">
        <f t="shared" si="104"/>
        <v>0</v>
      </c>
      <c r="AW103" s="461">
        <f t="shared" si="105"/>
        <v>0</v>
      </c>
      <c r="AX103" s="461">
        <f t="shared" si="106"/>
        <v>0</v>
      </c>
      <c r="AY103" s="461">
        <f t="shared" si="107"/>
        <v>0</v>
      </c>
      <c r="AZ103" s="461">
        <f t="shared" si="108"/>
        <v>0</v>
      </c>
      <c r="BA103" s="461">
        <f t="shared" si="109"/>
        <v>0</v>
      </c>
      <c r="BB103" s="461">
        <f t="shared" si="110"/>
        <v>0</v>
      </c>
      <c r="BC103" s="461">
        <f t="shared" si="111"/>
        <v>0</v>
      </c>
      <c r="BD103" s="461">
        <f t="shared" si="112"/>
        <v>0</v>
      </c>
      <c r="BE103" s="461">
        <f t="shared" si="113"/>
        <v>0</v>
      </c>
      <c r="BF103" s="461">
        <f t="shared" si="114"/>
        <v>0</v>
      </c>
      <c r="BG103" s="461">
        <f t="shared" si="115"/>
        <v>0</v>
      </c>
      <c r="BH103" s="265"/>
      <c r="BI103" s="367">
        <f>'6. Network Design'!I78</f>
        <v>0</v>
      </c>
      <c r="BJ103" s="223"/>
    </row>
    <row r="104" spans="3:62">
      <c r="C104" s="256" t="str">
        <f t="shared" si="60"/>
        <v>S21</v>
      </c>
      <c r="D104" s="256" t="str">
        <f t="shared" si="60"/>
        <v>OTHER: complete as required</v>
      </c>
      <c r="E104" s="461">
        <f t="shared" si="61"/>
        <v>0</v>
      </c>
      <c r="F104" s="461">
        <f t="shared" si="62"/>
        <v>0</v>
      </c>
      <c r="G104" s="461">
        <f t="shared" si="63"/>
        <v>0</v>
      </c>
      <c r="H104" s="461">
        <f t="shared" si="64"/>
        <v>0</v>
      </c>
      <c r="I104" s="461">
        <f t="shared" si="65"/>
        <v>0</v>
      </c>
      <c r="J104" s="461">
        <f t="shared" si="66"/>
        <v>0</v>
      </c>
      <c r="K104" s="461">
        <f t="shared" si="67"/>
        <v>0</v>
      </c>
      <c r="L104" s="461">
        <f t="shared" si="68"/>
        <v>0</v>
      </c>
      <c r="M104" s="461">
        <f t="shared" si="69"/>
        <v>0</v>
      </c>
      <c r="N104" s="461">
        <f t="shared" si="70"/>
        <v>0</v>
      </c>
      <c r="O104" s="461">
        <f t="shared" si="71"/>
        <v>0</v>
      </c>
      <c r="P104" s="461">
        <f t="shared" si="72"/>
        <v>0</v>
      </c>
      <c r="Q104" s="461">
        <f t="shared" si="73"/>
        <v>0</v>
      </c>
      <c r="R104" s="461">
        <f t="shared" si="74"/>
        <v>0</v>
      </c>
      <c r="S104" s="461">
        <f t="shared" si="75"/>
        <v>0</v>
      </c>
      <c r="T104" s="461">
        <f t="shared" si="76"/>
        <v>0</v>
      </c>
      <c r="U104" s="461">
        <f t="shared" si="77"/>
        <v>0</v>
      </c>
      <c r="V104" s="461">
        <f t="shared" si="78"/>
        <v>0</v>
      </c>
      <c r="W104" s="461">
        <f t="shared" si="79"/>
        <v>0</v>
      </c>
      <c r="X104" s="461">
        <f t="shared" si="80"/>
        <v>0</v>
      </c>
      <c r="Y104" s="461">
        <f t="shared" si="81"/>
        <v>0</v>
      </c>
      <c r="Z104" s="461">
        <f t="shared" si="82"/>
        <v>0</v>
      </c>
      <c r="AA104" s="461">
        <f t="shared" si="83"/>
        <v>0</v>
      </c>
      <c r="AB104" s="461">
        <f t="shared" si="84"/>
        <v>0</v>
      </c>
      <c r="AC104" s="461">
        <f t="shared" si="85"/>
        <v>0</v>
      </c>
      <c r="AD104" s="461">
        <f t="shared" si="86"/>
        <v>0</v>
      </c>
      <c r="AE104" s="461">
        <f t="shared" si="87"/>
        <v>0</v>
      </c>
      <c r="AF104" s="461">
        <f t="shared" si="88"/>
        <v>0</v>
      </c>
      <c r="AG104" s="461">
        <f t="shared" si="89"/>
        <v>0</v>
      </c>
      <c r="AH104" s="461">
        <f t="shared" si="90"/>
        <v>0</v>
      </c>
      <c r="AI104" s="461">
        <f t="shared" si="91"/>
        <v>0</v>
      </c>
      <c r="AJ104" s="461">
        <f t="shared" si="92"/>
        <v>0</v>
      </c>
      <c r="AK104" s="461">
        <f t="shared" si="93"/>
        <v>0</v>
      </c>
      <c r="AL104" s="461">
        <f t="shared" si="94"/>
        <v>0</v>
      </c>
      <c r="AM104" s="461">
        <f t="shared" si="95"/>
        <v>0</v>
      </c>
      <c r="AN104" s="461">
        <f t="shared" si="96"/>
        <v>0</v>
      </c>
      <c r="AO104" s="461">
        <f t="shared" si="97"/>
        <v>0</v>
      </c>
      <c r="AP104" s="461">
        <f t="shared" si="98"/>
        <v>0</v>
      </c>
      <c r="AQ104" s="461">
        <f t="shared" si="99"/>
        <v>0</v>
      </c>
      <c r="AR104" s="461">
        <f t="shared" si="100"/>
        <v>0</v>
      </c>
      <c r="AS104" s="461">
        <f t="shared" si="101"/>
        <v>0</v>
      </c>
      <c r="AT104" s="461">
        <f t="shared" si="102"/>
        <v>0</v>
      </c>
      <c r="AU104" s="461">
        <f t="shared" si="103"/>
        <v>0</v>
      </c>
      <c r="AV104" s="461">
        <f t="shared" si="104"/>
        <v>0</v>
      </c>
      <c r="AW104" s="461">
        <f t="shared" si="105"/>
        <v>0</v>
      </c>
      <c r="AX104" s="461">
        <f t="shared" si="106"/>
        <v>0</v>
      </c>
      <c r="AY104" s="461">
        <f t="shared" si="107"/>
        <v>0</v>
      </c>
      <c r="AZ104" s="461">
        <f t="shared" si="108"/>
        <v>0</v>
      </c>
      <c r="BA104" s="461">
        <f t="shared" si="109"/>
        <v>0</v>
      </c>
      <c r="BB104" s="461">
        <f t="shared" si="110"/>
        <v>0</v>
      </c>
      <c r="BC104" s="461">
        <f t="shared" si="111"/>
        <v>0</v>
      </c>
      <c r="BD104" s="461">
        <f t="shared" si="112"/>
        <v>0</v>
      </c>
      <c r="BE104" s="461">
        <f t="shared" si="113"/>
        <v>0</v>
      </c>
      <c r="BF104" s="461">
        <f t="shared" si="114"/>
        <v>0</v>
      </c>
      <c r="BG104" s="461">
        <f t="shared" si="115"/>
        <v>0</v>
      </c>
      <c r="BH104" s="265"/>
      <c r="BI104" s="367">
        <f>'6. Network Design'!I79</f>
        <v>0</v>
      </c>
      <c r="BJ104" s="223"/>
    </row>
    <row r="105" spans="3:62">
      <c r="C105" s="256" t="str">
        <f t="shared" si="60"/>
        <v>S22</v>
      </c>
      <c r="D105" s="256" t="str">
        <f t="shared" si="60"/>
        <v>OTHER: complete as required</v>
      </c>
      <c r="E105" s="461">
        <f t="shared" si="61"/>
        <v>0</v>
      </c>
      <c r="F105" s="461">
        <f t="shared" si="62"/>
        <v>0</v>
      </c>
      <c r="G105" s="461">
        <f t="shared" si="63"/>
        <v>0</v>
      </c>
      <c r="H105" s="461">
        <f t="shared" si="64"/>
        <v>0</v>
      </c>
      <c r="I105" s="461">
        <f t="shared" si="65"/>
        <v>0</v>
      </c>
      <c r="J105" s="461">
        <f t="shared" si="66"/>
        <v>0</v>
      </c>
      <c r="K105" s="461">
        <f t="shared" si="67"/>
        <v>0</v>
      </c>
      <c r="L105" s="461">
        <f t="shared" si="68"/>
        <v>0</v>
      </c>
      <c r="M105" s="461">
        <f t="shared" si="69"/>
        <v>0</v>
      </c>
      <c r="N105" s="461">
        <f t="shared" si="70"/>
        <v>0</v>
      </c>
      <c r="O105" s="461">
        <f t="shared" si="71"/>
        <v>0</v>
      </c>
      <c r="P105" s="461">
        <f t="shared" si="72"/>
        <v>0</v>
      </c>
      <c r="Q105" s="461">
        <f t="shared" si="73"/>
        <v>0</v>
      </c>
      <c r="R105" s="461">
        <f t="shared" si="74"/>
        <v>0</v>
      </c>
      <c r="S105" s="461">
        <f t="shared" si="75"/>
        <v>0</v>
      </c>
      <c r="T105" s="461">
        <f t="shared" si="76"/>
        <v>0</v>
      </c>
      <c r="U105" s="461">
        <f t="shared" si="77"/>
        <v>0</v>
      </c>
      <c r="V105" s="461">
        <f t="shared" si="78"/>
        <v>0</v>
      </c>
      <c r="W105" s="461">
        <f t="shared" si="79"/>
        <v>0</v>
      </c>
      <c r="X105" s="461">
        <f t="shared" si="80"/>
        <v>0</v>
      </c>
      <c r="Y105" s="461">
        <f t="shared" si="81"/>
        <v>0</v>
      </c>
      <c r="Z105" s="461">
        <f t="shared" si="82"/>
        <v>0</v>
      </c>
      <c r="AA105" s="461">
        <f t="shared" si="83"/>
        <v>0</v>
      </c>
      <c r="AB105" s="461">
        <f t="shared" si="84"/>
        <v>0</v>
      </c>
      <c r="AC105" s="461">
        <f t="shared" si="85"/>
        <v>0</v>
      </c>
      <c r="AD105" s="461">
        <f t="shared" si="86"/>
        <v>0</v>
      </c>
      <c r="AE105" s="461">
        <f t="shared" si="87"/>
        <v>0</v>
      </c>
      <c r="AF105" s="461">
        <f t="shared" si="88"/>
        <v>0</v>
      </c>
      <c r="AG105" s="461">
        <f t="shared" si="89"/>
        <v>0</v>
      </c>
      <c r="AH105" s="461">
        <f t="shared" si="90"/>
        <v>0</v>
      </c>
      <c r="AI105" s="461">
        <f t="shared" si="91"/>
        <v>0</v>
      </c>
      <c r="AJ105" s="461">
        <f t="shared" si="92"/>
        <v>0</v>
      </c>
      <c r="AK105" s="461">
        <f t="shared" si="93"/>
        <v>0</v>
      </c>
      <c r="AL105" s="461">
        <f t="shared" si="94"/>
        <v>0</v>
      </c>
      <c r="AM105" s="461">
        <f t="shared" si="95"/>
        <v>0</v>
      </c>
      <c r="AN105" s="461">
        <f t="shared" si="96"/>
        <v>0</v>
      </c>
      <c r="AO105" s="461">
        <f t="shared" si="97"/>
        <v>0</v>
      </c>
      <c r="AP105" s="461">
        <f t="shared" si="98"/>
        <v>0</v>
      </c>
      <c r="AQ105" s="461">
        <f t="shared" si="99"/>
        <v>0</v>
      </c>
      <c r="AR105" s="461">
        <f t="shared" si="100"/>
        <v>0</v>
      </c>
      <c r="AS105" s="461">
        <f t="shared" si="101"/>
        <v>0</v>
      </c>
      <c r="AT105" s="461">
        <f t="shared" si="102"/>
        <v>0</v>
      </c>
      <c r="AU105" s="461">
        <f t="shared" si="103"/>
        <v>0</v>
      </c>
      <c r="AV105" s="461">
        <f t="shared" si="104"/>
        <v>0</v>
      </c>
      <c r="AW105" s="461">
        <f t="shared" si="105"/>
        <v>0</v>
      </c>
      <c r="AX105" s="461">
        <f t="shared" si="106"/>
        <v>0</v>
      </c>
      <c r="AY105" s="461">
        <f t="shared" si="107"/>
        <v>0</v>
      </c>
      <c r="AZ105" s="461">
        <f t="shared" si="108"/>
        <v>0</v>
      </c>
      <c r="BA105" s="461">
        <f t="shared" si="109"/>
        <v>0</v>
      </c>
      <c r="BB105" s="461">
        <f t="shared" si="110"/>
        <v>0</v>
      </c>
      <c r="BC105" s="461">
        <f t="shared" si="111"/>
        <v>0</v>
      </c>
      <c r="BD105" s="461">
        <f t="shared" si="112"/>
        <v>0</v>
      </c>
      <c r="BE105" s="461">
        <f t="shared" si="113"/>
        <v>0</v>
      </c>
      <c r="BF105" s="461">
        <f t="shared" si="114"/>
        <v>0</v>
      </c>
      <c r="BG105" s="461">
        <f t="shared" si="115"/>
        <v>0</v>
      </c>
      <c r="BH105" s="265"/>
      <c r="BI105" s="367">
        <f>'6. Network Design'!I80</f>
        <v>0</v>
      </c>
      <c r="BJ105" s="223"/>
    </row>
    <row r="106" spans="3:62">
      <c r="C106" s="256" t="str">
        <f t="shared" si="60"/>
        <v>S23</v>
      </c>
      <c r="D106" s="256" t="str">
        <f t="shared" si="60"/>
        <v>OTHER: complete as required</v>
      </c>
      <c r="E106" s="461">
        <f t="shared" si="61"/>
        <v>0</v>
      </c>
      <c r="F106" s="461">
        <f t="shared" si="62"/>
        <v>0</v>
      </c>
      <c r="G106" s="461">
        <f t="shared" si="63"/>
        <v>0</v>
      </c>
      <c r="H106" s="461">
        <f t="shared" si="64"/>
        <v>0</v>
      </c>
      <c r="I106" s="461">
        <f t="shared" si="65"/>
        <v>0</v>
      </c>
      <c r="J106" s="461">
        <f t="shared" si="66"/>
        <v>0</v>
      </c>
      <c r="K106" s="461">
        <f t="shared" si="67"/>
        <v>0</v>
      </c>
      <c r="L106" s="461">
        <f t="shared" si="68"/>
        <v>0</v>
      </c>
      <c r="M106" s="461">
        <f t="shared" si="69"/>
        <v>0</v>
      </c>
      <c r="N106" s="461">
        <f t="shared" si="70"/>
        <v>0</v>
      </c>
      <c r="O106" s="461">
        <f t="shared" si="71"/>
        <v>0</v>
      </c>
      <c r="P106" s="461">
        <f t="shared" si="72"/>
        <v>0</v>
      </c>
      <c r="Q106" s="461">
        <f t="shared" si="73"/>
        <v>0</v>
      </c>
      <c r="R106" s="461">
        <f t="shared" si="74"/>
        <v>0</v>
      </c>
      <c r="S106" s="461">
        <f t="shared" si="75"/>
        <v>0</v>
      </c>
      <c r="T106" s="461">
        <f t="shared" si="76"/>
        <v>0</v>
      </c>
      <c r="U106" s="461">
        <f t="shared" si="77"/>
        <v>0</v>
      </c>
      <c r="V106" s="461">
        <f t="shared" si="78"/>
        <v>0</v>
      </c>
      <c r="W106" s="461">
        <f t="shared" si="79"/>
        <v>0</v>
      </c>
      <c r="X106" s="461">
        <f t="shared" si="80"/>
        <v>0</v>
      </c>
      <c r="Y106" s="461">
        <f t="shared" si="81"/>
        <v>0</v>
      </c>
      <c r="Z106" s="461">
        <f t="shared" si="82"/>
        <v>0</v>
      </c>
      <c r="AA106" s="461">
        <f t="shared" si="83"/>
        <v>0</v>
      </c>
      <c r="AB106" s="461">
        <f t="shared" si="84"/>
        <v>0</v>
      </c>
      <c r="AC106" s="461">
        <f t="shared" si="85"/>
        <v>0</v>
      </c>
      <c r="AD106" s="461">
        <f t="shared" si="86"/>
        <v>0</v>
      </c>
      <c r="AE106" s="461">
        <f t="shared" si="87"/>
        <v>0</v>
      </c>
      <c r="AF106" s="461">
        <f t="shared" si="88"/>
        <v>0</v>
      </c>
      <c r="AG106" s="461">
        <f t="shared" si="89"/>
        <v>0</v>
      </c>
      <c r="AH106" s="461">
        <f t="shared" si="90"/>
        <v>0</v>
      </c>
      <c r="AI106" s="461">
        <f t="shared" si="91"/>
        <v>0</v>
      </c>
      <c r="AJ106" s="461">
        <f t="shared" si="92"/>
        <v>0</v>
      </c>
      <c r="AK106" s="461">
        <f t="shared" si="93"/>
        <v>0</v>
      </c>
      <c r="AL106" s="461">
        <f t="shared" si="94"/>
        <v>0</v>
      </c>
      <c r="AM106" s="461">
        <f t="shared" si="95"/>
        <v>0</v>
      </c>
      <c r="AN106" s="461">
        <f t="shared" si="96"/>
        <v>0</v>
      </c>
      <c r="AO106" s="461">
        <f t="shared" si="97"/>
        <v>0</v>
      </c>
      <c r="AP106" s="461">
        <f t="shared" si="98"/>
        <v>0</v>
      </c>
      <c r="AQ106" s="461">
        <f t="shared" si="99"/>
        <v>0</v>
      </c>
      <c r="AR106" s="461">
        <f t="shared" si="100"/>
        <v>0</v>
      </c>
      <c r="AS106" s="461">
        <f t="shared" si="101"/>
        <v>0</v>
      </c>
      <c r="AT106" s="461">
        <f t="shared" si="102"/>
        <v>0</v>
      </c>
      <c r="AU106" s="461">
        <f t="shared" si="103"/>
        <v>0</v>
      </c>
      <c r="AV106" s="461">
        <f t="shared" si="104"/>
        <v>0</v>
      </c>
      <c r="AW106" s="461">
        <f t="shared" si="105"/>
        <v>0</v>
      </c>
      <c r="AX106" s="461">
        <f t="shared" si="106"/>
        <v>0</v>
      </c>
      <c r="AY106" s="461">
        <f t="shared" si="107"/>
        <v>0</v>
      </c>
      <c r="AZ106" s="461">
        <f t="shared" si="108"/>
        <v>0</v>
      </c>
      <c r="BA106" s="461">
        <f t="shared" si="109"/>
        <v>0</v>
      </c>
      <c r="BB106" s="461">
        <f t="shared" si="110"/>
        <v>0</v>
      </c>
      <c r="BC106" s="461">
        <f t="shared" si="111"/>
        <v>0</v>
      </c>
      <c r="BD106" s="461">
        <f t="shared" si="112"/>
        <v>0</v>
      </c>
      <c r="BE106" s="461">
        <f t="shared" si="113"/>
        <v>0</v>
      </c>
      <c r="BF106" s="461">
        <f t="shared" si="114"/>
        <v>0</v>
      </c>
      <c r="BG106" s="461">
        <f t="shared" si="115"/>
        <v>0</v>
      </c>
      <c r="BH106" s="265"/>
      <c r="BI106" s="367">
        <f>'6. Network Design'!I81</f>
        <v>0</v>
      </c>
      <c r="BJ106" s="223"/>
    </row>
    <row r="107" spans="3:62">
      <c r="C107" s="256" t="str">
        <f t="shared" si="60"/>
        <v>S24</v>
      </c>
      <c r="D107" s="256" t="str">
        <f t="shared" si="60"/>
        <v>OTHER: complete as required</v>
      </c>
      <c r="E107" s="461">
        <f t="shared" si="61"/>
        <v>0</v>
      </c>
      <c r="F107" s="461">
        <f t="shared" si="62"/>
        <v>0</v>
      </c>
      <c r="G107" s="461">
        <f t="shared" si="63"/>
        <v>0</v>
      </c>
      <c r="H107" s="461">
        <f t="shared" si="64"/>
        <v>0</v>
      </c>
      <c r="I107" s="461">
        <f t="shared" si="65"/>
        <v>0</v>
      </c>
      <c r="J107" s="461">
        <f t="shared" si="66"/>
        <v>0</v>
      </c>
      <c r="K107" s="461">
        <f t="shared" si="67"/>
        <v>0</v>
      </c>
      <c r="L107" s="461">
        <f t="shared" si="68"/>
        <v>0</v>
      </c>
      <c r="M107" s="461">
        <f t="shared" si="69"/>
        <v>0</v>
      </c>
      <c r="N107" s="461">
        <f t="shared" si="70"/>
        <v>0</v>
      </c>
      <c r="O107" s="461">
        <f t="shared" si="71"/>
        <v>0</v>
      </c>
      <c r="P107" s="461">
        <f t="shared" si="72"/>
        <v>0</v>
      </c>
      <c r="Q107" s="461">
        <f t="shared" si="73"/>
        <v>0</v>
      </c>
      <c r="R107" s="461">
        <f t="shared" si="74"/>
        <v>0</v>
      </c>
      <c r="S107" s="461">
        <f t="shared" si="75"/>
        <v>0</v>
      </c>
      <c r="T107" s="461">
        <f t="shared" si="76"/>
        <v>0</v>
      </c>
      <c r="U107" s="461">
        <f t="shared" si="77"/>
        <v>0</v>
      </c>
      <c r="V107" s="461">
        <f t="shared" si="78"/>
        <v>0</v>
      </c>
      <c r="W107" s="461">
        <f t="shared" si="79"/>
        <v>0</v>
      </c>
      <c r="X107" s="461">
        <f t="shared" si="80"/>
        <v>0</v>
      </c>
      <c r="Y107" s="461">
        <f t="shared" si="81"/>
        <v>0</v>
      </c>
      <c r="Z107" s="461">
        <f t="shared" si="82"/>
        <v>0</v>
      </c>
      <c r="AA107" s="461">
        <f t="shared" si="83"/>
        <v>0</v>
      </c>
      <c r="AB107" s="461">
        <f t="shared" si="84"/>
        <v>0</v>
      </c>
      <c r="AC107" s="461">
        <f t="shared" si="85"/>
        <v>0</v>
      </c>
      <c r="AD107" s="461">
        <f t="shared" si="86"/>
        <v>0</v>
      </c>
      <c r="AE107" s="461">
        <f t="shared" si="87"/>
        <v>0</v>
      </c>
      <c r="AF107" s="461">
        <f t="shared" si="88"/>
        <v>0</v>
      </c>
      <c r="AG107" s="461">
        <f t="shared" si="89"/>
        <v>0</v>
      </c>
      <c r="AH107" s="461">
        <f t="shared" si="90"/>
        <v>0</v>
      </c>
      <c r="AI107" s="461">
        <f t="shared" si="91"/>
        <v>0</v>
      </c>
      <c r="AJ107" s="461">
        <f t="shared" si="92"/>
        <v>0</v>
      </c>
      <c r="AK107" s="461">
        <f t="shared" si="93"/>
        <v>0</v>
      </c>
      <c r="AL107" s="461">
        <f t="shared" si="94"/>
        <v>0</v>
      </c>
      <c r="AM107" s="461">
        <f t="shared" si="95"/>
        <v>0</v>
      </c>
      <c r="AN107" s="461">
        <f t="shared" si="96"/>
        <v>0</v>
      </c>
      <c r="AO107" s="461">
        <f t="shared" si="97"/>
        <v>0</v>
      </c>
      <c r="AP107" s="461">
        <f t="shared" si="98"/>
        <v>0</v>
      </c>
      <c r="AQ107" s="461">
        <f t="shared" si="99"/>
        <v>0</v>
      </c>
      <c r="AR107" s="461">
        <f t="shared" si="100"/>
        <v>0</v>
      </c>
      <c r="AS107" s="461">
        <f t="shared" si="101"/>
        <v>0</v>
      </c>
      <c r="AT107" s="461">
        <f t="shared" si="102"/>
        <v>0</v>
      </c>
      <c r="AU107" s="461">
        <f t="shared" si="103"/>
        <v>0</v>
      </c>
      <c r="AV107" s="461">
        <f t="shared" si="104"/>
        <v>0</v>
      </c>
      <c r="AW107" s="461">
        <f t="shared" si="105"/>
        <v>0</v>
      </c>
      <c r="AX107" s="461">
        <f t="shared" si="106"/>
        <v>0</v>
      </c>
      <c r="AY107" s="461">
        <f t="shared" si="107"/>
        <v>0</v>
      </c>
      <c r="AZ107" s="461">
        <f t="shared" si="108"/>
        <v>0</v>
      </c>
      <c r="BA107" s="461">
        <f t="shared" si="109"/>
        <v>0</v>
      </c>
      <c r="BB107" s="461">
        <f t="shared" si="110"/>
        <v>0</v>
      </c>
      <c r="BC107" s="461">
        <f t="shared" si="111"/>
        <v>0</v>
      </c>
      <c r="BD107" s="461">
        <f t="shared" si="112"/>
        <v>0</v>
      </c>
      <c r="BE107" s="461">
        <f t="shared" si="113"/>
        <v>0</v>
      </c>
      <c r="BF107" s="461">
        <f t="shared" si="114"/>
        <v>0</v>
      </c>
      <c r="BG107" s="461">
        <f t="shared" si="115"/>
        <v>0</v>
      </c>
      <c r="BH107" s="265"/>
      <c r="BI107" s="367">
        <f>'6. Network Design'!I82</f>
        <v>0</v>
      </c>
      <c r="BJ107" s="223"/>
    </row>
    <row r="108" spans="3:62">
      <c r="C108" s="256" t="str">
        <f t="shared" si="60"/>
        <v>S25</v>
      </c>
      <c r="D108" s="256" t="str">
        <f t="shared" si="60"/>
        <v>OTHER: complete as required</v>
      </c>
      <c r="E108" s="461">
        <f t="shared" si="61"/>
        <v>0</v>
      </c>
      <c r="F108" s="461">
        <f t="shared" si="62"/>
        <v>0</v>
      </c>
      <c r="G108" s="461">
        <f t="shared" si="63"/>
        <v>0</v>
      </c>
      <c r="H108" s="461">
        <f t="shared" si="64"/>
        <v>0</v>
      </c>
      <c r="I108" s="461">
        <f t="shared" si="65"/>
        <v>0</v>
      </c>
      <c r="J108" s="461">
        <f t="shared" si="66"/>
        <v>0</v>
      </c>
      <c r="K108" s="461">
        <f t="shared" si="67"/>
        <v>0</v>
      </c>
      <c r="L108" s="461">
        <f t="shared" si="68"/>
        <v>0</v>
      </c>
      <c r="M108" s="461">
        <f t="shared" si="69"/>
        <v>0</v>
      </c>
      <c r="N108" s="461">
        <f t="shared" si="70"/>
        <v>0</v>
      </c>
      <c r="O108" s="461">
        <f t="shared" si="71"/>
        <v>0</v>
      </c>
      <c r="P108" s="461">
        <f t="shared" si="72"/>
        <v>0</v>
      </c>
      <c r="Q108" s="461">
        <f t="shared" si="73"/>
        <v>0</v>
      </c>
      <c r="R108" s="461">
        <f t="shared" si="74"/>
        <v>0</v>
      </c>
      <c r="S108" s="461">
        <f t="shared" si="75"/>
        <v>0</v>
      </c>
      <c r="T108" s="461">
        <f t="shared" si="76"/>
        <v>0</v>
      </c>
      <c r="U108" s="461">
        <f t="shared" si="77"/>
        <v>0</v>
      </c>
      <c r="V108" s="461">
        <f t="shared" si="78"/>
        <v>0</v>
      </c>
      <c r="W108" s="461">
        <f t="shared" si="79"/>
        <v>0</v>
      </c>
      <c r="X108" s="461">
        <f t="shared" si="80"/>
        <v>0</v>
      </c>
      <c r="Y108" s="461">
        <f t="shared" si="81"/>
        <v>0</v>
      </c>
      <c r="Z108" s="461">
        <f t="shared" si="82"/>
        <v>0</v>
      </c>
      <c r="AA108" s="461">
        <f t="shared" si="83"/>
        <v>0</v>
      </c>
      <c r="AB108" s="461">
        <f t="shared" si="84"/>
        <v>0</v>
      </c>
      <c r="AC108" s="461">
        <f t="shared" si="85"/>
        <v>0</v>
      </c>
      <c r="AD108" s="461">
        <f t="shared" si="86"/>
        <v>0</v>
      </c>
      <c r="AE108" s="461">
        <f t="shared" si="87"/>
        <v>0</v>
      </c>
      <c r="AF108" s="461">
        <f t="shared" si="88"/>
        <v>0</v>
      </c>
      <c r="AG108" s="461">
        <f t="shared" si="89"/>
        <v>0</v>
      </c>
      <c r="AH108" s="461">
        <f t="shared" si="90"/>
        <v>0</v>
      </c>
      <c r="AI108" s="461">
        <f t="shared" si="91"/>
        <v>0</v>
      </c>
      <c r="AJ108" s="461">
        <f t="shared" si="92"/>
        <v>0</v>
      </c>
      <c r="AK108" s="461">
        <f t="shared" si="93"/>
        <v>0</v>
      </c>
      <c r="AL108" s="461">
        <f t="shared" si="94"/>
        <v>0</v>
      </c>
      <c r="AM108" s="461">
        <f t="shared" si="95"/>
        <v>0</v>
      </c>
      <c r="AN108" s="461">
        <f t="shared" si="96"/>
        <v>0</v>
      </c>
      <c r="AO108" s="461">
        <f t="shared" si="97"/>
        <v>0</v>
      </c>
      <c r="AP108" s="461">
        <f t="shared" si="98"/>
        <v>0</v>
      </c>
      <c r="AQ108" s="461">
        <f t="shared" si="99"/>
        <v>0</v>
      </c>
      <c r="AR108" s="461">
        <f t="shared" si="100"/>
        <v>0</v>
      </c>
      <c r="AS108" s="461">
        <f t="shared" si="101"/>
        <v>0</v>
      </c>
      <c r="AT108" s="461">
        <f t="shared" si="102"/>
        <v>0</v>
      </c>
      <c r="AU108" s="461">
        <f t="shared" si="103"/>
        <v>0</v>
      </c>
      <c r="AV108" s="461">
        <f t="shared" si="104"/>
        <v>0</v>
      </c>
      <c r="AW108" s="461">
        <f t="shared" si="105"/>
        <v>0</v>
      </c>
      <c r="AX108" s="461">
        <f t="shared" si="106"/>
        <v>0</v>
      </c>
      <c r="AY108" s="461">
        <f t="shared" si="107"/>
        <v>0</v>
      </c>
      <c r="AZ108" s="461">
        <f t="shared" si="108"/>
        <v>0</v>
      </c>
      <c r="BA108" s="461">
        <f t="shared" si="109"/>
        <v>0</v>
      </c>
      <c r="BB108" s="461">
        <f t="shared" si="110"/>
        <v>0</v>
      </c>
      <c r="BC108" s="461">
        <f t="shared" si="111"/>
        <v>0</v>
      </c>
      <c r="BD108" s="461">
        <f t="shared" si="112"/>
        <v>0</v>
      </c>
      <c r="BE108" s="461">
        <f t="shared" si="113"/>
        <v>0</v>
      </c>
      <c r="BF108" s="461">
        <f t="shared" si="114"/>
        <v>0</v>
      </c>
      <c r="BG108" s="461">
        <f t="shared" si="115"/>
        <v>0</v>
      </c>
      <c r="BH108" s="265"/>
      <c r="BI108" s="367">
        <f>'6. Network Design'!I83</f>
        <v>0</v>
      </c>
      <c r="BJ108" s="223"/>
    </row>
    <row r="109" spans="3:62">
      <c r="C109" s="256" t="str">
        <f t="shared" si="60"/>
        <v>S26</v>
      </c>
      <c r="D109" s="256" t="str">
        <f t="shared" si="60"/>
        <v>OTHER: complete as required</v>
      </c>
      <c r="E109" s="461">
        <f t="shared" si="61"/>
        <v>0</v>
      </c>
      <c r="F109" s="461">
        <f t="shared" si="62"/>
        <v>0</v>
      </c>
      <c r="G109" s="461">
        <f t="shared" si="63"/>
        <v>0</v>
      </c>
      <c r="H109" s="461">
        <f t="shared" si="64"/>
        <v>0</v>
      </c>
      <c r="I109" s="461">
        <f t="shared" si="65"/>
        <v>0</v>
      </c>
      <c r="J109" s="461">
        <f t="shared" si="66"/>
        <v>0</v>
      </c>
      <c r="K109" s="461">
        <f t="shared" si="67"/>
        <v>0</v>
      </c>
      <c r="L109" s="461">
        <f t="shared" si="68"/>
        <v>0</v>
      </c>
      <c r="M109" s="461">
        <f t="shared" si="69"/>
        <v>0</v>
      </c>
      <c r="N109" s="461">
        <f t="shared" si="70"/>
        <v>0</v>
      </c>
      <c r="O109" s="461">
        <f t="shared" si="71"/>
        <v>0</v>
      </c>
      <c r="P109" s="461">
        <f t="shared" si="72"/>
        <v>0</v>
      </c>
      <c r="Q109" s="461">
        <f t="shared" si="73"/>
        <v>0</v>
      </c>
      <c r="R109" s="461">
        <f t="shared" si="74"/>
        <v>0</v>
      </c>
      <c r="S109" s="461">
        <f t="shared" si="75"/>
        <v>0</v>
      </c>
      <c r="T109" s="461">
        <f t="shared" si="76"/>
        <v>0</v>
      </c>
      <c r="U109" s="461">
        <f t="shared" si="77"/>
        <v>0</v>
      </c>
      <c r="V109" s="461">
        <f t="shared" si="78"/>
        <v>0</v>
      </c>
      <c r="W109" s="461">
        <f t="shared" si="79"/>
        <v>0</v>
      </c>
      <c r="X109" s="461">
        <f t="shared" si="80"/>
        <v>0</v>
      </c>
      <c r="Y109" s="461">
        <f t="shared" si="81"/>
        <v>0</v>
      </c>
      <c r="Z109" s="461">
        <f t="shared" si="82"/>
        <v>0</v>
      </c>
      <c r="AA109" s="461">
        <f t="shared" si="83"/>
        <v>0</v>
      </c>
      <c r="AB109" s="461">
        <f t="shared" si="84"/>
        <v>0</v>
      </c>
      <c r="AC109" s="461">
        <f t="shared" si="85"/>
        <v>0</v>
      </c>
      <c r="AD109" s="461">
        <f t="shared" si="86"/>
        <v>0</v>
      </c>
      <c r="AE109" s="461">
        <f t="shared" si="87"/>
        <v>0</v>
      </c>
      <c r="AF109" s="461">
        <f t="shared" si="88"/>
        <v>0</v>
      </c>
      <c r="AG109" s="461">
        <f t="shared" si="89"/>
        <v>0</v>
      </c>
      <c r="AH109" s="461">
        <f t="shared" si="90"/>
        <v>0</v>
      </c>
      <c r="AI109" s="461">
        <f t="shared" si="91"/>
        <v>0</v>
      </c>
      <c r="AJ109" s="461">
        <f t="shared" si="92"/>
        <v>0</v>
      </c>
      <c r="AK109" s="461">
        <f t="shared" si="93"/>
        <v>0</v>
      </c>
      <c r="AL109" s="461">
        <f t="shared" si="94"/>
        <v>0</v>
      </c>
      <c r="AM109" s="461">
        <f t="shared" si="95"/>
        <v>0</v>
      </c>
      <c r="AN109" s="461">
        <f t="shared" si="96"/>
        <v>0</v>
      </c>
      <c r="AO109" s="461">
        <f t="shared" si="97"/>
        <v>0</v>
      </c>
      <c r="AP109" s="461">
        <f t="shared" si="98"/>
        <v>0</v>
      </c>
      <c r="AQ109" s="461">
        <f t="shared" si="99"/>
        <v>0</v>
      </c>
      <c r="AR109" s="461">
        <f t="shared" si="100"/>
        <v>0</v>
      </c>
      <c r="AS109" s="461">
        <f t="shared" si="101"/>
        <v>0</v>
      </c>
      <c r="AT109" s="461">
        <f t="shared" si="102"/>
        <v>0</v>
      </c>
      <c r="AU109" s="461">
        <f t="shared" si="103"/>
        <v>0</v>
      </c>
      <c r="AV109" s="461">
        <f t="shared" si="104"/>
        <v>0</v>
      </c>
      <c r="AW109" s="461">
        <f t="shared" si="105"/>
        <v>0</v>
      </c>
      <c r="AX109" s="461">
        <f t="shared" si="106"/>
        <v>0</v>
      </c>
      <c r="AY109" s="461">
        <f t="shared" si="107"/>
        <v>0</v>
      </c>
      <c r="AZ109" s="461">
        <f t="shared" si="108"/>
        <v>0</v>
      </c>
      <c r="BA109" s="461">
        <f t="shared" si="109"/>
        <v>0</v>
      </c>
      <c r="BB109" s="461">
        <f t="shared" si="110"/>
        <v>0</v>
      </c>
      <c r="BC109" s="461">
        <f t="shared" si="111"/>
        <v>0</v>
      </c>
      <c r="BD109" s="461">
        <f t="shared" si="112"/>
        <v>0</v>
      </c>
      <c r="BE109" s="461">
        <f t="shared" si="113"/>
        <v>0</v>
      </c>
      <c r="BF109" s="461">
        <f t="shared" si="114"/>
        <v>0</v>
      </c>
      <c r="BG109" s="461">
        <f t="shared" si="115"/>
        <v>0</v>
      </c>
      <c r="BH109" s="265"/>
      <c r="BI109" s="367">
        <f>'6. Network Design'!I84</f>
        <v>0</v>
      </c>
      <c r="BJ109" s="223"/>
    </row>
    <row r="110" spans="3:62">
      <c r="C110" s="256" t="str">
        <f t="shared" si="60"/>
        <v>S27</v>
      </c>
      <c r="D110" s="256" t="str">
        <f t="shared" si="60"/>
        <v>OTHER: complete as required</v>
      </c>
      <c r="E110" s="461">
        <f t="shared" si="61"/>
        <v>0</v>
      </c>
      <c r="F110" s="461">
        <f t="shared" si="62"/>
        <v>0</v>
      </c>
      <c r="G110" s="461">
        <f t="shared" si="63"/>
        <v>0</v>
      </c>
      <c r="H110" s="461">
        <f t="shared" si="64"/>
        <v>0</v>
      </c>
      <c r="I110" s="461">
        <f t="shared" si="65"/>
        <v>0</v>
      </c>
      <c r="J110" s="461">
        <f t="shared" si="66"/>
        <v>0</v>
      </c>
      <c r="K110" s="461">
        <f t="shared" si="67"/>
        <v>0</v>
      </c>
      <c r="L110" s="461">
        <f t="shared" si="68"/>
        <v>0</v>
      </c>
      <c r="M110" s="461">
        <f t="shared" si="69"/>
        <v>0</v>
      </c>
      <c r="N110" s="461">
        <f t="shared" si="70"/>
        <v>0</v>
      </c>
      <c r="O110" s="461">
        <f t="shared" si="71"/>
        <v>0</v>
      </c>
      <c r="P110" s="461">
        <f t="shared" si="72"/>
        <v>0</v>
      </c>
      <c r="Q110" s="461">
        <f t="shared" si="73"/>
        <v>0</v>
      </c>
      <c r="R110" s="461">
        <f t="shared" si="74"/>
        <v>0</v>
      </c>
      <c r="S110" s="461">
        <f t="shared" si="75"/>
        <v>0</v>
      </c>
      <c r="T110" s="461">
        <f t="shared" si="76"/>
        <v>0</v>
      </c>
      <c r="U110" s="461">
        <f t="shared" si="77"/>
        <v>0</v>
      </c>
      <c r="V110" s="461">
        <f t="shared" si="78"/>
        <v>0</v>
      </c>
      <c r="W110" s="461">
        <f t="shared" si="79"/>
        <v>0</v>
      </c>
      <c r="X110" s="461">
        <f t="shared" si="80"/>
        <v>0</v>
      </c>
      <c r="Y110" s="461">
        <f t="shared" si="81"/>
        <v>0</v>
      </c>
      <c r="Z110" s="461">
        <f t="shared" si="82"/>
        <v>0</v>
      </c>
      <c r="AA110" s="461">
        <f t="shared" si="83"/>
        <v>0</v>
      </c>
      <c r="AB110" s="461">
        <f t="shared" si="84"/>
        <v>0</v>
      </c>
      <c r="AC110" s="461">
        <f t="shared" si="85"/>
        <v>0</v>
      </c>
      <c r="AD110" s="461">
        <f t="shared" si="86"/>
        <v>0</v>
      </c>
      <c r="AE110" s="461">
        <f t="shared" si="87"/>
        <v>0</v>
      </c>
      <c r="AF110" s="461">
        <f t="shared" si="88"/>
        <v>0</v>
      </c>
      <c r="AG110" s="461">
        <f t="shared" si="89"/>
        <v>0</v>
      </c>
      <c r="AH110" s="461">
        <f t="shared" si="90"/>
        <v>0</v>
      </c>
      <c r="AI110" s="461">
        <f t="shared" si="91"/>
        <v>0</v>
      </c>
      <c r="AJ110" s="461">
        <f t="shared" si="92"/>
        <v>0</v>
      </c>
      <c r="AK110" s="461">
        <f t="shared" si="93"/>
        <v>0</v>
      </c>
      <c r="AL110" s="461">
        <f t="shared" si="94"/>
        <v>0</v>
      </c>
      <c r="AM110" s="461">
        <f t="shared" si="95"/>
        <v>0</v>
      </c>
      <c r="AN110" s="461">
        <f t="shared" si="96"/>
        <v>0</v>
      </c>
      <c r="AO110" s="461">
        <f t="shared" si="97"/>
        <v>0</v>
      </c>
      <c r="AP110" s="461">
        <f t="shared" si="98"/>
        <v>0</v>
      </c>
      <c r="AQ110" s="461">
        <f t="shared" si="99"/>
        <v>0</v>
      </c>
      <c r="AR110" s="461">
        <f t="shared" si="100"/>
        <v>0</v>
      </c>
      <c r="AS110" s="461">
        <f t="shared" si="101"/>
        <v>0</v>
      </c>
      <c r="AT110" s="461">
        <f t="shared" si="102"/>
        <v>0</v>
      </c>
      <c r="AU110" s="461">
        <f t="shared" si="103"/>
        <v>0</v>
      </c>
      <c r="AV110" s="461">
        <f t="shared" si="104"/>
        <v>0</v>
      </c>
      <c r="AW110" s="461">
        <f t="shared" si="105"/>
        <v>0</v>
      </c>
      <c r="AX110" s="461">
        <f t="shared" si="106"/>
        <v>0</v>
      </c>
      <c r="AY110" s="461">
        <f t="shared" si="107"/>
        <v>0</v>
      </c>
      <c r="AZ110" s="461">
        <f t="shared" si="108"/>
        <v>0</v>
      </c>
      <c r="BA110" s="461">
        <f t="shared" si="109"/>
        <v>0</v>
      </c>
      <c r="BB110" s="461">
        <f t="shared" si="110"/>
        <v>0</v>
      </c>
      <c r="BC110" s="461">
        <f t="shared" si="111"/>
        <v>0</v>
      </c>
      <c r="BD110" s="461">
        <f t="shared" si="112"/>
        <v>0</v>
      </c>
      <c r="BE110" s="461">
        <f t="shared" si="113"/>
        <v>0</v>
      </c>
      <c r="BF110" s="461">
        <f t="shared" si="114"/>
        <v>0</v>
      </c>
      <c r="BG110" s="461">
        <f t="shared" si="115"/>
        <v>0</v>
      </c>
      <c r="BH110" s="265"/>
      <c r="BI110" s="367">
        <f>'6. Network Design'!I85</f>
        <v>0</v>
      </c>
      <c r="BJ110" s="223"/>
    </row>
    <row r="111" spans="3:62">
      <c r="C111" s="256" t="str">
        <f t="shared" si="60"/>
        <v>S28</v>
      </c>
      <c r="D111" s="256" t="str">
        <f t="shared" si="60"/>
        <v>OTHER: complete as required</v>
      </c>
      <c r="E111" s="461">
        <f t="shared" si="61"/>
        <v>0</v>
      </c>
      <c r="F111" s="461">
        <f t="shared" si="62"/>
        <v>0</v>
      </c>
      <c r="G111" s="461">
        <f t="shared" si="63"/>
        <v>0</v>
      </c>
      <c r="H111" s="461">
        <f t="shared" si="64"/>
        <v>0</v>
      </c>
      <c r="I111" s="461">
        <f t="shared" si="65"/>
        <v>0</v>
      </c>
      <c r="J111" s="461">
        <f t="shared" si="66"/>
        <v>0</v>
      </c>
      <c r="K111" s="461">
        <f t="shared" si="67"/>
        <v>0</v>
      </c>
      <c r="L111" s="461">
        <f t="shared" si="68"/>
        <v>0</v>
      </c>
      <c r="M111" s="461">
        <f t="shared" si="69"/>
        <v>0</v>
      </c>
      <c r="N111" s="461">
        <f t="shared" si="70"/>
        <v>0</v>
      </c>
      <c r="O111" s="461">
        <f t="shared" si="71"/>
        <v>0</v>
      </c>
      <c r="P111" s="461">
        <f t="shared" si="72"/>
        <v>0</v>
      </c>
      <c r="Q111" s="461">
        <f t="shared" si="73"/>
        <v>0</v>
      </c>
      <c r="R111" s="461">
        <f t="shared" si="74"/>
        <v>0</v>
      </c>
      <c r="S111" s="461">
        <f t="shared" si="75"/>
        <v>0</v>
      </c>
      <c r="T111" s="461">
        <f t="shared" si="76"/>
        <v>0</v>
      </c>
      <c r="U111" s="461">
        <f t="shared" si="77"/>
        <v>0</v>
      </c>
      <c r="V111" s="461">
        <f t="shared" si="78"/>
        <v>0</v>
      </c>
      <c r="W111" s="461">
        <f t="shared" si="79"/>
        <v>0</v>
      </c>
      <c r="X111" s="461">
        <f t="shared" si="80"/>
        <v>0</v>
      </c>
      <c r="Y111" s="461">
        <f t="shared" si="81"/>
        <v>0</v>
      </c>
      <c r="Z111" s="461">
        <f t="shared" si="82"/>
        <v>0</v>
      </c>
      <c r="AA111" s="461">
        <f t="shared" si="83"/>
        <v>0</v>
      </c>
      <c r="AB111" s="461">
        <f t="shared" si="84"/>
        <v>0</v>
      </c>
      <c r="AC111" s="461">
        <f t="shared" si="85"/>
        <v>0</v>
      </c>
      <c r="AD111" s="461">
        <f t="shared" si="86"/>
        <v>0</v>
      </c>
      <c r="AE111" s="461">
        <f t="shared" si="87"/>
        <v>0</v>
      </c>
      <c r="AF111" s="461">
        <f t="shared" si="88"/>
        <v>0</v>
      </c>
      <c r="AG111" s="461">
        <f t="shared" si="89"/>
        <v>0</v>
      </c>
      <c r="AH111" s="461">
        <f t="shared" si="90"/>
        <v>0</v>
      </c>
      <c r="AI111" s="461">
        <f t="shared" si="91"/>
        <v>0</v>
      </c>
      <c r="AJ111" s="461">
        <f t="shared" si="92"/>
        <v>0</v>
      </c>
      <c r="AK111" s="461">
        <f t="shared" si="93"/>
        <v>0</v>
      </c>
      <c r="AL111" s="461">
        <f t="shared" si="94"/>
        <v>0</v>
      </c>
      <c r="AM111" s="461">
        <f t="shared" si="95"/>
        <v>0</v>
      </c>
      <c r="AN111" s="461">
        <f t="shared" si="96"/>
        <v>0</v>
      </c>
      <c r="AO111" s="461">
        <f t="shared" si="97"/>
        <v>0</v>
      </c>
      <c r="AP111" s="461">
        <f t="shared" si="98"/>
        <v>0</v>
      </c>
      <c r="AQ111" s="461">
        <f t="shared" si="99"/>
        <v>0</v>
      </c>
      <c r="AR111" s="461">
        <f t="shared" si="100"/>
        <v>0</v>
      </c>
      <c r="AS111" s="461">
        <f t="shared" si="101"/>
        <v>0</v>
      </c>
      <c r="AT111" s="461">
        <f t="shared" si="102"/>
        <v>0</v>
      </c>
      <c r="AU111" s="461">
        <f t="shared" si="103"/>
        <v>0</v>
      </c>
      <c r="AV111" s="461">
        <f t="shared" si="104"/>
        <v>0</v>
      </c>
      <c r="AW111" s="461">
        <f t="shared" si="105"/>
        <v>0</v>
      </c>
      <c r="AX111" s="461">
        <f t="shared" si="106"/>
        <v>0</v>
      </c>
      <c r="AY111" s="461">
        <f t="shared" si="107"/>
        <v>0</v>
      </c>
      <c r="AZ111" s="461">
        <f t="shared" si="108"/>
        <v>0</v>
      </c>
      <c r="BA111" s="461">
        <f t="shared" si="109"/>
        <v>0</v>
      </c>
      <c r="BB111" s="461">
        <f t="shared" si="110"/>
        <v>0</v>
      </c>
      <c r="BC111" s="461">
        <f t="shared" si="111"/>
        <v>0</v>
      </c>
      <c r="BD111" s="461">
        <f t="shared" si="112"/>
        <v>0</v>
      </c>
      <c r="BE111" s="461">
        <f t="shared" si="113"/>
        <v>0</v>
      </c>
      <c r="BF111" s="461">
        <f t="shared" si="114"/>
        <v>0</v>
      </c>
      <c r="BG111" s="461">
        <f t="shared" si="115"/>
        <v>0</v>
      </c>
      <c r="BH111" s="265"/>
      <c r="BI111" s="367">
        <f>'6. Network Design'!I86</f>
        <v>0</v>
      </c>
      <c r="BJ111" s="223"/>
    </row>
    <row r="112" spans="3:62">
      <c r="C112" s="256" t="str">
        <f t="shared" si="60"/>
        <v>S29</v>
      </c>
      <c r="D112" s="256" t="str">
        <f t="shared" si="60"/>
        <v>OTHER: complete as required</v>
      </c>
      <c r="E112" s="461">
        <f t="shared" si="61"/>
        <v>0</v>
      </c>
      <c r="F112" s="461">
        <f t="shared" si="62"/>
        <v>0</v>
      </c>
      <c r="G112" s="461">
        <f t="shared" si="63"/>
        <v>0</v>
      </c>
      <c r="H112" s="461">
        <f t="shared" si="64"/>
        <v>0</v>
      </c>
      <c r="I112" s="461">
        <f t="shared" si="65"/>
        <v>0</v>
      </c>
      <c r="J112" s="461">
        <f t="shared" si="66"/>
        <v>0</v>
      </c>
      <c r="K112" s="461">
        <f t="shared" si="67"/>
        <v>0</v>
      </c>
      <c r="L112" s="461">
        <f t="shared" si="68"/>
        <v>0</v>
      </c>
      <c r="M112" s="461">
        <f t="shared" si="69"/>
        <v>0</v>
      </c>
      <c r="N112" s="461">
        <f t="shared" si="70"/>
        <v>0</v>
      </c>
      <c r="O112" s="461">
        <f t="shared" si="71"/>
        <v>0</v>
      </c>
      <c r="P112" s="461">
        <f t="shared" si="72"/>
        <v>0</v>
      </c>
      <c r="Q112" s="461">
        <f t="shared" si="73"/>
        <v>0</v>
      </c>
      <c r="R112" s="461">
        <f t="shared" si="74"/>
        <v>0</v>
      </c>
      <c r="S112" s="461">
        <f t="shared" si="75"/>
        <v>0</v>
      </c>
      <c r="T112" s="461">
        <f t="shared" si="76"/>
        <v>0</v>
      </c>
      <c r="U112" s="461">
        <f t="shared" si="77"/>
        <v>0</v>
      </c>
      <c r="V112" s="461">
        <f t="shared" si="78"/>
        <v>0</v>
      </c>
      <c r="W112" s="461">
        <f t="shared" si="79"/>
        <v>0</v>
      </c>
      <c r="X112" s="461">
        <f t="shared" si="80"/>
        <v>0</v>
      </c>
      <c r="Y112" s="461">
        <f t="shared" si="81"/>
        <v>0</v>
      </c>
      <c r="Z112" s="461">
        <f t="shared" si="82"/>
        <v>0</v>
      </c>
      <c r="AA112" s="461">
        <f t="shared" si="83"/>
        <v>0</v>
      </c>
      <c r="AB112" s="461">
        <f t="shared" si="84"/>
        <v>0</v>
      </c>
      <c r="AC112" s="461">
        <f t="shared" si="85"/>
        <v>0</v>
      </c>
      <c r="AD112" s="461">
        <f t="shared" si="86"/>
        <v>0</v>
      </c>
      <c r="AE112" s="461">
        <f t="shared" si="87"/>
        <v>0</v>
      </c>
      <c r="AF112" s="461">
        <f t="shared" si="88"/>
        <v>0</v>
      </c>
      <c r="AG112" s="461">
        <f t="shared" si="89"/>
        <v>0</v>
      </c>
      <c r="AH112" s="461">
        <f t="shared" si="90"/>
        <v>0</v>
      </c>
      <c r="AI112" s="461">
        <f t="shared" si="91"/>
        <v>0</v>
      </c>
      <c r="AJ112" s="461">
        <f t="shared" si="92"/>
        <v>0</v>
      </c>
      <c r="AK112" s="461">
        <f t="shared" si="93"/>
        <v>0</v>
      </c>
      <c r="AL112" s="461">
        <f t="shared" si="94"/>
        <v>0</v>
      </c>
      <c r="AM112" s="461">
        <f t="shared" si="95"/>
        <v>0</v>
      </c>
      <c r="AN112" s="461">
        <f t="shared" si="96"/>
        <v>0</v>
      </c>
      <c r="AO112" s="461">
        <f t="shared" si="97"/>
        <v>0</v>
      </c>
      <c r="AP112" s="461">
        <f t="shared" si="98"/>
        <v>0</v>
      </c>
      <c r="AQ112" s="461">
        <f t="shared" si="99"/>
        <v>0</v>
      </c>
      <c r="AR112" s="461">
        <f t="shared" si="100"/>
        <v>0</v>
      </c>
      <c r="AS112" s="461">
        <f t="shared" si="101"/>
        <v>0</v>
      </c>
      <c r="AT112" s="461">
        <f t="shared" si="102"/>
        <v>0</v>
      </c>
      <c r="AU112" s="461">
        <f t="shared" si="103"/>
        <v>0</v>
      </c>
      <c r="AV112" s="461">
        <f t="shared" si="104"/>
        <v>0</v>
      </c>
      <c r="AW112" s="461">
        <f t="shared" si="105"/>
        <v>0</v>
      </c>
      <c r="AX112" s="461">
        <f t="shared" si="106"/>
        <v>0</v>
      </c>
      <c r="AY112" s="461">
        <f t="shared" si="107"/>
        <v>0</v>
      </c>
      <c r="AZ112" s="461">
        <f t="shared" si="108"/>
        <v>0</v>
      </c>
      <c r="BA112" s="461">
        <f t="shared" si="109"/>
        <v>0</v>
      </c>
      <c r="BB112" s="461">
        <f t="shared" si="110"/>
        <v>0</v>
      </c>
      <c r="BC112" s="461">
        <f t="shared" si="111"/>
        <v>0</v>
      </c>
      <c r="BD112" s="461">
        <f t="shared" si="112"/>
        <v>0</v>
      </c>
      <c r="BE112" s="461">
        <f t="shared" si="113"/>
        <v>0</v>
      </c>
      <c r="BF112" s="461">
        <f t="shared" si="114"/>
        <v>0</v>
      </c>
      <c r="BG112" s="461">
        <f t="shared" si="115"/>
        <v>0</v>
      </c>
      <c r="BH112" s="265"/>
      <c r="BI112" s="367">
        <f>'6. Network Design'!I87</f>
        <v>0</v>
      </c>
      <c r="BJ112" s="223"/>
    </row>
    <row r="113" spans="3:63">
      <c r="C113" s="256" t="str">
        <f t="shared" si="60"/>
        <v>S30</v>
      </c>
      <c r="D113" s="256" t="str">
        <f t="shared" si="60"/>
        <v>OTHER: complete as required</v>
      </c>
      <c r="E113" s="461">
        <f>E44*BI113/(IF(SUMPRODUCT(E15:E44,BI84:BI113)=0,1,SUMPRODUCT(E15:E44,BI84:BI113)))</f>
        <v>0</v>
      </c>
      <c r="F113" s="461">
        <f t="shared" si="62"/>
        <v>0</v>
      </c>
      <c r="G113" s="461">
        <f t="shared" si="63"/>
        <v>0</v>
      </c>
      <c r="H113" s="461">
        <f t="shared" si="64"/>
        <v>0</v>
      </c>
      <c r="I113" s="461">
        <f t="shared" si="65"/>
        <v>0</v>
      </c>
      <c r="J113" s="461">
        <f t="shared" si="66"/>
        <v>0</v>
      </c>
      <c r="K113" s="461">
        <f t="shared" si="67"/>
        <v>0</v>
      </c>
      <c r="L113" s="461">
        <f t="shared" si="68"/>
        <v>0</v>
      </c>
      <c r="M113" s="461">
        <f t="shared" si="69"/>
        <v>0</v>
      </c>
      <c r="N113" s="461">
        <f t="shared" si="70"/>
        <v>0</v>
      </c>
      <c r="O113" s="461">
        <f t="shared" si="71"/>
        <v>0</v>
      </c>
      <c r="P113" s="461">
        <f t="shared" si="72"/>
        <v>0</v>
      </c>
      <c r="Q113" s="461">
        <f t="shared" si="73"/>
        <v>0</v>
      </c>
      <c r="R113" s="461">
        <f t="shared" si="74"/>
        <v>0</v>
      </c>
      <c r="S113" s="461">
        <f t="shared" si="75"/>
        <v>0</v>
      </c>
      <c r="T113" s="461">
        <f t="shared" si="76"/>
        <v>0</v>
      </c>
      <c r="U113" s="461">
        <f t="shared" si="77"/>
        <v>0</v>
      </c>
      <c r="V113" s="461">
        <f t="shared" si="78"/>
        <v>0</v>
      </c>
      <c r="W113" s="461">
        <f t="shared" si="79"/>
        <v>0</v>
      </c>
      <c r="X113" s="461">
        <f t="shared" si="80"/>
        <v>0</v>
      </c>
      <c r="Y113" s="461">
        <f t="shared" si="81"/>
        <v>0</v>
      </c>
      <c r="Z113" s="461">
        <f t="shared" si="82"/>
        <v>0</v>
      </c>
      <c r="AA113" s="461">
        <f t="shared" si="83"/>
        <v>0</v>
      </c>
      <c r="AB113" s="461">
        <f t="shared" si="84"/>
        <v>0</v>
      </c>
      <c r="AC113" s="461">
        <f t="shared" si="85"/>
        <v>0</v>
      </c>
      <c r="AD113" s="461">
        <f t="shared" si="86"/>
        <v>0</v>
      </c>
      <c r="AE113" s="461">
        <f t="shared" si="87"/>
        <v>0</v>
      </c>
      <c r="AF113" s="461">
        <f t="shared" si="88"/>
        <v>0</v>
      </c>
      <c r="AG113" s="461">
        <f t="shared" si="89"/>
        <v>0</v>
      </c>
      <c r="AH113" s="461">
        <f t="shared" si="90"/>
        <v>0</v>
      </c>
      <c r="AI113" s="461">
        <f t="shared" si="91"/>
        <v>0</v>
      </c>
      <c r="AJ113" s="461">
        <f t="shared" si="92"/>
        <v>0</v>
      </c>
      <c r="AK113" s="461">
        <f t="shared" si="93"/>
        <v>0</v>
      </c>
      <c r="AL113" s="461">
        <f t="shared" si="94"/>
        <v>0</v>
      </c>
      <c r="AM113" s="461">
        <f t="shared" si="95"/>
        <v>0</v>
      </c>
      <c r="AN113" s="461">
        <f t="shared" si="96"/>
        <v>0</v>
      </c>
      <c r="AO113" s="461">
        <f t="shared" si="97"/>
        <v>0</v>
      </c>
      <c r="AP113" s="461">
        <f t="shared" si="98"/>
        <v>0</v>
      </c>
      <c r="AQ113" s="461">
        <f t="shared" si="99"/>
        <v>0</v>
      </c>
      <c r="AR113" s="461">
        <f t="shared" si="100"/>
        <v>0</v>
      </c>
      <c r="AS113" s="461">
        <f t="shared" si="101"/>
        <v>0</v>
      </c>
      <c r="AT113" s="461">
        <f t="shared" si="102"/>
        <v>0</v>
      </c>
      <c r="AU113" s="461">
        <f t="shared" si="103"/>
        <v>0</v>
      </c>
      <c r="AV113" s="461">
        <f t="shared" si="104"/>
        <v>0</v>
      </c>
      <c r="AW113" s="461">
        <f t="shared" si="105"/>
        <v>0</v>
      </c>
      <c r="AX113" s="461">
        <f t="shared" si="106"/>
        <v>0</v>
      </c>
      <c r="AY113" s="461">
        <f t="shared" si="107"/>
        <v>0</v>
      </c>
      <c r="AZ113" s="461">
        <f t="shared" si="108"/>
        <v>0</v>
      </c>
      <c r="BA113" s="461">
        <f t="shared" si="109"/>
        <v>0</v>
      </c>
      <c r="BB113" s="461">
        <f t="shared" si="110"/>
        <v>0</v>
      </c>
      <c r="BC113" s="461">
        <f t="shared" si="111"/>
        <v>0</v>
      </c>
      <c r="BD113" s="461">
        <f t="shared" si="112"/>
        <v>0</v>
      </c>
      <c r="BE113" s="461">
        <f t="shared" si="113"/>
        <v>0</v>
      </c>
      <c r="BF113" s="461">
        <f t="shared" si="114"/>
        <v>0</v>
      </c>
      <c r="BG113" s="461">
        <f t="shared" si="115"/>
        <v>0</v>
      </c>
      <c r="BH113" s="265"/>
      <c r="BI113" s="367">
        <f>'6. Network Design'!I88</f>
        <v>0</v>
      </c>
      <c r="BJ113" s="223"/>
    </row>
    <row r="114" spans="3:63">
      <c r="C114" s="256" t="s">
        <v>281</v>
      </c>
      <c r="D114" s="238" t="s">
        <v>2</v>
      </c>
      <c r="E114" s="462">
        <f>SUM(E84:E113)</f>
        <v>0.99999999999999989</v>
      </c>
      <c r="F114" s="462">
        <f t="shared" ref="F114:BG114" si="116">SUM(F84:F113)</f>
        <v>0.99999999999999989</v>
      </c>
      <c r="G114" s="462">
        <f t="shared" si="116"/>
        <v>0.99999999999999989</v>
      </c>
      <c r="H114" s="462">
        <f t="shared" si="116"/>
        <v>0.99999999999999989</v>
      </c>
      <c r="I114" s="462">
        <f t="shared" si="116"/>
        <v>0.99999999999999989</v>
      </c>
      <c r="J114" s="462">
        <f t="shared" si="116"/>
        <v>0.99999999999999989</v>
      </c>
      <c r="K114" s="462">
        <f t="shared" si="116"/>
        <v>1</v>
      </c>
      <c r="L114" s="462">
        <f t="shared" si="116"/>
        <v>1</v>
      </c>
      <c r="M114" s="462">
        <f t="shared" si="116"/>
        <v>1</v>
      </c>
      <c r="N114" s="462">
        <f t="shared" si="116"/>
        <v>1</v>
      </c>
      <c r="O114" s="462">
        <f t="shared" si="116"/>
        <v>1</v>
      </c>
      <c r="P114" s="462">
        <f t="shared" si="116"/>
        <v>1</v>
      </c>
      <c r="Q114" s="462">
        <f t="shared" si="116"/>
        <v>1</v>
      </c>
      <c r="R114" s="462">
        <f t="shared" si="116"/>
        <v>1</v>
      </c>
      <c r="S114" s="462">
        <f t="shared" si="116"/>
        <v>1</v>
      </c>
      <c r="T114" s="462">
        <f t="shared" si="116"/>
        <v>1</v>
      </c>
      <c r="U114" s="462">
        <f t="shared" si="116"/>
        <v>0.99999999999999978</v>
      </c>
      <c r="V114" s="462">
        <f t="shared" si="116"/>
        <v>0.99999999999999978</v>
      </c>
      <c r="W114" s="462">
        <f t="shared" si="116"/>
        <v>0.99999999999999978</v>
      </c>
      <c r="X114" s="462">
        <f t="shared" si="116"/>
        <v>1</v>
      </c>
      <c r="Y114" s="462">
        <f t="shared" si="116"/>
        <v>1</v>
      </c>
      <c r="Z114" s="462">
        <f t="shared" si="116"/>
        <v>1</v>
      </c>
      <c r="AA114" s="462">
        <f t="shared" si="116"/>
        <v>1</v>
      </c>
      <c r="AB114" s="462">
        <f t="shared" si="116"/>
        <v>0.99999999999999989</v>
      </c>
      <c r="AC114" s="462">
        <f t="shared" si="116"/>
        <v>0.99999999999999989</v>
      </c>
      <c r="AD114" s="462">
        <f t="shared" si="116"/>
        <v>0</v>
      </c>
      <c r="AE114" s="462">
        <f t="shared" si="116"/>
        <v>0</v>
      </c>
      <c r="AF114" s="462">
        <f t="shared" si="116"/>
        <v>0</v>
      </c>
      <c r="AG114" s="462">
        <f t="shared" si="116"/>
        <v>0</v>
      </c>
      <c r="AH114" s="462">
        <f t="shared" si="116"/>
        <v>0</v>
      </c>
      <c r="AI114" s="462">
        <f t="shared" si="116"/>
        <v>0.99999999999999989</v>
      </c>
      <c r="AJ114" s="462">
        <f t="shared" si="116"/>
        <v>0.99999999999999989</v>
      </c>
      <c r="AK114" s="462">
        <f t="shared" si="116"/>
        <v>0.99999999999999989</v>
      </c>
      <c r="AL114" s="462">
        <f t="shared" si="116"/>
        <v>0.99999999999999989</v>
      </c>
      <c r="AM114" s="462">
        <f t="shared" si="116"/>
        <v>0.99999999999999989</v>
      </c>
      <c r="AN114" s="462">
        <f t="shared" si="116"/>
        <v>1</v>
      </c>
      <c r="AO114" s="462">
        <f t="shared" si="116"/>
        <v>1</v>
      </c>
      <c r="AP114" s="462">
        <f t="shared" si="116"/>
        <v>1</v>
      </c>
      <c r="AQ114" s="462">
        <f t="shared" si="116"/>
        <v>1</v>
      </c>
      <c r="AR114" s="462">
        <f t="shared" si="116"/>
        <v>1</v>
      </c>
      <c r="AS114" s="462">
        <f t="shared" si="116"/>
        <v>1</v>
      </c>
      <c r="AT114" s="462">
        <f t="shared" si="116"/>
        <v>0.99999999999999978</v>
      </c>
      <c r="AU114" s="462">
        <f t="shared" si="116"/>
        <v>0.99999999999999978</v>
      </c>
      <c r="AV114" s="462">
        <f t="shared" si="116"/>
        <v>0.99999999999999978</v>
      </c>
      <c r="AW114" s="462">
        <f t="shared" si="116"/>
        <v>1</v>
      </c>
      <c r="AX114" s="462">
        <f t="shared" si="116"/>
        <v>1</v>
      </c>
      <c r="AY114" s="462">
        <f t="shared" si="116"/>
        <v>0.99999999999999989</v>
      </c>
      <c r="AZ114" s="462">
        <f t="shared" si="116"/>
        <v>0</v>
      </c>
      <c r="BA114" s="462">
        <f t="shared" si="116"/>
        <v>0</v>
      </c>
      <c r="BB114" s="462">
        <f t="shared" si="116"/>
        <v>0</v>
      </c>
      <c r="BC114" s="462">
        <f t="shared" si="116"/>
        <v>0</v>
      </c>
      <c r="BD114" s="462">
        <f t="shared" si="116"/>
        <v>0</v>
      </c>
      <c r="BE114" s="462">
        <f t="shared" si="116"/>
        <v>0</v>
      </c>
      <c r="BF114" s="462">
        <f t="shared" si="116"/>
        <v>0</v>
      </c>
      <c r="BG114" s="462">
        <f t="shared" si="116"/>
        <v>0</v>
      </c>
      <c r="BH114" s="265"/>
      <c r="BI114" s="463">
        <f>SUM(BI84:BI113)</f>
        <v>118484.6678617463</v>
      </c>
      <c r="BJ114" s="493" t="str">
        <f>IF(BI114='6. Network Design'!I89,"OK","Not OK")</f>
        <v>OK</v>
      </c>
      <c r="BK114" s="494"/>
    </row>
    <row r="116" spans="3:63">
      <c r="BI116" s="715">
        <f>'6. Network Design'!J58</f>
        <v>2016</v>
      </c>
    </row>
    <row r="117" spans="3:63">
      <c r="C117" s="170">
        <f>'C. Masterfiles'!D145</f>
        <v>2016</v>
      </c>
      <c r="D117" s="238" t="s">
        <v>285</v>
      </c>
      <c r="E117" s="459" t="str">
        <f t="shared" ref="E117:AH117" si="117">E83</f>
        <v>TRX</v>
      </c>
      <c r="F117" s="459" t="str">
        <f t="shared" si="117"/>
        <v>Radio</v>
      </c>
      <c r="G117" s="459" t="str">
        <f t="shared" si="117"/>
        <v>BTS</v>
      </c>
      <c r="H117" s="459" t="str">
        <f t="shared" si="117"/>
        <v>Node B</v>
      </c>
      <c r="I117" s="459" t="str">
        <f t="shared" si="117"/>
        <v>BSC</v>
      </c>
      <c r="J117" s="459" t="str">
        <f t="shared" si="117"/>
        <v>RNC</v>
      </c>
      <c r="K117" s="459" t="str">
        <f t="shared" si="117"/>
        <v>MSC</v>
      </c>
      <c r="L117" s="459" t="str">
        <f t="shared" si="117"/>
        <v>HLR</v>
      </c>
      <c r="M117" s="459" t="str">
        <f t="shared" si="117"/>
        <v>PPP</v>
      </c>
      <c r="N117" s="459" t="str">
        <f t="shared" si="117"/>
        <v>SMSG</v>
      </c>
      <c r="O117" s="459" t="str">
        <f t="shared" si="117"/>
        <v>SMSC</v>
      </c>
      <c r="P117" s="459" t="str">
        <f t="shared" si="117"/>
        <v>MMSC</v>
      </c>
      <c r="Q117" s="459" t="str">
        <f t="shared" si="117"/>
        <v>VMS</v>
      </c>
      <c r="R117" s="459" t="str">
        <f t="shared" si="117"/>
        <v>NMS</v>
      </c>
      <c r="S117" s="459" t="str">
        <f t="shared" si="117"/>
        <v>OSS</v>
      </c>
      <c r="T117" s="459" t="str">
        <f t="shared" si="117"/>
        <v>GPRS</v>
      </c>
      <c r="U117" s="459" t="str">
        <f t="shared" si="117"/>
        <v>BIL</v>
      </c>
      <c r="V117" s="459" t="str">
        <f t="shared" si="117"/>
        <v>IBIL</v>
      </c>
      <c r="W117" s="459" t="str">
        <f t="shared" si="117"/>
        <v>IGW</v>
      </c>
      <c r="X117" s="459" t="str">
        <f t="shared" si="117"/>
        <v>INT</v>
      </c>
      <c r="Y117" s="459" t="str">
        <f t="shared" si="117"/>
        <v>SGSN</v>
      </c>
      <c r="Z117" s="459" t="str">
        <f t="shared" si="117"/>
        <v>GGSN</v>
      </c>
      <c r="AA117" s="459" t="str">
        <f t="shared" si="117"/>
        <v>IN/NGN</v>
      </c>
      <c r="AB117" s="459" t="str">
        <f t="shared" si="117"/>
        <v>eNodeB</v>
      </c>
      <c r="AC117" s="459" t="str">
        <f t="shared" si="117"/>
        <v>eNodeB Radio</v>
      </c>
      <c r="AD117" s="459" t="str">
        <f t="shared" si="117"/>
        <v>OTHER</v>
      </c>
      <c r="AE117" s="459" t="str">
        <f t="shared" si="117"/>
        <v>OTHER</v>
      </c>
      <c r="AF117" s="459" t="str">
        <f t="shared" si="117"/>
        <v>OTHER</v>
      </c>
      <c r="AG117" s="459" t="str">
        <f t="shared" si="117"/>
        <v>OTHER</v>
      </c>
      <c r="AH117" s="459" t="str">
        <f t="shared" si="117"/>
        <v>OTHER</v>
      </c>
      <c r="AI117" s="459" t="str">
        <f>AI83</f>
        <v>BTS-BSC</v>
      </c>
      <c r="AJ117" s="459" t="str">
        <f t="shared" ref="AJ117:BG117" si="118">AJ83</f>
        <v>Node B-RNC</v>
      </c>
      <c r="AK117" s="459" t="str">
        <f t="shared" si="118"/>
        <v>BSC-MSC</v>
      </c>
      <c r="AL117" s="459" t="str">
        <f t="shared" si="118"/>
        <v>RNC-MSC</v>
      </c>
      <c r="AM117" s="459" t="str">
        <f t="shared" si="118"/>
        <v>MSC-MSC</v>
      </c>
      <c r="AN117" s="459" t="str">
        <f t="shared" si="118"/>
        <v>MSC-PPP</v>
      </c>
      <c r="AO117" s="459" t="str">
        <f t="shared" si="118"/>
        <v>MSC-HLR</v>
      </c>
      <c r="AP117" s="459" t="str">
        <f t="shared" si="118"/>
        <v>MSC-SMS</v>
      </c>
      <c r="AQ117" s="459" t="str">
        <f t="shared" si="118"/>
        <v>MSC-MMS</v>
      </c>
      <c r="AR117" s="459" t="str">
        <f t="shared" si="118"/>
        <v>MSC-OSS</v>
      </c>
      <c r="AS117" s="459" t="str">
        <f t="shared" si="118"/>
        <v>MSC-GPRS</v>
      </c>
      <c r="AT117" s="459" t="str">
        <f t="shared" si="118"/>
        <v>MSC-BIL</v>
      </c>
      <c r="AU117" s="459" t="str">
        <f t="shared" si="118"/>
        <v>MSC-IBIL</v>
      </c>
      <c r="AV117" s="459" t="str">
        <f t="shared" si="118"/>
        <v>MSC-IGW</v>
      </c>
      <c r="AW117" s="459" t="str">
        <f t="shared" si="118"/>
        <v>MSC-INT</v>
      </c>
      <c r="AX117" s="459" t="str">
        <f t="shared" si="118"/>
        <v>MSC-IN/NGIN</v>
      </c>
      <c r="AY117" s="459" t="str">
        <f t="shared" si="118"/>
        <v>eNodeB-MSC</v>
      </c>
      <c r="AZ117" s="459" t="str">
        <f t="shared" si="118"/>
        <v>OTHER: complete as required</v>
      </c>
      <c r="BA117" s="459" t="str">
        <f t="shared" si="118"/>
        <v>OTHER: complete as required</v>
      </c>
      <c r="BB117" s="459" t="str">
        <f t="shared" si="118"/>
        <v>OTHER: complete as required</v>
      </c>
      <c r="BC117" s="459" t="str">
        <f t="shared" si="118"/>
        <v>OTHER: complete as required</v>
      </c>
      <c r="BD117" s="459" t="str">
        <f t="shared" si="118"/>
        <v>OTHER: complete as required</v>
      </c>
      <c r="BE117" s="459" t="str">
        <f t="shared" si="118"/>
        <v>OTHER: complete as required</v>
      </c>
      <c r="BF117" s="459" t="str">
        <f t="shared" si="118"/>
        <v>OTHER: complete as required</v>
      </c>
      <c r="BG117" s="459" t="str">
        <f t="shared" si="118"/>
        <v>OTHER: complete as required</v>
      </c>
      <c r="BH117" s="265"/>
      <c r="BI117" s="712" t="s">
        <v>471</v>
      </c>
      <c r="BJ117" s="223"/>
    </row>
    <row r="118" spans="3:63">
      <c r="C118" s="256" t="str">
        <f t="shared" ref="C118:D146" si="119">C84</f>
        <v>S01</v>
      </c>
      <c r="D118" s="256" t="str">
        <f t="shared" si="119"/>
        <v>Повиквания в мрежата (On Net calls)</v>
      </c>
      <c r="E118" s="461">
        <f>E15*BI118/(IF(SUMPRODUCT($E$15:$E$44,$BI$118:$BI$147)=0,1,SUMPRODUCT($E$15:$E$44,$BI$118:$BI$147)))</f>
        <v>0.73711614235714007</v>
      </c>
      <c r="F118" s="461">
        <f>F15*BI118/(IF(SUMPRODUCT($F$15:$F$44,$BI$118:$BI$147)=0,1,SUMPRODUCT($F$15:$F$44,$BI$118:$BI$147)))</f>
        <v>0.59571736401262576</v>
      </c>
      <c r="G118" s="461">
        <f>G15*BI118/(IF(SUMPRODUCT($G$15:$G$44,$BI$118:$BI$147)=0,1,SUMPRODUCT($G$15:$G$44,$BI$118:$BI$147)))</f>
        <v>0.73711614235714007</v>
      </c>
      <c r="H118" s="461">
        <f>H15*BI118/(IF(SUMPRODUCT($H$15:$H$44,$BI$118:$BI$147)=0,1,SUMPRODUCT($H$15:$H$44,$BI$118:$BI$147)))</f>
        <v>0.59571736401262576</v>
      </c>
      <c r="I118" s="461">
        <f>I15*BI118/(IF(SUMPRODUCT($I$15:$I$44,$BI$118:$BI$147)=0,1,SUMPRODUCT($I$15:$I$44,$BI$118:$BI$147)))</f>
        <v>0.73711614235714007</v>
      </c>
      <c r="J118" s="461">
        <f>J15*BI118/(IF(SUMPRODUCT($J$15:$J$44,$BI$118:$BI$147)=0,1,SUMPRODUCT($J$15:$J$44,$BI$118:$BI$147)))</f>
        <v>0.59571736401262576</v>
      </c>
      <c r="K118" s="461">
        <f>K15*BI118/(IF(SUMPRODUCT($K$15:$K$44,$BI$118:$BI$147)=0,1,SUMPRODUCT($K$15:$K$44,$BI$118:$BI$147)))</f>
        <v>0.54046729332926069</v>
      </c>
      <c r="L118" s="461">
        <f>L15*BI118/(IF(SUMPRODUCT($L$15:$L$44,$BI$118:$BI$147)=0,1,SUMPRODUCT($L$15:$L$44,$BI$118:$BI$147)))</f>
        <v>0.42435369763007513</v>
      </c>
      <c r="M118" s="461">
        <f>M15*BI118/(IF(SUMPRODUCT($M$15:$M$44,$BI$118:$BI$147)=0,1,SUMPRODUCT($M$15:$M$44,$BI$118:$BI$147)))</f>
        <v>0.42435369763007513</v>
      </c>
      <c r="N118" s="461">
        <f>N15*BI118/(IF(SUMPRODUCT($N$15:$N$44,$BI$118:$BI$147)=0,1,SUMPRODUCT($N$15:$N$44,$BI$118:$BI$147)))</f>
        <v>0</v>
      </c>
      <c r="O118" s="461">
        <f>O15*BI118/(IF(SUMPRODUCT($O$15:$O$44,$BI$118:$BI$147)=0,1,SUMPRODUCT($O$15:$O$44,$BI$118:$BI$147)))</f>
        <v>0</v>
      </c>
      <c r="P118" s="461">
        <f>P15*BI118/(IF(SUMPRODUCT($P$15:$P$44,$BI$118:$BI$147)=0,1,SUMPRODUCT($P$15:$P$44,$BI$118:$BI$147)))</f>
        <v>0</v>
      </c>
      <c r="Q118" s="461">
        <f>Q15*BI118/(IF(SUMPRODUCT($Q$15:$Q$44,$BI$118:$BI$147)=0,1,SUMPRODUCT($Q$15:$Q$44,$BI$118:$BI$147)))</f>
        <v>0</v>
      </c>
      <c r="R118" s="461">
        <f>R15*BI118/(IF(SUMPRODUCT($R$15:$R$44,$BI$118:$BI$147)=0,1,SUMPRODUCT($R$15:$R$44,$BI$118:$BI$147)))</f>
        <v>0.42435369763007513</v>
      </c>
      <c r="S118" s="461">
        <f>S15*BI118/(IF(SUMPRODUCT($S$15:$S$44,$BI$118:$BI$147)=0,1,SUMPRODUCT($S$15:$S$44,$BI$118:$BI$147)))</f>
        <v>0.42435369763007513</v>
      </c>
      <c r="T118" s="461">
        <f>T15*BI118/(IF(SUMPRODUCT($T$15:$T$44,$BI$118:$BI$147)=0,1,SUMPRODUCT($T$15:$T$44,$BI$118:$BI$147)))</f>
        <v>0</v>
      </c>
      <c r="U118" s="461">
        <f>U15*BI118/(IF(SUMPRODUCT($U$15:$U$44,$BI$118:$BI$147)=0,1,SUMPRODUCT($U$15:$U$44,$BI$118:$BI$147)))</f>
        <v>0.47477205227010222</v>
      </c>
      <c r="V118" s="461">
        <f>V15*BI118/(IF(SUMPRODUCT($V$15:$V$44,$BI$118:$BI$147)=0,1,SUMPRODUCT($V$15:$V$44,$BI$118:$BI$147)))</f>
        <v>0</v>
      </c>
      <c r="W118" s="461">
        <f>W15*BI118/(IF(SUMPRODUCT($W$15:$W$44,$BI$118:$BI$147)=0,1,SUMPRODUCT($W$15:$W$44,$BI$118:$BI$147)))</f>
        <v>0</v>
      </c>
      <c r="X118" s="461">
        <f>X15*BI118/(IF(SUMPRODUCT($X$15:$X$44,$BI$118:$BI$147)=0,1,SUMPRODUCT($X$15:$X$44,$BI$118:$BI$147)))</f>
        <v>0</v>
      </c>
      <c r="Y118" s="461">
        <f>Y15*BI118/(IF(SUMPRODUCT($Y$15:$Y$44,$BI$118:$BI$147)=0,1,SUMPRODUCT($Y$15:$Y$44,$BI$118:$BI$147)))</f>
        <v>0</v>
      </c>
      <c r="Z118" s="461">
        <f>Z15*BI118/(IF(SUMPRODUCT($Z$15:$Z$44,$BI$118:$BI$147)=0,1,SUMPRODUCT($Z$15:$Z$44,$BI$118:$BI$147)))</f>
        <v>0</v>
      </c>
      <c r="AA118" s="461">
        <f>AA15*BI118/(IF(SUMPRODUCT($AA$15:$AA$44,$BI$118:$BI$147)=0,1,SUMPRODUCT($AA$15:$AA$44,$BI$118:$BI$147)))</f>
        <v>0</v>
      </c>
      <c r="AB118" s="461">
        <f>AB15*BI118/(IF(SUMPRODUCT($AB$15:$AB$44,$BI$118:$BI$147)=0,1,SUMPRODUCT($AB$15:$AB$44,$BI$118:$BI$147)))</f>
        <v>0.59571736401262576</v>
      </c>
      <c r="AC118" s="461">
        <f>AC15*BI118/(IF(SUMPRODUCT($AC$15:$AC$44,$BI$118:$BI$147)=0,1,SUMPRODUCT($AC$15:$AC$44,$BI$118:$BI$147)))</f>
        <v>0.59571736401262576</v>
      </c>
      <c r="AD118" s="461">
        <f>AD15*BI118/(IF(SUMPRODUCT($AD$15:$AD$44,$BI$118:$BI$147)=0,1,SUMPRODUCT($AD$15:$AD$44,$BI$118:$BI$147)))</f>
        <v>0</v>
      </c>
      <c r="AE118" s="461">
        <f>AE15*BI118/(IF(SUMPRODUCT($AE$15:$AE$44,$BI$118:$BI$147)=0,1,SUMPRODUCT($AE$15:$AE$44,$BI$118:$BI$147)))</f>
        <v>0</v>
      </c>
      <c r="AF118" s="461">
        <f>AF15*$BI118/(IF(SUMPRODUCT($AF$15:$AF$44,$BI$118:$BI$147)=0,1,SUMPRODUCT($AF$15:$AF$44,$BI$118:$BI$147)))</f>
        <v>0</v>
      </c>
      <c r="AG118" s="461">
        <f>AG15*$BI118/(IF(SUMPRODUCT($AG$15:$AG$44,$BI$118:$BI$147)=0,1,SUMPRODUCT($AG$15:$AG$44,$BI$118:$BI$147)))</f>
        <v>0</v>
      </c>
      <c r="AH118" s="461">
        <f>AH15*$BI118/(IF(SUMPRODUCT($AH$15:$AH$44,$BI$118:$BI$147)=0,1,SUMPRODUCT($AH$15:$AH$44,$BI$118:$BI$147)))</f>
        <v>0</v>
      </c>
      <c r="AI118" s="461">
        <f>AI15*$BI118/(IF(SUMPRODUCT($AI$15:$AI$44,$BI$118:$BI$147)=0,1,SUMPRODUCT($AI$15:$AI$44,$BI$118:$BI$147)))</f>
        <v>0.73711614235714007</v>
      </c>
      <c r="AJ118" s="461">
        <f>AJ15*$BI118/(IF(SUMPRODUCT($AJ$15:$AJ$44,$BI$118:$BI$147)=0,1,SUMPRODUCT($AJ$15:$AJ$44,$BI$118:$BI$147)))</f>
        <v>0.59571736401262576</v>
      </c>
      <c r="AK118" s="461">
        <f>AK15*$BI118/(IF(SUMPRODUCT($AK$15:$AK$44,$BI$118:$BI$147)=0,1,SUMPRODUCT($AK$15:$AK$44,$BI$118:$BI$147)))</f>
        <v>0.73711614235714007</v>
      </c>
      <c r="AL118" s="461">
        <f>AL15*$BI118/(IF(SUMPRODUCT($AL$15:$AL$44,$BI$118:$BI$147)=0,1,SUMPRODUCT($AL$15:$AL$44,$BI$118:$BI$147)))</f>
        <v>0.59571736401262576</v>
      </c>
      <c r="AM118" s="461">
        <f>AM15*$BI118/(IF(SUMPRODUCT($AM$15:$AM$44,$BI$118:$BI$147)=0,1,SUMPRODUCT($AM$15:$AM$44,$BI$118:$BI$147)))</f>
        <v>0.73711614235714007</v>
      </c>
      <c r="AN118" s="461">
        <f>AN15*$BI118/(IF(SUMPRODUCT($AN$15:$AN$44,$BI$118:$BI$147)=0,1,SUMPRODUCT($AN$15:$AN$44,$BI$118:$BI$147)))</f>
        <v>0.42435369763007513</v>
      </c>
      <c r="AO118" s="461">
        <f>AO15*$BI118/(IF(SUMPRODUCT($AO$15:$AO$44,$BI$118:$BI$147)=0,1,SUMPRODUCT($AO$15:$AO$44,$BI$118:$BI$147)))</f>
        <v>0.42435369763007513</v>
      </c>
      <c r="AP118" s="461">
        <f>AP15*$BI118/(IF(SUMPRODUCT($AP$15:$AP$44,$BI$118:$BI$147)=0,1,SUMPRODUCT($AP$15:$AP$44,$BI$118:$BI$147)))</f>
        <v>0</v>
      </c>
      <c r="AQ118" s="461">
        <f>AQ15*$BI118/(IF(SUMPRODUCT($AQ$15:$AQ$44,$BI$118:$BI$147)=0,1,SUMPRODUCT($AQ$15:$AQ$44,$BI$118:$BI$147)))</f>
        <v>0</v>
      </c>
      <c r="AR118" s="461">
        <f>AR15*$BI118/(IF(SUMPRODUCT($AR$15:$AR$44,$BI$118:$BI$147)=0,1,SUMPRODUCT($AR$15:$AR$44,$BI$118:$BI$147)))</f>
        <v>0.42435369763007513</v>
      </c>
      <c r="AS118" s="461">
        <f>AS15*$BI118/(IF(SUMPRODUCT($AS$15:$AS$44,$BI$118:$BI$147)=0,1,SUMPRODUCT($AS$15:$AS$44,$BI$118:$BI$147)))</f>
        <v>0</v>
      </c>
      <c r="AT118" s="461">
        <f>AT15*$BI118/(IF(SUMPRODUCT($AT$15:$AT$44,$BI$118:$BI$147)=0,1,SUMPRODUCT($AT$15:$AT$44,$BI$118:$BI$147)))</f>
        <v>0.47477205227010222</v>
      </c>
      <c r="AU118" s="461">
        <f>AU15*$BI118/(IF(SUMPRODUCT($AU$15:$AU$44,$BI$118:$BI$147)=0,1,SUMPRODUCT($AU$15:$AU$44,$BI$118:$BI$147)))</f>
        <v>0</v>
      </c>
      <c r="AV118" s="461">
        <f>AV15*$BI118/(IF(SUMPRODUCT($AV$15:$AV$44,$BI$118:$BI$147)=0,1,SUMPRODUCT($AV$15:$AV$44,$BI$118:$BI$147)))</f>
        <v>0</v>
      </c>
      <c r="AW118" s="461">
        <f>AW15*$BI118/(IF(SUMPRODUCT($AW$15:$AW$44,$BI$118:$BI$147)=0,1,SUMPRODUCT($AW$15:$AW$44,$BI$118:$BI$147)))</f>
        <v>0</v>
      </c>
      <c r="AX118" s="461">
        <f>AX15*$BI118/(IF(SUMPRODUCT($AX$15:$AX$44,$BI$118:$BI$147)=0,1,SUMPRODUCT($AX$15:$AX$44,$BI$118:$BI$147)))</f>
        <v>0</v>
      </c>
      <c r="AY118" s="461">
        <f>AY15*$BI118/(IF(SUMPRODUCT($AY$15:$AY$44,$BI$118:$BI$147)=0,1,SUMPRODUCT($AY$15:$AY$44,$BI$118:$BI$147)))</f>
        <v>0.59571736401262576</v>
      </c>
      <c r="AZ118" s="461">
        <f>AZ15*$BI118/(IF(SUMPRODUCT($AZ$15:$AZ$44,$BI$118:$BI$147)=0,1,SUMPRODUCT($AZ$15:$AZ$44,$BI$118:$BI$147)))</f>
        <v>0</v>
      </c>
      <c r="BA118" s="461">
        <f>BA15*$BI118/(IF(SUMPRODUCT($BA$15:$BA$44,$BI$118:$BI$147)=0,1,SUMPRODUCT($BA$15:$BA$44,$BI$118:$BI$147)))</f>
        <v>0</v>
      </c>
      <c r="BB118" s="461">
        <f>BB15*$BI118/(IF(SUMPRODUCT($BB$15:$BB$44,$BI$118:$BI$147)=0,1,SUMPRODUCT($BB$15:$BB$44,$BI$118:$BI$147)))</f>
        <v>0</v>
      </c>
      <c r="BC118" s="461">
        <f>BC15*$BI118/(IF(SUMPRODUCT($BC$15:$BC$44,$BI$118:$BI$147)=0,1,SUMPRODUCT($BC$15:$BC$44,$BI$118:$BI$147)))</f>
        <v>0</v>
      </c>
      <c r="BD118" s="461">
        <f>BD15*$BI118/(IF(SUMPRODUCT($BD$15:$BD$44,$BI$118:$BI$147)=0,1,SUMPRODUCT($BD$15:$BD$44,$BI$118:$BI$147)))</f>
        <v>0</v>
      </c>
      <c r="BE118" s="461">
        <f>BE15*$BI118/(IF(SUMPRODUCT($BE$15:$BE$44,$BI$118:$BI$147)=0,1,SUMPRODUCT($BE$15:$BE$44,$BI$118:$BI$147)))</f>
        <v>0</v>
      </c>
      <c r="BF118" s="461">
        <f>BF15*$BI118/(IF(SUMPRODUCT($BF$15:$BF$44,$BI$118:$BI$147)=0,1,SUMPRODUCT($BF$15:$BF$44,$BI$118:$BI$147)))</f>
        <v>0</v>
      </c>
      <c r="BG118" s="461">
        <f>BG15*$BI118/(IF(SUMPRODUCT($BG$15:$BG$44,$BI$118:$BI$147)=0,1,SUMPRODUCT($BG$15:$BG$44,$BI$118:$BI$147)))</f>
        <v>0</v>
      </c>
      <c r="BH118" s="265"/>
      <c r="BI118" s="367">
        <f>'6. Network Design'!J59</f>
        <v>51284.995057995431</v>
      </c>
      <c r="BJ118" s="223"/>
    </row>
    <row r="119" spans="3:63">
      <c r="C119" s="256" t="str">
        <f t="shared" si="119"/>
        <v>S02</v>
      </c>
      <c r="D119" s="256" t="str">
        <f t="shared" si="119"/>
        <v>Изходящи повиквания към фиксирана линия (Outgoing Calls to Fixed Line)</v>
      </c>
      <c r="E119" s="461">
        <f t="shared" ref="E119:E147" si="120">E16*BI119/(IF(SUMPRODUCT($E$15:$E$44,$BI$118:$BI$147)=0,1,SUMPRODUCT($E$15:$E$44,$BI$118:$BI$147)))</f>
        <v>5.9247075272861188E-3</v>
      </c>
      <c r="F119" s="461">
        <f t="shared" ref="F119:F147" si="121">F16*BI119/(IF(SUMPRODUCT($F$15:$F$44,$BI$118:$BI$147)=0,1,SUMPRODUCT($F$15:$F$44,$BI$118:$BI$147)))</f>
        <v>4.7881886556088949E-3</v>
      </c>
      <c r="G119" s="461">
        <f t="shared" ref="G119:G147" si="122">G16*BI119/(IF(SUMPRODUCT($G$15:$G$44,$BI$118:$BI$147)=0,1,SUMPRODUCT($G$15:$G$44,$BI$118:$BI$147)))</f>
        <v>5.9247075272861188E-3</v>
      </c>
      <c r="H119" s="461">
        <f t="shared" ref="H119:H147" si="123">H16*BI119/(IF(SUMPRODUCT($H$15:$H$44,$BI$118:$BI$147)=0,1,SUMPRODUCT($H$15:$H$44,$BI$118:$BI$147)))</f>
        <v>4.7881886556088949E-3</v>
      </c>
      <c r="I119" s="461">
        <f t="shared" ref="I119:I147" si="124">I16*BI119/(IF(SUMPRODUCT($I$15:$I$44,$BI$118:$BI$147)=0,1,SUMPRODUCT($I$15:$I$44,$BI$118:$BI$147)))</f>
        <v>5.9247075272861188E-3</v>
      </c>
      <c r="J119" s="461">
        <f t="shared" ref="J119:J147" si="125">J16*BI119/(IF(SUMPRODUCT($J$15:$J$44,$BI$118:$BI$147)=0,1,SUMPRODUCT($J$15:$J$44,$BI$118:$BI$147)))</f>
        <v>4.7881886556088949E-3</v>
      </c>
      <c r="K119" s="461">
        <f t="shared" ref="K119:K147" si="126">K16*BI119/(IF(SUMPRODUCT($K$15:$K$44,$BI$118:$BI$147)=0,1,SUMPRODUCT($K$15:$K$44,$BI$118:$BI$147)))</f>
        <v>6.5161589681108321E-3</v>
      </c>
      <c r="L119" s="461">
        <f t="shared" ref="L119:L147" si="127">L16*BI119/(IF(SUMPRODUCT($L$15:$L$44,$BI$118:$BI$147)=0,1,SUMPRODUCT($L$15:$L$44,$BI$118:$BI$147)))</f>
        <v>6.8216428920978992E-3</v>
      </c>
      <c r="M119" s="461">
        <f t="shared" ref="M119:M147" si="128">M16*BI119/(IF(SUMPRODUCT($M$15:$M$44,$BI$118:$BI$147)=0,1,SUMPRODUCT($M$15:$M$44,$BI$118:$BI$147)))</f>
        <v>6.8216428920978992E-3</v>
      </c>
      <c r="N119" s="461">
        <f t="shared" ref="N119:N147" si="129">N16*BI119/(IF(SUMPRODUCT($N$15:$N$44,$BI$118:$BI$147)=0,1,SUMPRODUCT($N$15:$N$44,$BI$118:$BI$147)))</f>
        <v>0</v>
      </c>
      <c r="O119" s="461">
        <f t="shared" ref="O119:O147" si="130">O16*BI119/(IF(SUMPRODUCT($O$15:$O$44,$BI$118:$BI$147)=0,1,SUMPRODUCT($O$15:$O$44,$BI$118:$BI$147)))</f>
        <v>0</v>
      </c>
      <c r="P119" s="461">
        <f t="shared" ref="P119:P146" si="131">P16*BI119/(IF(SUMPRODUCT($P$15:$P$44,$BI$118:$BI$147)=0,1,SUMPRODUCT($P$15:$P$44,$BI$118:$BI$147)))</f>
        <v>0</v>
      </c>
      <c r="Q119" s="461">
        <f t="shared" ref="Q119:Q146" si="132">Q16*BI119/(IF(SUMPRODUCT($Q$15:$Q$44,$BI$118:$BI$147)=0,1,SUMPRODUCT($Q$15:$Q$44,$BI$118:$BI$147)))</f>
        <v>0</v>
      </c>
      <c r="R119" s="461">
        <f t="shared" ref="R119:R147" si="133">R16*BI119/(IF(SUMPRODUCT($R$15:$R$44,$BI$118:$BI$147)=0,1,SUMPRODUCT($R$15:$R$44,$BI$118:$BI$147)))</f>
        <v>6.8216428920978992E-3</v>
      </c>
      <c r="S119" s="461">
        <f t="shared" ref="S119:S147" si="134">S16*BI119/(IF(SUMPRODUCT($S$15:$S$44,$BI$118:$BI$147)=0,1,SUMPRODUCT($S$15:$S$44,$BI$118:$BI$147)))</f>
        <v>6.8216428920978992E-3</v>
      </c>
      <c r="T119" s="461">
        <f t="shared" ref="T119:T147" si="135">T16*BI119/(IF(SUMPRODUCT($T$15:$T$44,$BI$118:$BI$147)=0,1,SUMPRODUCT($T$15:$T$44,$BI$118:$BI$147)))</f>
        <v>0</v>
      </c>
      <c r="U119" s="461">
        <f t="shared" ref="U119:U146" si="136">U16*BI119/(IF(SUMPRODUCT($U$15:$U$44,$BI$118:$BI$147)=0,1,SUMPRODUCT($U$15:$U$44,$BI$118:$BI$147)))</f>
        <v>7.6321366205188397E-3</v>
      </c>
      <c r="V119" s="461">
        <f t="shared" ref="V119:V147" si="137">V16*BI119/(IF(SUMPRODUCT($V$15:$V$44,$BI$118:$BI$147)=0,1,SUMPRODUCT($V$15:$V$44,$BI$118:$BI$147)))</f>
        <v>0</v>
      </c>
      <c r="W119" s="461">
        <f t="shared" ref="W119:W147" si="138">W16*BI119/(IF(SUMPRODUCT($W$15:$W$44,$BI$118:$BI$147)=0,1,SUMPRODUCT($W$15:$W$44,$BI$118:$BI$147)))</f>
        <v>2.6795506166024302E-2</v>
      </c>
      <c r="X119" s="461">
        <f t="shared" ref="X119:X147" si="139">X16*BI119/(IF(SUMPRODUCT($X$15:$X$44,$BI$118:$BI$147)=0,1,SUMPRODUCT($X$15:$X$44,$BI$118:$BI$147)))</f>
        <v>0</v>
      </c>
      <c r="Y119" s="461">
        <f t="shared" ref="Y119:Y147" si="140">Y16*BI119/(IF(SUMPRODUCT($Y$15:$Y$44,$BI$118:$BI$147)=0,1,SUMPRODUCT($Y$15:$Y$44,$BI$118:$BI$147)))</f>
        <v>0</v>
      </c>
      <c r="Z119" s="461">
        <f t="shared" ref="Z119:Z147" si="141">Z16*BI119/(IF(SUMPRODUCT($Z$15:$Z$44,$BI$118:$BI$147)=0,1,SUMPRODUCT($Z$15:$Z$44,$BI$118:$BI$147)))</f>
        <v>0</v>
      </c>
      <c r="AA119" s="461">
        <f t="shared" ref="AA119:AA147" si="142">AA16*BI119/(IF(SUMPRODUCT($AA$15:$AA$44,$BI$118:$BI$147)=0,1,SUMPRODUCT($AA$15:$AA$44,$BI$118:$BI$147)))</f>
        <v>0</v>
      </c>
      <c r="AB119" s="461">
        <f t="shared" ref="AB119:AB147" si="143">AB16*BI119/(IF(SUMPRODUCT($AB$15:$AB$44,$BI$118:$BI$147)=0,1,SUMPRODUCT($AB$15:$AB$44,$BI$118:$BI$147)))</f>
        <v>4.7881886556088949E-3</v>
      </c>
      <c r="AC119" s="461">
        <f t="shared" ref="AC119:AC147" si="144">AC16*BI119/(IF(SUMPRODUCT($AC$15:$AC$44,$BI$118:$BI$147)=0,1,SUMPRODUCT($AC$15:$AC$44,$BI$118:$BI$147)))</f>
        <v>4.7881886556088949E-3</v>
      </c>
      <c r="AD119" s="461">
        <f t="shared" ref="AD119:AD147" si="145">AD16*BI119/(IF(SUMPRODUCT($AD$15:$AD$44,$BI$118:$BI$147)=0,1,SUMPRODUCT($AD$15:$AD$44,$BI$118:$BI$147)))</f>
        <v>0</v>
      </c>
      <c r="AE119" s="461">
        <f t="shared" ref="AE119:AE147" si="146">AE16*BI119/(IF(SUMPRODUCT($AE$15:$AE$44,$BI$118:$BI$147)=0,1,SUMPRODUCT($AE$15:$AE$44,$BI$118:$BI$147)))</f>
        <v>0</v>
      </c>
      <c r="AF119" s="461">
        <f t="shared" ref="AF119:AF147" si="147">AF16*BI119/(IF(SUMPRODUCT($AF$15:$AF$44,$BI$118:$BI$147)=0,1,SUMPRODUCT($AF$15:$AF$44,$BI$118:$BI$147)))</f>
        <v>0</v>
      </c>
      <c r="AG119" s="461">
        <f t="shared" ref="AG119:AG147" si="148">AG16*$BI119/(IF(SUMPRODUCT($AG$15:$AG$44,$BI$118:$BI$147)=0,1,SUMPRODUCT($AG$15:$AG$44,$BI$118:$BI$147)))</f>
        <v>0</v>
      </c>
      <c r="AH119" s="461">
        <f t="shared" ref="AH119:AH147" si="149">AH16*$BI119/(IF(SUMPRODUCT($AH$15:$AH$44,$BI$118:$BI$147)=0,1,SUMPRODUCT($AH$15:$AH$44,$BI$118:$BI$147)))</f>
        <v>0</v>
      </c>
      <c r="AI119" s="461">
        <f t="shared" ref="AI119:AI147" si="150">AI16*$BI119/(IF(SUMPRODUCT($AI$15:$AI$44,$BI$118:$BI$147)=0,1,SUMPRODUCT($AI$15:$AI$44,$BI$118:$BI$147)))</f>
        <v>5.9247075272861188E-3</v>
      </c>
      <c r="AJ119" s="461">
        <f t="shared" ref="AJ119:AJ147" si="151">AJ16*$BI119/(IF(SUMPRODUCT($AJ$15:$AJ$44,$BI$118:$BI$147)=0,1,SUMPRODUCT($AJ$15:$AJ$44,$BI$118:$BI$147)))</f>
        <v>4.7881886556088949E-3</v>
      </c>
      <c r="AK119" s="461">
        <f t="shared" ref="AK119:AK147" si="152">AK16*$BI119/(IF(SUMPRODUCT($AK$15:$AK$44,$BI$118:$BI$147)=0,1,SUMPRODUCT($AK$15:$AK$44,$BI$118:$BI$147)))</f>
        <v>5.9247075272861188E-3</v>
      </c>
      <c r="AL119" s="461">
        <f t="shared" ref="AL119:AL147" si="153">AL16*$BI119/(IF(SUMPRODUCT($AL$15:$AL$44,$BI$118:$BI$147)=0,1,SUMPRODUCT($AL$15:$AL$44,$BI$118:$BI$147)))</f>
        <v>4.7881886556088949E-3</v>
      </c>
      <c r="AM119" s="461">
        <f t="shared" ref="AM119:AM147" si="154">AM16*$BI119/(IF(SUMPRODUCT($AM$15:$AM$44,$BI$118:$BI$147)=0,1,SUMPRODUCT($AM$15:$AM$44,$BI$118:$BI$147)))</f>
        <v>5.9247075272861188E-3</v>
      </c>
      <c r="AN119" s="461">
        <f t="shared" ref="AN119:AN147" si="155">AN16*$BI119/(IF(SUMPRODUCT($AN$15:$AN$44,$BI$118:$BI$147)=0,1,SUMPRODUCT($AN$15:$AN$44,$BI$118:$BI$147)))</f>
        <v>6.8216428920978992E-3</v>
      </c>
      <c r="AO119" s="461">
        <f t="shared" ref="AO119:AO147" si="156">AO16*$BI119/(IF(SUMPRODUCT($AO$15:$AO$44,$BI$118:$BI$147)=0,1,SUMPRODUCT($AO$15:$AO$44,$BI$118:$BI$147)))</f>
        <v>6.8216428920978992E-3</v>
      </c>
      <c r="AP119" s="461">
        <f t="shared" ref="AP119:AP147" si="157">AP16*$BI119/(IF(SUMPRODUCT($AP$15:$AP$44,$BI$118:$BI$147)=0,1,SUMPRODUCT($AP$15:$AP$44,$BI$118:$BI$147)))</f>
        <v>0</v>
      </c>
      <c r="AQ119" s="461">
        <f t="shared" ref="AQ119:AQ147" si="158">AQ16*$BI119/(IF(SUMPRODUCT($AQ$15:$AQ$44,$BI$118:$BI$147)=0,1,SUMPRODUCT($AQ$15:$AQ$44,$BI$118:$BI$147)))</f>
        <v>0</v>
      </c>
      <c r="AR119" s="461">
        <f t="shared" ref="AR119:AR147" si="159">AR16*$BI119/(IF(SUMPRODUCT($AR$15:$AR$44,$BI$118:$BI$147)=0,1,SUMPRODUCT($AR$15:$AR$44,$BI$118:$BI$147)))</f>
        <v>6.8216428920978992E-3</v>
      </c>
      <c r="AS119" s="461">
        <f t="shared" ref="AS119:AS147" si="160">AS16*$BI119/(IF(SUMPRODUCT($AS$15:$AS$44,$BI$118:$BI$147)=0,1,SUMPRODUCT($AS$15:$AS$44,$BI$118:$BI$147)))</f>
        <v>0</v>
      </c>
      <c r="AT119" s="461">
        <f t="shared" ref="AT119:AT147" si="161">AT16*$BI119/(IF(SUMPRODUCT($AT$15:$AT$44,$BI$118:$BI$147)=0,1,SUMPRODUCT($AT$15:$AT$44,$BI$118:$BI$147)))</f>
        <v>7.6321366205188397E-3</v>
      </c>
      <c r="AU119" s="461">
        <f t="shared" ref="AU119:AU147" si="162">AU16*$BI119/(IF(SUMPRODUCT($AU$15:$AU$44,$BI$118:$BI$147)=0,1,SUMPRODUCT($AU$15:$AU$44,$BI$118:$BI$147)))</f>
        <v>0</v>
      </c>
      <c r="AV119" s="461">
        <f t="shared" ref="AV119:AV147" si="163">AV16*$BI119/(IF(SUMPRODUCT($AV$15:$AV$44,$BI$118:$BI$147)=0,1,SUMPRODUCT($AV$15:$AV$44,$BI$118:$BI$147)))</f>
        <v>2.6795506166024302E-2</v>
      </c>
      <c r="AW119" s="461">
        <f t="shared" ref="AW119:AW147" si="164">AW16*$BI119/(IF(SUMPRODUCT($AW$15:$AW$44,$BI$118:$BI$147)=0,1,SUMPRODUCT($AW$15:$AW$44,$BI$118:$BI$147)))</f>
        <v>0</v>
      </c>
      <c r="AX119" s="461">
        <f t="shared" ref="AX119:AX147" si="165">AX16*$BI119/(IF(SUMPRODUCT($AX$15:$AX$44,$BI$118:$BI$147)=0,1,SUMPRODUCT($AX$15:$AX$44,$BI$118:$BI$147)))</f>
        <v>0</v>
      </c>
      <c r="AY119" s="461">
        <f t="shared" ref="AY119:AY147" si="166">AY16*$BI119/(IF(SUMPRODUCT($AY$15:$AY$44,$BI$118:$BI$147)=0,1,SUMPRODUCT($AY$15:$AY$44,$BI$118:$BI$147)))</f>
        <v>4.7881886556088949E-3</v>
      </c>
      <c r="AZ119" s="461">
        <f t="shared" ref="AZ119:AZ147" si="167">AZ16*$BI119/(IF(SUMPRODUCT($AZ$15:$AZ$44,$BI$118:$BI$147)=0,1,SUMPRODUCT($AZ$15:$AZ$44,$BI$118:$BI$147)))</f>
        <v>0</v>
      </c>
      <c r="BA119" s="461">
        <f t="shared" ref="BA119:BA147" si="168">BA16*$BI119/(IF(SUMPRODUCT($BA$15:$BA$44,$BI$118:$BI$147)=0,1,SUMPRODUCT($BA$15:$BA$44,$BI$118:$BI$147)))</f>
        <v>0</v>
      </c>
      <c r="BB119" s="461">
        <f t="shared" ref="BB119:BB147" si="169">BB16*$BI119/(IF(SUMPRODUCT($BB$15:$BB$44,$BI$118:$BI$147)=0,1,SUMPRODUCT($BB$15:$BB$44,$BI$118:$BI$147)))</f>
        <v>0</v>
      </c>
      <c r="BC119" s="461">
        <f t="shared" ref="BC119:BC147" si="170">BC16*$BI119/(IF(SUMPRODUCT($BC$15:$BC$44,$BI$118:$BI$147)=0,1,SUMPRODUCT($BC$15:$BC$44,$BI$118:$BI$147)))</f>
        <v>0</v>
      </c>
      <c r="BD119" s="461">
        <f t="shared" ref="BD119:BD147" si="171">BD16*$BI119/(IF(SUMPRODUCT($BD$15:$BD$44,$BI$118:$BI$147)=0,1,SUMPRODUCT($BD$15:$BD$44,$BI$118:$BI$147)))</f>
        <v>0</v>
      </c>
      <c r="BE119" s="461">
        <f t="shared" ref="BE119:BE147" si="172">BE16*$BI119/(IF(SUMPRODUCT($BE$15:$BE$44,$BI$118:$BI$147)=0,1,SUMPRODUCT($BE$15:$BE$44,$BI$118:$BI$147)))</f>
        <v>0</v>
      </c>
      <c r="BF119" s="461">
        <f t="shared" ref="BF119:BF147" si="173">BF16*$BI119/(IF(SUMPRODUCT($BF$15:$BF$44,$BI$118:$BI$147)=0,1,SUMPRODUCT($BF$15:$BF$44,$BI$118:$BI$147)))</f>
        <v>0</v>
      </c>
      <c r="BG119" s="461">
        <f t="shared" ref="BG119:BG147" si="174">BG16*$BI119/(IF(SUMPRODUCT($BG$15:$BG$44,$BI$118:$BI$147)=0,1,SUMPRODUCT($BG$15:$BG$44,$BI$118:$BI$147)))</f>
        <v>0</v>
      </c>
      <c r="BH119" s="265"/>
      <c r="BI119" s="367">
        <f>'6. Network Design'!J60</f>
        <v>824.42529418849517</v>
      </c>
      <c r="BJ119" s="223"/>
    </row>
    <row r="120" spans="3:63">
      <c r="C120" s="256" t="str">
        <f t="shared" si="119"/>
        <v>S03</v>
      </c>
      <c r="D120" s="256" t="str">
        <f t="shared" si="119"/>
        <v>Изходящи повиквания към други мобилни мрежи (Outgoing Calls to Other Mobile)</v>
      </c>
      <c r="E120" s="461">
        <f t="shared" si="120"/>
        <v>6.1065617044195282E-2</v>
      </c>
      <c r="F120" s="461">
        <f t="shared" si="121"/>
        <v>4.9351582914795342E-2</v>
      </c>
      <c r="G120" s="461">
        <f t="shared" si="122"/>
        <v>6.1065617044195282E-2</v>
      </c>
      <c r="H120" s="461">
        <f t="shared" si="123"/>
        <v>4.9351582914795342E-2</v>
      </c>
      <c r="I120" s="461">
        <f t="shared" si="124"/>
        <v>6.1065617044195282E-2</v>
      </c>
      <c r="J120" s="461">
        <f t="shared" si="125"/>
        <v>4.9351582914795342E-2</v>
      </c>
      <c r="K120" s="461">
        <f t="shared" si="126"/>
        <v>6.7161672759908128E-2</v>
      </c>
      <c r="L120" s="461">
        <f t="shared" si="127"/>
        <v>7.0310277856351966E-2</v>
      </c>
      <c r="M120" s="461">
        <f t="shared" si="128"/>
        <v>7.0310277856351966E-2</v>
      </c>
      <c r="N120" s="461">
        <f t="shared" si="129"/>
        <v>0</v>
      </c>
      <c r="O120" s="461">
        <f t="shared" si="130"/>
        <v>0</v>
      </c>
      <c r="P120" s="461">
        <f t="shared" si="131"/>
        <v>0</v>
      </c>
      <c r="Q120" s="461">
        <f t="shared" si="132"/>
        <v>0</v>
      </c>
      <c r="R120" s="461">
        <f t="shared" si="133"/>
        <v>7.0310277856351966E-2</v>
      </c>
      <c r="S120" s="461">
        <f t="shared" si="134"/>
        <v>7.0310277856351966E-2</v>
      </c>
      <c r="T120" s="461">
        <f t="shared" si="135"/>
        <v>0</v>
      </c>
      <c r="U120" s="461">
        <f t="shared" si="136"/>
        <v>7.8663989733020107E-2</v>
      </c>
      <c r="V120" s="461">
        <f t="shared" si="137"/>
        <v>0</v>
      </c>
      <c r="W120" s="461">
        <f t="shared" si="138"/>
        <v>0.27617972878896391</v>
      </c>
      <c r="X120" s="461">
        <f t="shared" si="139"/>
        <v>0</v>
      </c>
      <c r="Y120" s="461">
        <f t="shared" si="140"/>
        <v>0</v>
      </c>
      <c r="Z120" s="461">
        <f t="shared" si="141"/>
        <v>0</v>
      </c>
      <c r="AA120" s="461">
        <f t="shared" si="142"/>
        <v>0</v>
      </c>
      <c r="AB120" s="461">
        <f t="shared" si="143"/>
        <v>4.9351582914795342E-2</v>
      </c>
      <c r="AC120" s="461">
        <f t="shared" si="144"/>
        <v>4.9351582914795342E-2</v>
      </c>
      <c r="AD120" s="461">
        <f t="shared" si="145"/>
        <v>0</v>
      </c>
      <c r="AE120" s="461">
        <f t="shared" si="146"/>
        <v>0</v>
      </c>
      <c r="AF120" s="461">
        <f t="shared" si="147"/>
        <v>0</v>
      </c>
      <c r="AG120" s="461">
        <f t="shared" si="148"/>
        <v>0</v>
      </c>
      <c r="AH120" s="461">
        <f t="shared" si="149"/>
        <v>0</v>
      </c>
      <c r="AI120" s="461">
        <f t="shared" si="150"/>
        <v>6.1065617044195282E-2</v>
      </c>
      <c r="AJ120" s="461">
        <f t="shared" si="151"/>
        <v>4.9351582914795342E-2</v>
      </c>
      <c r="AK120" s="461">
        <f t="shared" si="152"/>
        <v>6.1065617044195282E-2</v>
      </c>
      <c r="AL120" s="461">
        <f t="shared" si="153"/>
        <v>4.9351582914795342E-2</v>
      </c>
      <c r="AM120" s="461">
        <f t="shared" si="154"/>
        <v>6.1065617044195282E-2</v>
      </c>
      <c r="AN120" s="461">
        <f t="shared" si="155"/>
        <v>7.0310277856351966E-2</v>
      </c>
      <c r="AO120" s="461">
        <f t="shared" si="156"/>
        <v>7.0310277856351966E-2</v>
      </c>
      <c r="AP120" s="461">
        <f t="shared" si="157"/>
        <v>0</v>
      </c>
      <c r="AQ120" s="461">
        <f t="shared" si="158"/>
        <v>0</v>
      </c>
      <c r="AR120" s="461">
        <f t="shared" si="159"/>
        <v>7.0310277856351966E-2</v>
      </c>
      <c r="AS120" s="461">
        <f t="shared" si="160"/>
        <v>0</v>
      </c>
      <c r="AT120" s="461">
        <f t="shared" si="161"/>
        <v>7.8663989733020107E-2</v>
      </c>
      <c r="AU120" s="461">
        <f t="shared" si="162"/>
        <v>0</v>
      </c>
      <c r="AV120" s="461">
        <f t="shared" si="163"/>
        <v>0.27617972878896391</v>
      </c>
      <c r="AW120" s="461">
        <f t="shared" si="164"/>
        <v>0</v>
      </c>
      <c r="AX120" s="461">
        <f t="shared" si="165"/>
        <v>0</v>
      </c>
      <c r="AY120" s="461">
        <f t="shared" si="166"/>
        <v>4.9351582914795342E-2</v>
      </c>
      <c r="AZ120" s="461">
        <f t="shared" si="167"/>
        <v>0</v>
      </c>
      <c r="BA120" s="461">
        <f t="shared" si="168"/>
        <v>0</v>
      </c>
      <c r="BB120" s="461">
        <f t="shared" si="169"/>
        <v>0</v>
      </c>
      <c r="BC120" s="461">
        <f t="shared" si="170"/>
        <v>0</v>
      </c>
      <c r="BD120" s="461">
        <f t="shared" si="171"/>
        <v>0</v>
      </c>
      <c r="BE120" s="461">
        <f t="shared" si="172"/>
        <v>0</v>
      </c>
      <c r="BF120" s="461">
        <f t="shared" si="173"/>
        <v>0</v>
      </c>
      <c r="BG120" s="461">
        <f t="shared" si="174"/>
        <v>0</v>
      </c>
      <c r="BH120" s="265"/>
      <c r="BI120" s="367">
        <f>'6. Network Design'!J61</f>
        <v>8497.303717458497</v>
      </c>
      <c r="BJ120" s="223"/>
    </row>
    <row r="121" spans="3:63">
      <c r="C121" s="256" t="str">
        <f t="shared" si="119"/>
        <v>S04</v>
      </c>
      <c r="D121" s="256" t="str">
        <f t="shared" si="119"/>
        <v>Изходящи международни повиквания (Outgoing Calls to International)</v>
      </c>
      <c r="E121" s="461">
        <f t="shared" si="120"/>
        <v>2.9528480667752321E-3</v>
      </c>
      <c r="F121" s="461">
        <f t="shared" si="121"/>
        <v>2.3864120802510333E-3</v>
      </c>
      <c r="G121" s="461">
        <f t="shared" si="122"/>
        <v>2.9528480667752321E-3</v>
      </c>
      <c r="H121" s="461">
        <f t="shared" si="123"/>
        <v>2.3864120802510333E-3</v>
      </c>
      <c r="I121" s="461">
        <f t="shared" si="124"/>
        <v>2.9528480667752321E-3</v>
      </c>
      <c r="J121" s="461">
        <f t="shared" si="125"/>
        <v>2.3864120802510333E-3</v>
      </c>
      <c r="K121" s="461">
        <f t="shared" si="126"/>
        <v>3.2476248529013595E-3</v>
      </c>
      <c r="L121" s="461">
        <f t="shared" si="127"/>
        <v>3.3998766915316657E-3</v>
      </c>
      <c r="M121" s="461">
        <f t="shared" si="128"/>
        <v>3.3998766915316657E-3</v>
      </c>
      <c r="N121" s="461">
        <f t="shared" si="129"/>
        <v>0</v>
      </c>
      <c r="O121" s="461">
        <f t="shared" si="130"/>
        <v>0</v>
      </c>
      <c r="P121" s="461">
        <f t="shared" si="131"/>
        <v>0</v>
      </c>
      <c r="Q121" s="461">
        <f t="shared" si="132"/>
        <v>0</v>
      </c>
      <c r="R121" s="461">
        <f t="shared" si="133"/>
        <v>3.3998766915316657E-3</v>
      </c>
      <c r="S121" s="461">
        <f t="shared" si="134"/>
        <v>3.3998766915316657E-3</v>
      </c>
      <c r="T121" s="461">
        <f t="shared" si="135"/>
        <v>0</v>
      </c>
      <c r="U121" s="461">
        <f t="shared" si="136"/>
        <v>3.8038231864563673E-3</v>
      </c>
      <c r="V121" s="461">
        <f t="shared" si="137"/>
        <v>0</v>
      </c>
      <c r="W121" s="461">
        <f t="shared" si="138"/>
        <v>0</v>
      </c>
      <c r="X121" s="461">
        <f t="shared" si="139"/>
        <v>9.2642927972464775E-2</v>
      </c>
      <c r="Y121" s="461">
        <f t="shared" si="140"/>
        <v>0</v>
      </c>
      <c r="Z121" s="461">
        <f t="shared" si="141"/>
        <v>0</v>
      </c>
      <c r="AA121" s="461">
        <f t="shared" si="142"/>
        <v>0</v>
      </c>
      <c r="AB121" s="461">
        <f t="shared" si="143"/>
        <v>2.3864120802510333E-3</v>
      </c>
      <c r="AC121" s="461">
        <f t="shared" si="144"/>
        <v>2.3864120802510333E-3</v>
      </c>
      <c r="AD121" s="461">
        <f t="shared" si="145"/>
        <v>0</v>
      </c>
      <c r="AE121" s="461">
        <f t="shared" si="146"/>
        <v>0</v>
      </c>
      <c r="AF121" s="461">
        <f t="shared" si="147"/>
        <v>0</v>
      </c>
      <c r="AG121" s="461">
        <f t="shared" si="148"/>
        <v>0</v>
      </c>
      <c r="AH121" s="461">
        <f t="shared" si="149"/>
        <v>0</v>
      </c>
      <c r="AI121" s="461">
        <f t="shared" si="150"/>
        <v>2.9528480667752321E-3</v>
      </c>
      <c r="AJ121" s="461">
        <f t="shared" si="151"/>
        <v>2.3864120802510333E-3</v>
      </c>
      <c r="AK121" s="461">
        <f t="shared" si="152"/>
        <v>2.9528480667752321E-3</v>
      </c>
      <c r="AL121" s="461">
        <f t="shared" si="153"/>
        <v>2.3864120802510333E-3</v>
      </c>
      <c r="AM121" s="461">
        <f t="shared" si="154"/>
        <v>2.9528480667752321E-3</v>
      </c>
      <c r="AN121" s="461">
        <f t="shared" si="155"/>
        <v>3.3998766915316657E-3</v>
      </c>
      <c r="AO121" s="461">
        <f t="shared" si="156"/>
        <v>3.3998766915316657E-3</v>
      </c>
      <c r="AP121" s="461">
        <f t="shared" si="157"/>
        <v>0</v>
      </c>
      <c r="AQ121" s="461">
        <f t="shared" si="158"/>
        <v>0</v>
      </c>
      <c r="AR121" s="461">
        <f t="shared" si="159"/>
        <v>3.3998766915316657E-3</v>
      </c>
      <c r="AS121" s="461">
        <f t="shared" si="160"/>
        <v>0</v>
      </c>
      <c r="AT121" s="461">
        <f t="shared" si="161"/>
        <v>3.8038231864563673E-3</v>
      </c>
      <c r="AU121" s="461">
        <f t="shared" si="162"/>
        <v>0</v>
      </c>
      <c r="AV121" s="461">
        <f t="shared" si="163"/>
        <v>0</v>
      </c>
      <c r="AW121" s="461">
        <f t="shared" si="164"/>
        <v>9.2642927972464775E-2</v>
      </c>
      <c r="AX121" s="461">
        <f t="shared" si="165"/>
        <v>0</v>
      </c>
      <c r="AY121" s="461">
        <f t="shared" si="166"/>
        <v>2.3864120802510333E-3</v>
      </c>
      <c r="AZ121" s="461">
        <f t="shared" si="167"/>
        <v>0</v>
      </c>
      <c r="BA121" s="461">
        <f t="shared" si="168"/>
        <v>0</v>
      </c>
      <c r="BB121" s="461">
        <f t="shared" si="169"/>
        <v>0</v>
      </c>
      <c r="BC121" s="461">
        <f t="shared" si="170"/>
        <v>0</v>
      </c>
      <c r="BD121" s="461">
        <f t="shared" si="171"/>
        <v>0</v>
      </c>
      <c r="BE121" s="461">
        <f t="shared" si="172"/>
        <v>0</v>
      </c>
      <c r="BF121" s="461">
        <f t="shared" si="173"/>
        <v>0</v>
      </c>
      <c r="BG121" s="461">
        <f t="shared" si="174"/>
        <v>0</v>
      </c>
      <c r="BH121" s="265"/>
      <c r="BI121" s="367">
        <f>'6. Network Design'!J62</f>
        <v>410.88992577836268</v>
      </c>
      <c r="BJ121" s="223"/>
    </row>
    <row r="122" spans="3:63">
      <c r="C122" s="256" t="str">
        <f t="shared" si="119"/>
        <v>S05</v>
      </c>
      <c r="D122" s="256" t="str">
        <f t="shared" si="119"/>
        <v>Входящи повиквания от фиксирана линия (Incoming calls from fixed)</v>
      </c>
      <c r="E122" s="461">
        <f t="shared" si="120"/>
        <v>2.9795401273183223E-3</v>
      </c>
      <c r="F122" s="461">
        <f t="shared" si="121"/>
        <v>2.4079838828925375E-3</v>
      </c>
      <c r="G122" s="461">
        <f t="shared" si="122"/>
        <v>2.9795401273183223E-3</v>
      </c>
      <c r="H122" s="461">
        <f t="shared" si="123"/>
        <v>2.4079838828925375E-3</v>
      </c>
      <c r="I122" s="461">
        <f t="shared" si="124"/>
        <v>2.9795401273183223E-3</v>
      </c>
      <c r="J122" s="461">
        <f t="shared" si="125"/>
        <v>2.4079838828925375E-3</v>
      </c>
      <c r="K122" s="461">
        <f t="shared" si="126"/>
        <v>3.276981527283038E-3</v>
      </c>
      <c r="L122" s="461">
        <f t="shared" si="127"/>
        <v>3.4306096356036954E-3</v>
      </c>
      <c r="M122" s="461">
        <f t="shared" si="128"/>
        <v>3.4306096356036954E-3</v>
      </c>
      <c r="N122" s="461">
        <f t="shared" si="129"/>
        <v>0</v>
      </c>
      <c r="O122" s="461">
        <f t="shared" si="130"/>
        <v>0</v>
      </c>
      <c r="P122" s="461">
        <f t="shared" si="131"/>
        <v>0</v>
      </c>
      <c r="Q122" s="461">
        <f t="shared" si="132"/>
        <v>0</v>
      </c>
      <c r="R122" s="461">
        <f t="shared" si="133"/>
        <v>3.4306096356036954E-3</v>
      </c>
      <c r="S122" s="461">
        <f t="shared" si="134"/>
        <v>3.4306096356036954E-3</v>
      </c>
      <c r="T122" s="461">
        <f t="shared" si="135"/>
        <v>0</v>
      </c>
      <c r="U122" s="461">
        <f t="shared" si="136"/>
        <v>0</v>
      </c>
      <c r="V122" s="461">
        <f t="shared" si="137"/>
        <v>3.2304853834720024E-2</v>
      </c>
      <c r="W122" s="461">
        <f t="shared" si="138"/>
        <v>1.3475481361026068E-2</v>
      </c>
      <c r="X122" s="461">
        <f t="shared" si="139"/>
        <v>0</v>
      </c>
      <c r="Y122" s="461">
        <f t="shared" si="140"/>
        <v>0</v>
      </c>
      <c r="Z122" s="461">
        <f t="shared" si="141"/>
        <v>0</v>
      </c>
      <c r="AA122" s="461">
        <f t="shared" si="142"/>
        <v>0</v>
      </c>
      <c r="AB122" s="461">
        <f t="shared" si="143"/>
        <v>2.4079838828925375E-3</v>
      </c>
      <c r="AC122" s="461">
        <f t="shared" si="144"/>
        <v>2.4079838828925375E-3</v>
      </c>
      <c r="AD122" s="461">
        <f t="shared" si="145"/>
        <v>0</v>
      </c>
      <c r="AE122" s="461">
        <f t="shared" si="146"/>
        <v>0</v>
      </c>
      <c r="AF122" s="461">
        <f t="shared" si="147"/>
        <v>0</v>
      </c>
      <c r="AG122" s="461">
        <f t="shared" si="148"/>
        <v>0</v>
      </c>
      <c r="AH122" s="461">
        <f t="shared" si="149"/>
        <v>0</v>
      </c>
      <c r="AI122" s="461">
        <f t="shared" si="150"/>
        <v>2.9795401273183223E-3</v>
      </c>
      <c r="AJ122" s="461">
        <f t="shared" si="151"/>
        <v>2.4079838828925375E-3</v>
      </c>
      <c r="AK122" s="461">
        <f t="shared" si="152"/>
        <v>2.9795401273183223E-3</v>
      </c>
      <c r="AL122" s="461">
        <f t="shared" si="153"/>
        <v>2.4079838828925375E-3</v>
      </c>
      <c r="AM122" s="461">
        <f t="shared" si="154"/>
        <v>2.9795401273183223E-3</v>
      </c>
      <c r="AN122" s="461">
        <f t="shared" si="155"/>
        <v>3.4306096356036954E-3</v>
      </c>
      <c r="AO122" s="461">
        <f t="shared" si="156"/>
        <v>3.4306096356036954E-3</v>
      </c>
      <c r="AP122" s="461">
        <f t="shared" si="157"/>
        <v>0</v>
      </c>
      <c r="AQ122" s="461">
        <f t="shared" si="158"/>
        <v>0</v>
      </c>
      <c r="AR122" s="461">
        <f t="shared" si="159"/>
        <v>3.4306096356036954E-3</v>
      </c>
      <c r="AS122" s="461">
        <f t="shared" si="160"/>
        <v>0</v>
      </c>
      <c r="AT122" s="461">
        <f t="shared" si="161"/>
        <v>0</v>
      </c>
      <c r="AU122" s="461">
        <f t="shared" si="162"/>
        <v>3.2304853834720024E-2</v>
      </c>
      <c r="AV122" s="461">
        <f t="shared" si="163"/>
        <v>1.3475481361026068E-2</v>
      </c>
      <c r="AW122" s="461">
        <f t="shared" si="164"/>
        <v>0</v>
      </c>
      <c r="AX122" s="461">
        <f t="shared" si="165"/>
        <v>0</v>
      </c>
      <c r="AY122" s="461">
        <f t="shared" si="166"/>
        <v>2.4079838828925375E-3</v>
      </c>
      <c r="AZ122" s="461">
        <f t="shared" si="167"/>
        <v>0</v>
      </c>
      <c r="BA122" s="461">
        <f t="shared" si="168"/>
        <v>0</v>
      </c>
      <c r="BB122" s="461">
        <f t="shared" si="169"/>
        <v>0</v>
      </c>
      <c r="BC122" s="461">
        <f t="shared" si="170"/>
        <v>0</v>
      </c>
      <c r="BD122" s="461">
        <f t="shared" si="171"/>
        <v>0</v>
      </c>
      <c r="BE122" s="461">
        <f t="shared" si="172"/>
        <v>0</v>
      </c>
      <c r="BF122" s="461">
        <f t="shared" si="173"/>
        <v>0</v>
      </c>
      <c r="BG122" s="461">
        <f t="shared" si="174"/>
        <v>0</v>
      </c>
      <c r="BH122" s="265"/>
      <c r="BI122" s="367">
        <f>'6. Network Design'!J63</f>
        <v>414.60413610256649</v>
      </c>
      <c r="BJ122" s="223"/>
    </row>
    <row r="123" spans="3:63">
      <c r="C123" s="256" t="str">
        <f t="shared" si="119"/>
        <v>S06</v>
      </c>
      <c r="D123" s="256" t="str">
        <f t="shared" si="119"/>
        <v>Входящи повиквания от други мобилни мрежи (Incoming calls from other mobile)</v>
      </c>
      <c r="E123" s="461">
        <f t="shared" si="120"/>
        <v>6.0059474184678378E-2</v>
      </c>
      <c r="F123" s="461">
        <f t="shared" si="121"/>
        <v>4.8538445421733724E-2</v>
      </c>
      <c r="G123" s="461">
        <f t="shared" si="122"/>
        <v>6.0059474184678378E-2</v>
      </c>
      <c r="H123" s="461">
        <f t="shared" si="123"/>
        <v>4.8538445421733724E-2</v>
      </c>
      <c r="I123" s="461">
        <f t="shared" si="124"/>
        <v>6.0059474184678378E-2</v>
      </c>
      <c r="J123" s="461">
        <f t="shared" si="125"/>
        <v>4.8538445421733724E-2</v>
      </c>
      <c r="K123" s="461">
        <f t="shared" si="126"/>
        <v>6.6055088715540139E-2</v>
      </c>
      <c r="L123" s="461">
        <f t="shared" si="127"/>
        <v>6.9151816066559207E-2</v>
      </c>
      <c r="M123" s="461">
        <f t="shared" si="128"/>
        <v>6.9151816066559207E-2</v>
      </c>
      <c r="N123" s="461">
        <f t="shared" si="129"/>
        <v>0</v>
      </c>
      <c r="O123" s="461">
        <f t="shared" si="130"/>
        <v>0</v>
      </c>
      <c r="P123" s="461">
        <f t="shared" si="131"/>
        <v>0</v>
      </c>
      <c r="Q123" s="461">
        <f t="shared" si="132"/>
        <v>0</v>
      </c>
      <c r="R123" s="461">
        <f t="shared" si="133"/>
        <v>6.9151816066559207E-2</v>
      </c>
      <c r="S123" s="461">
        <f t="shared" si="134"/>
        <v>6.9151816066559207E-2</v>
      </c>
      <c r="T123" s="461">
        <f t="shared" si="135"/>
        <v>0</v>
      </c>
      <c r="U123" s="461">
        <f t="shared" si="136"/>
        <v>0</v>
      </c>
      <c r="V123" s="461">
        <f t="shared" si="137"/>
        <v>0.65117852152319433</v>
      </c>
      <c r="W123" s="461">
        <f t="shared" si="138"/>
        <v>0.27162927510463902</v>
      </c>
      <c r="X123" s="461">
        <f t="shared" si="139"/>
        <v>0</v>
      </c>
      <c r="Y123" s="461">
        <f t="shared" si="140"/>
        <v>0</v>
      </c>
      <c r="Z123" s="461">
        <f t="shared" si="141"/>
        <v>0</v>
      </c>
      <c r="AA123" s="461">
        <f t="shared" si="142"/>
        <v>0</v>
      </c>
      <c r="AB123" s="461">
        <f t="shared" si="143"/>
        <v>4.8538445421733724E-2</v>
      </c>
      <c r="AC123" s="461">
        <f t="shared" si="144"/>
        <v>4.8538445421733724E-2</v>
      </c>
      <c r="AD123" s="461">
        <f t="shared" si="145"/>
        <v>0</v>
      </c>
      <c r="AE123" s="461">
        <f t="shared" si="146"/>
        <v>0</v>
      </c>
      <c r="AF123" s="461">
        <f t="shared" si="147"/>
        <v>0</v>
      </c>
      <c r="AG123" s="461">
        <f t="shared" si="148"/>
        <v>0</v>
      </c>
      <c r="AH123" s="461">
        <f t="shared" si="149"/>
        <v>0</v>
      </c>
      <c r="AI123" s="461">
        <f t="shared" si="150"/>
        <v>6.0059474184678378E-2</v>
      </c>
      <c r="AJ123" s="461">
        <f t="shared" si="151"/>
        <v>4.8538445421733724E-2</v>
      </c>
      <c r="AK123" s="461">
        <f t="shared" si="152"/>
        <v>6.0059474184678378E-2</v>
      </c>
      <c r="AL123" s="461">
        <f t="shared" si="153"/>
        <v>4.8538445421733724E-2</v>
      </c>
      <c r="AM123" s="461">
        <f t="shared" si="154"/>
        <v>6.0059474184678378E-2</v>
      </c>
      <c r="AN123" s="461">
        <f t="shared" si="155"/>
        <v>6.9151816066559207E-2</v>
      </c>
      <c r="AO123" s="461">
        <f t="shared" si="156"/>
        <v>6.9151816066559207E-2</v>
      </c>
      <c r="AP123" s="461">
        <f t="shared" si="157"/>
        <v>0</v>
      </c>
      <c r="AQ123" s="461">
        <f t="shared" si="158"/>
        <v>0</v>
      </c>
      <c r="AR123" s="461">
        <f t="shared" si="159"/>
        <v>6.9151816066559207E-2</v>
      </c>
      <c r="AS123" s="461">
        <f t="shared" si="160"/>
        <v>0</v>
      </c>
      <c r="AT123" s="461">
        <f t="shared" si="161"/>
        <v>0</v>
      </c>
      <c r="AU123" s="461">
        <f t="shared" si="162"/>
        <v>0.65117852152319433</v>
      </c>
      <c r="AV123" s="461">
        <f t="shared" si="163"/>
        <v>0.27162927510463902</v>
      </c>
      <c r="AW123" s="461">
        <f t="shared" si="164"/>
        <v>0</v>
      </c>
      <c r="AX123" s="461">
        <f t="shared" si="165"/>
        <v>0</v>
      </c>
      <c r="AY123" s="461">
        <f t="shared" si="166"/>
        <v>4.8538445421733724E-2</v>
      </c>
      <c r="AZ123" s="461">
        <f t="shared" si="167"/>
        <v>0</v>
      </c>
      <c r="BA123" s="461">
        <f t="shared" si="168"/>
        <v>0</v>
      </c>
      <c r="BB123" s="461">
        <f t="shared" si="169"/>
        <v>0</v>
      </c>
      <c r="BC123" s="461">
        <f t="shared" si="170"/>
        <v>0</v>
      </c>
      <c r="BD123" s="461">
        <f t="shared" si="171"/>
        <v>0</v>
      </c>
      <c r="BE123" s="461">
        <f t="shared" si="172"/>
        <v>0</v>
      </c>
      <c r="BF123" s="461">
        <f t="shared" si="173"/>
        <v>0</v>
      </c>
      <c r="BG123" s="461">
        <f t="shared" si="174"/>
        <v>0</v>
      </c>
      <c r="BH123" s="265"/>
      <c r="BI123" s="367">
        <f>'6. Network Design'!J64</f>
        <v>8357.2985578564949</v>
      </c>
      <c r="BJ123" s="223"/>
    </row>
    <row r="124" spans="3:63">
      <c r="C124" s="256" t="str">
        <f t="shared" si="119"/>
        <v>S07</v>
      </c>
      <c r="D124" s="256" t="str">
        <f t="shared" si="119"/>
        <v>Входящи международни повиквания (Incoming calls from international)</v>
      </c>
      <c r="E124" s="461">
        <f t="shared" si="120"/>
        <v>1.7472073226035823E-2</v>
      </c>
      <c r="F124" s="461">
        <f t="shared" si="121"/>
        <v>1.4120457832826372E-2</v>
      </c>
      <c r="G124" s="461">
        <f t="shared" si="122"/>
        <v>1.7472073226035823E-2</v>
      </c>
      <c r="H124" s="461">
        <f t="shared" si="123"/>
        <v>1.4120457832826372E-2</v>
      </c>
      <c r="I124" s="461">
        <f t="shared" si="124"/>
        <v>1.7472073226035823E-2</v>
      </c>
      <c r="J124" s="461">
        <f t="shared" si="125"/>
        <v>1.4120457832826372E-2</v>
      </c>
      <c r="K124" s="461">
        <f t="shared" si="126"/>
        <v>1.9216274578784682E-2</v>
      </c>
      <c r="L124" s="461">
        <f t="shared" si="127"/>
        <v>2.0117152379873989E-2</v>
      </c>
      <c r="M124" s="461">
        <f t="shared" si="128"/>
        <v>2.0117152379873989E-2</v>
      </c>
      <c r="N124" s="461">
        <f t="shared" si="129"/>
        <v>0</v>
      </c>
      <c r="O124" s="461">
        <f t="shared" si="130"/>
        <v>0</v>
      </c>
      <c r="P124" s="461">
        <f t="shared" si="131"/>
        <v>0</v>
      </c>
      <c r="Q124" s="461">
        <f t="shared" si="132"/>
        <v>0</v>
      </c>
      <c r="R124" s="461">
        <f t="shared" si="133"/>
        <v>2.0117152379873989E-2</v>
      </c>
      <c r="S124" s="461">
        <f t="shared" si="134"/>
        <v>2.0117152379873989E-2</v>
      </c>
      <c r="T124" s="461">
        <f t="shared" si="135"/>
        <v>0</v>
      </c>
      <c r="U124" s="461">
        <f t="shared" si="136"/>
        <v>0</v>
      </c>
      <c r="V124" s="461">
        <f t="shared" si="137"/>
        <v>0.1894362041247685</v>
      </c>
      <c r="W124" s="461">
        <f t="shared" si="138"/>
        <v>0</v>
      </c>
      <c r="X124" s="461">
        <f t="shared" si="139"/>
        <v>0.54817043911676411</v>
      </c>
      <c r="Y124" s="461">
        <f t="shared" si="140"/>
        <v>0</v>
      </c>
      <c r="Z124" s="461">
        <f t="shared" si="141"/>
        <v>0</v>
      </c>
      <c r="AA124" s="461">
        <f t="shared" si="142"/>
        <v>0</v>
      </c>
      <c r="AB124" s="461">
        <f t="shared" si="143"/>
        <v>1.4120457832826372E-2</v>
      </c>
      <c r="AC124" s="461">
        <f t="shared" si="144"/>
        <v>1.4120457832826372E-2</v>
      </c>
      <c r="AD124" s="461">
        <f t="shared" si="145"/>
        <v>0</v>
      </c>
      <c r="AE124" s="461">
        <f t="shared" si="146"/>
        <v>0</v>
      </c>
      <c r="AF124" s="461">
        <f t="shared" si="147"/>
        <v>0</v>
      </c>
      <c r="AG124" s="461">
        <f t="shared" si="148"/>
        <v>0</v>
      </c>
      <c r="AH124" s="461">
        <f t="shared" si="149"/>
        <v>0</v>
      </c>
      <c r="AI124" s="461">
        <f t="shared" si="150"/>
        <v>1.7472073226035823E-2</v>
      </c>
      <c r="AJ124" s="461">
        <f t="shared" si="151"/>
        <v>1.4120457832826372E-2</v>
      </c>
      <c r="AK124" s="461">
        <f t="shared" si="152"/>
        <v>1.7472073226035823E-2</v>
      </c>
      <c r="AL124" s="461">
        <f t="shared" si="153"/>
        <v>1.4120457832826372E-2</v>
      </c>
      <c r="AM124" s="461">
        <f t="shared" si="154"/>
        <v>1.7472073226035823E-2</v>
      </c>
      <c r="AN124" s="461">
        <f t="shared" si="155"/>
        <v>2.0117152379873989E-2</v>
      </c>
      <c r="AO124" s="461">
        <f t="shared" si="156"/>
        <v>2.0117152379873989E-2</v>
      </c>
      <c r="AP124" s="461">
        <f t="shared" si="157"/>
        <v>0</v>
      </c>
      <c r="AQ124" s="461">
        <f t="shared" si="158"/>
        <v>0</v>
      </c>
      <c r="AR124" s="461">
        <f t="shared" si="159"/>
        <v>2.0117152379873989E-2</v>
      </c>
      <c r="AS124" s="461">
        <f t="shared" si="160"/>
        <v>0</v>
      </c>
      <c r="AT124" s="461">
        <f t="shared" si="161"/>
        <v>0</v>
      </c>
      <c r="AU124" s="461">
        <f t="shared" si="162"/>
        <v>0.1894362041247685</v>
      </c>
      <c r="AV124" s="461">
        <f t="shared" si="163"/>
        <v>0</v>
      </c>
      <c r="AW124" s="461">
        <f t="shared" si="164"/>
        <v>0.54817043911676411</v>
      </c>
      <c r="AX124" s="461">
        <f t="shared" si="165"/>
        <v>0</v>
      </c>
      <c r="AY124" s="461">
        <f t="shared" si="166"/>
        <v>1.4120457832826372E-2</v>
      </c>
      <c r="AZ124" s="461">
        <f t="shared" si="167"/>
        <v>0</v>
      </c>
      <c r="BA124" s="461">
        <f t="shared" si="168"/>
        <v>0</v>
      </c>
      <c r="BB124" s="461">
        <f t="shared" si="169"/>
        <v>0</v>
      </c>
      <c r="BC124" s="461">
        <f t="shared" si="170"/>
        <v>0</v>
      </c>
      <c r="BD124" s="461">
        <f t="shared" si="171"/>
        <v>0</v>
      </c>
      <c r="BE124" s="461">
        <f t="shared" si="172"/>
        <v>0</v>
      </c>
      <c r="BF124" s="461">
        <f t="shared" si="173"/>
        <v>0</v>
      </c>
      <c r="BG124" s="461">
        <f t="shared" si="174"/>
        <v>0</v>
      </c>
      <c r="BH124" s="265"/>
      <c r="BI124" s="367">
        <f>'6. Network Design'!J65</f>
        <v>2431.2456004145788</v>
      </c>
      <c r="BJ124" s="223"/>
    </row>
    <row r="125" spans="3:63">
      <c r="C125" s="256" t="str">
        <f t="shared" si="119"/>
        <v>S08</v>
      </c>
      <c r="D125" s="256" t="str">
        <f t="shared" si="119"/>
        <v>Изходящи повиквания от чужди абонати в роуминг в мрежата на предприятието (Roaming Calls Outbound)</v>
      </c>
      <c r="E125" s="461">
        <f t="shared" si="120"/>
        <v>5.4596730569353488E-3</v>
      </c>
      <c r="F125" s="461">
        <f t="shared" si="121"/>
        <v>4.4123603526680733E-3</v>
      </c>
      <c r="G125" s="461">
        <f t="shared" si="122"/>
        <v>5.4596730569353488E-3</v>
      </c>
      <c r="H125" s="461">
        <f t="shared" si="123"/>
        <v>4.4123603526680733E-3</v>
      </c>
      <c r="I125" s="461">
        <f t="shared" si="124"/>
        <v>5.4596730569353488E-3</v>
      </c>
      <c r="J125" s="461">
        <f t="shared" si="125"/>
        <v>4.4123603526680733E-3</v>
      </c>
      <c r="K125" s="461">
        <f t="shared" si="126"/>
        <v>6.0047010572348699E-3</v>
      </c>
      <c r="L125" s="461">
        <f t="shared" si="127"/>
        <v>6.2862073326818623E-3</v>
      </c>
      <c r="M125" s="461">
        <f t="shared" si="128"/>
        <v>6.2862073326818623E-3</v>
      </c>
      <c r="N125" s="461">
        <f t="shared" si="129"/>
        <v>0</v>
      </c>
      <c r="O125" s="461">
        <f t="shared" si="130"/>
        <v>0</v>
      </c>
      <c r="P125" s="461">
        <f t="shared" si="131"/>
        <v>0</v>
      </c>
      <c r="Q125" s="461">
        <f t="shared" si="132"/>
        <v>0</v>
      </c>
      <c r="R125" s="461">
        <f t="shared" si="133"/>
        <v>6.2862073326818623E-3</v>
      </c>
      <c r="S125" s="461">
        <f t="shared" si="134"/>
        <v>6.2862073326818623E-3</v>
      </c>
      <c r="T125" s="461">
        <f t="shared" si="135"/>
        <v>0</v>
      </c>
      <c r="U125" s="461">
        <f t="shared" si="136"/>
        <v>0</v>
      </c>
      <c r="V125" s="461">
        <f t="shared" si="137"/>
        <v>5.9195020893508636E-2</v>
      </c>
      <c r="W125" s="461">
        <f t="shared" si="138"/>
        <v>0</v>
      </c>
      <c r="X125" s="461">
        <f t="shared" si="139"/>
        <v>0.17129228674445343</v>
      </c>
      <c r="Y125" s="461">
        <f t="shared" si="140"/>
        <v>0</v>
      </c>
      <c r="Z125" s="461">
        <f t="shared" si="141"/>
        <v>0</v>
      </c>
      <c r="AA125" s="461">
        <f t="shared" si="142"/>
        <v>0</v>
      </c>
      <c r="AB125" s="461">
        <f t="shared" si="143"/>
        <v>4.4123603526680733E-3</v>
      </c>
      <c r="AC125" s="461">
        <f t="shared" si="144"/>
        <v>4.4123603526680733E-3</v>
      </c>
      <c r="AD125" s="461">
        <f t="shared" si="145"/>
        <v>0</v>
      </c>
      <c r="AE125" s="461">
        <f t="shared" si="146"/>
        <v>0</v>
      </c>
      <c r="AF125" s="461">
        <f t="shared" si="147"/>
        <v>0</v>
      </c>
      <c r="AG125" s="461">
        <f t="shared" si="148"/>
        <v>0</v>
      </c>
      <c r="AH125" s="461">
        <f t="shared" si="149"/>
        <v>0</v>
      </c>
      <c r="AI125" s="461">
        <f t="shared" si="150"/>
        <v>5.4596730569353488E-3</v>
      </c>
      <c r="AJ125" s="461">
        <f t="shared" si="151"/>
        <v>4.4123603526680733E-3</v>
      </c>
      <c r="AK125" s="461">
        <f t="shared" si="152"/>
        <v>5.4596730569353488E-3</v>
      </c>
      <c r="AL125" s="461">
        <f t="shared" si="153"/>
        <v>4.4123603526680733E-3</v>
      </c>
      <c r="AM125" s="461">
        <f t="shared" si="154"/>
        <v>5.4596730569353488E-3</v>
      </c>
      <c r="AN125" s="461">
        <f t="shared" si="155"/>
        <v>6.2862073326818623E-3</v>
      </c>
      <c r="AO125" s="461">
        <f t="shared" si="156"/>
        <v>6.2862073326818623E-3</v>
      </c>
      <c r="AP125" s="461">
        <f t="shared" si="157"/>
        <v>0</v>
      </c>
      <c r="AQ125" s="461">
        <f t="shared" si="158"/>
        <v>0</v>
      </c>
      <c r="AR125" s="461">
        <f t="shared" si="159"/>
        <v>6.2862073326818623E-3</v>
      </c>
      <c r="AS125" s="461">
        <f t="shared" si="160"/>
        <v>0</v>
      </c>
      <c r="AT125" s="461">
        <f t="shared" si="161"/>
        <v>0</v>
      </c>
      <c r="AU125" s="461">
        <f t="shared" si="162"/>
        <v>5.9195020893508636E-2</v>
      </c>
      <c r="AV125" s="461">
        <f t="shared" si="163"/>
        <v>0</v>
      </c>
      <c r="AW125" s="461">
        <f t="shared" si="164"/>
        <v>0.17129228674445343</v>
      </c>
      <c r="AX125" s="461">
        <f t="shared" si="165"/>
        <v>0</v>
      </c>
      <c r="AY125" s="461">
        <f t="shared" si="166"/>
        <v>4.4123603526680733E-3</v>
      </c>
      <c r="AZ125" s="461">
        <f t="shared" si="167"/>
        <v>0</v>
      </c>
      <c r="BA125" s="461">
        <f t="shared" si="168"/>
        <v>0</v>
      </c>
      <c r="BB125" s="461">
        <f t="shared" si="169"/>
        <v>0</v>
      </c>
      <c r="BC125" s="461">
        <f t="shared" si="170"/>
        <v>0</v>
      </c>
      <c r="BD125" s="461">
        <f t="shared" si="171"/>
        <v>0</v>
      </c>
      <c r="BE125" s="461">
        <f t="shared" si="172"/>
        <v>0</v>
      </c>
      <c r="BF125" s="461">
        <f t="shared" si="173"/>
        <v>0</v>
      </c>
      <c r="BG125" s="461">
        <f t="shared" si="174"/>
        <v>0</v>
      </c>
      <c r="BH125" s="265"/>
      <c r="BI125" s="367">
        <f>'6. Network Design'!J66</f>
        <v>759.71557168134223</v>
      </c>
      <c r="BJ125" s="223"/>
    </row>
    <row r="126" spans="3:63">
      <c r="C126" s="256" t="str">
        <f t="shared" si="119"/>
        <v>S09</v>
      </c>
      <c r="D126" s="256" t="str">
        <f t="shared" si="119"/>
        <v>Входящи повиквания от чужди абонати в роуминг в мрежата на предприятието (Roaming Calls Inbound)</v>
      </c>
      <c r="E126" s="461">
        <f t="shared" si="120"/>
        <v>5.9888376692942081E-3</v>
      </c>
      <c r="F126" s="461">
        <f t="shared" si="121"/>
        <v>4.8400169048569003E-3</v>
      </c>
      <c r="G126" s="461">
        <f t="shared" si="122"/>
        <v>5.9888376692942081E-3</v>
      </c>
      <c r="H126" s="461">
        <f t="shared" si="123"/>
        <v>4.8400169048569003E-3</v>
      </c>
      <c r="I126" s="461">
        <f t="shared" si="124"/>
        <v>5.9888376692942081E-3</v>
      </c>
      <c r="J126" s="461">
        <f t="shared" si="125"/>
        <v>4.8400169048569003E-3</v>
      </c>
      <c r="K126" s="461">
        <f t="shared" si="126"/>
        <v>6.5866910910971034E-3</v>
      </c>
      <c r="L126" s="461">
        <f t="shared" si="127"/>
        <v>6.8954816301932294E-3</v>
      </c>
      <c r="M126" s="461">
        <f t="shared" si="128"/>
        <v>6.8954816301932294E-3</v>
      </c>
      <c r="N126" s="461">
        <f t="shared" si="129"/>
        <v>0</v>
      </c>
      <c r="O126" s="461">
        <f t="shared" si="130"/>
        <v>0</v>
      </c>
      <c r="P126" s="461">
        <f t="shared" si="131"/>
        <v>0</v>
      </c>
      <c r="Q126" s="461">
        <f t="shared" si="132"/>
        <v>0</v>
      </c>
      <c r="R126" s="461">
        <f t="shared" si="133"/>
        <v>6.8954816301932294E-3</v>
      </c>
      <c r="S126" s="461">
        <f t="shared" si="134"/>
        <v>6.8954816301932294E-3</v>
      </c>
      <c r="T126" s="461">
        <f t="shared" si="135"/>
        <v>0</v>
      </c>
      <c r="U126" s="461">
        <f t="shared" si="136"/>
        <v>0</v>
      </c>
      <c r="V126" s="461">
        <f t="shared" si="137"/>
        <v>6.4932344348234153E-2</v>
      </c>
      <c r="W126" s="461">
        <f t="shared" si="138"/>
        <v>0</v>
      </c>
      <c r="X126" s="461">
        <f t="shared" si="139"/>
        <v>0.18789434616631759</v>
      </c>
      <c r="Y126" s="461">
        <f t="shared" si="140"/>
        <v>0</v>
      </c>
      <c r="Z126" s="461">
        <f t="shared" si="141"/>
        <v>0</v>
      </c>
      <c r="AA126" s="461">
        <f t="shared" si="142"/>
        <v>0</v>
      </c>
      <c r="AB126" s="461">
        <f t="shared" si="143"/>
        <v>4.8400169048569003E-3</v>
      </c>
      <c r="AC126" s="461">
        <f t="shared" si="144"/>
        <v>4.8400169048569003E-3</v>
      </c>
      <c r="AD126" s="461">
        <f t="shared" si="145"/>
        <v>0</v>
      </c>
      <c r="AE126" s="461">
        <f t="shared" si="146"/>
        <v>0</v>
      </c>
      <c r="AF126" s="461">
        <f t="shared" si="147"/>
        <v>0</v>
      </c>
      <c r="AG126" s="461">
        <f t="shared" si="148"/>
        <v>0</v>
      </c>
      <c r="AH126" s="461">
        <f t="shared" si="149"/>
        <v>0</v>
      </c>
      <c r="AI126" s="461">
        <f t="shared" si="150"/>
        <v>5.9888376692942081E-3</v>
      </c>
      <c r="AJ126" s="461">
        <f t="shared" si="151"/>
        <v>4.8400169048569003E-3</v>
      </c>
      <c r="AK126" s="461">
        <f t="shared" si="152"/>
        <v>5.9888376692942081E-3</v>
      </c>
      <c r="AL126" s="461">
        <f t="shared" si="153"/>
        <v>4.8400169048569003E-3</v>
      </c>
      <c r="AM126" s="461">
        <f t="shared" si="154"/>
        <v>5.9888376692942081E-3</v>
      </c>
      <c r="AN126" s="461">
        <f t="shared" si="155"/>
        <v>6.8954816301932294E-3</v>
      </c>
      <c r="AO126" s="461">
        <f t="shared" si="156"/>
        <v>6.8954816301932294E-3</v>
      </c>
      <c r="AP126" s="461">
        <f t="shared" si="157"/>
        <v>0</v>
      </c>
      <c r="AQ126" s="461">
        <f t="shared" si="158"/>
        <v>0</v>
      </c>
      <c r="AR126" s="461">
        <f t="shared" si="159"/>
        <v>6.8954816301932294E-3</v>
      </c>
      <c r="AS126" s="461">
        <f t="shared" si="160"/>
        <v>0</v>
      </c>
      <c r="AT126" s="461">
        <f t="shared" si="161"/>
        <v>0</v>
      </c>
      <c r="AU126" s="461">
        <f t="shared" si="162"/>
        <v>6.4932344348234153E-2</v>
      </c>
      <c r="AV126" s="461">
        <f t="shared" si="163"/>
        <v>0</v>
      </c>
      <c r="AW126" s="461">
        <f t="shared" si="164"/>
        <v>0.18789434616631759</v>
      </c>
      <c r="AX126" s="461">
        <f t="shared" si="165"/>
        <v>0</v>
      </c>
      <c r="AY126" s="461">
        <f t="shared" si="166"/>
        <v>4.8400169048569003E-3</v>
      </c>
      <c r="AZ126" s="461">
        <f t="shared" si="167"/>
        <v>0</v>
      </c>
      <c r="BA126" s="461">
        <f t="shared" si="168"/>
        <v>0</v>
      </c>
      <c r="BB126" s="461">
        <f t="shared" si="169"/>
        <v>0</v>
      </c>
      <c r="BC126" s="461">
        <f t="shared" si="170"/>
        <v>0</v>
      </c>
      <c r="BD126" s="461">
        <f t="shared" si="171"/>
        <v>0</v>
      </c>
      <c r="BE126" s="461">
        <f t="shared" si="172"/>
        <v>0</v>
      </c>
      <c r="BF126" s="461">
        <f t="shared" si="173"/>
        <v>0</v>
      </c>
      <c r="BG126" s="461">
        <f t="shared" si="174"/>
        <v>0</v>
      </c>
      <c r="BH126" s="265"/>
      <c r="BI126" s="367">
        <f>'6. Network Design'!J67</f>
        <v>833.34902771422196</v>
      </c>
      <c r="BJ126" s="223"/>
    </row>
    <row r="127" spans="3:63">
      <c r="C127" s="256" t="str">
        <f t="shared" si="119"/>
        <v>S10</v>
      </c>
      <c r="D127" s="256" t="str">
        <f t="shared" si="119"/>
        <v>Гласова поща (Voice mail)</v>
      </c>
      <c r="E127" s="461">
        <f t="shared" si="120"/>
        <v>6.7580628271580673E-3</v>
      </c>
      <c r="F127" s="461">
        <f t="shared" si="121"/>
        <v>5.4616839082540832E-3</v>
      </c>
      <c r="G127" s="461">
        <f t="shared" si="122"/>
        <v>6.7580628271580673E-3</v>
      </c>
      <c r="H127" s="461">
        <f t="shared" si="123"/>
        <v>5.4616839082540832E-3</v>
      </c>
      <c r="I127" s="461">
        <f t="shared" si="124"/>
        <v>6.7580628271580673E-3</v>
      </c>
      <c r="J127" s="461">
        <f t="shared" si="125"/>
        <v>5.4616839082540832E-3</v>
      </c>
      <c r="K127" s="461">
        <f t="shared" si="126"/>
        <v>4.9551376159844484E-3</v>
      </c>
      <c r="L127" s="461">
        <f t="shared" si="127"/>
        <v>7.7811589917166774E-3</v>
      </c>
      <c r="M127" s="461">
        <f t="shared" si="128"/>
        <v>7.7811589917166774E-3</v>
      </c>
      <c r="N127" s="461">
        <f t="shared" si="129"/>
        <v>0</v>
      </c>
      <c r="O127" s="461">
        <f t="shared" si="130"/>
        <v>0</v>
      </c>
      <c r="P127" s="461">
        <f t="shared" si="131"/>
        <v>0</v>
      </c>
      <c r="Q127" s="461">
        <f t="shared" si="132"/>
        <v>1</v>
      </c>
      <c r="R127" s="461">
        <f t="shared" si="133"/>
        <v>7.7811589917166774E-3</v>
      </c>
      <c r="S127" s="461">
        <f t="shared" si="134"/>
        <v>7.7811589917166774E-3</v>
      </c>
      <c r="T127" s="461">
        <f t="shared" si="135"/>
        <v>0</v>
      </c>
      <c r="U127" s="461">
        <f t="shared" si="136"/>
        <v>8.7056548444588416E-3</v>
      </c>
      <c r="V127" s="461">
        <f t="shared" si="137"/>
        <v>0</v>
      </c>
      <c r="W127" s="461">
        <f t="shared" si="138"/>
        <v>0</v>
      </c>
      <c r="X127" s="461">
        <f t="shared" si="139"/>
        <v>0</v>
      </c>
      <c r="Y127" s="461">
        <f t="shared" si="140"/>
        <v>0</v>
      </c>
      <c r="Z127" s="461">
        <f t="shared" si="141"/>
        <v>0</v>
      </c>
      <c r="AA127" s="461">
        <f t="shared" si="142"/>
        <v>0</v>
      </c>
      <c r="AB127" s="461">
        <f t="shared" si="143"/>
        <v>5.4616839082540832E-3</v>
      </c>
      <c r="AC127" s="461">
        <f t="shared" si="144"/>
        <v>5.4616839082540832E-3</v>
      </c>
      <c r="AD127" s="461">
        <f t="shared" si="145"/>
        <v>0</v>
      </c>
      <c r="AE127" s="461">
        <f t="shared" si="146"/>
        <v>0</v>
      </c>
      <c r="AF127" s="461">
        <f t="shared" si="147"/>
        <v>0</v>
      </c>
      <c r="AG127" s="461">
        <f t="shared" si="148"/>
        <v>0</v>
      </c>
      <c r="AH127" s="461">
        <f t="shared" si="149"/>
        <v>0</v>
      </c>
      <c r="AI127" s="461">
        <f t="shared" si="150"/>
        <v>6.7580628271580673E-3</v>
      </c>
      <c r="AJ127" s="461">
        <f t="shared" si="151"/>
        <v>5.4616839082540832E-3</v>
      </c>
      <c r="AK127" s="461">
        <f t="shared" si="152"/>
        <v>6.7580628271580673E-3</v>
      </c>
      <c r="AL127" s="461">
        <f t="shared" si="153"/>
        <v>5.4616839082540832E-3</v>
      </c>
      <c r="AM127" s="461">
        <f t="shared" si="154"/>
        <v>6.7580628271580673E-3</v>
      </c>
      <c r="AN127" s="461">
        <f t="shared" si="155"/>
        <v>7.7811589917166774E-3</v>
      </c>
      <c r="AO127" s="461">
        <f t="shared" si="156"/>
        <v>7.7811589917166774E-3</v>
      </c>
      <c r="AP127" s="461">
        <f t="shared" si="157"/>
        <v>0</v>
      </c>
      <c r="AQ127" s="461">
        <f t="shared" si="158"/>
        <v>0</v>
      </c>
      <c r="AR127" s="461">
        <f t="shared" si="159"/>
        <v>7.7811589917166774E-3</v>
      </c>
      <c r="AS127" s="461">
        <f t="shared" si="160"/>
        <v>0</v>
      </c>
      <c r="AT127" s="461">
        <f t="shared" si="161"/>
        <v>8.7056548444588416E-3</v>
      </c>
      <c r="AU127" s="461">
        <f t="shared" si="162"/>
        <v>0</v>
      </c>
      <c r="AV127" s="461">
        <f t="shared" si="163"/>
        <v>0</v>
      </c>
      <c r="AW127" s="461">
        <f t="shared" si="164"/>
        <v>0</v>
      </c>
      <c r="AX127" s="461">
        <f t="shared" si="165"/>
        <v>0</v>
      </c>
      <c r="AY127" s="461">
        <f t="shared" si="166"/>
        <v>5.4616839082540832E-3</v>
      </c>
      <c r="AZ127" s="461">
        <f t="shared" si="167"/>
        <v>0</v>
      </c>
      <c r="BA127" s="461">
        <f t="shared" si="168"/>
        <v>0</v>
      </c>
      <c r="BB127" s="461">
        <f t="shared" si="169"/>
        <v>0</v>
      </c>
      <c r="BC127" s="461">
        <f t="shared" si="170"/>
        <v>0</v>
      </c>
      <c r="BD127" s="461">
        <f t="shared" si="171"/>
        <v>0</v>
      </c>
      <c r="BE127" s="461">
        <f t="shared" si="172"/>
        <v>0</v>
      </c>
      <c r="BF127" s="461">
        <f t="shared" si="173"/>
        <v>0</v>
      </c>
      <c r="BG127" s="461">
        <f t="shared" si="174"/>
        <v>0</v>
      </c>
      <c r="BH127" s="265"/>
      <c r="BI127" s="367">
        <f>'6. Network Design'!J68</f>
        <v>940.38699948725093</v>
      </c>
      <c r="BJ127" s="223"/>
    </row>
    <row r="128" spans="3:63">
      <c r="C128" s="256" t="str">
        <f t="shared" si="119"/>
        <v>S11</v>
      </c>
      <c r="D128" s="256" t="str">
        <f t="shared" si="119"/>
        <v>Повиквания към центъра за обслужване на клиенти (Help desk call)</v>
      </c>
      <c r="E128" s="461">
        <f t="shared" si="120"/>
        <v>2.5750355073231798E-3</v>
      </c>
      <c r="F128" s="461">
        <f t="shared" si="121"/>
        <v>2.0810741706945883E-3</v>
      </c>
      <c r="G128" s="461">
        <f t="shared" si="122"/>
        <v>2.5750355073231798E-3</v>
      </c>
      <c r="H128" s="461">
        <f t="shared" si="123"/>
        <v>2.0810741706945883E-3</v>
      </c>
      <c r="I128" s="461">
        <f t="shared" si="124"/>
        <v>2.5750355073231798E-3</v>
      </c>
      <c r="J128" s="461">
        <f t="shared" si="125"/>
        <v>2.0810741706945883E-3</v>
      </c>
      <c r="K128" s="461">
        <f t="shared" si="126"/>
        <v>1.8880640253234279E-3</v>
      </c>
      <c r="L128" s="461">
        <f t="shared" si="127"/>
        <v>2.9648674781887797E-3</v>
      </c>
      <c r="M128" s="461">
        <f t="shared" si="128"/>
        <v>2.9648674781887797E-3</v>
      </c>
      <c r="N128" s="461">
        <f t="shared" si="129"/>
        <v>0</v>
      </c>
      <c r="O128" s="461">
        <f t="shared" si="130"/>
        <v>0</v>
      </c>
      <c r="P128" s="461">
        <f t="shared" si="131"/>
        <v>0</v>
      </c>
      <c r="Q128" s="461">
        <f t="shared" si="132"/>
        <v>0</v>
      </c>
      <c r="R128" s="461">
        <f t="shared" si="133"/>
        <v>2.9648674781887797E-3</v>
      </c>
      <c r="S128" s="461">
        <f t="shared" si="134"/>
        <v>2.9648674781887797E-3</v>
      </c>
      <c r="T128" s="461">
        <f t="shared" si="135"/>
        <v>0</v>
      </c>
      <c r="U128" s="461">
        <f t="shared" si="136"/>
        <v>3.3171296142579113E-3</v>
      </c>
      <c r="V128" s="461">
        <f t="shared" si="137"/>
        <v>0</v>
      </c>
      <c r="W128" s="461">
        <f t="shared" si="138"/>
        <v>0</v>
      </c>
      <c r="X128" s="461">
        <f t="shared" si="139"/>
        <v>0</v>
      </c>
      <c r="Y128" s="461">
        <f t="shared" si="140"/>
        <v>0</v>
      </c>
      <c r="Z128" s="461">
        <f t="shared" si="141"/>
        <v>0</v>
      </c>
      <c r="AA128" s="461">
        <f t="shared" si="142"/>
        <v>0</v>
      </c>
      <c r="AB128" s="461">
        <f t="shared" si="143"/>
        <v>2.0810741706945883E-3</v>
      </c>
      <c r="AC128" s="461">
        <f t="shared" si="144"/>
        <v>2.0810741706945883E-3</v>
      </c>
      <c r="AD128" s="461">
        <f t="shared" si="145"/>
        <v>0</v>
      </c>
      <c r="AE128" s="461">
        <f t="shared" si="146"/>
        <v>0</v>
      </c>
      <c r="AF128" s="461">
        <f t="shared" si="147"/>
        <v>0</v>
      </c>
      <c r="AG128" s="461">
        <f t="shared" si="148"/>
        <v>0</v>
      </c>
      <c r="AH128" s="461">
        <f t="shared" si="149"/>
        <v>0</v>
      </c>
      <c r="AI128" s="461">
        <f t="shared" si="150"/>
        <v>2.5750355073231798E-3</v>
      </c>
      <c r="AJ128" s="461">
        <f t="shared" si="151"/>
        <v>2.0810741706945883E-3</v>
      </c>
      <c r="AK128" s="461">
        <f t="shared" si="152"/>
        <v>2.5750355073231798E-3</v>
      </c>
      <c r="AL128" s="461">
        <f t="shared" si="153"/>
        <v>2.0810741706945883E-3</v>
      </c>
      <c r="AM128" s="461">
        <f t="shared" si="154"/>
        <v>2.5750355073231798E-3</v>
      </c>
      <c r="AN128" s="461">
        <f t="shared" si="155"/>
        <v>2.9648674781887797E-3</v>
      </c>
      <c r="AO128" s="461">
        <f t="shared" si="156"/>
        <v>2.9648674781887797E-3</v>
      </c>
      <c r="AP128" s="461">
        <f t="shared" si="157"/>
        <v>0</v>
      </c>
      <c r="AQ128" s="461">
        <f t="shared" si="158"/>
        <v>0</v>
      </c>
      <c r="AR128" s="461">
        <f t="shared" si="159"/>
        <v>2.9648674781887797E-3</v>
      </c>
      <c r="AS128" s="461">
        <f t="shared" si="160"/>
        <v>0</v>
      </c>
      <c r="AT128" s="461">
        <f t="shared" si="161"/>
        <v>3.3171296142579113E-3</v>
      </c>
      <c r="AU128" s="461">
        <f t="shared" si="162"/>
        <v>0</v>
      </c>
      <c r="AV128" s="461">
        <f t="shared" si="163"/>
        <v>0</v>
      </c>
      <c r="AW128" s="461">
        <f t="shared" si="164"/>
        <v>0</v>
      </c>
      <c r="AX128" s="461">
        <f t="shared" si="165"/>
        <v>0</v>
      </c>
      <c r="AY128" s="461">
        <f t="shared" si="166"/>
        <v>2.0810741706945883E-3</v>
      </c>
      <c r="AZ128" s="461">
        <f t="shared" si="167"/>
        <v>0</v>
      </c>
      <c r="BA128" s="461">
        <f t="shared" si="168"/>
        <v>0</v>
      </c>
      <c r="BB128" s="461">
        <f t="shared" si="169"/>
        <v>0</v>
      </c>
      <c r="BC128" s="461">
        <f t="shared" si="170"/>
        <v>0</v>
      </c>
      <c r="BD128" s="461">
        <f t="shared" si="171"/>
        <v>0</v>
      </c>
      <c r="BE128" s="461">
        <f t="shared" si="172"/>
        <v>0</v>
      </c>
      <c r="BF128" s="461">
        <f t="shared" si="173"/>
        <v>0</v>
      </c>
      <c r="BG128" s="461">
        <f t="shared" si="174"/>
        <v>0</v>
      </c>
      <c r="BH128" s="265"/>
      <c r="BI128" s="367">
        <f>'6. Network Design'!J69</f>
        <v>358.31716517543668</v>
      </c>
      <c r="BJ128" s="223"/>
    </row>
    <row r="129" spans="3:62">
      <c r="C129" s="256" t="str">
        <f t="shared" si="119"/>
        <v>S12</v>
      </c>
      <c r="D129" s="256" t="str">
        <f t="shared" si="119"/>
        <v>Видеоразговори (Video call)</v>
      </c>
      <c r="E129" s="461">
        <f t="shared" si="120"/>
        <v>9.0531746523331291E-2</v>
      </c>
      <c r="F129" s="461">
        <f t="shared" si="121"/>
        <v>7.3165313170156912E-2</v>
      </c>
      <c r="G129" s="461">
        <f t="shared" si="122"/>
        <v>9.0531746523331291E-2</v>
      </c>
      <c r="H129" s="461">
        <f t="shared" si="123"/>
        <v>7.3165313170156912E-2</v>
      </c>
      <c r="I129" s="461">
        <f t="shared" si="124"/>
        <v>9.0531746523331291E-2</v>
      </c>
      <c r="J129" s="461">
        <f t="shared" si="125"/>
        <v>7.3165313170156912E-2</v>
      </c>
      <c r="K129" s="461">
        <f t="shared" si="126"/>
        <v>9.9569345708607704E-2</v>
      </c>
      <c r="L129" s="461">
        <f t="shared" si="127"/>
        <v>0.10423725430088514</v>
      </c>
      <c r="M129" s="461">
        <f t="shared" si="128"/>
        <v>0.10423725430088514</v>
      </c>
      <c r="N129" s="461">
        <f t="shared" si="129"/>
        <v>0</v>
      </c>
      <c r="O129" s="461">
        <f t="shared" si="130"/>
        <v>0</v>
      </c>
      <c r="P129" s="461">
        <f t="shared" si="131"/>
        <v>0</v>
      </c>
      <c r="Q129" s="461">
        <f t="shared" si="132"/>
        <v>0</v>
      </c>
      <c r="R129" s="461">
        <f t="shared" si="133"/>
        <v>0.10423725430088514</v>
      </c>
      <c r="S129" s="461">
        <f t="shared" si="134"/>
        <v>0.10423725430088514</v>
      </c>
      <c r="T129" s="461">
        <f t="shared" si="135"/>
        <v>0</v>
      </c>
      <c r="U129" s="461">
        <f t="shared" si="136"/>
        <v>0.11662190155009117</v>
      </c>
      <c r="V129" s="461">
        <f t="shared" si="137"/>
        <v>0</v>
      </c>
      <c r="W129" s="461">
        <f t="shared" si="138"/>
        <v>0.40944535422460904</v>
      </c>
      <c r="X129" s="461">
        <f t="shared" si="139"/>
        <v>0</v>
      </c>
      <c r="Y129" s="461">
        <f t="shared" si="140"/>
        <v>0</v>
      </c>
      <c r="Z129" s="461">
        <f t="shared" si="141"/>
        <v>0</v>
      </c>
      <c r="AA129" s="461">
        <f t="shared" si="142"/>
        <v>0</v>
      </c>
      <c r="AB129" s="461">
        <f t="shared" si="143"/>
        <v>7.3165313170156912E-2</v>
      </c>
      <c r="AC129" s="461">
        <f t="shared" si="144"/>
        <v>7.3165313170156912E-2</v>
      </c>
      <c r="AD129" s="461">
        <f t="shared" si="145"/>
        <v>0</v>
      </c>
      <c r="AE129" s="461">
        <f t="shared" si="146"/>
        <v>0</v>
      </c>
      <c r="AF129" s="461">
        <f t="shared" si="147"/>
        <v>0</v>
      </c>
      <c r="AG129" s="461">
        <f t="shared" si="148"/>
        <v>0</v>
      </c>
      <c r="AH129" s="461">
        <f t="shared" si="149"/>
        <v>0</v>
      </c>
      <c r="AI129" s="461">
        <f t="shared" si="150"/>
        <v>9.0531746523331291E-2</v>
      </c>
      <c r="AJ129" s="461">
        <f t="shared" si="151"/>
        <v>7.3165313170156912E-2</v>
      </c>
      <c r="AK129" s="461">
        <f t="shared" si="152"/>
        <v>9.0531746523331291E-2</v>
      </c>
      <c r="AL129" s="461">
        <f t="shared" si="153"/>
        <v>7.3165313170156912E-2</v>
      </c>
      <c r="AM129" s="461">
        <f t="shared" si="154"/>
        <v>9.0531746523331291E-2</v>
      </c>
      <c r="AN129" s="461">
        <f t="shared" si="155"/>
        <v>0.10423725430088514</v>
      </c>
      <c r="AO129" s="461">
        <f t="shared" si="156"/>
        <v>0.10423725430088514</v>
      </c>
      <c r="AP129" s="461">
        <f t="shared" si="157"/>
        <v>0</v>
      </c>
      <c r="AQ129" s="461">
        <f t="shared" si="158"/>
        <v>0</v>
      </c>
      <c r="AR129" s="461">
        <f t="shared" si="159"/>
        <v>0.10423725430088514</v>
      </c>
      <c r="AS129" s="461">
        <f t="shared" si="160"/>
        <v>0</v>
      </c>
      <c r="AT129" s="461">
        <f t="shared" si="161"/>
        <v>0.11662190155009117</v>
      </c>
      <c r="AU129" s="461">
        <f t="shared" si="162"/>
        <v>0</v>
      </c>
      <c r="AV129" s="461">
        <f t="shared" si="163"/>
        <v>0.40944535422460904</v>
      </c>
      <c r="AW129" s="461">
        <f t="shared" si="164"/>
        <v>0</v>
      </c>
      <c r="AX129" s="461">
        <f t="shared" si="165"/>
        <v>0</v>
      </c>
      <c r="AY129" s="461">
        <f t="shared" si="166"/>
        <v>7.3165313170156912E-2</v>
      </c>
      <c r="AZ129" s="461">
        <f t="shared" si="167"/>
        <v>0</v>
      </c>
      <c r="BA129" s="461">
        <f t="shared" si="168"/>
        <v>0</v>
      </c>
      <c r="BB129" s="461">
        <f t="shared" si="169"/>
        <v>0</v>
      </c>
      <c r="BC129" s="461">
        <f t="shared" si="170"/>
        <v>0</v>
      </c>
      <c r="BD129" s="461">
        <f t="shared" si="171"/>
        <v>0</v>
      </c>
      <c r="BE129" s="461">
        <f t="shared" si="172"/>
        <v>0</v>
      </c>
      <c r="BF129" s="461">
        <f t="shared" si="173"/>
        <v>0</v>
      </c>
      <c r="BG129" s="461">
        <f t="shared" si="174"/>
        <v>0</v>
      </c>
      <c r="BH129" s="265"/>
      <c r="BI129" s="367">
        <f>'6. Network Design'!J70</f>
        <v>12597.526783753976</v>
      </c>
      <c r="BJ129" s="223"/>
    </row>
    <row r="130" spans="3:62">
      <c r="C130" s="256" t="str">
        <f t="shared" si="119"/>
        <v>S13</v>
      </c>
      <c r="D130" s="256" t="str">
        <f t="shared" si="119"/>
        <v>MMS в мрежата (MMS on net)</v>
      </c>
      <c r="E130" s="461">
        <f t="shared" si="120"/>
        <v>5.3986353656669604E-4</v>
      </c>
      <c r="F130" s="461">
        <f t="shared" si="121"/>
        <v>4.3630313386112859E-4</v>
      </c>
      <c r="G130" s="461">
        <f t="shared" si="122"/>
        <v>5.3986353656669604E-4</v>
      </c>
      <c r="H130" s="461">
        <f t="shared" si="123"/>
        <v>4.3630313386112859E-4</v>
      </c>
      <c r="I130" s="461">
        <f t="shared" si="124"/>
        <v>5.3986353656669604E-4</v>
      </c>
      <c r="J130" s="461">
        <f t="shared" si="125"/>
        <v>4.3630313386112859E-4</v>
      </c>
      <c r="K130" s="461">
        <f t="shared" si="126"/>
        <v>3.9583800653492535E-4</v>
      </c>
      <c r="L130" s="461">
        <f t="shared" si="127"/>
        <v>3.1079646041278641E-4</v>
      </c>
      <c r="M130" s="461">
        <f t="shared" si="128"/>
        <v>3.1079646041278641E-4</v>
      </c>
      <c r="N130" s="461">
        <f t="shared" si="129"/>
        <v>0</v>
      </c>
      <c r="O130" s="461">
        <f t="shared" si="130"/>
        <v>0</v>
      </c>
      <c r="P130" s="461">
        <f t="shared" si="131"/>
        <v>0.33333333333333331</v>
      </c>
      <c r="Q130" s="461">
        <f t="shared" si="132"/>
        <v>0</v>
      </c>
      <c r="R130" s="461">
        <f t="shared" si="133"/>
        <v>3.1079646041278641E-4</v>
      </c>
      <c r="S130" s="461">
        <f t="shared" si="134"/>
        <v>3.1079646041278641E-4</v>
      </c>
      <c r="T130" s="461">
        <f t="shared" si="135"/>
        <v>1.1332598323190327E-3</v>
      </c>
      <c r="U130" s="461">
        <f t="shared" si="136"/>
        <v>3.4772284104637053E-4</v>
      </c>
      <c r="V130" s="461">
        <f t="shared" si="137"/>
        <v>0</v>
      </c>
      <c r="W130" s="461">
        <f t="shared" si="138"/>
        <v>0</v>
      </c>
      <c r="X130" s="461">
        <f t="shared" si="139"/>
        <v>0</v>
      </c>
      <c r="Y130" s="461">
        <f t="shared" si="140"/>
        <v>0</v>
      </c>
      <c r="Z130" s="461">
        <f t="shared" si="141"/>
        <v>0</v>
      </c>
      <c r="AA130" s="461">
        <f t="shared" si="142"/>
        <v>0</v>
      </c>
      <c r="AB130" s="461">
        <f t="shared" si="143"/>
        <v>4.3630313386112859E-4</v>
      </c>
      <c r="AC130" s="461">
        <f t="shared" si="144"/>
        <v>4.3630313386112859E-4</v>
      </c>
      <c r="AD130" s="461">
        <f t="shared" si="145"/>
        <v>0</v>
      </c>
      <c r="AE130" s="461">
        <f t="shared" si="146"/>
        <v>0</v>
      </c>
      <c r="AF130" s="461">
        <f t="shared" si="147"/>
        <v>0</v>
      </c>
      <c r="AG130" s="461">
        <f t="shared" si="148"/>
        <v>0</v>
      </c>
      <c r="AH130" s="461">
        <f t="shared" si="149"/>
        <v>0</v>
      </c>
      <c r="AI130" s="461">
        <f t="shared" si="150"/>
        <v>5.3986353656669604E-4</v>
      </c>
      <c r="AJ130" s="461">
        <f t="shared" si="151"/>
        <v>4.3630313386112859E-4</v>
      </c>
      <c r="AK130" s="461">
        <f t="shared" si="152"/>
        <v>5.3986353656669604E-4</v>
      </c>
      <c r="AL130" s="461">
        <f t="shared" si="153"/>
        <v>4.3630313386112859E-4</v>
      </c>
      <c r="AM130" s="461">
        <f t="shared" si="154"/>
        <v>5.3986353656669604E-4</v>
      </c>
      <c r="AN130" s="461">
        <f t="shared" si="155"/>
        <v>3.1079646041278641E-4</v>
      </c>
      <c r="AO130" s="461">
        <f t="shared" si="156"/>
        <v>3.1079646041278641E-4</v>
      </c>
      <c r="AP130" s="461">
        <f t="shared" si="157"/>
        <v>0</v>
      </c>
      <c r="AQ130" s="461">
        <f t="shared" si="158"/>
        <v>0.33333333333333331</v>
      </c>
      <c r="AR130" s="461">
        <f t="shared" si="159"/>
        <v>3.1079646041278641E-4</v>
      </c>
      <c r="AS130" s="461">
        <f t="shared" si="160"/>
        <v>1.1332598323190327E-3</v>
      </c>
      <c r="AT130" s="461">
        <f t="shared" si="161"/>
        <v>3.4772284104637053E-4</v>
      </c>
      <c r="AU130" s="461">
        <f t="shared" si="162"/>
        <v>0</v>
      </c>
      <c r="AV130" s="461">
        <f t="shared" si="163"/>
        <v>0</v>
      </c>
      <c r="AW130" s="461">
        <f t="shared" si="164"/>
        <v>0</v>
      </c>
      <c r="AX130" s="461">
        <f t="shared" si="165"/>
        <v>0</v>
      </c>
      <c r="AY130" s="461">
        <f t="shared" si="166"/>
        <v>4.3630313386112859E-4</v>
      </c>
      <c r="AZ130" s="461">
        <f t="shared" si="167"/>
        <v>0</v>
      </c>
      <c r="BA130" s="461">
        <f t="shared" si="168"/>
        <v>0</v>
      </c>
      <c r="BB130" s="461">
        <f t="shared" si="169"/>
        <v>0</v>
      </c>
      <c r="BC130" s="461">
        <f t="shared" si="170"/>
        <v>0</v>
      </c>
      <c r="BD130" s="461">
        <f t="shared" si="171"/>
        <v>0</v>
      </c>
      <c r="BE130" s="461">
        <f t="shared" si="172"/>
        <v>0</v>
      </c>
      <c r="BF130" s="461">
        <f t="shared" si="173"/>
        <v>0</v>
      </c>
      <c r="BG130" s="461">
        <f t="shared" si="174"/>
        <v>0</v>
      </c>
      <c r="BH130" s="265"/>
      <c r="BI130" s="367">
        <f>'6. Network Design'!J71</f>
        <v>37.561107692307687</v>
      </c>
      <c r="BJ130" s="223"/>
    </row>
    <row r="131" spans="3:62">
      <c r="C131" s="256" t="str">
        <f t="shared" si="119"/>
        <v>S14</v>
      </c>
      <c r="D131" s="256" t="str">
        <f t="shared" si="119"/>
        <v>Изходящи MMS към други мрежи (MMS outgoing to other network)</v>
      </c>
      <c r="E131" s="461">
        <f t="shared" si="120"/>
        <v>2.6993176828334802E-4</v>
      </c>
      <c r="F131" s="461">
        <f t="shared" si="121"/>
        <v>2.1815156693056429E-4</v>
      </c>
      <c r="G131" s="461">
        <f t="shared" si="122"/>
        <v>2.6993176828334802E-4</v>
      </c>
      <c r="H131" s="461">
        <f t="shared" si="123"/>
        <v>2.1815156693056429E-4</v>
      </c>
      <c r="I131" s="461">
        <f t="shared" si="124"/>
        <v>2.6993176828334802E-4</v>
      </c>
      <c r="J131" s="461">
        <f t="shared" si="125"/>
        <v>2.1815156693056429E-4</v>
      </c>
      <c r="K131" s="461">
        <f t="shared" si="126"/>
        <v>2.9687850490119403E-4</v>
      </c>
      <c r="L131" s="461">
        <f t="shared" si="127"/>
        <v>3.1079646041278641E-4</v>
      </c>
      <c r="M131" s="461">
        <f t="shared" si="128"/>
        <v>3.1079646041278641E-4</v>
      </c>
      <c r="N131" s="461">
        <f t="shared" si="129"/>
        <v>0</v>
      </c>
      <c r="O131" s="461">
        <f t="shared" si="130"/>
        <v>0</v>
      </c>
      <c r="P131" s="461">
        <f t="shared" si="131"/>
        <v>0.33333333333333331</v>
      </c>
      <c r="Q131" s="461">
        <f t="shared" si="132"/>
        <v>0</v>
      </c>
      <c r="R131" s="461">
        <f t="shared" si="133"/>
        <v>3.1079646041278641E-4</v>
      </c>
      <c r="S131" s="461">
        <f t="shared" si="134"/>
        <v>3.1079646041278641E-4</v>
      </c>
      <c r="T131" s="461">
        <f t="shared" si="135"/>
        <v>1.1332598323190327E-3</v>
      </c>
      <c r="U131" s="461">
        <f t="shared" si="136"/>
        <v>3.4772284104637053E-4</v>
      </c>
      <c r="V131" s="461">
        <f t="shared" si="137"/>
        <v>0</v>
      </c>
      <c r="W131" s="461">
        <f t="shared" si="138"/>
        <v>1.2208127284141965E-3</v>
      </c>
      <c r="X131" s="461">
        <f t="shared" si="139"/>
        <v>0</v>
      </c>
      <c r="Y131" s="461">
        <f t="shared" si="140"/>
        <v>0</v>
      </c>
      <c r="Z131" s="461">
        <f t="shared" si="141"/>
        <v>0</v>
      </c>
      <c r="AA131" s="461">
        <f t="shared" si="142"/>
        <v>0</v>
      </c>
      <c r="AB131" s="461">
        <f t="shared" si="143"/>
        <v>2.1815156693056429E-4</v>
      </c>
      <c r="AC131" s="461">
        <f t="shared" si="144"/>
        <v>2.1815156693056429E-4</v>
      </c>
      <c r="AD131" s="461">
        <f t="shared" si="145"/>
        <v>0</v>
      </c>
      <c r="AE131" s="461">
        <f t="shared" si="146"/>
        <v>0</v>
      </c>
      <c r="AF131" s="461">
        <f t="shared" si="147"/>
        <v>0</v>
      </c>
      <c r="AG131" s="461">
        <f t="shared" si="148"/>
        <v>0</v>
      </c>
      <c r="AH131" s="461">
        <f t="shared" si="149"/>
        <v>0</v>
      </c>
      <c r="AI131" s="461">
        <f t="shared" si="150"/>
        <v>2.6993176828334802E-4</v>
      </c>
      <c r="AJ131" s="461">
        <f t="shared" si="151"/>
        <v>2.1815156693056429E-4</v>
      </c>
      <c r="AK131" s="461">
        <f t="shared" si="152"/>
        <v>2.6993176828334802E-4</v>
      </c>
      <c r="AL131" s="461">
        <f t="shared" si="153"/>
        <v>2.1815156693056429E-4</v>
      </c>
      <c r="AM131" s="461">
        <f t="shared" si="154"/>
        <v>2.6993176828334802E-4</v>
      </c>
      <c r="AN131" s="461">
        <f t="shared" si="155"/>
        <v>3.1079646041278641E-4</v>
      </c>
      <c r="AO131" s="461">
        <f t="shared" si="156"/>
        <v>3.1079646041278641E-4</v>
      </c>
      <c r="AP131" s="461">
        <f t="shared" si="157"/>
        <v>0</v>
      </c>
      <c r="AQ131" s="461">
        <f t="shared" si="158"/>
        <v>0.33333333333333331</v>
      </c>
      <c r="AR131" s="461">
        <f t="shared" si="159"/>
        <v>3.1079646041278641E-4</v>
      </c>
      <c r="AS131" s="461">
        <f t="shared" si="160"/>
        <v>1.1332598323190327E-3</v>
      </c>
      <c r="AT131" s="461">
        <f t="shared" si="161"/>
        <v>3.4772284104637053E-4</v>
      </c>
      <c r="AU131" s="461">
        <f t="shared" si="162"/>
        <v>0</v>
      </c>
      <c r="AV131" s="461">
        <f t="shared" si="163"/>
        <v>1.2208127284141965E-3</v>
      </c>
      <c r="AW131" s="461">
        <f t="shared" si="164"/>
        <v>0</v>
      </c>
      <c r="AX131" s="461">
        <f t="shared" si="165"/>
        <v>0</v>
      </c>
      <c r="AY131" s="461">
        <f t="shared" si="166"/>
        <v>2.1815156693056429E-4</v>
      </c>
      <c r="AZ131" s="461">
        <f t="shared" si="167"/>
        <v>0</v>
      </c>
      <c r="BA131" s="461">
        <f t="shared" si="168"/>
        <v>0</v>
      </c>
      <c r="BB131" s="461">
        <f t="shared" si="169"/>
        <v>0</v>
      </c>
      <c r="BC131" s="461">
        <f t="shared" si="170"/>
        <v>0</v>
      </c>
      <c r="BD131" s="461">
        <f t="shared" si="171"/>
        <v>0</v>
      </c>
      <c r="BE131" s="461">
        <f t="shared" si="172"/>
        <v>0</v>
      </c>
      <c r="BF131" s="461">
        <f t="shared" si="173"/>
        <v>0</v>
      </c>
      <c r="BG131" s="461">
        <f t="shared" si="174"/>
        <v>0</v>
      </c>
      <c r="BH131" s="265"/>
      <c r="BI131" s="367">
        <f>'6. Network Design'!J72</f>
        <v>37.561107692307687</v>
      </c>
      <c r="BJ131" s="223"/>
    </row>
    <row r="132" spans="3:62">
      <c r="C132" s="256" t="str">
        <f t="shared" si="119"/>
        <v>S15</v>
      </c>
      <c r="D132" s="256" t="str">
        <f t="shared" si="119"/>
        <v>Входящи MMS от други мрежи (MMS incoming from other network)</v>
      </c>
      <c r="E132" s="461">
        <f t="shared" si="120"/>
        <v>2.6993176828334802E-4</v>
      </c>
      <c r="F132" s="461">
        <f t="shared" si="121"/>
        <v>2.1815156693056429E-4</v>
      </c>
      <c r="G132" s="461">
        <f t="shared" si="122"/>
        <v>2.6993176828334802E-4</v>
      </c>
      <c r="H132" s="461">
        <f t="shared" si="123"/>
        <v>2.1815156693056429E-4</v>
      </c>
      <c r="I132" s="461">
        <f t="shared" si="124"/>
        <v>2.6993176828334802E-4</v>
      </c>
      <c r="J132" s="461">
        <f t="shared" si="125"/>
        <v>2.1815156693056429E-4</v>
      </c>
      <c r="K132" s="461">
        <f t="shared" si="126"/>
        <v>2.9687850490119403E-4</v>
      </c>
      <c r="L132" s="461">
        <f t="shared" si="127"/>
        <v>3.1079646041278641E-4</v>
      </c>
      <c r="M132" s="461">
        <f t="shared" si="128"/>
        <v>3.1079646041278641E-4</v>
      </c>
      <c r="N132" s="461">
        <f t="shared" si="129"/>
        <v>0</v>
      </c>
      <c r="O132" s="461">
        <f t="shared" si="130"/>
        <v>0</v>
      </c>
      <c r="P132" s="461">
        <f t="shared" si="131"/>
        <v>0.33333333333333331</v>
      </c>
      <c r="Q132" s="461">
        <f t="shared" si="132"/>
        <v>0</v>
      </c>
      <c r="R132" s="461">
        <f t="shared" si="133"/>
        <v>3.1079646041278641E-4</v>
      </c>
      <c r="S132" s="461">
        <f t="shared" si="134"/>
        <v>3.1079646041278641E-4</v>
      </c>
      <c r="T132" s="461">
        <f t="shared" si="135"/>
        <v>1.1332598323190327E-3</v>
      </c>
      <c r="U132" s="461">
        <f t="shared" si="136"/>
        <v>0</v>
      </c>
      <c r="V132" s="461">
        <f t="shared" si="137"/>
        <v>2.9266618159593089E-3</v>
      </c>
      <c r="W132" s="461">
        <f t="shared" si="138"/>
        <v>1.2208127284141965E-3</v>
      </c>
      <c r="X132" s="461">
        <f t="shared" si="139"/>
        <v>0</v>
      </c>
      <c r="Y132" s="461">
        <f t="shared" si="140"/>
        <v>0</v>
      </c>
      <c r="Z132" s="461">
        <f t="shared" si="141"/>
        <v>0</v>
      </c>
      <c r="AA132" s="461">
        <f t="shared" si="142"/>
        <v>0</v>
      </c>
      <c r="AB132" s="461">
        <f t="shared" si="143"/>
        <v>2.1815156693056429E-4</v>
      </c>
      <c r="AC132" s="461">
        <f t="shared" si="144"/>
        <v>2.1815156693056429E-4</v>
      </c>
      <c r="AD132" s="461">
        <f t="shared" si="145"/>
        <v>0</v>
      </c>
      <c r="AE132" s="461">
        <f t="shared" si="146"/>
        <v>0</v>
      </c>
      <c r="AF132" s="461">
        <f t="shared" si="147"/>
        <v>0</v>
      </c>
      <c r="AG132" s="461">
        <f t="shared" si="148"/>
        <v>0</v>
      </c>
      <c r="AH132" s="461">
        <f t="shared" si="149"/>
        <v>0</v>
      </c>
      <c r="AI132" s="461">
        <f t="shared" si="150"/>
        <v>2.6993176828334802E-4</v>
      </c>
      <c r="AJ132" s="461">
        <f t="shared" si="151"/>
        <v>2.1815156693056429E-4</v>
      </c>
      <c r="AK132" s="461">
        <f t="shared" si="152"/>
        <v>2.6993176828334802E-4</v>
      </c>
      <c r="AL132" s="461">
        <f t="shared" si="153"/>
        <v>2.1815156693056429E-4</v>
      </c>
      <c r="AM132" s="461">
        <f t="shared" si="154"/>
        <v>2.6993176828334802E-4</v>
      </c>
      <c r="AN132" s="461">
        <f t="shared" si="155"/>
        <v>3.1079646041278641E-4</v>
      </c>
      <c r="AO132" s="461">
        <f t="shared" si="156"/>
        <v>3.1079646041278641E-4</v>
      </c>
      <c r="AP132" s="461">
        <f t="shared" si="157"/>
        <v>0</v>
      </c>
      <c r="AQ132" s="461">
        <f t="shared" si="158"/>
        <v>0.33333333333333331</v>
      </c>
      <c r="AR132" s="461">
        <f t="shared" si="159"/>
        <v>3.1079646041278641E-4</v>
      </c>
      <c r="AS132" s="461">
        <f t="shared" si="160"/>
        <v>1.1332598323190327E-3</v>
      </c>
      <c r="AT132" s="461">
        <f t="shared" si="161"/>
        <v>0</v>
      </c>
      <c r="AU132" s="461">
        <f t="shared" si="162"/>
        <v>2.9266618159593089E-3</v>
      </c>
      <c r="AV132" s="461">
        <f t="shared" si="163"/>
        <v>1.2208127284141965E-3</v>
      </c>
      <c r="AW132" s="461">
        <f t="shared" si="164"/>
        <v>0</v>
      </c>
      <c r="AX132" s="461">
        <f t="shared" si="165"/>
        <v>0</v>
      </c>
      <c r="AY132" s="461">
        <f t="shared" si="166"/>
        <v>2.1815156693056429E-4</v>
      </c>
      <c r="AZ132" s="461">
        <f t="shared" si="167"/>
        <v>0</v>
      </c>
      <c r="BA132" s="461">
        <f t="shared" si="168"/>
        <v>0</v>
      </c>
      <c r="BB132" s="461">
        <f t="shared" si="169"/>
        <v>0</v>
      </c>
      <c r="BC132" s="461">
        <f t="shared" si="170"/>
        <v>0</v>
      </c>
      <c r="BD132" s="461">
        <f t="shared" si="171"/>
        <v>0</v>
      </c>
      <c r="BE132" s="461">
        <f t="shared" si="172"/>
        <v>0</v>
      </c>
      <c r="BF132" s="461">
        <f t="shared" si="173"/>
        <v>0</v>
      </c>
      <c r="BG132" s="461">
        <f t="shared" si="174"/>
        <v>0</v>
      </c>
      <c r="BH132" s="265"/>
      <c r="BI132" s="367">
        <f>'6. Network Design'!J73</f>
        <v>37.561107692307687</v>
      </c>
      <c r="BJ132" s="223"/>
    </row>
    <row r="133" spans="3:62">
      <c r="C133" s="256" t="str">
        <f t="shared" si="119"/>
        <v>S16</v>
      </c>
      <c r="D133" s="256" t="str">
        <f t="shared" si="119"/>
        <v>SMS в мрежата (SMS on net)</v>
      </c>
      <c r="E133" s="461">
        <f t="shared" si="120"/>
        <v>2.9211847516218449E-5</v>
      </c>
      <c r="F133" s="461">
        <f t="shared" si="121"/>
        <v>2.3608226438580666E-5</v>
      </c>
      <c r="G133" s="461">
        <f t="shared" si="122"/>
        <v>2.9211847516218449E-5</v>
      </c>
      <c r="H133" s="461">
        <f t="shared" si="123"/>
        <v>2.3608226438580666E-5</v>
      </c>
      <c r="I133" s="461">
        <f t="shared" si="124"/>
        <v>2.9211847516218449E-5</v>
      </c>
      <c r="J133" s="461">
        <f t="shared" si="125"/>
        <v>2.3608226438580666E-5</v>
      </c>
      <c r="K133" s="461">
        <f t="shared" si="126"/>
        <v>2.1418671024827738E-5</v>
      </c>
      <c r="L133" s="461">
        <f t="shared" si="127"/>
        <v>1.6817099498693605E-5</v>
      </c>
      <c r="M133" s="461">
        <f t="shared" si="128"/>
        <v>1.6817099498693605E-5</v>
      </c>
      <c r="N133" s="461">
        <f t="shared" si="129"/>
        <v>0.66666666666666663</v>
      </c>
      <c r="O133" s="461">
        <f t="shared" si="130"/>
        <v>0.66666666666666663</v>
      </c>
      <c r="P133" s="461">
        <f t="shared" si="131"/>
        <v>0</v>
      </c>
      <c r="Q133" s="461">
        <f t="shared" si="132"/>
        <v>0</v>
      </c>
      <c r="R133" s="461">
        <f t="shared" si="133"/>
        <v>1.6817099498693605E-5</v>
      </c>
      <c r="S133" s="461">
        <f t="shared" si="134"/>
        <v>1.6817099498693605E-5</v>
      </c>
      <c r="T133" s="461">
        <f t="shared" si="135"/>
        <v>6.1320335928761224E-5</v>
      </c>
      <c r="U133" s="461">
        <f t="shared" si="136"/>
        <v>1.8815174433063315E-5</v>
      </c>
      <c r="V133" s="461">
        <f t="shared" si="137"/>
        <v>0</v>
      </c>
      <c r="W133" s="461">
        <f t="shared" si="138"/>
        <v>0</v>
      </c>
      <c r="X133" s="461">
        <f t="shared" si="139"/>
        <v>0</v>
      </c>
      <c r="Y133" s="461">
        <f t="shared" si="140"/>
        <v>0</v>
      </c>
      <c r="Z133" s="461">
        <f t="shared" si="141"/>
        <v>0</v>
      </c>
      <c r="AA133" s="461">
        <f t="shared" si="142"/>
        <v>0</v>
      </c>
      <c r="AB133" s="461">
        <f t="shared" si="143"/>
        <v>2.3608226438580666E-5</v>
      </c>
      <c r="AC133" s="461">
        <f t="shared" si="144"/>
        <v>2.3608226438580666E-5</v>
      </c>
      <c r="AD133" s="461">
        <f t="shared" si="145"/>
        <v>0</v>
      </c>
      <c r="AE133" s="461">
        <f t="shared" si="146"/>
        <v>0</v>
      </c>
      <c r="AF133" s="461">
        <f t="shared" si="147"/>
        <v>0</v>
      </c>
      <c r="AG133" s="461">
        <f t="shared" si="148"/>
        <v>0</v>
      </c>
      <c r="AH133" s="461">
        <f t="shared" si="149"/>
        <v>0</v>
      </c>
      <c r="AI133" s="461">
        <f t="shared" si="150"/>
        <v>2.9211847516218449E-5</v>
      </c>
      <c r="AJ133" s="461">
        <f t="shared" si="151"/>
        <v>2.3608226438580666E-5</v>
      </c>
      <c r="AK133" s="461">
        <f t="shared" si="152"/>
        <v>2.9211847516218449E-5</v>
      </c>
      <c r="AL133" s="461">
        <f t="shared" si="153"/>
        <v>2.3608226438580666E-5</v>
      </c>
      <c r="AM133" s="461">
        <f t="shared" si="154"/>
        <v>2.9211847516218449E-5</v>
      </c>
      <c r="AN133" s="461">
        <f t="shared" si="155"/>
        <v>1.6817099498693605E-5</v>
      </c>
      <c r="AO133" s="461">
        <f t="shared" si="156"/>
        <v>1.6817099498693605E-5</v>
      </c>
      <c r="AP133" s="461">
        <f t="shared" si="157"/>
        <v>0.66666666666666663</v>
      </c>
      <c r="AQ133" s="461">
        <f t="shared" si="158"/>
        <v>0</v>
      </c>
      <c r="AR133" s="461">
        <f t="shared" si="159"/>
        <v>1.6817099498693605E-5</v>
      </c>
      <c r="AS133" s="461">
        <f t="shared" si="160"/>
        <v>6.1320335928761224E-5</v>
      </c>
      <c r="AT133" s="461">
        <f t="shared" si="161"/>
        <v>1.8815174433063315E-5</v>
      </c>
      <c r="AU133" s="461">
        <f t="shared" si="162"/>
        <v>0</v>
      </c>
      <c r="AV133" s="461">
        <f t="shared" si="163"/>
        <v>0</v>
      </c>
      <c r="AW133" s="461">
        <f t="shared" si="164"/>
        <v>0</v>
      </c>
      <c r="AX133" s="461">
        <f t="shared" si="165"/>
        <v>0</v>
      </c>
      <c r="AY133" s="461">
        <f t="shared" si="166"/>
        <v>2.3608226438580666E-5</v>
      </c>
      <c r="AZ133" s="461">
        <f t="shared" si="167"/>
        <v>0</v>
      </c>
      <c r="BA133" s="461">
        <f t="shared" si="168"/>
        <v>0</v>
      </c>
      <c r="BB133" s="461">
        <f t="shared" si="169"/>
        <v>0</v>
      </c>
      <c r="BC133" s="461">
        <f t="shared" si="170"/>
        <v>0</v>
      </c>
      <c r="BD133" s="461">
        <f t="shared" si="171"/>
        <v>0</v>
      </c>
      <c r="BE133" s="461">
        <f t="shared" si="172"/>
        <v>0</v>
      </c>
      <c r="BF133" s="461">
        <f t="shared" si="173"/>
        <v>0</v>
      </c>
      <c r="BG133" s="461">
        <f t="shared" si="174"/>
        <v>0</v>
      </c>
      <c r="BH133" s="265"/>
      <c r="BI133" s="367">
        <f>'6. Network Design'!J74</f>
        <v>2.0324198174706649</v>
      </c>
      <c r="BJ133" s="223"/>
    </row>
    <row r="134" spans="3:62">
      <c r="C134" s="256" t="str">
        <f t="shared" si="119"/>
        <v>S17</v>
      </c>
      <c r="D134" s="256" t="str">
        <f t="shared" si="119"/>
        <v>Изходящи SMS към други мрежи (SMS outgoing to other network)</v>
      </c>
      <c r="E134" s="461">
        <f t="shared" si="120"/>
        <v>4.868641252703075E-6</v>
      </c>
      <c r="F134" s="461">
        <f t="shared" si="121"/>
        <v>3.9347044064301114E-6</v>
      </c>
      <c r="G134" s="461">
        <f t="shared" si="122"/>
        <v>4.868641252703075E-6</v>
      </c>
      <c r="H134" s="461">
        <f t="shared" si="123"/>
        <v>3.9347044064301114E-6</v>
      </c>
      <c r="I134" s="461">
        <f t="shared" si="124"/>
        <v>4.868641252703075E-6</v>
      </c>
      <c r="J134" s="461">
        <f t="shared" si="125"/>
        <v>3.9347044064301114E-6</v>
      </c>
      <c r="K134" s="461">
        <f t="shared" si="126"/>
        <v>5.3546677562069353E-6</v>
      </c>
      <c r="L134" s="461">
        <f t="shared" si="127"/>
        <v>5.6056998328978691E-6</v>
      </c>
      <c r="M134" s="461">
        <f t="shared" si="128"/>
        <v>5.6056998328978691E-6</v>
      </c>
      <c r="N134" s="461">
        <f t="shared" si="129"/>
        <v>0.22222222222222224</v>
      </c>
      <c r="O134" s="461">
        <f t="shared" si="130"/>
        <v>0.22222222222222224</v>
      </c>
      <c r="P134" s="461">
        <f t="shared" si="131"/>
        <v>0</v>
      </c>
      <c r="Q134" s="461">
        <f t="shared" si="132"/>
        <v>0</v>
      </c>
      <c r="R134" s="461">
        <f t="shared" si="133"/>
        <v>5.6056998328978691E-6</v>
      </c>
      <c r="S134" s="461">
        <f t="shared" si="134"/>
        <v>5.6056998328978691E-6</v>
      </c>
      <c r="T134" s="461">
        <f t="shared" si="135"/>
        <v>2.0440111976253744E-5</v>
      </c>
      <c r="U134" s="461">
        <f t="shared" si="136"/>
        <v>6.2717248110211063E-6</v>
      </c>
      <c r="V134" s="461">
        <f t="shared" si="137"/>
        <v>0</v>
      </c>
      <c r="W134" s="461">
        <f t="shared" si="138"/>
        <v>2.2019265272782704E-5</v>
      </c>
      <c r="X134" s="461">
        <f t="shared" si="139"/>
        <v>0</v>
      </c>
      <c r="Y134" s="461">
        <f t="shared" si="140"/>
        <v>0</v>
      </c>
      <c r="Z134" s="461">
        <f t="shared" si="141"/>
        <v>0</v>
      </c>
      <c r="AA134" s="461">
        <f t="shared" si="142"/>
        <v>0</v>
      </c>
      <c r="AB134" s="461">
        <f t="shared" si="143"/>
        <v>3.9347044064301114E-6</v>
      </c>
      <c r="AC134" s="461">
        <f t="shared" si="144"/>
        <v>3.9347044064301114E-6</v>
      </c>
      <c r="AD134" s="461">
        <f t="shared" si="145"/>
        <v>0</v>
      </c>
      <c r="AE134" s="461">
        <f t="shared" si="146"/>
        <v>0</v>
      </c>
      <c r="AF134" s="461">
        <f t="shared" si="147"/>
        <v>0</v>
      </c>
      <c r="AG134" s="461">
        <f t="shared" si="148"/>
        <v>0</v>
      </c>
      <c r="AH134" s="461">
        <f t="shared" si="149"/>
        <v>0</v>
      </c>
      <c r="AI134" s="461">
        <f t="shared" si="150"/>
        <v>4.868641252703075E-6</v>
      </c>
      <c r="AJ134" s="461">
        <f t="shared" si="151"/>
        <v>3.9347044064301114E-6</v>
      </c>
      <c r="AK134" s="461">
        <f t="shared" si="152"/>
        <v>4.868641252703075E-6</v>
      </c>
      <c r="AL134" s="461">
        <f t="shared" si="153"/>
        <v>3.9347044064301114E-6</v>
      </c>
      <c r="AM134" s="461">
        <f t="shared" si="154"/>
        <v>4.868641252703075E-6</v>
      </c>
      <c r="AN134" s="461">
        <f t="shared" si="155"/>
        <v>5.6056998328978691E-6</v>
      </c>
      <c r="AO134" s="461">
        <f t="shared" si="156"/>
        <v>5.6056998328978691E-6</v>
      </c>
      <c r="AP134" s="461">
        <f t="shared" si="157"/>
        <v>0.22222222222222224</v>
      </c>
      <c r="AQ134" s="461">
        <f t="shared" si="158"/>
        <v>0</v>
      </c>
      <c r="AR134" s="461">
        <f t="shared" si="159"/>
        <v>5.6056998328978691E-6</v>
      </c>
      <c r="AS134" s="461">
        <f t="shared" si="160"/>
        <v>2.0440111976253744E-5</v>
      </c>
      <c r="AT134" s="461">
        <f t="shared" si="161"/>
        <v>6.2717248110211063E-6</v>
      </c>
      <c r="AU134" s="461">
        <f t="shared" si="162"/>
        <v>0</v>
      </c>
      <c r="AV134" s="461">
        <f t="shared" si="163"/>
        <v>2.2019265272782704E-5</v>
      </c>
      <c r="AW134" s="461">
        <f t="shared" si="164"/>
        <v>0</v>
      </c>
      <c r="AX134" s="461">
        <f t="shared" si="165"/>
        <v>0</v>
      </c>
      <c r="AY134" s="461">
        <f t="shared" si="166"/>
        <v>3.9347044064301114E-6</v>
      </c>
      <c r="AZ134" s="461">
        <f t="shared" si="167"/>
        <v>0</v>
      </c>
      <c r="BA134" s="461">
        <f t="shared" si="168"/>
        <v>0</v>
      </c>
      <c r="BB134" s="461">
        <f t="shared" si="169"/>
        <v>0</v>
      </c>
      <c r="BC134" s="461">
        <f t="shared" si="170"/>
        <v>0</v>
      </c>
      <c r="BD134" s="461">
        <f t="shared" si="171"/>
        <v>0</v>
      </c>
      <c r="BE134" s="461">
        <f t="shared" si="172"/>
        <v>0</v>
      </c>
      <c r="BF134" s="461">
        <f t="shared" si="173"/>
        <v>0</v>
      </c>
      <c r="BG134" s="461">
        <f t="shared" si="174"/>
        <v>0</v>
      </c>
      <c r="BH134" s="265"/>
      <c r="BI134" s="367">
        <f>'6. Network Design'!J75</f>
        <v>0.67747327249022171</v>
      </c>
      <c r="BJ134" s="223"/>
    </row>
    <row r="135" spans="3:62">
      <c r="C135" s="256" t="str">
        <f t="shared" si="119"/>
        <v>S18</v>
      </c>
      <c r="D135" s="256" t="str">
        <f t="shared" si="119"/>
        <v>Входящи SMS от други мрежи (SMS incoming from other network)</v>
      </c>
      <c r="E135" s="461">
        <f t="shared" si="120"/>
        <v>2.4343206263515375E-6</v>
      </c>
      <c r="F135" s="461">
        <f t="shared" si="121"/>
        <v>1.9673522032150557E-6</v>
      </c>
      <c r="G135" s="461">
        <f t="shared" si="122"/>
        <v>2.4343206263515375E-6</v>
      </c>
      <c r="H135" s="461">
        <f t="shared" si="123"/>
        <v>1.9673522032150557E-6</v>
      </c>
      <c r="I135" s="461">
        <f t="shared" si="124"/>
        <v>2.4343206263515375E-6</v>
      </c>
      <c r="J135" s="461">
        <f t="shared" si="125"/>
        <v>1.9673522032150557E-6</v>
      </c>
      <c r="K135" s="461">
        <f t="shared" si="126"/>
        <v>2.6773338781034677E-6</v>
      </c>
      <c r="L135" s="461">
        <f t="shared" si="127"/>
        <v>2.8028499164489346E-6</v>
      </c>
      <c r="M135" s="461">
        <f t="shared" si="128"/>
        <v>2.8028499164489346E-6</v>
      </c>
      <c r="N135" s="461">
        <f t="shared" si="129"/>
        <v>0.11111111111111112</v>
      </c>
      <c r="O135" s="461">
        <f t="shared" si="130"/>
        <v>0.11111111111111112</v>
      </c>
      <c r="P135" s="461">
        <f t="shared" si="131"/>
        <v>0</v>
      </c>
      <c r="Q135" s="461">
        <f t="shared" si="132"/>
        <v>0</v>
      </c>
      <c r="R135" s="461">
        <f t="shared" si="133"/>
        <v>2.8028499164489346E-6</v>
      </c>
      <c r="S135" s="461">
        <f t="shared" si="134"/>
        <v>2.8028499164489346E-6</v>
      </c>
      <c r="T135" s="461">
        <f t="shared" si="135"/>
        <v>1.0220055988126872E-5</v>
      </c>
      <c r="U135" s="461">
        <f t="shared" si="136"/>
        <v>0</v>
      </c>
      <c r="V135" s="461">
        <f t="shared" si="137"/>
        <v>2.639345961482629E-5</v>
      </c>
      <c r="W135" s="461">
        <f t="shared" si="138"/>
        <v>1.1009632636391352E-5</v>
      </c>
      <c r="X135" s="461">
        <f t="shared" si="139"/>
        <v>0</v>
      </c>
      <c r="Y135" s="461">
        <f t="shared" si="140"/>
        <v>0</v>
      </c>
      <c r="Z135" s="461">
        <f t="shared" si="141"/>
        <v>0</v>
      </c>
      <c r="AA135" s="461">
        <f t="shared" si="142"/>
        <v>0</v>
      </c>
      <c r="AB135" s="461">
        <f t="shared" si="143"/>
        <v>1.9673522032150557E-6</v>
      </c>
      <c r="AC135" s="461">
        <f t="shared" si="144"/>
        <v>1.9673522032150557E-6</v>
      </c>
      <c r="AD135" s="461">
        <f t="shared" si="145"/>
        <v>0</v>
      </c>
      <c r="AE135" s="461">
        <f t="shared" si="146"/>
        <v>0</v>
      </c>
      <c r="AF135" s="461">
        <f t="shared" si="147"/>
        <v>0</v>
      </c>
      <c r="AG135" s="461">
        <f t="shared" si="148"/>
        <v>0</v>
      </c>
      <c r="AH135" s="461">
        <f t="shared" si="149"/>
        <v>0</v>
      </c>
      <c r="AI135" s="461">
        <f t="shared" si="150"/>
        <v>2.4343206263515375E-6</v>
      </c>
      <c r="AJ135" s="461">
        <f t="shared" si="151"/>
        <v>1.9673522032150557E-6</v>
      </c>
      <c r="AK135" s="461">
        <f t="shared" si="152"/>
        <v>2.4343206263515375E-6</v>
      </c>
      <c r="AL135" s="461">
        <f t="shared" si="153"/>
        <v>1.9673522032150557E-6</v>
      </c>
      <c r="AM135" s="461">
        <f t="shared" si="154"/>
        <v>2.4343206263515375E-6</v>
      </c>
      <c r="AN135" s="461">
        <f t="shared" si="155"/>
        <v>2.8028499164489346E-6</v>
      </c>
      <c r="AO135" s="461">
        <f t="shared" si="156"/>
        <v>2.8028499164489346E-6</v>
      </c>
      <c r="AP135" s="461">
        <f t="shared" si="157"/>
        <v>0.11111111111111112</v>
      </c>
      <c r="AQ135" s="461">
        <f t="shared" si="158"/>
        <v>0</v>
      </c>
      <c r="AR135" s="461">
        <f t="shared" si="159"/>
        <v>2.8028499164489346E-6</v>
      </c>
      <c r="AS135" s="461">
        <f t="shared" si="160"/>
        <v>1.0220055988126872E-5</v>
      </c>
      <c r="AT135" s="461">
        <f t="shared" si="161"/>
        <v>0</v>
      </c>
      <c r="AU135" s="461">
        <f t="shared" si="162"/>
        <v>2.639345961482629E-5</v>
      </c>
      <c r="AV135" s="461">
        <f t="shared" si="163"/>
        <v>1.1009632636391352E-5</v>
      </c>
      <c r="AW135" s="461">
        <f t="shared" si="164"/>
        <v>0</v>
      </c>
      <c r="AX135" s="461">
        <f t="shared" si="165"/>
        <v>0</v>
      </c>
      <c r="AY135" s="461">
        <f t="shared" si="166"/>
        <v>1.9673522032150557E-6</v>
      </c>
      <c r="AZ135" s="461">
        <f t="shared" si="167"/>
        <v>0</v>
      </c>
      <c r="BA135" s="461">
        <f t="shared" si="168"/>
        <v>0</v>
      </c>
      <c r="BB135" s="461">
        <f t="shared" si="169"/>
        <v>0</v>
      </c>
      <c r="BC135" s="461">
        <f t="shared" si="170"/>
        <v>0</v>
      </c>
      <c r="BD135" s="461">
        <f t="shared" si="171"/>
        <v>0</v>
      </c>
      <c r="BE135" s="461">
        <f t="shared" si="172"/>
        <v>0</v>
      </c>
      <c r="BF135" s="461">
        <f t="shared" si="173"/>
        <v>0</v>
      </c>
      <c r="BG135" s="461">
        <f t="shared" si="174"/>
        <v>0</v>
      </c>
      <c r="BH135" s="265"/>
      <c r="BI135" s="367">
        <f>'6. Network Design'!J76</f>
        <v>0.33873663624511086</v>
      </c>
      <c r="BJ135" s="223"/>
    </row>
    <row r="136" spans="3:62">
      <c r="C136" s="256" t="str">
        <f t="shared" si="119"/>
        <v>S19</v>
      </c>
      <c r="D136" s="256" t="str">
        <f t="shared" si="119"/>
        <v>Пренос на данни (Data services)</v>
      </c>
      <c r="E136" s="461">
        <f t="shared" si="120"/>
        <v>0</v>
      </c>
      <c r="F136" s="461">
        <f t="shared" si="121"/>
        <v>0.19182700014186529</v>
      </c>
      <c r="G136" s="461">
        <f t="shared" si="122"/>
        <v>0</v>
      </c>
      <c r="H136" s="461">
        <f t="shared" si="123"/>
        <v>0.19182700014186529</v>
      </c>
      <c r="I136" s="461">
        <f t="shared" si="124"/>
        <v>0</v>
      </c>
      <c r="J136" s="461">
        <f t="shared" si="125"/>
        <v>0.19182700014186529</v>
      </c>
      <c r="K136" s="461">
        <f t="shared" si="126"/>
        <v>0.17403592008096697</v>
      </c>
      <c r="L136" s="461">
        <f t="shared" si="127"/>
        <v>0.27329234208375441</v>
      </c>
      <c r="M136" s="461">
        <f t="shared" si="128"/>
        <v>0.27329234208375441</v>
      </c>
      <c r="N136" s="461">
        <f t="shared" si="129"/>
        <v>0</v>
      </c>
      <c r="O136" s="461">
        <f t="shared" si="130"/>
        <v>0</v>
      </c>
      <c r="P136" s="461">
        <f t="shared" si="131"/>
        <v>0</v>
      </c>
      <c r="Q136" s="461">
        <f t="shared" si="132"/>
        <v>0</v>
      </c>
      <c r="R136" s="461">
        <f t="shared" si="133"/>
        <v>0.27329234208375441</v>
      </c>
      <c r="S136" s="461">
        <f t="shared" si="134"/>
        <v>0.27329234208375441</v>
      </c>
      <c r="T136" s="461">
        <f t="shared" si="135"/>
        <v>0.99650823999914973</v>
      </c>
      <c r="U136" s="461">
        <f t="shared" si="136"/>
        <v>0.30576277959975773</v>
      </c>
      <c r="V136" s="461">
        <f t="shared" si="137"/>
        <v>0</v>
      </c>
      <c r="W136" s="461">
        <f t="shared" si="138"/>
        <v>0</v>
      </c>
      <c r="X136" s="461">
        <f t="shared" si="139"/>
        <v>0</v>
      </c>
      <c r="Y136" s="461">
        <f t="shared" si="140"/>
        <v>1</v>
      </c>
      <c r="Z136" s="461">
        <f t="shared" si="141"/>
        <v>1</v>
      </c>
      <c r="AA136" s="461">
        <f t="shared" si="142"/>
        <v>1</v>
      </c>
      <c r="AB136" s="461">
        <f t="shared" si="143"/>
        <v>0.19182700014186529</v>
      </c>
      <c r="AC136" s="461">
        <f t="shared" si="144"/>
        <v>0.19182700014186529</v>
      </c>
      <c r="AD136" s="461">
        <f t="shared" si="145"/>
        <v>0</v>
      </c>
      <c r="AE136" s="461">
        <f t="shared" si="146"/>
        <v>0</v>
      </c>
      <c r="AF136" s="461">
        <f t="shared" si="147"/>
        <v>0</v>
      </c>
      <c r="AG136" s="461">
        <f t="shared" si="148"/>
        <v>0</v>
      </c>
      <c r="AH136" s="461">
        <f t="shared" si="149"/>
        <v>0</v>
      </c>
      <c r="AI136" s="461">
        <f t="shared" si="150"/>
        <v>0</v>
      </c>
      <c r="AJ136" s="461">
        <f t="shared" si="151"/>
        <v>0.19182700014186529</v>
      </c>
      <c r="AK136" s="461">
        <f t="shared" si="152"/>
        <v>0</v>
      </c>
      <c r="AL136" s="461">
        <f t="shared" si="153"/>
        <v>0.19182700014186529</v>
      </c>
      <c r="AM136" s="461">
        <f t="shared" si="154"/>
        <v>0</v>
      </c>
      <c r="AN136" s="461">
        <f t="shared" si="155"/>
        <v>0.27329234208375441</v>
      </c>
      <c r="AO136" s="461">
        <f t="shared" si="156"/>
        <v>0.27329234208375441</v>
      </c>
      <c r="AP136" s="461">
        <f t="shared" si="157"/>
        <v>0</v>
      </c>
      <c r="AQ136" s="461">
        <f t="shared" si="158"/>
        <v>0</v>
      </c>
      <c r="AR136" s="461">
        <f t="shared" si="159"/>
        <v>0.27329234208375441</v>
      </c>
      <c r="AS136" s="461">
        <f t="shared" si="160"/>
        <v>0.99650823999914973</v>
      </c>
      <c r="AT136" s="461">
        <f t="shared" si="161"/>
        <v>0.30576277959975773</v>
      </c>
      <c r="AU136" s="461">
        <f t="shared" si="162"/>
        <v>0</v>
      </c>
      <c r="AV136" s="461">
        <f t="shared" si="163"/>
        <v>0</v>
      </c>
      <c r="AW136" s="461">
        <f t="shared" si="164"/>
        <v>0</v>
      </c>
      <c r="AX136" s="461">
        <f t="shared" si="165"/>
        <v>1</v>
      </c>
      <c r="AY136" s="461">
        <f t="shared" si="166"/>
        <v>0.19182700014186529</v>
      </c>
      <c r="AZ136" s="461">
        <f t="shared" si="167"/>
        <v>0</v>
      </c>
      <c r="BA136" s="461">
        <f t="shared" si="168"/>
        <v>0</v>
      </c>
      <c r="BB136" s="461">
        <f t="shared" si="169"/>
        <v>0</v>
      </c>
      <c r="BC136" s="461">
        <f t="shared" si="170"/>
        <v>0</v>
      </c>
      <c r="BD136" s="461">
        <f t="shared" si="171"/>
        <v>0</v>
      </c>
      <c r="BE136" s="461">
        <f t="shared" si="172"/>
        <v>0</v>
      </c>
      <c r="BF136" s="461">
        <f t="shared" si="173"/>
        <v>0</v>
      </c>
      <c r="BG136" s="461">
        <f t="shared" si="174"/>
        <v>0</v>
      </c>
      <c r="BH136" s="265"/>
      <c r="BI136" s="367">
        <f>'6. Network Design'!J77</f>
        <v>33028.571428571435</v>
      </c>
      <c r="BJ136" s="223"/>
    </row>
    <row r="137" spans="3:62">
      <c r="C137" s="256" t="str">
        <f t="shared" si="119"/>
        <v>S20</v>
      </c>
      <c r="D137" s="256" t="str">
        <f t="shared" si="119"/>
        <v>Subscribers</v>
      </c>
      <c r="E137" s="461">
        <f t="shared" si="120"/>
        <v>0</v>
      </c>
      <c r="F137" s="461">
        <f t="shared" si="121"/>
        <v>0</v>
      </c>
      <c r="G137" s="461">
        <f t="shared" si="122"/>
        <v>0</v>
      </c>
      <c r="H137" s="461">
        <f t="shared" si="123"/>
        <v>0</v>
      </c>
      <c r="I137" s="461">
        <f t="shared" si="124"/>
        <v>0</v>
      </c>
      <c r="J137" s="461">
        <f t="shared" si="125"/>
        <v>0</v>
      </c>
      <c r="K137" s="461">
        <f t="shared" si="126"/>
        <v>0</v>
      </c>
      <c r="L137" s="461">
        <f t="shared" si="127"/>
        <v>0</v>
      </c>
      <c r="M137" s="461">
        <f t="shared" si="128"/>
        <v>0</v>
      </c>
      <c r="N137" s="461">
        <f t="shared" si="129"/>
        <v>0</v>
      </c>
      <c r="O137" s="461">
        <f t="shared" si="130"/>
        <v>0</v>
      </c>
      <c r="P137" s="461">
        <f t="shared" si="131"/>
        <v>0</v>
      </c>
      <c r="Q137" s="461">
        <f t="shared" si="132"/>
        <v>0</v>
      </c>
      <c r="R137" s="461">
        <f t="shared" si="133"/>
        <v>0</v>
      </c>
      <c r="S137" s="461">
        <f t="shared" si="134"/>
        <v>0</v>
      </c>
      <c r="T137" s="461">
        <f t="shared" si="135"/>
        <v>0</v>
      </c>
      <c r="U137" s="461">
        <f t="shared" si="136"/>
        <v>0</v>
      </c>
      <c r="V137" s="461">
        <f t="shared" si="137"/>
        <v>0</v>
      </c>
      <c r="W137" s="461">
        <f t="shared" si="138"/>
        <v>0</v>
      </c>
      <c r="X137" s="461">
        <f t="shared" si="139"/>
        <v>0</v>
      </c>
      <c r="Y137" s="461">
        <f t="shared" si="140"/>
        <v>0</v>
      </c>
      <c r="Z137" s="461">
        <f t="shared" si="141"/>
        <v>0</v>
      </c>
      <c r="AA137" s="461">
        <f t="shared" si="142"/>
        <v>0</v>
      </c>
      <c r="AB137" s="461">
        <f t="shared" si="143"/>
        <v>0</v>
      </c>
      <c r="AC137" s="461">
        <f t="shared" si="144"/>
        <v>0</v>
      </c>
      <c r="AD137" s="461">
        <f t="shared" si="145"/>
        <v>0</v>
      </c>
      <c r="AE137" s="461">
        <f t="shared" si="146"/>
        <v>0</v>
      </c>
      <c r="AF137" s="461">
        <f t="shared" si="147"/>
        <v>0</v>
      </c>
      <c r="AG137" s="461">
        <f t="shared" si="148"/>
        <v>0</v>
      </c>
      <c r="AH137" s="461">
        <f t="shared" si="149"/>
        <v>0</v>
      </c>
      <c r="AI137" s="461">
        <f t="shared" si="150"/>
        <v>0</v>
      </c>
      <c r="AJ137" s="461">
        <f t="shared" si="151"/>
        <v>0</v>
      </c>
      <c r="AK137" s="461">
        <f t="shared" si="152"/>
        <v>0</v>
      </c>
      <c r="AL137" s="461">
        <f t="shared" si="153"/>
        <v>0</v>
      </c>
      <c r="AM137" s="461">
        <f t="shared" si="154"/>
        <v>0</v>
      </c>
      <c r="AN137" s="461">
        <f t="shared" si="155"/>
        <v>0</v>
      </c>
      <c r="AO137" s="461">
        <f t="shared" si="156"/>
        <v>0</v>
      </c>
      <c r="AP137" s="461">
        <f t="shared" si="157"/>
        <v>0</v>
      </c>
      <c r="AQ137" s="461">
        <f t="shared" si="158"/>
        <v>0</v>
      </c>
      <c r="AR137" s="461">
        <f t="shared" si="159"/>
        <v>0</v>
      </c>
      <c r="AS137" s="461">
        <f t="shared" si="160"/>
        <v>0</v>
      </c>
      <c r="AT137" s="461">
        <f t="shared" si="161"/>
        <v>0</v>
      </c>
      <c r="AU137" s="461">
        <f t="shared" si="162"/>
        <v>0</v>
      </c>
      <c r="AV137" s="461">
        <f t="shared" si="163"/>
        <v>0</v>
      </c>
      <c r="AW137" s="461">
        <f t="shared" si="164"/>
        <v>0</v>
      </c>
      <c r="AX137" s="461">
        <f t="shared" si="165"/>
        <v>0</v>
      </c>
      <c r="AY137" s="461">
        <f t="shared" si="166"/>
        <v>0</v>
      </c>
      <c r="AZ137" s="461">
        <f t="shared" si="167"/>
        <v>0</v>
      </c>
      <c r="BA137" s="461">
        <f t="shared" si="168"/>
        <v>0</v>
      </c>
      <c r="BB137" s="461">
        <f t="shared" si="169"/>
        <v>0</v>
      </c>
      <c r="BC137" s="461">
        <f t="shared" si="170"/>
        <v>0</v>
      </c>
      <c r="BD137" s="461">
        <f t="shared" si="171"/>
        <v>0</v>
      </c>
      <c r="BE137" s="461">
        <f t="shared" si="172"/>
        <v>0</v>
      </c>
      <c r="BF137" s="461">
        <f t="shared" si="173"/>
        <v>0</v>
      </c>
      <c r="BG137" s="461">
        <f t="shared" si="174"/>
        <v>0</v>
      </c>
      <c r="BH137" s="265"/>
      <c r="BI137" s="367">
        <f>'6. Network Design'!J78</f>
        <v>0</v>
      </c>
      <c r="BJ137" s="223"/>
    </row>
    <row r="138" spans="3:62">
      <c r="C138" s="256" t="str">
        <f t="shared" si="119"/>
        <v>S21</v>
      </c>
      <c r="D138" s="256" t="str">
        <f t="shared" si="119"/>
        <v>OTHER: complete as required</v>
      </c>
      <c r="E138" s="461">
        <f t="shared" si="120"/>
        <v>0</v>
      </c>
      <c r="F138" s="461">
        <f t="shared" si="121"/>
        <v>0</v>
      </c>
      <c r="G138" s="461">
        <f t="shared" si="122"/>
        <v>0</v>
      </c>
      <c r="H138" s="461">
        <f t="shared" si="123"/>
        <v>0</v>
      </c>
      <c r="I138" s="461">
        <f t="shared" si="124"/>
        <v>0</v>
      </c>
      <c r="J138" s="461">
        <f t="shared" si="125"/>
        <v>0</v>
      </c>
      <c r="K138" s="461">
        <f t="shared" si="126"/>
        <v>0</v>
      </c>
      <c r="L138" s="461">
        <f t="shared" si="127"/>
        <v>0</v>
      </c>
      <c r="M138" s="461">
        <f t="shared" si="128"/>
        <v>0</v>
      </c>
      <c r="N138" s="461">
        <f t="shared" si="129"/>
        <v>0</v>
      </c>
      <c r="O138" s="461">
        <f t="shared" si="130"/>
        <v>0</v>
      </c>
      <c r="P138" s="461">
        <f t="shared" si="131"/>
        <v>0</v>
      </c>
      <c r="Q138" s="461">
        <f t="shared" si="132"/>
        <v>0</v>
      </c>
      <c r="R138" s="461">
        <f t="shared" si="133"/>
        <v>0</v>
      </c>
      <c r="S138" s="461">
        <f t="shared" si="134"/>
        <v>0</v>
      </c>
      <c r="T138" s="461">
        <f t="shared" si="135"/>
        <v>0</v>
      </c>
      <c r="U138" s="461">
        <f t="shared" si="136"/>
        <v>0</v>
      </c>
      <c r="V138" s="461">
        <f t="shared" si="137"/>
        <v>0</v>
      </c>
      <c r="W138" s="461">
        <f t="shared" si="138"/>
        <v>0</v>
      </c>
      <c r="X138" s="461">
        <f t="shared" si="139"/>
        <v>0</v>
      </c>
      <c r="Y138" s="461">
        <f t="shared" si="140"/>
        <v>0</v>
      </c>
      <c r="Z138" s="461">
        <f t="shared" si="141"/>
        <v>0</v>
      </c>
      <c r="AA138" s="461">
        <f t="shared" si="142"/>
        <v>0</v>
      </c>
      <c r="AB138" s="461">
        <f t="shared" si="143"/>
        <v>0</v>
      </c>
      <c r="AC138" s="461">
        <f t="shared" si="144"/>
        <v>0</v>
      </c>
      <c r="AD138" s="461">
        <f t="shared" si="145"/>
        <v>0</v>
      </c>
      <c r="AE138" s="461">
        <f t="shared" si="146"/>
        <v>0</v>
      </c>
      <c r="AF138" s="461">
        <f t="shared" si="147"/>
        <v>0</v>
      </c>
      <c r="AG138" s="461">
        <f t="shared" si="148"/>
        <v>0</v>
      </c>
      <c r="AH138" s="461">
        <f t="shared" si="149"/>
        <v>0</v>
      </c>
      <c r="AI138" s="461">
        <f t="shared" si="150"/>
        <v>0</v>
      </c>
      <c r="AJ138" s="461">
        <f t="shared" si="151"/>
        <v>0</v>
      </c>
      <c r="AK138" s="461">
        <f t="shared" si="152"/>
        <v>0</v>
      </c>
      <c r="AL138" s="461">
        <f t="shared" si="153"/>
        <v>0</v>
      </c>
      <c r="AM138" s="461">
        <f t="shared" si="154"/>
        <v>0</v>
      </c>
      <c r="AN138" s="461">
        <f t="shared" si="155"/>
        <v>0</v>
      </c>
      <c r="AO138" s="461">
        <f t="shared" si="156"/>
        <v>0</v>
      </c>
      <c r="AP138" s="461">
        <f t="shared" si="157"/>
        <v>0</v>
      </c>
      <c r="AQ138" s="461">
        <f t="shared" si="158"/>
        <v>0</v>
      </c>
      <c r="AR138" s="461">
        <f t="shared" si="159"/>
        <v>0</v>
      </c>
      <c r="AS138" s="461">
        <f t="shared" si="160"/>
        <v>0</v>
      </c>
      <c r="AT138" s="461">
        <f t="shared" si="161"/>
        <v>0</v>
      </c>
      <c r="AU138" s="461">
        <f t="shared" si="162"/>
        <v>0</v>
      </c>
      <c r="AV138" s="461">
        <f t="shared" si="163"/>
        <v>0</v>
      </c>
      <c r="AW138" s="461">
        <f t="shared" si="164"/>
        <v>0</v>
      </c>
      <c r="AX138" s="461">
        <f t="shared" si="165"/>
        <v>0</v>
      </c>
      <c r="AY138" s="461">
        <f t="shared" si="166"/>
        <v>0</v>
      </c>
      <c r="AZ138" s="461">
        <f t="shared" si="167"/>
        <v>0</v>
      </c>
      <c r="BA138" s="461">
        <f t="shared" si="168"/>
        <v>0</v>
      </c>
      <c r="BB138" s="461">
        <f t="shared" si="169"/>
        <v>0</v>
      </c>
      <c r="BC138" s="461">
        <f t="shared" si="170"/>
        <v>0</v>
      </c>
      <c r="BD138" s="461">
        <f t="shared" si="171"/>
        <v>0</v>
      </c>
      <c r="BE138" s="461">
        <f t="shared" si="172"/>
        <v>0</v>
      </c>
      <c r="BF138" s="461">
        <f t="shared" si="173"/>
        <v>0</v>
      </c>
      <c r="BG138" s="461">
        <f t="shared" si="174"/>
        <v>0</v>
      </c>
      <c r="BH138" s="265"/>
      <c r="BI138" s="367">
        <f>'6. Network Design'!J79</f>
        <v>0</v>
      </c>
      <c r="BJ138" s="223"/>
    </row>
    <row r="139" spans="3:62">
      <c r="C139" s="256" t="str">
        <f t="shared" si="119"/>
        <v>S22</v>
      </c>
      <c r="D139" s="256" t="str">
        <f t="shared" si="119"/>
        <v>OTHER: complete as required</v>
      </c>
      <c r="E139" s="461">
        <f t="shared" si="120"/>
        <v>0</v>
      </c>
      <c r="F139" s="461">
        <f t="shared" si="121"/>
        <v>0</v>
      </c>
      <c r="G139" s="461">
        <f t="shared" si="122"/>
        <v>0</v>
      </c>
      <c r="H139" s="461">
        <f t="shared" si="123"/>
        <v>0</v>
      </c>
      <c r="I139" s="461">
        <f t="shared" si="124"/>
        <v>0</v>
      </c>
      <c r="J139" s="461">
        <f t="shared" si="125"/>
        <v>0</v>
      </c>
      <c r="K139" s="461">
        <f t="shared" si="126"/>
        <v>0</v>
      </c>
      <c r="L139" s="461">
        <f t="shared" si="127"/>
        <v>0</v>
      </c>
      <c r="M139" s="461">
        <f t="shared" si="128"/>
        <v>0</v>
      </c>
      <c r="N139" s="461">
        <f t="shared" si="129"/>
        <v>0</v>
      </c>
      <c r="O139" s="461">
        <f t="shared" si="130"/>
        <v>0</v>
      </c>
      <c r="P139" s="461">
        <f t="shared" si="131"/>
        <v>0</v>
      </c>
      <c r="Q139" s="461">
        <f t="shared" si="132"/>
        <v>0</v>
      </c>
      <c r="R139" s="461">
        <f t="shared" si="133"/>
        <v>0</v>
      </c>
      <c r="S139" s="461">
        <f t="shared" si="134"/>
        <v>0</v>
      </c>
      <c r="T139" s="461">
        <f t="shared" si="135"/>
        <v>0</v>
      </c>
      <c r="U139" s="461">
        <f t="shared" si="136"/>
        <v>0</v>
      </c>
      <c r="V139" s="461">
        <f t="shared" si="137"/>
        <v>0</v>
      </c>
      <c r="W139" s="461">
        <f t="shared" si="138"/>
        <v>0</v>
      </c>
      <c r="X139" s="461">
        <f t="shared" si="139"/>
        <v>0</v>
      </c>
      <c r="Y139" s="461">
        <f t="shared" si="140"/>
        <v>0</v>
      </c>
      <c r="Z139" s="461">
        <f t="shared" si="141"/>
        <v>0</v>
      </c>
      <c r="AA139" s="461">
        <f t="shared" si="142"/>
        <v>0</v>
      </c>
      <c r="AB139" s="461">
        <f t="shared" si="143"/>
        <v>0</v>
      </c>
      <c r="AC139" s="461">
        <f t="shared" si="144"/>
        <v>0</v>
      </c>
      <c r="AD139" s="461">
        <f t="shared" si="145"/>
        <v>0</v>
      </c>
      <c r="AE139" s="461">
        <f t="shared" si="146"/>
        <v>0</v>
      </c>
      <c r="AF139" s="461">
        <f t="shared" si="147"/>
        <v>0</v>
      </c>
      <c r="AG139" s="461">
        <f t="shared" si="148"/>
        <v>0</v>
      </c>
      <c r="AH139" s="461">
        <f t="shared" si="149"/>
        <v>0</v>
      </c>
      <c r="AI139" s="461">
        <f t="shared" si="150"/>
        <v>0</v>
      </c>
      <c r="AJ139" s="461">
        <f t="shared" si="151"/>
        <v>0</v>
      </c>
      <c r="AK139" s="461">
        <f t="shared" si="152"/>
        <v>0</v>
      </c>
      <c r="AL139" s="461">
        <f t="shared" si="153"/>
        <v>0</v>
      </c>
      <c r="AM139" s="461">
        <f t="shared" si="154"/>
        <v>0</v>
      </c>
      <c r="AN139" s="461">
        <f t="shared" si="155"/>
        <v>0</v>
      </c>
      <c r="AO139" s="461">
        <f t="shared" si="156"/>
        <v>0</v>
      </c>
      <c r="AP139" s="461">
        <f t="shared" si="157"/>
        <v>0</v>
      </c>
      <c r="AQ139" s="461">
        <f t="shared" si="158"/>
        <v>0</v>
      </c>
      <c r="AR139" s="461">
        <f t="shared" si="159"/>
        <v>0</v>
      </c>
      <c r="AS139" s="461">
        <f t="shared" si="160"/>
        <v>0</v>
      </c>
      <c r="AT139" s="461">
        <f t="shared" si="161"/>
        <v>0</v>
      </c>
      <c r="AU139" s="461">
        <f t="shared" si="162"/>
        <v>0</v>
      </c>
      <c r="AV139" s="461">
        <f t="shared" si="163"/>
        <v>0</v>
      </c>
      <c r="AW139" s="461">
        <f t="shared" si="164"/>
        <v>0</v>
      </c>
      <c r="AX139" s="461">
        <f t="shared" si="165"/>
        <v>0</v>
      </c>
      <c r="AY139" s="461">
        <f t="shared" si="166"/>
        <v>0</v>
      </c>
      <c r="AZ139" s="461">
        <f t="shared" si="167"/>
        <v>0</v>
      </c>
      <c r="BA139" s="461">
        <f t="shared" si="168"/>
        <v>0</v>
      </c>
      <c r="BB139" s="461">
        <f t="shared" si="169"/>
        <v>0</v>
      </c>
      <c r="BC139" s="461">
        <f t="shared" si="170"/>
        <v>0</v>
      </c>
      <c r="BD139" s="461">
        <f t="shared" si="171"/>
        <v>0</v>
      </c>
      <c r="BE139" s="461">
        <f t="shared" si="172"/>
        <v>0</v>
      </c>
      <c r="BF139" s="461">
        <f t="shared" si="173"/>
        <v>0</v>
      </c>
      <c r="BG139" s="461">
        <f t="shared" si="174"/>
        <v>0</v>
      </c>
      <c r="BH139" s="265"/>
      <c r="BI139" s="367">
        <f>'6. Network Design'!J80</f>
        <v>0</v>
      </c>
      <c r="BJ139" s="223"/>
    </row>
    <row r="140" spans="3:62">
      <c r="C140" s="256" t="str">
        <f t="shared" si="119"/>
        <v>S23</v>
      </c>
      <c r="D140" s="256" t="str">
        <f t="shared" si="119"/>
        <v>OTHER: complete as required</v>
      </c>
      <c r="E140" s="461">
        <f t="shared" si="120"/>
        <v>0</v>
      </c>
      <c r="F140" s="461">
        <f t="shared" si="121"/>
        <v>0</v>
      </c>
      <c r="G140" s="461">
        <f t="shared" si="122"/>
        <v>0</v>
      </c>
      <c r="H140" s="461">
        <f t="shared" si="123"/>
        <v>0</v>
      </c>
      <c r="I140" s="461">
        <f t="shared" si="124"/>
        <v>0</v>
      </c>
      <c r="J140" s="461">
        <f t="shared" si="125"/>
        <v>0</v>
      </c>
      <c r="K140" s="461">
        <f t="shared" si="126"/>
        <v>0</v>
      </c>
      <c r="L140" s="461">
        <f t="shared" si="127"/>
        <v>0</v>
      </c>
      <c r="M140" s="461">
        <f t="shared" si="128"/>
        <v>0</v>
      </c>
      <c r="N140" s="461">
        <f t="shared" si="129"/>
        <v>0</v>
      </c>
      <c r="O140" s="461">
        <f t="shared" si="130"/>
        <v>0</v>
      </c>
      <c r="P140" s="461">
        <f t="shared" si="131"/>
        <v>0</v>
      </c>
      <c r="Q140" s="461">
        <f t="shared" si="132"/>
        <v>0</v>
      </c>
      <c r="R140" s="461">
        <f t="shared" si="133"/>
        <v>0</v>
      </c>
      <c r="S140" s="461">
        <f t="shared" si="134"/>
        <v>0</v>
      </c>
      <c r="T140" s="461">
        <f t="shared" si="135"/>
        <v>0</v>
      </c>
      <c r="U140" s="461">
        <f t="shared" si="136"/>
        <v>0</v>
      </c>
      <c r="V140" s="461">
        <f t="shared" si="137"/>
        <v>0</v>
      </c>
      <c r="W140" s="461">
        <f t="shared" si="138"/>
        <v>0</v>
      </c>
      <c r="X140" s="461">
        <f t="shared" si="139"/>
        <v>0</v>
      </c>
      <c r="Y140" s="461">
        <f t="shared" si="140"/>
        <v>0</v>
      </c>
      <c r="Z140" s="461">
        <f t="shared" si="141"/>
        <v>0</v>
      </c>
      <c r="AA140" s="461">
        <f t="shared" si="142"/>
        <v>0</v>
      </c>
      <c r="AB140" s="461">
        <f t="shared" si="143"/>
        <v>0</v>
      </c>
      <c r="AC140" s="461">
        <f t="shared" si="144"/>
        <v>0</v>
      </c>
      <c r="AD140" s="461">
        <f t="shared" si="145"/>
        <v>0</v>
      </c>
      <c r="AE140" s="461">
        <f t="shared" si="146"/>
        <v>0</v>
      </c>
      <c r="AF140" s="461">
        <f t="shared" si="147"/>
        <v>0</v>
      </c>
      <c r="AG140" s="461">
        <f t="shared" si="148"/>
        <v>0</v>
      </c>
      <c r="AH140" s="461">
        <f t="shared" si="149"/>
        <v>0</v>
      </c>
      <c r="AI140" s="461">
        <f t="shared" si="150"/>
        <v>0</v>
      </c>
      <c r="AJ140" s="461">
        <f t="shared" si="151"/>
        <v>0</v>
      </c>
      <c r="AK140" s="461">
        <f t="shared" si="152"/>
        <v>0</v>
      </c>
      <c r="AL140" s="461">
        <f t="shared" si="153"/>
        <v>0</v>
      </c>
      <c r="AM140" s="461">
        <f t="shared" si="154"/>
        <v>0</v>
      </c>
      <c r="AN140" s="461">
        <f t="shared" si="155"/>
        <v>0</v>
      </c>
      <c r="AO140" s="461">
        <f t="shared" si="156"/>
        <v>0</v>
      </c>
      <c r="AP140" s="461">
        <f t="shared" si="157"/>
        <v>0</v>
      </c>
      <c r="AQ140" s="461">
        <f t="shared" si="158"/>
        <v>0</v>
      </c>
      <c r="AR140" s="461">
        <f t="shared" si="159"/>
        <v>0</v>
      </c>
      <c r="AS140" s="461">
        <f t="shared" si="160"/>
        <v>0</v>
      </c>
      <c r="AT140" s="461">
        <f t="shared" si="161"/>
        <v>0</v>
      </c>
      <c r="AU140" s="461">
        <f t="shared" si="162"/>
        <v>0</v>
      </c>
      <c r="AV140" s="461">
        <f t="shared" si="163"/>
        <v>0</v>
      </c>
      <c r="AW140" s="461">
        <f t="shared" si="164"/>
        <v>0</v>
      </c>
      <c r="AX140" s="461">
        <f t="shared" si="165"/>
        <v>0</v>
      </c>
      <c r="AY140" s="461">
        <f t="shared" si="166"/>
        <v>0</v>
      </c>
      <c r="AZ140" s="461">
        <f t="shared" si="167"/>
        <v>0</v>
      </c>
      <c r="BA140" s="461">
        <f t="shared" si="168"/>
        <v>0</v>
      </c>
      <c r="BB140" s="461">
        <f t="shared" si="169"/>
        <v>0</v>
      </c>
      <c r="BC140" s="461">
        <f t="shared" si="170"/>
        <v>0</v>
      </c>
      <c r="BD140" s="461">
        <f t="shared" si="171"/>
        <v>0</v>
      </c>
      <c r="BE140" s="461">
        <f t="shared" si="172"/>
        <v>0</v>
      </c>
      <c r="BF140" s="461">
        <f t="shared" si="173"/>
        <v>0</v>
      </c>
      <c r="BG140" s="461">
        <f t="shared" si="174"/>
        <v>0</v>
      </c>
      <c r="BH140" s="265"/>
      <c r="BI140" s="367">
        <f>'6. Network Design'!J81</f>
        <v>0</v>
      </c>
      <c r="BJ140" s="223"/>
    </row>
    <row r="141" spans="3:62">
      <c r="C141" s="256" t="str">
        <f t="shared" si="119"/>
        <v>S24</v>
      </c>
      <c r="D141" s="256" t="str">
        <f t="shared" si="119"/>
        <v>OTHER: complete as required</v>
      </c>
      <c r="E141" s="461">
        <f t="shared" si="120"/>
        <v>0</v>
      </c>
      <c r="F141" s="461">
        <f t="shared" si="121"/>
        <v>0</v>
      </c>
      <c r="G141" s="461">
        <f t="shared" si="122"/>
        <v>0</v>
      </c>
      <c r="H141" s="461">
        <f t="shared" si="123"/>
        <v>0</v>
      </c>
      <c r="I141" s="461">
        <f t="shared" si="124"/>
        <v>0</v>
      </c>
      <c r="J141" s="461">
        <f t="shared" si="125"/>
        <v>0</v>
      </c>
      <c r="K141" s="461">
        <f t="shared" si="126"/>
        <v>0</v>
      </c>
      <c r="L141" s="461">
        <f t="shared" si="127"/>
        <v>0</v>
      </c>
      <c r="M141" s="461">
        <f t="shared" si="128"/>
        <v>0</v>
      </c>
      <c r="N141" s="461">
        <f t="shared" si="129"/>
        <v>0</v>
      </c>
      <c r="O141" s="461">
        <f t="shared" si="130"/>
        <v>0</v>
      </c>
      <c r="P141" s="461">
        <f t="shared" si="131"/>
        <v>0</v>
      </c>
      <c r="Q141" s="461">
        <f t="shared" si="132"/>
        <v>0</v>
      </c>
      <c r="R141" s="461">
        <f t="shared" si="133"/>
        <v>0</v>
      </c>
      <c r="S141" s="461">
        <f t="shared" si="134"/>
        <v>0</v>
      </c>
      <c r="T141" s="461">
        <f t="shared" si="135"/>
        <v>0</v>
      </c>
      <c r="U141" s="461">
        <f t="shared" si="136"/>
        <v>0</v>
      </c>
      <c r="V141" s="461">
        <f t="shared" si="137"/>
        <v>0</v>
      </c>
      <c r="W141" s="461">
        <f t="shared" si="138"/>
        <v>0</v>
      </c>
      <c r="X141" s="461">
        <f t="shared" si="139"/>
        <v>0</v>
      </c>
      <c r="Y141" s="461">
        <f t="shared" si="140"/>
        <v>0</v>
      </c>
      <c r="Z141" s="461">
        <f t="shared" si="141"/>
        <v>0</v>
      </c>
      <c r="AA141" s="461">
        <f t="shared" si="142"/>
        <v>0</v>
      </c>
      <c r="AB141" s="461">
        <f t="shared" si="143"/>
        <v>0</v>
      </c>
      <c r="AC141" s="461">
        <f t="shared" si="144"/>
        <v>0</v>
      </c>
      <c r="AD141" s="461">
        <f t="shared" si="145"/>
        <v>0</v>
      </c>
      <c r="AE141" s="461">
        <f t="shared" si="146"/>
        <v>0</v>
      </c>
      <c r="AF141" s="461">
        <f t="shared" si="147"/>
        <v>0</v>
      </c>
      <c r="AG141" s="461">
        <f t="shared" si="148"/>
        <v>0</v>
      </c>
      <c r="AH141" s="461">
        <f t="shared" si="149"/>
        <v>0</v>
      </c>
      <c r="AI141" s="461">
        <f t="shared" si="150"/>
        <v>0</v>
      </c>
      <c r="AJ141" s="461">
        <f t="shared" si="151"/>
        <v>0</v>
      </c>
      <c r="AK141" s="461">
        <f t="shared" si="152"/>
        <v>0</v>
      </c>
      <c r="AL141" s="461">
        <f t="shared" si="153"/>
        <v>0</v>
      </c>
      <c r="AM141" s="461">
        <f t="shared" si="154"/>
        <v>0</v>
      </c>
      <c r="AN141" s="461">
        <f t="shared" si="155"/>
        <v>0</v>
      </c>
      <c r="AO141" s="461">
        <f t="shared" si="156"/>
        <v>0</v>
      </c>
      <c r="AP141" s="461">
        <f t="shared" si="157"/>
        <v>0</v>
      </c>
      <c r="AQ141" s="461">
        <f t="shared" si="158"/>
        <v>0</v>
      </c>
      <c r="AR141" s="461">
        <f t="shared" si="159"/>
        <v>0</v>
      </c>
      <c r="AS141" s="461">
        <f t="shared" si="160"/>
        <v>0</v>
      </c>
      <c r="AT141" s="461">
        <f t="shared" si="161"/>
        <v>0</v>
      </c>
      <c r="AU141" s="461">
        <f t="shared" si="162"/>
        <v>0</v>
      </c>
      <c r="AV141" s="461">
        <f t="shared" si="163"/>
        <v>0</v>
      </c>
      <c r="AW141" s="461">
        <f t="shared" si="164"/>
        <v>0</v>
      </c>
      <c r="AX141" s="461">
        <f t="shared" si="165"/>
        <v>0</v>
      </c>
      <c r="AY141" s="461">
        <f t="shared" si="166"/>
        <v>0</v>
      </c>
      <c r="AZ141" s="461">
        <f t="shared" si="167"/>
        <v>0</v>
      </c>
      <c r="BA141" s="461">
        <f t="shared" si="168"/>
        <v>0</v>
      </c>
      <c r="BB141" s="461">
        <f t="shared" si="169"/>
        <v>0</v>
      </c>
      <c r="BC141" s="461">
        <f t="shared" si="170"/>
        <v>0</v>
      </c>
      <c r="BD141" s="461">
        <f t="shared" si="171"/>
        <v>0</v>
      </c>
      <c r="BE141" s="461">
        <f t="shared" si="172"/>
        <v>0</v>
      </c>
      <c r="BF141" s="461">
        <f t="shared" si="173"/>
        <v>0</v>
      </c>
      <c r="BG141" s="461">
        <f t="shared" si="174"/>
        <v>0</v>
      </c>
      <c r="BH141" s="265"/>
      <c r="BI141" s="367">
        <f>'6. Network Design'!J82</f>
        <v>0</v>
      </c>
      <c r="BJ141" s="223"/>
    </row>
    <row r="142" spans="3:62">
      <c r="C142" s="256" t="str">
        <f t="shared" si="119"/>
        <v>S25</v>
      </c>
      <c r="D142" s="256" t="str">
        <f t="shared" si="119"/>
        <v>OTHER: complete as required</v>
      </c>
      <c r="E142" s="461">
        <f t="shared" si="120"/>
        <v>0</v>
      </c>
      <c r="F142" s="461">
        <f t="shared" si="121"/>
        <v>0</v>
      </c>
      <c r="G142" s="461">
        <f t="shared" si="122"/>
        <v>0</v>
      </c>
      <c r="H142" s="461">
        <f t="shared" si="123"/>
        <v>0</v>
      </c>
      <c r="I142" s="461">
        <f t="shared" si="124"/>
        <v>0</v>
      </c>
      <c r="J142" s="461">
        <f t="shared" si="125"/>
        <v>0</v>
      </c>
      <c r="K142" s="461">
        <f t="shared" si="126"/>
        <v>0</v>
      </c>
      <c r="L142" s="461">
        <f t="shared" si="127"/>
        <v>0</v>
      </c>
      <c r="M142" s="461">
        <f t="shared" si="128"/>
        <v>0</v>
      </c>
      <c r="N142" s="461">
        <f t="shared" si="129"/>
        <v>0</v>
      </c>
      <c r="O142" s="461">
        <f t="shared" si="130"/>
        <v>0</v>
      </c>
      <c r="P142" s="461">
        <f t="shared" si="131"/>
        <v>0</v>
      </c>
      <c r="Q142" s="461">
        <f t="shared" si="132"/>
        <v>0</v>
      </c>
      <c r="R142" s="461">
        <f t="shared" si="133"/>
        <v>0</v>
      </c>
      <c r="S142" s="461">
        <f t="shared" si="134"/>
        <v>0</v>
      </c>
      <c r="T142" s="461">
        <f t="shared" si="135"/>
        <v>0</v>
      </c>
      <c r="U142" s="461">
        <f t="shared" si="136"/>
        <v>0</v>
      </c>
      <c r="V142" s="461">
        <f t="shared" si="137"/>
        <v>0</v>
      </c>
      <c r="W142" s="461">
        <f t="shared" si="138"/>
        <v>0</v>
      </c>
      <c r="X142" s="461">
        <f t="shared" si="139"/>
        <v>0</v>
      </c>
      <c r="Y142" s="461">
        <f t="shared" si="140"/>
        <v>0</v>
      </c>
      <c r="Z142" s="461">
        <f t="shared" si="141"/>
        <v>0</v>
      </c>
      <c r="AA142" s="461">
        <f t="shared" si="142"/>
        <v>0</v>
      </c>
      <c r="AB142" s="461">
        <f t="shared" si="143"/>
        <v>0</v>
      </c>
      <c r="AC142" s="461">
        <f t="shared" si="144"/>
        <v>0</v>
      </c>
      <c r="AD142" s="461">
        <f t="shared" si="145"/>
        <v>0</v>
      </c>
      <c r="AE142" s="461">
        <f t="shared" si="146"/>
        <v>0</v>
      </c>
      <c r="AF142" s="461">
        <f t="shared" si="147"/>
        <v>0</v>
      </c>
      <c r="AG142" s="461">
        <f t="shared" si="148"/>
        <v>0</v>
      </c>
      <c r="AH142" s="461">
        <f t="shared" si="149"/>
        <v>0</v>
      </c>
      <c r="AI142" s="461">
        <f t="shared" si="150"/>
        <v>0</v>
      </c>
      <c r="AJ142" s="461">
        <f t="shared" si="151"/>
        <v>0</v>
      </c>
      <c r="AK142" s="461">
        <f t="shared" si="152"/>
        <v>0</v>
      </c>
      <c r="AL142" s="461">
        <f t="shared" si="153"/>
        <v>0</v>
      </c>
      <c r="AM142" s="461">
        <f t="shared" si="154"/>
        <v>0</v>
      </c>
      <c r="AN142" s="461">
        <f t="shared" si="155"/>
        <v>0</v>
      </c>
      <c r="AO142" s="461">
        <f t="shared" si="156"/>
        <v>0</v>
      </c>
      <c r="AP142" s="461">
        <f t="shared" si="157"/>
        <v>0</v>
      </c>
      <c r="AQ142" s="461">
        <f t="shared" si="158"/>
        <v>0</v>
      </c>
      <c r="AR142" s="461">
        <f t="shared" si="159"/>
        <v>0</v>
      </c>
      <c r="AS142" s="461">
        <f t="shared" si="160"/>
        <v>0</v>
      </c>
      <c r="AT142" s="461">
        <f t="shared" si="161"/>
        <v>0</v>
      </c>
      <c r="AU142" s="461">
        <f t="shared" si="162"/>
        <v>0</v>
      </c>
      <c r="AV142" s="461">
        <f t="shared" si="163"/>
        <v>0</v>
      </c>
      <c r="AW142" s="461">
        <f t="shared" si="164"/>
        <v>0</v>
      </c>
      <c r="AX142" s="461">
        <f t="shared" si="165"/>
        <v>0</v>
      </c>
      <c r="AY142" s="461">
        <f t="shared" si="166"/>
        <v>0</v>
      </c>
      <c r="AZ142" s="461">
        <f t="shared" si="167"/>
        <v>0</v>
      </c>
      <c r="BA142" s="461">
        <f t="shared" si="168"/>
        <v>0</v>
      </c>
      <c r="BB142" s="461">
        <f t="shared" si="169"/>
        <v>0</v>
      </c>
      <c r="BC142" s="461">
        <f t="shared" si="170"/>
        <v>0</v>
      </c>
      <c r="BD142" s="461">
        <f t="shared" si="171"/>
        <v>0</v>
      </c>
      <c r="BE142" s="461">
        <f t="shared" si="172"/>
        <v>0</v>
      </c>
      <c r="BF142" s="461">
        <f t="shared" si="173"/>
        <v>0</v>
      </c>
      <c r="BG142" s="461">
        <f t="shared" si="174"/>
        <v>0</v>
      </c>
      <c r="BH142" s="265"/>
      <c r="BI142" s="367">
        <f>'6. Network Design'!J83</f>
        <v>0</v>
      </c>
      <c r="BJ142" s="223"/>
    </row>
    <row r="143" spans="3:62">
      <c r="C143" s="256" t="str">
        <f t="shared" si="119"/>
        <v>S26</v>
      </c>
      <c r="D143" s="256" t="str">
        <f t="shared" si="119"/>
        <v>OTHER: complete as required</v>
      </c>
      <c r="E143" s="461">
        <f t="shared" si="120"/>
        <v>0</v>
      </c>
      <c r="F143" s="461">
        <f t="shared" si="121"/>
        <v>0</v>
      </c>
      <c r="G143" s="461">
        <f t="shared" si="122"/>
        <v>0</v>
      </c>
      <c r="H143" s="461">
        <f t="shared" si="123"/>
        <v>0</v>
      </c>
      <c r="I143" s="461">
        <f t="shared" si="124"/>
        <v>0</v>
      </c>
      <c r="J143" s="461">
        <f t="shared" si="125"/>
        <v>0</v>
      </c>
      <c r="K143" s="461">
        <f t="shared" si="126"/>
        <v>0</v>
      </c>
      <c r="L143" s="461">
        <f t="shared" si="127"/>
        <v>0</v>
      </c>
      <c r="M143" s="461">
        <f t="shared" si="128"/>
        <v>0</v>
      </c>
      <c r="N143" s="461">
        <f t="shared" si="129"/>
        <v>0</v>
      </c>
      <c r="O143" s="461">
        <f t="shared" si="130"/>
        <v>0</v>
      </c>
      <c r="P143" s="461">
        <f t="shared" si="131"/>
        <v>0</v>
      </c>
      <c r="Q143" s="461">
        <f t="shared" si="132"/>
        <v>0</v>
      </c>
      <c r="R143" s="461">
        <f t="shared" si="133"/>
        <v>0</v>
      </c>
      <c r="S143" s="461">
        <f t="shared" si="134"/>
        <v>0</v>
      </c>
      <c r="T143" s="461">
        <f t="shared" si="135"/>
        <v>0</v>
      </c>
      <c r="U143" s="461">
        <f t="shared" si="136"/>
        <v>0</v>
      </c>
      <c r="V143" s="461">
        <f t="shared" si="137"/>
        <v>0</v>
      </c>
      <c r="W143" s="461">
        <f t="shared" si="138"/>
        <v>0</v>
      </c>
      <c r="X143" s="461">
        <f t="shared" si="139"/>
        <v>0</v>
      </c>
      <c r="Y143" s="461">
        <f t="shared" si="140"/>
        <v>0</v>
      </c>
      <c r="Z143" s="461">
        <f t="shared" si="141"/>
        <v>0</v>
      </c>
      <c r="AA143" s="461">
        <f t="shared" si="142"/>
        <v>0</v>
      </c>
      <c r="AB143" s="461">
        <f t="shared" si="143"/>
        <v>0</v>
      </c>
      <c r="AC143" s="461">
        <f t="shared" si="144"/>
        <v>0</v>
      </c>
      <c r="AD143" s="461">
        <f t="shared" si="145"/>
        <v>0</v>
      </c>
      <c r="AE143" s="461">
        <f t="shared" si="146"/>
        <v>0</v>
      </c>
      <c r="AF143" s="461">
        <f t="shared" si="147"/>
        <v>0</v>
      </c>
      <c r="AG143" s="461">
        <f t="shared" si="148"/>
        <v>0</v>
      </c>
      <c r="AH143" s="461">
        <f t="shared" si="149"/>
        <v>0</v>
      </c>
      <c r="AI143" s="461">
        <f t="shared" si="150"/>
        <v>0</v>
      </c>
      <c r="AJ143" s="461">
        <f t="shared" si="151"/>
        <v>0</v>
      </c>
      <c r="AK143" s="461">
        <f t="shared" si="152"/>
        <v>0</v>
      </c>
      <c r="AL143" s="461">
        <f t="shared" si="153"/>
        <v>0</v>
      </c>
      <c r="AM143" s="461">
        <f t="shared" si="154"/>
        <v>0</v>
      </c>
      <c r="AN143" s="461">
        <f t="shared" si="155"/>
        <v>0</v>
      </c>
      <c r="AO143" s="461">
        <f t="shared" si="156"/>
        <v>0</v>
      </c>
      <c r="AP143" s="461">
        <f t="shared" si="157"/>
        <v>0</v>
      </c>
      <c r="AQ143" s="461">
        <f t="shared" si="158"/>
        <v>0</v>
      </c>
      <c r="AR143" s="461">
        <f t="shared" si="159"/>
        <v>0</v>
      </c>
      <c r="AS143" s="461">
        <f t="shared" si="160"/>
        <v>0</v>
      </c>
      <c r="AT143" s="461">
        <f t="shared" si="161"/>
        <v>0</v>
      </c>
      <c r="AU143" s="461">
        <f t="shared" si="162"/>
        <v>0</v>
      </c>
      <c r="AV143" s="461">
        <f t="shared" si="163"/>
        <v>0</v>
      </c>
      <c r="AW143" s="461">
        <f t="shared" si="164"/>
        <v>0</v>
      </c>
      <c r="AX143" s="461">
        <f t="shared" si="165"/>
        <v>0</v>
      </c>
      <c r="AY143" s="461">
        <f t="shared" si="166"/>
        <v>0</v>
      </c>
      <c r="AZ143" s="461">
        <f t="shared" si="167"/>
        <v>0</v>
      </c>
      <c r="BA143" s="461">
        <f t="shared" si="168"/>
        <v>0</v>
      </c>
      <c r="BB143" s="461">
        <f t="shared" si="169"/>
        <v>0</v>
      </c>
      <c r="BC143" s="461">
        <f t="shared" si="170"/>
        <v>0</v>
      </c>
      <c r="BD143" s="461">
        <f t="shared" si="171"/>
        <v>0</v>
      </c>
      <c r="BE143" s="461">
        <f t="shared" si="172"/>
        <v>0</v>
      </c>
      <c r="BF143" s="461">
        <f t="shared" si="173"/>
        <v>0</v>
      </c>
      <c r="BG143" s="461">
        <f t="shared" si="174"/>
        <v>0</v>
      </c>
      <c r="BH143" s="265"/>
      <c r="BI143" s="367">
        <f>'6. Network Design'!J84</f>
        <v>0</v>
      </c>
      <c r="BJ143" s="223"/>
    </row>
    <row r="144" spans="3:62">
      <c r="C144" s="256" t="str">
        <f t="shared" si="119"/>
        <v>S27</v>
      </c>
      <c r="D144" s="256" t="str">
        <f t="shared" si="119"/>
        <v>OTHER: complete as required</v>
      </c>
      <c r="E144" s="461">
        <f t="shared" si="120"/>
        <v>0</v>
      </c>
      <c r="F144" s="461">
        <f t="shared" si="121"/>
        <v>0</v>
      </c>
      <c r="G144" s="461">
        <f t="shared" si="122"/>
        <v>0</v>
      </c>
      <c r="H144" s="461">
        <f t="shared" si="123"/>
        <v>0</v>
      </c>
      <c r="I144" s="461">
        <f t="shared" si="124"/>
        <v>0</v>
      </c>
      <c r="J144" s="461">
        <f t="shared" si="125"/>
        <v>0</v>
      </c>
      <c r="K144" s="461">
        <f t="shared" si="126"/>
        <v>0</v>
      </c>
      <c r="L144" s="461">
        <f t="shared" si="127"/>
        <v>0</v>
      </c>
      <c r="M144" s="461">
        <f t="shared" si="128"/>
        <v>0</v>
      </c>
      <c r="N144" s="461">
        <f t="shared" si="129"/>
        <v>0</v>
      </c>
      <c r="O144" s="461">
        <f t="shared" si="130"/>
        <v>0</v>
      </c>
      <c r="P144" s="461">
        <f t="shared" si="131"/>
        <v>0</v>
      </c>
      <c r="Q144" s="461">
        <f t="shared" si="132"/>
        <v>0</v>
      </c>
      <c r="R144" s="461">
        <f t="shared" si="133"/>
        <v>0</v>
      </c>
      <c r="S144" s="461">
        <f t="shared" si="134"/>
        <v>0</v>
      </c>
      <c r="T144" s="461">
        <f t="shared" si="135"/>
        <v>0</v>
      </c>
      <c r="U144" s="461">
        <f t="shared" si="136"/>
        <v>0</v>
      </c>
      <c r="V144" s="461">
        <f t="shared" si="137"/>
        <v>0</v>
      </c>
      <c r="W144" s="461">
        <f t="shared" si="138"/>
        <v>0</v>
      </c>
      <c r="X144" s="461">
        <f t="shared" si="139"/>
        <v>0</v>
      </c>
      <c r="Y144" s="461">
        <f t="shared" si="140"/>
        <v>0</v>
      </c>
      <c r="Z144" s="461">
        <f t="shared" si="141"/>
        <v>0</v>
      </c>
      <c r="AA144" s="461">
        <f t="shared" si="142"/>
        <v>0</v>
      </c>
      <c r="AB144" s="461">
        <f t="shared" si="143"/>
        <v>0</v>
      </c>
      <c r="AC144" s="461">
        <f t="shared" si="144"/>
        <v>0</v>
      </c>
      <c r="AD144" s="461">
        <f t="shared" si="145"/>
        <v>0</v>
      </c>
      <c r="AE144" s="461">
        <f t="shared" si="146"/>
        <v>0</v>
      </c>
      <c r="AF144" s="461">
        <f t="shared" si="147"/>
        <v>0</v>
      </c>
      <c r="AG144" s="461">
        <f t="shared" si="148"/>
        <v>0</v>
      </c>
      <c r="AH144" s="461">
        <f t="shared" si="149"/>
        <v>0</v>
      </c>
      <c r="AI144" s="461">
        <f t="shared" si="150"/>
        <v>0</v>
      </c>
      <c r="AJ144" s="461">
        <f t="shared" si="151"/>
        <v>0</v>
      </c>
      <c r="AK144" s="461">
        <f t="shared" si="152"/>
        <v>0</v>
      </c>
      <c r="AL144" s="461">
        <f t="shared" si="153"/>
        <v>0</v>
      </c>
      <c r="AM144" s="461">
        <f t="shared" si="154"/>
        <v>0</v>
      </c>
      <c r="AN144" s="461">
        <f t="shared" si="155"/>
        <v>0</v>
      </c>
      <c r="AO144" s="461">
        <f t="shared" si="156"/>
        <v>0</v>
      </c>
      <c r="AP144" s="461">
        <f t="shared" si="157"/>
        <v>0</v>
      </c>
      <c r="AQ144" s="461">
        <f t="shared" si="158"/>
        <v>0</v>
      </c>
      <c r="AR144" s="461">
        <f t="shared" si="159"/>
        <v>0</v>
      </c>
      <c r="AS144" s="461">
        <f t="shared" si="160"/>
        <v>0</v>
      </c>
      <c r="AT144" s="461">
        <f t="shared" si="161"/>
        <v>0</v>
      </c>
      <c r="AU144" s="461">
        <f t="shared" si="162"/>
        <v>0</v>
      </c>
      <c r="AV144" s="461">
        <f t="shared" si="163"/>
        <v>0</v>
      </c>
      <c r="AW144" s="461">
        <f t="shared" si="164"/>
        <v>0</v>
      </c>
      <c r="AX144" s="461">
        <f t="shared" si="165"/>
        <v>0</v>
      </c>
      <c r="AY144" s="461">
        <f t="shared" si="166"/>
        <v>0</v>
      </c>
      <c r="AZ144" s="461">
        <f t="shared" si="167"/>
        <v>0</v>
      </c>
      <c r="BA144" s="461">
        <f t="shared" si="168"/>
        <v>0</v>
      </c>
      <c r="BB144" s="461">
        <f t="shared" si="169"/>
        <v>0</v>
      </c>
      <c r="BC144" s="461">
        <f t="shared" si="170"/>
        <v>0</v>
      </c>
      <c r="BD144" s="461">
        <f t="shared" si="171"/>
        <v>0</v>
      </c>
      <c r="BE144" s="461">
        <f t="shared" si="172"/>
        <v>0</v>
      </c>
      <c r="BF144" s="461">
        <f t="shared" si="173"/>
        <v>0</v>
      </c>
      <c r="BG144" s="461">
        <f t="shared" si="174"/>
        <v>0</v>
      </c>
      <c r="BH144" s="265"/>
      <c r="BI144" s="367">
        <f>'6. Network Design'!J85</f>
        <v>0</v>
      </c>
      <c r="BJ144" s="223"/>
    </row>
    <row r="145" spans="3:63">
      <c r="C145" s="256" t="str">
        <f t="shared" si="119"/>
        <v>S28</v>
      </c>
      <c r="D145" s="256" t="str">
        <f t="shared" si="119"/>
        <v>OTHER: complete as required</v>
      </c>
      <c r="E145" s="461">
        <f t="shared" si="120"/>
        <v>0</v>
      </c>
      <c r="F145" s="461">
        <f t="shared" si="121"/>
        <v>0</v>
      </c>
      <c r="G145" s="461">
        <f t="shared" si="122"/>
        <v>0</v>
      </c>
      <c r="H145" s="461">
        <f t="shared" si="123"/>
        <v>0</v>
      </c>
      <c r="I145" s="461">
        <f t="shared" si="124"/>
        <v>0</v>
      </c>
      <c r="J145" s="461">
        <f t="shared" si="125"/>
        <v>0</v>
      </c>
      <c r="K145" s="461">
        <f t="shared" si="126"/>
        <v>0</v>
      </c>
      <c r="L145" s="461">
        <f t="shared" si="127"/>
        <v>0</v>
      </c>
      <c r="M145" s="461">
        <f t="shared" si="128"/>
        <v>0</v>
      </c>
      <c r="N145" s="461">
        <f t="shared" si="129"/>
        <v>0</v>
      </c>
      <c r="O145" s="461">
        <f t="shared" si="130"/>
        <v>0</v>
      </c>
      <c r="P145" s="461">
        <f t="shared" si="131"/>
        <v>0</v>
      </c>
      <c r="Q145" s="461">
        <f t="shared" si="132"/>
        <v>0</v>
      </c>
      <c r="R145" s="461">
        <f t="shared" si="133"/>
        <v>0</v>
      </c>
      <c r="S145" s="461">
        <f t="shared" si="134"/>
        <v>0</v>
      </c>
      <c r="T145" s="461">
        <f t="shared" si="135"/>
        <v>0</v>
      </c>
      <c r="U145" s="461">
        <f t="shared" si="136"/>
        <v>0</v>
      </c>
      <c r="V145" s="461">
        <f t="shared" si="137"/>
        <v>0</v>
      </c>
      <c r="W145" s="461">
        <f t="shared" si="138"/>
        <v>0</v>
      </c>
      <c r="X145" s="461">
        <f t="shared" si="139"/>
        <v>0</v>
      </c>
      <c r="Y145" s="461">
        <f t="shared" si="140"/>
        <v>0</v>
      </c>
      <c r="Z145" s="461">
        <f t="shared" si="141"/>
        <v>0</v>
      </c>
      <c r="AA145" s="461">
        <f t="shared" si="142"/>
        <v>0</v>
      </c>
      <c r="AB145" s="461">
        <f t="shared" si="143"/>
        <v>0</v>
      </c>
      <c r="AC145" s="461">
        <f t="shared" si="144"/>
        <v>0</v>
      </c>
      <c r="AD145" s="461">
        <f t="shared" si="145"/>
        <v>0</v>
      </c>
      <c r="AE145" s="461">
        <f t="shared" si="146"/>
        <v>0</v>
      </c>
      <c r="AF145" s="461">
        <f t="shared" si="147"/>
        <v>0</v>
      </c>
      <c r="AG145" s="461">
        <f t="shared" si="148"/>
        <v>0</v>
      </c>
      <c r="AH145" s="461">
        <f t="shared" si="149"/>
        <v>0</v>
      </c>
      <c r="AI145" s="461">
        <f t="shared" si="150"/>
        <v>0</v>
      </c>
      <c r="AJ145" s="461">
        <f t="shared" si="151"/>
        <v>0</v>
      </c>
      <c r="AK145" s="461">
        <f t="shared" si="152"/>
        <v>0</v>
      </c>
      <c r="AL145" s="461">
        <f t="shared" si="153"/>
        <v>0</v>
      </c>
      <c r="AM145" s="461">
        <f t="shared" si="154"/>
        <v>0</v>
      </c>
      <c r="AN145" s="461">
        <f t="shared" si="155"/>
        <v>0</v>
      </c>
      <c r="AO145" s="461">
        <f t="shared" si="156"/>
        <v>0</v>
      </c>
      <c r="AP145" s="461">
        <f t="shared" si="157"/>
        <v>0</v>
      </c>
      <c r="AQ145" s="461">
        <f t="shared" si="158"/>
        <v>0</v>
      </c>
      <c r="AR145" s="461">
        <f t="shared" si="159"/>
        <v>0</v>
      </c>
      <c r="AS145" s="461">
        <f t="shared" si="160"/>
        <v>0</v>
      </c>
      <c r="AT145" s="461">
        <f t="shared" si="161"/>
        <v>0</v>
      </c>
      <c r="AU145" s="461">
        <f t="shared" si="162"/>
        <v>0</v>
      </c>
      <c r="AV145" s="461">
        <f t="shared" si="163"/>
        <v>0</v>
      </c>
      <c r="AW145" s="461">
        <f t="shared" si="164"/>
        <v>0</v>
      </c>
      <c r="AX145" s="461">
        <f t="shared" si="165"/>
        <v>0</v>
      </c>
      <c r="AY145" s="461">
        <f t="shared" si="166"/>
        <v>0</v>
      </c>
      <c r="AZ145" s="461">
        <f t="shared" si="167"/>
        <v>0</v>
      </c>
      <c r="BA145" s="461">
        <f t="shared" si="168"/>
        <v>0</v>
      </c>
      <c r="BB145" s="461">
        <f t="shared" si="169"/>
        <v>0</v>
      </c>
      <c r="BC145" s="461">
        <f t="shared" si="170"/>
        <v>0</v>
      </c>
      <c r="BD145" s="461">
        <f t="shared" si="171"/>
        <v>0</v>
      </c>
      <c r="BE145" s="461">
        <f t="shared" si="172"/>
        <v>0</v>
      </c>
      <c r="BF145" s="461">
        <f t="shared" si="173"/>
        <v>0</v>
      </c>
      <c r="BG145" s="461">
        <f t="shared" si="174"/>
        <v>0</v>
      </c>
      <c r="BH145" s="265"/>
      <c r="BI145" s="367">
        <f>'6. Network Design'!J86</f>
        <v>0</v>
      </c>
      <c r="BJ145" s="223"/>
    </row>
    <row r="146" spans="3:63">
      <c r="C146" s="256" t="str">
        <f t="shared" si="119"/>
        <v>S29</v>
      </c>
      <c r="D146" s="256" t="str">
        <f t="shared" si="119"/>
        <v>OTHER: complete as required</v>
      </c>
      <c r="E146" s="461">
        <f t="shared" si="120"/>
        <v>0</v>
      </c>
      <c r="F146" s="461">
        <f t="shared" si="121"/>
        <v>0</v>
      </c>
      <c r="G146" s="461">
        <f t="shared" si="122"/>
        <v>0</v>
      </c>
      <c r="H146" s="461">
        <f t="shared" si="123"/>
        <v>0</v>
      </c>
      <c r="I146" s="461">
        <f t="shared" si="124"/>
        <v>0</v>
      </c>
      <c r="J146" s="461">
        <f t="shared" si="125"/>
        <v>0</v>
      </c>
      <c r="K146" s="461">
        <f t="shared" si="126"/>
        <v>0</v>
      </c>
      <c r="L146" s="461">
        <f t="shared" si="127"/>
        <v>0</v>
      </c>
      <c r="M146" s="461">
        <f t="shared" si="128"/>
        <v>0</v>
      </c>
      <c r="N146" s="461">
        <f t="shared" si="129"/>
        <v>0</v>
      </c>
      <c r="O146" s="461">
        <f t="shared" si="130"/>
        <v>0</v>
      </c>
      <c r="P146" s="461">
        <f t="shared" si="131"/>
        <v>0</v>
      </c>
      <c r="Q146" s="461">
        <f t="shared" si="132"/>
        <v>0</v>
      </c>
      <c r="R146" s="461">
        <f t="shared" si="133"/>
        <v>0</v>
      </c>
      <c r="S146" s="461">
        <f t="shared" si="134"/>
        <v>0</v>
      </c>
      <c r="T146" s="461">
        <f t="shared" si="135"/>
        <v>0</v>
      </c>
      <c r="U146" s="461">
        <f t="shared" si="136"/>
        <v>0</v>
      </c>
      <c r="V146" s="461">
        <f t="shared" si="137"/>
        <v>0</v>
      </c>
      <c r="W146" s="461">
        <f t="shared" si="138"/>
        <v>0</v>
      </c>
      <c r="X146" s="461">
        <f t="shared" si="139"/>
        <v>0</v>
      </c>
      <c r="Y146" s="461">
        <f t="shared" si="140"/>
        <v>0</v>
      </c>
      <c r="Z146" s="461">
        <f t="shared" si="141"/>
        <v>0</v>
      </c>
      <c r="AA146" s="461">
        <f t="shared" si="142"/>
        <v>0</v>
      </c>
      <c r="AB146" s="461">
        <f t="shared" si="143"/>
        <v>0</v>
      </c>
      <c r="AC146" s="461">
        <f t="shared" si="144"/>
        <v>0</v>
      </c>
      <c r="AD146" s="461">
        <f t="shared" si="145"/>
        <v>0</v>
      </c>
      <c r="AE146" s="461">
        <f t="shared" si="146"/>
        <v>0</v>
      </c>
      <c r="AF146" s="461">
        <f t="shared" si="147"/>
        <v>0</v>
      </c>
      <c r="AG146" s="461">
        <f t="shared" si="148"/>
        <v>0</v>
      </c>
      <c r="AH146" s="461">
        <f t="shared" si="149"/>
        <v>0</v>
      </c>
      <c r="AI146" s="461">
        <f t="shared" si="150"/>
        <v>0</v>
      </c>
      <c r="AJ146" s="461">
        <f t="shared" si="151"/>
        <v>0</v>
      </c>
      <c r="AK146" s="461">
        <f t="shared" si="152"/>
        <v>0</v>
      </c>
      <c r="AL146" s="461">
        <f t="shared" si="153"/>
        <v>0</v>
      </c>
      <c r="AM146" s="461">
        <f t="shared" si="154"/>
        <v>0</v>
      </c>
      <c r="AN146" s="461">
        <f t="shared" si="155"/>
        <v>0</v>
      </c>
      <c r="AO146" s="461">
        <f t="shared" si="156"/>
        <v>0</v>
      </c>
      <c r="AP146" s="461">
        <f t="shared" si="157"/>
        <v>0</v>
      </c>
      <c r="AQ146" s="461">
        <f t="shared" si="158"/>
        <v>0</v>
      </c>
      <c r="AR146" s="461">
        <f t="shared" si="159"/>
        <v>0</v>
      </c>
      <c r="AS146" s="461">
        <f t="shared" si="160"/>
        <v>0</v>
      </c>
      <c r="AT146" s="461">
        <f t="shared" si="161"/>
        <v>0</v>
      </c>
      <c r="AU146" s="461">
        <f t="shared" si="162"/>
        <v>0</v>
      </c>
      <c r="AV146" s="461">
        <f t="shared" si="163"/>
        <v>0</v>
      </c>
      <c r="AW146" s="461">
        <f t="shared" si="164"/>
        <v>0</v>
      </c>
      <c r="AX146" s="461">
        <f t="shared" si="165"/>
        <v>0</v>
      </c>
      <c r="AY146" s="461">
        <f t="shared" si="166"/>
        <v>0</v>
      </c>
      <c r="AZ146" s="461">
        <f t="shared" si="167"/>
        <v>0</v>
      </c>
      <c r="BA146" s="461">
        <f t="shared" si="168"/>
        <v>0</v>
      </c>
      <c r="BB146" s="461">
        <f t="shared" si="169"/>
        <v>0</v>
      </c>
      <c r="BC146" s="461">
        <f t="shared" si="170"/>
        <v>0</v>
      </c>
      <c r="BD146" s="461">
        <f t="shared" si="171"/>
        <v>0</v>
      </c>
      <c r="BE146" s="461">
        <f t="shared" si="172"/>
        <v>0</v>
      </c>
      <c r="BF146" s="461">
        <f t="shared" si="173"/>
        <v>0</v>
      </c>
      <c r="BG146" s="461">
        <f t="shared" si="174"/>
        <v>0</v>
      </c>
      <c r="BH146" s="265"/>
      <c r="BI146" s="367">
        <f>'6. Network Design'!J87</f>
        <v>0</v>
      </c>
      <c r="BJ146" s="223"/>
    </row>
    <row r="147" spans="3:63">
      <c r="C147" s="256" t="str">
        <f>C113</f>
        <v>S30</v>
      </c>
      <c r="D147" s="256" t="str">
        <f>D112</f>
        <v>OTHER: complete as required</v>
      </c>
      <c r="E147" s="461">
        <f t="shared" si="120"/>
        <v>0</v>
      </c>
      <c r="F147" s="461">
        <f t="shared" si="121"/>
        <v>0</v>
      </c>
      <c r="G147" s="461">
        <f t="shared" si="122"/>
        <v>0</v>
      </c>
      <c r="H147" s="461">
        <f t="shared" si="123"/>
        <v>0</v>
      </c>
      <c r="I147" s="461">
        <f t="shared" si="124"/>
        <v>0</v>
      </c>
      <c r="J147" s="461">
        <f t="shared" si="125"/>
        <v>0</v>
      </c>
      <c r="K147" s="461">
        <f t="shared" si="126"/>
        <v>0</v>
      </c>
      <c r="L147" s="461">
        <f t="shared" si="127"/>
        <v>0</v>
      </c>
      <c r="M147" s="461">
        <f t="shared" si="128"/>
        <v>0</v>
      </c>
      <c r="N147" s="461">
        <f t="shared" si="129"/>
        <v>0</v>
      </c>
      <c r="O147" s="461">
        <f t="shared" si="130"/>
        <v>0</v>
      </c>
      <c r="P147" s="461">
        <f>P44*BI147/(IF(SUMPRODUCT($P$15:$P$44,$BI$118:$BI$147)=0,1,SUMPRODUCT($P$15:$P$44,$BI$118:$BI$147)))</f>
        <v>0</v>
      </c>
      <c r="Q147" s="461">
        <f>Q44*BI147/(IF(SUMPRODUCT($Q$15:$Q$44,$BI$118:$BI$147)=0,1,SUMPRODUCT($Q$15:$Q$44,$BI$118:$BI$147)))</f>
        <v>0</v>
      </c>
      <c r="R147" s="461">
        <f t="shared" si="133"/>
        <v>0</v>
      </c>
      <c r="S147" s="461">
        <f t="shared" si="134"/>
        <v>0</v>
      </c>
      <c r="T147" s="461">
        <f t="shared" si="135"/>
        <v>0</v>
      </c>
      <c r="U147" s="461">
        <f>U44*BI147/(IF(SUMPRODUCT($U$15:$U$44,$BI$118:$BI$147)=0,1,SUMPRODUCT($U$15:$U$44,$BI$118:$BI$147)))</f>
        <v>0</v>
      </c>
      <c r="V147" s="461">
        <f t="shared" si="137"/>
        <v>0</v>
      </c>
      <c r="W147" s="461">
        <f t="shared" si="138"/>
        <v>0</v>
      </c>
      <c r="X147" s="461">
        <f t="shared" si="139"/>
        <v>0</v>
      </c>
      <c r="Y147" s="461">
        <f t="shared" si="140"/>
        <v>0</v>
      </c>
      <c r="Z147" s="461">
        <f t="shared" si="141"/>
        <v>0</v>
      </c>
      <c r="AA147" s="461">
        <f t="shared" si="142"/>
        <v>0</v>
      </c>
      <c r="AB147" s="461">
        <f t="shared" si="143"/>
        <v>0</v>
      </c>
      <c r="AC147" s="461">
        <f t="shared" si="144"/>
        <v>0</v>
      </c>
      <c r="AD147" s="461">
        <f t="shared" si="145"/>
        <v>0</v>
      </c>
      <c r="AE147" s="461">
        <f t="shared" si="146"/>
        <v>0</v>
      </c>
      <c r="AF147" s="461">
        <f t="shared" si="147"/>
        <v>0</v>
      </c>
      <c r="AG147" s="461">
        <f t="shared" si="148"/>
        <v>0</v>
      </c>
      <c r="AH147" s="461">
        <f t="shared" si="149"/>
        <v>0</v>
      </c>
      <c r="AI147" s="461">
        <f t="shared" si="150"/>
        <v>0</v>
      </c>
      <c r="AJ147" s="461">
        <f t="shared" si="151"/>
        <v>0</v>
      </c>
      <c r="AK147" s="461">
        <f t="shared" si="152"/>
        <v>0</v>
      </c>
      <c r="AL147" s="461">
        <f t="shared" si="153"/>
        <v>0</v>
      </c>
      <c r="AM147" s="461">
        <f t="shared" si="154"/>
        <v>0</v>
      </c>
      <c r="AN147" s="461">
        <f t="shared" si="155"/>
        <v>0</v>
      </c>
      <c r="AO147" s="461">
        <f t="shared" si="156"/>
        <v>0</v>
      </c>
      <c r="AP147" s="461">
        <f t="shared" si="157"/>
        <v>0</v>
      </c>
      <c r="AQ147" s="461">
        <f t="shared" si="158"/>
        <v>0</v>
      </c>
      <c r="AR147" s="461">
        <f t="shared" si="159"/>
        <v>0</v>
      </c>
      <c r="AS147" s="461">
        <f t="shared" si="160"/>
        <v>0</v>
      </c>
      <c r="AT147" s="461">
        <f t="shared" si="161"/>
        <v>0</v>
      </c>
      <c r="AU147" s="461">
        <f t="shared" si="162"/>
        <v>0</v>
      </c>
      <c r="AV147" s="461">
        <f t="shared" si="163"/>
        <v>0</v>
      </c>
      <c r="AW147" s="461">
        <f t="shared" si="164"/>
        <v>0</v>
      </c>
      <c r="AX147" s="461">
        <f t="shared" si="165"/>
        <v>0</v>
      </c>
      <c r="AY147" s="461">
        <f t="shared" si="166"/>
        <v>0</v>
      </c>
      <c r="AZ147" s="461">
        <f t="shared" si="167"/>
        <v>0</v>
      </c>
      <c r="BA147" s="461">
        <f t="shared" si="168"/>
        <v>0</v>
      </c>
      <c r="BB147" s="461">
        <f t="shared" si="169"/>
        <v>0</v>
      </c>
      <c r="BC147" s="461">
        <f t="shared" si="170"/>
        <v>0</v>
      </c>
      <c r="BD147" s="461">
        <f t="shared" si="171"/>
        <v>0</v>
      </c>
      <c r="BE147" s="461">
        <f t="shared" si="172"/>
        <v>0</v>
      </c>
      <c r="BF147" s="461">
        <f t="shared" si="173"/>
        <v>0</v>
      </c>
      <c r="BG147" s="461">
        <f t="shared" si="174"/>
        <v>0</v>
      </c>
      <c r="BH147" s="265"/>
      <c r="BI147" s="367">
        <f>'6. Network Design'!J88</f>
        <v>0</v>
      </c>
      <c r="BJ147" s="223"/>
    </row>
    <row r="148" spans="3:63">
      <c r="C148" s="256" t="str">
        <f>C114</f>
        <v>End</v>
      </c>
      <c r="D148" s="238" t="s">
        <v>2</v>
      </c>
      <c r="E148" s="462">
        <f>SUM(E118:E147)</f>
        <v>1.0000000000000002</v>
      </c>
      <c r="F148" s="462">
        <f t="shared" ref="F148:BG148" si="175">SUM(F118:F147)</f>
        <v>1.0000000000000002</v>
      </c>
      <c r="G148" s="462">
        <f t="shared" si="175"/>
        <v>1.0000000000000002</v>
      </c>
      <c r="H148" s="462">
        <f t="shared" si="175"/>
        <v>1.0000000000000002</v>
      </c>
      <c r="I148" s="462">
        <f t="shared" si="175"/>
        <v>1.0000000000000002</v>
      </c>
      <c r="J148" s="462">
        <f t="shared" si="175"/>
        <v>1.0000000000000002</v>
      </c>
      <c r="K148" s="462">
        <f t="shared" si="175"/>
        <v>1</v>
      </c>
      <c r="L148" s="462">
        <f t="shared" si="175"/>
        <v>1</v>
      </c>
      <c r="M148" s="462">
        <f t="shared" si="175"/>
        <v>1</v>
      </c>
      <c r="N148" s="462">
        <f t="shared" si="175"/>
        <v>1</v>
      </c>
      <c r="O148" s="462">
        <f t="shared" si="175"/>
        <v>1</v>
      </c>
      <c r="P148" s="462">
        <f t="shared" si="175"/>
        <v>1</v>
      </c>
      <c r="Q148" s="462">
        <f t="shared" si="175"/>
        <v>1</v>
      </c>
      <c r="R148" s="462">
        <f t="shared" si="175"/>
        <v>1</v>
      </c>
      <c r="S148" s="462">
        <f t="shared" si="175"/>
        <v>1</v>
      </c>
      <c r="T148" s="462">
        <f t="shared" si="175"/>
        <v>1</v>
      </c>
      <c r="U148" s="462">
        <f t="shared" si="175"/>
        <v>0.99999999999999989</v>
      </c>
      <c r="V148" s="462">
        <f t="shared" si="175"/>
        <v>0.99999999999999978</v>
      </c>
      <c r="W148" s="462">
        <f t="shared" si="175"/>
        <v>1</v>
      </c>
      <c r="X148" s="462">
        <f t="shared" si="175"/>
        <v>0.99999999999999989</v>
      </c>
      <c r="Y148" s="462">
        <f t="shared" si="175"/>
        <v>1</v>
      </c>
      <c r="Z148" s="462">
        <f t="shared" si="175"/>
        <v>1</v>
      </c>
      <c r="AA148" s="462">
        <f t="shared" si="175"/>
        <v>1</v>
      </c>
      <c r="AB148" s="462">
        <f t="shared" si="175"/>
        <v>1.0000000000000002</v>
      </c>
      <c r="AC148" s="462">
        <f t="shared" si="175"/>
        <v>1.0000000000000002</v>
      </c>
      <c r="AD148" s="462">
        <f t="shared" si="175"/>
        <v>0</v>
      </c>
      <c r="AE148" s="462">
        <f t="shared" si="175"/>
        <v>0</v>
      </c>
      <c r="AF148" s="462">
        <f t="shared" si="175"/>
        <v>0</v>
      </c>
      <c r="AG148" s="462">
        <f t="shared" si="175"/>
        <v>0</v>
      </c>
      <c r="AH148" s="462">
        <f t="shared" si="175"/>
        <v>0</v>
      </c>
      <c r="AI148" s="462">
        <f t="shared" si="175"/>
        <v>1.0000000000000002</v>
      </c>
      <c r="AJ148" s="462">
        <f t="shared" si="175"/>
        <v>1.0000000000000002</v>
      </c>
      <c r="AK148" s="462">
        <f t="shared" si="175"/>
        <v>1.0000000000000002</v>
      </c>
      <c r="AL148" s="462">
        <f t="shared" si="175"/>
        <v>1.0000000000000002</v>
      </c>
      <c r="AM148" s="462">
        <f t="shared" si="175"/>
        <v>1.0000000000000002</v>
      </c>
      <c r="AN148" s="462">
        <f t="shared" si="175"/>
        <v>1</v>
      </c>
      <c r="AO148" s="462">
        <f t="shared" si="175"/>
        <v>1</v>
      </c>
      <c r="AP148" s="462">
        <f t="shared" si="175"/>
        <v>1</v>
      </c>
      <c r="AQ148" s="462">
        <f t="shared" si="175"/>
        <v>1</v>
      </c>
      <c r="AR148" s="462">
        <f t="shared" si="175"/>
        <v>1</v>
      </c>
      <c r="AS148" s="462">
        <f t="shared" si="175"/>
        <v>1</v>
      </c>
      <c r="AT148" s="462">
        <f t="shared" si="175"/>
        <v>0.99999999999999989</v>
      </c>
      <c r="AU148" s="462">
        <f t="shared" si="175"/>
        <v>0.99999999999999978</v>
      </c>
      <c r="AV148" s="462">
        <f t="shared" si="175"/>
        <v>1</v>
      </c>
      <c r="AW148" s="462">
        <f t="shared" si="175"/>
        <v>0.99999999999999989</v>
      </c>
      <c r="AX148" s="462">
        <f t="shared" si="175"/>
        <v>1</v>
      </c>
      <c r="AY148" s="462">
        <f t="shared" si="175"/>
        <v>1.0000000000000002</v>
      </c>
      <c r="AZ148" s="462">
        <f t="shared" si="175"/>
        <v>0</v>
      </c>
      <c r="BA148" s="462">
        <f t="shared" si="175"/>
        <v>0</v>
      </c>
      <c r="BB148" s="462">
        <f t="shared" si="175"/>
        <v>0</v>
      </c>
      <c r="BC148" s="462">
        <f t="shared" si="175"/>
        <v>0</v>
      </c>
      <c r="BD148" s="462">
        <f t="shared" si="175"/>
        <v>0</v>
      </c>
      <c r="BE148" s="462">
        <f t="shared" si="175"/>
        <v>0</v>
      </c>
      <c r="BF148" s="462">
        <f t="shared" si="175"/>
        <v>0</v>
      </c>
      <c r="BG148" s="462">
        <f t="shared" si="175"/>
        <v>0</v>
      </c>
      <c r="BH148" s="265"/>
      <c r="BI148" s="463">
        <f>SUM(BI118:BI147)</f>
        <v>120854.36121898121</v>
      </c>
      <c r="BJ148" s="493" t="str">
        <f>IF(BI148='6. Network Design'!J89,"OK","Not OK")</f>
        <v>OK</v>
      </c>
      <c r="BK148" s="494"/>
    </row>
    <row r="150" spans="3:63">
      <c r="BI150" s="715">
        <f>'6. Network Design'!K58</f>
        <v>2017</v>
      </c>
    </row>
    <row r="151" spans="3:63">
      <c r="C151" s="170">
        <f>'C. Masterfiles'!D146</f>
        <v>2017</v>
      </c>
      <c r="D151" s="238" t="s">
        <v>285</v>
      </c>
      <c r="E151" s="459" t="str">
        <f>E117</f>
        <v>TRX</v>
      </c>
      <c r="F151" s="459" t="str">
        <f t="shared" ref="F151:AH151" si="176">F117</f>
        <v>Radio</v>
      </c>
      <c r="G151" s="459" t="str">
        <f t="shared" si="176"/>
        <v>BTS</v>
      </c>
      <c r="H151" s="459" t="str">
        <f t="shared" si="176"/>
        <v>Node B</v>
      </c>
      <c r="I151" s="459" t="str">
        <f t="shared" si="176"/>
        <v>BSC</v>
      </c>
      <c r="J151" s="459" t="str">
        <f t="shared" si="176"/>
        <v>RNC</v>
      </c>
      <c r="K151" s="459" t="str">
        <f t="shared" si="176"/>
        <v>MSC</v>
      </c>
      <c r="L151" s="459" t="str">
        <f t="shared" si="176"/>
        <v>HLR</v>
      </c>
      <c r="M151" s="459" t="str">
        <f t="shared" si="176"/>
        <v>PPP</v>
      </c>
      <c r="N151" s="459" t="str">
        <f t="shared" si="176"/>
        <v>SMSG</v>
      </c>
      <c r="O151" s="459" t="str">
        <f t="shared" si="176"/>
        <v>SMSC</v>
      </c>
      <c r="P151" s="459" t="str">
        <f t="shared" si="176"/>
        <v>MMSC</v>
      </c>
      <c r="Q151" s="459" t="str">
        <f t="shared" si="176"/>
        <v>VMS</v>
      </c>
      <c r="R151" s="459" t="str">
        <f t="shared" si="176"/>
        <v>NMS</v>
      </c>
      <c r="S151" s="459" t="str">
        <f t="shared" si="176"/>
        <v>OSS</v>
      </c>
      <c r="T151" s="459" t="str">
        <f t="shared" si="176"/>
        <v>GPRS</v>
      </c>
      <c r="U151" s="459" t="str">
        <f t="shared" si="176"/>
        <v>BIL</v>
      </c>
      <c r="V151" s="459" t="str">
        <f t="shared" si="176"/>
        <v>IBIL</v>
      </c>
      <c r="W151" s="459" t="str">
        <f t="shared" si="176"/>
        <v>IGW</v>
      </c>
      <c r="X151" s="459" t="str">
        <f t="shared" si="176"/>
        <v>INT</v>
      </c>
      <c r="Y151" s="459" t="str">
        <f t="shared" si="176"/>
        <v>SGSN</v>
      </c>
      <c r="Z151" s="459" t="str">
        <f t="shared" si="176"/>
        <v>GGSN</v>
      </c>
      <c r="AA151" s="459" t="str">
        <f t="shared" si="176"/>
        <v>IN/NGN</v>
      </c>
      <c r="AB151" s="459" t="str">
        <f t="shared" si="176"/>
        <v>eNodeB</v>
      </c>
      <c r="AC151" s="459" t="str">
        <f t="shared" si="176"/>
        <v>eNodeB Radio</v>
      </c>
      <c r="AD151" s="459" t="str">
        <f t="shared" si="176"/>
        <v>OTHER</v>
      </c>
      <c r="AE151" s="459" t="str">
        <f t="shared" si="176"/>
        <v>OTHER</v>
      </c>
      <c r="AF151" s="459" t="str">
        <f t="shared" si="176"/>
        <v>OTHER</v>
      </c>
      <c r="AG151" s="459" t="str">
        <f t="shared" si="176"/>
        <v>OTHER</v>
      </c>
      <c r="AH151" s="459" t="str">
        <f t="shared" si="176"/>
        <v>OTHER</v>
      </c>
      <c r="AI151" s="459" t="str">
        <f>AI117</f>
        <v>BTS-BSC</v>
      </c>
      <c r="AJ151" s="459" t="str">
        <f t="shared" ref="AJ151:BG151" si="177">AJ117</f>
        <v>Node B-RNC</v>
      </c>
      <c r="AK151" s="459" t="str">
        <f t="shared" si="177"/>
        <v>BSC-MSC</v>
      </c>
      <c r="AL151" s="459" t="str">
        <f t="shared" si="177"/>
        <v>RNC-MSC</v>
      </c>
      <c r="AM151" s="459" t="str">
        <f t="shared" si="177"/>
        <v>MSC-MSC</v>
      </c>
      <c r="AN151" s="459" t="str">
        <f t="shared" si="177"/>
        <v>MSC-PPP</v>
      </c>
      <c r="AO151" s="459" t="str">
        <f t="shared" si="177"/>
        <v>MSC-HLR</v>
      </c>
      <c r="AP151" s="459" t="str">
        <f t="shared" si="177"/>
        <v>MSC-SMS</v>
      </c>
      <c r="AQ151" s="459" t="str">
        <f t="shared" si="177"/>
        <v>MSC-MMS</v>
      </c>
      <c r="AR151" s="459" t="str">
        <f t="shared" si="177"/>
        <v>MSC-OSS</v>
      </c>
      <c r="AS151" s="459" t="str">
        <f t="shared" si="177"/>
        <v>MSC-GPRS</v>
      </c>
      <c r="AT151" s="459" t="str">
        <f t="shared" si="177"/>
        <v>MSC-BIL</v>
      </c>
      <c r="AU151" s="459" t="str">
        <f t="shared" si="177"/>
        <v>MSC-IBIL</v>
      </c>
      <c r="AV151" s="459" t="str">
        <f t="shared" si="177"/>
        <v>MSC-IGW</v>
      </c>
      <c r="AW151" s="459" t="str">
        <f t="shared" si="177"/>
        <v>MSC-INT</v>
      </c>
      <c r="AX151" s="459" t="str">
        <f t="shared" si="177"/>
        <v>MSC-IN/NGIN</v>
      </c>
      <c r="AY151" s="459" t="str">
        <f t="shared" si="177"/>
        <v>eNodeB-MSC</v>
      </c>
      <c r="AZ151" s="459" t="str">
        <f t="shared" si="177"/>
        <v>OTHER: complete as required</v>
      </c>
      <c r="BA151" s="459" t="str">
        <f t="shared" si="177"/>
        <v>OTHER: complete as required</v>
      </c>
      <c r="BB151" s="459" t="str">
        <f t="shared" si="177"/>
        <v>OTHER: complete as required</v>
      </c>
      <c r="BC151" s="459" t="str">
        <f t="shared" si="177"/>
        <v>OTHER: complete as required</v>
      </c>
      <c r="BD151" s="459" t="str">
        <f t="shared" si="177"/>
        <v>OTHER: complete as required</v>
      </c>
      <c r="BE151" s="459" t="str">
        <f t="shared" si="177"/>
        <v>OTHER: complete as required</v>
      </c>
      <c r="BF151" s="459" t="str">
        <f t="shared" si="177"/>
        <v>OTHER: complete as required</v>
      </c>
      <c r="BG151" s="459" t="str">
        <f t="shared" si="177"/>
        <v>OTHER: complete as required</v>
      </c>
      <c r="BH151" s="265"/>
      <c r="BI151" s="712" t="s">
        <v>471</v>
      </c>
      <c r="BJ151" s="223"/>
    </row>
    <row r="152" spans="3:63">
      <c r="C152" s="256" t="str">
        <f>C118</f>
        <v>S01</v>
      </c>
      <c r="D152" s="256" t="str">
        <f>D118</f>
        <v>Повиквания в мрежата (On Net calls)</v>
      </c>
      <c r="E152" s="461">
        <f>E15*BI152/(IF(SUMPRODUCT($E$15:$E$44,$BI$152:$BI$181)=0,1,SUMPRODUCT($E$15:$E$44,$BI$152:$BI$181)))</f>
        <v>0.73711614235714007</v>
      </c>
      <c r="F152" s="461">
        <f>F15*BI152/(IF(SUMPRODUCT($F$15:$F$44,$BI$152:$BI$181)=0,1,SUMPRODUCT($F$15:$F$44,$BI$152:$BI$181)))</f>
        <v>0.59571736401262576</v>
      </c>
      <c r="G152" s="461">
        <f>G15*BI152/(IF(SUMPRODUCT($G$15:$G$44,$BI$152:$BI$181)=0,1,SUMPRODUCT($G$15:$G$44,$BI$152:$BI$181)))</f>
        <v>0.73711614235714007</v>
      </c>
      <c r="H152" s="461">
        <f>H15*BI152/(IF(SUMPRODUCT($H$15:$H$44,$BI$152:$BI$181)=0,1,SUMPRODUCT($H$15:$H$44,$BI$152:$BI$181)))</f>
        <v>0.59571736401262576</v>
      </c>
      <c r="I152" s="461">
        <f>I15*BI152/(IF(SUMPRODUCT($I$15:$I$44,$BI$152:$BI$181)=0,1,SUMPRODUCT($I$15:$I$44,$BI$152:$BI$181)))</f>
        <v>0.73711614235714007</v>
      </c>
      <c r="J152" s="461">
        <f>J15*BI152/(IF(SUMPRODUCT($J$15:$J$44,$BI$152:$BI$181)=0,1,SUMPRODUCT($J$15:$J$44,$BI$152:$BI$181)))</f>
        <v>0.59571736401262576</v>
      </c>
      <c r="K152" s="461">
        <f>K15*BI152/(IF(SUMPRODUCT($K$15:$K$44,$BI$152:$BI$181)=0,1,SUMPRODUCT($K$15:$K$44,$BI$152:$BI$181)))</f>
        <v>0.54046729332926069</v>
      </c>
      <c r="L152" s="461">
        <f>L15*BI152/(IF(SUMPRODUCT($L$15:$L$44,$BI$152:$BI$181)=0,1,SUMPRODUCT($L$15:$L$44,$BI$152:$BI$181)))</f>
        <v>0.42435369763007502</v>
      </c>
      <c r="M152" s="461">
        <f>M15*BI152/(IF(SUMPRODUCT($M$15:$M$44,$BI$152:$BI$181)=0,1,SUMPRODUCT($M$15:$M$44,$BI$152:$BI$181)))</f>
        <v>0.42435369763007502</v>
      </c>
      <c r="N152" s="461">
        <f>N15*BI152/(IF(SUMPRODUCT($N$15:$N$44,$BI$152:$BI$181)=0,1,SUMPRODUCT($N$15:$N$44,$BI$152:$BI$181)))</f>
        <v>0</v>
      </c>
      <c r="O152" s="461">
        <f>O15*BI152/(IF(SUMPRODUCT($O$15:$O$44,$BI$152:$BI$181)=0,1,SUMPRODUCT($O$15:$O$44,$BI$152:$BI$181)))</f>
        <v>0</v>
      </c>
      <c r="P152" s="461">
        <f>P15*BI152/(IF(SUMPRODUCT($P$15:$P$44,$BI$152:$BI$181)=0,1,SUMPRODUCT($P$15:$P$44,$BI$152:$BI$181)))</f>
        <v>0</v>
      </c>
      <c r="Q152" s="461">
        <f>Q15*BI152/(IF(SUMPRODUCT($Q$15:$Q$44,$BI$152:$BI$181)=0,1,SUMPRODUCT($Q$15:$Q$44,$BI$152:$BI$181)))</f>
        <v>0</v>
      </c>
      <c r="R152" s="461">
        <f>R15*BI152/(IF(SUMPRODUCT($R$15:$R$44,$BI$152:$BI$181)=0,1,SUMPRODUCT($R$15:$R$44,$BI$152:$BI$181)))</f>
        <v>0.42435369763007502</v>
      </c>
      <c r="S152" s="461">
        <f>S15*BI152/(IF(SUMPRODUCT($S$15:$S$44,$BI$152:$BI$181)=0,1,SUMPRODUCT($S$15:$S$44,$BI$152:$BI$181)))</f>
        <v>0.42435369763007502</v>
      </c>
      <c r="T152" s="461">
        <f>T15*BI152/(IF(SUMPRODUCT($T$15:$T$44,$BI$152:$BI$181)=0,1,SUMPRODUCT($T$15:$T$44,$BI$152:$BI$181)))</f>
        <v>0</v>
      </c>
      <c r="U152" s="461">
        <f>U15*BI152/(IF(SUMPRODUCT($U$15:$U$44,$BI$152:$BI$181)=0,1,SUMPRODUCT($U$15:$U$44,$BI$152:$BI$181)))</f>
        <v>0.47477205227010216</v>
      </c>
      <c r="V152" s="461">
        <f>V15*BI152/(IF(SUMPRODUCT($V$15:$V$44,$BI$152:$BI$181)=0,1,SUMPRODUCT($V$15:$V$44,$BI$152:$BI$181)))</f>
        <v>0</v>
      </c>
      <c r="W152" s="461">
        <f>W15*BI152/(IF(SUMPRODUCT($W$15:$W$44,$BI$152:$BI$181)=0,1,SUMPRODUCT($W$15:$W$44,$BI$152:$BI$181)))</f>
        <v>0</v>
      </c>
      <c r="X152" s="461">
        <f>X15*BI152/(IF(SUMPRODUCT($X$15:$X$44,$BI$152:$BI$181)=0,1,SUMPRODUCT($X$15:$X$44,$BI$152:$BI$181)))</f>
        <v>0</v>
      </c>
      <c r="Y152" s="461">
        <f>Y15*BI152/(IF(SUMPRODUCT($Y$15:$Y$44,$BI$152:$BI$181)=0,1,SUMPRODUCT($Y$15:$Y$44,$BI$152:$BI$181)))</f>
        <v>0</v>
      </c>
      <c r="Z152" s="461">
        <f>Z15*BI152/(IF(SUMPRODUCT($Z$15:$Z$44,$BI$152:$BI$181)=0,1,SUMPRODUCT($Z$15:$Z$44,$BI$152:$BI$181)))</f>
        <v>0</v>
      </c>
      <c r="AA152" s="461">
        <f>AA15*BI152/(IF(SUMPRODUCT($AA$15:$AA$44,$BI$152:$BI$181)=0,1,SUMPRODUCT($AA$15:$AA$44,$BI$152:$BI$181)))</f>
        <v>0</v>
      </c>
      <c r="AB152" s="461">
        <f>AB15*BI152/(IF(SUMPRODUCT($AB$15:$AB$44,$BI$152:$BI$181)=0,1,SUMPRODUCT($AB$15:$AB$44,$BI$152:$BI$181)))</f>
        <v>0.59571736401262576</v>
      </c>
      <c r="AC152" s="461">
        <f>AC15*BI152/(IF(SUMPRODUCT($AC$15:$AC$44,$BI$152:$BI$181)=0,1,SUMPRODUCT($AC$15:$AC$44,$BI$152:$BI$181)))</f>
        <v>0.59571736401262576</v>
      </c>
      <c r="AD152" s="461">
        <f>AD15*BI152/(IF(SUMPRODUCT($AD$15:$AD$44,$BI$152:$BI$181)=0,1,SUMPRODUCT($AD$15:$AD$44,$BI$152:$BI$181)))</f>
        <v>0</v>
      </c>
      <c r="AE152" s="461">
        <f>AE15*BI152/(IF(SUMPRODUCT($AE$15:$AE$44,$BI$152:$BI$181)=0,1,SUMPRODUCT($AE$15:$AE$44,$BI$152:$BI$181)))</f>
        <v>0</v>
      </c>
      <c r="AF152" s="461">
        <f>AF15*$BI152/(IF(SUMPRODUCT($AF$15:$AF$44,$BI$152:$BI$181)=0,1,SUMPRODUCT($AF$15:$AF$44,$BI$152:$BI$181)))</f>
        <v>0</v>
      </c>
      <c r="AG152" s="461">
        <f>AG15*$BI152/(IF(SUMPRODUCT($AG$15:$AG$44,$BI$152:$BI$181)=0,1,SUMPRODUCT($AG$15:$AG$44,$BI$152:$BI$181)))</f>
        <v>0</v>
      </c>
      <c r="AH152" s="461">
        <f>AH15*$BI152/(IF(SUMPRODUCT($AH$15:$AH$44,$BI$152:$BI$181)=0,1,SUMPRODUCT($AH$15:$GG$44,$BI$152:$BI$181)))</f>
        <v>0</v>
      </c>
      <c r="AI152" s="461">
        <f>AI15*$BI152/(IF(SUMPRODUCT($AI$15:$AI$44,$BI$152:$BI$181)=0,1,SUMPRODUCT($AI$15:$AI$44,$BI$152:$BI$181)))</f>
        <v>0.73711614235714007</v>
      </c>
      <c r="AJ152" s="461">
        <f>AJ15*$BI152/(IF(SUMPRODUCT($AJ$15:$AJ$44,$BI$152:$BI$181)=0,1,SUMPRODUCT($AJ$15:$AJ$44,$BI$152:$BI$181)))</f>
        <v>0.59571736401262576</v>
      </c>
      <c r="AK152" s="461">
        <f>AK15*$BI152/(IF(SUMPRODUCT($AK$15:$AK$44,$BI$152:$BI$181)=0,1,SUMPRODUCT($AK$15:$AK$44,$BI$152:$BI$181)))</f>
        <v>0.73711614235714007</v>
      </c>
      <c r="AL152" s="461">
        <f>AL15*$BI152/(IF(SUMPRODUCT($AL$15:$AL$44,$BI$152:$BI$181)=0,1,SUMPRODUCT($AL$15:$AL$44,$BI$152:$BI$181)))</f>
        <v>0.59571736401262576</v>
      </c>
      <c r="AM152" s="461">
        <f>AM15*$BI152/(IF(SUMPRODUCT($AM$15:$AM$44,$BI$152:$BI$181)=0,1,SUMPRODUCT($AM$15:$AM$44,$BI$152:$BI$181)))</f>
        <v>0.73711614235714007</v>
      </c>
      <c r="AN152" s="461">
        <f>AN15*$BI152/(IF(SUMPRODUCT($AN$15:$AN$44,$BI$152:$BI$181)=0,1,SUMPRODUCT($AN$15:$AN$44,$BI$152:$BI$181)))</f>
        <v>0.42435369763007502</v>
      </c>
      <c r="AO152" s="461">
        <f>AO15*$BI152/(IF(SUMPRODUCT($AO$15:$AO$44,$BI$152:$BI$181)=0,1,SUMPRODUCT($AO$15:$AO$44,$BI$152:$BI$181)))</f>
        <v>0.42435369763007502</v>
      </c>
      <c r="AP152" s="461">
        <f>AP15*$BI152/(IF(SUMPRODUCT($AP$15:$AP$44,$BI$152:$BI$181)=0,1,SUMPRODUCT($AP$15:$AP$44,$BI$152:$BI$181)))</f>
        <v>0</v>
      </c>
      <c r="AQ152" s="461">
        <f>AQ15*$BI152/(IF(SUMPRODUCT($AQ$15:$AQ$44,$BI$152:$BI$181)=0,1,SUMPRODUCT($AQ$15:$AQ$44,$BI$152:$BI$181)))</f>
        <v>0</v>
      </c>
      <c r="AR152" s="461">
        <f>AR15*$BI152/(IF(SUMPRODUCT($AR$15:$AR$44,$BI$152:$BI$181)=0,1,SUMPRODUCT($AR$15:$AR$44,$BI$152:$BI$181)))</f>
        <v>0.42435369763007502</v>
      </c>
      <c r="AS152" s="461">
        <f>AS15*$BI152/(IF(SUMPRODUCT($AS$15:$AS$44,$BI$152:$BI$181)=0,1,SUMPRODUCT($AS$15:$AS$44,$BI$152:$BI$181)))</f>
        <v>0</v>
      </c>
      <c r="AT152" s="461">
        <f>AT15*$BI152/(IF(SUMPRODUCT($AT$15:$AT$44,$BI$152:$BI$181)=0,1,SUMPRODUCT($AT$15:$AT$44,$BI$152:$BI$181)))</f>
        <v>0.47477205227010216</v>
      </c>
      <c r="AU152" s="461">
        <f>AU15*$BI152/(IF(SUMPRODUCT($AU$15:$AU$44,$BI$152:$BI$181)=0,1,SUMPRODUCT($AU$15:$AU$44,$BI$152:$BI$181)))</f>
        <v>0</v>
      </c>
      <c r="AV152" s="461">
        <f>AV15*$BI152/(IF(SUMPRODUCT($AV$15:$AV$44,$BI$152:$BI$181)=0,1,SUMPRODUCT($AV$15:$AV$44,$BI$152:$BI$181)))</f>
        <v>0</v>
      </c>
      <c r="AW152" s="461">
        <f>AW15*$BI152/(IF(SUMPRODUCT($AW$15:$AW$44,$BI$152:$BI$181)=0,1,SUMPRODUCT($AW$15:$AW$44,$BI$152:$BI$181)))</f>
        <v>0</v>
      </c>
      <c r="AX152" s="461">
        <f>AX15*$BI152/(IF(SUMPRODUCT($AX$15:$AX$44,$BI$152:$BI$181)=0,1,SUMPRODUCT($AX$15:$AX$44,$BI$152:$BI$181)))</f>
        <v>0</v>
      </c>
      <c r="AY152" s="461">
        <f>AY15*$BI152/(IF(SUMPRODUCT($AY$15:$AY$44,$BI$152:$BI$181)=0,1,SUMPRODUCT($AY$15:$AY$44,$BI$152:$BI$181)))</f>
        <v>0.59571736401262576</v>
      </c>
      <c r="AZ152" s="461">
        <f>AZ15*$BI152/(IF(SUMPRODUCT($AZ$15:$AZ$44,$BI$152:$BI$181)=0,1,SUMPRODUCT($AZ$15:$AZ$44,$BI$152:$BI$181)))</f>
        <v>0</v>
      </c>
      <c r="BA152" s="461">
        <f>BA15*$BI152/(IF(SUMPRODUCT($BA$15:$BA$44,$BI$152:$BI$181)=0,1,SUMPRODUCT($BA$15:$BA$44,$BI$152:$BI$181)))</f>
        <v>0</v>
      </c>
      <c r="BB152" s="461">
        <f>BB15*$BI152/(IF(SUMPRODUCT($BB$15:$BB$44,$BI$152:$BI$181)=0,1,SUMPRODUCT($BB$15:$BB$44,$BI$152:$BI$181)))</f>
        <v>0</v>
      </c>
      <c r="BC152" s="461">
        <f>BC15*$BI152/(IF(SUMPRODUCT($BC$15:$BC$44,$BI$152:$BI$181)=0,1,SUMPRODUCT($BC$15:$BC$44,$BI$152:$BI$181)))</f>
        <v>0</v>
      </c>
      <c r="BD152" s="461">
        <f>BD15*$BI152/(IF(SUMPRODUCT($BD$15:$BD$44,$BI$152:$BI$181)=0,1,SUMPRODUCT($BD$15:$BD$44,$BI$152:$BI$181)))</f>
        <v>0</v>
      </c>
      <c r="BE152" s="461">
        <f>BE15*$BI152/(IF(SUMPRODUCT($BE$15:$BE$44,$BI$152:$BI$181)=0,1,SUMPRODUCT($BE$15:$BE$44,$BI$152:$BI$181)))</f>
        <v>0</v>
      </c>
      <c r="BF152" s="461">
        <f>BF15*$BI152/(IF(SUMPRODUCT($BF$15:$BF$44,$BI$152:$BI$181)=0,1,SUMPRODUCT($BF$15:$BF$44,$BI$152:$BI$181)))</f>
        <v>0</v>
      </c>
      <c r="BG152" s="461">
        <f>BG15*$BI152/(IF(SUMPRODUCT($BG$15:$BG$44,$BI$152:$BI$181)=0,1,SUMPRODUCT($BG$15:$BG$44,$BI$152:$BI$181)))</f>
        <v>0</v>
      </c>
      <c r="BH152" s="265"/>
      <c r="BI152" s="367">
        <f>'6. Network Design'!K59</f>
        <v>52310.694959155342</v>
      </c>
      <c r="BJ152" s="223"/>
    </row>
    <row r="153" spans="3:63">
      <c r="C153" s="256" t="str">
        <f t="shared" ref="C153:D182" si="178">C119</f>
        <v>S02</v>
      </c>
      <c r="D153" s="256" t="str">
        <f t="shared" si="178"/>
        <v>Изходящи повиквания към фиксирана линия (Outgoing Calls to Fixed Line)</v>
      </c>
      <c r="E153" s="461">
        <f t="shared" ref="E153:E181" si="179">E16*BI153/(IF(SUMPRODUCT($E$15:$E$44,$BI$152:$BI$181)=0,1,SUMPRODUCT($E$15:$E$44,$BI$152:$BI$181)))</f>
        <v>5.9247075272861188E-3</v>
      </c>
      <c r="F153" s="461">
        <f t="shared" ref="F153:F181" si="180">F16*BI153/(IF(SUMPRODUCT($F$15:$F$44,$BI$152:$BI$181)=0,1,SUMPRODUCT($F$15:$F$44,$BI$152:$BI$181)))</f>
        <v>4.7881886556088941E-3</v>
      </c>
      <c r="G153" s="461">
        <f t="shared" ref="G153:G181" si="181">G16*BI153/(IF(SUMPRODUCT($G$15:$G$44,$BI$152:$BI$181)=0,1,SUMPRODUCT($G$15:$G$44,$BI$152:$BI$181)))</f>
        <v>5.9247075272861188E-3</v>
      </c>
      <c r="H153" s="461">
        <f t="shared" ref="H153:H181" si="182">H16*BI153/(IF(SUMPRODUCT($H$15:$H$44,$BI$152:$BI$181)=0,1,SUMPRODUCT($H$15:$H$44,$BI$152:$BI$181)))</f>
        <v>4.7881886556088941E-3</v>
      </c>
      <c r="I153" s="461">
        <f t="shared" ref="I153:I181" si="183">I16*BI153/(IF(SUMPRODUCT($I$15:$I$44,$BI$152:$BI$181)=0,1,SUMPRODUCT($I$15:$I$44,$BI$152:$BI$181)))</f>
        <v>5.9247075272861188E-3</v>
      </c>
      <c r="J153" s="461">
        <f t="shared" ref="J153:J181" si="184">J16*BI153/(IF(SUMPRODUCT($J$15:$J$44,$BI$152:$BI$181)=0,1,SUMPRODUCT($J$15:$J$44,$BI$152:$BI$181)))</f>
        <v>4.7881886556088941E-3</v>
      </c>
      <c r="K153" s="461">
        <f t="shared" ref="K153:K181" si="185">K16*BI153/(IF(SUMPRODUCT($K$15:$K$44,$BI$152:$BI$181)=0,1,SUMPRODUCT($K$15:$K$44,$BI$152:$BI$181)))</f>
        <v>6.5161589681108313E-3</v>
      </c>
      <c r="L153" s="461">
        <f t="shared" ref="L153:L181" si="186">L16*BI153/(IF(SUMPRODUCT($L$15:$L$44,$BI$152:$BI$181)=0,1,SUMPRODUCT($L$15:$L$44,$BI$152:$BI$181)))</f>
        <v>6.8216428920978966E-3</v>
      </c>
      <c r="M153" s="461">
        <f t="shared" ref="M153:M181" si="187">M16*BI153/(IF(SUMPRODUCT($M$15:$M$44,$BI$152:$BI$181)=0,1,SUMPRODUCT($M$15:$M$44,$BI$152:$BI$181)))</f>
        <v>6.8216428920978966E-3</v>
      </c>
      <c r="N153" s="461">
        <f t="shared" ref="N153:N181" si="188">N16*BI153/(IF(SUMPRODUCT($N$15:$N$44,$BI$152:$BI$181)=0,1,SUMPRODUCT($N$15:$N$44,$BI$152:$BI$181)))</f>
        <v>0</v>
      </c>
      <c r="O153" s="461">
        <f t="shared" ref="O153:O181" si="189">O16*BI153/(IF(SUMPRODUCT($O$15:$O$44,$BI$152:$BI$181)=0,1,SUMPRODUCT($O$15:$O$44,$BI$152:$BI$181)))</f>
        <v>0</v>
      </c>
      <c r="P153" s="461">
        <f t="shared" ref="P153:P181" si="190">P16*BI153/(IF(SUMPRODUCT($P$15:$P$44,$BI$152:$BI$181)=0,1,SUMPRODUCT($P$15:$P$44,$BI$152:$BI$181)))</f>
        <v>0</v>
      </c>
      <c r="Q153" s="461">
        <f t="shared" ref="Q153:Q180" si="191">Q16*BI153/(IF(SUMPRODUCT($Q$15:$Q$44,$BI$152:$BI$181)=0,1,SUMPRODUCT($Q$15:$Q$44,$BI$152:$BI$181)))</f>
        <v>0</v>
      </c>
      <c r="R153" s="461">
        <f t="shared" ref="R153:R181" si="192">R16*BI153/(IF(SUMPRODUCT($R$15:$R$44,$BI$152:$BI$181)=0,1,SUMPRODUCT($R$15:$R$44,$BI$152:$BI$181)))</f>
        <v>6.8216428920978966E-3</v>
      </c>
      <c r="S153" s="461">
        <f t="shared" ref="S153:S181" si="193">S16*BI153/(IF(SUMPRODUCT($S$15:$S$44,$BI$152:$BI$181)=0,1,SUMPRODUCT($S$15:$S$44,$BI$152:$BI$181)))</f>
        <v>6.8216428920978966E-3</v>
      </c>
      <c r="T153" s="461">
        <f t="shared" ref="T153:T181" si="194">T16*BI153/(IF(SUMPRODUCT($T$15:$T$44,$BI$152:$BI$181)=0,1,SUMPRODUCT($T$15:$T$44,$BI$152:$BI$181)))</f>
        <v>0</v>
      </c>
      <c r="U153" s="461">
        <f t="shared" ref="U153:U181" si="195">U16*BI153/(IF(SUMPRODUCT($U$15:$U$44,$BI$152:$BI$181)=0,1,SUMPRODUCT($U$15:$U$44,$BI$152:$BI$181)))</f>
        <v>7.632136620518838E-3</v>
      </c>
      <c r="V153" s="461">
        <f t="shared" ref="V153:V181" si="196">V16*BI153/(IF(SUMPRODUCT($V$15:$V$44,$BI$152:$BI$181)=0,1,SUMPRODUCT($V$15:$V$44,$BI$152:$BI$181)))</f>
        <v>0</v>
      </c>
      <c r="W153" s="461">
        <f t="shared" ref="W153:W181" si="197">W16*BI153/(IF(SUMPRODUCT($W$15:$W$44,$BI$152:$BI$181)=0,1,SUMPRODUCT($W$15:$W$44,$BI$152:$BI$181)))</f>
        <v>2.6795506166024306E-2</v>
      </c>
      <c r="X153" s="461">
        <f t="shared" ref="X153:X181" si="198">X16*BI153/(IF(SUMPRODUCT($X$15:$X$44,$BI$152:$BI$181)=0,1,SUMPRODUCT($X$15:$X$44,$BI$152:$BI$181)))</f>
        <v>0</v>
      </c>
      <c r="Y153" s="461">
        <f t="shared" ref="Y153:Y181" si="199">Y16*BI153/(IF(SUMPRODUCT($Y$15:$Y$44,$BI$152:$BI$181)=0,1,SUMPRODUCT($Y$15:$Y$44,$BI$152:$BI$181)))</f>
        <v>0</v>
      </c>
      <c r="Z153" s="461">
        <f t="shared" ref="Z153:Z181" si="200">Z16*BI153/(IF(SUMPRODUCT($Z$15:$Z$44,$BI$152:$BI$181)=0,1,SUMPRODUCT($Z$15:$Z$44,$BI$152:$BI$181)))</f>
        <v>0</v>
      </c>
      <c r="AA153" s="461">
        <f t="shared" ref="AA153:AA181" si="201">AA16*BI153/(IF(SUMPRODUCT($AA$15:$AA$44,$BI$152:$BI$181)=0,1,SUMPRODUCT($AA$15:$AA$44,$BI$152:$BI$181)))</f>
        <v>0</v>
      </c>
      <c r="AB153" s="461">
        <f t="shared" ref="AB153:AB181" si="202">AB16*BI153/(IF(SUMPRODUCT($AB$15:$AB$44,$BI$152:$BI$181)=0,1,SUMPRODUCT($AB$15:$AB$44,$BI$152:$BI$181)))</f>
        <v>4.7881886556088941E-3</v>
      </c>
      <c r="AC153" s="461">
        <f t="shared" ref="AC153:AC181" si="203">AC16*BI153/(IF(SUMPRODUCT($AC$15:$AC$44,$BI$152:$BI$181)=0,1,SUMPRODUCT($AC$15:$AC$44,$BI$152:$BI$181)))</f>
        <v>4.7881886556088941E-3</v>
      </c>
      <c r="AD153" s="461">
        <f t="shared" ref="AD153:AD181" si="204">AD16*BI153/(IF(SUMPRODUCT($AD$15:$AD$44,$BI$152:$BI$181)=0,1,SUMPRODUCT($AD$15:$AD$44,$BI$152:$BI$181)))</f>
        <v>0</v>
      </c>
      <c r="AE153" s="461">
        <f t="shared" ref="AE153:AE181" si="205">AE16*BI153/(IF(SUMPRODUCT($AE$15:$AE$44,$BI$152:$BI$181)=0,1,SUMPRODUCT($AE$15:$AE$44,$BI$152:$BI$181)))</f>
        <v>0</v>
      </c>
      <c r="AF153" s="461">
        <f t="shared" ref="AF153:AF181" si="206">AF16*BI153/(IF(SUMPRODUCT($AF$15:$AF$44,$BI$152:$BI$181)=0,1,SUMPRODUCT($AF$15:$AF$44,$BI$152:$BI$181)))</f>
        <v>0</v>
      </c>
      <c r="AG153" s="461">
        <f t="shared" ref="AG153:AG181" si="207">AG16*$BI153/(IF(SUMPRODUCT($AG$15:$AG$44,$BI$152:$BI$181)=0,1,SUMPRODUCT($AG$15:$AG$44,$BI$152:$BI$181)))</f>
        <v>0</v>
      </c>
      <c r="AH153" s="461">
        <f t="shared" ref="AH153:AH181" si="208">AH16*$BI153/(IF(SUMPRODUCT($AH$15:$AH$44,$BI$152:$BI$181)=0,1,SUMPRODUCT($AH$15:$GG$44,$BI$152:$BI$181)))</f>
        <v>0</v>
      </c>
      <c r="AI153" s="461">
        <f t="shared" ref="AI153:AI181" si="209">AI16*$BI153/(IF(SUMPRODUCT($AI$15:$AI$44,$BI$152:$BI$181)=0,1,SUMPRODUCT($AI$15:$AI$44,$BI$152:$BI$181)))</f>
        <v>5.9247075272861188E-3</v>
      </c>
      <c r="AJ153" s="461">
        <f t="shared" ref="AJ153:AJ181" si="210">AJ16*$BI153/(IF(SUMPRODUCT($AJ$15:$AJ$44,$BI$152:$BI$181)=0,1,SUMPRODUCT($AJ$15:$AJ$44,$BI$152:$BI$181)))</f>
        <v>4.7881886556088941E-3</v>
      </c>
      <c r="AK153" s="461">
        <f t="shared" ref="AK153:AK181" si="211">AK16*$BI153/(IF(SUMPRODUCT($AK$15:$AK$44,$BI$152:$BI$181)=0,1,SUMPRODUCT($AK$15:$AK$44,$BI$152:$BI$181)))</f>
        <v>5.9247075272861188E-3</v>
      </c>
      <c r="AL153" s="461">
        <f t="shared" ref="AL153:AL181" si="212">AL16*$BI153/(IF(SUMPRODUCT($AL$15:$AL$44,$BI$152:$BI$181)=0,1,SUMPRODUCT($AL$15:$AL$44,$BI$152:$BI$181)))</f>
        <v>4.7881886556088941E-3</v>
      </c>
      <c r="AM153" s="461">
        <f t="shared" ref="AM153:AM181" si="213">AM16*$BI153/(IF(SUMPRODUCT($AM$15:$AM$44,$BI$152:$BI$181)=0,1,SUMPRODUCT($AM$15:$AM$44,$BI$152:$BI$181)))</f>
        <v>5.9247075272861188E-3</v>
      </c>
      <c r="AN153" s="461">
        <f t="shared" ref="AN153:AN181" si="214">AN16*$BI153/(IF(SUMPRODUCT($AN$15:$AN$44,$BI$152:$BI$181)=0,1,SUMPRODUCT($AN$15:$AN$44,$BI$152:$BI$181)))</f>
        <v>6.8216428920978966E-3</v>
      </c>
      <c r="AO153" s="461">
        <f t="shared" ref="AO153:AO181" si="215">AO16*$BI153/(IF(SUMPRODUCT($AO$15:$AO$44,$BI$152:$BI$181)=0,1,SUMPRODUCT($AO$15:$AO$44,$BI$152:$BI$181)))</f>
        <v>6.8216428920978966E-3</v>
      </c>
      <c r="AP153" s="461">
        <f t="shared" ref="AP153:AP181" si="216">AP16*$BI153/(IF(SUMPRODUCT($AP$15:$AP$44,$BI$152:$BI$181)=0,1,SUMPRODUCT($AP$15:$AP$44,$BI$152:$BI$181)))</f>
        <v>0</v>
      </c>
      <c r="AQ153" s="461">
        <f t="shared" ref="AQ153:AQ181" si="217">AQ16*$BI153/(IF(SUMPRODUCT($AQ$15:$AQ$44,$BI$152:$BI$181)=0,1,SUMPRODUCT($AQ$15:$AQ$44,$BI$152:$BI$181)))</f>
        <v>0</v>
      </c>
      <c r="AR153" s="461">
        <f t="shared" ref="AR153:AR181" si="218">AR16*$BI153/(IF(SUMPRODUCT($AR$15:$AR$44,$BI$152:$BI$181)=0,1,SUMPRODUCT($AR$15:$AR$44,$BI$152:$BI$181)))</f>
        <v>6.8216428920978966E-3</v>
      </c>
      <c r="AS153" s="461">
        <f t="shared" ref="AS153:AS181" si="219">AS16*$BI153/(IF(SUMPRODUCT($AS$15:$AS$44,$BI$152:$BI$181)=0,1,SUMPRODUCT($AS$15:$AS$44,$BI$152:$BI$181)))</f>
        <v>0</v>
      </c>
      <c r="AT153" s="461">
        <f t="shared" ref="AT153:AT181" si="220">AT16*$BI153/(IF(SUMPRODUCT($AT$15:$AT$44,$BI$152:$BI$181)=0,1,SUMPRODUCT($AT$15:$AT$44,$BI$152:$BI$181)))</f>
        <v>7.632136620518838E-3</v>
      </c>
      <c r="AU153" s="461">
        <f t="shared" ref="AU153:AU181" si="221">AU16*$BI153/(IF(SUMPRODUCT($AU$15:$AU$44,$BI$152:$BI$181)=0,1,SUMPRODUCT($AU$15:$AU$44,$BI$152:$BI$181)))</f>
        <v>0</v>
      </c>
      <c r="AV153" s="461">
        <f t="shared" ref="AV153:AV181" si="222">AV16*$BI153/(IF(SUMPRODUCT($AV$15:$AV$44,$BI$152:$BI$181)=0,1,SUMPRODUCT($AV$15:$AV$44,$BI$152:$BI$181)))</f>
        <v>2.6795506166024306E-2</v>
      </c>
      <c r="AW153" s="461">
        <f t="shared" ref="AW153:AW181" si="223">AW16*$BI153/(IF(SUMPRODUCT($AW$15:$AW$44,$BI$152:$BI$181)=0,1,SUMPRODUCT($AW$15:$AW$44,$BI$152:$BI$181)))</f>
        <v>0</v>
      </c>
      <c r="AX153" s="461">
        <f t="shared" ref="AX153:AX181" si="224">AX16*$BI153/(IF(SUMPRODUCT($AX$15:$AX$44,$BI$152:$BI$181)=0,1,SUMPRODUCT($AX$15:$AX$44,$BI$152:$BI$181)))</f>
        <v>0</v>
      </c>
      <c r="AY153" s="461">
        <f t="shared" ref="AY153:AY181" si="225">AY16*$BI153/(IF(SUMPRODUCT($AY$15:$AY$44,$BI$152:$BI$181)=0,1,SUMPRODUCT($AY$15:$AY$44,$BI$152:$BI$181)))</f>
        <v>4.7881886556088941E-3</v>
      </c>
      <c r="AZ153" s="461">
        <f t="shared" ref="AZ153:AZ181" si="226">AZ16*$BI153/(IF(SUMPRODUCT($AZ$15:$AZ$44,$BI$152:$BI$181)=0,1,SUMPRODUCT($AZ$15:$AZ$44,$BI$152:$BI$181)))</f>
        <v>0</v>
      </c>
      <c r="BA153" s="461">
        <f t="shared" ref="BA153:BA181" si="227">BA16*$BI153/(IF(SUMPRODUCT($BA$15:$BA$44,$BI$152:$BI$181)=0,1,SUMPRODUCT($BA$15:$BA$44,$BI$152:$BI$181)))</f>
        <v>0</v>
      </c>
      <c r="BB153" s="461">
        <f t="shared" ref="BB153:BB181" si="228">BB16*$BI153/(IF(SUMPRODUCT($BB$15:$BB$44,$BI$152:$BI$181)=0,1,SUMPRODUCT($BB$15:$BB$44,$BI$152:$BI$181)))</f>
        <v>0</v>
      </c>
      <c r="BC153" s="461">
        <f t="shared" ref="BC153:BC181" si="229">BC16*$BI153/(IF(SUMPRODUCT($BC$15:$BC$44,$BI$152:$BI$181)=0,1,SUMPRODUCT($BC$15:$BC$44,$BI$152:$BI$181)))</f>
        <v>0</v>
      </c>
      <c r="BD153" s="461">
        <f t="shared" ref="BD153:BD181" si="230">BD16*$BI153/(IF(SUMPRODUCT($BD$15:$BD$44,$BI$152:$BI$181)=0,1,SUMPRODUCT($BD$15:$BD$44,$BI$152:$BI$181)))</f>
        <v>0</v>
      </c>
      <c r="BE153" s="461">
        <f t="shared" ref="BE153:BE181" si="231">BE16*$BI153/(IF(SUMPRODUCT($BE$15:$BE$44,$BI$152:$BI$181)=0,1,SUMPRODUCT($BE$15:$BE$44,$BI$152:$BI$181)))</f>
        <v>0</v>
      </c>
      <c r="BF153" s="461">
        <f t="shared" ref="BF153:BF181" si="232">BF16*$BI153/(IF(SUMPRODUCT($BF$15:$BF$44,$BI$152:$BI$181)=0,1,SUMPRODUCT($BF$15:$BF$44,$BI$152:$BI$181)))</f>
        <v>0</v>
      </c>
      <c r="BG153" s="461">
        <f t="shared" ref="BG153:BG181" si="233">BG16*$BI153/(IF(SUMPRODUCT($BG$15:$BG$44,$BI$152:$BI$181)=0,1,SUMPRODUCT($BG$15:$BG$44,$BI$152:$BI$181)))</f>
        <v>0</v>
      </c>
      <c r="BH153" s="265"/>
      <c r="BI153" s="367">
        <f>'6. Network Design'!K60</f>
        <v>840.91380007226508</v>
      </c>
      <c r="BJ153" s="223"/>
    </row>
    <row r="154" spans="3:63">
      <c r="C154" s="256" t="str">
        <f t="shared" si="178"/>
        <v>S03</v>
      </c>
      <c r="D154" s="256" t="str">
        <f t="shared" si="178"/>
        <v>Изходящи повиквания към други мобилни мрежи (Outgoing Calls to Other Mobile)</v>
      </c>
      <c r="E154" s="461">
        <f t="shared" si="179"/>
        <v>6.1065617044195275E-2</v>
      </c>
      <c r="F154" s="461">
        <f t="shared" si="180"/>
        <v>4.9351582914795335E-2</v>
      </c>
      <c r="G154" s="461">
        <f t="shared" si="181"/>
        <v>6.1065617044195275E-2</v>
      </c>
      <c r="H154" s="461">
        <f t="shared" si="182"/>
        <v>4.9351582914795335E-2</v>
      </c>
      <c r="I154" s="461">
        <f t="shared" si="183"/>
        <v>6.1065617044195275E-2</v>
      </c>
      <c r="J154" s="461">
        <f t="shared" si="184"/>
        <v>4.9351582914795335E-2</v>
      </c>
      <c r="K154" s="461">
        <f t="shared" si="185"/>
        <v>6.7161672759908114E-2</v>
      </c>
      <c r="L154" s="461">
        <f t="shared" si="186"/>
        <v>7.0310277856351938E-2</v>
      </c>
      <c r="M154" s="461">
        <f t="shared" si="187"/>
        <v>7.0310277856351938E-2</v>
      </c>
      <c r="N154" s="461">
        <f t="shared" si="188"/>
        <v>0</v>
      </c>
      <c r="O154" s="461">
        <f t="shared" si="189"/>
        <v>0</v>
      </c>
      <c r="P154" s="461">
        <f t="shared" si="190"/>
        <v>0</v>
      </c>
      <c r="Q154" s="461">
        <f t="shared" si="191"/>
        <v>0</v>
      </c>
      <c r="R154" s="461">
        <f t="shared" si="192"/>
        <v>7.0310277856351938E-2</v>
      </c>
      <c r="S154" s="461">
        <f t="shared" si="193"/>
        <v>7.0310277856351938E-2</v>
      </c>
      <c r="T154" s="461">
        <f t="shared" si="194"/>
        <v>0</v>
      </c>
      <c r="U154" s="461">
        <f t="shared" si="195"/>
        <v>7.8663989733020079E-2</v>
      </c>
      <c r="V154" s="461">
        <f t="shared" si="196"/>
        <v>0</v>
      </c>
      <c r="W154" s="461">
        <f t="shared" si="197"/>
        <v>0.27617972878896391</v>
      </c>
      <c r="X154" s="461">
        <f t="shared" si="198"/>
        <v>0</v>
      </c>
      <c r="Y154" s="461">
        <f t="shared" si="199"/>
        <v>0</v>
      </c>
      <c r="Z154" s="461">
        <f t="shared" si="200"/>
        <v>0</v>
      </c>
      <c r="AA154" s="461">
        <f t="shared" si="201"/>
        <v>0</v>
      </c>
      <c r="AB154" s="461">
        <f t="shared" si="202"/>
        <v>4.9351582914795335E-2</v>
      </c>
      <c r="AC154" s="461">
        <f t="shared" si="203"/>
        <v>4.9351582914795335E-2</v>
      </c>
      <c r="AD154" s="461">
        <f t="shared" si="204"/>
        <v>0</v>
      </c>
      <c r="AE154" s="461">
        <f t="shared" si="205"/>
        <v>0</v>
      </c>
      <c r="AF154" s="461">
        <f t="shared" si="206"/>
        <v>0</v>
      </c>
      <c r="AG154" s="461">
        <f t="shared" si="207"/>
        <v>0</v>
      </c>
      <c r="AH154" s="461">
        <f t="shared" si="208"/>
        <v>0</v>
      </c>
      <c r="AI154" s="461">
        <f t="shared" si="209"/>
        <v>6.1065617044195275E-2</v>
      </c>
      <c r="AJ154" s="461">
        <f t="shared" si="210"/>
        <v>4.9351582914795335E-2</v>
      </c>
      <c r="AK154" s="461">
        <f t="shared" si="211"/>
        <v>6.1065617044195275E-2</v>
      </c>
      <c r="AL154" s="461">
        <f t="shared" si="212"/>
        <v>4.9351582914795335E-2</v>
      </c>
      <c r="AM154" s="461">
        <f t="shared" si="213"/>
        <v>6.1065617044195275E-2</v>
      </c>
      <c r="AN154" s="461">
        <f t="shared" si="214"/>
        <v>7.0310277856351938E-2</v>
      </c>
      <c r="AO154" s="461">
        <f t="shared" si="215"/>
        <v>7.0310277856351938E-2</v>
      </c>
      <c r="AP154" s="461">
        <f t="shared" si="216"/>
        <v>0</v>
      </c>
      <c r="AQ154" s="461">
        <f t="shared" si="217"/>
        <v>0</v>
      </c>
      <c r="AR154" s="461">
        <f t="shared" si="218"/>
        <v>7.0310277856351938E-2</v>
      </c>
      <c r="AS154" s="461">
        <f t="shared" si="219"/>
        <v>0</v>
      </c>
      <c r="AT154" s="461">
        <f t="shared" si="220"/>
        <v>7.8663989733020079E-2</v>
      </c>
      <c r="AU154" s="461">
        <f t="shared" si="221"/>
        <v>0</v>
      </c>
      <c r="AV154" s="461">
        <f t="shared" si="222"/>
        <v>0.27617972878896391</v>
      </c>
      <c r="AW154" s="461">
        <f t="shared" si="223"/>
        <v>0</v>
      </c>
      <c r="AX154" s="461">
        <f t="shared" si="224"/>
        <v>0</v>
      </c>
      <c r="AY154" s="461">
        <f t="shared" si="225"/>
        <v>4.9351582914795335E-2</v>
      </c>
      <c r="AZ154" s="461">
        <f t="shared" si="226"/>
        <v>0</v>
      </c>
      <c r="BA154" s="461">
        <f t="shared" si="227"/>
        <v>0</v>
      </c>
      <c r="BB154" s="461">
        <f t="shared" si="228"/>
        <v>0</v>
      </c>
      <c r="BC154" s="461">
        <f t="shared" si="229"/>
        <v>0</v>
      </c>
      <c r="BD154" s="461">
        <f t="shared" si="230"/>
        <v>0</v>
      </c>
      <c r="BE154" s="461">
        <f t="shared" si="231"/>
        <v>0</v>
      </c>
      <c r="BF154" s="461">
        <f t="shared" si="232"/>
        <v>0</v>
      </c>
      <c r="BG154" s="461">
        <f t="shared" si="233"/>
        <v>0</v>
      </c>
      <c r="BH154" s="265"/>
      <c r="BI154" s="367">
        <f>'6. Network Design'!K61</f>
        <v>8667.249791807666</v>
      </c>
      <c r="BJ154" s="223"/>
    </row>
    <row r="155" spans="3:63">
      <c r="C155" s="256" t="str">
        <f t="shared" si="178"/>
        <v>S04</v>
      </c>
      <c r="D155" s="256" t="str">
        <f t="shared" si="178"/>
        <v>Изходящи международни повиквания (Outgoing Calls to International)</v>
      </c>
      <c r="E155" s="461">
        <f t="shared" si="179"/>
        <v>2.9528480667752317E-3</v>
      </c>
      <c r="F155" s="461">
        <f t="shared" si="180"/>
        <v>2.3864120802510329E-3</v>
      </c>
      <c r="G155" s="461">
        <f t="shared" si="181"/>
        <v>2.9528480667752317E-3</v>
      </c>
      <c r="H155" s="461">
        <f t="shared" si="182"/>
        <v>2.3864120802510329E-3</v>
      </c>
      <c r="I155" s="461">
        <f t="shared" si="183"/>
        <v>2.9528480667752317E-3</v>
      </c>
      <c r="J155" s="461">
        <f t="shared" si="184"/>
        <v>2.3864120802510329E-3</v>
      </c>
      <c r="K155" s="461">
        <f t="shared" si="185"/>
        <v>3.2476248529013591E-3</v>
      </c>
      <c r="L155" s="461">
        <f t="shared" si="186"/>
        <v>3.3998766915316644E-3</v>
      </c>
      <c r="M155" s="461">
        <f t="shared" si="187"/>
        <v>3.3998766915316644E-3</v>
      </c>
      <c r="N155" s="461">
        <f t="shared" si="188"/>
        <v>0</v>
      </c>
      <c r="O155" s="461">
        <f t="shared" si="189"/>
        <v>0</v>
      </c>
      <c r="P155" s="461">
        <f t="shared" si="190"/>
        <v>0</v>
      </c>
      <c r="Q155" s="461">
        <f t="shared" si="191"/>
        <v>0</v>
      </c>
      <c r="R155" s="461">
        <f t="shared" si="192"/>
        <v>3.3998766915316644E-3</v>
      </c>
      <c r="S155" s="461">
        <f t="shared" si="193"/>
        <v>3.3998766915316644E-3</v>
      </c>
      <c r="T155" s="461">
        <f t="shared" si="194"/>
        <v>0</v>
      </c>
      <c r="U155" s="461">
        <f t="shared" si="195"/>
        <v>3.803823186456366E-3</v>
      </c>
      <c r="V155" s="461">
        <f t="shared" si="196"/>
        <v>0</v>
      </c>
      <c r="W155" s="461">
        <f t="shared" si="197"/>
        <v>0</v>
      </c>
      <c r="X155" s="461">
        <f t="shared" si="198"/>
        <v>9.2642927972464761E-2</v>
      </c>
      <c r="Y155" s="461">
        <f t="shared" si="199"/>
        <v>0</v>
      </c>
      <c r="Z155" s="461">
        <f t="shared" si="200"/>
        <v>0</v>
      </c>
      <c r="AA155" s="461">
        <f t="shared" si="201"/>
        <v>0</v>
      </c>
      <c r="AB155" s="461">
        <f t="shared" si="202"/>
        <v>2.3864120802510329E-3</v>
      </c>
      <c r="AC155" s="461">
        <f t="shared" si="203"/>
        <v>2.3864120802510329E-3</v>
      </c>
      <c r="AD155" s="461">
        <f t="shared" si="204"/>
        <v>0</v>
      </c>
      <c r="AE155" s="461">
        <f t="shared" si="205"/>
        <v>0</v>
      </c>
      <c r="AF155" s="461">
        <f t="shared" si="206"/>
        <v>0</v>
      </c>
      <c r="AG155" s="461">
        <f t="shared" si="207"/>
        <v>0</v>
      </c>
      <c r="AH155" s="461">
        <f t="shared" si="208"/>
        <v>0</v>
      </c>
      <c r="AI155" s="461">
        <f t="shared" si="209"/>
        <v>2.9528480667752317E-3</v>
      </c>
      <c r="AJ155" s="461">
        <f t="shared" si="210"/>
        <v>2.3864120802510329E-3</v>
      </c>
      <c r="AK155" s="461">
        <f t="shared" si="211"/>
        <v>2.9528480667752317E-3</v>
      </c>
      <c r="AL155" s="461">
        <f t="shared" si="212"/>
        <v>2.3864120802510329E-3</v>
      </c>
      <c r="AM155" s="461">
        <f t="shared" si="213"/>
        <v>2.9528480667752317E-3</v>
      </c>
      <c r="AN155" s="461">
        <f t="shared" si="214"/>
        <v>3.3998766915316644E-3</v>
      </c>
      <c r="AO155" s="461">
        <f t="shared" si="215"/>
        <v>3.3998766915316644E-3</v>
      </c>
      <c r="AP155" s="461">
        <f t="shared" si="216"/>
        <v>0</v>
      </c>
      <c r="AQ155" s="461">
        <f t="shared" si="217"/>
        <v>0</v>
      </c>
      <c r="AR155" s="461">
        <f t="shared" si="218"/>
        <v>3.3998766915316644E-3</v>
      </c>
      <c r="AS155" s="461">
        <f t="shared" si="219"/>
        <v>0</v>
      </c>
      <c r="AT155" s="461">
        <f t="shared" si="220"/>
        <v>3.803823186456366E-3</v>
      </c>
      <c r="AU155" s="461">
        <f t="shared" si="221"/>
        <v>0</v>
      </c>
      <c r="AV155" s="461">
        <f t="shared" si="222"/>
        <v>0</v>
      </c>
      <c r="AW155" s="461">
        <f t="shared" si="223"/>
        <v>9.2642927972464761E-2</v>
      </c>
      <c r="AX155" s="461">
        <f t="shared" si="224"/>
        <v>0</v>
      </c>
      <c r="AY155" s="461">
        <f t="shared" si="225"/>
        <v>2.3864120802510329E-3</v>
      </c>
      <c r="AZ155" s="461">
        <f t="shared" si="226"/>
        <v>0</v>
      </c>
      <c r="BA155" s="461">
        <f t="shared" si="227"/>
        <v>0</v>
      </c>
      <c r="BB155" s="461">
        <f t="shared" si="228"/>
        <v>0</v>
      </c>
      <c r="BC155" s="461">
        <f t="shared" si="229"/>
        <v>0</v>
      </c>
      <c r="BD155" s="461">
        <f t="shared" si="230"/>
        <v>0</v>
      </c>
      <c r="BE155" s="461">
        <f t="shared" si="231"/>
        <v>0</v>
      </c>
      <c r="BF155" s="461">
        <f t="shared" si="232"/>
        <v>0</v>
      </c>
      <c r="BG155" s="461">
        <f t="shared" si="233"/>
        <v>0</v>
      </c>
      <c r="BH155" s="265"/>
      <c r="BI155" s="367">
        <f>'6. Network Design'!K62</f>
        <v>419.10772429392989</v>
      </c>
      <c r="BJ155" s="223"/>
    </row>
    <row r="156" spans="3:63">
      <c r="C156" s="256" t="str">
        <f t="shared" si="178"/>
        <v>S05</v>
      </c>
      <c r="D156" s="256" t="str">
        <f t="shared" si="178"/>
        <v>Входящи повиквания от фиксирана линия (Incoming calls from fixed)</v>
      </c>
      <c r="E156" s="461">
        <f t="shared" si="179"/>
        <v>2.9795401273183223E-3</v>
      </c>
      <c r="F156" s="461">
        <f t="shared" si="180"/>
        <v>2.4079838828925371E-3</v>
      </c>
      <c r="G156" s="461">
        <f t="shared" si="181"/>
        <v>2.9795401273183223E-3</v>
      </c>
      <c r="H156" s="461">
        <f t="shared" si="182"/>
        <v>2.4079838828925371E-3</v>
      </c>
      <c r="I156" s="461">
        <f t="shared" si="183"/>
        <v>2.9795401273183223E-3</v>
      </c>
      <c r="J156" s="461">
        <f t="shared" si="184"/>
        <v>2.4079838828925371E-3</v>
      </c>
      <c r="K156" s="461">
        <f t="shared" si="185"/>
        <v>3.2769815272830375E-3</v>
      </c>
      <c r="L156" s="461">
        <f t="shared" si="186"/>
        <v>3.4306096356036945E-3</v>
      </c>
      <c r="M156" s="461">
        <f t="shared" si="187"/>
        <v>3.4306096356036945E-3</v>
      </c>
      <c r="N156" s="461">
        <f t="shared" si="188"/>
        <v>0</v>
      </c>
      <c r="O156" s="461">
        <f t="shared" si="189"/>
        <v>0</v>
      </c>
      <c r="P156" s="461">
        <f t="shared" si="190"/>
        <v>0</v>
      </c>
      <c r="Q156" s="461">
        <f t="shared" si="191"/>
        <v>0</v>
      </c>
      <c r="R156" s="461">
        <f t="shared" si="192"/>
        <v>3.4306096356036945E-3</v>
      </c>
      <c r="S156" s="461">
        <f t="shared" si="193"/>
        <v>3.4306096356036945E-3</v>
      </c>
      <c r="T156" s="461">
        <f t="shared" si="194"/>
        <v>0</v>
      </c>
      <c r="U156" s="461">
        <f t="shared" si="195"/>
        <v>0</v>
      </c>
      <c r="V156" s="461">
        <f t="shared" si="196"/>
        <v>3.2304853834720024E-2</v>
      </c>
      <c r="W156" s="461">
        <f t="shared" si="197"/>
        <v>1.3475481361026069E-2</v>
      </c>
      <c r="X156" s="461">
        <f t="shared" si="198"/>
        <v>0</v>
      </c>
      <c r="Y156" s="461">
        <f t="shared" si="199"/>
        <v>0</v>
      </c>
      <c r="Z156" s="461">
        <f t="shared" si="200"/>
        <v>0</v>
      </c>
      <c r="AA156" s="461">
        <f t="shared" si="201"/>
        <v>0</v>
      </c>
      <c r="AB156" s="461">
        <f t="shared" si="202"/>
        <v>2.4079838828925371E-3</v>
      </c>
      <c r="AC156" s="461">
        <f t="shared" si="203"/>
        <v>2.4079838828925371E-3</v>
      </c>
      <c r="AD156" s="461">
        <f t="shared" si="204"/>
        <v>0</v>
      </c>
      <c r="AE156" s="461">
        <f t="shared" si="205"/>
        <v>0</v>
      </c>
      <c r="AF156" s="461">
        <f t="shared" si="206"/>
        <v>0</v>
      </c>
      <c r="AG156" s="461">
        <f t="shared" si="207"/>
        <v>0</v>
      </c>
      <c r="AH156" s="461">
        <f t="shared" si="208"/>
        <v>0</v>
      </c>
      <c r="AI156" s="461">
        <f t="shared" si="209"/>
        <v>2.9795401273183223E-3</v>
      </c>
      <c r="AJ156" s="461">
        <f t="shared" si="210"/>
        <v>2.4079838828925371E-3</v>
      </c>
      <c r="AK156" s="461">
        <f t="shared" si="211"/>
        <v>2.9795401273183223E-3</v>
      </c>
      <c r="AL156" s="461">
        <f t="shared" si="212"/>
        <v>2.4079838828925371E-3</v>
      </c>
      <c r="AM156" s="461">
        <f t="shared" si="213"/>
        <v>2.9795401273183223E-3</v>
      </c>
      <c r="AN156" s="461">
        <f t="shared" si="214"/>
        <v>3.4306096356036945E-3</v>
      </c>
      <c r="AO156" s="461">
        <f t="shared" si="215"/>
        <v>3.4306096356036945E-3</v>
      </c>
      <c r="AP156" s="461">
        <f t="shared" si="216"/>
        <v>0</v>
      </c>
      <c r="AQ156" s="461">
        <f t="shared" si="217"/>
        <v>0</v>
      </c>
      <c r="AR156" s="461">
        <f t="shared" si="218"/>
        <v>3.4306096356036945E-3</v>
      </c>
      <c r="AS156" s="461">
        <f t="shared" si="219"/>
        <v>0</v>
      </c>
      <c r="AT156" s="461">
        <f t="shared" si="220"/>
        <v>0</v>
      </c>
      <c r="AU156" s="461">
        <f t="shared" si="221"/>
        <v>3.2304853834720024E-2</v>
      </c>
      <c r="AV156" s="461">
        <f t="shared" si="222"/>
        <v>1.3475481361026069E-2</v>
      </c>
      <c r="AW156" s="461">
        <f t="shared" si="223"/>
        <v>0</v>
      </c>
      <c r="AX156" s="461">
        <f t="shared" si="224"/>
        <v>0</v>
      </c>
      <c r="AY156" s="461">
        <f t="shared" si="225"/>
        <v>2.4079838828925371E-3</v>
      </c>
      <c r="AZ156" s="461">
        <f t="shared" si="226"/>
        <v>0</v>
      </c>
      <c r="BA156" s="461">
        <f t="shared" si="227"/>
        <v>0</v>
      </c>
      <c r="BB156" s="461">
        <f t="shared" si="228"/>
        <v>0</v>
      </c>
      <c r="BC156" s="461">
        <f t="shared" si="229"/>
        <v>0</v>
      </c>
      <c r="BD156" s="461">
        <f t="shared" si="230"/>
        <v>0</v>
      </c>
      <c r="BE156" s="461">
        <f t="shared" si="231"/>
        <v>0</v>
      </c>
      <c r="BF156" s="461">
        <f t="shared" si="232"/>
        <v>0</v>
      </c>
      <c r="BG156" s="461">
        <f t="shared" si="233"/>
        <v>0</v>
      </c>
      <c r="BH156" s="265"/>
      <c r="BI156" s="367">
        <f>'6. Network Design'!K63</f>
        <v>422.89621882461785</v>
      </c>
      <c r="BJ156" s="223"/>
    </row>
    <row r="157" spans="3:63">
      <c r="C157" s="256" t="str">
        <f t="shared" si="178"/>
        <v>S06</v>
      </c>
      <c r="D157" s="256" t="str">
        <f t="shared" si="178"/>
        <v>Входящи повиквания от други мобилни мрежи (Incoming calls from other mobile)</v>
      </c>
      <c r="E157" s="461">
        <f t="shared" si="179"/>
        <v>6.0059474184678371E-2</v>
      </c>
      <c r="F157" s="461">
        <f t="shared" si="180"/>
        <v>4.8538445421733717E-2</v>
      </c>
      <c r="G157" s="461">
        <f t="shared" si="181"/>
        <v>6.0059474184678371E-2</v>
      </c>
      <c r="H157" s="461">
        <f t="shared" si="182"/>
        <v>4.8538445421733717E-2</v>
      </c>
      <c r="I157" s="461">
        <f t="shared" si="183"/>
        <v>6.0059474184678371E-2</v>
      </c>
      <c r="J157" s="461">
        <f t="shared" si="184"/>
        <v>4.8538445421733717E-2</v>
      </c>
      <c r="K157" s="461">
        <f t="shared" si="185"/>
        <v>6.6055088715540125E-2</v>
      </c>
      <c r="L157" s="461">
        <f t="shared" si="186"/>
        <v>6.915181606655918E-2</v>
      </c>
      <c r="M157" s="461">
        <f t="shared" si="187"/>
        <v>6.915181606655918E-2</v>
      </c>
      <c r="N157" s="461">
        <f t="shared" si="188"/>
        <v>0</v>
      </c>
      <c r="O157" s="461">
        <f t="shared" si="189"/>
        <v>0</v>
      </c>
      <c r="P157" s="461">
        <f t="shared" si="190"/>
        <v>0</v>
      </c>
      <c r="Q157" s="461">
        <f t="shared" si="191"/>
        <v>0</v>
      </c>
      <c r="R157" s="461">
        <f t="shared" si="192"/>
        <v>6.915181606655918E-2</v>
      </c>
      <c r="S157" s="461">
        <f t="shared" si="193"/>
        <v>6.915181606655918E-2</v>
      </c>
      <c r="T157" s="461">
        <f t="shared" si="194"/>
        <v>0</v>
      </c>
      <c r="U157" s="461">
        <f t="shared" si="195"/>
        <v>0</v>
      </c>
      <c r="V157" s="461">
        <f t="shared" si="196"/>
        <v>0.65117852152319433</v>
      </c>
      <c r="W157" s="461">
        <f t="shared" si="197"/>
        <v>0.27162927510463902</v>
      </c>
      <c r="X157" s="461">
        <f t="shared" si="198"/>
        <v>0</v>
      </c>
      <c r="Y157" s="461">
        <f t="shared" si="199"/>
        <v>0</v>
      </c>
      <c r="Z157" s="461">
        <f t="shared" si="200"/>
        <v>0</v>
      </c>
      <c r="AA157" s="461">
        <f t="shared" si="201"/>
        <v>0</v>
      </c>
      <c r="AB157" s="461">
        <f t="shared" si="202"/>
        <v>4.8538445421733717E-2</v>
      </c>
      <c r="AC157" s="461">
        <f t="shared" si="203"/>
        <v>4.8538445421733717E-2</v>
      </c>
      <c r="AD157" s="461">
        <f t="shared" si="204"/>
        <v>0</v>
      </c>
      <c r="AE157" s="461">
        <f t="shared" si="205"/>
        <v>0</v>
      </c>
      <c r="AF157" s="461">
        <f t="shared" si="206"/>
        <v>0</v>
      </c>
      <c r="AG157" s="461">
        <f t="shared" si="207"/>
        <v>0</v>
      </c>
      <c r="AH157" s="461">
        <f t="shared" si="208"/>
        <v>0</v>
      </c>
      <c r="AI157" s="461">
        <f t="shared" si="209"/>
        <v>6.0059474184678371E-2</v>
      </c>
      <c r="AJ157" s="461">
        <f t="shared" si="210"/>
        <v>4.8538445421733717E-2</v>
      </c>
      <c r="AK157" s="461">
        <f t="shared" si="211"/>
        <v>6.0059474184678371E-2</v>
      </c>
      <c r="AL157" s="461">
        <f t="shared" si="212"/>
        <v>4.8538445421733717E-2</v>
      </c>
      <c r="AM157" s="461">
        <f t="shared" si="213"/>
        <v>6.0059474184678371E-2</v>
      </c>
      <c r="AN157" s="461">
        <f t="shared" si="214"/>
        <v>6.915181606655918E-2</v>
      </c>
      <c r="AO157" s="461">
        <f t="shared" si="215"/>
        <v>6.915181606655918E-2</v>
      </c>
      <c r="AP157" s="461">
        <f t="shared" si="216"/>
        <v>0</v>
      </c>
      <c r="AQ157" s="461">
        <f t="shared" si="217"/>
        <v>0</v>
      </c>
      <c r="AR157" s="461">
        <f t="shared" si="218"/>
        <v>6.915181606655918E-2</v>
      </c>
      <c r="AS157" s="461">
        <f t="shared" si="219"/>
        <v>0</v>
      </c>
      <c r="AT157" s="461">
        <f t="shared" si="220"/>
        <v>0</v>
      </c>
      <c r="AU157" s="461">
        <f t="shared" si="221"/>
        <v>0.65117852152319433</v>
      </c>
      <c r="AV157" s="461">
        <f t="shared" si="222"/>
        <v>0.27162927510463902</v>
      </c>
      <c r="AW157" s="461">
        <f t="shared" si="223"/>
        <v>0</v>
      </c>
      <c r="AX157" s="461">
        <f t="shared" si="224"/>
        <v>0</v>
      </c>
      <c r="AY157" s="461">
        <f t="shared" si="225"/>
        <v>4.8538445421733717E-2</v>
      </c>
      <c r="AZ157" s="461">
        <f t="shared" si="226"/>
        <v>0</v>
      </c>
      <c r="BA157" s="461">
        <f t="shared" si="227"/>
        <v>0</v>
      </c>
      <c r="BB157" s="461">
        <f t="shared" si="228"/>
        <v>0</v>
      </c>
      <c r="BC157" s="461">
        <f t="shared" si="229"/>
        <v>0</v>
      </c>
      <c r="BD157" s="461">
        <f t="shared" si="230"/>
        <v>0</v>
      </c>
      <c r="BE157" s="461">
        <f t="shared" si="231"/>
        <v>0</v>
      </c>
      <c r="BF157" s="461">
        <f t="shared" si="232"/>
        <v>0</v>
      </c>
      <c r="BG157" s="461">
        <f t="shared" si="233"/>
        <v>0</v>
      </c>
      <c r="BH157" s="265"/>
      <c r="BI157" s="367">
        <f>'6. Network Design'!K64</f>
        <v>8524.4445290136246</v>
      </c>
      <c r="BJ157" s="223"/>
    </row>
    <row r="158" spans="3:63">
      <c r="C158" s="256" t="str">
        <f t="shared" si="178"/>
        <v>S07</v>
      </c>
      <c r="D158" s="256" t="str">
        <f t="shared" si="178"/>
        <v>Входящи международни повиквания (Incoming calls from international)</v>
      </c>
      <c r="E158" s="461">
        <f t="shared" si="179"/>
        <v>1.7472073226035827E-2</v>
      </c>
      <c r="F158" s="461">
        <f t="shared" si="180"/>
        <v>1.4120457832826372E-2</v>
      </c>
      <c r="G158" s="461">
        <f t="shared" si="181"/>
        <v>1.7472073226035827E-2</v>
      </c>
      <c r="H158" s="461">
        <f t="shared" si="182"/>
        <v>1.4120457832826372E-2</v>
      </c>
      <c r="I158" s="461">
        <f t="shared" si="183"/>
        <v>1.7472073226035827E-2</v>
      </c>
      <c r="J158" s="461">
        <f t="shared" si="184"/>
        <v>1.4120457832826372E-2</v>
      </c>
      <c r="K158" s="461">
        <f t="shared" si="185"/>
        <v>1.9216274578784682E-2</v>
      </c>
      <c r="L158" s="461">
        <f t="shared" si="186"/>
        <v>2.0117152379873989E-2</v>
      </c>
      <c r="M158" s="461">
        <f t="shared" si="187"/>
        <v>2.0117152379873989E-2</v>
      </c>
      <c r="N158" s="461">
        <f t="shared" si="188"/>
        <v>0</v>
      </c>
      <c r="O158" s="461">
        <f t="shared" si="189"/>
        <v>0</v>
      </c>
      <c r="P158" s="461">
        <f t="shared" si="190"/>
        <v>0</v>
      </c>
      <c r="Q158" s="461">
        <f t="shared" si="191"/>
        <v>0</v>
      </c>
      <c r="R158" s="461">
        <f t="shared" si="192"/>
        <v>2.0117152379873989E-2</v>
      </c>
      <c r="S158" s="461">
        <f t="shared" si="193"/>
        <v>2.0117152379873989E-2</v>
      </c>
      <c r="T158" s="461">
        <f t="shared" si="194"/>
        <v>0</v>
      </c>
      <c r="U158" s="461">
        <f t="shared" si="195"/>
        <v>0</v>
      </c>
      <c r="V158" s="461">
        <f t="shared" si="196"/>
        <v>0.18943620412476853</v>
      </c>
      <c r="W158" s="461">
        <f t="shared" si="197"/>
        <v>0</v>
      </c>
      <c r="X158" s="461">
        <f t="shared" si="198"/>
        <v>0.54817043911676422</v>
      </c>
      <c r="Y158" s="461">
        <f t="shared" si="199"/>
        <v>0</v>
      </c>
      <c r="Z158" s="461">
        <f t="shared" si="200"/>
        <v>0</v>
      </c>
      <c r="AA158" s="461">
        <f t="shared" si="201"/>
        <v>0</v>
      </c>
      <c r="AB158" s="461">
        <f t="shared" si="202"/>
        <v>1.4120457832826372E-2</v>
      </c>
      <c r="AC158" s="461">
        <f t="shared" si="203"/>
        <v>1.4120457832826372E-2</v>
      </c>
      <c r="AD158" s="461">
        <f t="shared" si="204"/>
        <v>0</v>
      </c>
      <c r="AE158" s="461">
        <f t="shared" si="205"/>
        <v>0</v>
      </c>
      <c r="AF158" s="461">
        <f t="shared" si="206"/>
        <v>0</v>
      </c>
      <c r="AG158" s="461">
        <f t="shared" si="207"/>
        <v>0</v>
      </c>
      <c r="AH158" s="461">
        <f t="shared" si="208"/>
        <v>0</v>
      </c>
      <c r="AI158" s="461">
        <f t="shared" si="209"/>
        <v>1.7472073226035827E-2</v>
      </c>
      <c r="AJ158" s="461">
        <f t="shared" si="210"/>
        <v>1.4120457832826372E-2</v>
      </c>
      <c r="AK158" s="461">
        <f t="shared" si="211"/>
        <v>1.7472073226035827E-2</v>
      </c>
      <c r="AL158" s="461">
        <f t="shared" si="212"/>
        <v>1.4120457832826372E-2</v>
      </c>
      <c r="AM158" s="461">
        <f t="shared" si="213"/>
        <v>1.7472073226035827E-2</v>
      </c>
      <c r="AN158" s="461">
        <f t="shared" si="214"/>
        <v>2.0117152379873989E-2</v>
      </c>
      <c r="AO158" s="461">
        <f t="shared" si="215"/>
        <v>2.0117152379873989E-2</v>
      </c>
      <c r="AP158" s="461">
        <f t="shared" si="216"/>
        <v>0</v>
      </c>
      <c r="AQ158" s="461">
        <f t="shared" si="217"/>
        <v>0</v>
      </c>
      <c r="AR158" s="461">
        <f t="shared" si="218"/>
        <v>2.0117152379873989E-2</v>
      </c>
      <c r="AS158" s="461">
        <f t="shared" si="219"/>
        <v>0</v>
      </c>
      <c r="AT158" s="461">
        <f t="shared" si="220"/>
        <v>0</v>
      </c>
      <c r="AU158" s="461">
        <f t="shared" si="221"/>
        <v>0.18943620412476853</v>
      </c>
      <c r="AV158" s="461">
        <f t="shared" si="222"/>
        <v>0</v>
      </c>
      <c r="AW158" s="461">
        <f t="shared" si="223"/>
        <v>0.54817043911676422</v>
      </c>
      <c r="AX158" s="461">
        <f t="shared" si="224"/>
        <v>0</v>
      </c>
      <c r="AY158" s="461">
        <f t="shared" si="225"/>
        <v>1.4120457832826372E-2</v>
      </c>
      <c r="AZ158" s="461">
        <f t="shared" si="226"/>
        <v>0</v>
      </c>
      <c r="BA158" s="461">
        <f t="shared" si="227"/>
        <v>0</v>
      </c>
      <c r="BB158" s="461">
        <f t="shared" si="228"/>
        <v>0</v>
      </c>
      <c r="BC158" s="461">
        <f t="shared" si="229"/>
        <v>0</v>
      </c>
      <c r="BD158" s="461">
        <f t="shared" si="230"/>
        <v>0</v>
      </c>
      <c r="BE158" s="461">
        <f t="shared" si="231"/>
        <v>0</v>
      </c>
      <c r="BF158" s="461">
        <f t="shared" si="232"/>
        <v>0</v>
      </c>
      <c r="BG158" s="461">
        <f t="shared" si="233"/>
        <v>0</v>
      </c>
      <c r="BH158" s="265"/>
      <c r="BI158" s="367">
        <f>'6. Network Design'!K65</f>
        <v>2479.8705124228709</v>
      </c>
      <c r="BJ158" s="223"/>
    </row>
    <row r="159" spans="3:63">
      <c r="C159" s="256" t="str">
        <f t="shared" si="178"/>
        <v>S08</v>
      </c>
      <c r="D159" s="256" t="str">
        <f t="shared" si="178"/>
        <v>Изходящи повиквания от чужди абонати в роуминг в мрежата на предприятието (Roaming Calls Outbound)</v>
      </c>
      <c r="E159" s="461">
        <f t="shared" si="179"/>
        <v>5.4596730569353479E-3</v>
      </c>
      <c r="F159" s="461">
        <f t="shared" si="180"/>
        <v>4.4123603526680724E-3</v>
      </c>
      <c r="G159" s="461">
        <f t="shared" si="181"/>
        <v>5.4596730569353479E-3</v>
      </c>
      <c r="H159" s="461">
        <f t="shared" si="182"/>
        <v>4.4123603526680724E-3</v>
      </c>
      <c r="I159" s="461">
        <f t="shared" si="183"/>
        <v>5.4596730569353479E-3</v>
      </c>
      <c r="J159" s="461">
        <f t="shared" si="184"/>
        <v>4.4123603526680724E-3</v>
      </c>
      <c r="K159" s="461">
        <f t="shared" si="185"/>
        <v>6.0047010572348691E-3</v>
      </c>
      <c r="L159" s="461">
        <f t="shared" si="186"/>
        <v>6.2862073326818606E-3</v>
      </c>
      <c r="M159" s="461">
        <f t="shared" si="187"/>
        <v>6.2862073326818606E-3</v>
      </c>
      <c r="N159" s="461">
        <f t="shared" si="188"/>
        <v>0</v>
      </c>
      <c r="O159" s="461">
        <f t="shared" si="189"/>
        <v>0</v>
      </c>
      <c r="P159" s="461">
        <f t="shared" si="190"/>
        <v>0</v>
      </c>
      <c r="Q159" s="461">
        <f t="shared" si="191"/>
        <v>0</v>
      </c>
      <c r="R159" s="461">
        <f t="shared" si="192"/>
        <v>6.2862073326818606E-3</v>
      </c>
      <c r="S159" s="461">
        <f t="shared" si="193"/>
        <v>6.2862073326818606E-3</v>
      </c>
      <c r="T159" s="461">
        <f t="shared" si="194"/>
        <v>0</v>
      </c>
      <c r="U159" s="461">
        <f t="shared" si="195"/>
        <v>0</v>
      </c>
      <c r="V159" s="461">
        <f t="shared" si="196"/>
        <v>5.9195020893508629E-2</v>
      </c>
      <c r="W159" s="461">
        <f t="shared" si="197"/>
        <v>0</v>
      </c>
      <c r="X159" s="461">
        <f t="shared" si="198"/>
        <v>0.1712922867444534</v>
      </c>
      <c r="Y159" s="461">
        <f t="shared" si="199"/>
        <v>0</v>
      </c>
      <c r="Z159" s="461">
        <f t="shared" si="200"/>
        <v>0</v>
      </c>
      <c r="AA159" s="461">
        <f t="shared" si="201"/>
        <v>0</v>
      </c>
      <c r="AB159" s="461">
        <f t="shared" si="202"/>
        <v>4.4123603526680724E-3</v>
      </c>
      <c r="AC159" s="461">
        <f t="shared" si="203"/>
        <v>4.4123603526680724E-3</v>
      </c>
      <c r="AD159" s="461">
        <f t="shared" si="204"/>
        <v>0</v>
      </c>
      <c r="AE159" s="461">
        <f t="shared" si="205"/>
        <v>0</v>
      </c>
      <c r="AF159" s="461">
        <f t="shared" si="206"/>
        <v>0</v>
      </c>
      <c r="AG159" s="461">
        <f t="shared" si="207"/>
        <v>0</v>
      </c>
      <c r="AH159" s="461">
        <f t="shared" si="208"/>
        <v>0</v>
      </c>
      <c r="AI159" s="461">
        <f t="shared" si="209"/>
        <v>5.4596730569353479E-3</v>
      </c>
      <c r="AJ159" s="461">
        <f t="shared" si="210"/>
        <v>4.4123603526680724E-3</v>
      </c>
      <c r="AK159" s="461">
        <f t="shared" si="211"/>
        <v>5.4596730569353479E-3</v>
      </c>
      <c r="AL159" s="461">
        <f t="shared" si="212"/>
        <v>4.4123603526680724E-3</v>
      </c>
      <c r="AM159" s="461">
        <f t="shared" si="213"/>
        <v>5.4596730569353479E-3</v>
      </c>
      <c r="AN159" s="461">
        <f t="shared" si="214"/>
        <v>6.2862073326818606E-3</v>
      </c>
      <c r="AO159" s="461">
        <f t="shared" si="215"/>
        <v>6.2862073326818606E-3</v>
      </c>
      <c r="AP159" s="461">
        <f t="shared" si="216"/>
        <v>0</v>
      </c>
      <c r="AQ159" s="461">
        <f t="shared" si="217"/>
        <v>0</v>
      </c>
      <c r="AR159" s="461">
        <f t="shared" si="218"/>
        <v>6.2862073326818606E-3</v>
      </c>
      <c r="AS159" s="461">
        <f t="shared" si="219"/>
        <v>0</v>
      </c>
      <c r="AT159" s="461">
        <f t="shared" si="220"/>
        <v>0</v>
      </c>
      <c r="AU159" s="461">
        <f t="shared" si="221"/>
        <v>5.9195020893508629E-2</v>
      </c>
      <c r="AV159" s="461">
        <f t="shared" si="222"/>
        <v>0</v>
      </c>
      <c r="AW159" s="461">
        <f t="shared" si="223"/>
        <v>0.1712922867444534</v>
      </c>
      <c r="AX159" s="461">
        <f t="shared" si="224"/>
        <v>0</v>
      </c>
      <c r="AY159" s="461">
        <f t="shared" si="225"/>
        <v>4.4123603526680724E-3</v>
      </c>
      <c r="AZ159" s="461">
        <f t="shared" si="226"/>
        <v>0</v>
      </c>
      <c r="BA159" s="461">
        <f t="shared" si="227"/>
        <v>0</v>
      </c>
      <c r="BB159" s="461">
        <f t="shared" si="228"/>
        <v>0</v>
      </c>
      <c r="BC159" s="461">
        <f t="shared" si="229"/>
        <v>0</v>
      </c>
      <c r="BD159" s="461">
        <f t="shared" si="230"/>
        <v>0</v>
      </c>
      <c r="BE159" s="461">
        <f t="shared" si="231"/>
        <v>0</v>
      </c>
      <c r="BF159" s="461">
        <f t="shared" si="232"/>
        <v>0</v>
      </c>
      <c r="BG159" s="461">
        <f t="shared" si="233"/>
        <v>0</v>
      </c>
      <c r="BH159" s="265"/>
      <c r="BI159" s="367">
        <f>'6. Network Design'!K66</f>
        <v>774.90988311496903</v>
      </c>
      <c r="BJ159" s="223"/>
    </row>
    <row r="160" spans="3:63">
      <c r="C160" s="256" t="str">
        <f t="shared" si="178"/>
        <v>S09</v>
      </c>
      <c r="D160" s="256" t="str">
        <f t="shared" si="178"/>
        <v>Входящи повиквания от чужди абонати в роуминг в мрежата на предприятието (Roaming Calls Inbound)</v>
      </c>
      <c r="E160" s="461">
        <f t="shared" si="179"/>
        <v>5.9888376692942072E-3</v>
      </c>
      <c r="F160" s="461">
        <f t="shared" si="180"/>
        <v>4.8400169048568994E-3</v>
      </c>
      <c r="G160" s="461">
        <f t="shared" si="181"/>
        <v>5.9888376692942072E-3</v>
      </c>
      <c r="H160" s="461">
        <f t="shared" si="182"/>
        <v>4.8400169048568994E-3</v>
      </c>
      <c r="I160" s="461">
        <f t="shared" si="183"/>
        <v>5.9888376692942072E-3</v>
      </c>
      <c r="J160" s="461">
        <f t="shared" si="184"/>
        <v>4.8400169048568994E-3</v>
      </c>
      <c r="K160" s="461">
        <f t="shared" si="185"/>
        <v>6.5866910910971025E-3</v>
      </c>
      <c r="L160" s="461">
        <f t="shared" si="186"/>
        <v>6.8954816301932268E-3</v>
      </c>
      <c r="M160" s="461">
        <f t="shared" si="187"/>
        <v>6.8954816301932268E-3</v>
      </c>
      <c r="N160" s="461">
        <f t="shared" si="188"/>
        <v>0</v>
      </c>
      <c r="O160" s="461">
        <f t="shared" si="189"/>
        <v>0</v>
      </c>
      <c r="P160" s="461">
        <f t="shared" si="190"/>
        <v>0</v>
      </c>
      <c r="Q160" s="461">
        <f t="shared" si="191"/>
        <v>0</v>
      </c>
      <c r="R160" s="461">
        <f t="shared" si="192"/>
        <v>6.8954816301932268E-3</v>
      </c>
      <c r="S160" s="461">
        <f t="shared" si="193"/>
        <v>6.8954816301932268E-3</v>
      </c>
      <c r="T160" s="461">
        <f t="shared" si="194"/>
        <v>0</v>
      </c>
      <c r="U160" s="461">
        <f t="shared" si="195"/>
        <v>0</v>
      </c>
      <c r="V160" s="461">
        <f t="shared" si="196"/>
        <v>6.4932344348234139E-2</v>
      </c>
      <c r="W160" s="461">
        <f t="shared" si="197"/>
        <v>0</v>
      </c>
      <c r="X160" s="461">
        <f t="shared" si="198"/>
        <v>0.18789434616631756</v>
      </c>
      <c r="Y160" s="461">
        <f t="shared" si="199"/>
        <v>0</v>
      </c>
      <c r="Z160" s="461">
        <f t="shared" si="200"/>
        <v>0</v>
      </c>
      <c r="AA160" s="461">
        <f t="shared" si="201"/>
        <v>0</v>
      </c>
      <c r="AB160" s="461">
        <f t="shared" si="202"/>
        <v>4.8400169048568994E-3</v>
      </c>
      <c r="AC160" s="461">
        <f t="shared" si="203"/>
        <v>4.8400169048568994E-3</v>
      </c>
      <c r="AD160" s="461">
        <f t="shared" si="204"/>
        <v>0</v>
      </c>
      <c r="AE160" s="461">
        <f t="shared" si="205"/>
        <v>0</v>
      </c>
      <c r="AF160" s="461">
        <f t="shared" si="206"/>
        <v>0</v>
      </c>
      <c r="AG160" s="461">
        <f t="shared" si="207"/>
        <v>0</v>
      </c>
      <c r="AH160" s="461">
        <f t="shared" si="208"/>
        <v>0</v>
      </c>
      <c r="AI160" s="461">
        <f t="shared" si="209"/>
        <v>5.9888376692942072E-3</v>
      </c>
      <c r="AJ160" s="461">
        <f t="shared" si="210"/>
        <v>4.8400169048568994E-3</v>
      </c>
      <c r="AK160" s="461">
        <f t="shared" si="211"/>
        <v>5.9888376692942072E-3</v>
      </c>
      <c r="AL160" s="461">
        <f t="shared" si="212"/>
        <v>4.8400169048568994E-3</v>
      </c>
      <c r="AM160" s="461">
        <f t="shared" si="213"/>
        <v>5.9888376692942072E-3</v>
      </c>
      <c r="AN160" s="461">
        <f t="shared" si="214"/>
        <v>6.8954816301932268E-3</v>
      </c>
      <c r="AO160" s="461">
        <f t="shared" si="215"/>
        <v>6.8954816301932268E-3</v>
      </c>
      <c r="AP160" s="461">
        <f t="shared" si="216"/>
        <v>0</v>
      </c>
      <c r="AQ160" s="461">
        <f t="shared" si="217"/>
        <v>0</v>
      </c>
      <c r="AR160" s="461">
        <f t="shared" si="218"/>
        <v>6.8954816301932268E-3</v>
      </c>
      <c r="AS160" s="461">
        <f t="shared" si="219"/>
        <v>0</v>
      </c>
      <c r="AT160" s="461">
        <f t="shared" si="220"/>
        <v>0</v>
      </c>
      <c r="AU160" s="461">
        <f t="shared" si="221"/>
        <v>6.4932344348234139E-2</v>
      </c>
      <c r="AV160" s="461">
        <f t="shared" si="222"/>
        <v>0</v>
      </c>
      <c r="AW160" s="461">
        <f t="shared" si="223"/>
        <v>0.18789434616631756</v>
      </c>
      <c r="AX160" s="461">
        <f t="shared" si="224"/>
        <v>0</v>
      </c>
      <c r="AY160" s="461">
        <f t="shared" si="225"/>
        <v>4.8400169048568994E-3</v>
      </c>
      <c r="AZ160" s="461">
        <f t="shared" si="226"/>
        <v>0</v>
      </c>
      <c r="BA160" s="461">
        <f t="shared" si="227"/>
        <v>0</v>
      </c>
      <c r="BB160" s="461">
        <f t="shared" si="228"/>
        <v>0</v>
      </c>
      <c r="BC160" s="461">
        <f t="shared" si="229"/>
        <v>0</v>
      </c>
      <c r="BD160" s="461">
        <f t="shared" si="230"/>
        <v>0</v>
      </c>
      <c r="BE160" s="461">
        <f t="shared" si="231"/>
        <v>0</v>
      </c>
      <c r="BF160" s="461">
        <f t="shared" si="232"/>
        <v>0</v>
      </c>
      <c r="BG160" s="461">
        <f t="shared" si="233"/>
        <v>0</v>
      </c>
      <c r="BH160" s="265"/>
      <c r="BI160" s="367">
        <f>'6. Network Design'!K67</f>
        <v>850.01600826850631</v>
      </c>
      <c r="BJ160" s="223"/>
    </row>
    <row r="161" spans="3:62">
      <c r="C161" s="256" t="str">
        <f t="shared" si="178"/>
        <v>S10</v>
      </c>
      <c r="D161" s="256" t="str">
        <f t="shared" si="178"/>
        <v>Гласова поща (Voice mail)</v>
      </c>
      <c r="E161" s="461">
        <f t="shared" si="179"/>
        <v>6.7580628271580682E-3</v>
      </c>
      <c r="F161" s="461">
        <f t="shared" si="180"/>
        <v>5.4616839082540823E-3</v>
      </c>
      <c r="G161" s="461">
        <f t="shared" si="181"/>
        <v>6.7580628271580682E-3</v>
      </c>
      <c r="H161" s="461">
        <f t="shared" si="182"/>
        <v>5.4616839082540823E-3</v>
      </c>
      <c r="I161" s="461">
        <f t="shared" si="183"/>
        <v>6.7580628271580682E-3</v>
      </c>
      <c r="J161" s="461">
        <f t="shared" si="184"/>
        <v>5.4616839082540823E-3</v>
      </c>
      <c r="K161" s="461">
        <f t="shared" si="185"/>
        <v>4.9551376159844484E-3</v>
      </c>
      <c r="L161" s="461">
        <f t="shared" si="186"/>
        <v>7.7811589917166748E-3</v>
      </c>
      <c r="M161" s="461">
        <f t="shared" si="187"/>
        <v>7.7811589917166748E-3</v>
      </c>
      <c r="N161" s="461">
        <f t="shared" si="188"/>
        <v>0</v>
      </c>
      <c r="O161" s="461">
        <f t="shared" si="189"/>
        <v>0</v>
      </c>
      <c r="P161" s="461">
        <f t="shared" si="190"/>
        <v>0</v>
      </c>
      <c r="Q161" s="461">
        <f t="shared" si="191"/>
        <v>1</v>
      </c>
      <c r="R161" s="461">
        <f t="shared" si="192"/>
        <v>7.7811589917166748E-3</v>
      </c>
      <c r="S161" s="461">
        <f t="shared" si="193"/>
        <v>7.7811589917166748E-3</v>
      </c>
      <c r="T161" s="461">
        <f t="shared" si="194"/>
        <v>0</v>
      </c>
      <c r="U161" s="461">
        <f t="shared" si="195"/>
        <v>8.7056548444588398E-3</v>
      </c>
      <c r="V161" s="461">
        <f t="shared" si="196"/>
        <v>0</v>
      </c>
      <c r="W161" s="461">
        <f t="shared" si="197"/>
        <v>0</v>
      </c>
      <c r="X161" s="461">
        <f t="shared" si="198"/>
        <v>0</v>
      </c>
      <c r="Y161" s="461">
        <f t="shared" si="199"/>
        <v>0</v>
      </c>
      <c r="Z161" s="461">
        <f t="shared" si="200"/>
        <v>0</v>
      </c>
      <c r="AA161" s="461">
        <f t="shared" si="201"/>
        <v>0</v>
      </c>
      <c r="AB161" s="461">
        <f t="shared" si="202"/>
        <v>5.4616839082540823E-3</v>
      </c>
      <c r="AC161" s="461">
        <f t="shared" si="203"/>
        <v>5.4616839082540823E-3</v>
      </c>
      <c r="AD161" s="461">
        <f t="shared" si="204"/>
        <v>0</v>
      </c>
      <c r="AE161" s="461">
        <f t="shared" si="205"/>
        <v>0</v>
      </c>
      <c r="AF161" s="461">
        <f t="shared" si="206"/>
        <v>0</v>
      </c>
      <c r="AG161" s="461">
        <f t="shared" si="207"/>
        <v>0</v>
      </c>
      <c r="AH161" s="461">
        <f t="shared" si="208"/>
        <v>0</v>
      </c>
      <c r="AI161" s="461">
        <f t="shared" si="209"/>
        <v>6.7580628271580682E-3</v>
      </c>
      <c r="AJ161" s="461">
        <f t="shared" si="210"/>
        <v>5.4616839082540823E-3</v>
      </c>
      <c r="AK161" s="461">
        <f t="shared" si="211"/>
        <v>6.7580628271580682E-3</v>
      </c>
      <c r="AL161" s="461">
        <f t="shared" si="212"/>
        <v>5.4616839082540823E-3</v>
      </c>
      <c r="AM161" s="461">
        <f t="shared" si="213"/>
        <v>6.7580628271580682E-3</v>
      </c>
      <c r="AN161" s="461">
        <f t="shared" si="214"/>
        <v>7.7811589917166748E-3</v>
      </c>
      <c r="AO161" s="461">
        <f t="shared" si="215"/>
        <v>7.7811589917166748E-3</v>
      </c>
      <c r="AP161" s="461">
        <f t="shared" si="216"/>
        <v>0</v>
      </c>
      <c r="AQ161" s="461">
        <f t="shared" si="217"/>
        <v>0</v>
      </c>
      <c r="AR161" s="461">
        <f t="shared" si="218"/>
        <v>7.7811589917166748E-3</v>
      </c>
      <c r="AS161" s="461">
        <f t="shared" si="219"/>
        <v>0</v>
      </c>
      <c r="AT161" s="461">
        <f t="shared" si="220"/>
        <v>8.7056548444588398E-3</v>
      </c>
      <c r="AU161" s="461">
        <f t="shared" si="221"/>
        <v>0</v>
      </c>
      <c r="AV161" s="461">
        <f t="shared" si="222"/>
        <v>0</v>
      </c>
      <c r="AW161" s="461">
        <f t="shared" si="223"/>
        <v>0</v>
      </c>
      <c r="AX161" s="461">
        <f t="shared" si="224"/>
        <v>0</v>
      </c>
      <c r="AY161" s="461">
        <f t="shared" si="225"/>
        <v>5.4616839082540823E-3</v>
      </c>
      <c r="AZ161" s="461">
        <f t="shared" si="226"/>
        <v>0</v>
      </c>
      <c r="BA161" s="461">
        <f t="shared" si="227"/>
        <v>0</v>
      </c>
      <c r="BB161" s="461">
        <f t="shared" si="228"/>
        <v>0</v>
      </c>
      <c r="BC161" s="461">
        <f t="shared" si="229"/>
        <v>0</v>
      </c>
      <c r="BD161" s="461">
        <f t="shared" si="230"/>
        <v>0</v>
      </c>
      <c r="BE161" s="461">
        <f t="shared" si="231"/>
        <v>0</v>
      </c>
      <c r="BF161" s="461">
        <f t="shared" si="232"/>
        <v>0</v>
      </c>
      <c r="BG161" s="461">
        <f t="shared" si="233"/>
        <v>0</v>
      </c>
      <c r="BH161" s="265"/>
      <c r="BI161" s="367">
        <f>'6. Network Design'!K68</f>
        <v>959.19473947699601</v>
      </c>
      <c r="BJ161" s="223"/>
    </row>
    <row r="162" spans="3:62">
      <c r="C162" s="256" t="str">
        <f t="shared" si="178"/>
        <v>S11</v>
      </c>
      <c r="D162" s="256" t="str">
        <f t="shared" si="178"/>
        <v>Повиквания към центъра за обслужване на клиенти (Help desk call)</v>
      </c>
      <c r="E162" s="461">
        <f t="shared" si="179"/>
        <v>2.5750355073231794E-3</v>
      </c>
      <c r="F162" s="461">
        <f t="shared" si="180"/>
        <v>2.0810741706945878E-3</v>
      </c>
      <c r="G162" s="461">
        <f t="shared" si="181"/>
        <v>2.5750355073231794E-3</v>
      </c>
      <c r="H162" s="461">
        <f t="shared" si="182"/>
        <v>2.0810741706945878E-3</v>
      </c>
      <c r="I162" s="461">
        <f t="shared" si="183"/>
        <v>2.5750355073231794E-3</v>
      </c>
      <c r="J162" s="461">
        <f t="shared" si="184"/>
        <v>2.0810741706945878E-3</v>
      </c>
      <c r="K162" s="461">
        <f t="shared" si="185"/>
        <v>1.8880640253234274E-3</v>
      </c>
      <c r="L162" s="461">
        <f t="shared" si="186"/>
        <v>2.9648674781887784E-3</v>
      </c>
      <c r="M162" s="461">
        <f t="shared" si="187"/>
        <v>2.9648674781887784E-3</v>
      </c>
      <c r="N162" s="461">
        <f t="shared" si="188"/>
        <v>0</v>
      </c>
      <c r="O162" s="461">
        <f t="shared" si="189"/>
        <v>0</v>
      </c>
      <c r="P162" s="461">
        <f t="shared" si="190"/>
        <v>0</v>
      </c>
      <c r="Q162" s="461">
        <f t="shared" si="191"/>
        <v>0</v>
      </c>
      <c r="R162" s="461">
        <f t="shared" si="192"/>
        <v>2.9648674781887784E-3</v>
      </c>
      <c r="S162" s="461">
        <f t="shared" si="193"/>
        <v>2.9648674781887784E-3</v>
      </c>
      <c r="T162" s="461">
        <f t="shared" si="194"/>
        <v>0</v>
      </c>
      <c r="U162" s="461">
        <f t="shared" si="195"/>
        <v>3.3171296142579104E-3</v>
      </c>
      <c r="V162" s="461">
        <f t="shared" si="196"/>
        <v>0</v>
      </c>
      <c r="W162" s="461">
        <f t="shared" si="197"/>
        <v>0</v>
      </c>
      <c r="X162" s="461">
        <f t="shared" si="198"/>
        <v>0</v>
      </c>
      <c r="Y162" s="461">
        <f t="shared" si="199"/>
        <v>0</v>
      </c>
      <c r="Z162" s="461">
        <f t="shared" si="200"/>
        <v>0</v>
      </c>
      <c r="AA162" s="461">
        <f t="shared" si="201"/>
        <v>0</v>
      </c>
      <c r="AB162" s="461">
        <f t="shared" si="202"/>
        <v>2.0810741706945878E-3</v>
      </c>
      <c r="AC162" s="461">
        <f t="shared" si="203"/>
        <v>2.0810741706945878E-3</v>
      </c>
      <c r="AD162" s="461">
        <f t="shared" si="204"/>
        <v>0</v>
      </c>
      <c r="AE162" s="461">
        <f t="shared" si="205"/>
        <v>0</v>
      </c>
      <c r="AF162" s="461">
        <f t="shared" si="206"/>
        <v>0</v>
      </c>
      <c r="AG162" s="461">
        <f t="shared" si="207"/>
        <v>0</v>
      </c>
      <c r="AH162" s="461">
        <f t="shared" si="208"/>
        <v>0</v>
      </c>
      <c r="AI162" s="461">
        <f t="shared" si="209"/>
        <v>2.5750355073231794E-3</v>
      </c>
      <c r="AJ162" s="461">
        <f t="shared" si="210"/>
        <v>2.0810741706945878E-3</v>
      </c>
      <c r="AK162" s="461">
        <f t="shared" si="211"/>
        <v>2.5750355073231794E-3</v>
      </c>
      <c r="AL162" s="461">
        <f t="shared" si="212"/>
        <v>2.0810741706945878E-3</v>
      </c>
      <c r="AM162" s="461">
        <f t="shared" si="213"/>
        <v>2.5750355073231794E-3</v>
      </c>
      <c r="AN162" s="461">
        <f t="shared" si="214"/>
        <v>2.9648674781887784E-3</v>
      </c>
      <c r="AO162" s="461">
        <f t="shared" si="215"/>
        <v>2.9648674781887784E-3</v>
      </c>
      <c r="AP162" s="461">
        <f t="shared" si="216"/>
        <v>0</v>
      </c>
      <c r="AQ162" s="461">
        <f t="shared" si="217"/>
        <v>0</v>
      </c>
      <c r="AR162" s="461">
        <f t="shared" si="218"/>
        <v>2.9648674781887784E-3</v>
      </c>
      <c r="AS162" s="461">
        <f t="shared" si="219"/>
        <v>0</v>
      </c>
      <c r="AT162" s="461">
        <f t="shared" si="220"/>
        <v>3.3171296142579104E-3</v>
      </c>
      <c r="AU162" s="461">
        <f t="shared" si="221"/>
        <v>0</v>
      </c>
      <c r="AV162" s="461">
        <f t="shared" si="222"/>
        <v>0</v>
      </c>
      <c r="AW162" s="461">
        <f t="shared" si="223"/>
        <v>0</v>
      </c>
      <c r="AX162" s="461">
        <f t="shared" si="224"/>
        <v>0</v>
      </c>
      <c r="AY162" s="461">
        <f t="shared" si="225"/>
        <v>2.0810741706945878E-3</v>
      </c>
      <c r="AZ162" s="461">
        <f t="shared" si="226"/>
        <v>0</v>
      </c>
      <c r="BA162" s="461">
        <f t="shared" si="227"/>
        <v>0</v>
      </c>
      <c r="BB162" s="461">
        <f t="shared" si="228"/>
        <v>0</v>
      </c>
      <c r="BC162" s="461">
        <f t="shared" si="229"/>
        <v>0</v>
      </c>
      <c r="BD162" s="461">
        <f t="shared" si="230"/>
        <v>0</v>
      </c>
      <c r="BE162" s="461">
        <f t="shared" si="231"/>
        <v>0</v>
      </c>
      <c r="BF162" s="461">
        <f t="shared" si="232"/>
        <v>0</v>
      </c>
      <c r="BG162" s="461">
        <f t="shared" si="233"/>
        <v>0</v>
      </c>
      <c r="BH162" s="265"/>
      <c r="BI162" s="367">
        <f>'6. Network Design'!K69</f>
        <v>365.4835084789454</v>
      </c>
      <c r="BJ162" s="223"/>
    </row>
    <row r="163" spans="3:62">
      <c r="C163" s="256" t="str">
        <f t="shared" si="178"/>
        <v>S12</v>
      </c>
      <c r="D163" s="256" t="str">
        <f t="shared" si="178"/>
        <v>Видеоразговори (Video call)</v>
      </c>
      <c r="E163" s="461">
        <f t="shared" si="179"/>
        <v>9.0531746523331291E-2</v>
      </c>
      <c r="F163" s="461">
        <f t="shared" si="180"/>
        <v>7.3165313170156898E-2</v>
      </c>
      <c r="G163" s="461">
        <f t="shared" si="181"/>
        <v>9.0531746523331291E-2</v>
      </c>
      <c r="H163" s="461">
        <f t="shared" si="182"/>
        <v>7.3165313170156898E-2</v>
      </c>
      <c r="I163" s="461">
        <f t="shared" si="183"/>
        <v>9.0531746523331291E-2</v>
      </c>
      <c r="J163" s="461">
        <f t="shared" si="184"/>
        <v>7.3165313170156898E-2</v>
      </c>
      <c r="K163" s="461">
        <f t="shared" si="185"/>
        <v>9.956934570860769E-2</v>
      </c>
      <c r="L163" s="461">
        <f t="shared" si="186"/>
        <v>0.10423725430088511</v>
      </c>
      <c r="M163" s="461">
        <f t="shared" si="187"/>
        <v>0.10423725430088511</v>
      </c>
      <c r="N163" s="461">
        <f t="shared" si="188"/>
        <v>0</v>
      </c>
      <c r="O163" s="461">
        <f t="shared" si="189"/>
        <v>0</v>
      </c>
      <c r="P163" s="461">
        <f t="shared" si="190"/>
        <v>0</v>
      </c>
      <c r="Q163" s="461">
        <f t="shared" si="191"/>
        <v>0</v>
      </c>
      <c r="R163" s="461">
        <f t="shared" si="192"/>
        <v>0.10423725430088511</v>
      </c>
      <c r="S163" s="461">
        <f t="shared" si="193"/>
        <v>0.10423725430088511</v>
      </c>
      <c r="T163" s="461">
        <f t="shared" si="194"/>
        <v>0</v>
      </c>
      <c r="U163" s="461">
        <f t="shared" si="195"/>
        <v>0.11662190155009114</v>
      </c>
      <c r="V163" s="461">
        <f t="shared" si="196"/>
        <v>0</v>
      </c>
      <c r="W163" s="461">
        <f t="shared" si="197"/>
        <v>0.40944535422460915</v>
      </c>
      <c r="X163" s="461">
        <f t="shared" si="198"/>
        <v>0</v>
      </c>
      <c r="Y163" s="461">
        <f t="shared" si="199"/>
        <v>0</v>
      </c>
      <c r="Z163" s="461">
        <f t="shared" si="200"/>
        <v>0</v>
      </c>
      <c r="AA163" s="461">
        <f t="shared" si="201"/>
        <v>0</v>
      </c>
      <c r="AB163" s="461">
        <f t="shared" si="202"/>
        <v>7.3165313170156898E-2</v>
      </c>
      <c r="AC163" s="461">
        <f t="shared" si="203"/>
        <v>7.3165313170156898E-2</v>
      </c>
      <c r="AD163" s="461">
        <f t="shared" si="204"/>
        <v>0</v>
      </c>
      <c r="AE163" s="461">
        <f t="shared" si="205"/>
        <v>0</v>
      </c>
      <c r="AF163" s="461">
        <f t="shared" si="206"/>
        <v>0</v>
      </c>
      <c r="AG163" s="461">
        <f t="shared" si="207"/>
        <v>0</v>
      </c>
      <c r="AH163" s="461">
        <f t="shared" si="208"/>
        <v>0</v>
      </c>
      <c r="AI163" s="461">
        <f t="shared" si="209"/>
        <v>9.0531746523331291E-2</v>
      </c>
      <c r="AJ163" s="461">
        <f t="shared" si="210"/>
        <v>7.3165313170156898E-2</v>
      </c>
      <c r="AK163" s="461">
        <f t="shared" si="211"/>
        <v>9.0531746523331291E-2</v>
      </c>
      <c r="AL163" s="461">
        <f t="shared" si="212"/>
        <v>7.3165313170156898E-2</v>
      </c>
      <c r="AM163" s="461">
        <f t="shared" si="213"/>
        <v>9.0531746523331291E-2</v>
      </c>
      <c r="AN163" s="461">
        <f t="shared" si="214"/>
        <v>0.10423725430088511</v>
      </c>
      <c r="AO163" s="461">
        <f t="shared" si="215"/>
        <v>0.10423725430088511</v>
      </c>
      <c r="AP163" s="461">
        <f t="shared" si="216"/>
        <v>0</v>
      </c>
      <c r="AQ163" s="461">
        <f t="shared" si="217"/>
        <v>0</v>
      </c>
      <c r="AR163" s="461">
        <f t="shared" si="218"/>
        <v>0.10423725430088511</v>
      </c>
      <c r="AS163" s="461">
        <f t="shared" si="219"/>
        <v>0</v>
      </c>
      <c r="AT163" s="461">
        <f t="shared" si="220"/>
        <v>0.11662190155009114</v>
      </c>
      <c r="AU163" s="461">
        <f t="shared" si="221"/>
        <v>0</v>
      </c>
      <c r="AV163" s="461">
        <f t="shared" si="222"/>
        <v>0.40944535422460915</v>
      </c>
      <c r="AW163" s="461">
        <f t="shared" si="223"/>
        <v>0</v>
      </c>
      <c r="AX163" s="461">
        <f t="shared" si="224"/>
        <v>0</v>
      </c>
      <c r="AY163" s="461">
        <f t="shared" si="225"/>
        <v>7.3165313170156898E-2</v>
      </c>
      <c r="AZ163" s="461">
        <f t="shared" si="226"/>
        <v>0</v>
      </c>
      <c r="BA163" s="461">
        <f t="shared" si="227"/>
        <v>0</v>
      </c>
      <c r="BB163" s="461">
        <f t="shared" si="228"/>
        <v>0</v>
      </c>
      <c r="BC163" s="461">
        <f t="shared" si="229"/>
        <v>0</v>
      </c>
      <c r="BD163" s="461">
        <f t="shared" si="230"/>
        <v>0</v>
      </c>
      <c r="BE163" s="461">
        <f t="shared" si="231"/>
        <v>0</v>
      </c>
      <c r="BF163" s="461">
        <f t="shared" si="232"/>
        <v>0</v>
      </c>
      <c r="BG163" s="461">
        <f t="shared" si="233"/>
        <v>0</v>
      </c>
      <c r="BH163" s="265"/>
      <c r="BI163" s="367">
        <f>'6. Network Design'!K70</f>
        <v>12849.477319429056</v>
      </c>
      <c r="BJ163" s="223"/>
    </row>
    <row r="164" spans="3:62">
      <c r="C164" s="256" t="str">
        <f t="shared" si="178"/>
        <v>S13</v>
      </c>
      <c r="D164" s="256" t="str">
        <f t="shared" si="178"/>
        <v>MMS в мрежата (MMS on net)</v>
      </c>
      <c r="E164" s="461">
        <f t="shared" si="179"/>
        <v>5.3986353656669604E-4</v>
      </c>
      <c r="F164" s="461">
        <f t="shared" si="180"/>
        <v>4.3630313386112853E-4</v>
      </c>
      <c r="G164" s="461">
        <f t="shared" si="181"/>
        <v>5.3986353656669604E-4</v>
      </c>
      <c r="H164" s="461">
        <f t="shared" si="182"/>
        <v>4.3630313386112853E-4</v>
      </c>
      <c r="I164" s="461">
        <f t="shared" si="183"/>
        <v>5.3986353656669604E-4</v>
      </c>
      <c r="J164" s="461">
        <f t="shared" si="184"/>
        <v>4.3630313386112853E-4</v>
      </c>
      <c r="K164" s="461">
        <f t="shared" si="185"/>
        <v>3.9583800653492535E-4</v>
      </c>
      <c r="L164" s="461">
        <f t="shared" si="186"/>
        <v>3.1079646041278636E-4</v>
      </c>
      <c r="M164" s="461">
        <f t="shared" si="187"/>
        <v>3.1079646041278636E-4</v>
      </c>
      <c r="N164" s="461">
        <f t="shared" si="188"/>
        <v>0</v>
      </c>
      <c r="O164" s="461">
        <f t="shared" si="189"/>
        <v>0</v>
      </c>
      <c r="P164" s="461">
        <f t="shared" si="190"/>
        <v>0.33333333333333331</v>
      </c>
      <c r="Q164" s="461">
        <f t="shared" si="191"/>
        <v>0</v>
      </c>
      <c r="R164" s="461">
        <f t="shared" si="192"/>
        <v>3.1079646041278636E-4</v>
      </c>
      <c r="S164" s="461">
        <f t="shared" si="193"/>
        <v>3.1079646041278636E-4</v>
      </c>
      <c r="T164" s="461">
        <f t="shared" si="194"/>
        <v>1.1332598323190324E-3</v>
      </c>
      <c r="U164" s="461">
        <f t="shared" si="195"/>
        <v>3.4772284104637048E-4</v>
      </c>
      <c r="V164" s="461">
        <f t="shared" si="196"/>
        <v>0</v>
      </c>
      <c r="W164" s="461">
        <f t="shared" si="197"/>
        <v>0</v>
      </c>
      <c r="X164" s="461">
        <f t="shared" si="198"/>
        <v>0</v>
      </c>
      <c r="Y164" s="461">
        <f t="shared" si="199"/>
        <v>0</v>
      </c>
      <c r="Z164" s="461">
        <f t="shared" si="200"/>
        <v>0</v>
      </c>
      <c r="AA164" s="461">
        <f t="shared" si="201"/>
        <v>0</v>
      </c>
      <c r="AB164" s="461">
        <f t="shared" si="202"/>
        <v>4.3630313386112853E-4</v>
      </c>
      <c r="AC164" s="461">
        <f t="shared" si="203"/>
        <v>4.3630313386112853E-4</v>
      </c>
      <c r="AD164" s="461">
        <f t="shared" si="204"/>
        <v>0</v>
      </c>
      <c r="AE164" s="461">
        <f t="shared" si="205"/>
        <v>0</v>
      </c>
      <c r="AF164" s="461">
        <f t="shared" si="206"/>
        <v>0</v>
      </c>
      <c r="AG164" s="461">
        <f t="shared" si="207"/>
        <v>0</v>
      </c>
      <c r="AH164" s="461">
        <f t="shared" si="208"/>
        <v>0</v>
      </c>
      <c r="AI164" s="461">
        <f t="shared" si="209"/>
        <v>5.3986353656669604E-4</v>
      </c>
      <c r="AJ164" s="461">
        <f t="shared" si="210"/>
        <v>4.3630313386112853E-4</v>
      </c>
      <c r="AK164" s="461">
        <f t="shared" si="211"/>
        <v>5.3986353656669604E-4</v>
      </c>
      <c r="AL164" s="461">
        <f t="shared" si="212"/>
        <v>4.3630313386112853E-4</v>
      </c>
      <c r="AM164" s="461">
        <f t="shared" si="213"/>
        <v>5.3986353656669604E-4</v>
      </c>
      <c r="AN164" s="461">
        <f t="shared" si="214"/>
        <v>3.1079646041278636E-4</v>
      </c>
      <c r="AO164" s="461">
        <f t="shared" si="215"/>
        <v>3.1079646041278636E-4</v>
      </c>
      <c r="AP164" s="461">
        <f t="shared" si="216"/>
        <v>0</v>
      </c>
      <c r="AQ164" s="461">
        <f t="shared" si="217"/>
        <v>0.33333333333333331</v>
      </c>
      <c r="AR164" s="461">
        <f t="shared" si="218"/>
        <v>3.1079646041278636E-4</v>
      </c>
      <c r="AS164" s="461">
        <f t="shared" si="219"/>
        <v>1.1332598323190324E-3</v>
      </c>
      <c r="AT164" s="461">
        <f t="shared" si="220"/>
        <v>3.4772284104637048E-4</v>
      </c>
      <c r="AU164" s="461">
        <f t="shared" si="221"/>
        <v>0</v>
      </c>
      <c r="AV164" s="461">
        <f t="shared" si="222"/>
        <v>0</v>
      </c>
      <c r="AW164" s="461">
        <f t="shared" si="223"/>
        <v>0</v>
      </c>
      <c r="AX164" s="461">
        <f t="shared" si="224"/>
        <v>0</v>
      </c>
      <c r="AY164" s="461">
        <f t="shared" si="225"/>
        <v>4.3630313386112853E-4</v>
      </c>
      <c r="AZ164" s="461">
        <f t="shared" si="226"/>
        <v>0</v>
      </c>
      <c r="BA164" s="461">
        <f t="shared" si="227"/>
        <v>0</v>
      </c>
      <c r="BB164" s="461">
        <f t="shared" si="228"/>
        <v>0</v>
      </c>
      <c r="BC164" s="461">
        <f t="shared" si="229"/>
        <v>0</v>
      </c>
      <c r="BD164" s="461">
        <f t="shared" si="230"/>
        <v>0</v>
      </c>
      <c r="BE164" s="461">
        <f t="shared" si="231"/>
        <v>0</v>
      </c>
      <c r="BF164" s="461">
        <f t="shared" si="232"/>
        <v>0</v>
      </c>
      <c r="BG164" s="461">
        <f t="shared" si="233"/>
        <v>0</v>
      </c>
      <c r="BH164" s="265"/>
      <c r="BI164" s="367">
        <f>'6. Network Design'!K71</f>
        <v>38.312329846153844</v>
      </c>
      <c r="BJ164" s="223"/>
    </row>
    <row r="165" spans="3:62">
      <c r="C165" s="256" t="str">
        <f t="shared" si="178"/>
        <v>S14</v>
      </c>
      <c r="D165" s="256" t="str">
        <f t="shared" si="178"/>
        <v>Изходящи MMS към други мрежи (MMS outgoing to other network)</v>
      </c>
      <c r="E165" s="461">
        <f t="shared" si="179"/>
        <v>2.6993176828334802E-4</v>
      </c>
      <c r="F165" s="461">
        <f t="shared" si="180"/>
        <v>2.1815156693056427E-4</v>
      </c>
      <c r="G165" s="461">
        <f t="shared" si="181"/>
        <v>2.6993176828334802E-4</v>
      </c>
      <c r="H165" s="461">
        <f t="shared" si="182"/>
        <v>2.1815156693056427E-4</v>
      </c>
      <c r="I165" s="461">
        <f t="shared" si="183"/>
        <v>2.6993176828334802E-4</v>
      </c>
      <c r="J165" s="461">
        <f t="shared" si="184"/>
        <v>2.1815156693056427E-4</v>
      </c>
      <c r="K165" s="461">
        <f t="shared" si="185"/>
        <v>2.9687850490119403E-4</v>
      </c>
      <c r="L165" s="461">
        <f t="shared" si="186"/>
        <v>3.1079646041278636E-4</v>
      </c>
      <c r="M165" s="461">
        <f t="shared" si="187"/>
        <v>3.1079646041278636E-4</v>
      </c>
      <c r="N165" s="461">
        <f t="shared" si="188"/>
        <v>0</v>
      </c>
      <c r="O165" s="461">
        <f t="shared" si="189"/>
        <v>0</v>
      </c>
      <c r="P165" s="461">
        <f t="shared" si="190"/>
        <v>0.33333333333333331</v>
      </c>
      <c r="Q165" s="461">
        <f t="shared" si="191"/>
        <v>0</v>
      </c>
      <c r="R165" s="461">
        <f t="shared" si="192"/>
        <v>3.1079646041278636E-4</v>
      </c>
      <c r="S165" s="461">
        <f t="shared" si="193"/>
        <v>3.1079646041278636E-4</v>
      </c>
      <c r="T165" s="461">
        <f t="shared" si="194"/>
        <v>1.1332598323190324E-3</v>
      </c>
      <c r="U165" s="461">
        <f t="shared" si="195"/>
        <v>3.4772284104637048E-4</v>
      </c>
      <c r="V165" s="461">
        <f t="shared" si="196"/>
        <v>0</v>
      </c>
      <c r="W165" s="461">
        <f t="shared" si="197"/>
        <v>1.2208127284141967E-3</v>
      </c>
      <c r="X165" s="461">
        <f t="shared" si="198"/>
        <v>0</v>
      </c>
      <c r="Y165" s="461">
        <f t="shared" si="199"/>
        <v>0</v>
      </c>
      <c r="Z165" s="461">
        <f t="shared" si="200"/>
        <v>0</v>
      </c>
      <c r="AA165" s="461">
        <f t="shared" si="201"/>
        <v>0</v>
      </c>
      <c r="AB165" s="461">
        <f t="shared" si="202"/>
        <v>2.1815156693056427E-4</v>
      </c>
      <c r="AC165" s="461">
        <f t="shared" si="203"/>
        <v>2.1815156693056427E-4</v>
      </c>
      <c r="AD165" s="461">
        <f t="shared" si="204"/>
        <v>0</v>
      </c>
      <c r="AE165" s="461">
        <f t="shared" si="205"/>
        <v>0</v>
      </c>
      <c r="AF165" s="461">
        <f t="shared" si="206"/>
        <v>0</v>
      </c>
      <c r="AG165" s="461">
        <f t="shared" si="207"/>
        <v>0</v>
      </c>
      <c r="AH165" s="461">
        <f t="shared" si="208"/>
        <v>0</v>
      </c>
      <c r="AI165" s="461">
        <f t="shared" si="209"/>
        <v>2.6993176828334802E-4</v>
      </c>
      <c r="AJ165" s="461">
        <f t="shared" si="210"/>
        <v>2.1815156693056427E-4</v>
      </c>
      <c r="AK165" s="461">
        <f t="shared" si="211"/>
        <v>2.6993176828334802E-4</v>
      </c>
      <c r="AL165" s="461">
        <f t="shared" si="212"/>
        <v>2.1815156693056427E-4</v>
      </c>
      <c r="AM165" s="461">
        <f t="shared" si="213"/>
        <v>2.6993176828334802E-4</v>
      </c>
      <c r="AN165" s="461">
        <f t="shared" si="214"/>
        <v>3.1079646041278636E-4</v>
      </c>
      <c r="AO165" s="461">
        <f t="shared" si="215"/>
        <v>3.1079646041278636E-4</v>
      </c>
      <c r="AP165" s="461">
        <f t="shared" si="216"/>
        <v>0</v>
      </c>
      <c r="AQ165" s="461">
        <f t="shared" si="217"/>
        <v>0.33333333333333331</v>
      </c>
      <c r="AR165" s="461">
        <f t="shared" si="218"/>
        <v>3.1079646041278636E-4</v>
      </c>
      <c r="AS165" s="461">
        <f t="shared" si="219"/>
        <v>1.1332598323190324E-3</v>
      </c>
      <c r="AT165" s="461">
        <f t="shared" si="220"/>
        <v>3.4772284104637048E-4</v>
      </c>
      <c r="AU165" s="461">
        <f t="shared" si="221"/>
        <v>0</v>
      </c>
      <c r="AV165" s="461">
        <f t="shared" si="222"/>
        <v>1.2208127284141967E-3</v>
      </c>
      <c r="AW165" s="461">
        <f t="shared" si="223"/>
        <v>0</v>
      </c>
      <c r="AX165" s="461">
        <f t="shared" si="224"/>
        <v>0</v>
      </c>
      <c r="AY165" s="461">
        <f t="shared" si="225"/>
        <v>2.1815156693056427E-4</v>
      </c>
      <c r="AZ165" s="461">
        <f t="shared" si="226"/>
        <v>0</v>
      </c>
      <c r="BA165" s="461">
        <f t="shared" si="227"/>
        <v>0</v>
      </c>
      <c r="BB165" s="461">
        <f t="shared" si="228"/>
        <v>0</v>
      </c>
      <c r="BC165" s="461">
        <f t="shared" si="229"/>
        <v>0</v>
      </c>
      <c r="BD165" s="461">
        <f t="shared" si="230"/>
        <v>0</v>
      </c>
      <c r="BE165" s="461">
        <f t="shared" si="231"/>
        <v>0</v>
      </c>
      <c r="BF165" s="461">
        <f t="shared" si="232"/>
        <v>0</v>
      </c>
      <c r="BG165" s="461">
        <f t="shared" si="233"/>
        <v>0</v>
      </c>
      <c r="BH165" s="265"/>
      <c r="BI165" s="367">
        <f>'6. Network Design'!K72</f>
        <v>38.312329846153844</v>
      </c>
      <c r="BJ165" s="223"/>
    </row>
    <row r="166" spans="3:62">
      <c r="C166" s="256" t="str">
        <f t="shared" si="178"/>
        <v>S15</v>
      </c>
      <c r="D166" s="256" t="str">
        <f t="shared" si="178"/>
        <v>Входящи MMS от други мрежи (MMS incoming from other network)</v>
      </c>
      <c r="E166" s="461">
        <f t="shared" si="179"/>
        <v>2.6993176828334802E-4</v>
      </c>
      <c r="F166" s="461">
        <f t="shared" si="180"/>
        <v>2.1815156693056427E-4</v>
      </c>
      <c r="G166" s="461">
        <f t="shared" si="181"/>
        <v>2.6993176828334802E-4</v>
      </c>
      <c r="H166" s="461">
        <f t="shared" si="182"/>
        <v>2.1815156693056427E-4</v>
      </c>
      <c r="I166" s="461">
        <f t="shared" si="183"/>
        <v>2.6993176828334802E-4</v>
      </c>
      <c r="J166" s="461">
        <f t="shared" si="184"/>
        <v>2.1815156693056427E-4</v>
      </c>
      <c r="K166" s="461">
        <f t="shared" si="185"/>
        <v>2.9687850490119403E-4</v>
      </c>
      <c r="L166" s="461">
        <f t="shared" si="186"/>
        <v>3.1079646041278636E-4</v>
      </c>
      <c r="M166" s="461">
        <f t="shared" si="187"/>
        <v>3.1079646041278636E-4</v>
      </c>
      <c r="N166" s="461">
        <f t="shared" si="188"/>
        <v>0</v>
      </c>
      <c r="O166" s="461">
        <f t="shared" si="189"/>
        <v>0</v>
      </c>
      <c r="P166" s="461">
        <f t="shared" si="190"/>
        <v>0.33333333333333331</v>
      </c>
      <c r="Q166" s="461">
        <f t="shared" si="191"/>
        <v>0</v>
      </c>
      <c r="R166" s="461">
        <f t="shared" si="192"/>
        <v>3.1079646041278636E-4</v>
      </c>
      <c r="S166" s="461">
        <f t="shared" si="193"/>
        <v>3.1079646041278636E-4</v>
      </c>
      <c r="T166" s="461">
        <f t="shared" si="194"/>
        <v>1.1332598323190324E-3</v>
      </c>
      <c r="U166" s="461">
        <f t="shared" si="195"/>
        <v>0</v>
      </c>
      <c r="V166" s="461">
        <f t="shared" si="196"/>
        <v>2.9266618159593089E-3</v>
      </c>
      <c r="W166" s="461">
        <f t="shared" si="197"/>
        <v>1.2208127284141967E-3</v>
      </c>
      <c r="X166" s="461">
        <f t="shared" si="198"/>
        <v>0</v>
      </c>
      <c r="Y166" s="461">
        <f t="shared" si="199"/>
        <v>0</v>
      </c>
      <c r="Z166" s="461">
        <f t="shared" si="200"/>
        <v>0</v>
      </c>
      <c r="AA166" s="461">
        <f t="shared" si="201"/>
        <v>0</v>
      </c>
      <c r="AB166" s="461">
        <f t="shared" si="202"/>
        <v>2.1815156693056427E-4</v>
      </c>
      <c r="AC166" s="461">
        <f t="shared" si="203"/>
        <v>2.1815156693056427E-4</v>
      </c>
      <c r="AD166" s="461">
        <f t="shared" si="204"/>
        <v>0</v>
      </c>
      <c r="AE166" s="461">
        <f t="shared" si="205"/>
        <v>0</v>
      </c>
      <c r="AF166" s="461">
        <f t="shared" si="206"/>
        <v>0</v>
      </c>
      <c r="AG166" s="461">
        <f t="shared" si="207"/>
        <v>0</v>
      </c>
      <c r="AH166" s="461">
        <f t="shared" si="208"/>
        <v>0</v>
      </c>
      <c r="AI166" s="461">
        <f t="shared" si="209"/>
        <v>2.6993176828334802E-4</v>
      </c>
      <c r="AJ166" s="461">
        <f t="shared" si="210"/>
        <v>2.1815156693056427E-4</v>
      </c>
      <c r="AK166" s="461">
        <f t="shared" si="211"/>
        <v>2.6993176828334802E-4</v>
      </c>
      <c r="AL166" s="461">
        <f t="shared" si="212"/>
        <v>2.1815156693056427E-4</v>
      </c>
      <c r="AM166" s="461">
        <f t="shared" si="213"/>
        <v>2.6993176828334802E-4</v>
      </c>
      <c r="AN166" s="461">
        <f t="shared" si="214"/>
        <v>3.1079646041278636E-4</v>
      </c>
      <c r="AO166" s="461">
        <f t="shared" si="215"/>
        <v>3.1079646041278636E-4</v>
      </c>
      <c r="AP166" s="461">
        <f t="shared" si="216"/>
        <v>0</v>
      </c>
      <c r="AQ166" s="461">
        <f t="shared" si="217"/>
        <v>0.33333333333333331</v>
      </c>
      <c r="AR166" s="461">
        <f t="shared" si="218"/>
        <v>3.1079646041278636E-4</v>
      </c>
      <c r="AS166" s="461">
        <f t="shared" si="219"/>
        <v>1.1332598323190324E-3</v>
      </c>
      <c r="AT166" s="461">
        <f t="shared" si="220"/>
        <v>0</v>
      </c>
      <c r="AU166" s="461">
        <f t="shared" si="221"/>
        <v>2.9266618159593089E-3</v>
      </c>
      <c r="AV166" s="461">
        <f t="shared" si="222"/>
        <v>1.2208127284141967E-3</v>
      </c>
      <c r="AW166" s="461">
        <f t="shared" si="223"/>
        <v>0</v>
      </c>
      <c r="AX166" s="461">
        <f t="shared" si="224"/>
        <v>0</v>
      </c>
      <c r="AY166" s="461">
        <f t="shared" si="225"/>
        <v>2.1815156693056427E-4</v>
      </c>
      <c r="AZ166" s="461">
        <f t="shared" si="226"/>
        <v>0</v>
      </c>
      <c r="BA166" s="461">
        <f t="shared" si="227"/>
        <v>0</v>
      </c>
      <c r="BB166" s="461">
        <f t="shared" si="228"/>
        <v>0</v>
      </c>
      <c r="BC166" s="461">
        <f t="shared" si="229"/>
        <v>0</v>
      </c>
      <c r="BD166" s="461">
        <f t="shared" si="230"/>
        <v>0</v>
      </c>
      <c r="BE166" s="461">
        <f t="shared" si="231"/>
        <v>0</v>
      </c>
      <c r="BF166" s="461">
        <f t="shared" si="232"/>
        <v>0</v>
      </c>
      <c r="BG166" s="461">
        <f t="shared" si="233"/>
        <v>0</v>
      </c>
      <c r="BH166" s="265"/>
      <c r="BI166" s="367">
        <f>'6. Network Design'!K73</f>
        <v>38.312329846153844</v>
      </c>
      <c r="BJ166" s="223"/>
    </row>
    <row r="167" spans="3:62">
      <c r="C167" s="256" t="str">
        <f t="shared" si="178"/>
        <v>S16</v>
      </c>
      <c r="D167" s="256" t="str">
        <f t="shared" si="178"/>
        <v>SMS в мрежата (SMS on net)</v>
      </c>
      <c r="E167" s="461">
        <f t="shared" si="179"/>
        <v>2.9211847516218455E-5</v>
      </c>
      <c r="F167" s="461">
        <f t="shared" si="180"/>
        <v>2.360822643858067E-5</v>
      </c>
      <c r="G167" s="461">
        <f t="shared" si="181"/>
        <v>2.9211847516218455E-5</v>
      </c>
      <c r="H167" s="461">
        <f t="shared" si="182"/>
        <v>2.360822643858067E-5</v>
      </c>
      <c r="I167" s="461">
        <f t="shared" si="183"/>
        <v>2.9211847516218455E-5</v>
      </c>
      <c r="J167" s="461">
        <f t="shared" si="184"/>
        <v>2.360822643858067E-5</v>
      </c>
      <c r="K167" s="461">
        <f t="shared" si="185"/>
        <v>2.1418671024827738E-5</v>
      </c>
      <c r="L167" s="461">
        <f t="shared" si="186"/>
        <v>1.6817099498693605E-5</v>
      </c>
      <c r="M167" s="461">
        <f t="shared" si="187"/>
        <v>1.6817099498693605E-5</v>
      </c>
      <c r="N167" s="461">
        <f t="shared" si="188"/>
        <v>0.66666666666666674</v>
      </c>
      <c r="O167" s="461">
        <f t="shared" si="189"/>
        <v>0.66666666666666674</v>
      </c>
      <c r="P167" s="461">
        <f t="shared" si="190"/>
        <v>0</v>
      </c>
      <c r="Q167" s="461">
        <f t="shared" si="191"/>
        <v>0</v>
      </c>
      <c r="R167" s="461">
        <f t="shared" si="192"/>
        <v>1.6817099498693605E-5</v>
      </c>
      <c r="S167" s="461">
        <f t="shared" si="193"/>
        <v>1.6817099498693605E-5</v>
      </c>
      <c r="T167" s="461">
        <f t="shared" si="194"/>
        <v>6.1320335928761224E-5</v>
      </c>
      <c r="U167" s="461">
        <f t="shared" si="195"/>
        <v>1.8815174433063315E-5</v>
      </c>
      <c r="V167" s="461">
        <f t="shared" si="196"/>
        <v>0</v>
      </c>
      <c r="W167" s="461">
        <f t="shared" si="197"/>
        <v>0</v>
      </c>
      <c r="X167" s="461">
        <f t="shared" si="198"/>
        <v>0</v>
      </c>
      <c r="Y167" s="461">
        <f t="shared" si="199"/>
        <v>0</v>
      </c>
      <c r="Z167" s="461">
        <f t="shared" si="200"/>
        <v>0</v>
      </c>
      <c r="AA167" s="461">
        <f t="shared" si="201"/>
        <v>0</v>
      </c>
      <c r="AB167" s="461">
        <f t="shared" si="202"/>
        <v>2.360822643858067E-5</v>
      </c>
      <c r="AC167" s="461">
        <f t="shared" si="203"/>
        <v>2.360822643858067E-5</v>
      </c>
      <c r="AD167" s="461">
        <f t="shared" si="204"/>
        <v>0</v>
      </c>
      <c r="AE167" s="461">
        <f t="shared" si="205"/>
        <v>0</v>
      </c>
      <c r="AF167" s="461">
        <f t="shared" si="206"/>
        <v>0</v>
      </c>
      <c r="AG167" s="461">
        <f t="shared" si="207"/>
        <v>0</v>
      </c>
      <c r="AH167" s="461">
        <f t="shared" si="208"/>
        <v>0</v>
      </c>
      <c r="AI167" s="461">
        <f t="shared" si="209"/>
        <v>2.9211847516218455E-5</v>
      </c>
      <c r="AJ167" s="461">
        <f t="shared" si="210"/>
        <v>2.360822643858067E-5</v>
      </c>
      <c r="AK167" s="461">
        <f t="shared" si="211"/>
        <v>2.9211847516218455E-5</v>
      </c>
      <c r="AL167" s="461">
        <f t="shared" si="212"/>
        <v>2.360822643858067E-5</v>
      </c>
      <c r="AM167" s="461">
        <f t="shared" si="213"/>
        <v>2.9211847516218455E-5</v>
      </c>
      <c r="AN167" s="461">
        <f t="shared" si="214"/>
        <v>1.6817099498693605E-5</v>
      </c>
      <c r="AO167" s="461">
        <f t="shared" si="215"/>
        <v>1.6817099498693605E-5</v>
      </c>
      <c r="AP167" s="461">
        <f t="shared" si="216"/>
        <v>0.66666666666666674</v>
      </c>
      <c r="AQ167" s="461">
        <f t="shared" si="217"/>
        <v>0</v>
      </c>
      <c r="AR167" s="461">
        <f t="shared" si="218"/>
        <v>1.6817099498693605E-5</v>
      </c>
      <c r="AS167" s="461">
        <f t="shared" si="219"/>
        <v>6.1320335928761224E-5</v>
      </c>
      <c r="AT167" s="461">
        <f t="shared" si="220"/>
        <v>1.8815174433063315E-5</v>
      </c>
      <c r="AU167" s="461">
        <f t="shared" si="221"/>
        <v>0</v>
      </c>
      <c r="AV167" s="461">
        <f t="shared" si="222"/>
        <v>0</v>
      </c>
      <c r="AW167" s="461">
        <f t="shared" si="223"/>
        <v>0</v>
      </c>
      <c r="AX167" s="461">
        <f t="shared" si="224"/>
        <v>0</v>
      </c>
      <c r="AY167" s="461">
        <f t="shared" si="225"/>
        <v>2.360822643858067E-5</v>
      </c>
      <c r="AZ167" s="461">
        <f t="shared" si="226"/>
        <v>0</v>
      </c>
      <c r="BA167" s="461">
        <f t="shared" si="227"/>
        <v>0</v>
      </c>
      <c r="BB167" s="461">
        <f t="shared" si="228"/>
        <v>0</v>
      </c>
      <c r="BC167" s="461">
        <f t="shared" si="229"/>
        <v>0</v>
      </c>
      <c r="BD167" s="461">
        <f t="shared" si="230"/>
        <v>0</v>
      </c>
      <c r="BE167" s="461">
        <f t="shared" si="231"/>
        <v>0</v>
      </c>
      <c r="BF167" s="461">
        <f t="shared" si="232"/>
        <v>0</v>
      </c>
      <c r="BG167" s="461">
        <f t="shared" si="233"/>
        <v>0</v>
      </c>
      <c r="BH167" s="265"/>
      <c r="BI167" s="367">
        <f>'6. Network Design'!K74</f>
        <v>2.0730682138200787</v>
      </c>
      <c r="BJ167" s="223"/>
    </row>
    <row r="168" spans="3:62">
      <c r="C168" s="256" t="str">
        <f t="shared" si="178"/>
        <v>S17</v>
      </c>
      <c r="D168" s="256" t="str">
        <f t="shared" si="178"/>
        <v>Изходящи SMS към други мрежи (SMS outgoing to other network)</v>
      </c>
      <c r="E168" s="461">
        <f t="shared" si="179"/>
        <v>4.868641252703075E-6</v>
      </c>
      <c r="F168" s="461">
        <f t="shared" si="180"/>
        <v>3.9347044064301105E-6</v>
      </c>
      <c r="G168" s="461">
        <f t="shared" si="181"/>
        <v>4.868641252703075E-6</v>
      </c>
      <c r="H168" s="461">
        <f t="shared" si="182"/>
        <v>3.9347044064301105E-6</v>
      </c>
      <c r="I168" s="461">
        <f t="shared" si="183"/>
        <v>4.868641252703075E-6</v>
      </c>
      <c r="J168" s="461">
        <f t="shared" si="184"/>
        <v>3.9347044064301105E-6</v>
      </c>
      <c r="K168" s="461">
        <f t="shared" si="185"/>
        <v>5.3546677562069336E-6</v>
      </c>
      <c r="L168" s="461">
        <f t="shared" si="186"/>
        <v>5.6056998328978674E-6</v>
      </c>
      <c r="M168" s="461">
        <f t="shared" si="187"/>
        <v>5.6056998328978674E-6</v>
      </c>
      <c r="N168" s="461">
        <f t="shared" si="188"/>
        <v>0.22222222222222221</v>
      </c>
      <c r="O168" s="461">
        <f t="shared" si="189"/>
        <v>0.22222222222222221</v>
      </c>
      <c r="P168" s="461">
        <f t="shared" si="190"/>
        <v>0</v>
      </c>
      <c r="Q168" s="461">
        <f t="shared" si="191"/>
        <v>0</v>
      </c>
      <c r="R168" s="461">
        <f t="shared" si="192"/>
        <v>5.6056998328978674E-6</v>
      </c>
      <c r="S168" s="461">
        <f t="shared" si="193"/>
        <v>5.6056998328978674E-6</v>
      </c>
      <c r="T168" s="461">
        <f t="shared" si="194"/>
        <v>2.0440111976253737E-5</v>
      </c>
      <c r="U168" s="461">
        <f t="shared" si="195"/>
        <v>6.2717248110211046E-6</v>
      </c>
      <c r="V168" s="461">
        <f t="shared" si="196"/>
        <v>0</v>
      </c>
      <c r="W168" s="461">
        <f t="shared" si="197"/>
        <v>2.2019265272782707E-5</v>
      </c>
      <c r="X168" s="461">
        <f t="shared" si="198"/>
        <v>0</v>
      </c>
      <c r="Y168" s="461">
        <f t="shared" si="199"/>
        <v>0</v>
      </c>
      <c r="Z168" s="461">
        <f t="shared" si="200"/>
        <v>0</v>
      </c>
      <c r="AA168" s="461">
        <f t="shared" si="201"/>
        <v>0</v>
      </c>
      <c r="AB168" s="461">
        <f t="shared" si="202"/>
        <v>3.9347044064301105E-6</v>
      </c>
      <c r="AC168" s="461">
        <f t="shared" si="203"/>
        <v>3.9347044064301105E-6</v>
      </c>
      <c r="AD168" s="461">
        <f t="shared" si="204"/>
        <v>0</v>
      </c>
      <c r="AE168" s="461">
        <f t="shared" si="205"/>
        <v>0</v>
      </c>
      <c r="AF168" s="461">
        <f t="shared" si="206"/>
        <v>0</v>
      </c>
      <c r="AG168" s="461">
        <f t="shared" si="207"/>
        <v>0</v>
      </c>
      <c r="AH168" s="461">
        <f t="shared" si="208"/>
        <v>0</v>
      </c>
      <c r="AI168" s="461">
        <f t="shared" si="209"/>
        <v>4.868641252703075E-6</v>
      </c>
      <c r="AJ168" s="461">
        <f t="shared" si="210"/>
        <v>3.9347044064301105E-6</v>
      </c>
      <c r="AK168" s="461">
        <f t="shared" si="211"/>
        <v>4.868641252703075E-6</v>
      </c>
      <c r="AL168" s="461">
        <f t="shared" si="212"/>
        <v>3.9347044064301105E-6</v>
      </c>
      <c r="AM168" s="461">
        <f t="shared" si="213"/>
        <v>4.868641252703075E-6</v>
      </c>
      <c r="AN168" s="461">
        <f t="shared" si="214"/>
        <v>5.6056998328978674E-6</v>
      </c>
      <c r="AO168" s="461">
        <f t="shared" si="215"/>
        <v>5.6056998328978674E-6</v>
      </c>
      <c r="AP168" s="461">
        <f t="shared" si="216"/>
        <v>0.22222222222222221</v>
      </c>
      <c r="AQ168" s="461">
        <f t="shared" si="217"/>
        <v>0</v>
      </c>
      <c r="AR168" s="461">
        <f t="shared" si="218"/>
        <v>5.6056998328978674E-6</v>
      </c>
      <c r="AS168" s="461">
        <f t="shared" si="219"/>
        <v>2.0440111976253737E-5</v>
      </c>
      <c r="AT168" s="461">
        <f t="shared" si="220"/>
        <v>6.2717248110211046E-6</v>
      </c>
      <c r="AU168" s="461">
        <f t="shared" si="221"/>
        <v>0</v>
      </c>
      <c r="AV168" s="461">
        <f t="shared" si="222"/>
        <v>2.2019265272782707E-5</v>
      </c>
      <c r="AW168" s="461">
        <f t="shared" si="223"/>
        <v>0</v>
      </c>
      <c r="AX168" s="461">
        <f t="shared" si="224"/>
        <v>0</v>
      </c>
      <c r="AY168" s="461">
        <f t="shared" si="225"/>
        <v>3.9347044064301105E-6</v>
      </c>
      <c r="AZ168" s="461">
        <f t="shared" si="226"/>
        <v>0</v>
      </c>
      <c r="BA168" s="461">
        <f t="shared" si="227"/>
        <v>0</v>
      </c>
      <c r="BB168" s="461">
        <f t="shared" si="228"/>
        <v>0</v>
      </c>
      <c r="BC168" s="461">
        <f t="shared" si="229"/>
        <v>0</v>
      </c>
      <c r="BD168" s="461">
        <f t="shared" si="230"/>
        <v>0</v>
      </c>
      <c r="BE168" s="461">
        <f t="shared" si="231"/>
        <v>0</v>
      </c>
      <c r="BF168" s="461">
        <f t="shared" si="232"/>
        <v>0</v>
      </c>
      <c r="BG168" s="461">
        <f t="shared" si="233"/>
        <v>0</v>
      </c>
      <c r="BH168" s="265"/>
      <c r="BI168" s="367">
        <f>'6. Network Design'!K75</f>
        <v>0.69102273794002611</v>
      </c>
      <c r="BJ168" s="223"/>
    </row>
    <row r="169" spans="3:62">
      <c r="C169" s="256" t="str">
        <f t="shared" si="178"/>
        <v>S18</v>
      </c>
      <c r="D169" s="256" t="str">
        <f t="shared" si="178"/>
        <v>Входящи SMS от други мрежи (SMS incoming from other network)</v>
      </c>
      <c r="E169" s="461">
        <f t="shared" si="179"/>
        <v>2.4343206263515375E-6</v>
      </c>
      <c r="F169" s="461">
        <f t="shared" si="180"/>
        <v>1.9673522032150553E-6</v>
      </c>
      <c r="G169" s="461">
        <f t="shared" si="181"/>
        <v>2.4343206263515375E-6</v>
      </c>
      <c r="H169" s="461">
        <f t="shared" si="182"/>
        <v>1.9673522032150553E-6</v>
      </c>
      <c r="I169" s="461">
        <f t="shared" si="183"/>
        <v>2.4343206263515375E-6</v>
      </c>
      <c r="J169" s="461">
        <f t="shared" si="184"/>
        <v>1.9673522032150553E-6</v>
      </c>
      <c r="K169" s="461">
        <f t="shared" si="185"/>
        <v>2.6773338781034668E-6</v>
      </c>
      <c r="L169" s="461">
        <f t="shared" si="186"/>
        <v>2.8028499164489337E-6</v>
      </c>
      <c r="M169" s="461">
        <f t="shared" si="187"/>
        <v>2.8028499164489337E-6</v>
      </c>
      <c r="N169" s="461">
        <f t="shared" si="188"/>
        <v>0.1111111111111111</v>
      </c>
      <c r="O169" s="461">
        <f t="shared" si="189"/>
        <v>0.1111111111111111</v>
      </c>
      <c r="P169" s="461">
        <f t="shared" si="190"/>
        <v>0</v>
      </c>
      <c r="Q169" s="461">
        <f t="shared" si="191"/>
        <v>0</v>
      </c>
      <c r="R169" s="461">
        <f t="shared" si="192"/>
        <v>2.8028499164489337E-6</v>
      </c>
      <c r="S169" s="461">
        <f t="shared" si="193"/>
        <v>2.8028499164489337E-6</v>
      </c>
      <c r="T169" s="461">
        <f t="shared" si="194"/>
        <v>1.0220055988126868E-5</v>
      </c>
      <c r="U169" s="461">
        <f t="shared" si="195"/>
        <v>0</v>
      </c>
      <c r="V169" s="461">
        <f t="shared" si="196"/>
        <v>2.6393459614826287E-5</v>
      </c>
      <c r="W169" s="461">
        <f t="shared" si="197"/>
        <v>1.1009632636391354E-5</v>
      </c>
      <c r="X169" s="461">
        <f t="shared" si="198"/>
        <v>0</v>
      </c>
      <c r="Y169" s="461">
        <f t="shared" si="199"/>
        <v>0</v>
      </c>
      <c r="Z169" s="461">
        <f t="shared" si="200"/>
        <v>0</v>
      </c>
      <c r="AA169" s="461">
        <f t="shared" si="201"/>
        <v>0</v>
      </c>
      <c r="AB169" s="461">
        <f t="shared" si="202"/>
        <v>1.9673522032150553E-6</v>
      </c>
      <c r="AC169" s="461">
        <f t="shared" si="203"/>
        <v>1.9673522032150553E-6</v>
      </c>
      <c r="AD169" s="461">
        <f t="shared" si="204"/>
        <v>0</v>
      </c>
      <c r="AE169" s="461">
        <f t="shared" si="205"/>
        <v>0</v>
      </c>
      <c r="AF169" s="461">
        <f t="shared" si="206"/>
        <v>0</v>
      </c>
      <c r="AG169" s="461">
        <f t="shared" si="207"/>
        <v>0</v>
      </c>
      <c r="AH169" s="461">
        <f t="shared" si="208"/>
        <v>0</v>
      </c>
      <c r="AI169" s="461">
        <f t="shared" si="209"/>
        <v>2.4343206263515375E-6</v>
      </c>
      <c r="AJ169" s="461">
        <f t="shared" si="210"/>
        <v>1.9673522032150553E-6</v>
      </c>
      <c r="AK169" s="461">
        <f t="shared" si="211"/>
        <v>2.4343206263515375E-6</v>
      </c>
      <c r="AL169" s="461">
        <f t="shared" si="212"/>
        <v>1.9673522032150553E-6</v>
      </c>
      <c r="AM169" s="461">
        <f t="shared" si="213"/>
        <v>2.4343206263515375E-6</v>
      </c>
      <c r="AN169" s="461">
        <f t="shared" si="214"/>
        <v>2.8028499164489337E-6</v>
      </c>
      <c r="AO169" s="461">
        <f t="shared" si="215"/>
        <v>2.8028499164489337E-6</v>
      </c>
      <c r="AP169" s="461">
        <f t="shared" si="216"/>
        <v>0.1111111111111111</v>
      </c>
      <c r="AQ169" s="461">
        <f t="shared" si="217"/>
        <v>0</v>
      </c>
      <c r="AR169" s="461">
        <f t="shared" si="218"/>
        <v>2.8028499164489337E-6</v>
      </c>
      <c r="AS169" s="461">
        <f t="shared" si="219"/>
        <v>1.0220055988126868E-5</v>
      </c>
      <c r="AT169" s="461">
        <f t="shared" si="220"/>
        <v>0</v>
      </c>
      <c r="AU169" s="461">
        <f t="shared" si="221"/>
        <v>2.6393459614826287E-5</v>
      </c>
      <c r="AV169" s="461">
        <f t="shared" si="222"/>
        <v>1.1009632636391354E-5</v>
      </c>
      <c r="AW169" s="461">
        <f t="shared" si="223"/>
        <v>0</v>
      </c>
      <c r="AX169" s="461">
        <f t="shared" si="224"/>
        <v>0</v>
      </c>
      <c r="AY169" s="461">
        <f t="shared" si="225"/>
        <v>1.9673522032150553E-6</v>
      </c>
      <c r="AZ169" s="461">
        <f t="shared" si="226"/>
        <v>0</v>
      </c>
      <c r="BA169" s="461">
        <f t="shared" si="227"/>
        <v>0</v>
      </c>
      <c r="BB169" s="461">
        <f t="shared" si="228"/>
        <v>0</v>
      </c>
      <c r="BC169" s="461">
        <f t="shared" si="229"/>
        <v>0</v>
      </c>
      <c r="BD169" s="461">
        <f t="shared" si="230"/>
        <v>0</v>
      </c>
      <c r="BE169" s="461">
        <f t="shared" si="231"/>
        <v>0</v>
      </c>
      <c r="BF169" s="461">
        <f t="shared" si="232"/>
        <v>0</v>
      </c>
      <c r="BG169" s="461">
        <f t="shared" si="233"/>
        <v>0</v>
      </c>
      <c r="BH169" s="265"/>
      <c r="BI169" s="367">
        <f>'6. Network Design'!K76</f>
        <v>0.34551136897001306</v>
      </c>
      <c r="BJ169" s="223"/>
    </row>
    <row r="170" spans="3:62">
      <c r="C170" s="256" t="str">
        <f t="shared" si="178"/>
        <v>S19</v>
      </c>
      <c r="D170" s="256" t="str">
        <f t="shared" si="178"/>
        <v>Пренос на данни (Data services)</v>
      </c>
      <c r="E170" s="461">
        <f t="shared" si="179"/>
        <v>0</v>
      </c>
      <c r="F170" s="461">
        <f t="shared" si="180"/>
        <v>0.19182700014186532</v>
      </c>
      <c r="G170" s="461">
        <f t="shared" si="181"/>
        <v>0</v>
      </c>
      <c r="H170" s="461">
        <f t="shared" si="182"/>
        <v>0.19182700014186532</v>
      </c>
      <c r="I170" s="461">
        <f t="shared" si="183"/>
        <v>0</v>
      </c>
      <c r="J170" s="461">
        <f t="shared" si="184"/>
        <v>0.19182700014186532</v>
      </c>
      <c r="K170" s="461">
        <f t="shared" si="185"/>
        <v>0.17403592008096699</v>
      </c>
      <c r="L170" s="461">
        <f t="shared" si="186"/>
        <v>0.27329234208375436</v>
      </c>
      <c r="M170" s="461">
        <f t="shared" si="187"/>
        <v>0.27329234208375436</v>
      </c>
      <c r="N170" s="461">
        <f t="shared" si="188"/>
        <v>0</v>
      </c>
      <c r="O170" s="461">
        <f t="shared" si="189"/>
        <v>0</v>
      </c>
      <c r="P170" s="461">
        <f t="shared" si="190"/>
        <v>0</v>
      </c>
      <c r="Q170" s="461">
        <f t="shared" si="191"/>
        <v>0</v>
      </c>
      <c r="R170" s="461">
        <f t="shared" si="192"/>
        <v>0.27329234208375436</v>
      </c>
      <c r="S170" s="461">
        <f t="shared" si="193"/>
        <v>0.27329234208375436</v>
      </c>
      <c r="T170" s="461">
        <f t="shared" si="194"/>
        <v>0.99650823999914973</v>
      </c>
      <c r="U170" s="461">
        <f t="shared" si="195"/>
        <v>0.30576277959975773</v>
      </c>
      <c r="V170" s="461">
        <f t="shared" si="196"/>
        <v>0</v>
      </c>
      <c r="W170" s="461">
        <f t="shared" si="197"/>
        <v>0</v>
      </c>
      <c r="X170" s="461">
        <f t="shared" si="198"/>
        <v>0</v>
      </c>
      <c r="Y170" s="461">
        <f t="shared" si="199"/>
        <v>1</v>
      </c>
      <c r="Z170" s="461">
        <f t="shared" si="200"/>
        <v>1</v>
      </c>
      <c r="AA170" s="461">
        <f t="shared" si="201"/>
        <v>1</v>
      </c>
      <c r="AB170" s="461">
        <f t="shared" si="202"/>
        <v>0.19182700014186532</v>
      </c>
      <c r="AC170" s="461">
        <f t="shared" si="203"/>
        <v>0.19182700014186532</v>
      </c>
      <c r="AD170" s="461">
        <f t="shared" si="204"/>
        <v>0</v>
      </c>
      <c r="AE170" s="461">
        <f t="shared" si="205"/>
        <v>0</v>
      </c>
      <c r="AF170" s="461">
        <f t="shared" si="206"/>
        <v>0</v>
      </c>
      <c r="AG170" s="461">
        <f t="shared" si="207"/>
        <v>0</v>
      </c>
      <c r="AH170" s="461">
        <f t="shared" si="208"/>
        <v>0</v>
      </c>
      <c r="AI170" s="461">
        <f t="shared" si="209"/>
        <v>0</v>
      </c>
      <c r="AJ170" s="461">
        <f t="shared" si="210"/>
        <v>0.19182700014186532</v>
      </c>
      <c r="AK170" s="461">
        <f t="shared" si="211"/>
        <v>0</v>
      </c>
      <c r="AL170" s="461">
        <f t="shared" si="212"/>
        <v>0.19182700014186532</v>
      </c>
      <c r="AM170" s="461">
        <f t="shared" si="213"/>
        <v>0</v>
      </c>
      <c r="AN170" s="461">
        <f t="shared" si="214"/>
        <v>0.27329234208375436</v>
      </c>
      <c r="AO170" s="461">
        <f t="shared" si="215"/>
        <v>0.27329234208375436</v>
      </c>
      <c r="AP170" s="461">
        <f t="shared" si="216"/>
        <v>0</v>
      </c>
      <c r="AQ170" s="461">
        <f t="shared" si="217"/>
        <v>0</v>
      </c>
      <c r="AR170" s="461">
        <f t="shared" si="218"/>
        <v>0.27329234208375436</v>
      </c>
      <c r="AS170" s="461">
        <f t="shared" si="219"/>
        <v>0.99650823999914973</v>
      </c>
      <c r="AT170" s="461">
        <f t="shared" si="220"/>
        <v>0.30576277959975773</v>
      </c>
      <c r="AU170" s="461">
        <f t="shared" si="221"/>
        <v>0</v>
      </c>
      <c r="AV170" s="461">
        <f t="shared" si="222"/>
        <v>0</v>
      </c>
      <c r="AW170" s="461">
        <f t="shared" si="223"/>
        <v>0</v>
      </c>
      <c r="AX170" s="461">
        <f t="shared" si="224"/>
        <v>1</v>
      </c>
      <c r="AY170" s="461">
        <f t="shared" si="225"/>
        <v>0.19182700014186532</v>
      </c>
      <c r="AZ170" s="461">
        <f t="shared" si="226"/>
        <v>0</v>
      </c>
      <c r="BA170" s="461">
        <f t="shared" si="227"/>
        <v>0</v>
      </c>
      <c r="BB170" s="461">
        <f t="shared" si="228"/>
        <v>0</v>
      </c>
      <c r="BC170" s="461">
        <f t="shared" si="229"/>
        <v>0</v>
      </c>
      <c r="BD170" s="461">
        <f t="shared" si="230"/>
        <v>0</v>
      </c>
      <c r="BE170" s="461">
        <f t="shared" si="231"/>
        <v>0</v>
      </c>
      <c r="BF170" s="461">
        <f t="shared" si="232"/>
        <v>0</v>
      </c>
      <c r="BG170" s="461">
        <f t="shared" si="233"/>
        <v>0</v>
      </c>
      <c r="BH170" s="265"/>
      <c r="BI170" s="367">
        <f>'6. Network Design'!K77</f>
        <v>33689.14285714287</v>
      </c>
      <c r="BJ170" s="223"/>
    </row>
    <row r="171" spans="3:62">
      <c r="C171" s="256" t="str">
        <f t="shared" si="178"/>
        <v>S20</v>
      </c>
      <c r="D171" s="256" t="str">
        <f t="shared" si="178"/>
        <v>Subscribers</v>
      </c>
      <c r="E171" s="461">
        <f t="shared" si="179"/>
        <v>0</v>
      </c>
      <c r="F171" s="461">
        <f t="shared" si="180"/>
        <v>0</v>
      </c>
      <c r="G171" s="461">
        <f t="shared" si="181"/>
        <v>0</v>
      </c>
      <c r="H171" s="461">
        <f t="shared" si="182"/>
        <v>0</v>
      </c>
      <c r="I171" s="461">
        <f t="shared" si="183"/>
        <v>0</v>
      </c>
      <c r="J171" s="461">
        <f t="shared" si="184"/>
        <v>0</v>
      </c>
      <c r="K171" s="461">
        <f t="shared" si="185"/>
        <v>0</v>
      </c>
      <c r="L171" s="461">
        <f t="shared" si="186"/>
        <v>0</v>
      </c>
      <c r="M171" s="461">
        <f t="shared" si="187"/>
        <v>0</v>
      </c>
      <c r="N171" s="461">
        <f t="shared" si="188"/>
        <v>0</v>
      </c>
      <c r="O171" s="461">
        <f t="shared" si="189"/>
        <v>0</v>
      </c>
      <c r="P171" s="461">
        <f t="shared" si="190"/>
        <v>0</v>
      </c>
      <c r="Q171" s="461">
        <f t="shared" si="191"/>
        <v>0</v>
      </c>
      <c r="R171" s="461">
        <f t="shared" si="192"/>
        <v>0</v>
      </c>
      <c r="S171" s="461">
        <f t="shared" si="193"/>
        <v>0</v>
      </c>
      <c r="T171" s="461">
        <f t="shared" si="194"/>
        <v>0</v>
      </c>
      <c r="U171" s="461">
        <f t="shared" si="195"/>
        <v>0</v>
      </c>
      <c r="V171" s="461">
        <f t="shared" si="196"/>
        <v>0</v>
      </c>
      <c r="W171" s="461">
        <f t="shared" si="197"/>
        <v>0</v>
      </c>
      <c r="X171" s="461">
        <f t="shared" si="198"/>
        <v>0</v>
      </c>
      <c r="Y171" s="461">
        <f t="shared" si="199"/>
        <v>0</v>
      </c>
      <c r="Z171" s="461">
        <f t="shared" si="200"/>
        <v>0</v>
      </c>
      <c r="AA171" s="461">
        <f t="shared" si="201"/>
        <v>0</v>
      </c>
      <c r="AB171" s="461">
        <f t="shared" si="202"/>
        <v>0</v>
      </c>
      <c r="AC171" s="461">
        <f t="shared" si="203"/>
        <v>0</v>
      </c>
      <c r="AD171" s="461">
        <f t="shared" si="204"/>
        <v>0</v>
      </c>
      <c r="AE171" s="461">
        <f t="shared" si="205"/>
        <v>0</v>
      </c>
      <c r="AF171" s="461">
        <f t="shared" si="206"/>
        <v>0</v>
      </c>
      <c r="AG171" s="461">
        <f t="shared" si="207"/>
        <v>0</v>
      </c>
      <c r="AH171" s="461">
        <f t="shared" si="208"/>
        <v>0</v>
      </c>
      <c r="AI171" s="461">
        <f t="shared" si="209"/>
        <v>0</v>
      </c>
      <c r="AJ171" s="461">
        <f t="shared" si="210"/>
        <v>0</v>
      </c>
      <c r="AK171" s="461">
        <f t="shared" si="211"/>
        <v>0</v>
      </c>
      <c r="AL171" s="461">
        <f t="shared" si="212"/>
        <v>0</v>
      </c>
      <c r="AM171" s="461">
        <f t="shared" si="213"/>
        <v>0</v>
      </c>
      <c r="AN171" s="461">
        <f t="shared" si="214"/>
        <v>0</v>
      </c>
      <c r="AO171" s="461">
        <f t="shared" si="215"/>
        <v>0</v>
      </c>
      <c r="AP171" s="461">
        <f t="shared" si="216"/>
        <v>0</v>
      </c>
      <c r="AQ171" s="461">
        <f t="shared" si="217"/>
        <v>0</v>
      </c>
      <c r="AR171" s="461">
        <f t="shared" si="218"/>
        <v>0</v>
      </c>
      <c r="AS171" s="461">
        <f t="shared" si="219"/>
        <v>0</v>
      </c>
      <c r="AT171" s="461">
        <f t="shared" si="220"/>
        <v>0</v>
      </c>
      <c r="AU171" s="461">
        <f t="shared" si="221"/>
        <v>0</v>
      </c>
      <c r="AV171" s="461">
        <f t="shared" si="222"/>
        <v>0</v>
      </c>
      <c r="AW171" s="461">
        <f t="shared" si="223"/>
        <v>0</v>
      </c>
      <c r="AX171" s="461">
        <f t="shared" si="224"/>
        <v>0</v>
      </c>
      <c r="AY171" s="461">
        <f t="shared" si="225"/>
        <v>0</v>
      </c>
      <c r="AZ171" s="461">
        <f t="shared" si="226"/>
        <v>0</v>
      </c>
      <c r="BA171" s="461">
        <f t="shared" si="227"/>
        <v>0</v>
      </c>
      <c r="BB171" s="461">
        <f t="shared" si="228"/>
        <v>0</v>
      </c>
      <c r="BC171" s="461">
        <f t="shared" si="229"/>
        <v>0</v>
      </c>
      <c r="BD171" s="461">
        <f t="shared" si="230"/>
        <v>0</v>
      </c>
      <c r="BE171" s="461">
        <f t="shared" si="231"/>
        <v>0</v>
      </c>
      <c r="BF171" s="461">
        <f t="shared" si="232"/>
        <v>0</v>
      </c>
      <c r="BG171" s="461">
        <f t="shared" si="233"/>
        <v>0</v>
      </c>
      <c r="BH171" s="265"/>
      <c r="BI171" s="367">
        <f>'6. Network Design'!K78</f>
        <v>0</v>
      </c>
      <c r="BJ171" s="223"/>
    </row>
    <row r="172" spans="3:62">
      <c r="C172" s="256" t="str">
        <f t="shared" si="178"/>
        <v>S21</v>
      </c>
      <c r="D172" s="256" t="str">
        <f t="shared" si="178"/>
        <v>OTHER: complete as required</v>
      </c>
      <c r="E172" s="461">
        <f t="shared" si="179"/>
        <v>0</v>
      </c>
      <c r="F172" s="461">
        <f t="shared" si="180"/>
        <v>0</v>
      </c>
      <c r="G172" s="461">
        <f t="shared" si="181"/>
        <v>0</v>
      </c>
      <c r="H172" s="461">
        <f t="shared" si="182"/>
        <v>0</v>
      </c>
      <c r="I172" s="461">
        <f t="shared" si="183"/>
        <v>0</v>
      </c>
      <c r="J172" s="461">
        <f t="shared" si="184"/>
        <v>0</v>
      </c>
      <c r="K172" s="461">
        <f t="shared" si="185"/>
        <v>0</v>
      </c>
      <c r="L172" s="461">
        <f t="shared" si="186"/>
        <v>0</v>
      </c>
      <c r="M172" s="461">
        <f t="shared" si="187"/>
        <v>0</v>
      </c>
      <c r="N172" s="461">
        <f t="shared" si="188"/>
        <v>0</v>
      </c>
      <c r="O172" s="461">
        <f t="shared" si="189"/>
        <v>0</v>
      </c>
      <c r="P172" s="461">
        <f t="shared" si="190"/>
        <v>0</v>
      </c>
      <c r="Q172" s="461">
        <f t="shared" si="191"/>
        <v>0</v>
      </c>
      <c r="R172" s="461">
        <f t="shared" si="192"/>
        <v>0</v>
      </c>
      <c r="S172" s="461">
        <f t="shared" si="193"/>
        <v>0</v>
      </c>
      <c r="T172" s="461">
        <f t="shared" si="194"/>
        <v>0</v>
      </c>
      <c r="U172" s="461">
        <f t="shared" si="195"/>
        <v>0</v>
      </c>
      <c r="V172" s="461">
        <f t="shared" si="196"/>
        <v>0</v>
      </c>
      <c r="W172" s="461">
        <f t="shared" si="197"/>
        <v>0</v>
      </c>
      <c r="X172" s="461">
        <f t="shared" si="198"/>
        <v>0</v>
      </c>
      <c r="Y172" s="461">
        <f t="shared" si="199"/>
        <v>0</v>
      </c>
      <c r="Z172" s="461">
        <f t="shared" si="200"/>
        <v>0</v>
      </c>
      <c r="AA172" s="461">
        <f t="shared" si="201"/>
        <v>0</v>
      </c>
      <c r="AB172" s="461">
        <f t="shared" si="202"/>
        <v>0</v>
      </c>
      <c r="AC172" s="461">
        <f t="shared" si="203"/>
        <v>0</v>
      </c>
      <c r="AD172" s="461">
        <f t="shared" si="204"/>
        <v>0</v>
      </c>
      <c r="AE172" s="461">
        <f t="shared" si="205"/>
        <v>0</v>
      </c>
      <c r="AF172" s="461">
        <f t="shared" si="206"/>
        <v>0</v>
      </c>
      <c r="AG172" s="461">
        <f t="shared" si="207"/>
        <v>0</v>
      </c>
      <c r="AH172" s="461">
        <f t="shared" si="208"/>
        <v>0</v>
      </c>
      <c r="AI172" s="461">
        <f t="shared" si="209"/>
        <v>0</v>
      </c>
      <c r="AJ172" s="461">
        <f t="shared" si="210"/>
        <v>0</v>
      </c>
      <c r="AK172" s="461">
        <f t="shared" si="211"/>
        <v>0</v>
      </c>
      <c r="AL172" s="461">
        <f t="shared" si="212"/>
        <v>0</v>
      </c>
      <c r="AM172" s="461">
        <f t="shared" si="213"/>
        <v>0</v>
      </c>
      <c r="AN172" s="461">
        <f t="shared" si="214"/>
        <v>0</v>
      </c>
      <c r="AO172" s="461">
        <f t="shared" si="215"/>
        <v>0</v>
      </c>
      <c r="AP172" s="461">
        <f t="shared" si="216"/>
        <v>0</v>
      </c>
      <c r="AQ172" s="461">
        <f t="shared" si="217"/>
        <v>0</v>
      </c>
      <c r="AR172" s="461">
        <f t="shared" si="218"/>
        <v>0</v>
      </c>
      <c r="AS172" s="461">
        <f t="shared" si="219"/>
        <v>0</v>
      </c>
      <c r="AT172" s="461">
        <f t="shared" si="220"/>
        <v>0</v>
      </c>
      <c r="AU172" s="461">
        <f t="shared" si="221"/>
        <v>0</v>
      </c>
      <c r="AV172" s="461">
        <f t="shared" si="222"/>
        <v>0</v>
      </c>
      <c r="AW172" s="461">
        <f t="shared" si="223"/>
        <v>0</v>
      </c>
      <c r="AX172" s="461">
        <f t="shared" si="224"/>
        <v>0</v>
      </c>
      <c r="AY172" s="461">
        <f t="shared" si="225"/>
        <v>0</v>
      </c>
      <c r="AZ172" s="461">
        <f t="shared" si="226"/>
        <v>0</v>
      </c>
      <c r="BA172" s="461">
        <f t="shared" si="227"/>
        <v>0</v>
      </c>
      <c r="BB172" s="461">
        <f t="shared" si="228"/>
        <v>0</v>
      </c>
      <c r="BC172" s="461">
        <f t="shared" si="229"/>
        <v>0</v>
      </c>
      <c r="BD172" s="461">
        <f t="shared" si="230"/>
        <v>0</v>
      </c>
      <c r="BE172" s="461">
        <f t="shared" si="231"/>
        <v>0</v>
      </c>
      <c r="BF172" s="461">
        <f t="shared" si="232"/>
        <v>0</v>
      </c>
      <c r="BG172" s="461">
        <f t="shared" si="233"/>
        <v>0</v>
      </c>
      <c r="BH172" s="265"/>
      <c r="BI172" s="367">
        <f>'6. Network Design'!K79</f>
        <v>0</v>
      </c>
      <c r="BJ172" s="223"/>
    </row>
    <row r="173" spans="3:62">
      <c r="C173" s="256" t="str">
        <f t="shared" si="178"/>
        <v>S22</v>
      </c>
      <c r="D173" s="256" t="str">
        <f t="shared" si="178"/>
        <v>OTHER: complete as required</v>
      </c>
      <c r="E173" s="461">
        <f t="shared" si="179"/>
        <v>0</v>
      </c>
      <c r="F173" s="461">
        <f t="shared" si="180"/>
        <v>0</v>
      </c>
      <c r="G173" s="461">
        <f t="shared" si="181"/>
        <v>0</v>
      </c>
      <c r="H173" s="461">
        <f t="shared" si="182"/>
        <v>0</v>
      </c>
      <c r="I173" s="461">
        <f t="shared" si="183"/>
        <v>0</v>
      </c>
      <c r="J173" s="461">
        <f t="shared" si="184"/>
        <v>0</v>
      </c>
      <c r="K173" s="461">
        <f t="shared" si="185"/>
        <v>0</v>
      </c>
      <c r="L173" s="461">
        <f t="shared" si="186"/>
        <v>0</v>
      </c>
      <c r="M173" s="461">
        <f t="shared" si="187"/>
        <v>0</v>
      </c>
      <c r="N173" s="461">
        <f t="shared" si="188"/>
        <v>0</v>
      </c>
      <c r="O173" s="461">
        <f t="shared" si="189"/>
        <v>0</v>
      </c>
      <c r="P173" s="461">
        <f t="shared" si="190"/>
        <v>0</v>
      </c>
      <c r="Q173" s="461">
        <f t="shared" si="191"/>
        <v>0</v>
      </c>
      <c r="R173" s="461">
        <f t="shared" si="192"/>
        <v>0</v>
      </c>
      <c r="S173" s="461">
        <f t="shared" si="193"/>
        <v>0</v>
      </c>
      <c r="T173" s="461">
        <f t="shared" si="194"/>
        <v>0</v>
      </c>
      <c r="U173" s="461">
        <f t="shared" si="195"/>
        <v>0</v>
      </c>
      <c r="V173" s="461">
        <f t="shared" si="196"/>
        <v>0</v>
      </c>
      <c r="W173" s="461">
        <f t="shared" si="197"/>
        <v>0</v>
      </c>
      <c r="X173" s="461">
        <f t="shared" si="198"/>
        <v>0</v>
      </c>
      <c r="Y173" s="461">
        <f t="shared" si="199"/>
        <v>0</v>
      </c>
      <c r="Z173" s="461">
        <f t="shared" si="200"/>
        <v>0</v>
      </c>
      <c r="AA173" s="461">
        <f t="shared" si="201"/>
        <v>0</v>
      </c>
      <c r="AB173" s="461">
        <f t="shared" si="202"/>
        <v>0</v>
      </c>
      <c r="AC173" s="461">
        <f t="shared" si="203"/>
        <v>0</v>
      </c>
      <c r="AD173" s="461">
        <f t="shared" si="204"/>
        <v>0</v>
      </c>
      <c r="AE173" s="461">
        <f t="shared" si="205"/>
        <v>0</v>
      </c>
      <c r="AF173" s="461">
        <f t="shared" si="206"/>
        <v>0</v>
      </c>
      <c r="AG173" s="461">
        <f t="shared" si="207"/>
        <v>0</v>
      </c>
      <c r="AH173" s="461">
        <f t="shared" si="208"/>
        <v>0</v>
      </c>
      <c r="AI173" s="461">
        <f t="shared" si="209"/>
        <v>0</v>
      </c>
      <c r="AJ173" s="461">
        <f t="shared" si="210"/>
        <v>0</v>
      </c>
      <c r="AK173" s="461">
        <f t="shared" si="211"/>
        <v>0</v>
      </c>
      <c r="AL173" s="461">
        <f t="shared" si="212"/>
        <v>0</v>
      </c>
      <c r="AM173" s="461">
        <f t="shared" si="213"/>
        <v>0</v>
      </c>
      <c r="AN173" s="461">
        <f t="shared" si="214"/>
        <v>0</v>
      </c>
      <c r="AO173" s="461">
        <f t="shared" si="215"/>
        <v>0</v>
      </c>
      <c r="AP173" s="461">
        <f t="shared" si="216"/>
        <v>0</v>
      </c>
      <c r="AQ173" s="461">
        <f t="shared" si="217"/>
        <v>0</v>
      </c>
      <c r="AR173" s="461">
        <f t="shared" si="218"/>
        <v>0</v>
      </c>
      <c r="AS173" s="461">
        <f t="shared" si="219"/>
        <v>0</v>
      </c>
      <c r="AT173" s="461">
        <f t="shared" si="220"/>
        <v>0</v>
      </c>
      <c r="AU173" s="461">
        <f t="shared" si="221"/>
        <v>0</v>
      </c>
      <c r="AV173" s="461">
        <f t="shared" si="222"/>
        <v>0</v>
      </c>
      <c r="AW173" s="461">
        <f t="shared" si="223"/>
        <v>0</v>
      </c>
      <c r="AX173" s="461">
        <f t="shared" si="224"/>
        <v>0</v>
      </c>
      <c r="AY173" s="461">
        <f t="shared" si="225"/>
        <v>0</v>
      </c>
      <c r="AZ173" s="461">
        <f t="shared" si="226"/>
        <v>0</v>
      </c>
      <c r="BA173" s="461">
        <f t="shared" si="227"/>
        <v>0</v>
      </c>
      <c r="BB173" s="461">
        <f t="shared" si="228"/>
        <v>0</v>
      </c>
      <c r="BC173" s="461">
        <f t="shared" si="229"/>
        <v>0</v>
      </c>
      <c r="BD173" s="461">
        <f t="shared" si="230"/>
        <v>0</v>
      </c>
      <c r="BE173" s="461">
        <f t="shared" si="231"/>
        <v>0</v>
      </c>
      <c r="BF173" s="461">
        <f t="shared" si="232"/>
        <v>0</v>
      </c>
      <c r="BG173" s="461">
        <f t="shared" si="233"/>
        <v>0</v>
      </c>
      <c r="BH173" s="265"/>
      <c r="BI173" s="367">
        <f>'6. Network Design'!K80</f>
        <v>0</v>
      </c>
      <c r="BJ173" s="223"/>
    </row>
    <row r="174" spans="3:62">
      <c r="C174" s="256" t="str">
        <f t="shared" si="178"/>
        <v>S23</v>
      </c>
      <c r="D174" s="256" t="str">
        <f t="shared" si="178"/>
        <v>OTHER: complete as required</v>
      </c>
      <c r="E174" s="461">
        <f t="shared" si="179"/>
        <v>0</v>
      </c>
      <c r="F174" s="461">
        <f t="shared" si="180"/>
        <v>0</v>
      </c>
      <c r="G174" s="461">
        <f t="shared" si="181"/>
        <v>0</v>
      </c>
      <c r="H174" s="461">
        <f t="shared" si="182"/>
        <v>0</v>
      </c>
      <c r="I174" s="461">
        <f t="shared" si="183"/>
        <v>0</v>
      </c>
      <c r="J174" s="461">
        <f t="shared" si="184"/>
        <v>0</v>
      </c>
      <c r="K174" s="461">
        <f t="shared" si="185"/>
        <v>0</v>
      </c>
      <c r="L174" s="461">
        <f t="shared" si="186"/>
        <v>0</v>
      </c>
      <c r="M174" s="461">
        <f t="shared" si="187"/>
        <v>0</v>
      </c>
      <c r="N174" s="461">
        <f t="shared" si="188"/>
        <v>0</v>
      </c>
      <c r="O174" s="461">
        <f t="shared" si="189"/>
        <v>0</v>
      </c>
      <c r="P174" s="461">
        <f t="shared" si="190"/>
        <v>0</v>
      </c>
      <c r="Q174" s="461">
        <f t="shared" si="191"/>
        <v>0</v>
      </c>
      <c r="R174" s="461">
        <f t="shared" si="192"/>
        <v>0</v>
      </c>
      <c r="S174" s="461">
        <f t="shared" si="193"/>
        <v>0</v>
      </c>
      <c r="T174" s="461">
        <f t="shared" si="194"/>
        <v>0</v>
      </c>
      <c r="U174" s="461">
        <f t="shared" si="195"/>
        <v>0</v>
      </c>
      <c r="V174" s="461">
        <f t="shared" si="196"/>
        <v>0</v>
      </c>
      <c r="W174" s="461">
        <f t="shared" si="197"/>
        <v>0</v>
      </c>
      <c r="X174" s="461">
        <f t="shared" si="198"/>
        <v>0</v>
      </c>
      <c r="Y174" s="461">
        <f t="shared" si="199"/>
        <v>0</v>
      </c>
      <c r="Z174" s="461">
        <f t="shared" si="200"/>
        <v>0</v>
      </c>
      <c r="AA174" s="461">
        <f t="shared" si="201"/>
        <v>0</v>
      </c>
      <c r="AB174" s="461">
        <f t="shared" si="202"/>
        <v>0</v>
      </c>
      <c r="AC174" s="461">
        <f t="shared" si="203"/>
        <v>0</v>
      </c>
      <c r="AD174" s="461">
        <f t="shared" si="204"/>
        <v>0</v>
      </c>
      <c r="AE174" s="461">
        <f t="shared" si="205"/>
        <v>0</v>
      </c>
      <c r="AF174" s="461">
        <f t="shared" si="206"/>
        <v>0</v>
      </c>
      <c r="AG174" s="461">
        <f t="shared" si="207"/>
        <v>0</v>
      </c>
      <c r="AH174" s="461">
        <f t="shared" si="208"/>
        <v>0</v>
      </c>
      <c r="AI174" s="461">
        <f t="shared" si="209"/>
        <v>0</v>
      </c>
      <c r="AJ174" s="461">
        <f t="shared" si="210"/>
        <v>0</v>
      </c>
      <c r="AK174" s="461">
        <f t="shared" si="211"/>
        <v>0</v>
      </c>
      <c r="AL174" s="461">
        <f t="shared" si="212"/>
        <v>0</v>
      </c>
      <c r="AM174" s="461">
        <f t="shared" si="213"/>
        <v>0</v>
      </c>
      <c r="AN174" s="461">
        <f t="shared" si="214"/>
        <v>0</v>
      </c>
      <c r="AO174" s="461">
        <f t="shared" si="215"/>
        <v>0</v>
      </c>
      <c r="AP174" s="461">
        <f t="shared" si="216"/>
        <v>0</v>
      </c>
      <c r="AQ174" s="461">
        <f t="shared" si="217"/>
        <v>0</v>
      </c>
      <c r="AR174" s="461">
        <f t="shared" si="218"/>
        <v>0</v>
      </c>
      <c r="AS174" s="461">
        <f t="shared" si="219"/>
        <v>0</v>
      </c>
      <c r="AT174" s="461">
        <f t="shared" si="220"/>
        <v>0</v>
      </c>
      <c r="AU174" s="461">
        <f t="shared" si="221"/>
        <v>0</v>
      </c>
      <c r="AV174" s="461">
        <f t="shared" si="222"/>
        <v>0</v>
      </c>
      <c r="AW174" s="461">
        <f t="shared" si="223"/>
        <v>0</v>
      </c>
      <c r="AX174" s="461">
        <f t="shared" si="224"/>
        <v>0</v>
      </c>
      <c r="AY174" s="461">
        <f t="shared" si="225"/>
        <v>0</v>
      </c>
      <c r="AZ174" s="461">
        <f t="shared" si="226"/>
        <v>0</v>
      </c>
      <c r="BA174" s="461">
        <f t="shared" si="227"/>
        <v>0</v>
      </c>
      <c r="BB174" s="461">
        <f t="shared" si="228"/>
        <v>0</v>
      </c>
      <c r="BC174" s="461">
        <f t="shared" si="229"/>
        <v>0</v>
      </c>
      <c r="BD174" s="461">
        <f t="shared" si="230"/>
        <v>0</v>
      </c>
      <c r="BE174" s="461">
        <f t="shared" si="231"/>
        <v>0</v>
      </c>
      <c r="BF174" s="461">
        <f t="shared" si="232"/>
        <v>0</v>
      </c>
      <c r="BG174" s="461">
        <f t="shared" si="233"/>
        <v>0</v>
      </c>
      <c r="BH174" s="265"/>
      <c r="BI174" s="367">
        <f>'6. Network Design'!K81</f>
        <v>0</v>
      </c>
      <c r="BJ174" s="223"/>
    </row>
    <row r="175" spans="3:62">
      <c r="C175" s="256" t="str">
        <f t="shared" si="178"/>
        <v>S24</v>
      </c>
      <c r="D175" s="256" t="str">
        <f t="shared" si="178"/>
        <v>OTHER: complete as required</v>
      </c>
      <c r="E175" s="461">
        <f t="shared" si="179"/>
        <v>0</v>
      </c>
      <c r="F175" s="461">
        <f t="shared" si="180"/>
        <v>0</v>
      </c>
      <c r="G175" s="461">
        <f t="shared" si="181"/>
        <v>0</v>
      </c>
      <c r="H175" s="461">
        <f t="shared" si="182"/>
        <v>0</v>
      </c>
      <c r="I175" s="461">
        <f t="shared" si="183"/>
        <v>0</v>
      </c>
      <c r="J175" s="461">
        <f t="shared" si="184"/>
        <v>0</v>
      </c>
      <c r="K175" s="461">
        <f t="shared" si="185"/>
        <v>0</v>
      </c>
      <c r="L175" s="461">
        <f t="shared" si="186"/>
        <v>0</v>
      </c>
      <c r="M175" s="461">
        <f t="shared" si="187"/>
        <v>0</v>
      </c>
      <c r="N175" s="461">
        <f t="shared" si="188"/>
        <v>0</v>
      </c>
      <c r="O175" s="461">
        <f t="shared" si="189"/>
        <v>0</v>
      </c>
      <c r="P175" s="461">
        <f t="shared" si="190"/>
        <v>0</v>
      </c>
      <c r="Q175" s="461">
        <f t="shared" si="191"/>
        <v>0</v>
      </c>
      <c r="R175" s="461">
        <f t="shared" si="192"/>
        <v>0</v>
      </c>
      <c r="S175" s="461">
        <f t="shared" si="193"/>
        <v>0</v>
      </c>
      <c r="T175" s="461">
        <f t="shared" si="194"/>
        <v>0</v>
      </c>
      <c r="U175" s="461">
        <f t="shared" si="195"/>
        <v>0</v>
      </c>
      <c r="V175" s="461">
        <f t="shared" si="196"/>
        <v>0</v>
      </c>
      <c r="W175" s="461">
        <f t="shared" si="197"/>
        <v>0</v>
      </c>
      <c r="X175" s="461">
        <f t="shared" si="198"/>
        <v>0</v>
      </c>
      <c r="Y175" s="461">
        <f t="shared" si="199"/>
        <v>0</v>
      </c>
      <c r="Z175" s="461">
        <f t="shared" si="200"/>
        <v>0</v>
      </c>
      <c r="AA175" s="461">
        <f t="shared" si="201"/>
        <v>0</v>
      </c>
      <c r="AB175" s="461">
        <f t="shared" si="202"/>
        <v>0</v>
      </c>
      <c r="AC175" s="461">
        <f t="shared" si="203"/>
        <v>0</v>
      </c>
      <c r="AD175" s="461">
        <f t="shared" si="204"/>
        <v>0</v>
      </c>
      <c r="AE175" s="461">
        <f t="shared" si="205"/>
        <v>0</v>
      </c>
      <c r="AF175" s="461">
        <f t="shared" si="206"/>
        <v>0</v>
      </c>
      <c r="AG175" s="461">
        <f t="shared" si="207"/>
        <v>0</v>
      </c>
      <c r="AH175" s="461">
        <f t="shared" si="208"/>
        <v>0</v>
      </c>
      <c r="AI175" s="461">
        <f t="shared" si="209"/>
        <v>0</v>
      </c>
      <c r="AJ175" s="461">
        <f t="shared" si="210"/>
        <v>0</v>
      </c>
      <c r="AK175" s="461">
        <f t="shared" si="211"/>
        <v>0</v>
      </c>
      <c r="AL175" s="461">
        <f t="shared" si="212"/>
        <v>0</v>
      </c>
      <c r="AM175" s="461">
        <f t="shared" si="213"/>
        <v>0</v>
      </c>
      <c r="AN175" s="461">
        <f t="shared" si="214"/>
        <v>0</v>
      </c>
      <c r="AO175" s="461">
        <f t="shared" si="215"/>
        <v>0</v>
      </c>
      <c r="AP175" s="461">
        <f t="shared" si="216"/>
        <v>0</v>
      </c>
      <c r="AQ175" s="461">
        <f t="shared" si="217"/>
        <v>0</v>
      </c>
      <c r="AR175" s="461">
        <f t="shared" si="218"/>
        <v>0</v>
      </c>
      <c r="AS175" s="461">
        <f t="shared" si="219"/>
        <v>0</v>
      </c>
      <c r="AT175" s="461">
        <f t="shared" si="220"/>
        <v>0</v>
      </c>
      <c r="AU175" s="461">
        <f t="shared" si="221"/>
        <v>0</v>
      </c>
      <c r="AV175" s="461">
        <f t="shared" si="222"/>
        <v>0</v>
      </c>
      <c r="AW175" s="461">
        <f t="shared" si="223"/>
        <v>0</v>
      </c>
      <c r="AX175" s="461">
        <f t="shared" si="224"/>
        <v>0</v>
      </c>
      <c r="AY175" s="461">
        <f t="shared" si="225"/>
        <v>0</v>
      </c>
      <c r="AZ175" s="461">
        <f t="shared" si="226"/>
        <v>0</v>
      </c>
      <c r="BA175" s="461">
        <f t="shared" si="227"/>
        <v>0</v>
      </c>
      <c r="BB175" s="461">
        <f t="shared" si="228"/>
        <v>0</v>
      </c>
      <c r="BC175" s="461">
        <f t="shared" si="229"/>
        <v>0</v>
      </c>
      <c r="BD175" s="461">
        <f t="shared" si="230"/>
        <v>0</v>
      </c>
      <c r="BE175" s="461">
        <f t="shared" si="231"/>
        <v>0</v>
      </c>
      <c r="BF175" s="461">
        <f t="shared" si="232"/>
        <v>0</v>
      </c>
      <c r="BG175" s="461">
        <f t="shared" si="233"/>
        <v>0</v>
      </c>
      <c r="BH175" s="265"/>
      <c r="BI175" s="367">
        <f>'6. Network Design'!K82</f>
        <v>0</v>
      </c>
      <c r="BJ175" s="223"/>
    </row>
    <row r="176" spans="3:62">
      <c r="C176" s="256" t="str">
        <f t="shared" si="178"/>
        <v>S25</v>
      </c>
      <c r="D176" s="256" t="str">
        <f t="shared" si="178"/>
        <v>OTHER: complete as required</v>
      </c>
      <c r="E176" s="461">
        <f t="shared" si="179"/>
        <v>0</v>
      </c>
      <c r="F176" s="461">
        <f t="shared" si="180"/>
        <v>0</v>
      </c>
      <c r="G176" s="461">
        <f t="shared" si="181"/>
        <v>0</v>
      </c>
      <c r="H176" s="461">
        <f t="shared" si="182"/>
        <v>0</v>
      </c>
      <c r="I176" s="461">
        <f t="shared" si="183"/>
        <v>0</v>
      </c>
      <c r="J176" s="461">
        <f t="shared" si="184"/>
        <v>0</v>
      </c>
      <c r="K176" s="461">
        <f t="shared" si="185"/>
        <v>0</v>
      </c>
      <c r="L176" s="461">
        <f t="shared" si="186"/>
        <v>0</v>
      </c>
      <c r="M176" s="461">
        <f t="shared" si="187"/>
        <v>0</v>
      </c>
      <c r="N176" s="461">
        <f t="shared" si="188"/>
        <v>0</v>
      </c>
      <c r="O176" s="461">
        <f t="shared" si="189"/>
        <v>0</v>
      </c>
      <c r="P176" s="461">
        <f t="shared" si="190"/>
        <v>0</v>
      </c>
      <c r="Q176" s="461">
        <f t="shared" si="191"/>
        <v>0</v>
      </c>
      <c r="R176" s="461">
        <f t="shared" si="192"/>
        <v>0</v>
      </c>
      <c r="S176" s="461">
        <f t="shared" si="193"/>
        <v>0</v>
      </c>
      <c r="T176" s="461">
        <f t="shared" si="194"/>
        <v>0</v>
      </c>
      <c r="U176" s="461">
        <f t="shared" si="195"/>
        <v>0</v>
      </c>
      <c r="V176" s="461">
        <f t="shared" si="196"/>
        <v>0</v>
      </c>
      <c r="W176" s="461">
        <f t="shared" si="197"/>
        <v>0</v>
      </c>
      <c r="X176" s="461">
        <f t="shared" si="198"/>
        <v>0</v>
      </c>
      <c r="Y176" s="461">
        <f t="shared" si="199"/>
        <v>0</v>
      </c>
      <c r="Z176" s="461">
        <f t="shared" si="200"/>
        <v>0</v>
      </c>
      <c r="AA176" s="461">
        <f t="shared" si="201"/>
        <v>0</v>
      </c>
      <c r="AB176" s="461">
        <f t="shared" si="202"/>
        <v>0</v>
      </c>
      <c r="AC176" s="461">
        <f t="shared" si="203"/>
        <v>0</v>
      </c>
      <c r="AD176" s="461">
        <f t="shared" si="204"/>
        <v>0</v>
      </c>
      <c r="AE176" s="461">
        <f t="shared" si="205"/>
        <v>0</v>
      </c>
      <c r="AF176" s="461">
        <f t="shared" si="206"/>
        <v>0</v>
      </c>
      <c r="AG176" s="461">
        <f t="shared" si="207"/>
        <v>0</v>
      </c>
      <c r="AH176" s="461">
        <f t="shared" si="208"/>
        <v>0</v>
      </c>
      <c r="AI176" s="461">
        <f t="shared" si="209"/>
        <v>0</v>
      </c>
      <c r="AJ176" s="461">
        <f t="shared" si="210"/>
        <v>0</v>
      </c>
      <c r="AK176" s="461">
        <f t="shared" si="211"/>
        <v>0</v>
      </c>
      <c r="AL176" s="461">
        <f t="shared" si="212"/>
        <v>0</v>
      </c>
      <c r="AM176" s="461">
        <f t="shared" si="213"/>
        <v>0</v>
      </c>
      <c r="AN176" s="461">
        <f t="shared" si="214"/>
        <v>0</v>
      </c>
      <c r="AO176" s="461">
        <f t="shared" si="215"/>
        <v>0</v>
      </c>
      <c r="AP176" s="461">
        <f t="shared" si="216"/>
        <v>0</v>
      </c>
      <c r="AQ176" s="461">
        <f t="shared" si="217"/>
        <v>0</v>
      </c>
      <c r="AR176" s="461">
        <f t="shared" si="218"/>
        <v>0</v>
      </c>
      <c r="AS176" s="461">
        <f t="shared" si="219"/>
        <v>0</v>
      </c>
      <c r="AT176" s="461">
        <f t="shared" si="220"/>
        <v>0</v>
      </c>
      <c r="AU176" s="461">
        <f t="shared" si="221"/>
        <v>0</v>
      </c>
      <c r="AV176" s="461">
        <f t="shared" si="222"/>
        <v>0</v>
      </c>
      <c r="AW176" s="461">
        <f t="shared" si="223"/>
        <v>0</v>
      </c>
      <c r="AX176" s="461">
        <f t="shared" si="224"/>
        <v>0</v>
      </c>
      <c r="AY176" s="461">
        <f t="shared" si="225"/>
        <v>0</v>
      </c>
      <c r="AZ176" s="461">
        <f t="shared" si="226"/>
        <v>0</v>
      </c>
      <c r="BA176" s="461">
        <f t="shared" si="227"/>
        <v>0</v>
      </c>
      <c r="BB176" s="461">
        <f t="shared" si="228"/>
        <v>0</v>
      </c>
      <c r="BC176" s="461">
        <f t="shared" si="229"/>
        <v>0</v>
      </c>
      <c r="BD176" s="461">
        <f t="shared" si="230"/>
        <v>0</v>
      </c>
      <c r="BE176" s="461">
        <f t="shared" si="231"/>
        <v>0</v>
      </c>
      <c r="BF176" s="461">
        <f t="shared" si="232"/>
        <v>0</v>
      </c>
      <c r="BG176" s="461">
        <f t="shared" si="233"/>
        <v>0</v>
      </c>
      <c r="BH176" s="265"/>
      <c r="BI176" s="367">
        <f>'6. Network Design'!K83</f>
        <v>0</v>
      </c>
      <c r="BJ176" s="223"/>
    </row>
    <row r="177" spans="3:63">
      <c r="C177" s="256" t="str">
        <f t="shared" si="178"/>
        <v>S26</v>
      </c>
      <c r="D177" s="256" t="str">
        <f t="shared" si="178"/>
        <v>OTHER: complete as required</v>
      </c>
      <c r="E177" s="461">
        <f t="shared" si="179"/>
        <v>0</v>
      </c>
      <c r="F177" s="461">
        <f t="shared" si="180"/>
        <v>0</v>
      </c>
      <c r="G177" s="461">
        <f t="shared" si="181"/>
        <v>0</v>
      </c>
      <c r="H177" s="461">
        <f t="shared" si="182"/>
        <v>0</v>
      </c>
      <c r="I177" s="461">
        <f t="shared" si="183"/>
        <v>0</v>
      </c>
      <c r="J177" s="461">
        <f t="shared" si="184"/>
        <v>0</v>
      </c>
      <c r="K177" s="461">
        <f t="shared" si="185"/>
        <v>0</v>
      </c>
      <c r="L177" s="461">
        <f t="shared" si="186"/>
        <v>0</v>
      </c>
      <c r="M177" s="461">
        <f t="shared" si="187"/>
        <v>0</v>
      </c>
      <c r="N177" s="461">
        <f t="shared" si="188"/>
        <v>0</v>
      </c>
      <c r="O177" s="461">
        <f t="shared" si="189"/>
        <v>0</v>
      </c>
      <c r="P177" s="461">
        <f t="shared" si="190"/>
        <v>0</v>
      </c>
      <c r="Q177" s="461">
        <f t="shared" si="191"/>
        <v>0</v>
      </c>
      <c r="R177" s="461">
        <f t="shared" si="192"/>
        <v>0</v>
      </c>
      <c r="S177" s="461">
        <f t="shared" si="193"/>
        <v>0</v>
      </c>
      <c r="T177" s="461">
        <f t="shared" si="194"/>
        <v>0</v>
      </c>
      <c r="U177" s="461">
        <f t="shared" si="195"/>
        <v>0</v>
      </c>
      <c r="V177" s="461">
        <f t="shared" si="196"/>
        <v>0</v>
      </c>
      <c r="W177" s="461">
        <f t="shared" si="197"/>
        <v>0</v>
      </c>
      <c r="X177" s="461">
        <f t="shared" si="198"/>
        <v>0</v>
      </c>
      <c r="Y177" s="461">
        <f t="shared" si="199"/>
        <v>0</v>
      </c>
      <c r="Z177" s="461">
        <f t="shared" si="200"/>
        <v>0</v>
      </c>
      <c r="AA177" s="461">
        <f t="shared" si="201"/>
        <v>0</v>
      </c>
      <c r="AB177" s="461">
        <f t="shared" si="202"/>
        <v>0</v>
      </c>
      <c r="AC177" s="461">
        <f t="shared" si="203"/>
        <v>0</v>
      </c>
      <c r="AD177" s="461">
        <f t="shared" si="204"/>
        <v>0</v>
      </c>
      <c r="AE177" s="461">
        <f t="shared" si="205"/>
        <v>0</v>
      </c>
      <c r="AF177" s="461">
        <f t="shared" si="206"/>
        <v>0</v>
      </c>
      <c r="AG177" s="461">
        <f t="shared" si="207"/>
        <v>0</v>
      </c>
      <c r="AH177" s="461">
        <f t="shared" si="208"/>
        <v>0</v>
      </c>
      <c r="AI177" s="461">
        <f t="shared" si="209"/>
        <v>0</v>
      </c>
      <c r="AJ177" s="461">
        <f t="shared" si="210"/>
        <v>0</v>
      </c>
      <c r="AK177" s="461">
        <f t="shared" si="211"/>
        <v>0</v>
      </c>
      <c r="AL177" s="461">
        <f t="shared" si="212"/>
        <v>0</v>
      </c>
      <c r="AM177" s="461">
        <f t="shared" si="213"/>
        <v>0</v>
      </c>
      <c r="AN177" s="461">
        <f t="shared" si="214"/>
        <v>0</v>
      </c>
      <c r="AO177" s="461">
        <f t="shared" si="215"/>
        <v>0</v>
      </c>
      <c r="AP177" s="461">
        <f t="shared" si="216"/>
        <v>0</v>
      </c>
      <c r="AQ177" s="461">
        <f t="shared" si="217"/>
        <v>0</v>
      </c>
      <c r="AR177" s="461">
        <f t="shared" si="218"/>
        <v>0</v>
      </c>
      <c r="AS177" s="461">
        <f t="shared" si="219"/>
        <v>0</v>
      </c>
      <c r="AT177" s="461">
        <f t="shared" si="220"/>
        <v>0</v>
      </c>
      <c r="AU177" s="461">
        <f t="shared" si="221"/>
        <v>0</v>
      </c>
      <c r="AV177" s="461">
        <f t="shared" si="222"/>
        <v>0</v>
      </c>
      <c r="AW177" s="461">
        <f t="shared" si="223"/>
        <v>0</v>
      </c>
      <c r="AX177" s="461">
        <f t="shared" si="224"/>
        <v>0</v>
      </c>
      <c r="AY177" s="461">
        <f t="shared" si="225"/>
        <v>0</v>
      </c>
      <c r="AZ177" s="461">
        <f t="shared" si="226"/>
        <v>0</v>
      </c>
      <c r="BA177" s="461">
        <f t="shared" si="227"/>
        <v>0</v>
      </c>
      <c r="BB177" s="461">
        <f t="shared" si="228"/>
        <v>0</v>
      </c>
      <c r="BC177" s="461">
        <f t="shared" si="229"/>
        <v>0</v>
      </c>
      <c r="BD177" s="461">
        <f t="shared" si="230"/>
        <v>0</v>
      </c>
      <c r="BE177" s="461">
        <f t="shared" si="231"/>
        <v>0</v>
      </c>
      <c r="BF177" s="461">
        <f t="shared" si="232"/>
        <v>0</v>
      </c>
      <c r="BG177" s="461">
        <f t="shared" si="233"/>
        <v>0</v>
      </c>
      <c r="BH177" s="265"/>
      <c r="BI177" s="367">
        <f>'6. Network Design'!K84</f>
        <v>0</v>
      </c>
      <c r="BJ177" s="223"/>
    </row>
    <row r="178" spans="3:63">
      <c r="C178" s="256" t="str">
        <f t="shared" si="178"/>
        <v>S27</v>
      </c>
      <c r="D178" s="256" t="str">
        <f t="shared" si="178"/>
        <v>OTHER: complete as required</v>
      </c>
      <c r="E178" s="461">
        <f t="shared" si="179"/>
        <v>0</v>
      </c>
      <c r="F178" s="461">
        <f t="shared" si="180"/>
        <v>0</v>
      </c>
      <c r="G178" s="461">
        <f t="shared" si="181"/>
        <v>0</v>
      </c>
      <c r="H178" s="461">
        <f t="shared" si="182"/>
        <v>0</v>
      </c>
      <c r="I178" s="461">
        <f t="shared" si="183"/>
        <v>0</v>
      </c>
      <c r="J178" s="461">
        <f t="shared" si="184"/>
        <v>0</v>
      </c>
      <c r="K178" s="461">
        <f t="shared" si="185"/>
        <v>0</v>
      </c>
      <c r="L178" s="461">
        <f t="shared" si="186"/>
        <v>0</v>
      </c>
      <c r="M178" s="461">
        <f t="shared" si="187"/>
        <v>0</v>
      </c>
      <c r="N178" s="461">
        <f t="shared" si="188"/>
        <v>0</v>
      </c>
      <c r="O178" s="461">
        <f t="shared" si="189"/>
        <v>0</v>
      </c>
      <c r="P178" s="461">
        <f t="shared" si="190"/>
        <v>0</v>
      </c>
      <c r="Q178" s="461">
        <f t="shared" si="191"/>
        <v>0</v>
      </c>
      <c r="R178" s="461">
        <f t="shared" si="192"/>
        <v>0</v>
      </c>
      <c r="S178" s="461">
        <f t="shared" si="193"/>
        <v>0</v>
      </c>
      <c r="T178" s="461">
        <f t="shared" si="194"/>
        <v>0</v>
      </c>
      <c r="U178" s="461">
        <f t="shared" si="195"/>
        <v>0</v>
      </c>
      <c r="V178" s="461">
        <f t="shared" si="196"/>
        <v>0</v>
      </c>
      <c r="W178" s="461">
        <f t="shared" si="197"/>
        <v>0</v>
      </c>
      <c r="X178" s="461">
        <f t="shared" si="198"/>
        <v>0</v>
      </c>
      <c r="Y178" s="461">
        <f t="shared" si="199"/>
        <v>0</v>
      </c>
      <c r="Z178" s="461">
        <f t="shared" si="200"/>
        <v>0</v>
      </c>
      <c r="AA178" s="461">
        <f t="shared" si="201"/>
        <v>0</v>
      </c>
      <c r="AB178" s="461">
        <f t="shared" si="202"/>
        <v>0</v>
      </c>
      <c r="AC178" s="461">
        <f t="shared" si="203"/>
        <v>0</v>
      </c>
      <c r="AD178" s="461">
        <f t="shared" si="204"/>
        <v>0</v>
      </c>
      <c r="AE178" s="461">
        <f t="shared" si="205"/>
        <v>0</v>
      </c>
      <c r="AF178" s="461">
        <f t="shared" si="206"/>
        <v>0</v>
      </c>
      <c r="AG178" s="461">
        <f t="shared" si="207"/>
        <v>0</v>
      </c>
      <c r="AH178" s="461">
        <f t="shared" si="208"/>
        <v>0</v>
      </c>
      <c r="AI178" s="461">
        <f t="shared" si="209"/>
        <v>0</v>
      </c>
      <c r="AJ178" s="461">
        <f t="shared" si="210"/>
        <v>0</v>
      </c>
      <c r="AK178" s="461">
        <f t="shared" si="211"/>
        <v>0</v>
      </c>
      <c r="AL178" s="461">
        <f t="shared" si="212"/>
        <v>0</v>
      </c>
      <c r="AM178" s="461">
        <f t="shared" si="213"/>
        <v>0</v>
      </c>
      <c r="AN178" s="461">
        <f t="shared" si="214"/>
        <v>0</v>
      </c>
      <c r="AO178" s="461">
        <f t="shared" si="215"/>
        <v>0</v>
      </c>
      <c r="AP178" s="461">
        <f t="shared" si="216"/>
        <v>0</v>
      </c>
      <c r="AQ178" s="461">
        <f t="shared" si="217"/>
        <v>0</v>
      </c>
      <c r="AR178" s="461">
        <f t="shared" si="218"/>
        <v>0</v>
      </c>
      <c r="AS178" s="461">
        <f t="shared" si="219"/>
        <v>0</v>
      </c>
      <c r="AT178" s="461">
        <f t="shared" si="220"/>
        <v>0</v>
      </c>
      <c r="AU178" s="461">
        <f t="shared" si="221"/>
        <v>0</v>
      </c>
      <c r="AV178" s="461">
        <f t="shared" si="222"/>
        <v>0</v>
      </c>
      <c r="AW178" s="461">
        <f t="shared" si="223"/>
        <v>0</v>
      </c>
      <c r="AX178" s="461">
        <f t="shared" si="224"/>
        <v>0</v>
      </c>
      <c r="AY178" s="461">
        <f t="shared" si="225"/>
        <v>0</v>
      </c>
      <c r="AZ178" s="461">
        <f t="shared" si="226"/>
        <v>0</v>
      </c>
      <c r="BA178" s="461">
        <f t="shared" si="227"/>
        <v>0</v>
      </c>
      <c r="BB178" s="461">
        <f t="shared" si="228"/>
        <v>0</v>
      </c>
      <c r="BC178" s="461">
        <f t="shared" si="229"/>
        <v>0</v>
      </c>
      <c r="BD178" s="461">
        <f t="shared" si="230"/>
        <v>0</v>
      </c>
      <c r="BE178" s="461">
        <f t="shared" si="231"/>
        <v>0</v>
      </c>
      <c r="BF178" s="461">
        <f t="shared" si="232"/>
        <v>0</v>
      </c>
      <c r="BG178" s="461">
        <f t="shared" si="233"/>
        <v>0</v>
      </c>
      <c r="BH178" s="265"/>
      <c r="BI178" s="367">
        <f>'6. Network Design'!K85</f>
        <v>0</v>
      </c>
      <c r="BJ178" s="223"/>
    </row>
    <row r="179" spans="3:63">
      <c r="C179" s="256" t="str">
        <f t="shared" si="178"/>
        <v>S28</v>
      </c>
      <c r="D179" s="256" t="str">
        <f t="shared" si="178"/>
        <v>OTHER: complete as required</v>
      </c>
      <c r="E179" s="461">
        <f t="shared" si="179"/>
        <v>0</v>
      </c>
      <c r="F179" s="461">
        <f t="shared" si="180"/>
        <v>0</v>
      </c>
      <c r="G179" s="461">
        <f t="shared" si="181"/>
        <v>0</v>
      </c>
      <c r="H179" s="461">
        <f t="shared" si="182"/>
        <v>0</v>
      </c>
      <c r="I179" s="461">
        <f t="shared" si="183"/>
        <v>0</v>
      </c>
      <c r="J179" s="461">
        <f t="shared" si="184"/>
        <v>0</v>
      </c>
      <c r="K179" s="461">
        <f t="shared" si="185"/>
        <v>0</v>
      </c>
      <c r="L179" s="461">
        <f t="shared" si="186"/>
        <v>0</v>
      </c>
      <c r="M179" s="461">
        <f t="shared" si="187"/>
        <v>0</v>
      </c>
      <c r="N179" s="461">
        <f t="shared" si="188"/>
        <v>0</v>
      </c>
      <c r="O179" s="461">
        <f t="shared" si="189"/>
        <v>0</v>
      </c>
      <c r="P179" s="461">
        <f t="shared" si="190"/>
        <v>0</v>
      </c>
      <c r="Q179" s="461">
        <f t="shared" si="191"/>
        <v>0</v>
      </c>
      <c r="R179" s="461">
        <f t="shared" si="192"/>
        <v>0</v>
      </c>
      <c r="S179" s="461">
        <f t="shared" si="193"/>
        <v>0</v>
      </c>
      <c r="T179" s="461">
        <f t="shared" si="194"/>
        <v>0</v>
      </c>
      <c r="U179" s="461">
        <f t="shared" si="195"/>
        <v>0</v>
      </c>
      <c r="V179" s="461">
        <f t="shared" si="196"/>
        <v>0</v>
      </c>
      <c r="W179" s="461">
        <f t="shared" si="197"/>
        <v>0</v>
      </c>
      <c r="X179" s="461">
        <f t="shared" si="198"/>
        <v>0</v>
      </c>
      <c r="Y179" s="461">
        <f t="shared" si="199"/>
        <v>0</v>
      </c>
      <c r="Z179" s="461">
        <f t="shared" si="200"/>
        <v>0</v>
      </c>
      <c r="AA179" s="461">
        <f t="shared" si="201"/>
        <v>0</v>
      </c>
      <c r="AB179" s="461">
        <f t="shared" si="202"/>
        <v>0</v>
      </c>
      <c r="AC179" s="461">
        <f t="shared" si="203"/>
        <v>0</v>
      </c>
      <c r="AD179" s="461">
        <f t="shared" si="204"/>
        <v>0</v>
      </c>
      <c r="AE179" s="461">
        <f t="shared" si="205"/>
        <v>0</v>
      </c>
      <c r="AF179" s="461">
        <f t="shared" si="206"/>
        <v>0</v>
      </c>
      <c r="AG179" s="461">
        <f t="shared" si="207"/>
        <v>0</v>
      </c>
      <c r="AH179" s="461">
        <f t="shared" si="208"/>
        <v>0</v>
      </c>
      <c r="AI179" s="461">
        <f t="shared" si="209"/>
        <v>0</v>
      </c>
      <c r="AJ179" s="461">
        <f t="shared" si="210"/>
        <v>0</v>
      </c>
      <c r="AK179" s="461">
        <f t="shared" si="211"/>
        <v>0</v>
      </c>
      <c r="AL179" s="461">
        <f t="shared" si="212"/>
        <v>0</v>
      </c>
      <c r="AM179" s="461">
        <f t="shared" si="213"/>
        <v>0</v>
      </c>
      <c r="AN179" s="461">
        <f t="shared" si="214"/>
        <v>0</v>
      </c>
      <c r="AO179" s="461">
        <f t="shared" si="215"/>
        <v>0</v>
      </c>
      <c r="AP179" s="461">
        <f t="shared" si="216"/>
        <v>0</v>
      </c>
      <c r="AQ179" s="461">
        <f t="shared" si="217"/>
        <v>0</v>
      </c>
      <c r="AR179" s="461">
        <f t="shared" si="218"/>
        <v>0</v>
      </c>
      <c r="AS179" s="461">
        <f t="shared" si="219"/>
        <v>0</v>
      </c>
      <c r="AT179" s="461">
        <f t="shared" si="220"/>
        <v>0</v>
      </c>
      <c r="AU179" s="461">
        <f t="shared" si="221"/>
        <v>0</v>
      </c>
      <c r="AV179" s="461">
        <f t="shared" si="222"/>
        <v>0</v>
      </c>
      <c r="AW179" s="461">
        <f t="shared" si="223"/>
        <v>0</v>
      </c>
      <c r="AX179" s="461">
        <f t="shared" si="224"/>
        <v>0</v>
      </c>
      <c r="AY179" s="461">
        <f t="shared" si="225"/>
        <v>0</v>
      </c>
      <c r="AZ179" s="461">
        <f t="shared" si="226"/>
        <v>0</v>
      </c>
      <c r="BA179" s="461">
        <f t="shared" si="227"/>
        <v>0</v>
      </c>
      <c r="BB179" s="461">
        <f t="shared" si="228"/>
        <v>0</v>
      </c>
      <c r="BC179" s="461">
        <f t="shared" si="229"/>
        <v>0</v>
      </c>
      <c r="BD179" s="461">
        <f t="shared" si="230"/>
        <v>0</v>
      </c>
      <c r="BE179" s="461">
        <f t="shared" si="231"/>
        <v>0</v>
      </c>
      <c r="BF179" s="461">
        <f t="shared" si="232"/>
        <v>0</v>
      </c>
      <c r="BG179" s="461">
        <f t="shared" si="233"/>
        <v>0</v>
      </c>
      <c r="BH179" s="265"/>
      <c r="BI179" s="367">
        <f>'6. Network Design'!K86</f>
        <v>0</v>
      </c>
      <c r="BJ179" s="223"/>
    </row>
    <row r="180" spans="3:63">
      <c r="C180" s="256" t="str">
        <f t="shared" si="178"/>
        <v>S29</v>
      </c>
      <c r="D180" s="256" t="str">
        <f t="shared" si="178"/>
        <v>OTHER: complete as required</v>
      </c>
      <c r="E180" s="461">
        <f t="shared" si="179"/>
        <v>0</v>
      </c>
      <c r="F180" s="461">
        <f t="shared" si="180"/>
        <v>0</v>
      </c>
      <c r="G180" s="461">
        <f t="shared" si="181"/>
        <v>0</v>
      </c>
      <c r="H180" s="461">
        <f t="shared" si="182"/>
        <v>0</v>
      </c>
      <c r="I180" s="461">
        <f t="shared" si="183"/>
        <v>0</v>
      </c>
      <c r="J180" s="461">
        <f t="shared" si="184"/>
        <v>0</v>
      </c>
      <c r="K180" s="461">
        <f t="shared" si="185"/>
        <v>0</v>
      </c>
      <c r="L180" s="461">
        <f t="shared" si="186"/>
        <v>0</v>
      </c>
      <c r="M180" s="461">
        <f t="shared" si="187"/>
        <v>0</v>
      </c>
      <c r="N180" s="461">
        <f t="shared" si="188"/>
        <v>0</v>
      </c>
      <c r="O180" s="461">
        <f t="shared" si="189"/>
        <v>0</v>
      </c>
      <c r="P180" s="461">
        <f t="shared" si="190"/>
        <v>0</v>
      </c>
      <c r="Q180" s="461">
        <f t="shared" si="191"/>
        <v>0</v>
      </c>
      <c r="R180" s="461">
        <f t="shared" si="192"/>
        <v>0</v>
      </c>
      <c r="S180" s="461">
        <f t="shared" si="193"/>
        <v>0</v>
      </c>
      <c r="T180" s="461">
        <f t="shared" si="194"/>
        <v>0</v>
      </c>
      <c r="U180" s="461">
        <f t="shared" si="195"/>
        <v>0</v>
      </c>
      <c r="V180" s="461">
        <f t="shared" si="196"/>
        <v>0</v>
      </c>
      <c r="W180" s="461">
        <f t="shared" si="197"/>
        <v>0</v>
      </c>
      <c r="X180" s="461">
        <f t="shared" si="198"/>
        <v>0</v>
      </c>
      <c r="Y180" s="461">
        <f t="shared" si="199"/>
        <v>0</v>
      </c>
      <c r="Z180" s="461">
        <f t="shared" si="200"/>
        <v>0</v>
      </c>
      <c r="AA180" s="461">
        <f t="shared" si="201"/>
        <v>0</v>
      </c>
      <c r="AB180" s="461">
        <f t="shared" si="202"/>
        <v>0</v>
      </c>
      <c r="AC180" s="461">
        <f t="shared" si="203"/>
        <v>0</v>
      </c>
      <c r="AD180" s="461">
        <f t="shared" si="204"/>
        <v>0</v>
      </c>
      <c r="AE180" s="461">
        <f t="shared" si="205"/>
        <v>0</v>
      </c>
      <c r="AF180" s="461">
        <f t="shared" si="206"/>
        <v>0</v>
      </c>
      <c r="AG180" s="461">
        <f t="shared" si="207"/>
        <v>0</v>
      </c>
      <c r="AH180" s="461">
        <f t="shared" si="208"/>
        <v>0</v>
      </c>
      <c r="AI180" s="461">
        <f t="shared" si="209"/>
        <v>0</v>
      </c>
      <c r="AJ180" s="461">
        <f t="shared" si="210"/>
        <v>0</v>
      </c>
      <c r="AK180" s="461">
        <f t="shared" si="211"/>
        <v>0</v>
      </c>
      <c r="AL180" s="461">
        <f t="shared" si="212"/>
        <v>0</v>
      </c>
      <c r="AM180" s="461">
        <f t="shared" si="213"/>
        <v>0</v>
      </c>
      <c r="AN180" s="461">
        <f t="shared" si="214"/>
        <v>0</v>
      </c>
      <c r="AO180" s="461">
        <f t="shared" si="215"/>
        <v>0</v>
      </c>
      <c r="AP180" s="461">
        <f t="shared" si="216"/>
        <v>0</v>
      </c>
      <c r="AQ180" s="461">
        <f t="shared" si="217"/>
        <v>0</v>
      </c>
      <c r="AR180" s="461">
        <f t="shared" si="218"/>
        <v>0</v>
      </c>
      <c r="AS180" s="461">
        <f t="shared" si="219"/>
        <v>0</v>
      </c>
      <c r="AT180" s="461">
        <f t="shared" si="220"/>
        <v>0</v>
      </c>
      <c r="AU180" s="461">
        <f t="shared" si="221"/>
        <v>0</v>
      </c>
      <c r="AV180" s="461">
        <f t="shared" si="222"/>
        <v>0</v>
      </c>
      <c r="AW180" s="461">
        <f t="shared" si="223"/>
        <v>0</v>
      </c>
      <c r="AX180" s="461">
        <f t="shared" si="224"/>
        <v>0</v>
      </c>
      <c r="AY180" s="461">
        <f t="shared" si="225"/>
        <v>0</v>
      </c>
      <c r="AZ180" s="461">
        <f t="shared" si="226"/>
        <v>0</v>
      </c>
      <c r="BA180" s="461">
        <f t="shared" si="227"/>
        <v>0</v>
      </c>
      <c r="BB180" s="461">
        <f t="shared" si="228"/>
        <v>0</v>
      </c>
      <c r="BC180" s="461">
        <f t="shared" si="229"/>
        <v>0</v>
      </c>
      <c r="BD180" s="461">
        <f t="shared" si="230"/>
        <v>0</v>
      </c>
      <c r="BE180" s="461">
        <f t="shared" si="231"/>
        <v>0</v>
      </c>
      <c r="BF180" s="461">
        <f t="shared" si="232"/>
        <v>0</v>
      </c>
      <c r="BG180" s="461">
        <f t="shared" si="233"/>
        <v>0</v>
      </c>
      <c r="BH180" s="265"/>
      <c r="BI180" s="367">
        <f>'6. Network Design'!K87</f>
        <v>0</v>
      </c>
      <c r="BJ180" s="223"/>
    </row>
    <row r="181" spans="3:63">
      <c r="C181" s="256" t="str">
        <f t="shared" si="178"/>
        <v>S30</v>
      </c>
      <c r="D181" s="256" t="str">
        <f t="shared" si="178"/>
        <v>OTHER: complete as required</v>
      </c>
      <c r="E181" s="461">
        <f t="shared" si="179"/>
        <v>0</v>
      </c>
      <c r="F181" s="461">
        <f t="shared" si="180"/>
        <v>0</v>
      </c>
      <c r="G181" s="461">
        <f t="shared" si="181"/>
        <v>0</v>
      </c>
      <c r="H181" s="461">
        <f t="shared" si="182"/>
        <v>0</v>
      </c>
      <c r="I181" s="461">
        <f t="shared" si="183"/>
        <v>0</v>
      </c>
      <c r="J181" s="461">
        <f t="shared" si="184"/>
        <v>0</v>
      </c>
      <c r="K181" s="461">
        <f t="shared" si="185"/>
        <v>0</v>
      </c>
      <c r="L181" s="461">
        <f t="shared" si="186"/>
        <v>0</v>
      </c>
      <c r="M181" s="461">
        <f t="shared" si="187"/>
        <v>0</v>
      </c>
      <c r="N181" s="461">
        <f t="shared" si="188"/>
        <v>0</v>
      </c>
      <c r="O181" s="461">
        <f t="shared" si="189"/>
        <v>0</v>
      </c>
      <c r="P181" s="461">
        <f t="shared" si="190"/>
        <v>0</v>
      </c>
      <c r="Q181" s="461">
        <f>Q44*BI181/(IF(SUMPRODUCT($Q$15:$Q$44,$BI$152:$BI$181)=0,1,SUMPRODUCT($Q$15:$Q$44,$BI$152:$BI$181)))</f>
        <v>0</v>
      </c>
      <c r="R181" s="461">
        <f t="shared" si="192"/>
        <v>0</v>
      </c>
      <c r="S181" s="461">
        <f t="shared" si="193"/>
        <v>0</v>
      </c>
      <c r="T181" s="461">
        <f t="shared" si="194"/>
        <v>0</v>
      </c>
      <c r="U181" s="461">
        <f t="shared" si="195"/>
        <v>0</v>
      </c>
      <c r="V181" s="461">
        <f t="shared" si="196"/>
        <v>0</v>
      </c>
      <c r="W181" s="461">
        <f t="shared" si="197"/>
        <v>0</v>
      </c>
      <c r="X181" s="461">
        <f t="shared" si="198"/>
        <v>0</v>
      </c>
      <c r="Y181" s="461">
        <f t="shared" si="199"/>
        <v>0</v>
      </c>
      <c r="Z181" s="461">
        <f t="shared" si="200"/>
        <v>0</v>
      </c>
      <c r="AA181" s="461">
        <f t="shared" si="201"/>
        <v>0</v>
      </c>
      <c r="AB181" s="461">
        <f t="shared" si="202"/>
        <v>0</v>
      </c>
      <c r="AC181" s="461">
        <f t="shared" si="203"/>
        <v>0</v>
      </c>
      <c r="AD181" s="461">
        <f t="shared" si="204"/>
        <v>0</v>
      </c>
      <c r="AE181" s="461">
        <f t="shared" si="205"/>
        <v>0</v>
      </c>
      <c r="AF181" s="461">
        <f t="shared" si="206"/>
        <v>0</v>
      </c>
      <c r="AG181" s="461">
        <f t="shared" si="207"/>
        <v>0</v>
      </c>
      <c r="AH181" s="461">
        <f t="shared" si="208"/>
        <v>0</v>
      </c>
      <c r="AI181" s="461">
        <f t="shared" si="209"/>
        <v>0</v>
      </c>
      <c r="AJ181" s="461">
        <f t="shared" si="210"/>
        <v>0</v>
      </c>
      <c r="AK181" s="461">
        <f t="shared" si="211"/>
        <v>0</v>
      </c>
      <c r="AL181" s="461">
        <f t="shared" si="212"/>
        <v>0</v>
      </c>
      <c r="AM181" s="461">
        <f t="shared" si="213"/>
        <v>0</v>
      </c>
      <c r="AN181" s="461">
        <f t="shared" si="214"/>
        <v>0</v>
      </c>
      <c r="AO181" s="461">
        <f t="shared" si="215"/>
        <v>0</v>
      </c>
      <c r="AP181" s="461">
        <f t="shared" si="216"/>
        <v>0</v>
      </c>
      <c r="AQ181" s="461">
        <f t="shared" si="217"/>
        <v>0</v>
      </c>
      <c r="AR181" s="461">
        <f t="shared" si="218"/>
        <v>0</v>
      </c>
      <c r="AS181" s="461">
        <f t="shared" si="219"/>
        <v>0</v>
      </c>
      <c r="AT181" s="461">
        <f t="shared" si="220"/>
        <v>0</v>
      </c>
      <c r="AU181" s="461">
        <f t="shared" si="221"/>
        <v>0</v>
      </c>
      <c r="AV181" s="461">
        <f t="shared" si="222"/>
        <v>0</v>
      </c>
      <c r="AW181" s="461">
        <f t="shared" si="223"/>
        <v>0</v>
      </c>
      <c r="AX181" s="461">
        <f t="shared" si="224"/>
        <v>0</v>
      </c>
      <c r="AY181" s="461">
        <f t="shared" si="225"/>
        <v>0</v>
      </c>
      <c r="AZ181" s="461">
        <f t="shared" si="226"/>
        <v>0</v>
      </c>
      <c r="BA181" s="461">
        <f t="shared" si="227"/>
        <v>0</v>
      </c>
      <c r="BB181" s="461">
        <f t="shared" si="228"/>
        <v>0</v>
      </c>
      <c r="BC181" s="461">
        <f t="shared" si="229"/>
        <v>0</v>
      </c>
      <c r="BD181" s="461">
        <f t="shared" si="230"/>
        <v>0</v>
      </c>
      <c r="BE181" s="461">
        <f t="shared" si="231"/>
        <v>0</v>
      </c>
      <c r="BF181" s="461">
        <f t="shared" si="232"/>
        <v>0</v>
      </c>
      <c r="BG181" s="461">
        <f t="shared" si="233"/>
        <v>0</v>
      </c>
      <c r="BH181" s="265"/>
      <c r="BI181" s="367">
        <f>'6. Network Design'!K88</f>
        <v>0</v>
      </c>
      <c r="BJ181" s="223"/>
    </row>
    <row r="182" spans="3:63">
      <c r="C182" s="256" t="str">
        <f t="shared" si="178"/>
        <v>End</v>
      </c>
      <c r="D182" s="238" t="s">
        <v>2</v>
      </c>
      <c r="E182" s="462">
        <f>SUM(E152:E181)</f>
        <v>1.0000000000000002</v>
      </c>
      <c r="F182" s="462">
        <f t="shared" ref="F182:BG182" si="234">SUM(F152:F181)</f>
        <v>1.0000000000000002</v>
      </c>
      <c r="G182" s="462">
        <f t="shared" si="234"/>
        <v>1.0000000000000002</v>
      </c>
      <c r="H182" s="462">
        <f t="shared" si="234"/>
        <v>1.0000000000000002</v>
      </c>
      <c r="I182" s="462">
        <f t="shared" si="234"/>
        <v>1.0000000000000002</v>
      </c>
      <c r="J182" s="462">
        <f t="shared" si="234"/>
        <v>1.0000000000000002</v>
      </c>
      <c r="K182" s="462">
        <f t="shared" si="234"/>
        <v>0.99999999999999989</v>
      </c>
      <c r="L182" s="462">
        <f>SUM(L152:L181)</f>
        <v>1</v>
      </c>
      <c r="M182" s="462">
        <f t="shared" si="234"/>
        <v>1</v>
      </c>
      <c r="N182" s="462">
        <f t="shared" si="234"/>
        <v>1</v>
      </c>
      <c r="O182" s="462">
        <f t="shared" si="234"/>
        <v>1</v>
      </c>
      <c r="P182" s="462">
        <f t="shared" si="234"/>
        <v>1</v>
      </c>
      <c r="Q182" s="462">
        <f t="shared" si="234"/>
        <v>1</v>
      </c>
      <c r="R182" s="462">
        <f t="shared" si="234"/>
        <v>1</v>
      </c>
      <c r="S182" s="462">
        <f t="shared" si="234"/>
        <v>1</v>
      </c>
      <c r="T182" s="462">
        <f t="shared" si="234"/>
        <v>1</v>
      </c>
      <c r="U182" s="462">
        <f t="shared" si="234"/>
        <v>0.99999999999999978</v>
      </c>
      <c r="V182" s="462">
        <f t="shared" si="234"/>
        <v>0.99999999999999989</v>
      </c>
      <c r="W182" s="462">
        <f t="shared" si="234"/>
        <v>1.0000000000000002</v>
      </c>
      <c r="X182" s="462">
        <f t="shared" si="234"/>
        <v>1</v>
      </c>
      <c r="Y182" s="462">
        <f t="shared" si="234"/>
        <v>1</v>
      </c>
      <c r="Z182" s="462">
        <f t="shared" si="234"/>
        <v>1</v>
      </c>
      <c r="AA182" s="462">
        <f t="shared" si="234"/>
        <v>1</v>
      </c>
      <c r="AB182" s="462">
        <f t="shared" si="234"/>
        <v>1.0000000000000002</v>
      </c>
      <c r="AC182" s="462">
        <f t="shared" si="234"/>
        <v>1.0000000000000002</v>
      </c>
      <c r="AD182" s="462">
        <f t="shared" si="234"/>
        <v>0</v>
      </c>
      <c r="AE182" s="462">
        <f t="shared" si="234"/>
        <v>0</v>
      </c>
      <c r="AF182" s="462">
        <f t="shared" si="234"/>
        <v>0</v>
      </c>
      <c r="AG182" s="462">
        <f t="shared" si="234"/>
        <v>0</v>
      </c>
      <c r="AH182" s="462">
        <f t="shared" si="234"/>
        <v>0</v>
      </c>
      <c r="AI182" s="462">
        <f t="shared" si="234"/>
        <v>1.0000000000000002</v>
      </c>
      <c r="AJ182" s="462">
        <f t="shared" si="234"/>
        <v>1.0000000000000002</v>
      </c>
      <c r="AK182" s="462">
        <f t="shared" si="234"/>
        <v>1.0000000000000002</v>
      </c>
      <c r="AL182" s="462">
        <f t="shared" si="234"/>
        <v>1.0000000000000002</v>
      </c>
      <c r="AM182" s="462">
        <f t="shared" si="234"/>
        <v>1.0000000000000002</v>
      </c>
      <c r="AN182" s="462">
        <f t="shared" si="234"/>
        <v>1</v>
      </c>
      <c r="AO182" s="462">
        <f t="shared" si="234"/>
        <v>1</v>
      </c>
      <c r="AP182" s="462">
        <f t="shared" si="234"/>
        <v>1</v>
      </c>
      <c r="AQ182" s="462">
        <f t="shared" si="234"/>
        <v>1</v>
      </c>
      <c r="AR182" s="462">
        <f t="shared" si="234"/>
        <v>1</v>
      </c>
      <c r="AS182" s="462">
        <f t="shared" si="234"/>
        <v>1</v>
      </c>
      <c r="AT182" s="462">
        <f t="shared" si="234"/>
        <v>0.99999999999999978</v>
      </c>
      <c r="AU182" s="462">
        <f t="shared" si="234"/>
        <v>0.99999999999999989</v>
      </c>
      <c r="AV182" s="462">
        <f t="shared" si="234"/>
        <v>1.0000000000000002</v>
      </c>
      <c r="AW182" s="462">
        <f t="shared" si="234"/>
        <v>1</v>
      </c>
      <c r="AX182" s="462">
        <f t="shared" si="234"/>
        <v>1</v>
      </c>
      <c r="AY182" s="462">
        <f t="shared" si="234"/>
        <v>1.0000000000000002</v>
      </c>
      <c r="AZ182" s="462">
        <f t="shared" si="234"/>
        <v>0</v>
      </c>
      <c r="BA182" s="462">
        <f t="shared" si="234"/>
        <v>0</v>
      </c>
      <c r="BB182" s="462">
        <f t="shared" si="234"/>
        <v>0</v>
      </c>
      <c r="BC182" s="462">
        <f t="shared" si="234"/>
        <v>0</v>
      </c>
      <c r="BD182" s="462">
        <f t="shared" si="234"/>
        <v>0</v>
      </c>
      <c r="BE182" s="462">
        <f t="shared" si="234"/>
        <v>0</v>
      </c>
      <c r="BF182" s="462">
        <f t="shared" si="234"/>
        <v>0</v>
      </c>
      <c r="BG182" s="462">
        <f t="shared" si="234"/>
        <v>0</v>
      </c>
      <c r="BH182" s="265"/>
      <c r="BI182" s="463">
        <f>SUM(BI152:BI181)</f>
        <v>123271.44844336087</v>
      </c>
      <c r="BJ182" s="493" t="str">
        <f>IF(BI182='6. Network Design'!K89,"OK","Not OK")</f>
        <v>OK</v>
      </c>
      <c r="BK182" s="494"/>
    </row>
    <row r="184" spans="3:63">
      <c r="BI184" s="715">
        <f>'6. Network Design'!L58</f>
        <v>2018</v>
      </c>
    </row>
    <row r="185" spans="3:63">
      <c r="C185" s="170">
        <f>'C. Masterfiles'!D147</f>
        <v>2018</v>
      </c>
      <c r="D185" s="238" t="s">
        <v>285</v>
      </c>
      <c r="E185" s="459" t="str">
        <f>E151</f>
        <v>TRX</v>
      </c>
      <c r="F185" s="459" t="str">
        <f t="shared" ref="F185:AH185" si="235">F151</f>
        <v>Radio</v>
      </c>
      <c r="G185" s="459" t="str">
        <f t="shared" si="235"/>
        <v>BTS</v>
      </c>
      <c r="H185" s="459" t="str">
        <f t="shared" si="235"/>
        <v>Node B</v>
      </c>
      <c r="I185" s="459" t="str">
        <f t="shared" si="235"/>
        <v>BSC</v>
      </c>
      <c r="J185" s="459" t="str">
        <f t="shared" si="235"/>
        <v>RNC</v>
      </c>
      <c r="K185" s="459" t="str">
        <f t="shared" si="235"/>
        <v>MSC</v>
      </c>
      <c r="L185" s="459" t="str">
        <f t="shared" si="235"/>
        <v>HLR</v>
      </c>
      <c r="M185" s="459" t="str">
        <f t="shared" si="235"/>
        <v>PPP</v>
      </c>
      <c r="N185" s="459" t="str">
        <f t="shared" si="235"/>
        <v>SMSG</v>
      </c>
      <c r="O185" s="459" t="str">
        <f t="shared" si="235"/>
        <v>SMSC</v>
      </c>
      <c r="P185" s="459" t="str">
        <f t="shared" si="235"/>
        <v>MMSC</v>
      </c>
      <c r="Q185" s="459" t="str">
        <f t="shared" si="235"/>
        <v>VMS</v>
      </c>
      <c r="R185" s="459" t="str">
        <f t="shared" si="235"/>
        <v>NMS</v>
      </c>
      <c r="S185" s="459" t="str">
        <f t="shared" si="235"/>
        <v>OSS</v>
      </c>
      <c r="T185" s="459" t="str">
        <f t="shared" si="235"/>
        <v>GPRS</v>
      </c>
      <c r="U185" s="459" t="str">
        <f t="shared" si="235"/>
        <v>BIL</v>
      </c>
      <c r="V185" s="459" t="str">
        <f t="shared" si="235"/>
        <v>IBIL</v>
      </c>
      <c r="W185" s="459" t="str">
        <f t="shared" si="235"/>
        <v>IGW</v>
      </c>
      <c r="X185" s="459" t="str">
        <f t="shared" si="235"/>
        <v>INT</v>
      </c>
      <c r="Y185" s="459" t="str">
        <f t="shared" si="235"/>
        <v>SGSN</v>
      </c>
      <c r="Z185" s="459" t="str">
        <f t="shared" si="235"/>
        <v>GGSN</v>
      </c>
      <c r="AA185" s="459" t="str">
        <f t="shared" si="235"/>
        <v>IN/NGN</v>
      </c>
      <c r="AB185" s="459" t="str">
        <f t="shared" si="235"/>
        <v>eNodeB</v>
      </c>
      <c r="AC185" s="459" t="str">
        <f t="shared" si="235"/>
        <v>eNodeB Radio</v>
      </c>
      <c r="AD185" s="459" t="str">
        <f t="shared" si="235"/>
        <v>OTHER</v>
      </c>
      <c r="AE185" s="459" t="str">
        <f t="shared" si="235"/>
        <v>OTHER</v>
      </c>
      <c r="AF185" s="459" t="str">
        <f t="shared" si="235"/>
        <v>OTHER</v>
      </c>
      <c r="AG185" s="459" t="str">
        <f t="shared" si="235"/>
        <v>OTHER</v>
      </c>
      <c r="AH185" s="459" t="str">
        <f t="shared" si="235"/>
        <v>OTHER</v>
      </c>
      <c r="AI185" s="459" t="str">
        <f>AI151</f>
        <v>BTS-BSC</v>
      </c>
      <c r="AJ185" s="459" t="str">
        <f t="shared" ref="AJ185:BG185" si="236">AJ151</f>
        <v>Node B-RNC</v>
      </c>
      <c r="AK185" s="459" t="str">
        <f t="shared" si="236"/>
        <v>BSC-MSC</v>
      </c>
      <c r="AL185" s="459" t="str">
        <f t="shared" si="236"/>
        <v>RNC-MSC</v>
      </c>
      <c r="AM185" s="459" t="str">
        <f t="shared" si="236"/>
        <v>MSC-MSC</v>
      </c>
      <c r="AN185" s="459" t="str">
        <f t="shared" si="236"/>
        <v>MSC-PPP</v>
      </c>
      <c r="AO185" s="459" t="str">
        <f t="shared" si="236"/>
        <v>MSC-HLR</v>
      </c>
      <c r="AP185" s="459" t="str">
        <f t="shared" si="236"/>
        <v>MSC-SMS</v>
      </c>
      <c r="AQ185" s="459" t="str">
        <f t="shared" si="236"/>
        <v>MSC-MMS</v>
      </c>
      <c r="AR185" s="459" t="str">
        <f t="shared" si="236"/>
        <v>MSC-OSS</v>
      </c>
      <c r="AS185" s="459" t="str">
        <f t="shared" si="236"/>
        <v>MSC-GPRS</v>
      </c>
      <c r="AT185" s="459" t="str">
        <f t="shared" si="236"/>
        <v>MSC-BIL</v>
      </c>
      <c r="AU185" s="459" t="str">
        <f t="shared" si="236"/>
        <v>MSC-IBIL</v>
      </c>
      <c r="AV185" s="459" t="str">
        <f t="shared" si="236"/>
        <v>MSC-IGW</v>
      </c>
      <c r="AW185" s="459" t="str">
        <f t="shared" si="236"/>
        <v>MSC-INT</v>
      </c>
      <c r="AX185" s="459" t="str">
        <f t="shared" si="236"/>
        <v>MSC-IN/NGIN</v>
      </c>
      <c r="AY185" s="459" t="str">
        <f t="shared" si="236"/>
        <v>eNodeB-MSC</v>
      </c>
      <c r="AZ185" s="459" t="str">
        <f t="shared" si="236"/>
        <v>OTHER: complete as required</v>
      </c>
      <c r="BA185" s="459" t="str">
        <f t="shared" si="236"/>
        <v>OTHER: complete as required</v>
      </c>
      <c r="BB185" s="459" t="str">
        <f t="shared" si="236"/>
        <v>OTHER: complete as required</v>
      </c>
      <c r="BC185" s="459" t="str">
        <f t="shared" si="236"/>
        <v>OTHER: complete as required</v>
      </c>
      <c r="BD185" s="459" t="str">
        <f t="shared" si="236"/>
        <v>OTHER: complete as required</v>
      </c>
      <c r="BE185" s="459" t="str">
        <f t="shared" si="236"/>
        <v>OTHER: complete as required</v>
      </c>
      <c r="BF185" s="459" t="str">
        <f t="shared" si="236"/>
        <v>OTHER: complete as required</v>
      </c>
      <c r="BG185" s="459" t="str">
        <f t="shared" si="236"/>
        <v>OTHER: complete as required</v>
      </c>
      <c r="BH185" s="265"/>
      <c r="BI185" s="712" t="s">
        <v>471</v>
      </c>
      <c r="BJ185" s="223"/>
    </row>
    <row r="186" spans="3:63">
      <c r="C186" s="256" t="str">
        <f t="shared" ref="C186:D215" si="237">C152</f>
        <v>S01</v>
      </c>
      <c r="D186" s="256" t="str">
        <f t="shared" si="237"/>
        <v>Повиквания в мрежата (On Net calls)</v>
      </c>
      <c r="E186" s="461">
        <f>E15*BI186/(IF(SUMPRODUCT($E$15:$E$44,$BI$186:$BI$215)=0,1,SUMPRODUCT($E$15:$E$44,$BI$186:$BI$215)))</f>
        <v>0.73711614235713996</v>
      </c>
      <c r="F186" s="461">
        <f>F15*BI186/(IF(SUMPRODUCT($F$15:$F$44,$BI$186:$BI$215)=0,1,SUMPRODUCT($F$15:$F$44,$BI$186:$BI$215)))</f>
        <v>0.59571736401262565</v>
      </c>
      <c r="G186" s="461">
        <f>G15*BI186/(IF(SUMPRODUCT($G$15:$G$44,$BI$186:$BI$215)=0,1,SUMPRODUCT($G$15:$G$44,$BI$186:$BI$215)))</f>
        <v>0.73711614235713996</v>
      </c>
      <c r="H186" s="461">
        <f>H15*BI186/(IF(SUMPRODUCT($H$15:$H$44,$BI$186:$BI$215)=0,1,SUMPRODUCT($H$15:$H$44,$BI$186:$BI$215)))</f>
        <v>0.59571736401262565</v>
      </c>
      <c r="I186" s="461">
        <f>I15*BI186/(IF(SUMPRODUCT($I$15:$I$44,$BI$186:$BI$215)=0,1,SUMPRODUCT($I$15:$I$44,$BI$186:$BI$215)))</f>
        <v>0.73711614235713996</v>
      </c>
      <c r="J186" s="461">
        <f>J15*BI186/(IF(SUMPRODUCT($J$15:$J$44,$BI$186:$BI$215)=0,1,SUMPRODUCT($J$15:$J$44,$BI$186:$BI$215)))</f>
        <v>0.59571736401262565</v>
      </c>
      <c r="K186" s="461">
        <f>K15*BI186/(IF(SUMPRODUCT($K$15:$K$44,$BI$186:$BI$215)=0,1,SUMPRODUCT($K$15:$K$44,$BI$186:$BI$215)))</f>
        <v>0.5404672933292608</v>
      </c>
      <c r="L186" s="461">
        <f>L15*BI186/(IF(SUMPRODUCT($L$15:$L$44,$BI$186:$BI$215)=0,1,SUMPRODUCT($L$15:$L$44,$BI$186:$BI$215)))</f>
        <v>0.42435369763007497</v>
      </c>
      <c r="M186" s="461">
        <f>M15*BI186/(IF(SUMPRODUCT($M$15:$M$44,$BI$186:$BI$215)=0,1,SUMPRODUCT($M$15:$M$44,$BI$186:$BI$215)))</f>
        <v>0.42435369763007497</v>
      </c>
      <c r="N186" s="461">
        <f>N15*BI186/(IF(SUMPRODUCT($N$15:$N$44,$BI$186:$BI$215)=0,1,SUMPRODUCT($N$15:$N$44,$BI$186:$BI$215)))</f>
        <v>0</v>
      </c>
      <c r="O186" s="461">
        <f>O15*BI186/(IF(SUMPRODUCT($O$15:$O$44,$BI$186:$BI$215)=0,1,SUMPRODUCT($O$15:$O$44,$BI$186:$BI$215)))</f>
        <v>0</v>
      </c>
      <c r="P186" s="461">
        <f>P15*BI186/(IF(SUMPRODUCT($P$15:$P$44,$BI$186:$BI$215)=0,1,SUMPRODUCT($P$15:$P$44,$BI$186:$BI$215)))</f>
        <v>0</v>
      </c>
      <c r="Q186" s="461">
        <f>Q15*BI186/(IF(SUMPRODUCT($Q$15:$Q$44,$BI$186:$BI$215)=0,1,SUMPRODUCT($Q$15:$Q$44,$BI$186:$BI$215)))</f>
        <v>0</v>
      </c>
      <c r="R186" s="461">
        <f>R15*BI186/(IF(SUMPRODUCT($R$15:$R$44,$BI$186:$BI$215)=0,1,SUMPRODUCT($R$15:$R$44,$BI$186:$BI$215)))</f>
        <v>0.42435369763007497</v>
      </c>
      <c r="S186" s="461">
        <f>S15*BI186/(IF(SUMPRODUCT($S$15:$S$44,$BI$186:$BI$215)=0,1,SUMPRODUCT($S$15:$S$44,$BI$186:$BI$215)))</f>
        <v>0.42435369763007497</v>
      </c>
      <c r="T186" s="461">
        <f>T15*BI186/(IF(SUMPRODUCT($T$15:$T$44,$BI$186:$BI$215)=0,1,SUMPRODUCT($T$15:$T$44,$BI$186:$BI$215)))</f>
        <v>0</v>
      </c>
      <c r="U186" s="461">
        <f>U15*BI186/(IF(SUMPRODUCT($U$15:$U$44,$BI$186:$BI$215)=0,1,SUMPRODUCT($U$15:$U$44,$BI$186:$BI$215)))</f>
        <v>0.47477205227010216</v>
      </c>
      <c r="V186" s="461">
        <f>V15*BI186/(IF(SUMPRODUCT($V$15:$V$44,$BI$186:$BI$215)=0,1,SUMPRODUCT($V$15:$V$44,$BI$186:$BI$215)))</f>
        <v>0</v>
      </c>
      <c r="W186" s="461">
        <f>W15*BI186/(IF(SUMPRODUCT($W$15:$W$44,$BI$186:$BI$215)=0,1,SUMPRODUCT($W$15:$W$44,$BI$186:$BI$215)))</f>
        <v>0</v>
      </c>
      <c r="X186" s="461">
        <f>X15*BI186/(IF(SUMPRODUCT($X$15:$X$44,$BI$186:$BI$215)=0,1,SUMPRODUCT($X$15:$X$44,$BI$186:$BI$215)))</f>
        <v>0</v>
      </c>
      <c r="Y186" s="461">
        <f>Y15*BI186/(IF(SUMPRODUCT($Y$15:$Y$44,$BI$186:$BI$215)=0,1,SUMPRODUCT($Y$15:$Y$44,$BI$186:$BI$215)))</f>
        <v>0</v>
      </c>
      <c r="Z186" s="461">
        <f>Z15*BI186/(IF(SUMPRODUCT($Z$15:$Z$44,$BI$186:$BI$215)=0,1,SUMPRODUCT($Z$15:$Z$44,$BI$186:$BI$215)))</f>
        <v>0</v>
      </c>
      <c r="AA186" s="461">
        <f>AA15*BI186/(IF(SUMPRODUCT($AA$15:$AA$44,$BI$186:$BI$215)=0,1,SUMPRODUCT($AA$15:$AA$44,$BI$186:$BI$215)))</f>
        <v>0</v>
      </c>
      <c r="AB186" s="461">
        <f>AB15*BI186/(IF(SUMPRODUCT($AB$15:$AB$44,$BI$186:$BI$215)=0,1,SUMPRODUCT($AB$15:$AB$44,$BI$186:$BI$215)))</f>
        <v>0.59571736401262565</v>
      </c>
      <c r="AC186" s="461">
        <f>AC15*BI186/(IF(SUMPRODUCT($AC$15:$AC$44,$BI$186:$BI$215)=0,1,SUMPRODUCT($AC$15:$AC$44,$BI$186:$BI$215)))</f>
        <v>0.59571736401262565</v>
      </c>
      <c r="AD186" s="461">
        <f>AD15*BI186/(IF(SUMPRODUCT($AD$15:$AD$44,$BI$186:$BI$215)=0,1,SUMPRODUCT($AD$15:$AD$44,$BI$186:$BI$215)))</f>
        <v>0</v>
      </c>
      <c r="AE186" s="461">
        <f>AE15*BI186/(IF(SUMPRODUCT($AE$15:$AE$44,$BI$186:$BI$215)=0,1,SUMPRODUCT($AE$15:$AE$44,$BI$186:$BI$215)))</f>
        <v>0</v>
      </c>
      <c r="AF186" s="461">
        <f>AF15*$BI186/(IF(SUMPRODUCT($AF$15:$AF$44,$BI$186:$BI$215)=0,1,SUMPRODUCT($AF$15:$AF$44,$BI$186:$BI$215)))</f>
        <v>0</v>
      </c>
      <c r="AG186" s="461">
        <f>AG15*$BI186/(IF(SUMPRODUCT($AG$15:$AG$44,$BI$186:$BI$215)=0,1,SUMPRODUCT($AG$15:$AG$44,$BI$186:$BI$215)))</f>
        <v>0</v>
      </c>
      <c r="AH186" s="461">
        <f>AH15*$BI186/(IF(SUMPRODUCT($AH$15:$AH$44,$BI$186:$BI$215)=0,1,SUMPRODUCT($AH$15:$AH$44,$BI$186:$BI$215)))</f>
        <v>0</v>
      </c>
      <c r="AI186" s="461">
        <f>AI15*$BI186/(IF(SUMPRODUCT($AI$15:$AI$44,$BI$186:$BI$215)=0,1,SUMPRODUCT($AI$15:$AI$44,$BI$186:$BI$215)))</f>
        <v>0.73711614235713996</v>
      </c>
      <c r="AJ186" s="461">
        <f>AJ15*$BI186/(IF(SUMPRODUCT($AJ$15:$AJ$44,$BI$186:$BI$215)=0,1,SUMPRODUCT($AJ$15:$AJ$44,$BI$186:$BI$215)))</f>
        <v>0.59571736401262565</v>
      </c>
      <c r="AK186" s="461">
        <f>AK15*$BI186/(IF(SUMPRODUCT($AK$15:$AK$44,$BI$186:$BI$215)=0,1,SUMPRODUCT($AK$15:$AK$44,$BI$186:$BI$215)))</f>
        <v>0.73711614235713996</v>
      </c>
      <c r="AL186" s="461">
        <f>AL15*$BI186/(IF(SUMPRODUCT($AL$15:$AL$44,$BI$186:$BI$215)=0,1,SUMPRODUCT($AL$15:$AL$44,$BI$186:$BI$215)))</f>
        <v>0.59571736401262565</v>
      </c>
      <c r="AM186" s="461">
        <f>AM15*$BI186/(IF(SUMPRODUCT($AM$15:$AM$44,$BI$186:$BI$215)=0,1,SUMPRODUCT($AM$15:$AM$44,$BI$186:$BI$215)))</f>
        <v>0.73711614235713996</v>
      </c>
      <c r="AN186" s="461">
        <f>AN15*$BI186/(IF(SUMPRODUCT($AN$15:$AN$44,$BI$186:$BI$215)=0,1,SUMPRODUCT($AN$15:$AN$44,$BI$186:$BI$215)))</f>
        <v>0.42435369763007497</v>
      </c>
      <c r="AO186" s="461">
        <f>AO15*$BI186/(IF(SUMPRODUCT($AO$15:$AO$44,$BI$186:$BI$215)=0,1,SUMPRODUCT($AO$15:$AO$44,$BI$186:$BI$215)))</f>
        <v>0.42435369763007497</v>
      </c>
      <c r="AP186" s="461">
        <f>AP15*$BI186/(IF(SUMPRODUCT($AP$15:$AP$44,$BI$186:$BI$215)=0,1,SUMPRODUCT($AP$15:$AP$44,$BI$186:$BI$215)))</f>
        <v>0</v>
      </c>
      <c r="AQ186" s="461">
        <f>AQ15*$BI186/(IF(SUMPRODUCT($AQ$15:$AQ$44,$BI$186:$BI$215)=0,1,SUMPRODUCT($AQ$15:$AQ$44,$BI$186:$BI$215)))</f>
        <v>0</v>
      </c>
      <c r="AR186" s="461">
        <f>AR15*$BI186/(IF(SUMPRODUCT($AR$15:$AR$44,$BI$186:$BI$215)=0,1,SUMPRODUCT($AR$15:$AR$44,$BI$186:$BI$215)))</f>
        <v>0.42435369763007497</v>
      </c>
      <c r="AS186" s="461">
        <f>AS15*$BI186/(IF(SUMPRODUCT($AS$15:$AS$44,$BI$186:$BI$215)=0,1,SUMPRODUCT($AS$15:$AS$44,$BI$186:$BI$215)))</f>
        <v>0</v>
      </c>
      <c r="AT186" s="461">
        <f>AT15*$BI186/(IF(SUMPRODUCT($AT$15:$AT$44,$BI$186:$BI$215)=0,1,SUMPRODUCT($AT$15:$AT$44,$BI$186:$BI$215)))</f>
        <v>0.47477205227010216</v>
      </c>
      <c r="AU186" s="461">
        <f>AU15*$BI186/(IF(SUMPRODUCT($AU$15:$AU$44,$BI$186:$BI$215)=0,1,SUMPRODUCT($AU$15:$AU$44,$BI$186:$BI$215)))</f>
        <v>0</v>
      </c>
      <c r="AV186" s="461">
        <f>AV15*$BI186/(IF(SUMPRODUCT($AV$15:$AV$44,$BI$186:$BI$215)=0,1,SUMPRODUCT($AV$15:$AV$44,$BI$186:$BI$215)))</f>
        <v>0</v>
      </c>
      <c r="AW186" s="461">
        <f>AW15*$BI186/(IF(SUMPRODUCT($AW$15:$AW$44,$BI$186:$BI$215)=0,1,SUMPRODUCT($AW$15:$AW$44,$BI$186:$BI$215)))</f>
        <v>0</v>
      </c>
      <c r="AX186" s="461">
        <f>AX15*$BI186/(IF(SUMPRODUCT($AX$15:$AX$44,$BI$186:$BI$215)=0,1,SUMPRODUCT($AX$15:$AX$44,$BI$186:$BI$215)))</f>
        <v>0</v>
      </c>
      <c r="AY186" s="461">
        <f>AY15*$BI186/(IF(SUMPRODUCT($AY$15:$AY$44,$BI$186:$BI$215)=0,1,SUMPRODUCT($AY$15:$AY$44,$BI$186:$BI$215)))</f>
        <v>0.59571736401262565</v>
      </c>
      <c r="AZ186" s="461">
        <f>AZ15*$BI186/(IF(SUMPRODUCT($AZ$15:$AZ$44,$BI$186:$BI$215)=0,1,SUMPRODUCT($AZ$15:$AZ$44,$BI$186:$BI$215)))</f>
        <v>0</v>
      </c>
      <c r="BA186" s="461">
        <f>BA15*$BI186/(IF(SUMPRODUCT($BA$15:$BA$44,$BI$186:$BI$215)=0,1,SUMPRODUCT($BA$15:$BA$44,$BI$186:$BI$215)))</f>
        <v>0</v>
      </c>
      <c r="BB186" s="461">
        <f>BB15*$BI186/(IF(SUMPRODUCT($BB$15:$BB$44,$BI$186:$BI$215)=0,1,SUMPRODUCT($BB$15:$BB$44,$BI$186:$BI$215)))</f>
        <v>0</v>
      </c>
      <c r="BC186" s="461">
        <f>BC15*$BI186/(IF(SUMPRODUCT($BC$15:$BC$44,$BI$186:$BI$215)=0,1,SUMPRODUCT($BC$15:$BC$44,$BI$186:$BI$215)))</f>
        <v>0</v>
      </c>
      <c r="BD186" s="461">
        <f>BD15*$BI186/(IF(SUMPRODUCT($BD$15:$BD$44,$BI$186:$BI$215)=0,1,SUMPRODUCT($BD$15:$BD$44,$BI$186:$BI$215)))</f>
        <v>0</v>
      </c>
      <c r="BE186" s="461">
        <f>BE15*$BI186/(IF(SUMPRODUCT($BE$15:$BE$44,$BI$186:$BI$215)=0,1,SUMPRODUCT($BE$15:$BE$44,$BI$186:$BI$215)))</f>
        <v>0</v>
      </c>
      <c r="BF186" s="461">
        <f>BF15*$BI186/(IF(SUMPRODUCT($BF$15:$BF$44,$BI$186:$BI$215)=0,1,SUMPRODUCT($BF$15:$BF$44,$BI$186:$BI$215)))</f>
        <v>0</v>
      </c>
      <c r="BG186" s="461">
        <f>BG15*$BI186/(IF(SUMPRODUCT($BG$15:$BG$44,$BI$186:$BI$215)=0,1,SUMPRODUCT($BG$15:$BG$44,$BI$186:$BI$215)))</f>
        <v>0</v>
      </c>
      <c r="BH186" s="265"/>
      <c r="BI186" s="367">
        <f>'6. Network Design'!L59</f>
        <v>53356.908858338444</v>
      </c>
      <c r="BJ186" s="223"/>
    </row>
    <row r="187" spans="3:63">
      <c r="C187" s="256" t="str">
        <f t="shared" si="237"/>
        <v>S02</v>
      </c>
      <c r="D187" s="256" t="str">
        <f t="shared" si="237"/>
        <v>Изходящи повиквания към фиксирана линия (Outgoing Calls to Fixed Line)</v>
      </c>
      <c r="E187" s="461">
        <f t="shared" ref="E187:E215" si="238">E16*BI187/(IF(SUMPRODUCT($E$15:$E$44,$BI$186:$BI$215)=0,1,SUMPRODUCT($E$15:$E$44,$BI$186:$BI$215)))</f>
        <v>5.924707527286118E-3</v>
      </c>
      <c r="F187" s="461">
        <f t="shared" ref="F187:F215" si="239">F16*BI187/(IF(SUMPRODUCT($F$15:$F$44,$BI$186:$BI$215)=0,1,SUMPRODUCT($F$15:$F$44,$BI$186:$BI$215)))</f>
        <v>4.7881886556088941E-3</v>
      </c>
      <c r="G187" s="461">
        <f t="shared" ref="G187:G215" si="240">G16*BI187/(IF(SUMPRODUCT($G$15:$G$44,$BI$186:$BI$215)=0,1,SUMPRODUCT($G$15:$G$44,$BI$186:$BI$215)))</f>
        <v>5.924707527286118E-3</v>
      </c>
      <c r="H187" s="461">
        <f t="shared" ref="H187:H215" si="241">H16*BI187/(IF(SUMPRODUCT($H$15:$H$44,$BI$186:$BI$215)=0,1,SUMPRODUCT($H$15:$H$44,$BI$186:$BI$215)))</f>
        <v>4.7881886556088941E-3</v>
      </c>
      <c r="I187" s="461">
        <f t="shared" ref="I187:I215" si="242">I16*BI187/(IF(SUMPRODUCT($I$15:$I$44,$BI$186:$BI$215)=0,1,SUMPRODUCT($I$15:$I$44,$BI$186:$BI$215)))</f>
        <v>5.924707527286118E-3</v>
      </c>
      <c r="J187" s="461">
        <f t="shared" ref="J187:J215" si="243">J16*BI187/(IF(SUMPRODUCT($J$15:$J$44,$BI$186:$BI$215)=0,1,SUMPRODUCT($J$15:$J$44,$BI$186:$BI$215)))</f>
        <v>4.7881886556088941E-3</v>
      </c>
      <c r="K187" s="461">
        <f t="shared" ref="K187:K215" si="244">K16*BI187/(IF(SUMPRODUCT($K$15:$K$44,$BI$186:$BI$215)=0,1,SUMPRODUCT($K$15:$K$44,$BI$186:$BI$215)))</f>
        <v>6.5161589681108339E-3</v>
      </c>
      <c r="L187" s="461">
        <f t="shared" ref="L187:L215" si="245">L16*BI187/(IF(SUMPRODUCT($L$15:$L$44,$BI$186:$BI$215)=0,1,SUMPRODUCT($L$15:$L$44,$BI$186:$BI$215)))</f>
        <v>6.8216428920978966E-3</v>
      </c>
      <c r="M187" s="461">
        <f t="shared" ref="M187:M215" si="246">M16*BI187/(IF(SUMPRODUCT($M$15:$M$44,$BI$186:$BI$215)=0,1,SUMPRODUCT($M$15:$M$44,$BI$186:$BI$215)))</f>
        <v>6.8216428920978966E-3</v>
      </c>
      <c r="N187" s="461">
        <f t="shared" ref="N187:N215" si="247">N16*BI187/(IF(SUMPRODUCT($N$15:$N$44,$BI$186:$BI$215)=0,1,SUMPRODUCT($N$15:$N$44,$BI$186:$BI$215)))</f>
        <v>0</v>
      </c>
      <c r="O187" s="461">
        <f t="shared" ref="O187:O215" si="248">O16*BI187/(IF(SUMPRODUCT($O$15:$O$44,$BI$186:$BI$215)=0,1,SUMPRODUCT($O$15:$O$44,$BI$186:$BI$215)))</f>
        <v>0</v>
      </c>
      <c r="P187" s="461">
        <f t="shared" ref="P187:P215" si="249">P16*BI187/(IF(SUMPRODUCT($P$15:$P$44,$BI$186:$BI$215)=0,1,SUMPRODUCT($P$15:$P$44,$BI$186:$BI$215)))</f>
        <v>0</v>
      </c>
      <c r="Q187" s="461">
        <f t="shared" ref="Q187:Q215" si="250">Q16*BI187/(IF(SUMPRODUCT($Q$15:$Q$44,$BI$186:$BI$215)=0,1,SUMPRODUCT($Q$15:$Q$44,$BI$186:$BI$215)))</f>
        <v>0</v>
      </c>
      <c r="R187" s="461">
        <f t="shared" ref="R187:R215" si="251">R16*BI187/(IF(SUMPRODUCT($R$15:$R$44,$BI$186:$BI$215)=0,1,SUMPRODUCT($R$15:$R$44,$BI$186:$BI$215)))</f>
        <v>6.8216428920978966E-3</v>
      </c>
      <c r="S187" s="461">
        <f t="shared" ref="S187:S215" si="252">S16*BI187/(IF(SUMPRODUCT($S$15:$S$44,$BI$186:$BI$215)=0,1,SUMPRODUCT($S$15:$S$44,$BI$186:$BI$215)))</f>
        <v>6.8216428920978966E-3</v>
      </c>
      <c r="T187" s="461">
        <f t="shared" ref="T187:T214" si="253">T16*BI187/(IF(SUMPRODUCT($T$15:$T$44,$BI$186:$BI$215)=0,1,SUMPRODUCT($T$15:$T$44,$BI$186:$BI$215)))</f>
        <v>0</v>
      </c>
      <c r="U187" s="461">
        <f t="shared" ref="U187:U215" si="254">U16*BI187/(IF(SUMPRODUCT($U$15:$U$44,$BI$186:$BI$215)=0,1,SUMPRODUCT($U$15:$U$44,$BI$186:$BI$215)))</f>
        <v>7.632136620518838E-3</v>
      </c>
      <c r="V187" s="461">
        <f t="shared" ref="V187:V215" si="255">V16*BI187/(IF(SUMPRODUCT($V$15:$V$44,$BI$186:$BI$215)=0,1,SUMPRODUCT($V$15:$V$44,$BI$186:$BI$215)))</f>
        <v>0</v>
      </c>
      <c r="W187" s="461">
        <f t="shared" ref="W187:W215" si="256">W16*BI187/(IF(SUMPRODUCT($W$15:$W$44,$BI$186:$BI$215)=0,1,SUMPRODUCT($W$15:$W$44,$BI$186:$BI$215)))</f>
        <v>2.6795506166024306E-2</v>
      </c>
      <c r="X187" s="461">
        <f t="shared" ref="X187:X215" si="257">X16*BI187/(IF(SUMPRODUCT($X$15:$X$44,$BI$186:$BI$215)=0,1,SUMPRODUCT($X$15:$X$44,$BI$186:$BI$215)))</f>
        <v>0</v>
      </c>
      <c r="Y187" s="461">
        <f t="shared" ref="Y187:Y215" si="258">Y16*BI187/(IF(SUMPRODUCT($Y$15:$Y$44,$BI$186:$BI$215)=0,1,SUMPRODUCT($Y$15:$Y$44,$BI$186:$BI$215)))</f>
        <v>0</v>
      </c>
      <c r="Z187" s="461">
        <f t="shared" ref="Z187:Z215" si="259">Z16*BI187/(IF(SUMPRODUCT($Z$15:$Z$44,$BI$186:$BI$215)=0,1,SUMPRODUCT($Z$15:$Z$44,$BI$186:$BI$215)))</f>
        <v>0</v>
      </c>
      <c r="AA187" s="461">
        <f t="shared" ref="AA187:AA215" si="260">AA16*BI187/(IF(SUMPRODUCT($AA$15:$AA$44,$BI$186:$BI$215)=0,1,SUMPRODUCT($AA$15:$AA$44,$BI$186:$BI$215)))</f>
        <v>0</v>
      </c>
      <c r="AB187" s="461">
        <f t="shared" ref="AB187:AB215" si="261">AB16*BI187/(IF(SUMPRODUCT($AB$15:$AB$44,$BI$186:$BI$215)=0,1,SUMPRODUCT($AB$15:$AB$44,$BI$186:$BI$215)))</f>
        <v>4.7881886556088941E-3</v>
      </c>
      <c r="AC187" s="461">
        <f t="shared" ref="AC187:AC215" si="262">AC16*BI187/(IF(SUMPRODUCT($AC$15:$AC$44,$BI$186:$BI$215)=0,1,SUMPRODUCT($AC$15:$AC$44,$BI$186:$BI$215)))</f>
        <v>4.7881886556088941E-3</v>
      </c>
      <c r="AD187" s="461">
        <f t="shared" ref="AD187:AD215" si="263">AD16*BI187/(IF(SUMPRODUCT($AD$15:$AD$44,$BI$186:$BI$215)=0,1,SUMPRODUCT($AD$15:$AD$44,$BI$186:$BI$215)))</f>
        <v>0</v>
      </c>
      <c r="AE187" s="461">
        <f t="shared" ref="AE187:AE215" si="264">AE16*BI187/(IF(SUMPRODUCT($AE$15:$AE$44,$BI$186:$BI$215)=0,1,SUMPRODUCT($AE$15:$AE$44,$BI$186:$BI$215)))</f>
        <v>0</v>
      </c>
      <c r="AF187" s="461">
        <f t="shared" ref="AF187:AF215" si="265">AF16*BI187/(IF(SUMPRODUCT($AF$15:$AF$44,$BI$186:$BI$215)=0,1,SUMPRODUCT($AF$15:$AF$44,$BI$186:$BI$215)))</f>
        <v>0</v>
      </c>
      <c r="AG187" s="461">
        <f t="shared" ref="AG187:AG215" si="266">AG16*$BI187/(IF(SUMPRODUCT($AG$15:$AG$44,$BI$186:$BI$215)=0,1,SUMPRODUCT($AG$15:$AG$44,$BI$186:$BI$215)))</f>
        <v>0</v>
      </c>
      <c r="AH187" s="461">
        <f t="shared" ref="AH187:AH215" si="267">AH16*$BI187/(IF(SUMPRODUCT($AH$15:$AH$44,$BI$186:$BI$215)=0,1,SUMPRODUCT($AH$15:$AH$44,$BI$186:$BI$215)))</f>
        <v>0</v>
      </c>
      <c r="AI187" s="461">
        <f t="shared" ref="AI187:AI215" si="268">AI16*$BI187/(IF(SUMPRODUCT($AI$15:$AI$44,$BI$186:$BI$215)=0,1,SUMPRODUCT($AI$15:$AI$44,$BI$186:$BI$215)))</f>
        <v>5.924707527286118E-3</v>
      </c>
      <c r="AJ187" s="461">
        <f t="shared" ref="AJ187:AJ215" si="269">AJ16*$BI187/(IF(SUMPRODUCT($AJ$15:$AJ$44,$BI$186:$BI$215)=0,1,SUMPRODUCT($AJ$15:$AJ$44,$BI$186:$BI$215)))</f>
        <v>4.7881886556088941E-3</v>
      </c>
      <c r="AK187" s="461">
        <f t="shared" ref="AK187:AK215" si="270">AK16*$BI187/(IF(SUMPRODUCT($AK$15:$AK$44,$BI$186:$BI$215)=0,1,SUMPRODUCT($AK$15:$AK$44,$BI$186:$BI$215)))</f>
        <v>5.924707527286118E-3</v>
      </c>
      <c r="AL187" s="461">
        <f t="shared" ref="AL187:AL215" si="271">AL16*$BI187/(IF(SUMPRODUCT($AL$15:$AL$44,$BI$186:$BI$215)=0,1,SUMPRODUCT($AL$15:$AL$44,$BI$186:$BI$215)))</f>
        <v>4.7881886556088941E-3</v>
      </c>
      <c r="AM187" s="461">
        <f t="shared" ref="AM187:AM215" si="272">AM16*$BI187/(IF(SUMPRODUCT($AM$15:$AM$44,$BI$186:$BI$215)=0,1,SUMPRODUCT($AM$15:$AM$44,$BI$186:$BI$215)))</f>
        <v>5.924707527286118E-3</v>
      </c>
      <c r="AN187" s="461">
        <f t="shared" ref="AN187:AN215" si="273">AN16*$BI187/(IF(SUMPRODUCT($AN$15:$AN$44,$BI$186:$BI$215)=0,1,SUMPRODUCT($AN$15:$AN$44,$BI$186:$BI$215)))</f>
        <v>6.8216428920978966E-3</v>
      </c>
      <c r="AO187" s="461">
        <f t="shared" ref="AO187:AO215" si="274">AO16*$BI187/(IF(SUMPRODUCT($AO$15:$AO$44,$BI$186:$BI$215)=0,1,SUMPRODUCT($AO$15:$AO$44,$BI$186:$BI$215)))</f>
        <v>6.8216428920978966E-3</v>
      </c>
      <c r="AP187" s="461">
        <f t="shared" ref="AP187:AP215" si="275">AP16*$BI187/(IF(SUMPRODUCT($AP$15:$AP$44,$BI$186:$BI$215)=0,1,SUMPRODUCT($AP$15:$AP$44,$BI$186:$BI$215)))</f>
        <v>0</v>
      </c>
      <c r="AQ187" s="461">
        <f t="shared" ref="AQ187:AQ215" si="276">AQ16*$BI187/(IF(SUMPRODUCT($AQ$15:$AQ$44,$BI$186:$BI$215)=0,1,SUMPRODUCT($AQ$15:$AQ$44,$BI$186:$BI$215)))</f>
        <v>0</v>
      </c>
      <c r="AR187" s="461">
        <f t="shared" ref="AR187:AR215" si="277">AR16*$BI187/(IF(SUMPRODUCT($AR$15:$AR$44,$BI$186:$BI$215)=0,1,SUMPRODUCT($AR$15:$AR$44,$BI$186:$BI$215)))</f>
        <v>6.8216428920978966E-3</v>
      </c>
      <c r="AS187" s="461">
        <f t="shared" ref="AS187:AS215" si="278">AS16*$BI187/(IF(SUMPRODUCT($AS$15:$AS$44,$BI$186:$BI$215)=0,1,SUMPRODUCT($AS$15:$AS$44,$BI$186:$BI$215)))</f>
        <v>0</v>
      </c>
      <c r="AT187" s="461">
        <f t="shared" ref="AT187:AT215" si="279">AT16*$BI187/(IF(SUMPRODUCT($AT$15:$AT$44,$BI$186:$BI$215)=0,1,SUMPRODUCT($AT$15:$AT$44,$BI$186:$BI$215)))</f>
        <v>7.632136620518838E-3</v>
      </c>
      <c r="AU187" s="461">
        <f t="shared" ref="AU187:AU215" si="280">AU16*$BI187/(IF(SUMPRODUCT($AU$15:$AU$44,$BI$186:$BI$215)=0,1,SUMPRODUCT($AU$15:$AU$44,$BI$186:$BI$215)))</f>
        <v>0</v>
      </c>
      <c r="AV187" s="461">
        <f t="shared" ref="AV187:AV215" si="281">AV16*$BI187/(IF(SUMPRODUCT($AV$15:$AV$44,$BI$186:$BI$215)=0,1,SUMPRODUCT($AV$15:$AV$44,$BI$186:$BI$215)))</f>
        <v>2.6795506166024306E-2</v>
      </c>
      <c r="AW187" s="461">
        <f t="shared" ref="AW187:AW215" si="282">AW16*$BI187/(IF(SUMPRODUCT($AW$15:$AW$44,$BI$186:$BI$215)=0,1,SUMPRODUCT($AW$15:$AW$44,$BI$186:$BI$215)))</f>
        <v>0</v>
      </c>
      <c r="AX187" s="461">
        <f t="shared" ref="AX187:AX215" si="283">AX16*$BI187/(IF(SUMPRODUCT($AX$15:$AX$44,$BI$186:$BI$215)=0,1,SUMPRODUCT($AX$15:$AX$44,$BI$186:$BI$215)))</f>
        <v>0</v>
      </c>
      <c r="AY187" s="461">
        <f t="shared" ref="AY187:AY215" si="284">AY16*$BI187/(IF(SUMPRODUCT($AY$15:$AY$44,$BI$186:$BI$215)=0,1,SUMPRODUCT($AY$15:$AY$44,$BI$186:$BI$215)))</f>
        <v>4.7881886556088941E-3</v>
      </c>
      <c r="AZ187" s="461">
        <f t="shared" ref="AZ187:AZ215" si="285">AZ16*$BI187/(IF(SUMPRODUCT($AZ$15:$AZ$44,$BI$186:$BI$215)=0,1,SUMPRODUCT($AZ$15:$AZ$44,$BI$186:$BI$215)))</f>
        <v>0</v>
      </c>
      <c r="BA187" s="461">
        <f t="shared" ref="BA187:BA215" si="286">BA16*$BI187/(IF(SUMPRODUCT($BA$15:$BA$44,$BI$186:$BI$215)=0,1,SUMPRODUCT($BA$15:$BA$44,$BI$186:$BI$215)))</f>
        <v>0</v>
      </c>
      <c r="BB187" s="461">
        <f t="shared" ref="BB187:BB215" si="287">BB16*$BI187/(IF(SUMPRODUCT($BB$15:$BB$44,$BI$186:$BI$215)=0,1,SUMPRODUCT($BB$15:$BB$44,$BI$186:$BI$215)))</f>
        <v>0</v>
      </c>
      <c r="BC187" s="461">
        <f t="shared" ref="BC187:BC215" si="288">BC16*$BI187/(IF(SUMPRODUCT($BC$15:$BC$44,$BI$186:$BI$215)=0,1,SUMPRODUCT($BC$15:$BC$44,$BI$186:$BI$215)))</f>
        <v>0</v>
      </c>
      <c r="BD187" s="461">
        <f t="shared" ref="BD187:BD215" si="289">BD16*$BI187/(IF(SUMPRODUCT($BD$15:$BD$44,$BI$186:$BI$215)=0,1,SUMPRODUCT($BD$15:$BD$44,$BI$186:$BI$215)))</f>
        <v>0</v>
      </c>
      <c r="BE187" s="461">
        <f t="shared" ref="BE187:BE215" si="290">BE16*$BI187/(IF(SUMPRODUCT($BE$15:$BE$44,$BI$186:$BI$215)=0,1,SUMPRODUCT($BE$15:$BE$44,$BI$186:$BI$215)))</f>
        <v>0</v>
      </c>
      <c r="BF187" s="461">
        <f t="shared" ref="BF187:BF215" si="291">BF16*$BI187/(IF(SUMPRODUCT($BF$15:$BF$44,$BI$186:$BI$215)=0,1,SUMPRODUCT($BF$15:$BF$44,$BI$186:$BI$215)))</f>
        <v>0</v>
      </c>
      <c r="BG187" s="461">
        <f t="shared" ref="BG187:BG215" si="292">BG16*$BI187/(IF(SUMPRODUCT($BG$15:$BG$44,$BI$186:$BI$215)=0,1,SUMPRODUCT($BG$15:$BG$44,$BI$186:$BI$215)))</f>
        <v>0</v>
      </c>
      <c r="BH187" s="265"/>
      <c r="BI187" s="367">
        <f>'6. Network Design'!L60</f>
        <v>857.73207607371035</v>
      </c>
      <c r="BJ187" s="223"/>
    </row>
    <row r="188" spans="3:63">
      <c r="C188" s="256" t="str">
        <f t="shared" si="237"/>
        <v>S03</v>
      </c>
      <c r="D188" s="256" t="str">
        <f t="shared" si="237"/>
        <v>Изходящи повиквания към други мобилни мрежи (Outgoing Calls to Other Mobile)</v>
      </c>
      <c r="E188" s="461">
        <f t="shared" si="238"/>
        <v>6.1065617044195261E-2</v>
      </c>
      <c r="F188" s="461">
        <f t="shared" si="239"/>
        <v>4.9351582914795328E-2</v>
      </c>
      <c r="G188" s="461">
        <f t="shared" si="240"/>
        <v>6.1065617044195261E-2</v>
      </c>
      <c r="H188" s="461">
        <f t="shared" si="241"/>
        <v>4.9351582914795328E-2</v>
      </c>
      <c r="I188" s="461">
        <f t="shared" si="242"/>
        <v>6.1065617044195261E-2</v>
      </c>
      <c r="J188" s="461">
        <f t="shared" si="243"/>
        <v>4.9351582914795328E-2</v>
      </c>
      <c r="K188" s="461">
        <f t="shared" si="244"/>
        <v>6.7161672759908128E-2</v>
      </c>
      <c r="L188" s="461">
        <f t="shared" si="245"/>
        <v>7.0310277856351938E-2</v>
      </c>
      <c r="M188" s="461">
        <f t="shared" si="246"/>
        <v>7.0310277856351938E-2</v>
      </c>
      <c r="N188" s="461">
        <f t="shared" si="247"/>
        <v>0</v>
      </c>
      <c r="O188" s="461">
        <f t="shared" si="248"/>
        <v>0</v>
      </c>
      <c r="P188" s="461">
        <f t="shared" si="249"/>
        <v>0</v>
      </c>
      <c r="Q188" s="461">
        <f t="shared" si="250"/>
        <v>0</v>
      </c>
      <c r="R188" s="461">
        <f t="shared" si="251"/>
        <v>7.0310277856351938E-2</v>
      </c>
      <c r="S188" s="461">
        <f t="shared" si="252"/>
        <v>7.0310277856351938E-2</v>
      </c>
      <c r="T188" s="461">
        <f t="shared" si="253"/>
        <v>0</v>
      </c>
      <c r="U188" s="461">
        <f t="shared" si="254"/>
        <v>7.8663989733020079E-2</v>
      </c>
      <c r="V188" s="461">
        <f t="shared" si="255"/>
        <v>0</v>
      </c>
      <c r="W188" s="461">
        <f t="shared" si="256"/>
        <v>0.27617972878896391</v>
      </c>
      <c r="X188" s="461">
        <f t="shared" si="257"/>
        <v>0</v>
      </c>
      <c r="Y188" s="461">
        <f t="shared" si="258"/>
        <v>0</v>
      </c>
      <c r="Z188" s="461">
        <f t="shared" si="259"/>
        <v>0</v>
      </c>
      <c r="AA188" s="461">
        <f t="shared" si="260"/>
        <v>0</v>
      </c>
      <c r="AB188" s="461">
        <f t="shared" si="261"/>
        <v>4.9351582914795328E-2</v>
      </c>
      <c r="AC188" s="461">
        <f t="shared" si="262"/>
        <v>4.9351582914795328E-2</v>
      </c>
      <c r="AD188" s="461">
        <f t="shared" si="263"/>
        <v>0</v>
      </c>
      <c r="AE188" s="461">
        <f t="shared" si="264"/>
        <v>0</v>
      </c>
      <c r="AF188" s="461">
        <f t="shared" si="265"/>
        <v>0</v>
      </c>
      <c r="AG188" s="461">
        <f t="shared" si="266"/>
        <v>0</v>
      </c>
      <c r="AH188" s="461">
        <f t="shared" si="267"/>
        <v>0</v>
      </c>
      <c r="AI188" s="461">
        <f t="shared" si="268"/>
        <v>6.1065617044195261E-2</v>
      </c>
      <c r="AJ188" s="461">
        <f t="shared" si="269"/>
        <v>4.9351582914795328E-2</v>
      </c>
      <c r="AK188" s="461">
        <f t="shared" si="270"/>
        <v>6.1065617044195261E-2</v>
      </c>
      <c r="AL188" s="461">
        <f t="shared" si="271"/>
        <v>4.9351582914795328E-2</v>
      </c>
      <c r="AM188" s="461">
        <f t="shared" si="272"/>
        <v>6.1065617044195261E-2</v>
      </c>
      <c r="AN188" s="461">
        <f t="shared" si="273"/>
        <v>7.0310277856351938E-2</v>
      </c>
      <c r="AO188" s="461">
        <f t="shared" si="274"/>
        <v>7.0310277856351938E-2</v>
      </c>
      <c r="AP188" s="461">
        <f t="shared" si="275"/>
        <v>0</v>
      </c>
      <c r="AQ188" s="461">
        <f t="shared" si="276"/>
        <v>0</v>
      </c>
      <c r="AR188" s="461">
        <f t="shared" si="277"/>
        <v>7.0310277856351938E-2</v>
      </c>
      <c r="AS188" s="461">
        <f t="shared" si="278"/>
        <v>0</v>
      </c>
      <c r="AT188" s="461">
        <f t="shared" si="279"/>
        <v>7.8663989733020079E-2</v>
      </c>
      <c r="AU188" s="461">
        <f t="shared" si="280"/>
        <v>0</v>
      </c>
      <c r="AV188" s="461">
        <f t="shared" si="281"/>
        <v>0.27617972878896391</v>
      </c>
      <c r="AW188" s="461">
        <f t="shared" si="282"/>
        <v>0</v>
      </c>
      <c r="AX188" s="461">
        <f t="shared" si="283"/>
        <v>0</v>
      </c>
      <c r="AY188" s="461">
        <f t="shared" si="284"/>
        <v>4.9351582914795328E-2</v>
      </c>
      <c r="AZ188" s="461">
        <f t="shared" si="285"/>
        <v>0</v>
      </c>
      <c r="BA188" s="461">
        <f t="shared" si="286"/>
        <v>0</v>
      </c>
      <c r="BB188" s="461">
        <f t="shared" si="287"/>
        <v>0</v>
      </c>
      <c r="BC188" s="461">
        <f t="shared" si="288"/>
        <v>0</v>
      </c>
      <c r="BD188" s="461">
        <f t="shared" si="289"/>
        <v>0</v>
      </c>
      <c r="BE188" s="461">
        <f t="shared" si="290"/>
        <v>0</v>
      </c>
      <c r="BF188" s="461">
        <f t="shared" si="291"/>
        <v>0</v>
      </c>
      <c r="BG188" s="461">
        <f t="shared" si="292"/>
        <v>0</v>
      </c>
      <c r="BH188" s="265"/>
      <c r="BI188" s="367">
        <f>'6. Network Design'!L61</f>
        <v>8840.5947876438186</v>
      </c>
      <c r="BJ188" s="223"/>
    </row>
    <row r="189" spans="3:63">
      <c r="C189" s="256" t="str">
        <f t="shared" si="237"/>
        <v>S04</v>
      </c>
      <c r="D189" s="256" t="str">
        <f t="shared" si="237"/>
        <v>Изходящи международни повиквания (Outgoing Calls to International)</v>
      </c>
      <c r="E189" s="461">
        <f t="shared" si="238"/>
        <v>2.9528480667752321E-3</v>
      </c>
      <c r="F189" s="461">
        <f t="shared" si="239"/>
        <v>2.3864120802510329E-3</v>
      </c>
      <c r="G189" s="461">
        <f t="shared" si="240"/>
        <v>2.9528480667752321E-3</v>
      </c>
      <c r="H189" s="461">
        <f t="shared" si="241"/>
        <v>2.3864120802510329E-3</v>
      </c>
      <c r="I189" s="461">
        <f t="shared" si="242"/>
        <v>2.9528480667752321E-3</v>
      </c>
      <c r="J189" s="461">
        <f t="shared" si="243"/>
        <v>2.3864120802510329E-3</v>
      </c>
      <c r="K189" s="461">
        <f t="shared" si="244"/>
        <v>3.2476248529013608E-3</v>
      </c>
      <c r="L189" s="461">
        <f t="shared" si="245"/>
        <v>3.3998766915316644E-3</v>
      </c>
      <c r="M189" s="461">
        <f t="shared" si="246"/>
        <v>3.3998766915316644E-3</v>
      </c>
      <c r="N189" s="461">
        <f t="shared" si="247"/>
        <v>0</v>
      </c>
      <c r="O189" s="461">
        <f t="shared" si="248"/>
        <v>0</v>
      </c>
      <c r="P189" s="461">
        <f t="shared" si="249"/>
        <v>0</v>
      </c>
      <c r="Q189" s="461">
        <f t="shared" si="250"/>
        <v>0</v>
      </c>
      <c r="R189" s="461">
        <f t="shared" si="251"/>
        <v>3.3998766915316644E-3</v>
      </c>
      <c r="S189" s="461">
        <f t="shared" si="252"/>
        <v>3.3998766915316644E-3</v>
      </c>
      <c r="T189" s="461">
        <f t="shared" si="253"/>
        <v>0</v>
      </c>
      <c r="U189" s="461">
        <f t="shared" si="254"/>
        <v>3.8038231864563669E-3</v>
      </c>
      <c r="V189" s="461">
        <f t="shared" si="255"/>
        <v>0</v>
      </c>
      <c r="W189" s="461">
        <f t="shared" si="256"/>
        <v>0</v>
      </c>
      <c r="X189" s="461">
        <f t="shared" si="257"/>
        <v>9.2642927972464789E-2</v>
      </c>
      <c r="Y189" s="461">
        <f t="shared" si="258"/>
        <v>0</v>
      </c>
      <c r="Z189" s="461">
        <f t="shared" si="259"/>
        <v>0</v>
      </c>
      <c r="AA189" s="461">
        <f t="shared" si="260"/>
        <v>0</v>
      </c>
      <c r="AB189" s="461">
        <f t="shared" si="261"/>
        <v>2.3864120802510329E-3</v>
      </c>
      <c r="AC189" s="461">
        <f t="shared" si="262"/>
        <v>2.3864120802510329E-3</v>
      </c>
      <c r="AD189" s="461">
        <f t="shared" si="263"/>
        <v>0</v>
      </c>
      <c r="AE189" s="461">
        <f t="shared" si="264"/>
        <v>0</v>
      </c>
      <c r="AF189" s="461">
        <f t="shared" si="265"/>
        <v>0</v>
      </c>
      <c r="AG189" s="461">
        <f t="shared" si="266"/>
        <v>0</v>
      </c>
      <c r="AH189" s="461">
        <f t="shared" si="267"/>
        <v>0</v>
      </c>
      <c r="AI189" s="461">
        <f t="shared" si="268"/>
        <v>2.9528480667752321E-3</v>
      </c>
      <c r="AJ189" s="461">
        <f t="shared" si="269"/>
        <v>2.3864120802510329E-3</v>
      </c>
      <c r="AK189" s="461">
        <f t="shared" si="270"/>
        <v>2.9528480667752321E-3</v>
      </c>
      <c r="AL189" s="461">
        <f t="shared" si="271"/>
        <v>2.3864120802510329E-3</v>
      </c>
      <c r="AM189" s="461">
        <f t="shared" si="272"/>
        <v>2.9528480667752321E-3</v>
      </c>
      <c r="AN189" s="461">
        <f t="shared" si="273"/>
        <v>3.3998766915316644E-3</v>
      </c>
      <c r="AO189" s="461">
        <f t="shared" si="274"/>
        <v>3.3998766915316644E-3</v>
      </c>
      <c r="AP189" s="461">
        <f t="shared" si="275"/>
        <v>0</v>
      </c>
      <c r="AQ189" s="461">
        <f t="shared" si="276"/>
        <v>0</v>
      </c>
      <c r="AR189" s="461">
        <f t="shared" si="277"/>
        <v>3.3998766915316644E-3</v>
      </c>
      <c r="AS189" s="461">
        <f t="shared" si="278"/>
        <v>0</v>
      </c>
      <c r="AT189" s="461">
        <f t="shared" si="279"/>
        <v>3.8038231864563669E-3</v>
      </c>
      <c r="AU189" s="461">
        <f t="shared" si="280"/>
        <v>0</v>
      </c>
      <c r="AV189" s="461">
        <f t="shared" si="281"/>
        <v>0</v>
      </c>
      <c r="AW189" s="461">
        <f t="shared" si="282"/>
        <v>9.2642927972464789E-2</v>
      </c>
      <c r="AX189" s="461">
        <f t="shared" si="283"/>
        <v>0</v>
      </c>
      <c r="AY189" s="461">
        <f t="shared" si="284"/>
        <v>2.3864120802510329E-3</v>
      </c>
      <c r="AZ189" s="461">
        <f t="shared" si="285"/>
        <v>0</v>
      </c>
      <c r="BA189" s="461">
        <f t="shared" si="286"/>
        <v>0</v>
      </c>
      <c r="BB189" s="461">
        <f t="shared" si="287"/>
        <v>0</v>
      </c>
      <c r="BC189" s="461">
        <f t="shared" si="288"/>
        <v>0</v>
      </c>
      <c r="BD189" s="461">
        <f t="shared" si="289"/>
        <v>0</v>
      </c>
      <c r="BE189" s="461">
        <f t="shared" si="290"/>
        <v>0</v>
      </c>
      <c r="BF189" s="461">
        <f t="shared" si="291"/>
        <v>0</v>
      </c>
      <c r="BG189" s="461">
        <f t="shared" si="292"/>
        <v>0</v>
      </c>
      <c r="BH189" s="265"/>
      <c r="BI189" s="367">
        <f>'6. Network Design'!L62</f>
        <v>427.48987877980852</v>
      </c>
      <c r="BJ189" s="223"/>
    </row>
    <row r="190" spans="3:63">
      <c r="C190" s="256" t="str">
        <f t="shared" si="237"/>
        <v>S05</v>
      </c>
      <c r="D190" s="256" t="str">
        <f t="shared" si="237"/>
        <v>Входящи повиквания от фиксирана линия (Incoming calls from fixed)</v>
      </c>
      <c r="E190" s="461">
        <f t="shared" si="238"/>
        <v>2.9795401273183223E-3</v>
      </c>
      <c r="F190" s="461">
        <f t="shared" si="239"/>
        <v>2.4079838828925371E-3</v>
      </c>
      <c r="G190" s="461">
        <f t="shared" si="240"/>
        <v>2.9795401273183223E-3</v>
      </c>
      <c r="H190" s="461">
        <f t="shared" si="241"/>
        <v>2.4079838828925371E-3</v>
      </c>
      <c r="I190" s="461">
        <f t="shared" si="242"/>
        <v>2.9795401273183223E-3</v>
      </c>
      <c r="J190" s="461">
        <f t="shared" si="243"/>
        <v>2.4079838828925371E-3</v>
      </c>
      <c r="K190" s="461">
        <f t="shared" si="244"/>
        <v>3.2769815272830388E-3</v>
      </c>
      <c r="L190" s="461">
        <f t="shared" si="245"/>
        <v>3.4306096356036945E-3</v>
      </c>
      <c r="M190" s="461">
        <f t="shared" si="246"/>
        <v>3.4306096356036945E-3</v>
      </c>
      <c r="N190" s="461">
        <f t="shared" si="247"/>
        <v>0</v>
      </c>
      <c r="O190" s="461">
        <f t="shared" si="248"/>
        <v>0</v>
      </c>
      <c r="P190" s="461">
        <f t="shared" si="249"/>
        <v>0</v>
      </c>
      <c r="Q190" s="461">
        <f t="shared" si="250"/>
        <v>0</v>
      </c>
      <c r="R190" s="461">
        <f t="shared" si="251"/>
        <v>3.4306096356036945E-3</v>
      </c>
      <c r="S190" s="461">
        <f t="shared" si="252"/>
        <v>3.4306096356036945E-3</v>
      </c>
      <c r="T190" s="461">
        <f t="shared" si="253"/>
        <v>0</v>
      </c>
      <c r="U190" s="461">
        <f t="shared" si="254"/>
        <v>0</v>
      </c>
      <c r="V190" s="461">
        <f t="shared" si="255"/>
        <v>3.2304853834720038E-2</v>
      </c>
      <c r="W190" s="461">
        <f t="shared" si="256"/>
        <v>1.3475481361026071E-2</v>
      </c>
      <c r="X190" s="461">
        <f t="shared" si="257"/>
        <v>0</v>
      </c>
      <c r="Y190" s="461">
        <f t="shared" si="258"/>
        <v>0</v>
      </c>
      <c r="Z190" s="461">
        <f t="shared" si="259"/>
        <v>0</v>
      </c>
      <c r="AA190" s="461">
        <f t="shared" si="260"/>
        <v>0</v>
      </c>
      <c r="AB190" s="461">
        <f t="shared" si="261"/>
        <v>2.4079838828925371E-3</v>
      </c>
      <c r="AC190" s="461">
        <f t="shared" si="262"/>
        <v>2.4079838828925371E-3</v>
      </c>
      <c r="AD190" s="461">
        <f t="shared" si="263"/>
        <v>0</v>
      </c>
      <c r="AE190" s="461">
        <f t="shared" si="264"/>
        <v>0</v>
      </c>
      <c r="AF190" s="461">
        <f t="shared" si="265"/>
        <v>0</v>
      </c>
      <c r="AG190" s="461">
        <f t="shared" si="266"/>
        <v>0</v>
      </c>
      <c r="AH190" s="461">
        <f t="shared" si="267"/>
        <v>0</v>
      </c>
      <c r="AI190" s="461">
        <f t="shared" si="268"/>
        <v>2.9795401273183223E-3</v>
      </c>
      <c r="AJ190" s="461">
        <f t="shared" si="269"/>
        <v>2.4079838828925371E-3</v>
      </c>
      <c r="AK190" s="461">
        <f t="shared" si="270"/>
        <v>2.9795401273183223E-3</v>
      </c>
      <c r="AL190" s="461">
        <f t="shared" si="271"/>
        <v>2.4079838828925371E-3</v>
      </c>
      <c r="AM190" s="461">
        <f t="shared" si="272"/>
        <v>2.9795401273183223E-3</v>
      </c>
      <c r="AN190" s="461">
        <f t="shared" si="273"/>
        <v>3.4306096356036945E-3</v>
      </c>
      <c r="AO190" s="461">
        <f t="shared" si="274"/>
        <v>3.4306096356036945E-3</v>
      </c>
      <c r="AP190" s="461">
        <f t="shared" si="275"/>
        <v>0</v>
      </c>
      <c r="AQ190" s="461">
        <f t="shared" si="276"/>
        <v>0</v>
      </c>
      <c r="AR190" s="461">
        <f t="shared" si="277"/>
        <v>3.4306096356036945E-3</v>
      </c>
      <c r="AS190" s="461">
        <f t="shared" si="278"/>
        <v>0</v>
      </c>
      <c r="AT190" s="461">
        <f t="shared" si="279"/>
        <v>0</v>
      </c>
      <c r="AU190" s="461">
        <f t="shared" si="280"/>
        <v>3.2304853834720038E-2</v>
      </c>
      <c r="AV190" s="461">
        <f t="shared" si="281"/>
        <v>1.3475481361026071E-2</v>
      </c>
      <c r="AW190" s="461">
        <f t="shared" si="282"/>
        <v>0</v>
      </c>
      <c r="AX190" s="461">
        <f t="shared" si="283"/>
        <v>0</v>
      </c>
      <c r="AY190" s="461">
        <f t="shared" si="284"/>
        <v>2.4079838828925371E-3</v>
      </c>
      <c r="AZ190" s="461">
        <f t="shared" si="285"/>
        <v>0</v>
      </c>
      <c r="BA190" s="461">
        <f t="shared" si="286"/>
        <v>0</v>
      </c>
      <c r="BB190" s="461">
        <f t="shared" si="287"/>
        <v>0</v>
      </c>
      <c r="BC190" s="461">
        <f t="shared" si="288"/>
        <v>0</v>
      </c>
      <c r="BD190" s="461">
        <f t="shared" si="289"/>
        <v>0</v>
      </c>
      <c r="BE190" s="461">
        <f t="shared" si="290"/>
        <v>0</v>
      </c>
      <c r="BF190" s="461">
        <f t="shared" si="291"/>
        <v>0</v>
      </c>
      <c r="BG190" s="461">
        <f t="shared" si="292"/>
        <v>0</v>
      </c>
      <c r="BH190" s="265"/>
      <c r="BI190" s="367">
        <f>'6. Network Design'!L63</f>
        <v>431.35414320111022</v>
      </c>
      <c r="BJ190" s="223"/>
    </row>
    <row r="191" spans="3:63">
      <c r="C191" s="256" t="str">
        <f t="shared" si="237"/>
        <v>S06</v>
      </c>
      <c r="D191" s="256" t="str">
        <f t="shared" si="237"/>
        <v>Входящи повиквания от други мобилни мрежи (Incoming calls from other mobile)</v>
      </c>
      <c r="E191" s="461">
        <f t="shared" si="238"/>
        <v>6.0059474184678358E-2</v>
      </c>
      <c r="F191" s="461">
        <f t="shared" si="239"/>
        <v>4.853844542173371E-2</v>
      </c>
      <c r="G191" s="461">
        <f t="shared" si="240"/>
        <v>6.0059474184678358E-2</v>
      </c>
      <c r="H191" s="461">
        <f t="shared" si="241"/>
        <v>4.853844542173371E-2</v>
      </c>
      <c r="I191" s="461">
        <f t="shared" si="242"/>
        <v>6.0059474184678358E-2</v>
      </c>
      <c r="J191" s="461">
        <f t="shared" si="243"/>
        <v>4.853844542173371E-2</v>
      </c>
      <c r="K191" s="461">
        <f t="shared" si="244"/>
        <v>6.6055088715540139E-2</v>
      </c>
      <c r="L191" s="461">
        <f t="shared" si="245"/>
        <v>6.9151816066559166E-2</v>
      </c>
      <c r="M191" s="461">
        <f t="shared" si="246"/>
        <v>6.9151816066559166E-2</v>
      </c>
      <c r="N191" s="461">
        <f t="shared" si="247"/>
        <v>0</v>
      </c>
      <c r="O191" s="461">
        <f t="shared" si="248"/>
        <v>0</v>
      </c>
      <c r="P191" s="461">
        <f t="shared" si="249"/>
        <v>0</v>
      </c>
      <c r="Q191" s="461">
        <f t="shared" si="250"/>
        <v>0</v>
      </c>
      <c r="R191" s="461">
        <f t="shared" si="251"/>
        <v>6.9151816066559166E-2</v>
      </c>
      <c r="S191" s="461">
        <f t="shared" si="252"/>
        <v>6.9151816066559166E-2</v>
      </c>
      <c r="T191" s="461">
        <f t="shared" si="253"/>
        <v>0</v>
      </c>
      <c r="U191" s="461">
        <f t="shared" si="254"/>
        <v>0</v>
      </c>
      <c r="V191" s="461">
        <f t="shared" si="255"/>
        <v>0.65117852152319444</v>
      </c>
      <c r="W191" s="461">
        <f t="shared" si="256"/>
        <v>0.27162927510463902</v>
      </c>
      <c r="X191" s="461">
        <f t="shared" si="257"/>
        <v>0</v>
      </c>
      <c r="Y191" s="461">
        <f t="shared" si="258"/>
        <v>0</v>
      </c>
      <c r="Z191" s="461">
        <f t="shared" si="259"/>
        <v>0</v>
      </c>
      <c r="AA191" s="461">
        <f t="shared" si="260"/>
        <v>0</v>
      </c>
      <c r="AB191" s="461">
        <f t="shared" si="261"/>
        <v>4.853844542173371E-2</v>
      </c>
      <c r="AC191" s="461">
        <f t="shared" si="262"/>
        <v>4.853844542173371E-2</v>
      </c>
      <c r="AD191" s="461">
        <f t="shared" si="263"/>
        <v>0</v>
      </c>
      <c r="AE191" s="461">
        <f t="shared" si="264"/>
        <v>0</v>
      </c>
      <c r="AF191" s="461">
        <f t="shared" si="265"/>
        <v>0</v>
      </c>
      <c r="AG191" s="461">
        <f t="shared" si="266"/>
        <v>0</v>
      </c>
      <c r="AH191" s="461">
        <f t="shared" si="267"/>
        <v>0</v>
      </c>
      <c r="AI191" s="461">
        <f t="shared" si="268"/>
        <v>6.0059474184678358E-2</v>
      </c>
      <c r="AJ191" s="461">
        <f t="shared" si="269"/>
        <v>4.853844542173371E-2</v>
      </c>
      <c r="AK191" s="461">
        <f t="shared" si="270"/>
        <v>6.0059474184678358E-2</v>
      </c>
      <c r="AL191" s="461">
        <f t="shared" si="271"/>
        <v>4.853844542173371E-2</v>
      </c>
      <c r="AM191" s="461">
        <f t="shared" si="272"/>
        <v>6.0059474184678358E-2</v>
      </c>
      <c r="AN191" s="461">
        <f t="shared" si="273"/>
        <v>6.9151816066559166E-2</v>
      </c>
      <c r="AO191" s="461">
        <f t="shared" si="274"/>
        <v>6.9151816066559166E-2</v>
      </c>
      <c r="AP191" s="461">
        <f t="shared" si="275"/>
        <v>0</v>
      </c>
      <c r="AQ191" s="461">
        <f t="shared" si="276"/>
        <v>0</v>
      </c>
      <c r="AR191" s="461">
        <f t="shared" si="277"/>
        <v>6.9151816066559166E-2</v>
      </c>
      <c r="AS191" s="461">
        <f t="shared" si="278"/>
        <v>0</v>
      </c>
      <c r="AT191" s="461">
        <f t="shared" si="279"/>
        <v>0</v>
      </c>
      <c r="AU191" s="461">
        <f t="shared" si="280"/>
        <v>0.65117852152319444</v>
      </c>
      <c r="AV191" s="461">
        <f t="shared" si="281"/>
        <v>0.27162927510463902</v>
      </c>
      <c r="AW191" s="461">
        <f t="shared" si="282"/>
        <v>0</v>
      </c>
      <c r="AX191" s="461">
        <f t="shared" si="283"/>
        <v>0</v>
      </c>
      <c r="AY191" s="461">
        <f t="shared" si="284"/>
        <v>4.853844542173371E-2</v>
      </c>
      <c r="AZ191" s="461">
        <f t="shared" si="285"/>
        <v>0</v>
      </c>
      <c r="BA191" s="461">
        <f t="shared" si="286"/>
        <v>0</v>
      </c>
      <c r="BB191" s="461">
        <f t="shared" si="287"/>
        <v>0</v>
      </c>
      <c r="BC191" s="461">
        <f t="shared" si="288"/>
        <v>0</v>
      </c>
      <c r="BD191" s="461">
        <f t="shared" si="289"/>
        <v>0</v>
      </c>
      <c r="BE191" s="461">
        <f t="shared" si="290"/>
        <v>0</v>
      </c>
      <c r="BF191" s="461">
        <f t="shared" si="291"/>
        <v>0</v>
      </c>
      <c r="BG191" s="461">
        <f t="shared" si="292"/>
        <v>0</v>
      </c>
      <c r="BH191" s="265"/>
      <c r="BI191" s="367">
        <f>'6. Network Design'!L64</f>
        <v>8694.9334195938955</v>
      </c>
      <c r="BJ191" s="223"/>
    </row>
    <row r="192" spans="3:63">
      <c r="C192" s="256" t="str">
        <f t="shared" si="237"/>
        <v>S07</v>
      </c>
      <c r="D192" s="256" t="str">
        <f t="shared" si="237"/>
        <v>Входящи международни повиквания (Incoming calls from international)</v>
      </c>
      <c r="E192" s="461">
        <f t="shared" si="238"/>
        <v>1.7472073226035827E-2</v>
      </c>
      <c r="F192" s="461">
        <f t="shared" si="239"/>
        <v>1.4120457832826372E-2</v>
      </c>
      <c r="G192" s="461">
        <f t="shared" si="240"/>
        <v>1.7472073226035827E-2</v>
      </c>
      <c r="H192" s="461">
        <f t="shared" si="241"/>
        <v>1.4120457832826372E-2</v>
      </c>
      <c r="I192" s="461">
        <f t="shared" si="242"/>
        <v>1.7472073226035827E-2</v>
      </c>
      <c r="J192" s="461">
        <f t="shared" si="243"/>
        <v>1.4120457832826372E-2</v>
      </c>
      <c r="K192" s="461">
        <f t="shared" si="244"/>
        <v>1.9216274578784689E-2</v>
      </c>
      <c r="L192" s="461">
        <f t="shared" si="245"/>
        <v>2.0117152379873989E-2</v>
      </c>
      <c r="M192" s="461">
        <f t="shared" si="246"/>
        <v>2.0117152379873989E-2</v>
      </c>
      <c r="N192" s="461">
        <f t="shared" si="247"/>
        <v>0</v>
      </c>
      <c r="O192" s="461">
        <f t="shared" si="248"/>
        <v>0</v>
      </c>
      <c r="P192" s="461">
        <f t="shared" si="249"/>
        <v>0</v>
      </c>
      <c r="Q192" s="461">
        <f t="shared" si="250"/>
        <v>0</v>
      </c>
      <c r="R192" s="461">
        <f t="shared" si="251"/>
        <v>2.0117152379873989E-2</v>
      </c>
      <c r="S192" s="461">
        <f t="shared" si="252"/>
        <v>2.0117152379873989E-2</v>
      </c>
      <c r="T192" s="461">
        <f t="shared" si="253"/>
        <v>0</v>
      </c>
      <c r="U192" s="461">
        <f t="shared" si="254"/>
        <v>0</v>
      </c>
      <c r="V192" s="461">
        <f t="shared" si="255"/>
        <v>0.18943620412476861</v>
      </c>
      <c r="W192" s="461">
        <f t="shared" si="256"/>
        <v>0</v>
      </c>
      <c r="X192" s="461">
        <f t="shared" si="257"/>
        <v>0.54817043911676433</v>
      </c>
      <c r="Y192" s="461">
        <f t="shared" si="258"/>
        <v>0</v>
      </c>
      <c r="Z192" s="461">
        <f t="shared" si="259"/>
        <v>0</v>
      </c>
      <c r="AA192" s="461">
        <f t="shared" si="260"/>
        <v>0</v>
      </c>
      <c r="AB192" s="461">
        <f t="shared" si="261"/>
        <v>1.4120457832826372E-2</v>
      </c>
      <c r="AC192" s="461">
        <f t="shared" si="262"/>
        <v>1.4120457832826372E-2</v>
      </c>
      <c r="AD192" s="461">
        <f t="shared" si="263"/>
        <v>0</v>
      </c>
      <c r="AE192" s="461">
        <f t="shared" si="264"/>
        <v>0</v>
      </c>
      <c r="AF192" s="461">
        <f t="shared" si="265"/>
        <v>0</v>
      </c>
      <c r="AG192" s="461">
        <f t="shared" si="266"/>
        <v>0</v>
      </c>
      <c r="AH192" s="461">
        <f t="shared" si="267"/>
        <v>0</v>
      </c>
      <c r="AI192" s="461">
        <f t="shared" si="268"/>
        <v>1.7472073226035827E-2</v>
      </c>
      <c r="AJ192" s="461">
        <f t="shared" si="269"/>
        <v>1.4120457832826372E-2</v>
      </c>
      <c r="AK192" s="461">
        <f t="shared" si="270"/>
        <v>1.7472073226035827E-2</v>
      </c>
      <c r="AL192" s="461">
        <f t="shared" si="271"/>
        <v>1.4120457832826372E-2</v>
      </c>
      <c r="AM192" s="461">
        <f t="shared" si="272"/>
        <v>1.7472073226035827E-2</v>
      </c>
      <c r="AN192" s="461">
        <f t="shared" si="273"/>
        <v>2.0117152379873989E-2</v>
      </c>
      <c r="AO192" s="461">
        <f t="shared" si="274"/>
        <v>2.0117152379873989E-2</v>
      </c>
      <c r="AP192" s="461">
        <f t="shared" si="275"/>
        <v>0</v>
      </c>
      <c r="AQ192" s="461">
        <f t="shared" si="276"/>
        <v>0</v>
      </c>
      <c r="AR192" s="461">
        <f t="shared" si="277"/>
        <v>2.0117152379873989E-2</v>
      </c>
      <c r="AS192" s="461">
        <f t="shared" si="278"/>
        <v>0</v>
      </c>
      <c r="AT192" s="461">
        <f t="shared" si="279"/>
        <v>0</v>
      </c>
      <c r="AU192" s="461">
        <f t="shared" si="280"/>
        <v>0.18943620412476861</v>
      </c>
      <c r="AV192" s="461">
        <f t="shared" si="281"/>
        <v>0</v>
      </c>
      <c r="AW192" s="461">
        <f t="shared" si="282"/>
        <v>0.54817043911676433</v>
      </c>
      <c r="AX192" s="461">
        <f t="shared" si="283"/>
        <v>0</v>
      </c>
      <c r="AY192" s="461">
        <f t="shared" si="284"/>
        <v>1.4120457832826372E-2</v>
      </c>
      <c r="AZ192" s="461">
        <f t="shared" si="285"/>
        <v>0</v>
      </c>
      <c r="BA192" s="461">
        <f t="shared" si="286"/>
        <v>0</v>
      </c>
      <c r="BB192" s="461">
        <f t="shared" si="287"/>
        <v>0</v>
      </c>
      <c r="BC192" s="461">
        <f t="shared" si="288"/>
        <v>0</v>
      </c>
      <c r="BD192" s="461">
        <f t="shared" si="289"/>
        <v>0</v>
      </c>
      <c r="BE192" s="461">
        <f t="shared" si="290"/>
        <v>0</v>
      </c>
      <c r="BF192" s="461">
        <f t="shared" si="291"/>
        <v>0</v>
      </c>
      <c r="BG192" s="461">
        <f t="shared" si="292"/>
        <v>0</v>
      </c>
      <c r="BH192" s="265"/>
      <c r="BI192" s="367">
        <f>'6. Network Design'!L65</f>
        <v>2529.4679226713283</v>
      </c>
      <c r="BJ192" s="223"/>
    </row>
    <row r="193" spans="3:62">
      <c r="C193" s="256" t="str">
        <f t="shared" si="237"/>
        <v>S08</v>
      </c>
      <c r="D193" s="256" t="str">
        <f t="shared" si="237"/>
        <v>Изходящи повиквания от чужди абонати в роуминг в мрежата на предприятието (Roaming Calls Outbound)</v>
      </c>
      <c r="E193" s="461">
        <f t="shared" si="238"/>
        <v>5.4596730569353488E-3</v>
      </c>
      <c r="F193" s="461">
        <f t="shared" si="239"/>
        <v>4.4123603526680733E-3</v>
      </c>
      <c r="G193" s="461">
        <f t="shared" si="240"/>
        <v>5.4596730569353488E-3</v>
      </c>
      <c r="H193" s="461">
        <f t="shared" si="241"/>
        <v>4.4123603526680733E-3</v>
      </c>
      <c r="I193" s="461">
        <f t="shared" si="242"/>
        <v>5.4596730569353488E-3</v>
      </c>
      <c r="J193" s="461">
        <f t="shared" si="243"/>
        <v>4.4123603526680733E-3</v>
      </c>
      <c r="K193" s="461">
        <f t="shared" si="244"/>
        <v>6.0047010572348725E-3</v>
      </c>
      <c r="L193" s="461">
        <f t="shared" si="245"/>
        <v>6.2862073326818615E-3</v>
      </c>
      <c r="M193" s="461">
        <f t="shared" si="246"/>
        <v>6.2862073326818615E-3</v>
      </c>
      <c r="N193" s="461">
        <f t="shared" si="247"/>
        <v>0</v>
      </c>
      <c r="O193" s="461">
        <f t="shared" si="248"/>
        <v>0</v>
      </c>
      <c r="P193" s="461">
        <f t="shared" si="249"/>
        <v>0</v>
      </c>
      <c r="Q193" s="461">
        <f t="shared" si="250"/>
        <v>0</v>
      </c>
      <c r="R193" s="461">
        <f t="shared" si="251"/>
        <v>6.2862073326818615E-3</v>
      </c>
      <c r="S193" s="461">
        <f t="shared" si="252"/>
        <v>6.2862073326818615E-3</v>
      </c>
      <c r="T193" s="461">
        <f t="shared" si="253"/>
        <v>0</v>
      </c>
      <c r="U193" s="461">
        <f t="shared" si="254"/>
        <v>0</v>
      </c>
      <c r="V193" s="461">
        <f t="shared" si="255"/>
        <v>5.9195020893508664E-2</v>
      </c>
      <c r="W193" s="461">
        <f t="shared" si="256"/>
        <v>0</v>
      </c>
      <c r="X193" s="461">
        <f t="shared" si="257"/>
        <v>0.17129228674445346</v>
      </c>
      <c r="Y193" s="461">
        <f t="shared" si="258"/>
        <v>0</v>
      </c>
      <c r="Z193" s="461">
        <f t="shared" si="259"/>
        <v>0</v>
      </c>
      <c r="AA193" s="461">
        <f t="shared" si="260"/>
        <v>0</v>
      </c>
      <c r="AB193" s="461">
        <f t="shared" si="261"/>
        <v>4.4123603526680733E-3</v>
      </c>
      <c r="AC193" s="461">
        <f t="shared" si="262"/>
        <v>4.4123603526680733E-3</v>
      </c>
      <c r="AD193" s="461">
        <f t="shared" si="263"/>
        <v>0</v>
      </c>
      <c r="AE193" s="461">
        <f t="shared" si="264"/>
        <v>0</v>
      </c>
      <c r="AF193" s="461">
        <f t="shared" si="265"/>
        <v>0</v>
      </c>
      <c r="AG193" s="461">
        <f t="shared" si="266"/>
        <v>0</v>
      </c>
      <c r="AH193" s="461">
        <f t="shared" si="267"/>
        <v>0</v>
      </c>
      <c r="AI193" s="461">
        <f t="shared" si="268"/>
        <v>5.4596730569353488E-3</v>
      </c>
      <c r="AJ193" s="461">
        <f t="shared" si="269"/>
        <v>4.4123603526680733E-3</v>
      </c>
      <c r="AK193" s="461">
        <f t="shared" si="270"/>
        <v>5.4596730569353488E-3</v>
      </c>
      <c r="AL193" s="461">
        <f t="shared" si="271"/>
        <v>4.4123603526680733E-3</v>
      </c>
      <c r="AM193" s="461">
        <f t="shared" si="272"/>
        <v>5.4596730569353488E-3</v>
      </c>
      <c r="AN193" s="461">
        <f t="shared" si="273"/>
        <v>6.2862073326818615E-3</v>
      </c>
      <c r="AO193" s="461">
        <f t="shared" si="274"/>
        <v>6.2862073326818615E-3</v>
      </c>
      <c r="AP193" s="461">
        <f t="shared" si="275"/>
        <v>0</v>
      </c>
      <c r="AQ193" s="461">
        <f t="shared" si="276"/>
        <v>0</v>
      </c>
      <c r="AR193" s="461">
        <f t="shared" si="277"/>
        <v>6.2862073326818615E-3</v>
      </c>
      <c r="AS193" s="461">
        <f t="shared" si="278"/>
        <v>0</v>
      </c>
      <c r="AT193" s="461">
        <f t="shared" si="279"/>
        <v>0</v>
      </c>
      <c r="AU193" s="461">
        <f t="shared" si="280"/>
        <v>5.9195020893508664E-2</v>
      </c>
      <c r="AV193" s="461">
        <f t="shared" si="281"/>
        <v>0</v>
      </c>
      <c r="AW193" s="461">
        <f t="shared" si="282"/>
        <v>0.17129228674445346</v>
      </c>
      <c r="AX193" s="461">
        <f t="shared" si="283"/>
        <v>0</v>
      </c>
      <c r="AY193" s="461">
        <f t="shared" si="284"/>
        <v>4.4123603526680733E-3</v>
      </c>
      <c r="AZ193" s="461">
        <f t="shared" si="285"/>
        <v>0</v>
      </c>
      <c r="BA193" s="461">
        <f t="shared" si="286"/>
        <v>0</v>
      </c>
      <c r="BB193" s="461">
        <f t="shared" si="287"/>
        <v>0</v>
      </c>
      <c r="BC193" s="461">
        <f t="shared" si="288"/>
        <v>0</v>
      </c>
      <c r="BD193" s="461">
        <f t="shared" si="289"/>
        <v>0</v>
      </c>
      <c r="BE193" s="461">
        <f t="shared" si="290"/>
        <v>0</v>
      </c>
      <c r="BF193" s="461">
        <f t="shared" si="291"/>
        <v>0</v>
      </c>
      <c r="BG193" s="461">
        <f t="shared" si="292"/>
        <v>0</v>
      </c>
      <c r="BH193" s="265"/>
      <c r="BI193" s="367">
        <f>'6. Network Design'!L66</f>
        <v>790.40808077726854</v>
      </c>
      <c r="BJ193" s="223"/>
    </row>
    <row r="194" spans="3:62">
      <c r="C194" s="256" t="str">
        <f t="shared" si="237"/>
        <v>S09</v>
      </c>
      <c r="D194" s="256" t="str">
        <f t="shared" si="237"/>
        <v>Входящи повиквания от чужди абонати в роуминг в мрежата на предприятието (Roaming Calls Inbound)</v>
      </c>
      <c r="E194" s="461">
        <f t="shared" si="238"/>
        <v>5.9888376692942072E-3</v>
      </c>
      <c r="F194" s="461">
        <f t="shared" si="239"/>
        <v>4.8400169048568994E-3</v>
      </c>
      <c r="G194" s="461">
        <f t="shared" si="240"/>
        <v>5.9888376692942072E-3</v>
      </c>
      <c r="H194" s="461">
        <f t="shared" si="241"/>
        <v>4.8400169048568994E-3</v>
      </c>
      <c r="I194" s="461">
        <f t="shared" si="242"/>
        <v>5.9888376692942072E-3</v>
      </c>
      <c r="J194" s="461">
        <f t="shared" si="243"/>
        <v>4.8400169048568994E-3</v>
      </c>
      <c r="K194" s="461">
        <f t="shared" si="244"/>
        <v>6.5866910910971042E-3</v>
      </c>
      <c r="L194" s="461">
        <f t="shared" si="245"/>
        <v>6.8954816301932268E-3</v>
      </c>
      <c r="M194" s="461">
        <f t="shared" si="246"/>
        <v>6.8954816301932268E-3</v>
      </c>
      <c r="N194" s="461">
        <f t="shared" si="247"/>
        <v>0</v>
      </c>
      <c r="O194" s="461">
        <f t="shared" si="248"/>
        <v>0</v>
      </c>
      <c r="P194" s="461">
        <f t="shared" si="249"/>
        <v>0</v>
      </c>
      <c r="Q194" s="461">
        <f t="shared" si="250"/>
        <v>0</v>
      </c>
      <c r="R194" s="461">
        <f t="shared" si="251"/>
        <v>6.8954816301932268E-3</v>
      </c>
      <c r="S194" s="461">
        <f t="shared" si="252"/>
        <v>6.8954816301932268E-3</v>
      </c>
      <c r="T194" s="461">
        <f t="shared" si="253"/>
        <v>0</v>
      </c>
      <c r="U194" s="461">
        <f t="shared" si="254"/>
        <v>0</v>
      </c>
      <c r="V194" s="461">
        <f t="shared" si="255"/>
        <v>6.4932344348234167E-2</v>
      </c>
      <c r="W194" s="461">
        <f t="shared" si="256"/>
        <v>0</v>
      </c>
      <c r="X194" s="461">
        <f t="shared" si="257"/>
        <v>0.18789434616631759</v>
      </c>
      <c r="Y194" s="461">
        <f t="shared" si="258"/>
        <v>0</v>
      </c>
      <c r="Z194" s="461">
        <f t="shared" si="259"/>
        <v>0</v>
      </c>
      <c r="AA194" s="461">
        <f t="shared" si="260"/>
        <v>0</v>
      </c>
      <c r="AB194" s="461">
        <f t="shared" si="261"/>
        <v>4.8400169048568994E-3</v>
      </c>
      <c r="AC194" s="461">
        <f t="shared" si="262"/>
        <v>4.8400169048568994E-3</v>
      </c>
      <c r="AD194" s="461">
        <f t="shared" si="263"/>
        <v>0</v>
      </c>
      <c r="AE194" s="461">
        <f t="shared" si="264"/>
        <v>0</v>
      </c>
      <c r="AF194" s="461">
        <f t="shared" si="265"/>
        <v>0</v>
      </c>
      <c r="AG194" s="461">
        <f t="shared" si="266"/>
        <v>0</v>
      </c>
      <c r="AH194" s="461">
        <f t="shared" si="267"/>
        <v>0</v>
      </c>
      <c r="AI194" s="461">
        <f t="shared" si="268"/>
        <v>5.9888376692942072E-3</v>
      </c>
      <c r="AJ194" s="461">
        <f t="shared" si="269"/>
        <v>4.8400169048568994E-3</v>
      </c>
      <c r="AK194" s="461">
        <f t="shared" si="270"/>
        <v>5.9888376692942072E-3</v>
      </c>
      <c r="AL194" s="461">
        <f t="shared" si="271"/>
        <v>4.8400169048568994E-3</v>
      </c>
      <c r="AM194" s="461">
        <f t="shared" si="272"/>
        <v>5.9888376692942072E-3</v>
      </c>
      <c r="AN194" s="461">
        <f t="shared" si="273"/>
        <v>6.8954816301932268E-3</v>
      </c>
      <c r="AO194" s="461">
        <f t="shared" si="274"/>
        <v>6.8954816301932268E-3</v>
      </c>
      <c r="AP194" s="461">
        <f t="shared" si="275"/>
        <v>0</v>
      </c>
      <c r="AQ194" s="461">
        <f t="shared" si="276"/>
        <v>0</v>
      </c>
      <c r="AR194" s="461">
        <f t="shared" si="277"/>
        <v>6.8954816301932268E-3</v>
      </c>
      <c r="AS194" s="461">
        <f t="shared" si="278"/>
        <v>0</v>
      </c>
      <c r="AT194" s="461">
        <f t="shared" si="279"/>
        <v>0</v>
      </c>
      <c r="AU194" s="461">
        <f t="shared" si="280"/>
        <v>6.4932344348234167E-2</v>
      </c>
      <c r="AV194" s="461">
        <f t="shared" si="281"/>
        <v>0</v>
      </c>
      <c r="AW194" s="461">
        <f t="shared" si="282"/>
        <v>0.18789434616631759</v>
      </c>
      <c r="AX194" s="461">
        <f t="shared" si="283"/>
        <v>0</v>
      </c>
      <c r="AY194" s="461">
        <f t="shared" si="284"/>
        <v>4.8400169048568994E-3</v>
      </c>
      <c r="AZ194" s="461">
        <f t="shared" si="285"/>
        <v>0</v>
      </c>
      <c r="BA194" s="461">
        <f t="shared" si="286"/>
        <v>0</v>
      </c>
      <c r="BB194" s="461">
        <f t="shared" si="287"/>
        <v>0</v>
      </c>
      <c r="BC194" s="461">
        <f t="shared" si="288"/>
        <v>0</v>
      </c>
      <c r="BD194" s="461">
        <f t="shared" si="289"/>
        <v>0</v>
      </c>
      <c r="BE194" s="461">
        <f t="shared" si="290"/>
        <v>0</v>
      </c>
      <c r="BF194" s="461">
        <f t="shared" si="291"/>
        <v>0</v>
      </c>
      <c r="BG194" s="461">
        <f t="shared" si="292"/>
        <v>0</v>
      </c>
      <c r="BH194" s="265"/>
      <c r="BI194" s="367">
        <f>'6. Network Design'!L67</f>
        <v>867.01632843387642</v>
      </c>
      <c r="BJ194" s="223"/>
    </row>
    <row r="195" spans="3:62">
      <c r="C195" s="256" t="str">
        <f t="shared" si="237"/>
        <v>S10</v>
      </c>
      <c r="D195" s="256" t="str">
        <f t="shared" si="237"/>
        <v>Гласова поща (Voice mail)</v>
      </c>
      <c r="E195" s="461">
        <f t="shared" si="238"/>
        <v>6.7580628271580682E-3</v>
      </c>
      <c r="F195" s="461">
        <f t="shared" si="239"/>
        <v>5.4616839082540823E-3</v>
      </c>
      <c r="G195" s="461">
        <f t="shared" si="240"/>
        <v>6.7580628271580682E-3</v>
      </c>
      <c r="H195" s="461">
        <f t="shared" si="241"/>
        <v>5.4616839082540823E-3</v>
      </c>
      <c r="I195" s="461">
        <f t="shared" si="242"/>
        <v>6.7580628271580682E-3</v>
      </c>
      <c r="J195" s="461">
        <f t="shared" si="243"/>
        <v>5.4616839082540823E-3</v>
      </c>
      <c r="K195" s="461">
        <f t="shared" si="244"/>
        <v>4.9551376159844502E-3</v>
      </c>
      <c r="L195" s="461">
        <f t="shared" si="245"/>
        <v>7.7811589917166756E-3</v>
      </c>
      <c r="M195" s="461">
        <f t="shared" si="246"/>
        <v>7.7811589917166756E-3</v>
      </c>
      <c r="N195" s="461">
        <f t="shared" si="247"/>
        <v>0</v>
      </c>
      <c r="O195" s="461">
        <f t="shared" si="248"/>
        <v>0</v>
      </c>
      <c r="P195" s="461">
        <f t="shared" si="249"/>
        <v>0</v>
      </c>
      <c r="Q195" s="461">
        <f t="shared" si="250"/>
        <v>1</v>
      </c>
      <c r="R195" s="461">
        <f t="shared" si="251"/>
        <v>7.7811589917166756E-3</v>
      </c>
      <c r="S195" s="461">
        <f t="shared" si="252"/>
        <v>7.7811589917166756E-3</v>
      </c>
      <c r="T195" s="461">
        <f t="shared" si="253"/>
        <v>0</v>
      </c>
      <c r="U195" s="461">
        <f t="shared" si="254"/>
        <v>8.7056548444588416E-3</v>
      </c>
      <c r="V195" s="461">
        <f t="shared" si="255"/>
        <v>0</v>
      </c>
      <c r="W195" s="461">
        <f t="shared" si="256"/>
        <v>0</v>
      </c>
      <c r="X195" s="461">
        <f t="shared" si="257"/>
        <v>0</v>
      </c>
      <c r="Y195" s="461">
        <f t="shared" si="258"/>
        <v>0</v>
      </c>
      <c r="Z195" s="461">
        <f t="shared" si="259"/>
        <v>0</v>
      </c>
      <c r="AA195" s="461">
        <f t="shared" si="260"/>
        <v>0</v>
      </c>
      <c r="AB195" s="461">
        <f t="shared" si="261"/>
        <v>5.4616839082540823E-3</v>
      </c>
      <c r="AC195" s="461">
        <f t="shared" si="262"/>
        <v>5.4616839082540823E-3</v>
      </c>
      <c r="AD195" s="461">
        <f t="shared" si="263"/>
        <v>0</v>
      </c>
      <c r="AE195" s="461">
        <f t="shared" si="264"/>
        <v>0</v>
      </c>
      <c r="AF195" s="461">
        <f t="shared" si="265"/>
        <v>0</v>
      </c>
      <c r="AG195" s="461">
        <f t="shared" si="266"/>
        <v>0</v>
      </c>
      <c r="AH195" s="461">
        <f t="shared" si="267"/>
        <v>0</v>
      </c>
      <c r="AI195" s="461">
        <f t="shared" si="268"/>
        <v>6.7580628271580682E-3</v>
      </c>
      <c r="AJ195" s="461">
        <f t="shared" si="269"/>
        <v>5.4616839082540823E-3</v>
      </c>
      <c r="AK195" s="461">
        <f t="shared" si="270"/>
        <v>6.7580628271580682E-3</v>
      </c>
      <c r="AL195" s="461">
        <f t="shared" si="271"/>
        <v>5.4616839082540823E-3</v>
      </c>
      <c r="AM195" s="461">
        <f t="shared" si="272"/>
        <v>6.7580628271580682E-3</v>
      </c>
      <c r="AN195" s="461">
        <f t="shared" si="273"/>
        <v>7.7811589917166756E-3</v>
      </c>
      <c r="AO195" s="461">
        <f t="shared" si="274"/>
        <v>7.7811589917166756E-3</v>
      </c>
      <c r="AP195" s="461">
        <f t="shared" si="275"/>
        <v>0</v>
      </c>
      <c r="AQ195" s="461">
        <f t="shared" si="276"/>
        <v>0</v>
      </c>
      <c r="AR195" s="461">
        <f t="shared" si="277"/>
        <v>7.7811589917166756E-3</v>
      </c>
      <c r="AS195" s="461">
        <f t="shared" si="278"/>
        <v>0</v>
      </c>
      <c r="AT195" s="461">
        <f t="shared" si="279"/>
        <v>8.7056548444588416E-3</v>
      </c>
      <c r="AU195" s="461">
        <f t="shared" si="280"/>
        <v>0</v>
      </c>
      <c r="AV195" s="461">
        <f t="shared" si="281"/>
        <v>0</v>
      </c>
      <c r="AW195" s="461">
        <f t="shared" si="282"/>
        <v>0</v>
      </c>
      <c r="AX195" s="461">
        <f t="shared" si="283"/>
        <v>0</v>
      </c>
      <c r="AY195" s="461">
        <f t="shared" si="284"/>
        <v>5.4616839082540823E-3</v>
      </c>
      <c r="AZ195" s="461">
        <f t="shared" si="285"/>
        <v>0</v>
      </c>
      <c r="BA195" s="461">
        <f t="shared" si="286"/>
        <v>0</v>
      </c>
      <c r="BB195" s="461">
        <f t="shared" si="287"/>
        <v>0</v>
      </c>
      <c r="BC195" s="461">
        <f t="shared" si="288"/>
        <v>0</v>
      </c>
      <c r="BD195" s="461">
        <f t="shared" si="289"/>
        <v>0</v>
      </c>
      <c r="BE195" s="461">
        <f t="shared" si="290"/>
        <v>0</v>
      </c>
      <c r="BF195" s="461">
        <f t="shared" si="291"/>
        <v>0</v>
      </c>
      <c r="BG195" s="461">
        <f t="shared" si="292"/>
        <v>0</v>
      </c>
      <c r="BH195" s="265"/>
      <c r="BI195" s="367">
        <f>'6. Network Design'!L68</f>
        <v>978.37863426653598</v>
      </c>
      <c r="BJ195" s="223"/>
    </row>
    <row r="196" spans="3:62">
      <c r="C196" s="256" t="str">
        <f t="shared" si="237"/>
        <v>S11</v>
      </c>
      <c r="D196" s="256" t="str">
        <f t="shared" si="237"/>
        <v>Повиквания към центъра за обслужване на клиенти (Help desk call)</v>
      </c>
      <c r="E196" s="461">
        <f t="shared" si="238"/>
        <v>2.5750355073231794E-3</v>
      </c>
      <c r="F196" s="461">
        <f t="shared" si="239"/>
        <v>2.0810741706945878E-3</v>
      </c>
      <c r="G196" s="461">
        <f t="shared" si="240"/>
        <v>2.5750355073231794E-3</v>
      </c>
      <c r="H196" s="461">
        <f t="shared" si="241"/>
        <v>2.0810741706945878E-3</v>
      </c>
      <c r="I196" s="461">
        <f t="shared" si="242"/>
        <v>2.5750355073231794E-3</v>
      </c>
      <c r="J196" s="461">
        <f t="shared" si="243"/>
        <v>2.0810741706945878E-3</v>
      </c>
      <c r="K196" s="461">
        <f t="shared" si="244"/>
        <v>1.8880640253234281E-3</v>
      </c>
      <c r="L196" s="461">
        <f t="shared" si="245"/>
        <v>2.9648674781887789E-3</v>
      </c>
      <c r="M196" s="461">
        <f t="shared" si="246"/>
        <v>2.9648674781887789E-3</v>
      </c>
      <c r="N196" s="461">
        <f t="shared" si="247"/>
        <v>0</v>
      </c>
      <c r="O196" s="461">
        <f t="shared" si="248"/>
        <v>0</v>
      </c>
      <c r="P196" s="461">
        <f t="shared" si="249"/>
        <v>0</v>
      </c>
      <c r="Q196" s="461">
        <f t="shared" si="250"/>
        <v>0</v>
      </c>
      <c r="R196" s="461">
        <f t="shared" si="251"/>
        <v>2.9648674781887789E-3</v>
      </c>
      <c r="S196" s="461">
        <f t="shared" si="252"/>
        <v>2.9648674781887789E-3</v>
      </c>
      <c r="T196" s="461">
        <f t="shared" si="253"/>
        <v>0</v>
      </c>
      <c r="U196" s="461">
        <f t="shared" si="254"/>
        <v>3.3171296142579109E-3</v>
      </c>
      <c r="V196" s="461">
        <f t="shared" si="255"/>
        <v>0</v>
      </c>
      <c r="W196" s="461">
        <f t="shared" si="256"/>
        <v>0</v>
      </c>
      <c r="X196" s="461">
        <f t="shared" si="257"/>
        <v>0</v>
      </c>
      <c r="Y196" s="461">
        <f t="shared" si="258"/>
        <v>0</v>
      </c>
      <c r="Z196" s="461">
        <f t="shared" si="259"/>
        <v>0</v>
      </c>
      <c r="AA196" s="461">
        <f t="shared" si="260"/>
        <v>0</v>
      </c>
      <c r="AB196" s="461">
        <f t="shared" si="261"/>
        <v>2.0810741706945878E-3</v>
      </c>
      <c r="AC196" s="461">
        <f t="shared" si="262"/>
        <v>2.0810741706945878E-3</v>
      </c>
      <c r="AD196" s="461">
        <f t="shared" si="263"/>
        <v>0</v>
      </c>
      <c r="AE196" s="461">
        <f t="shared" si="264"/>
        <v>0</v>
      </c>
      <c r="AF196" s="461">
        <f t="shared" si="265"/>
        <v>0</v>
      </c>
      <c r="AG196" s="461">
        <f t="shared" si="266"/>
        <v>0</v>
      </c>
      <c r="AH196" s="461">
        <f t="shared" si="267"/>
        <v>0</v>
      </c>
      <c r="AI196" s="461">
        <f t="shared" si="268"/>
        <v>2.5750355073231794E-3</v>
      </c>
      <c r="AJ196" s="461">
        <f t="shared" si="269"/>
        <v>2.0810741706945878E-3</v>
      </c>
      <c r="AK196" s="461">
        <f t="shared" si="270"/>
        <v>2.5750355073231794E-3</v>
      </c>
      <c r="AL196" s="461">
        <f t="shared" si="271"/>
        <v>2.0810741706945878E-3</v>
      </c>
      <c r="AM196" s="461">
        <f t="shared" si="272"/>
        <v>2.5750355073231794E-3</v>
      </c>
      <c r="AN196" s="461">
        <f t="shared" si="273"/>
        <v>2.9648674781887789E-3</v>
      </c>
      <c r="AO196" s="461">
        <f t="shared" si="274"/>
        <v>2.9648674781887789E-3</v>
      </c>
      <c r="AP196" s="461">
        <f t="shared" si="275"/>
        <v>0</v>
      </c>
      <c r="AQ196" s="461">
        <f t="shared" si="276"/>
        <v>0</v>
      </c>
      <c r="AR196" s="461">
        <f t="shared" si="277"/>
        <v>2.9648674781887789E-3</v>
      </c>
      <c r="AS196" s="461">
        <f t="shared" si="278"/>
        <v>0</v>
      </c>
      <c r="AT196" s="461">
        <f t="shared" si="279"/>
        <v>3.3171296142579109E-3</v>
      </c>
      <c r="AU196" s="461">
        <f t="shared" si="280"/>
        <v>0</v>
      </c>
      <c r="AV196" s="461">
        <f t="shared" si="281"/>
        <v>0</v>
      </c>
      <c r="AW196" s="461">
        <f t="shared" si="282"/>
        <v>0</v>
      </c>
      <c r="AX196" s="461">
        <f t="shared" si="283"/>
        <v>0</v>
      </c>
      <c r="AY196" s="461">
        <f t="shared" si="284"/>
        <v>2.0810741706945878E-3</v>
      </c>
      <c r="AZ196" s="461">
        <f t="shared" si="285"/>
        <v>0</v>
      </c>
      <c r="BA196" s="461">
        <f t="shared" si="286"/>
        <v>0</v>
      </c>
      <c r="BB196" s="461">
        <f t="shared" si="287"/>
        <v>0</v>
      </c>
      <c r="BC196" s="461">
        <f t="shared" si="288"/>
        <v>0</v>
      </c>
      <c r="BD196" s="461">
        <f t="shared" si="289"/>
        <v>0</v>
      </c>
      <c r="BE196" s="461">
        <f t="shared" si="290"/>
        <v>0</v>
      </c>
      <c r="BF196" s="461">
        <f t="shared" si="291"/>
        <v>0</v>
      </c>
      <c r="BG196" s="461">
        <f t="shared" si="292"/>
        <v>0</v>
      </c>
      <c r="BH196" s="265"/>
      <c r="BI196" s="367">
        <f>'6. Network Design'!L69</f>
        <v>372.7931786485243</v>
      </c>
      <c r="BJ196" s="223"/>
    </row>
    <row r="197" spans="3:62">
      <c r="C197" s="256" t="str">
        <f t="shared" si="237"/>
        <v>S12</v>
      </c>
      <c r="D197" s="256" t="str">
        <f t="shared" si="237"/>
        <v>Видеоразговори (Video call)</v>
      </c>
      <c r="E197" s="461">
        <f t="shared" si="238"/>
        <v>9.0531746523331291E-2</v>
      </c>
      <c r="F197" s="461">
        <f t="shared" si="239"/>
        <v>7.3165313170156912E-2</v>
      </c>
      <c r="G197" s="461">
        <f t="shared" si="240"/>
        <v>9.0531746523331291E-2</v>
      </c>
      <c r="H197" s="461">
        <f t="shared" si="241"/>
        <v>7.3165313170156912E-2</v>
      </c>
      <c r="I197" s="461">
        <f t="shared" si="242"/>
        <v>9.0531746523331291E-2</v>
      </c>
      <c r="J197" s="461">
        <f t="shared" si="243"/>
        <v>7.3165313170156912E-2</v>
      </c>
      <c r="K197" s="461">
        <f t="shared" si="244"/>
        <v>9.9569345708607732E-2</v>
      </c>
      <c r="L197" s="461">
        <f t="shared" si="245"/>
        <v>0.10423725430088512</v>
      </c>
      <c r="M197" s="461">
        <f t="shared" si="246"/>
        <v>0.10423725430088512</v>
      </c>
      <c r="N197" s="461">
        <f t="shared" si="247"/>
        <v>0</v>
      </c>
      <c r="O197" s="461">
        <f t="shared" si="248"/>
        <v>0</v>
      </c>
      <c r="P197" s="461">
        <f t="shared" si="249"/>
        <v>0</v>
      </c>
      <c r="Q197" s="461">
        <f t="shared" si="250"/>
        <v>0</v>
      </c>
      <c r="R197" s="461">
        <f t="shared" si="251"/>
        <v>0.10423725430088512</v>
      </c>
      <c r="S197" s="461">
        <f t="shared" si="252"/>
        <v>0.10423725430088512</v>
      </c>
      <c r="T197" s="461">
        <f t="shared" si="253"/>
        <v>0</v>
      </c>
      <c r="U197" s="461">
        <f t="shared" si="254"/>
        <v>0.11662190155009117</v>
      </c>
      <c r="V197" s="461">
        <f t="shared" si="255"/>
        <v>0</v>
      </c>
      <c r="W197" s="461">
        <f t="shared" si="256"/>
        <v>0.4094453542246092</v>
      </c>
      <c r="X197" s="461">
        <f t="shared" si="257"/>
        <v>0</v>
      </c>
      <c r="Y197" s="461">
        <f t="shared" si="258"/>
        <v>0</v>
      </c>
      <c r="Z197" s="461">
        <f t="shared" si="259"/>
        <v>0</v>
      </c>
      <c r="AA197" s="461">
        <f t="shared" si="260"/>
        <v>0</v>
      </c>
      <c r="AB197" s="461">
        <f t="shared" si="261"/>
        <v>7.3165313170156912E-2</v>
      </c>
      <c r="AC197" s="461">
        <f t="shared" si="262"/>
        <v>7.3165313170156912E-2</v>
      </c>
      <c r="AD197" s="461">
        <f t="shared" si="263"/>
        <v>0</v>
      </c>
      <c r="AE197" s="461">
        <f t="shared" si="264"/>
        <v>0</v>
      </c>
      <c r="AF197" s="461">
        <f t="shared" si="265"/>
        <v>0</v>
      </c>
      <c r="AG197" s="461">
        <f t="shared" si="266"/>
        <v>0</v>
      </c>
      <c r="AH197" s="461">
        <f t="shared" si="267"/>
        <v>0</v>
      </c>
      <c r="AI197" s="461">
        <f t="shared" si="268"/>
        <v>9.0531746523331291E-2</v>
      </c>
      <c r="AJ197" s="461">
        <f t="shared" si="269"/>
        <v>7.3165313170156912E-2</v>
      </c>
      <c r="AK197" s="461">
        <f t="shared" si="270"/>
        <v>9.0531746523331291E-2</v>
      </c>
      <c r="AL197" s="461">
        <f t="shared" si="271"/>
        <v>7.3165313170156912E-2</v>
      </c>
      <c r="AM197" s="461">
        <f t="shared" si="272"/>
        <v>9.0531746523331291E-2</v>
      </c>
      <c r="AN197" s="461">
        <f t="shared" si="273"/>
        <v>0.10423725430088512</v>
      </c>
      <c r="AO197" s="461">
        <f t="shared" si="274"/>
        <v>0.10423725430088512</v>
      </c>
      <c r="AP197" s="461">
        <f t="shared" si="275"/>
        <v>0</v>
      </c>
      <c r="AQ197" s="461">
        <f t="shared" si="276"/>
        <v>0</v>
      </c>
      <c r="AR197" s="461">
        <f t="shared" si="277"/>
        <v>0.10423725430088512</v>
      </c>
      <c r="AS197" s="461">
        <f t="shared" si="278"/>
        <v>0</v>
      </c>
      <c r="AT197" s="461">
        <f t="shared" si="279"/>
        <v>0.11662190155009117</v>
      </c>
      <c r="AU197" s="461">
        <f t="shared" si="280"/>
        <v>0</v>
      </c>
      <c r="AV197" s="461">
        <f t="shared" si="281"/>
        <v>0.4094453542246092</v>
      </c>
      <c r="AW197" s="461">
        <f t="shared" si="282"/>
        <v>0</v>
      </c>
      <c r="AX197" s="461">
        <f t="shared" si="283"/>
        <v>0</v>
      </c>
      <c r="AY197" s="461">
        <f t="shared" si="284"/>
        <v>7.3165313170156912E-2</v>
      </c>
      <c r="AZ197" s="461">
        <f t="shared" si="285"/>
        <v>0</v>
      </c>
      <c r="BA197" s="461">
        <f t="shared" si="286"/>
        <v>0</v>
      </c>
      <c r="BB197" s="461">
        <f t="shared" si="287"/>
        <v>0</v>
      </c>
      <c r="BC197" s="461">
        <f t="shared" si="288"/>
        <v>0</v>
      </c>
      <c r="BD197" s="461">
        <f t="shared" si="289"/>
        <v>0</v>
      </c>
      <c r="BE197" s="461">
        <f t="shared" si="290"/>
        <v>0</v>
      </c>
      <c r="BF197" s="461">
        <f t="shared" si="291"/>
        <v>0</v>
      </c>
      <c r="BG197" s="461">
        <f t="shared" si="292"/>
        <v>0</v>
      </c>
      <c r="BH197" s="265"/>
      <c r="BI197" s="367">
        <f>'6. Network Design'!L70</f>
        <v>13106.466865817638</v>
      </c>
      <c r="BJ197" s="223"/>
    </row>
    <row r="198" spans="3:62">
      <c r="C198" s="256" t="str">
        <f t="shared" si="237"/>
        <v>S13</v>
      </c>
      <c r="D198" s="256" t="str">
        <f t="shared" si="237"/>
        <v>MMS в мрежата (MMS on net)</v>
      </c>
      <c r="E198" s="461">
        <f t="shared" si="238"/>
        <v>5.3986353656669615E-4</v>
      </c>
      <c r="F198" s="461">
        <f t="shared" si="239"/>
        <v>4.3630313386112859E-4</v>
      </c>
      <c r="G198" s="461">
        <f t="shared" si="240"/>
        <v>5.3986353656669615E-4</v>
      </c>
      <c r="H198" s="461">
        <f t="shared" si="241"/>
        <v>4.3630313386112859E-4</v>
      </c>
      <c r="I198" s="461">
        <f t="shared" si="242"/>
        <v>5.3986353656669615E-4</v>
      </c>
      <c r="J198" s="461">
        <f t="shared" si="243"/>
        <v>4.3630313386112859E-4</v>
      </c>
      <c r="K198" s="461">
        <f t="shared" si="244"/>
        <v>3.9583800653492557E-4</v>
      </c>
      <c r="L198" s="461">
        <f t="shared" si="245"/>
        <v>3.1079646041278641E-4</v>
      </c>
      <c r="M198" s="461">
        <f t="shared" si="246"/>
        <v>3.1079646041278641E-4</v>
      </c>
      <c r="N198" s="461">
        <f t="shared" si="247"/>
        <v>0</v>
      </c>
      <c r="O198" s="461">
        <f t="shared" si="248"/>
        <v>0</v>
      </c>
      <c r="P198" s="461">
        <f t="shared" si="249"/>
        <v>0.33333333333333331</v>
      </c>
      <c r="Q198" s="461">
        <f t="shared" si="250"/>
        <v>0</v>
      </c>
      <c r="R198" s="461">
        <f t="shared" si="251"/>
        <v>3.1079646041278641E-4</v>
      </c>
      <c r="S198" s="461">
        <f t="shared" si="252"/>
        <v>3.1079646041278641E-4</v>
      </c>
      <c r="T198" s="461">
        <f t="shared" si="253"/>
        <v>1.1332598323190329E-3</v>
      </c>
      <c r="U198" s="461">
        <f t="shared" si="254"/>
        <v>3.4772284104637058E-4</v>
      </c>
      <c r="V198" s="461">
        <f t="shared" si="255"/>
        <v>0</v>
      </c>
      <c r="W198" s="461">
        <f t="shared" si="256"/>
        <v>0</v>
      </c>
      <c r="X198" s="461">
        <f t="shared" si="257"/>
        <v>0</v>
      </c>
      <c r="Y198" s="461">
        <f t="shared" si="258"/>
        <v>0</v>
      </c>
      <c r="Z198" s="461">
        <f t="shared" si="259"/>
        <v>0</v>
      </c>
      <c r="AA198" s="461">
        <f t="shared" si="260"/>
        <v>0</v>
      </c>
      <c r="AB198" s="461">
        <f t="shared" si="261"/>
        <v>4.3630313386112859E-4</v>
      </c>
      <c r="AC198" s="461">
        <f t="shared" si="262"/>
        <v>4.3630313386112859E-4</v>
      </c>
      <c r="AD198" s="461">
        <f t="shared" si="263"/>
        <v>0</v>
      </c>
      <c r="AE198" s="461">
        <f t="shared" si="264"/>
        <v>0</v>
      </c>
      <c r="AF198" s="461">
        <f t="shared" si="265"/>
        <v>0</v>
      </c>
      <c r="AG198" s="461">
        <f t="shared" si="266"/>
        <v>0</v>
      </c>
      <c r="AH198" s="461">
        <f t="shared" si="267"/>
        <v>0</v>
      </c>
      <c r="AI198" s="461">
        <f t="shared" si="268"/>
        <v>5.3986353656669615E-4</v>
      </c>
      <c r="AJ198" s="461">
        <f t="shared" si="269"/>
        <v>4.3630313386112859E-4</v>
      </c>
      <c r="AK198" s="461">
        <f t="shared" si="270"/>
        <v>5.3986353656669615E-4</v>
      </c>
      <c r="AL198" s="461">
        <f t="shared" si="271"/>
        <v>4.3630313386112859E-4</v>
      </c>
      <c r="AM198" s="461">
        <f t="shared" si="272"/>
        <v>5.3986353656669615E-4</v>
      </c>
      <c r="AN198" s="461">
        <f t="shared" si="273"/>
        <v>3.1079646041278641E-4</v>
      </c>
      <c r="AO198" s="461">
        <f t="shared" si="274"/>
        <v>3.1079646041278641E-4</v>
      </c>
      <c r="AP198" s="461">
        <f t="shared" si="275"/>
        <v>0</v>
      </c>
      <c r="AQ198" s="461">
        <f t="shared" si="276"/>
        <v>0.33333333333333331</v>
      </c>
      <c r="AR198" s="461">
        <f t="shared" si="277"/>
        <v>3.1079646041278641E-4</v>
      </c>
      <c r="AS198" s="461">
        <f t="shared" si="278"/>
        <v>1.1332598323190329E-3</v>
      </c>
      <c r="AT198" s="461">
        <f t="shared" si="279"/>
        <v>3.4772284104637058E-4</v>
      </c>
      <c r="AU198" s="461">
        <f t="shared" si="280"/>
        <v>0</v>
      </c>
      <c r="AV198" s="461">
        <f t="shared" si="281"/>
        <v>0</v>
      </c>
      <c r="AW198" s="461">
        <f t="shared" si="282"/>
        <v>0</v>
      </c>
      <c r="AX198" s="461">
        <f t="shared" si="283"/>
        <v>0</v>
      </c>
      <c r="AY198" s="461">
        <f t="shared" si="284"/>
        <v>4.3630313386112859E-4</v>
      </c>
      <c r="AZ198" s="461">
        <f t="shared" si="285"/>
        <v>0</v>
      </c>
      <c r="BA198" s="461">
        <f t="shared" si="286"/>
        <v>0</v>
      </c>
      <c r="BB198" s="461">
        <f t="shared" si="287"/>
        <v>0</v>
      </c>
      <c r="BC198" s="461">
        <f t="shared" si="288"/>
        <v>0</v>
      </c>
      <c r="BD198" s="461">
        <f t="shared" si="289"/>
        <v>0</v>
      </c>
      <c r="BE198" s="461">
        <f t="shared" si="290"/>
        <v>0</v>
      </c>
      <c r="BF198" s="461">
        <f t="shared" si="291"/>
        <v>0</v>
      </c>
      <c r="BG198" s="461">
        <f t="shared" si="292"/>
        <v>0</v>
      </c>
      <c r="BH198" s="265"/>
      <c r="BI198" s="367">
        <f>'6. Network Design'!L71</f>
        <v>39.078576443076926</v>
      </c>
      <c r="BJ198" s="223"/>
    </row>
    <row r="199" spans="3:62">
      <c r="C199" s="256" t="str">
        <f t="shared" si="237"/>
        <v>S14</v>
      </c>
      <c r="D199" s="256" t="str">
        <f t="shared" si="237"/>
        <v>Изходящи MMS към други мрежи (MMS outgoing to other network)</v>
      </c>
      <c r="E199" s="461">
        <f t="shared" si="238"/>
        <v>2.6993176828334807E-4</v>
      </c>
      <c r="F199" s="461">
        <f t="shared" si="239"/>
        <v>2.1815156693056429E-4</v>
      </c>
      <c r="G199" s="461">
        <f t="shared" si="240"/>
        <v>2.6993176828334807E-4</v>
      </c>
      <c r="H199" s="461">
        <f t="shared" si="241"/>
        <v>2.1815156693056429E-4</v>
      </c>
      <c r="I199" s="461">
        <f t="shared" si="242"/>
        <v>2.6993176828334807E-4</v>
      </c>
      <c r="J199" s="461">
        <f t="shared" si="243"/>
        <v>2.1815156693056429E-4</v>
      </c>
      <c r="K199" s="461">
        <f t="shared" si="244"/>
        <v>2.9687850490119419E-4</v>
      </c>
      <c r="L199" s="461">
        <f t="shared" si="245"/>
        <v>3.1079646041278641E-4</v>
      </c>
      <c r="M199" s="461">
        <f t="shared" si="246"/>
        <v>3.1079646041278641E-4</v>
      </c>
      <c r="N199" s="461">
        <f t="shared" si="247"/>
        <v>0</v>
      </c>
      <c r="O199" s="461">
        <f t="shared" si="248"/>
        <v>0</v>
      </c>
      <c r="P199" s="461">
        <f t="shared" si="249"/>
        <v>0.33333333333333331</v>
      </c>
      <c r="Q199" s="461">
        <f t="shared" si="250"/>
        <v>0</v>
      </c>
      <c r="R199" s="461">
        <f t="shared" si="251"/>
        <v>3.1079646041278641E-4</v>
      </c>
      <c r="S199" s="461">
        <f t="shared" si="252"/>
        <v>3.1079646041278641E-4</v>
      </c>
      <c r="T199" s="461">
        <f t="shared" si="253"/>
        <v>1.1332598323190329E-3</v>
      </c>
      <c r="U199" s="461">
        <f t="shared" si="254"/>
        <v>3.4772284104637058E-4</v>
      </c>
      <c r="V199" s="461">
        <f t="shared" si="255"/>
        <v>0</v>
      </c>
      <c r="W199" s="461">
        <f t="shared" si="256"/>
        <v>1.2208127284141972E-3</v>
      </c>
      <c r="X199" s="461">
        <f t="shared" si="257"/>
        <v>0</v>
      </c>
      <c r="Y199" s="461">
        <f t="shared" si="258"/>
        <v>0</v>
      </c>
      <c r="Z199" s="461">
        <f t="shared" si="259"/>
        <v>0</v>
      </c>
      <c r="AA199" s="461">
        <f t="shared" si="260"/>
        <v>0</v>
      </c>
      <c r="AB199" s="461">
        <f t="shared" si="261"/>
        <v>2.1815156693056429E-4</v>
      </c>
      <c r="AC199" s="461">
        <f t="shared" si="262"/>
        <v>2.1815156693056429E-4</v>
      </c>
      <c r="AD199" s="461">
        <f t="shared" si="263"/>
        <v>0</v>
      </c>
      <c r="AE199" s="461">
        <f t="shared" si="264"/>
        <v>0</v>
      </c>
      <c r="AF199" s="461">
        <f t="shared" si="265"/>
        <v>0</v>
      </c>
      <c r="AG199" s="461">
        <f t="shared" si="266"/>
        <v>0</v>
      </c>
      <c r="AH199" s="461">
        <f t="shared" si="267"/>
        <v>0</v>
      </c>
      <c r="AI199" s="461">
        <f t="shared" si="268"/>
        <v>2.6993176828334807E-4</v>
      </c>
      <c r="AJ199" s="461">
        <f t="shared" si="269"/>
        <v>2.1815156693056429E-4</v>
      </c>
      <c r="AK199" s="461">
        <f t="shared" si="270"/>
        <v>2.6993176828334807E-4</v>
      </c>
      <c r="AL199" s="461">
        <f t="shared" si="271"/>
        <v>2.1815156693056429E-4</v>
      </c>
      <c r="AM199" s="461">
        <f t="shared" si="272"/>
        <v>2.6993176828334807E-4</v>
      </c>
      <c r="AN199" s="461">
        <f t="shared" si="273"/>
        <v>3.1079646041278641E-4</v>
      </c>
      <c r="AO199" s="461">
        <f t="shared" si="274"/>
        <v>3.1079646041278641E-4</v>
      </c>
      <c r="AP199" s="461">
        <f t="shared" si="275"/>
        <v>0</v>
      </c>
      <c r="AQ199" s="461">
        <f t="shared" si="276"/>
        <v>0.33333333333333331</v>
      </c>
      <c r="AR199" s="461">
        <f t="shared" si="277"/>
        <v>3.1079646041278641E-4</v>
      </c>
      <c r="AS199" s="461">
        <f t="shared" si="278"/>
        <v>1.1332598323190329E-3</v>
      </c>
      <c r="AT199" s="461">
        <f t="shared" si="279"/>
        <v>3.4772284104637058E-4</v>
      </c>
      <c r="AU199" s="461">
        <f t="shared" si="280"/>
        <v>0</v>
      </c>
      <c r="AV199" s="461">
        <f t="shared" si="281"/>
        <v>1.2208127284141972E-3</v>
      </c>
      <c r="AW199" s="461">
        <f t="shared" si="282"/>
        <v>0</v>
      </c>
      <c r="AX199" s="461">
        <f t="shared" si="283"/>
        <v>0</v>
      </c>
      <c r="AY199" s="461">
        <f t="shared" si="284"/>
        <v>2.1815156693056429E-4</v>
      </c>
      <c r="AZ199" s="461">
        <f t="shared" si="285"/>
        <v>0</v>
      </c>
      <c r="BA199" s="461">
        <f t="shared" si="286"/>
        <v>0</v>
      </c>
      <c r="BB199" s="461">
        <f t="shared" si="287"/>
        <v>0</v>
      </c>
      <c r="BC199" s="461">
        <f t="shared" si="288"/>
        <v>0</v>
      </c>
      <c r="BD199" s="461">
        <f t="shared" si="289"/>
        <v>0</v>
      </c>
      <c r="BE199" s="461">
        <f t="shared" si="290"/>
        <v>0</v>
      </c>
      <c r="BF199" s="461">
        <f t="shared" si="291"/>
        <v>0</v>
      </c>
      <c r="BG199" s="461">
        <f t="shared" si="292"/>
        <v>0</v>
      </c>
      <c r="BH199" s="265"/>
      <c r="BI199" s="367">
        <f>'6. Network Design'!L72</f>
        <v>39.078576443076926</v>
      </c>
      <c r="BJ199" s="223"/>
    </row>
    <row r="200" spans="3:62">
      <c r="C200" s="256" t="str">
        <f t="shared" si="237"/>
        <v>S15</v>
      </c>
      <c r="D200" s="256" t="str">
        <f t="shared" si="237"/>
        <v>Входящи MMS от други мрежи (MMS incoming from other network)</v>
      </c>
      <c r="E200" s="461">
        <f t="shared" si="238"/>
        <v>2.6993176828334807E-4</v>
      </c>
      <c r="F200" s="461">
        <f t="shared" si="239"/>
        <v>2.1815156693056429E-4</v>
      </c>
      <c r="G200" s="461">
        <f t="shared" si="240"/>
        <v>2.6993176828334807E-4</v>
      </c>
      <c r="H200" s="461">
        <f t="shared" si="241"/>
        <v>2.1815156693056429E-4</v>
      </c>
      <c r="I200" s="461">
        <f t="shared" si="242"/>
        <v>2.6993176828334807E-4</v>
      </c>
      <c r="J200" s="461">
        <f t="shared" si="243"/>
        <v>2.1815156693056429E-4</v>
      </c>
      <c r="K200" s="461">
        <f t="shared" si="244"/>
        <v>2.9687850490119419E-4</v>
      </c>
      <c r="L200" s="461">
        <f t="shared" si="245"/>
        <v>3.1079646041278641E-4</v>
      </c>
      <c r="M200" s="461">
        <f t="shared" si="246"/>
        <v>3.1079646041278641E-4</v>
      </c>
      <c r="N200" s="461">
        <f t="shared" si="247"/>
        <v>0</v>
      </c>
      <c r="O200" s="461">
        <f t="shared" si="248"/>
        <v>0</v>
      </c>
      <c r="P200" s="461">
        <f t="shared" si="249"/>
        <v>0.33333333333333331</v>
      </c>
      <c r="Q200" s="461">
        <f t="shared" si="250"/>
        <v>0</v>
      </c>
      <c r="R200" s="461">
        <f t="shared" si="251"/>
        <v>3.1079646041278641E-4</v>
      </c>
      <c r="S200" s="461">
        <f t="shared" si="252"/>
        <v>3.1079646041278641E-4</v>
      </c>
      <c r="T200" s="461">
        <f t="shared" si="253"/>
        <v>1.1332598323190329E-3</v>
      </c>
      <c r="U200" s="461">
        <f t="shared" si="254"/>
        <v>0</v>
      </c>
      <c r="V200" s="461">
        <f t="shared" si="255"/>
        <v>2.9266618159593106E-3</v>
      </c>
      <c r="W200" s="461">
        <f t="shared" si="256"/>
        <v>1.2208127284141972E-3</v>
      </c>
      <c r="X200" s="461">
        <f t="shared" si="257"/>
        <v>0</v>
      </c>
      <c r="Y200" s="461">
        <f t="shared" si="258"/>
        <v>0</v>
      </c>
      <c r="Z200" s="461">
        <f t="shared" si="259"/>
        <v>0</v>
      </c>
      <c r="AA200" s="461">
        <f t="shared" si="260"/>
        <v>0</v>
      </c>
      <c r="AB200" s="461">
        <f t="shared" si="261"/>
        <v>2.1815156693056429E-4</v>
      </c>
      <c r="AC200" s="461">
        <f t="shared" si="262"/>
        <v>2.1815156693056429E-4</v>
      </c>
      <c r="AD200" s="461">
        <f t="shared" si="263"/>
        <v>0</v>
      </c>
      <c r="AE200" s="461">
        <f t="shared" si="264"/>
        <v>0</v>
      </c>
      <c r="AF200" s="461">
        <f t="shared" si="265"/>
        <v>0</v>
      </c>
      <c r="AG200" s="461">
        <f t="shared" si="266"/>
        <v>0</v>
      </c>
      <c r="AH200" s="461">
        <f t="shared" si="267"/>
        <v>0</v>
      </c>
      <c r="AI200" s="461">
        <f t="shared" si="268"/>
        <v>2.6993176828334807E-4</v>
      </c>
      <c r="AJ200" s="461">
        <f t="shared" si="269"/>
        <v>2.1815156693056429E-4</v>
      </c>
      <c r="AK200" s="461">
        <f t="shared" si="270"/>
        <v>2.6993176828334807E-4</v>
      </c>
      <c r="AL200" s="461">
        <f t="shared" si="271"/>
        <v>2.1815156693056429E-4</v>
      </c>
      <c r="AM200" s="461">
        <f t="shared" si="272"/>
        <v>2.6993176828334807E-4</v>
      </c>
      <c r="AN200" s="461">
        <f t="shared" si="273"/>
        <v>3.1079646041278641E-4</v>
      </c>
      <c r="AO200" s="461">
        <f t="shared" si="274"/>
        <v>3.1079646041278641E-4</v>
      </c>
      <c r="AP200" s="461">
        <f t="shared" si="275"/>
        <v>0</v>
      </c>
      <c r="AQ200" s="461">
        <f t="shared" si="276"/>
        <v>0.33333333333333331</v>
      </c>
      <c r="AR200" s="461">
        <f t="shared" si="277"/>
        <v>3.1079646041278641E-4</v>
      </c>
      <c r="AS200" s="461">
        <f t="shared" si="278"/>
        <v>1.1332598323190329E-3</v>
      </c>
      <c r="AT200" s="461">
        <f t="shared" si="279"/>
        <v>0</v>
      </c>
      <c r="AU200" s="461">
        <f t="shared" si="280"/>
        <v>2.9266618159593106E-3</v>
      </c>
      <c r="AV200" s="461">
        <f t="shared" si="281"/>
        <v>1.2208127284141972E-3</v>
      </c>
      <c r="AW200" s="461">
        <f t="shared" si="282"/>
        <v>0</v>
      </c>
      <c r="AX200" s="461">
        <f t="shared" si="283"/>
        <v>0</v>
      </c>
      <c r="AY200" s="461">
        <f t="shared" si="284"/>
        <v>2.1815156693056429E-4</v>
      </c>
      <c r="AZ200" s="461">
        <f t="shared" si="285"/>
        <v>0</v>
      </c>
      <c r="BA200" s="461">
        <f t="shared" si="286"/>
        <v>0</v>
      </c>
      <c r="BB200" s="461">
        <f t="shared" si="287"/>
        <v>0</v>
      </c>
      <c r="BC200" s="461">
        <f t="shared" si="288"/>
        <v>0</v>
      </c>
      <c r="BD200" s="461">
        <f t="shared" si="289"/>
        <v>0</v>
      </c>
      <c r="BE200" s="461">
        <f t="shared" si="290"/>
        <v>0</v>
      </c>
      <c r="BF200" s="461">
        <f t="shared" si="291"/>
        <v>0</v>
      </c>
      <c r="BG200" s="461">
        <f t="shared" si="292"/>
        <v>0</v>
      </c>
      <c r="BH200" s="265"/>
      <c r="BI200" s="367">
        <f>'6. Network Design'!L73</f>
        <v>39.078576443076926</v>
      </c>
      <c r="BJ200" s="223"/>
    </row>
    <row r="201" spans="3:62">
      <c r="C201" s="256" t="str">
        <f t="shared" si="237"/>
        <v>S16</v>
      </c>
      <c r="D201" s="256" t="str">
        <f t="shared" si="237"/>
        <v>SMS в мрежата (SMS on net)</v>
      </c>
      <c r="E201" s="461">
        <f t="shared" si="238"/>
        <v>2.9211847516218452E-5</v>
      </c>
      <c r="F201" s="461">
        <f t="shared" si="239"/>
        <v>2.3608226438580666E-5</v>
      </c>
      <c r="G201" s="461">
        <f t="shared" si="240"/>
        <v>2.9211847516218452E-5</v>
      </c>
      <c r="H201" s="461">
        <f t="shared" si="241"/>
        <v>2.3608226438580666E-5</v>
      </c>
      <c r="I201" s="461">
        <f t="shared" si="242"/>
        <v>2.9211847516218452E-5</v>
      </c>
      <c r="J201" s="461">
        <f t="shared" si="243"/>
        <v>2.3608226438580666E-5</v>
      </c>
      <c r="K201" s="461">
        <f t="shared" si="244"/>
        <v>2.1418671024827745E-5</v>
      </c>
      <c r="L201" s="461">
        <f t="shared" si="245"/>
        <v>1.6817099498693605E-5</v>
      </c>
      <c r="M201" s="461">
        <f t="shared" si="246"/>
        <v>1.6817099498693605E-5</v>
      </c>
      <c r="N201" s="461">
        <f t="shared" si="247"/>
        <v>0.66666666666666663</v>
      </c>
      <c r="O201" s="461">
        <f t="shared" si="248"/>
        <v>0.66666666666666663</v>
      </c>
      <c r="P201" s="461">
        <f t="shared" si="249"/>
        <v>0</v>
      </c>
      <c r="Q201" s="461">
        <f t="shared" si="250"/>
        <v>0</v>
      </c>
      <c r="R201" s="461">
        <f t="shared" si="251"/>
        <v>1.6817099498693605E-5</v>
      </c>
      <c r="S201" s="461">
        <f t="shared" si="252"/>
        <v>1.6817099498693605E-5</v>
      </c>
      <c r="T201" s="461">
        <f t="shared" si="253"/>
        <v>6.1320335928761224E-5</v>
      </c>
      <c r="U201" s="461">
        <f t="shared" si="254"/>
        <v>1.8815174433063315E-5</v>
      </c>
      <c r="V201" s="461">
        <f t="shared" si="255"/>
        <v>0</v>
      </c>
      <c r="W201" s="461">
        <f t="shared" si="256"/>
        <v>0</v>
      </c>
      <c r="X201" s="461">
        <f t="shared" si="257"/>
        <v>0</v>
      </c>
      <c r="Y201" s="461">
        <f t="shared" si="258"/>
        <v>0</v>
      </c>
      <c r="Z201" s="461">
        <f t="shared" si="259"/>
        <v>0</v>
      </c>
      <c r="AA201" s="461">
        <f t="shared" si="260"/>
        <v>0</v>
      </c>
      <c r="AB201" s="461">
        <f t="shared" si="261"/>
        <v>2.3608226438580666E-5</v>
      </c>
      <c r="AC201" s="461">
        <f t="shared" si="262"/>
        <v>2.3608226438580666E-5</v>
      </c>
      <c r="AD201" s="461">
        <f t="shared" si="263"/>
        <v>0</v>
      </c>
      <c r="AE201" s="461">
        <f t="shared" si="264"/>
        <v>0</v>
      </c>
      <c r="AF201" s="461">
        <f t="shared" si="265"/>
        <v>0</v>
      </c>
      <c r="AG201" s="461">
        <f t="shared" si="266"/>
        <v>0</v>
      </c>
      <c r="AH201" s="461">
        <f t="shared" si="267"/>
        <v>0</v>
      </c>
      <c r="AI201" s="461">
        <f t="shared" si="268"/>
        <v>2.9211847516218452E-5</v>
      </c>
      <c r="AJ201" s="461">
        <f t="shared" si="269"/>
        <v>2.3608226438580666E-5</v>
      </c>
      <c r="AK201" s="461">
        <f t="shared" si="270"/>
        <v>2.9211847516218452E-5</v>
      </c>
      <c r="AL201" s="461">
        <f t="shared" si="271"/>
        <v>2.3608226438580666E-5</v>
      </c>
      <c r="AM201" s="461">
        <f t="shared" si="272"/>
        <v>2.9211847516218452E-5</v>
      </c>
      <c r="AN201" s="461">
        <f t="shared" si="273"/>
        <v>1.6817099498693605E-5</v>
      </c>
      <c r="AO201" s="461">
        <f t="shared" si="274"/>
        <v>1.6817099498693605E-5</v>
      </c>
      <c r="AP201" s="461">
        <f t="shared" si="275"/>
        <v>0.66666666666666663</v>
      </c>
      <c r="AQ201" s="461">
        <f t="shared" si="276"/>
        <v>0</v>
      </c>
      <c r="AR201" s="461">
        <f t="shared" si="277"/>
        <v>1.6817099498693605E-5</v>
      </c>
      <c r="AS201" s="461">
        <f t="shared" si="278"/>
        <v>6.1320335928761224E-5</v>
      </c>
      <c r="AT201" s="461">
        <f t="shared" si="279"/>
        <v>1.8815174433063315E-5</v>
      </c>
      <c r="AU201" s="461">
        <f t="shared" si="280"/>
        <v>0</v>
      </c>
      <c r="AV201" s="461">
        <f t="shared" si="281"/>
        <v>0</v>
      </c>
      <c r="AW201" s="461">
        <f t="shared" si="282"/>
        <v>0</v>
      </c>
      <c r="AX201" s="461">
        <f t="shared" si="283"/>
        <v>0</v>
      </c>
      <c r="AY201" s="461">
        <f t="shared" si="284"/>
        <v>2.3608226438580666E-5</v>
      </c>
      <c r="AZ201" s="461">
        <f t="shared" si="285"/>
        <v>0</v>
      </c>
      <c r="BA201" s="461">
        <f t="shared" si="286"/>
        <v>0</v>
      </c>
      <c r="BB201" s="461">
        <f t="shared" si="287"/>
        <v>0</v>
      </c>
      <c r="BC201" s="461">
        <f t="shared" si="288"/>
        <v>0</v>
      </c>
      <c r="BD201" s="461">
        <f t="shared" si="289"/>
        <v>0</v>
      </c>
      <c r="BE201" s="461">
        <f t="shared" si="290"/>
        <v>0</v>
      </c>
      <c r="BF201" s="461">
        <f t="shared" si="291"/>
        <v>0</v>
      </c>
      <c r="BG201" s="461">
        <f t="shared" si="292"/>
        <v>0</v>
      </c>
      <c r="BH201" s="265"/>
      <c r="BI201" s="367">
        <f>'6. Network Design'!L74</f>
        <v>2.1145295780964801</v>
      </c>
      <c r="BJ201" s="223"/>
    </row>
    <row r="202" spans="3:62">
      <c r="C202" s="256" t="str">
        <f t="shared" si="237"/>
        <v>S17</v>
      </c>
      <c r="D202" s="256" t="str">
        <f t="shared" si="237"/>
        <v>Изходящи SMS към други мрежи (SMS outgoing to other network)</v>
      </c>
      <c r="E202" s="461">
        <f t="shared" si="238"/>
        <v>4.868641252703075E-6</v>
      </c>
      <c r="F202" s="461">
        <f t="shared" si="239"/>
        <v>3.9347044064301114E-6</v>
      </c>
      <c r="G202" s="461">
        <f t="shared" si="240"/>
        <v>4.868641252703075E-6</v>
      </c>
      <c r="H202" s="461">
        <f t="shared" si="241"/>
        <v>3.9347044064301114E-6</v>
      </c>
      <c r="I202" s="461">
        <f t="shared" si="242"/>
        <v>4.868641252703075E-6</v>
      </c>
      <c r="J202" s="461">
        <f t="shared" si="243"/>
        <v>3.9347044064301114E-6</v>
      </c>
      <c r="K202" s="461">
        <f t="shared" si="244"/>
        <v>5.3546677562069362E-6</v>
      </c>
      <c r="L202" s="461">
        <f t="shared" si="245"/>
        <v>5.6056998328978674E-6</v>
      </c>
      <c r="M202" s="461">
        <f t="shared" si="246"/>
        <v>5.6056998328978674E-6</v>
      </c>
      <c r="N202" s="461">
        <f t="shared" si="247"/>
        <v>0.22222222222222221</v>
      </c>
      <c r="O202" s="461">
        <f t="shared" si="248"/>
        <v>0.22222222222222221</v>
      </c>
      <c r="P202" s="461">
        <f t="shared" si="249"/>
        <v>0</v>
      </c>
      <c r="Q202" s="461">
        <f t="shared" si="250"/>
        <v>0</v>
      </c>
      <c r="R202" s="461">
        <f t="shared" si="251"/>
        <v>5.6056998328978674E-6</v>
      </c>
      <c r="S202" s="461">
        <f t="shared" si="252"/>
        <v>5.6056998328978674E-6</v>
      </c>
      <c r="T202" s="461">
        <f t="shared" si="253"/>
        <v>2.0440111976253744E-5</v>
      </c>
      <c r="U202" s="461">
        <f t="shared" si="254"/>
        <v>6.2717248110211054E-6</v>
      </c>
      <c r="V202" s="461">
        <f t="shared" si="255"/>
        <v>0</v>
      </c>
      <c r="W202" s="461">
        <f t="shared" si="256"/>
        <v>2.2019265272782711E-5</v>
      </c>
      <c r="X202" s="461">
        <f t="shared" si="257"/>
        <v>0</v>
      </c>
      <c r="Y202" s="461">
        <f t="shared" si="258"/>
        <v>0</v>
      </c>
      <c r="Z202" s="461">
        <f t="shared" si="259"/>
        <v>0</v>
      </c>
      <c r="AA202" s="461">
        <f t="shared" si="260"/>
        <v>0</v>
      </c>
      <c r="AB202" s="461">
        <f t="shared" si="261"/>
        <v>3.9347044064301114E-6</v>
      </c>
      <c r="AC202" s="461">
        <f t="shared" si="262"/>
        <v>3.9347044064301114E-6</v>
      </c>
      <c r="AD202" s="461">
        <f t="shared" si="263"/>
        <v>0</v>
      </c>
      <c r="AE202" s="461">
        <f t="shared" si="264"/>
        <v>0</v>
      </c>
      <c r="AF202" s="461">
        <f t="shared" si="265"/>
        <v>0</v>
      </c>
      <c r="AG202" s="461">
        <f t="shared" si="266"/>
        <v>0</v>
      </c>
      <c r="AH202" s="461">
        <f t="shared" si="267"/>
        <v>0</v>
      </c>
      <c r="AI202" s="461">
        <f t="shared" si="268"/>
        <v>4.868641252703075E-6</v>
      </c>
      <c r="AJ202" s="461">
        <f t="shared" si="269"/>
        <v>3.9347044064301114E-6</v>
      </c>
      <c r="AK202" s="461">
        <f t="shared" si="270"/>
        <v>4.868641252703075E-6</v>
      </c>
      <c r="AL202" s="461">
        <f t="shared" si="271"/>
        <v>3.9347044064301114E-6</v>
      </c>
      <c r="AM202" s="461">
        <f t="shared" si="272"/>
        <v>4.868641252703075E-6</v>
      </c>
      <c r="AN202" s="461">
        <f t="shared" si="273"/>
        <v>5.6056998328978674E-6</v>
      </c>
      <c r="AO202" s="461">
        <f t="shared" si="274"/>
        <v>5.6056998328978674E-6</v>
      </c>
      <c r="AP202" s="461">
        <f t="shared" si="275"/>
        <v>0.22222222222222221</v>
      </c>
      <c r="AQ202" s="461">
        <f t="shared" si="276"/>
        <v>0</v>
      </c>
      <c r="AR202" s="461">
        <f t="shared" si="277"/>
        <v>5.6056998328978674E-6</v>
      </c>
      <c r="AS202" s="461">
        <f t="shared" si="278"/>
        <v>2.0440111976253744E-5</v>
      </c>
      <c r="AT202" s="461">
        <f t="shared" si="279"/>
        <v>6.2717248110211054E-6</v>
      </c>
      <c r="AU202" s="461">
        <f t="shared" si="280"/>
        <v>0</v>
      </c>
      <c r="AV202" s="461">
        <f t="shared" si="281"/>
        <v>2.2019265272782711E-5</v>
      </c>
      <c r="AW202" s="461">
        <f t="shared" si="282"/>
        <v>0</v>
      </c>
      <c r="AX202" s="461">
        <f t="shared" si="283"/>
        <v>0</v>
      </c>
      <c r="AY202" s="461">
        <f t="shared" si="284"/>
        <v>3.9347044064301114E-6</v>
      </c>
      <c r="AZ202" s="461">
        <f t="shared" si="285"/>
        <v>0</v>
      </c>
      <c r="BA202" s="461">
        <f t="shared" si="286"/>
        <v>0</v>
      </c>
      <c r="BB202" s="461">
        <f t="shared" si="287"/>
        <v>0</v>
      </c>
      <c r="BC202" s="461">
        <f t="shared" si="288"/>
        <v>0</v>
      </c>
      <c r="BD202" s="461">
        <f t="shared" si="289"/>
        <v>0</v>
      </c>
      <c r="BE202" s="461">
        <f t="shared" si="290"/>
        <v>0</v>
      </c>
      <c r="BF202" s="461">
        <f t="shared" si="291"/>
        <v>0</v>
      </c>
      <c r="BG202" s="461">
        <f t="shared" si="292"/>
        <v>0</v>
      </c>
      <c r="BH202" s="265"/>
      <c r="BI202" s="367">
        <f>'6. Network Design'!L75</f>
        <v>0.70484319269882667</v>
      </c>
      <c r="BJ202" s="223"/>
    </row>
    <row r="203" spans="3:62">
      <c r="C203" s="256" t="str">
        <f t="shared" si="237"/>
        <v>S18</v>
      </c>
      <c r="D203" s="256" t="str">
        <f t="shared" si="237"/>
        <v>Входящи SMS от други мрежи (SMS incoming from other network)</v>
      </c>
      <c r="E203" s="461">
        <f t="shared" si="238"/>
        <v>2.4343206263515375E-6</v>
      </c>
      <c r="F203" s="461">
        <f t="shared" si="239"/>
        <v>1.9673522032150557E-6</v>
      </c>
      <c r="G203" s="461">
        <f t="shared" si="240"/>
        <v>2.4343206263515375E-6</v>
      </c>
      <c r="H203" s="461">
        <f t="shared" si="241"/>
        <v>1.9673522032150557E-6</v>
      </c>
      <c r="I203" s="461">
        <f t="shared" si="242"/>
        <v>2.4343206263515375E-6</v>
      </c>
      <c r="J203" s="461">
        <f t="shared" si="243"/>
        <v>1.9673522032150557E-6</v>
      </c>
      <c r="K203" s="461">
        <f t="shared" si="244"/>
        <v>2.6773338781034681E-6</v>
      </c>
      <c r="L203" s="461">
        <f t="shared" si="245"/>
        <v>2.8028499164489337E-6</v>
      </c>
      <c r="M203" s="461">
        <f t="shared" si="246"/>
        <v>2.8028499164489337E-6</v>
      </c>
      <c r="N203" s="461">
        <f t="shared" si="247"/>
        <v>0.1111111111111111</v>
      </c>
      <c r="O203" s="461">
        <f t="shared" si="248"/>
        <v>0.1111111111111111</v>
      </c>
      <c r="P203" s="461">
        <f t="shared" si="249"/>
        <v>0</v>
      </c>
      <c r="Q203" s="461">
        <f t="shared" si="250"/>
        <v>0</v>
      </c>
      <c r="R203" s="461">
        <f t="shared" si="251"/>
        <v>2.8028499164489337E-6</v>
      </c>
      <c r="S203" s="461">
        <f t="shared" si="252"/>
        <v>2.8028499164489337E-6</v>
      </c>
      <c r="T203" s="461">
        <f t="shared" si="253"/>
        <v>1.0220055988126872E-5</v>
      </c>
      <c r="U203" s="461">
        <f t="shared" si="254"/>
        <v>0</v>
      </c>
      <c r="V203" s="461">
        <f t="shared" si="255"/>
        <v>2.6393459614826297E-5</v>
      </c>
      <c r="W203" s="461">
        <f t="shared" si="256"/>
        <v>1.1009632636391355E-5</v>
      </c>
      <c r="X203" s="461">
        <f t="shared" si="257"/>
        <v>0</v>
      </c>
      <c r="Y203" s="461">
        <f t="shared" si="258"/>
        <v>0</v>
      </c>
      <c r="Z203" s="461">
        <f t="shared" si="259"/>
        <v>0</v>
      </c>
      <c r="AA203" s="461">
        <f t="shared" si="260"/>
        <v>0</v>
      </c>
      <c r="AB203" s="461">
        <f t="shared" si="261"/>
        <v>1.9673522032150557E-6</v>
      </c>
      <c r="AC203" s="461">
        <f t="shared" si="262"/>
        <v>1.9673522032150557E-6</v>
      </c>
      <c r="AD203" s="461">
        <f t="shared" si="263"/>
        <v>0</v>
      </c>
      <c r="AE203" s="461">
        <f t="shared" si="264"/>
        <v>0</v>
      </c>
      <c r="AF203" s="461">
        <f t="shared" si="265"/>
        <v>0</v>
      </c>
      <c r="AG203" s="461">
        <f t="shared" si="266"/>
        <v>0</v>
      </c>
      <c r="AH203" s="461">
        <f t="shared" si="267"/>
        <v>0</v>
      </c>
      <c r="AI203" s="461">
        <f t="shared" si="268"/>
        <v>2.4343206263515375E-6</v>
      </c>
      <c r="AJ203" s="461">
        <f t="shared" si="269"/>
        <v>1.9673522032150557E-6</v>
      </c>
      <c r="AK203" s="461">
        <f t="shared" si="270"/>
        <v>2.4343206263515375E-6</v>
      </c>
      <c r="AL203" s="461">
        <f t="shared" si="271"/>
        <v>1.9673522032150557E-6</v>
      </c>
      <c r="AM203" s="461">
        <f t="shared" si="272"/>
        <v>2.4343206263515375E-6</v>
      </c>
      <c r="AN203" s="461">
        <f t="shared" si="273"/>
        <v>2.8028499164489337E-6</v>
      </c>
      <c r="AO203" s="461">
        <f t="shared" si="274"/>
        <v>2.8028499164489337E-6</v>
      </c>
      <c r="AP203" s="461">
        <f t="shared" si="275"/>
        <v>0.1111111111111111</v>
      </c>
      <c r="AQ203" s="461">
        <f t="shared" si="276"/>
        <v>0</v>
      </c>
      <c r="AR203" s="461">
        <f t="shared" si="277"/>
        <v>2.8028499164489337E-6</v>
      </c>
      <c r="AS203" s="461">
        <f t="shared" si="278"/>
        <v>1.0220055988126872E-5</v>
      </c>
      <c r="AT203" s="461">
        <f t="shared" si="279"/>
        <v>0</v>
      </c>
      <c r="AU203" s="461">
        <f t="shared" si="280"/>
        <v>2.6393459614826297E-5</v>
      </c>
      <c r="AV203" s="461">
        <f t="shared" si="281"/>
        <v>1.1009632636391355E-5</v>
      </c>
      <c r="AW203" s="461">
        <f t="shared" si="282"/>
        <v>0</v>
      </c>
      <c r="AX203" s="461">
        <f t="shared" si="283"/>
        <v>0</v>
      </c>
      <c r="AY203" s="461">
        <f t="shared" si="284"/>
        <v>1.9673522032150557E-6</v>
      </c>
      <c r="AZ203" s="461">
        <f t="shared" si="285"/>
        <v>0</v>
      </c>
      <c r="BA203" s="461">
        <f t="shared" si="286"/>
        <v>0</v>
      </c>
      <c r="BB203" s="461">
        <f t="shared" si="287"/>
        <v>0</v>
      </c>
      <c r="BC203" s="461">
        <f t="shared" si="288"/>
        <v>0</v>
      </c>
      <c r="BD203" s="461">
        <f t="shared" si="289"/>
        <v>0</v>
      </c>
      <c r="BE203" s="461">
        <f t="shared" si="290"/>
        <v>0</v>
      </c>
      <c r="BF203" s="461">
        <f t="shared" si="291"/>
        <v>0</v>
      </c>
      <c r="BG203" s="461">
        <f t="shared" si="292"/>
        <v>0</v>
      </c>
      <c r="BH203" s="265"/>
      <c r="BI203" s="367">
        <f>'6. Network Design'!L76</f>
        <v>0.35242159634941334</v>
      </c>
      <c r="BJ203" s="223"/>
    </row>
    <row r="204" spans="3:62">
      <c r="C204" s="256" t="str">
        <f t="shared" si="237"/>
        <v>S19</v>
      </c>
      <c r="D204" s="256" t="str">
        <f t="shared" si="237"/>
        <v>Пренос на данни (Data services)</v>
      </c>
      <c r="E204" s="461">
        <f t="shared" si="238"/>
        <v>0</v>
      </c>
      <c r="F204" s="461">
        <f t="shared" si="239"/>
        <v>0.19182700014186529</v>
      </c>
      <c r="G204" s="461">
        <f t="shared" si="240"/>
        <v>0</v>
      </c>
      <c r="H204" s="461">
        <f t="shared" si="241"/>
        <v>0.19182700014186529</v>
      </c>
      <c r="I204" s="461">
        <f t="shared" si="242"/>
        <v>0</v>
      </c>
      <c r="J204" s="461">
        <f t="shared" si="243"/>
        <v>0.19182700014186529</v>
      </c>
      <c r="K204" s="461">
        <f t="shared" si="244"/>
        <v>0.17403592008096702</v>
      </c>
      <c r="L204" s="461">
        <f t="shared" si="245"/>
        <v>0.27329234208375436</v>
      </c>
      <c r="M204" s="461">
        <f t="shared" si="246"/>
        <v>0.27329234208375436</v>
      </c>
      <c r="N204" s="461">
        <f t="shared" si="247"/>
        <v>0</v>
      </c>
      <c r="O204" s="461">
        <f t="shared" si="248"/>
        <v>0</v>
      </c>
      <c r="P204" s="461">
        <f t="shared" si="249"/>
        <v>0</v>
      </c>
      <c r="Q204" s="461">
        <f t="shared" si="250"/>
        <v>0</v>
      </c>
      <c r="R204" s="461">
        <f t="shared" si="251"/>
        <v>0.27329234208375436</v>
      </c>
      <c r="S204" s="461">
        <f t="shared" si="252"/>
        <v>0.27329234208375436</v>
      </c>
      <c r="T204" s="461">
        <f t="shared" si="253"/>
        <v>0.99650823999914973</v>
      </c>
      <c r="U204" s="461">
        <f t="shared" si="254"/>
        <v>0.30576277959975773</v>
      </c>
      <c r="V204" s="461">
        <f t="shared" si="255"/>
        <v>0</v>
      </c>
      <c r="W204" s="461">
        <f t="shared" si="256"/>
        <v>0</v>
      </c>
      <c r="X204" s="461">
        <f t="shared" si="257"/>
        <v>0</v>
      </c>
      <c r="Y204" s="461">
        <f t="shared" si="258"/>
        <v>1</v>
      </c>
      <c r="Z204" s="461">
        <f t="shared" si="259"/>
        <v>1</v>
      </c>
      <c r="AA204" s="461">
        <f t="shared" si="260"/>
        <v>1</v>
      </c>
      <c r="AB204" s="461">
        <f t="shared" si="261"/>
        <v>0.19182700014186529</v>
      </c>
      <c r="AC204" s="461">
        <f t="shared" si="262"/>
        <v>0.19182700014186529</v>
      </c>
      <c r="AD204" s="461">
        <f t="shared" si="263"/>
        <v>0</v>
      </c>
      <c r="AE204" s="461">
        <f t="shared" si="264"/>
        <v>0</v>
      </c>
      <c r="AF204" s="461">
        <f t="shared" si="265"/>
        <v>0</v>
      </c>
      <c r="AG204" s="461">
        <f t="shared" si="266"/>
        <v>0</v>
      </c>
      <c r="AH204" s="461">
        <f t="shared" si="267"/>
        <v>0</v>
      </c>
      <c r="AI204" s="461">
        <f t="shared" si="268"/>
        <v>0</v>
      </c>
      <c r="AJ204" s="461">
        <f t="shared" si="269"/>
        <v>0.19182700014186529</v>
      </c>
      <c r="AK204" s="461">
        <f t="shared" si="270"/>
        <v>0</v>
      </c>
      <c r="AL204" s="461">
        <f t="shared" si="271"/>
        <v>0.19182700014186529</v>
      </c>
      <c r="AM204" s="461">
        <f t="shared" si="272"/>
        <v>0</v>
      </c>
      <c r="AN204" s="461">
        <f t="shared" si="273"/>
        <v>0.27329234208375436</v>
      </c>
      <c r="AO204" s="461">
        <f t="shared" si="274"/>
        <v>0.27329234208375436</v>
      </c>
      <c r="AP204" s="461">
        <f t="shared" si="275"/>
        <v>0</v>
      </c>
      <c r="AQ204" s="461">
        <f t="shared" si="276"/>
        <v>0</v>
      </c>
      <c r="AR204" s="461">
        <f t="shared" si="277"/>
        <v>0.27329234208375436</v>
      </c>
      <c r="AS204" s="461">
        <f t="shared" si="278"/>
        <v>0.99650823999914973</v>
      </c>
      <c r="AT204" s="461">
        <f t="shared" si="279"/>
        <v>0.30576277959975773</v>
      </c>
      <c r="AU204" s="461">
        <f t="shared" si="280"/>
        <v>0</v>
      </c>
      <c r="AV204" s="461">
        <f t="shared" si="281"/>
        <v>0</v>
      </c>
      <c r="AW204" s="461">
        <f t="shared" si="282"/>
        <v>0</v>
      </c>
      <c r="AX204" s="461">
        <f t="shared" si="283"/>
        <v>1</v>
      </c>
      <c r="AY204" s="461">
        <f t="shared" si="284"/>
        <v>0.19182700014186529</v>
      </c>
      <c r="AZ204" s="461">
        <f t="shared" si="285"/>
        <v>0</v>
      </c>
      <c r="BA204" s="461">
        <f t="shared" si="286"/>
        <v>0</v>
      </c>
      <c r="BB204" s="461">
        <f t="shared" si="287"/>
        <v>0</v>
      </c>
      <c r="BC204" s="461">
        <f t="shared" si="288"/>
        <v>0</v>
      </c>
      <c r="BD204" s="461">
        <f t="shared" si="289"/>
        <v>0</v>
      </c>
      <c r="BE204" s="461">
        <f t="shared" si="290"/>
        <v>0</v>
      </c>
      <c r="BF204" s="461">
        <f t="shared" si="291"/>
        <v>0</v>
      </c>
      <c r="BG204" s="461">
        <f t="shared" si="292"/>
        <v>0</v>
      </c>
      <c r="BH204" s="265"/>
      <c r="BI204" s="367">
        <f>'6. Network Design'!L77</f>
        <v>34362.925714285724</v>
      </c>
      <c r="BJ204" s="223"/>
    </row>
    <row r="205" spans="3:62">
      <c r="C205" s="256" t="str">
        <f t="shared" si="237"/>
        <v>S20</v>
      </c>
      <c r="D205" s="256" t="str">
        <f t="shared" si="237"/>
        <v>Subscribers</v>
      </c>
      <c r="E205" s="461">
        <f t="shared" si="238"/>
        <v>0</v>
      </c>
      <c r="F205" s="461">
        <f t="shared" si="239"/>
        <v>0</v>
      </c>
      <c r="G205" s="461">
        <f t="shared" si="240"/>
        <v>0</v>
      </c>
      <c r="H205" s="461">
        <f t="shared" si="241"/>
        <v>0</v>
      </c>
      <c r="I205" s="461">
        <f t="shared" si="242"/>
        <v>0</v>
      </c>
      <c r="J205" s="461">
        <f t="shared" si="243"/>
        <v>0</v>
      </c>
      <c r="K205" s="461">
        <f t="shared" si="244"/>
        <v>0</v>
      </c>
      <c r="L205" s="461">
        <f t="shared" si="245"/>
        <v>0</v>
      </c>
      <c r="M205" s="461">
        <f t="shared" si="246"/>
        <v>0</v>
      </c>
      <c r="N205" s="461">
        <f t="shared" si="247"/>
        <v>0</v>
      </c>
      <c r="O205" s="461">
        <f t="shared" si="248"/>
        <v>0</v>
      </c>
      <c r="P205" s="461">
        <f t="shared" si="249"/>
        <v>0</v>
      </c>
      <c r="Q205" s="461">
        <f t="shared" si="250"/>
        <v>0</v>
      </c>
      <c r="R205" s="461">
        <f t="shared" si="251"/>
        <v>0</v>
      </c>
      <c r="S205" s="461">
        <f t="shared" si="252"/>
        <v>0</v>
      </c>
      <c r="T205" s="461">
        <f t="shared" si="253"/>
        <v>0</v>
      </c>
      <c r="U205" s="461">
        <f t="shared" si="254"/>
        <v>0</v>
      </c>
      <c r="V205" s="461">
        <f t="shared" si="255"/>
        <v>0</v>
      </c>
      <c r="W205" s="461">
        <f t="shared" si="256"/>
        <v>0</v>
      </c>
      <c r="X205" s="461">
        <f t="shared" si="257"/>
        <v>0</v>
      </c>
      <c r="Y205" s="461">
        <f t="shared" si="258"/>
        <v>0</v>
      </c>
      <c r="Z205" s="461">
        <f t="shared" si="259"/>
        <v>0</v>
      </c>
      <c r="AA205" s="461">
        <f t="shared" si="260"/>
        <v>0</v>
      </c>
      <c r="AB205" s="461">
        <f t="shared" si="261"/>
        <v>0</v>
      </c>
      <c r="AC205" s="461">
        <f t="shared" si="262"/>
        <v>0</v>
      </c>
      <c r="AD205" s="461">
        <f t="shared" si="263"/>
        <v>0</v>
      </c>
      <c r="AE205" s="461">
        <f t="shared" si="264"/>
        <v>0</v>
      </c>
      <c r="AF205" s="461">
        <f t="shared" si="265"/>
        <v>0</v>
      </c>
      <c r="AG205" s="461">
        <f t="shared" si="266"/>
        <v>0</v>
      </c>
      <c r="AH205" s="461">
        <f t="shared" si="267"/>
        <v>0</v>
      </c>
      <c r="AI205" s="461">
        <f t="shared" si="268"/>
        <v>0</v>
      </c>
      <c r="AJ205" s="461">
        <f t="shared" si="269"/>
        <v>0</v>
      </c>
      <c r="AK205" s="461">
        <f t="shared" si="270"/>
        <v>0</v>
      </c>
      <c r="AL205" s="461">
        <f t="shared" si="271"/>
        <v>0</v>
      </c>
      <c r="AM205" s="461">
        <f t="shared" si="272"/>
        <v>0</v>
      </c>
      <c r="AN205" s="461">
        <f t="shared" si="273"/>
        <v>0</v>
      </c>
      <c r="AO205" s="461">
        <f t="shared" si="274"/>
        <v>0</v>
      </c>
      <c r="AP205" s="461">
        <f t="shared" si="275"/>
        <v>0</v>
      </c>
      <c r="AQ205" s="461">
        <f t="shared" si="276"/>
        <v>0</v>
      </c>
      <c r="AR205" s="461">
        <f t="shared" si="277"/>
        <v>0</v>
      </c>
      <c r="AS205" s="461">
        <f t="shared" si="278"/>
        <v>0</v>
      </c>
      <c r="AT205" s="461">
        <f t="shared" si="279"/>
        <v>0</v>
      </c>
      <c r="AU205" s="461">
        <f t="shared" si="280"/>
        <v>0</v>
      </c>
      <c r="AV205" s="461">
        <f t="shared" si="281"/>
        <v>0</v>
      </c>
      <c r="AW205" s="461">
        <f t="shared" si="282"/>
        <v>0</v>
      </c>
      <c r="AX205" s="461">
        <f t="shared" si="283"/>
        <v>0</v>
      </c>
      <c r="AY205" s="461">
        <f t="shared" si="284"/>
        <v>0</v>
      </c>
      <c r="AZ205" s="461">
        <f t="shared" si="285"/>
        <v>0</v>
      </c>
      <c r="BA205" s="461">
        <f t="shared" si="286"/>
        <v>0</v>
      </c>
      <c r="BB205" s="461">
        <f t="shared" si="287"/>
        <v>0</v>
      </c>
      <c r="BC205" s="461">
        <f t="shared" si="288"/>
        <v>0</v>
      </c>
      <c r="BD205" s="461">
        <f t="shared" si="289"/>
        <v>0</v>
      </c>
      <c r="BE205" s="461">
        <f t="shared" si="290"/>
        <v>0</v>
      </c>
      <c r="BF205" s="461">
        <f t="shared" si="291"/>
        <v>0</v>
      </c>
      <c r="BG205" s="461">
        <f t="shared" si="292"/>
        <v>0</v>
      </c>
      <c r="BH205" s="265"/>
      <c r="BI205" s="367">
        <f>'6. Network Design'!L78</f>
        <v>0</v>
      </c>
      <c r="BJ205" s="223"/>
    </row>
    <row r="206" spans="3:62">
      <c r="C206" s="256" t="str">
        <f t="shared" si="237"/>
        <v>S21</v>
      </c>
      <c r="D206" s="256" t="str">
        <f t="shared" si="237"/>
        <v>OTHER: complete as required</v>
      </c>
      <c r="E206" s="461">
        <f t="shared" si="238"/>
        <v>0</v>
      </c>
      <c r="F206" s="461">
        <f t="shared" si="239"/>
        <v>0</v>
      </c>
      <c r="G206" s="461">
        <f t="shared" si="240"/>
        <v>0</v>
      </c>
      <c r="H206" s="461">
        <f t="shared" si="241"/>
        <v>0</v>
      </c>
      <c r="I206" s="461">
        <f t="shared" si="242"/>
        <v>0</v>
      </c>
      <c r="J206" s="461">
        <f t="shared" si="243"/>
        <v>0</v>
      </c>
      <c r="K206" s="461">
        <f t="shared" si="244"/>
        <v>0</v>
      </c>
      <c r="L206" s="461">
        <f t="shared" si="245"/>
        <v>0</v>
      </c>
      <c r="M206" s="461">
        <f t="shared" si="246"/>
        <v>0</v>
      </c>
      <c r="N206" s="461">
        <f t="shared" si="247"/>
        <v>0</v>
      </c>
      <c r="O206" s="461">
        <f t="shared" si="248"/>
        <v>0</v>
      </c>
      <c r="P206" s="461">
        <f t="shared" si="249"/>
        <v>0</v>
      </c>
      <c r="Q206" s="461">
        <f t="shared" si="250"/>
        <v>0</v>
      </c>
      <c r="R206" s="461">
        <f t="shared" si="251"/>
        <v>0</v>
      </c>
      <c r="S206" s="461">
        <f t="shared" si="252"/>
        <v>0</v>
      </c>
      <c r="T206" s="461">
        <f t="shared" si="253"/>
        <v>0</v>
      </c>
      <c r="U206" s="461">
        <f t="shared" si="254"/>
        <v>0</v>
      </c>
      <c r="V206" s="461">
        <f t="shared" si="255"/>
        <v>0</v>
      </c>
      <c r="W206" s="461">
        <f t="shared" si="256"/>
        <v>0</v>
      </c>
      <c r="X206" s="461">
        <f t="shared" si="257"/>
        <v>0</v>
      </c>
      <c r="Y206" s="461">
        <f t="shared" si="258"/>
        <v>0</v>
      </c>
      <c r="Z206" s="461">
        <f t="shared" si="259"/>
        <v>0</v>
      </c>
      <c r="AA206" s="461">
        <f t="shared" si="260"/>
        <v>0</v>
      </c>
      <c r="AB206" s="461">
        <f t="shared" si="261"/>
        <v>0</v>
      </c>
      <c r="AC206" s="461">
        <f t="shared" si="262"/>
        <v>0</v>
      </c>
      <c r="AD206" s="461">
        <f t="shared" si="263"/>
        <v>0</v>
      </c>
      <c r="AE206" s="461">
        <f t="shared" si="264"/>
        <v>0</v>
      </c>
      <c r="AF206" s="461">
        <f t="shared" si="265"/>
        <v>0</v>
      </c>
      <c r="AG206" s="461">
        <f t="shared" si="266"/>
        <v>0</v>
      </c>
      <c r="AH206" s="461">
        <f t="shared" si="267"/>
        <v>0</v>
      </c>
      <c r="AI206" s="461">
        <f t="shared" si="268"/>
        <v>0</v>
      </c>
      <c r="AJ206" s="461">
        <f t="shared" si="269"/>
        <v>0</v>
      </c>
      <c r="AK206" s="461">
        <f t="shared" si="270"/>
        <v>0</v>
      </c>
      <c r="AL206" s="461">
        <f t="shared" si="271"/>
        <v>0</v>
      </c>
      <c r="AM206" s="461">
        <f t="shared" si="272"/>
        <v>0</v>
      </c>
      <c r="AN206" s="461">
        <f t="shared" si="273"/>
        <v>0</v>
      </c>
      <c r="AO206" s="461">
        <f t="shared" si="274"/>
        <v>0</v>
      </c>
      <c r="AP206" s="461">
        <f t="shared" si="275"/>
        <v>0</v>
      </c>
      <c r="AQ206" s="461">
        <f t="shared" si="276"/>
        <v>0</v>
      </c>
      <c r="AR206" s="461">
        <f t="shared" si="277"/>
        <v>0</v>
      </c>
      <c r="AS206" s="461">
        <f t="shared" si="278"/>
        <v>0</v>
      </c>
      <c r="AT206" s="461">
        <f t="shared" si="279"/>
        <v>0</v>
      </c>
      <c r="AU206" s="461">
        <f t="shared" si="280"/>
        <v>0</v>
      </c>
      <c r="AV206" s="461">
        <f t="shared" si="281"/>
        <v>0</v>
      </c>
      <c r="AW206" s="461">
        <f t="shared" si="282"/>
        <v>0</v>
      </c>
      <c r="AX206" s="461">
        <f t="shared" si="283"/>
        <v>0</v>
      </c>
      <c r="AY206" s="461">
        <f t="shared" si="284"/>
        <v>0</v>
      </c>
      <c r="AZ206" s="461">
        <f t="shared" si="285"/>
        <v>0</v>
      </c>
      <c r="BA206" s="461">
        <f t="shared" si="286"/>
        <v>0</v>
      </c>
      <c r="BB206" s="461">
        <f t="shared" si="287"/>
        <v>0</v>
      </c>
      <c r="BC206" s="461">
        <f t="shared" si="288"/>
        <v>0</v>
      </c>
      <c r="BD206" s="461">
        <f t="shared" si="289"/>
        <v>0</v>
      </c>
      <c r="BE206" s="461">
        <f t="shared" si="290"/>
        <v>0</v>
      </c>
      <c r="BF206" s="461">
        <f t="shared" si="291"/>
        <v>0</v>
      </c>
      <c r="BG206" s="461">
        <f t="shared" si="292"/>
        <v>0</v>
      </c>
      <c r="BH206" s="265"/>
      <c r="BI206" s="367">
        <f>'6. Network Design'!L79</f>
        <v>0</v>
      </c>
      <c r="BJ206" s="223"/>
    </row>
    <row r="207" spans="3:62">
      <c r="C207" s="256" t="str">
        <f t="shared" si="237"/>
        <v>S22</v>
      </c>
      <c r="D207" s="256" t="str">
        <f t="shared" si="237"/>
        <v>OTHER: complete as required</v>
      </c>
      <c r="E207" s="461">
        <f t="shared" si="238"/>
        <v>0</v>
      </c>
      <c r="F207" s="461">
        <f t="shared" si="239"/>
        <v>0</v>
      </c>
      <c r="G207" s="461">
        <f t="shared" si="240"/>
        <v>0</v>
      </c>
      <c r="H207" s="461">
        <f t="shared" si="241"/>
        <v>0</v>
      </c>
      <c r="I207" s="461">
        <f t="shared" si="242"/>
        <v>0</v>
      </c>
      <c r="J207" s="461">
        <f t="shared" si="243"/>
        <v>0</v>
      </c>
      <c r="K207" s="461">
        <f t="shared" si="244"/>
        <v>0</v>
      </c>
      <c r="L207" s="461">
        <f t="shared" si="245"/>
        <v>0</v>
      </c>
      <c r="M207" s="461">
        <f t="shared" si="246"/>
        <v>0</v>
      </c>
      <c r="N207" s="461">
        <f t="shared" si="247"/>
        <v>0</v>
      </c>
      <c r="O207" s="461">
        <f t="shared" si="248"/>
        <v>0</v>
      </c>
      <c r="P207" s="461">
        <f t="shared" si="249"/>
        <v>0</v>
      </c>
      <c r="Q207" s="461">
        <f t="shared" si="250"/>
        <v>0</v>
      </c>
      <c r="R207" s="461">
        <f t="shared" si="251"/>
        <v>0</v>
      </c>
      <c r="S207" s="461">
        <f t="shared" si="252"/>
        <v>0</v>
      </c>
      <c r="T207" s="461">
        <f t="shared" si="253"/>
        <v>0</v>
      </c>
      <c r="U207" s="461">
        <f t="shared" si="254"/>
        <v>0</v>
      </c>
      <c r="V207" s="461">
        <f t="shared" si="255"/>
        <v>0</v>
      </c>
      <c r="W207" s="461">
        <f t="shared" si="256"/>
        <v>0</v>
      </c>
      <c r="X207" s="461">
        <f t="shared" si="257"/>
        <v>0</v>
      </c>
      <c r="Y207" s="461">
        <f t="shared" si="258"/>
        <v>0</v>
      </c>
      <c r="Z207" s="461">
        <f t="shared" si="259"/>
        <v>0</v>
      </c>
      <c r="AA207" s="461">
        <f t="shared" si="260"/>
        <v>0</v>
      </c>
      <c r="AB207" s="461">
        <f t="shared" si="261"/>
        <v>0</v>
      </c>
      <c r="AC207" s="461">
        <f t="shared" si="262"/>
        <v>0</v>
      </c>
      <c r="AD207" s="461">
        <f t="shared" si="263"/>
        <v>0</v>
      </c>
      <c r="AE207" s="461">
        <f t="shared" si="264"/>
        <v>0</v>
      </c>
      <c r="AF207" s="461">
        <f t="shared" si="265"/>
        <v>0</v>
      </c>
      <c r="AG207" s="461">
        <f t="shared" si="266"/>
        <v>0</v>
      </c>
      <c r="AH207" s="461">
        <f t="shared" si="267"/>
        <v>0</v>
      </c>
      <c r="AI207" s="461">
        <f t="shared" si="268"/>
        <v>0</v>
      </c>
      <c r="AJ207" s="461">
        <f t="shared" si="269"/>
        <v>0</v>
      </c>
      <c r="AK207" s="461">
        <f t="shared" si="270"/>
        <v>0</v>
      </c>
      <c r="AL207" s="461">
        <f t="shared" si="271"/>
        <v>0</v>
      </c>
      <c r="AM207" s="461">
        <f t="shared" si="272"/>
        <v>0</v>
      </c>
      <c r="AN207" s="461">
        <f t="shared" si="273"/>
        <v>0</v>
      </c>
      <c r="AO207" s="461">
        <f t="shared" si="274"/>
        <v>0</v>
      </c>
      <c r="AP207" s="461">
        <f t="shared" si="275"/>
        <v>0</v>
      </c>
      <c r="AQ207" s="461">
        <f t="shared" si="276"/>
        <v>0</v>
      </c>
      <c r="AR207" s="461">
        <f t="shared" si="277"/>
        <v>0</v>
      </c>
      <c r="AS207" s="461">
        <f t="shared" si="278"/>
        <v>0</v>
      </c>
      <c r="AT207" s="461">
        <f t="shared" si="279"/>
        <v>0</v>
      </c>
      <c r="AU207" s="461">
        <f t="shared" si="280"/>
        <v>0</v>
      </c>
      <c r="AV207" s="461">
        <f t="shared" si="281"/>
        <v>0</v>
      </c>
      <c r="AW207" s="461">
        <f t="shared" si="282"/>
        <v>0</v>
      </c>
      <c r="AX207" s="461">
        <f t="shared" si="283"/>
        <v>0</v>
      </c>
      <c r="AY207" s="461">
        <f t="shared" si="284"/>
        <v>0</v>
      </c>
      <c r="AZ207" s="461">
        <f t="shared" si="285"/>
        <v>0</v>
      </c>
      <c r="BA207" s="461">
        <f t="shared" si="286"/>
        <v>0</v>
      </c>
      <c r="BB207" s="461">
        <f t="shared" si="287"/>
        <v>0</v>
      </c>
      <c r="BC207" s="461">
        <f t="shared" si="288"/>
        <v>0</v>
      </c>
      <c r="BD207" s="461">
        <f t="shared" si="289"/>
        <v>0</v>
      </c>
      <c r="BE207" s="461">
        <f t="shared" si="290"/>
        <v>0</v>
      </c>
      <c r="BF207" s="461">
        <f t="shared" si="291"/>
        <v>0</v>
      </c>
      <c r="BG207" s="461">
        <f t="shared" si="292"/>
        <v>0</v>
      </c>
      <c r="BH207" s="265"/>
      <c r="BI207" s="367">
        <f>'6. Network Design'!L80</f>
        <v>0</v>
      </c>
      <c r="BJ207" s="223"/>
    </row>
    <row r="208" spans="3:62">
      <c r="C208" s="256" t="str">
        <f t="shared" si="237"/>
        <v>S23</v>
      </c>
      <c r="D208" s="256" t="str">
        <f t="shared" si="237"/>
        <v>OTHER: complete as required</v>
      </c>
      <c r="E208" s="461">
        <f t="shared" si="238"/>
        <v>0</v>
      </c>
      <c r="F208" s="461">
        <f t="shared" si="239"/>
        <v>0</v>
      </c>
      <c r="G208" s="461">
        <f t="shared" si="240"/>
        <v>0</v>
      </c>
      <c r="H208" s="461">
        <f t="shared" si="241"/>
        <v>0</v>
      </c>
      <c r="I208" s="461">
        <f t="shared" si="242"/>
        <v>0</v>
      </c>
      <c r="J208" s="461">
        <f t="shared" si="243"/>
        <v>0</v>
      </c>
      <c r="K208" s="461">
        <f t="shared" si="244"/>
        <v>0</v>
      </c>
      <c r="L208" s="461">
        <f t="shared" si="245"/>
        <v>0</v>
      </c>
      <c r="M208" s="461">
        <f t="shared" si="246"/>
        <v>0</v>
      </c>
      <c r="N208" s="461">
        <f t="shared" si="247"/>
        <v>0</v>
      </c>
      <c r="O208" s="461">
        <f t="shared" si="248"/>
        <v>0</v>
      </c>
      <c r="P208" s="461">
        <f t="shared" si="249"/>
        <v>0</v>
      </c>
      <c r="Q208" s="461">
        <f t="shared" si="250"/>
        <v>0</v>
      </c>
      <c r="R208" s="461">
        <f t="shared" si="251"/>
        <v>0</v>
      </c>
      <c r="S208" s="461">
        <f t="shared" si="252"/>
        <v>0</v>
      </c>
      <c r="T208" s="461">
        <f t="shared" si="253"/>
        <v>0</v>
      </c>
      <c r="U208" s="461">
        <f t="shared" si="254"/>
        <v>0</v>
      </c>
      <c r="V208" s="461">
        <f t="shared" si="255"/>
        <v>0</v>
      </c>
      <c r="W208" s="461">
        <f t="shared" si="256"/>
        <v>0</v>
      </c>
      <c r="X208" s="461">
        <f t="shared" si="257"/>
        <v>0</v>
      </c>
      <c r="Y208" s="461">
        <f t="shared" si="258"/>
        <v>0</v>
      </c>
      <c r="Z208" s="461">
        <f t="shared" si="259"/>
        <v>0</v>
      </c>
      <c r="AA208" s="461">
        <f t="shared" si="260"/>
        <v>0</v>
      </c>
      <c r="AB208" s="461">
        <f t="shared" si="261"/>
        <v>0</v>
      </c>
      <c r="AC208" s="461">
        <f t="shared" si="262"/>
        <v>0</v>
      </c>
      <c r="AD208" s="461">
        <f t="shared" si="263"/>
        <v>0</v>
      </c>
      <c r="AE208" s="461">
        <f t="shared" si="264"/>
        <v>0</v>
      </c>
      <c r="AF208" s="461">
        <f t="shared" si="265"/>
        <v>0</v>
      </c>
      <c r="AG208" s="461">
        <f t="shared" si="266"/>
        <v>0</v>
      </c>
      <c r="AH208" s="461">
        <f t="shared" si="267"/>
        <v>0</v>
      </c>
      <c r="AI208" s="461">
        <f t="shared" si="268"/>
        <v>0</v>
      </c>
      <c r="AJ208" s="461">
        <f t="shared" si="269"/>
        <v>0</v>
      </c>
      <c r="AK208" s="461">
        <f t="shared" si="270"/>
        <v>0</v>
      </c>
      <c r="AL208" s="461">
        <f t="shared" si="271"/>
        <v>0</v>
      </c>
      <c r="AM208" s="461">
        <f t="shared" si="272"/>
        <v>0</v>
      </c>
      <c r="AN208" s="461">
        <f t="shared" si="273"/>
        <v>0</v>
      </c>
      <c r="AO208" s="461">
        <f t="shared" si="274"/>
        <v>0</v>
      </c>
      <c r="AP208" s="461">
        <f t="shared" si="275"/>
        <v>0</v>
      </c>
      <c r="AQ208" s="461">
        <f t="shared" si="276"/>
        <v>0</v>
      </c>
      <c r="AR208" s="461">
        <f t="shared" si="277"/>
        <v>0</v>
      </c>
      <c r="AS208" s="461">
        <f t="shared" si="278"/>
        <v>0</v>
      </c>
      <c r="AT208" s="461">
        <f t="shared" si="279"/>
        <v>0</v>
      </c>
      <c r="AU208" s="461">
        <f t="shared" si="280"/>
        <v>0</v>
      </c>
      <c r="AV208" s="461">
        <f t="shared" si="281"/>
        <v>0</v>
      </c>
      <c r="AW208" s="461">
        <f t="shared" si="282"/>
        <v>0</v>
      </c>
      <c r="AX208" s="461">
        <f t="shared" si="283"/>
        <v>0</v>
      </c>
      <c r="AY208" s="461">
        <f t="shared" si="284"/>
        <v>0</v>
      </c>
      <c r="AZ208" s="461">
        <f t="shared" si="285"/>
        <v>0</v>
      </c>
      <c r="BA208" s="461">
        <f t="shared" si="286"/>
        <v>0</v>
      </c>
      <c r="BB208" s="461">
        <f t="shared" si="287"/>
        <v>0</v>
      </c>
      <c r="BC208" s="461">
        <f t="shared" si="288"/>
        <v>0</v>
      </c>
      <c r="BD208" s="461">
        <f t="shared" si="289"/>
        <v>0</v>
      </c>
      <c r="BE208" s="461">
        <f t="shared" si="290"/>
        <v>0</v>
      </c>
      <c r="BF208" s="461">
        <f t="shared" si="291"/>
        <v>0</v>
      </c>
      <c r="BG208" s="461">
        <f t="shared" si="292"/>
        <v>0</v>
      </c>
      <c r="BH208" s="265"/>
      <c r="BI208" s="367">
        <f>'6. Network Design'!L81</f>
        <v>0</v>
      </c>
      <c r="BJ208" s="223"/>
    </row>
    <row r="209" spans="3:63">
      <c r="C209" s="256" t="str">
        <f t="shared" si="237"/>
        <v>S24</v>
      </c>
      <c r="D209" s="256" t="str">
        <f t="shared" si="237"/>
        <v>OTHER: complete as required</v>
      </c>
      <c r="E209" s="461">
        <f t="shared" si="238"/>
        <v>0</v>
      </c>
      <c r="F209" s="461">
        <f t="shared" si="239"/>
        <v>0</v>
      </c>
      <c r="G209" s="461">
        <f t="shared" si="240"/>
        <v>0</v>
      </c>
      <c r="H209" s="461">
        <f t="shared" si="241"/>
        <v>0</v>
      </c>
      <c r="I209" s="461">
        <f t="shared" si="242"/>
        <v>0</v>
      </c>
      <c r="J209" s="461">
        <f t="shared" si="243"/>
        <v>0</v>
      </c>
      <c r="K209" s="461">
        <f t="shared" si="244"/>
        <v>0</v>
      </c>
      <c r="L209" s="461">
        <f t="shared" si="245"/>
        <v>0</v>
      </c>
      <c r="M209" s="461">
        <f t="shared" si="246"/>
        <v>0</v>
      </c>
      <c r="N209" s="461">
        <f t="shared" si="247"/>
        <v>0</v>
      </c>
      <c r="O209" s="461">
        <f t="shared" si="248"/>
        <v>0</v>
      </c>
      <c r="P209" s="461">
        <f t="shared" si="249"/>
        <v>0</v>
      </c>
      <c r="Q209" s="461">
        <f t="shared" si="250"/>
        <v>0</v>
      </c>
      <c r="R209" s="461">
        <f t="shared" si="251"/>
        <v>0</v>
      </c>
      <c r="S209" s="461">
        <f t="shared" si="252"/>
        <v>0</v>
      </c>
      <c r="T209" s="461">
        <f t="shared" si="253"/>
        <v>0</v>
      </c>
      <c r="U209" s="461">
        <f t="shared" si="254"/>
        <v>0</v>
      </c>
      <c r="V209" s="461">
        <f t="shared" si="255"/>
        <v>0</v>
      </c>
      <c r="W209" s="461">
        <f t="shared" si="256"/>
        <v>0</v>
      </c>
      <c r="X209" s="461">
        <f t="shared" si="257"/>
        <v>0</v>
      </c>
      <c r="Y209" s="461">
        <f t="shared" si="258"/>
        <v>0</v>
      </c>
      <c r="Z209" s="461">
        <f t="shared" si="259"/>
        <v>0</v>
      </c>
      <c r="AA209" s="461">
        <f t="shared" si="260"/>
        <v>0</v>
      </c>
      <c r="AB209" s="461">
        <f t="shared" si="261"/>
        <v>0</v>
      </c>
      <c r="AC209" s="461">
        <f t="shared" si="262"/>
        <v>0</v>
      </c>
      <c r="AD209" s="461">
        <f t="shared" si="263"/>
        <v>0</v>
      </c>
      <c r="AE209" s="461">
        <f t="shared" si="264"/>
        <v>0</v>
      </c>
      <c r="AF209" s="461">
        <f t="shared" si="265"/>
        <v>0</v>
      </c>
      <c r="AG209" s="461">
        <f t="shared" si="266"/>
        <v>0</v>
      </c>
      <c r="AH209" s="461">
        <f t="shared" si="267"/>
        <v>0</v>
      </c>
      <c r="AI209" s="461">
        <f t="shared" si="268"/>
        <v>0</v>
      </c>
      <c r="AJ209" s="461">
        <f t="shared" si="269"/>
        <v>0</v>
      </c>
      <c r="AK209" s="461">
        <f t="shared" si="270"/>
        <v>0</v>
      </c>
      <c r="AL209" s="461">
        <f t="shared" si="271"/>
        <v>0</v>
      </c>
      <c r="AM209" s="461">
        <f t="shared" si="272"/>
        <v>0</v>
      </c>
      <c r="AN209" s="461">
        <f t="shared" si="273"/>
        <v>0</v>
      </c>
      <c r="AO209" s="461">
        <f t="shared" si="274"/>
        <v>0</v>
      </c>
      <c r="AP209" s="461">
        <f t="shared" si="275"/>
        <v>0</v>
      </c>
      <c r="AQ209" s="461">
        <f t="shared" si="276"/>
        <v>0</v>
      </c>
      <c r="AR209" s="461">
        <f t="shared" si="277"/>
        <v>0</v>
      </c>
      <c r="AS209" s="461">
        <f t="shared" si="278"/>
        <v>0</v>
      </c>
      <c r="AT209" s="461">
        <f t="shared" si="279"/>
        <v>0</v>
      </c>
      <c r="AU209" s="461">
        <f t="shared" si="280"/>
        <v>0</v>
      </c>
      <c r="AV209" s="461">
        <f t="shared" si="281"/>
        <v>0</v>
      </c>
      <c r="AW209" s="461">
        <f t="shared" si="282"/>
        <v>0</v>
      </c>
      <c r="AX209" s="461">
        <f t="shared" si="283"/>
        <v>0</v>
      </c>
      <c r="AY209" s="461">
        <f t="shared" si="284"/>
        <v>0</v>
      </c>
      <c r="AZ209" s="461">
        <f t="shared" si="285"/>
        <v>0</v>
      </c>
      <c r="BA209" s="461">
        <f t="shared" si="286"/>
        <v>0</v>
      </c>
      <c r="BB209" s="461">
        <f t="shared" si="287"/>
        <v>0</v>
      </c>
      <c r="BC209" s="461">
        <f t="shared" si="288"/>
        <v>0</v>
      </c>
      <c r="BD209" s="461">
        <f t="shared" si="289"/>
        <v>0</v>
      </c>
      <c r="BE209" s="461">
        <f t="shared" si="290"/>
        <v>0</v>
      </c>
      <c r="BF209" s="461">
        <f t="shared" si="291"/>
        <v>0</v>
      </c>
      <c r="BG209" s="461">
        <f t="shared" si="292"/>
        <v>0</v>
      </c>
      <c r="BH209" s="265"/>
      <c r="BI209" s="367">
        <f>'6. Network Design'!L82</f>
        <v>0</v>
      </c>
      <c r="BJ209" s="223"/>
    </row>
    <row r="210" spans="3:63">
      <c r="C210" s="256" t="str">
        <f t="shared" si="237"/>
        <v>S25</v>
      </c>
      <c r="D210" s="256" t="str">
        <f t="shared" si="237"/>
        <v>OTHER: complete as required</v>
      </c>
      <c r="E210" s="461">
        <f t="shared" si="238"/>
        <v>0</v>
      </c>
      <c r="F210" s="461">
        <f t="shared" si="239"/>
        <v>0</v>
      </c>
      <c r="G210" s="461">
        <f t="shared" si="240"/>
        <v>0</v>
      </c>
      <c r="H210" s="461">
        <f t="shared" si="241"/>
        <v>0</v>
      </c>
      <c r="I210" s="461">
        <f t="shared" si="242"/>
        <v>0</v>
      </c>
      <c r="J210" s="461">
        <f t="shared" si="243"/>
        <v>0</v>
      </c>
      <c r="K210" s="461">
        <f t="shared" si="244"/>
        <v>0</v>
      </c>
      <c r="L210" s="461">
        <f t="shared" si="245"/>
        <v>0</v>
      </c>
      <c r="M210" s="461">
        <f t="shared" si="246"/>
        <v>0</v>
      </c>
      <c r="N210" s="461">
        <f t="shared" si="247"/>
        <v>0</v>
      </c>
      <c r="O210" s="461">
        <f t="shared" si="248"/>
        <v>0</v>
      </c>
      <c r="P210" s="461">
        <f t="shared" si="249"/>
        <v>0</v>
      </c>
      <c r="Q210" s="461">
        <f t="shared" si="250"/>
        <v>0</v>
      </c>
      <c r="R210" s="461">
        <f t="shared" si="251"/>
        <v>0</v>
      </c>
      <c r="S210" s="461">
        <f t="shared" si="252"/>
        <v>0</v>
      </c>
      <c r="T210" s="461">
        <f t="shared" si="253"/>
        <v>0</v>
      </c>
      <c r="U210" s="461">
        <f t="shared" si="254"/>
        <v>0</v>
      </c>
      <c r="V210" s="461">
        <f t="shared" si="255"/>
        <v>0</v>
      </c>
      <c r="W210" s="461">
        <f t="shared" si="256"/>
        <v>0</v>
      </c>
      <c r="X210" s="461">
        <f t="shared" si="257"/>
        <v>0</v>
      </c>
      <c r="Y210" s="461">
        <f t="shared" si="258"/>
        <v>0</v>
      </c>
      <c r="Z210" s="461">
        <f t="shared" si="259"/>
        <v>0</v>
      </c>
      <c r="AA210" s="461">
        <f t="shared" si="260"/>
        <v>0</v>
      </c>
      <c r="AB210" s="461">
        <f t="shared" si="261"/>
        <v>0</v>
      </c>
      <c r="AC210" s="461">
        <f t="shared" si="262"/>
        <v>0</v>
      </c>
      <c r="AD210" s="461">
        <f t="shared" si="263"/>
        <v>0</v>
      </c>
      <c r="AE210" s="461">
        <f t="shared" si="264"/>
        <v>0</v>
      </c>
      <c r="AF210" s="461">
        <f t="shared" si="265"/>
        <v>0</v>
      </c>
      <c r="AG210" s="461">
        <f t="shared" si="266"/>
        <v>0</v>
      </c>
      <c r="AH210" s="461">
        <f t="shared" si="267"/>
        <v>0</v>
      </c>
      <c r="AI210" s="461">
        <f t="shared" si="268"/>
        <v>0</v>
      </c>
      <c r="AJ210" s="461">
        <f t="shared" si="269"/>
        <v>0</v>
      </c>
      <c r="AK210" s="461">
        <f t="shared" si="270"/>
        <v>0</v>
      </c>
      <c r="AL210" s="461">
        <f t="shared" si="271"/>
        <v>0</v>
      </c>
      <c r="AM210" s="461">
        <f t="shared" si="272"/>
        <v>0</v>
      </c>
      <c r="AN210" s="461">
        <f t="shared" si="273"/>
        <v>0</v>
      </c>
      <c r="AO210" s="461">
        <f t="shared" si="274"/>
        <v>0</v>
      </c>
      <c r="AP210" s="461">
        <f t="shared" si="275"/>
        <v>0</v>
      </c>
      <c r="AQ210" s="461">
        <f t="shared" si="276"/>
        <v>0</v>
      </c>
      <c r="AR210" s="461">
        <f t="shared" si="277"/>
        <v>0</v>
      </c>
      <c r="AS210" s="461">
        <f t="shared" si="278"/>
        <v>0</v>
      </c>
      <c r="AT210" s="461">
        <f t="shared" si="279"/>
        <v>0</v>
      </c>
      <c r="AU210" s="461">
        <f t="shared" si="280"/>
        <v>0</v>
      </c>
      <c r="AV210" s="461">
        <f t="shared" si="281"/>
        <v>0</v>
      </c>
      <c r="AW210" s="461">
        <f t="shared" si="282"/>
        <v>0</v>
      </c>
      <c r="AX210" s="461">
        <f t="shared" si="283"/>
        <v>0</v>
      </c>
      <c r="AY210" s="461">
        <f t="shared" si="284"/>
        <v>0</v>
      </c>
      <c r="AZ210" s="461">
        <f t="shared" si="285"/>
        <v>0</v>
      </c>
      <c r="BA210" s="461">
        <f t="shared" si="286"/>
        <v>0</v>
      </c>
      <c r="BB210" s="461">
        <f t="shared" si="287"/>
        <v>0</v>
      </c>
      <c r="BC210" s="461">
        <f t="shared" si="288"/>
        <v>0</v>
      </c>
      <c r="BD210" s="461">
        <f t="shared" si="289"/>
        <v>0</v>
      </c>
      <c r="BE210" s="461">
        <f t="shared" si="290"/>
        <v>0</v>
      </c>
      <c r="BF210" s="461">
        <f t="shared" si="291"/>
        <v>0</v>
      </c>
      <c r="BG210" s="461">
        <f t="shared" si="292"/>
        <v>0</v>
      </c>
      <c r="BH210" s="265"/>
      <c r="BI210" s="367">
        <f>'6. Network Design'!L83</f>
        <v>0</v>
      </c>
      <c r="BJ210" s="223"/>
    </row>
    <row r="211" spans="3:63">
      <c r="C211" s="256" t="str">
        <f t="shared" si="237"/>
        <v>S26</v>
      </c>
      <c r="D211" s="256" t="str">
        <f t="shared" si="237"/>
        <v>OTHER: complete as required</v>
      </c>
      <c r="E211" s="461">
        <f t="shared" si="238"/>
        <v>0</v>
      </c>
      <c r="F211" s="461">
        <f t="shared" si="239"/>
        <v>0</v>
      </c>
      <c r="G211" s="461">
        <f t="shared" si="240"/>
        <v>0</v>
      </c>
      <c r="H211" s="461">
        <f t="shared" si="241"/>
        <v>0</v>
      </c>
      <c r="I211" s="461">
        <f t="shared" si="242"/>
        <v>0</v>
      </c>
      <c r="J211" s="461">
        <f t="shared" si="243"/>
        <v>0</v>
      </c>
      <c r="K211" s="461">
        <f t="shared" si="244"/>
        <v>0</v>
      </c>
      <c r="L211" s="461">
        <f t="shared" si="245"/>
        <v>0</v>
      </c>
      <c r="M211" s="461">
        <f t="shared" si="246"/>
        <v>0</v>
      </c>
      <c r="N211" s="461">
        <f t="shared" si="247"/>
        <v>0</v>
      </c>
      <c r="O211" s="461">
        <f t="shared" si="248"/>
        <v>0</v>
      </c>
      <c r="P211" s="461">
        <f t="shared" si="249"/>
        <v>0</v>
      </c>
      <c r="Q211" s="461">
        <f t="shared" si="250"/>
        <v>0</v>
      </c>
      <c r="R211" s="461">
        <f t="shared" si="251"/>
        <v>0</v>
      </c>
      <c r="S211" s="461">
        <f t="shared" si="252"/>
        <v>0</v>
      </c>
      <c r="T211" s="461">
        <f t="shared" si="253"/>
        <v>0</v>
      </c>
      <c r="U211" s="461">
        <f t="shared" si="254"/>
        <v>0</v>
      </c>
      <c r="V211" s="461">
        <f t="shared" si="255"/>
        <v>0</v>
      </c>
      <c r="W211" s="461">
        <f t="shared" si="256"/>
        <v>0</v>
      </c>
      <c r="X211" s="461">
        <f t="shared" si="257"/>
        <v>0</v>
      </c>
      <c r="Y211" s="461">
        <f t="shared" si="258"/>
        <v>0</v>
      </c>
      <c r="Z211" s="461">
        <f t="shared" si="259"/>
        <v>0</v>
      </c>
      <c r="AA211" s="461">
        <f t="shared" si="260"/>
        <v>0</v>
      </c>
      <c r="AB211" s="461">
        <f t="shared" si="261"/>
        <v>0</v>
      </c>
      <c r="AC211" s="461">
        <f t="shared" si="262"/>
        <v>0</v>
      </c>
      <c r="AD211" s="461">
        <f t="shared" si="263"/>
        <v>0</v>
      </c>
      <c r="AE211" s="461">
        <f t="shared" si="264"/>
        <v>0</v>
      </c>
      <c r="AF211" s="461">
        <f t="shared" si="265"/>
        <v>0</v>
      </c>
      <c r="AG211" s="461">
        <f t="shared" si="266"/>
        <v>0</v>
      </c>
      <c r="AH211" s="461">
        <f t="shared" si="267"/>
        <v>0</v>
      </c>
      <c r="AI211" s="461">
        <f t="shared" si="268"/>
        <v>0</v>
      </c>
      <c r="AJ211" s="461">
        <f t="shared" si="269"/>
        <v>0</v>
      </c>
      <c r="AK211" s="461">
        <f t="shared" si="270"/>
        <v>0</v>
      </c>
      <c r="AL211" s="461">
        <f t="shared" si="271"/>
        <v>0</v>
      </c>
      <c r="AM211" s="461">
        <f t="shared" si="272"/>
        <v>0</v>
      </c>
      <c r="AN211" s="461">
        <f t="shared" si="273"/>
        <v>0</v>
      </c>
      <c r="AO211" s="461">
        <f t="shared" si="274"/>
        <v>0</v>
      </c>
      <c r="AP211" s="461">
        <f t="shared" si="275"/>
        <v>0</v>
      </c>
      <c r="AQ211" s="461">
        <f t="shared" si="276"/>
        <v>0</v>
      </c>
      <c r="AR211" s="461">
        <f t="shared" si="277"/>
        <v>0</v>
      </c>
      <c r="AS211" s="461">
        <f t="shared" si="278"/>
        <v>0</v>
      </c>
      <c r="AT211" s="461">
        <f t="shared" si="279"/>
        <v>0</v>
      </c>
      <c r="AU211" s="461">
        <f t="shared" si="280"/>
        <v>0</v>
      </c>
      <c r="AV211" s="461">
        <f t="shared" si="281"/>
        <v>0</v>
      </c>
      <c r="AW211" s="461">
        <f t="shared" si="282"/>
        <v>0</v>
      </c>
      <c r="AX211" s="461">
        <f t="shared" si="283"/>
        <v>0</v>
      </c>
      <c r="AY211" s="461">
        <f t="shared" si="284"/>
        <v>0</v>
      </c>
      <c r="AZ211" s="461">
        <f t="shared" si="285"/>
        <v>0</v>
      </c>
      <c r="BA211" s="461">
        <f t="shared" si="286"/>
        <v>0</v>
      </c>
      <c r="BB211" s="461">
        <f t="shared" si="287"/>
        <v>0</v>
      </c>
      <c r="BC211" s="461">
        <f t="shared" si="288"/>
        <v>0</v>
      </c>
      <c r="BD211" s="461">
        <f t="shared" si="289"/>
        <v>0</v>
      </c>
      <c r="BE211" s="461">
        <f t="shared" si="290"/>
        <v>0</v>
      </c>
      <c r="BF211" s="461">
        <f t="shared" si="291"/>
        <v>0</v>
      </c>
      <c r="BG211" s="461">
        <f t="shared" si="292"/>
        <v>0</v>
      </c>
      <c r="BH211" s="265"/>
      <c r="BI211" s="367">
        <f>'6. Network Design'!L84</f>
        <v>0</v>
      </c>
      <c r="BJ211" s="223"/>
    </row>
    <row r="212" spans="3:63">
      <c r="C212" s="256" t="str">
        <f t="shared" si="237"/>
        <v>S27</v>
      </c>
      <c r="D212" s="256" t="str">
        <f t="shared" si="237"/>
        <v>OTHER: complete as required</v>
      </c>
      <c r="E212" s="461">
        <f t="shared" si="238"/>
        <v>0</v>
      </c>
      <c r="F212" s="461">
        <f t="shared" si="239"/>
        <v>0</v>
      </c>
      <c r="G212" s="461">
        <f t="shared" si="240"/>
        <v>0</v>
      </c>
      <c r="H212" s="461">
        <f t="shared" si="241"/>
        <v>0</v>
      </c>
      <c r="I212" s="461">
        <f t="shared" si="242"/>
        <v>0</v>
      </c>
      <c r="J212" s="461">
        <f t="shared" si="243"/>
        <v>0</v>
      </c>
      <c r="K212" s="461">
        <f t="shared" si="244"/>
        <v>0</v>
      </c>
      <c r="L212" s="461">
        <f t="shared" si="245"/>
        <v>0</v>
      </c>
      <c r="M212" s="461">
        <f t="shared" si="246"/>
        <v>0</v>
      </c>
      <c r="N212" s="461">
        <f t="shared" si="247"/>
        <v>0</v>
      </c>
      <c r="O212" s="461">
        <f t="shared" si="248"/>
        <v>0</v>
      </c>
      <c r="P212" s="461">
        <f t="shared" si="249"/>
        <v>0</v>
      </c>
      <c r="Q212" s="461">
        <f t="shared" si="250"/>
        <v>0</v>
      </c>
      <c r="R212" s="461">
        <f t="shared" si="251"/>
        <v>0</v>
      </c>
      <c r="S212" s="461">
        <f t="shared" si="252"/>
        <v>0</v>
      </c>
      <c r="T212" s="461">
        <f t="shared" si="253"/>
        <v>0</v>
      </c>
      <c r="U212" s="461">
        <f t="shared" si="254"/>
        <v>0</v>
      </c>
      <c r="V212" s="461">
        <f t="shared" si="255"/>
        <v>0</v>
      </c>
      <c r="W212" s="461">
        <f t="shared" si="256"/>
        <v>0</v>
      </c>
      <c r="X212" s="461">
        <f t="shared" si="257"/>
        <v>0</v>
      </c>
      <c r="Y212" s="461">
        <f t="shared" si="258"/>
        <v>0</v>
      </c>
      <c r="Z212" s="461">
        <f t="shared" si="259"/>
        <v>0</v>
      </c>
      <c r="AA212" s="461">
        <f t="shared" si="260"/>
        <v>0</v>
      </c>
      <c r="AB212" s="461">
        <f t="shared" si="261"/>
        <v>0</v>
      </c>
      <c r="AC212" s="461">
        <f t="shared" si="262"/>
        <v>0</v>
      </c>
      <c r="AD212" s="461">
        <f t="shared" si="263"/>
        <v>0</v>
      </c>
      <c r="AE212" s="461">
        <f t="shared" si="264"/>
        <v>0</v>
      </c>
      <c r="AF212" s="461">
        <f t="shared" si="265"/>
        <v>0</v>
      </c>
      <c r="AG212" s="461">
        <f t="shared" si="266"/>
        <v>0</v>
      </c>
      <c r="AH212" s="461">
        <f t="shared" si="267"/>
        <v>0</v>
      </c>
      <c r="AI212" s="461">
        <f t="shared" si="268"/>
        <v>0</v>
      </c>
      <c r="AJ212" s="461">
        <f t="shared" si="269"/>
        <v>0</v>
      </c>
      <c r="AK212" s="461">
        <f t="shared" si="270"/>
        <v>0</v>
      </c>
      <c r="AL212" s="461">
        <f t="shared" si="271"/>
        <v>0</v>
      </c>
      <c r="AM212" s="461">
        <f t="shared" si="272"/>
        <v>0</v>
      </c>
      <c r="AN212" s="461">
        <f t="shared" si="273"/>
        <v>0</v>
      </c>
      <c r="AO212" s="461">
        <f t="shared" si="274"/>
        <v>0</v>
      </c>
      <c r="AP212" s="461">
        <f t="shared" si="275"/>
        <v>0</v>
      </c>
      <c r="AQ212" s="461">
        <f t="shared" si="276"/>
        <v>0</v>
      </c>
      <c r="AR212" s="461">
        <f t="shared" si="277"/>
        <v>0</v>
      </c>
      <c r="AS212" s="461">
        <f t="shared" si="278"/>
        <v>0</v>
      </c>
      <c r="AT212" s="461">
        <f t="shared" si="279"/>
        <v>0</v>
      </c>
      <c r="AU212" s="461">
        <f t="shared" si="280"/>
        <v>0</v>
      </c>
      <c r="AV212" s="461">
        <f t="shared" si="281"/>
        <v>0</v>
      </c>
      <c r="AW212" s="461">
        <f t="shared" si="282"/>
        <v>0</v>
      </c>
      <c r="AX212" s="461">
        <f t="shared" si="283"/>
        <v>0</v>
      </c>
      <c r="AY212" s="461">
        <f t="shared" si="284"/>
        <v>0</v>
      </c>
      <c r="AZ212" s="461">
        <f t="shared" si="285"/>
        <v>0</v>
      </c>
      <c r="BA212" s="461">
        <f t="shared" si="286"/>
        <v>0</v>
      </c>
      <c r="BB212" s="461">
        <f t="shared" si="287"/>
        <v>0</v>
      </c>
      <c r="BC212" s="461">
        <f t="shared" si="288"/>
        <v>0</v>
      </c>
      <c r="BD212" s="461">
        <f t="shared" si="289"/>
        <v>0</v>
      </c>
      <c r="BE212" s="461">
        <f t="shared" si="290"/>
        <v>0</v>
      </c>
      <c r="BF212" s="461">
        <f t="shared" si="291"/>
        <v>0</v>
      </c>
      <c r="BG212" s="461">
        <f t="shared" si="292"/>
        <v>0</v>
      </c>
      <c r="BH212" s="265"/>
      <c r="BI212" s="367">
        <f>'6. Network Design'!L85</f>
        <v>0</v>
      </c>
      <c r="BJ212" s="223"/>
    </row>
    <row r="213" spans="3:63">
      <c r="C213" s="256" t="str">
        <f t="shared" si="237"/>
        <v>S28</v>
      </c>
      <c r="D213" s="256" t="str">
        <f t="shared" si="237"/>
        <v>OTHER: complete as required</v>
      </c>
      <c r="E213" s="461">
        <f t="shared" si="238"/>
        <v>0</v>
      </c>
      <c r="F213" s="461">
        <f t="shared" si="239"/>
        <v>0</v>
      </c>
      <c r="G213" s="461">
        <f t="shared" si="240"/>
        <v>0</v>
      </c>
      <c r="H213" s="461">
        <f t="shared" si="241"/>
        <v>0</v>
      </c>
      <c r="I213" s="461">
        <f t="shared" si="242"/>
        <v>0</v>
      </c>
      <c r="J213" s="461">
        <f t="shared" si="243"/>
        <v>0</v>
      </c>
      <c r="K213" s="461">
        <f t="shared" si="244"/>
        <v>0</v>
      </c>
      <c r="L213" s="461">
        <f t="shared" si="245"/>
        <v>0</v>
      </c>
      <c r="M213" s="461">
        <f t="shared" si="246"/>
        <v>0</v>
      </c>
      <c r="N213" s="461">
        <f t="shared" si="247"/>
        <v>0</v>
      </c>
      <c r="O213" s="461">
        <f t="shared" si="248"/>
        <v>0</v>
      </c>
      <c r="P213" s="461">
        <f t="shared" si="249"/>
        <v>0</v>
      </c>
      <c r="Q213" s="461">
        <f t="shared" si="250"/>
        <v>0</v>
      </c>
      <c r="R213" s="461">
        <f t="shared" si="251"/>
        <v>0</v>
      </c>
      <c r="S213" s="461">
        <f t="shared" si="252"/>
        <v>0</v>
      </c>
      <c r="T213" s="461">
        <f t="shared" si="253"/>
        <v>0</v>
      </c>
      <c r="U213" s="461">
        <f t="shared" si="254"/>
        <v>0</v>
      </c>
      <c r="V213" s="461">
        <f t="shared" si="255"/>
        <v>0</v>
      </c>
      <c r="W213" s="461">
        <f t="shared" si="256"/>
        <v>0</v>
      </c>
      <c r="X213" s="461">
        <f t="shared" si="257"/>
        <v>0</v>
      </c>
      <c r="Y213" s="461">
        <f t="shared" si="258"/>
        <v>0</v>
      </c>
      <c r="Z213" s="461">
        <f t="shared" si="259"/>
        <v>0</v>
      </c>
      <c r="AA213" s="461">
        <f t="shared" si="260"/>
        <v>0</v>
      </c>
      <c r="AB213" s="461">
        <f t="shared" si="261"/>
        <v>0</v>
      </c>
      <c r="AC213" s="461">
        <f t="shared" si="262"/>
        <v>0</v>
      </c>
      <c r="AD213" s="461">
        <f t="shared" si="263"/>
        <v>0</v>
      </c>
      <c r="AE213" s="461">
        <f t="shared" si="264"/>
        <v>0</v>
      </c>
      <c r="AF213" s="461">
        <f t="shared" si="265"/>
        <v>0</v>
      </c>
      <c r="AG213" s="461">
        <f t="shared" si="266"/>
        <v>0</v>
      </c>
      <c r="AH213" s="461">
        <f t="shared" si="267"/>
        <v>0</v>
      </c>
      <c r="AI213" s="461">
        <f t="shared" si="268"/>
        <v>0</v>
      </c>
      <c r="AJ213" s="461">
        <f t="shared" si="269"/>
        <v>0</v>
      </c>
      <c r="AK213" s="461">
        <f t="shared" si="270"/>
        <v>0</v>
      </c>
      <c r="AL213" s="461">
        <f t="shared" si="271"/>
        <v>0</v>
      </c>
      <c r="AM213" s="461">
        <f t="shared" si="272"/>
        <v>0</v>
      </c>
      <c r="AN213" s="461">
        <f t="shared" si="273"/>
        <v>0</v>
      </c>
      <c r="AO213" s="461">
        <f t="shared" si="274"/>
        <v>0</v>
      </c>
      <c r="AP213" s="461">
        <f t="shared" si="275"/>
        <v>0</v>
      </c>
      <c r="AQ213" s="461">
        <f t="shared" si="276"/>
        <v>0</v>
      </c>
      <c r="AR213" s="461">
        <f t="shared" si="277"/>
        <v>0</v>
      </c>
      <c r="AS213" s="461">
        <f t="shared" si="278"/>
        <v>0</v>
      </c>
      <c r="AT213" s="461">
        <f t="shared" si="279"/>
        <v>0</v>
      </c>
      <c r="AU213" s="461">
        <f t="shared" si="280"/>
        <v>0</v>
      </c>
      <c r="AV213" s="461">
        <f t="shared" si="281"/>
        <v>0</v>
      </c>
      <c r="AW213" s="461">
        <f t="shared" si="282"/>
        <v>0</v>
      </c>
      <c r="AX213" s="461">
        <f t="shared" si="283"/>
        <v>0</v>
      </c>
      <c r="AY213" s="461">
        <f t="shared" si="284"/>
        <v>0</v>
      </c>
      <c r="AZ213" s="461">
        <f t="shared" si="285"/>
        <v>0</v>
      </c>
      <c r="BA213" s="461">
        <f t="shared" si="286"/>
        <v>0</v>
      </c>
      <c r="BB213" s="461">
        <f t="shared" si="287"/>
        <v>0</v>
      </c>
      <c r="BC213" s="461">
        <f t="shared" si="288"/>
        <v>0</v>
      </c>
      <c r="BD213" s="461">
        <f t="shared" si="289"/>
        <v>0</v>
      </c>
      <c r="BE213" s="461">
        <f t="shared" si="290"/>
        <v>0</v>
      </c>
      <c r="BF213" s="461">
        <f t="shared" si="291"/>
        <v>0</v>
      </c>
      <c r="BG213" s="461">
        <f t="shared" si="292"/>
        <v>0</v>
      </c>
      <c r="BH213" s="265"/>
      <c r="BI213" s="367">
        <f>'6. Network Design'!L86</f>
        <v>0</v>
      </c>
      <c r="BJ213" s="223"/>
    </row>
    <row r="214" spans="3:63">
      <c r="C214" s="256" t="str">
        <f t="shared" si="237"/>
        <v>S29</v>
      </c>
      <c r="D214" s="256" t="str">
        <f t="shared" si="237"/>
        <v>OTHER: complete as required</v>
      </c>
      <c r="E214" s="461">
        <f t="shared" si="238"/>
        <v>0</v>
      </c>
      <c r="F214" s="461">
        <f t="shared" si="239"/>
        <v>0</v>
      </c>
      <c r="G214" s="461">
        <f t="shared" si="240"/>
        <v>0</v>
      </c>
      <c r="H214" s="461">
        <f t="shared" si="241"/>
        <v>0</v>
      </c>
      <c r="I214" s="461">
        <f t="shared" si="242"/>
        <v>0</v>
      </c>
      <c r="J214" s="461">
        <f t="shared" si="243"/>
        <v>0</v>
      </c>
      <c r="K214" s="461">
        <f t="shared" si="244"/>
        <v>0</v>
      </c>
      <c r="L214" s="461">
        <f t="shared" si="245"/>
        <v>0</v>
      </c>
      <c r="M214" s="461">
        <f t="shared" si="246"/>
        <v>0</v>
      </c>
      <c r="N214" s="461">
        <f t="shared" si="247"/>
        <v>0</v>
      </c>
      <c r="O214" s="461">
        <f t="shared" si="248"/>
        <v>0</v>
      </c>
      <c r="P214" s="461">
        <f t="shared" si="249"/>
        <v>0</v>
      </c>
      <c r="Q214" s="461">
        <f t="shared" si="250"/>
        <v>0</v>
      </c>
      <c r="R214" s="461">
        <f t="shared" si="251"/>
        <v>0</v>
      </c>
      <c r="S214" s="461">
        <f t="shared" si="252"/>
        <v>0</v>
      </c>
      <c r="T214" s="461">
        <f t="shared" si="253"/>
        <v>0</v>
      </c>
      <c r="U214" s="461">
        <f t="shared" si="254"/>
        <v>0</v>
      </c>
      <c r="V214" s="461">
        <f t="shared" si="255"/>
        <v>0</v>
      </c>
      <c r="W214" s="461">
        <f t="shared" si="256"/>
        <v>0</v>
      </c>
      <c r="X214" s="461">
        <f t="shared" si="257"/>
        <v>0</v>
      </c>
      <c r="Y214" s="461">
        <f t="shared" si="258"/>
        <v>0</v>
      </c>
      <c r="Z214" s="461">
        <f t="shared" si="259"/>
        <v>0</v>
      </c>
      <c r="AA214" s="461">
        <f t="shared" si="260"/>
        <v>0</v>
      </c>
      <c r="AB214" s="461">
        <f t="shared" si="261"/>
        <v>0</v>
      </c>
      <c r="AC214" s="461">
        <f t="shared" si="262"/>
        <v>0</v>
      </c>
      <c r="AD214" s="461">
        <f t="shared" si="263"/>
        <v>0</v>
      </c>
      <c r="AE214" s="461">
        <f t="shared" si="264"/>
        <v>0</v>
      </c>
      <c r="AF214" s="461">
        <f t="shared" si="265"/>
        <v>0</v>
      </c>
      <c r="AG214" s="461">
        <f t="shared" si="266"/>
        <v>0</v>
      </c>
      <c r="AH214" s="461">
        <f t="shared" si="267"/>
        <v>0</v>
      </c>
      <c r="AI214" s="461">
        <f t="shared" si="268"/>
        <v>0</v>
      </c>
      <c r="AJ214" s="461">
        <f t="shared" si="269"/>
        <v>0</v>
      </c>
      <c r="AK214" s="461">
        <f t="shared" si="270"/>
        <v>0</v>
      </c>
      <c r="AL214" s="461">
        <f t="shared" si="271"/>
        <v>0</v>
      </c>
      <c r="AM214" s="461">
        <f t="shared" si="272"/>
        <v>0</v>
      </c>
      <c r="AN214" s="461">
        <f t="shared" si="273"/>
        <v>0</v>
      </c>
      <c r="AO214" s="461">
        <f t="shared" si="274"/>
        <v>0</v>
      </c>
      <c r="AP214" s="461">
        <f t="shared" si="275"/>
        <v>0</v>
      </c>
      <c r="AQ214" s="461">
        <f t="shared" si="276"/>
        <v>0</v>
      </c>
      <c r="AR214" s="461">
        <f t="shared" si="277"/>
        <v>0</v>
      </c>
      <c r="AS214" s="461">
        <f t="shared" si="278"/>
        <v>0</v>
      </c>
      <c r="AT214" s="461">
        <f t="shared" si="279"/>
        <v>0</v>
      </c>
      <c r="AU214" s="461">
        <f t="shared" si="280"/>
        <v>0</v>
      </c>
      <c r="AV214" s="461">
        <f t="shared" si="281"/>
        <v>0</v>
      </c>
      <c r="AW214" s="461">
        <f t="shared" si="282"/>
        <v>0</v>
      </c>
      <c r="AX214" s="461">
        <f t="shared" si="283"/>
        <v>0</v>
      </c>
      <c r="AY214" s="461">
        <f t="shared" si="284"/>
        <v>0</v>
      </c>
      <c r="AZ214" s="461">
        <f t="shared" si="285"/>
        <v>0</v>
      </c>
      <c r="BA214" s="461">
        <f t="shared" si="286"/>
        <v>0</v>
      </c>
      <c r="BB214" s="461">
        <f t="shared" si="287"/>
        <v>0</v>
      </c>
      <c r="BC214" s="461">
        <f t="shared" si="288"/>
        <v>0</v>
      </c>
      <c r="BD214" s="461">
        <f t="shared" si="289"/>
        <v>0</v>
      </c>
      <c r="BE214" s="461">
        <f t="shared" si="290"/>
        <v>0</v>
      </c>
      <c r="BF214" s="461">
        <f t="shared" si="291"/>
        <v>0</v>
      </c>
      <c r="BG214" s="461">
        <f t="shared" si="292"/>
        <v>0</v>
      </c>
      <c r="BH214" s="265"/>
      <c r="BI214" s="367">
        <f>'6. Network Design'!L87</f>
        <v>0</v>
      </c>
      <c r="BJ214" s="223"/>
    </row>
    <row r="215" spans="3:63">
      <c r="C215" s="256" t="str">
        <f t="shared" si="237"/>
        <v>S30</v>
      </c>
      <c r="D215" s="256" t="str">
        <f t="shared" si="237"/>
        <v>OTHER: complete as required</v>
      </c>
      <c r="E215" s="461">
        <f t="shared" si="238"/>
        <v>0</v>
      </c>
      <c r="F215" s="461">
        <f t="shared" si="239"/>
        <v>0</v>
      </c>
      <c r="G215" s="461">
        <f t="shared" si="240"/>
        <v>0</v>
      </c>
      <c r="H215" s="461">
        <f t="shared" si="241"/>
        <v>0</v>
      </c>
      <c r="I215" s="461">
        <f t="shared" si="242"/>
        <v>0</v>
      </c>
      <c r="J215" s="461">
        <f t="shared" si="243"/>
        <v>0</v>
      </c>
      <c r="K215" s="461">
        <f t="shared" si="244"/>
        <v>0</v>
      </c>
      <c r="L215" s="461">
        <f t="shared" si="245"/>
        <v>0</v>
      </c>
      <c r="M215" s="461">
        <f t="shared" si="246"/>
        <v>0</v>
      </c>
      <c r="N215" s="461">
        <f t="shared" si="247"/>
        <v>0</v>
      </c>
      <c r="O215" s="461">
        <f t="shared" si="248"/>
        <v>0</v>
      </c>
      <c r="P215" s="461">
        <f t="shared" si="249"/>
        <v>0</v>
      </c>
      <c r="Q215" s="461">
        <f t="shared" si="250"/>
        <v>0</v>
      </c>
      <c r="R215" s="461">
        <f t="shared" si="251"/>
        <v>0</v>
      </c>
      <c r="S215" s="461">
        <f t="shared" si="252"/>
        <v>0</v>
      </c>
      <c r="T215" s="461">
        <f>T44*BI215/(IF(SUMPRODUCT($T$15:$T$44,$BI$186:$BI$215)=0,1,SUMPRODUCT($T$15:$T$44,$BI$186:$BI$215)))</f>
        <v>0</v>
      </c>
      <c r="U215" s="461">
        <f t="shared" si="254"/>
        <v>0</v>
      </c>
      <c r="V215" s="461">
        <f t="shared" si="255"/>
        <v>0</v>
      </c>
      <c r="W215" s="461">
        <f t="shared" si="256"/>
        <v>0</v>
      </c>
      <c r="X215" s="461">
        <f t="shared" si="257"/>
        <v>0</v>
      </c>
      <c r="Y215" s="461">
        <f t="shared" si="258"/>
        <v>0</v>
      </c>
      <c r="Z215" s="461">
        <f t="shared" si="259"/>
        <v>0</v>
      </c>
      <c r="AA215" s="461">
        <f t="shared" si="260"/>
        <v>0</v>
      </c>
      <c r="AB215" s="461">
        <f t="shared" si="261"/>
        <v>0</v>
      </c>
      <c r="AC215" s="461">
        <f t="shared" si="262"/>
        <v>0</v>
      </c>
      <c r="AD215" s="461">
        <f t="shared" si="263"/>
        <v>0</v>
      </c>
      <c r="AE215" s="461">
        <f t="shared" si="264"/>
        <v>0</v>
      </c>
      <c r="AF215" s="461">
        <f t="shared" si="265"/>
        <v>0</v>
      </c>
      <c r="AG215" s="461">
        <f t="shared" si="266"/>
        <v>0</v>
      </c>
      <c r="AH215" s="461">
        <f t="shared" si="267"/>
        <v>0</v>
      </c>
      <c r="AI215" s="461">
        <f t="shared" si="268"/>
        <v>0</v>
      </c>
      <c r="AJ215" s="461">
        <f t="shared" si="269"/>
        <v>0</v>
      </c>
      <c r="AK215" s="461">
        <f t="shared" si="270"/>
        <v>0</v>
      </c>
      <c r="AL215" s="461">
        <f t="shared" si="271"/>
        <v>0</v>
      </c>
      <c r="AM215" s="461">
        <f t="shared" si="272"/>
        <v>0</v>
      </c>
      <c r="AN215" s="461">
        <f t="shared" si="273"/>
        <v>0</v>
      </c>
      <c r="AO215" s="461">
        <f t="shared" si="274"/>
        <v>0</v>
      </c>
      <c r="AP215" s="461">
        <f t="shared" si="275"/>
        <v>0</v>
      </c>
      <c r="AQ215" s="461">
        <f t="shared" si="276"/>
        <v>0</v>
      </c>
      <c r="AR215" s="461">
        <f t="shared" si="277"/>
        <v>0</v>
      </c>
      <c r="AS215" s="461">
        <f t="shared" si="278"/>
        <v>0</v>
      </c>
      <c r="AT215" s="461">
        <f t="shared" si="279"/>
        <v>0</v>
      </c>
      <c r="AU215" s="461">
        <f t="shared" si="280"/>
        <v>0</v>
      </c>
      <c r="AV215" s="461">
        <f t="shared" si="281"/>
        <v>0</v>
      </c>
      <c r="AW215" s="461">
        <f t="shared" si="282"/>
        <v>0</v>
      </c>
      <c r="AX215" s="461">
        <f t="shared" si="283"/>
        <v>0</v>
      </c>
      <c r="AY215" s="461">
        <f t="shared" si="284"/>
        <v>0</v>
      </c>
      <c r="AZ215" s="461">
        <f t="shared" si="285"/>
        <v>0</v>
      </c>
      <c r="BA215" s="461">
        <f t="shared" si="286"/>
        <v>0</v>
      </c>
      <c r="BB215" s="461">
        <f t="shared" si="287"/>
        <v>0</v>
      </c>
      <c r="BC215" s="461">
        <f t="shared" si="288"/>
        <v>0</v>
      </c>
      <c r="BD215" s="461">
        <f t="shared" si="289"/>
        <v>0</v>
      </c>
      <c r="BE215" s="461">
        <f t="shared" si="290"/>
        <v>0</v>
      </c>
      <c r="BF215" s="461">
        <f t="shared" si="291"/>
        <v>0</v>
      </c>
      <c r="BG215" s="461">
        <f t="shared" si="292"/>
        <v>0</v>
      </c>
      <c r="BH215" s="265"/>
      <c r="BI215" s="367">
        <f>'6. Network Design'!L88</f>
        <v>0</v>
      </c>
      <c r="BJ215" s="223"/>
    </row>
    <row r="216" spans="3:63">
      <c r="C216" s="256" t="str">
        <f>C182</f>
        <v>End</v>
      </c>
      <c r="D216" s="238" t="s">
        <v>2</v>
      </c>
      <c r="E216" s="462">
        <f>SUM(E186:E215)</f>
        <v>0.99999999999999989</v>
      </c>
      <c r="F216" s="462">
        <f t="shared" ref="F216:BG216" si="293">SUM(F186:F215)</f>
        <v>1</v>
      </c>
      <c r="G216" s="462">
        <f t="shared" si="293"/>
        <v>0.99999999999999989</v>
      </c>
      <c r="H216" s="462">
        <f t="shared" si="293"/>
        <v>1</v>
      </c>
      <c r="I216" s="462">
        <f t="shared" si="293"/>
        <v>0.99999999999999989</v>
      </c>
      <c r="J216" s="462">
        <f t="shared" si="293"/>
        <v>1</v>
      </c>
      <c r="K216" s="462">
        <f t="shared" si="293"/>
        <v>1</v>
      </c>
      <c r="L216" s="462">
        <f t="shared" si="293"/>
        <v>0.99999999999999978</v>
      </c>
      <c r="M216" s="462">
        <f t="shared" si="293"/>
        <v>0.99999999999999978</v>
      </c>
      <c r="N216" s="462">
        <f t="shared" si="293"/>
        <v>1</v>
      </c>
      <c r="O216" s="462">
        <f t="shared" si="293"/>
        <v>1</v>
      </c>
      <c r="P216" s="462">
        <f t="shared" si="293"/>
        <v>1</v>
      </c>
      <c r="Q216" s="462">
        <f t="shared" si="293"/>
        <v>1</v>
      </c>
      <c r="R216" s="462">
        <f t="shared" si="293"/>
        <v>0.99999999999999978</v>
      </c>
      <c r="S216" s="462">
        <f t="shared" si="293"/>
        <v>0.99999999999999978</v>
      </c>
      <c r="T216" s="462">
        <f t="shared" si="293"/>
        <v>1</v>
      </c>
      <c r="U216" s="462">
        <f t="shared" si="293"/>
        <v>0.99999999999999989</v>
      </c>
      <c r="V216" s="462">
        <f t="shared" si="293"/>
        <v>1</v>
      </c>
      <c r="W216" s="462">
        <f t="shared" si="293"/>
        <v>1.0000000000000002</v>
      </c>
      <c r="X216" s="462">
        <f>SUM(X186:X215)</f>
        <v>1.0000000000000002</v>
      </c>
      <c r="Y216" s="462">
        <f t="shared" si="293"/>
        <v>1</v>
      </c>
      <c r="Z216" s="462">
        <f t="shared" si="293"/>
        <v>1</v>
      </c>
      <c r="AA216" s="462">
        <f t="shared" si="293"/>
        <v>1</v>
      </c>
      <c r="AB216" s="462">
        <f t="shared" si="293"/>
        <v>1</v>
      </c>
      <c r="AC216" s="462">
        <f>SUM(AC186:AC215)</f>
        <v>1</v>
      </c>
      <c r="AD216" s="462">
        <f t="shared" si="293"/>
        <v>0</v>
      </c>
      <c r="AE216" s="462">
        <f t="shared" si="293"/>
        <v>0</v>
      </c>
      <c r="AF216" s="462">
        <f t="shared" si="293"/>
        <v>0</v>
      </c>
      <c r="AG216" s="462">
        <f t="shared" si="293"/>
        <v>0</v>
      </c>
      <c r="AH216" s="462">
        <f t="shared" si="293"/>
        <v>0</v>
      </c>
      <c r="AI216" s="462">
        <f t="shared" si="293"/>
        <v>0.99999999999999989</v>
      </c>
      <c r="AJ216" s="462">
        <f t="shared" si="293"/>
        <v>1</v>
      </c>
      <c r="AK216" s="462">
        <f t="shared" si="293"/>
        <v>0.99999999999999989</v>
      </c>
      <c r="AL216" s="462">
        <f t="shared" si="293"/>
        <v>1</v>
      </c>
      <c r="AM216" s="462">
        <f t="shared" si="293"/>
        <v>0.99999999999999989</v>
      </c>
      <c r="AN216" s="462">
        <f t="shared" si="293"/>
        <v>0.99999999999999978</v>
      </c>
      <c r="AO216" s="462">
        <f t="shared" si="293"/>
        <v>0.99999999999999978</v>
      </c>
      <c r="AP216" s="462">
        <f t="shared" si="293"/>
        <v>1</v>
      </c>
      <c r="AQ216" s="462">
        <f t="shared" si="293"/>
        <v>1</v>
      </c>
      <c r="AR216" s="462">
        <f t="shared" si="293"/>
        <v>0.99999999999999978</v>
      </c>
      <c r="AS216" s="462">
        <f t="shared" si="293"/>
        <v>1</v>
      </c>
      <c r="AT216" s="462">
        <f t="shared" si="293"/>
        <v>0.99999999999999989</v>
      </c>
      <c r="AU216" s="462">
        <f t="shared" si="293"/>
        <v>1</v>
      </c>
      <c r="AV216" s="462">
        <f t="shared" si="293"/>
        <v>1.0000000000000002</v>
      </c>
      <c r="AW216" s="462">
        <f t="shared" si="293"/>
        <v>1.0000000000000002</v>
      </c>
      <c r="AX216" s="462">
        <f t="shared" si="293"/>
        <v>1</v>
      </c>
      <c r="AY216" s="462">
        <f t="shared" si="293"/>
        <v>1</v>
      </c>
      <c r="AZ216" s="462">
        <f t="shared" si="293"/>
        <v>0</v>
      </c>
      <c r="BA216" s="462">
        <f t="shared" si="293"/>
        <v>0</v>
      </c>
      <c r="BB216" s="462">
        <f t="shared" si="293"/>
        <v>0</v>
      </c>
      <c r="BC216" s="462">
        <f t="shared" si="293"/>
        <v>0</v>
      </c>
      <c r="BD216" s="462">
        <f t="shared" si="293"/>
        <v>0</v>
      </c>
      <c r="BE216" s="462">
        <f t="shared" si="293"/>
        <v>0</v>
      </c>
      <c r="BF216" s="462">
        <f t="shared" si="293"/>
        <v>0</v>
      </c>
      <c r="BG216" s="462">
        <f t="shared" si="293"/>
        <v>0</v>
      </c>
      <c r="BH216" s="265"/>
      <c r="BI216" s="463">
        <f>SUM(BI186:BI215)</f>
        <v>125736.87741222809</v>
      </c>
      <c r="BJ216" s="493" t="str">
        <f>IF(BI216='6. Network Design'!L89,"OK","Not OK")</f>
        <v>OK</v>
      </c>
      <c r="BK216" s="494"/>
    </row>
    <row r="218" spans="3:63">
      <c r="BI218" s="715">
        <f>'6. Network Design'!M58</f>
        <v>2019</v>
      </c>
    </row>
    <row r="219" spans="3:63">
      <c r="C219" s="170">
        <f>'C. Masterfiles'!D148</f>
        <v>2019</v>
      </c>
      <c r="D219" s="238" t="s">
        <v>285</v>
      </c>
      <c r="E219" s="459" t="str">
        <f>E185</f>
        <v>TRX</v>
      </c>
      <c r="F219" s="459" t="str">
        <f t="shared" ref="F219:AH219" si="294">F185</f>
        <v>Radio</v>
      </c>
      <c r="G219" s="459" t="str">
        <f t="shared" si="294"/>
        <v>BTS</v>
      </c>
      <c r="H219" s="459" t="str">
        <f t="shared" si="294"/>
        <v>Node B</v>
      </c>
      <c r="I219" s="459" t="str">
        <f t="shared" si="294"/>
        <v>BSC</v>
      </c>
      <c r="J219" s="459" t="str">
        <f t="shared" si="294"/>
        <v>RNC</v>
      </c>
      <c r="K219" s="459" t="str">
        <f t="shared" si="294"/>
        <v>MSC</v>
      </c>
      <c r="L219" s="459" t="str">
        <f t="shared" si="294"/>
        <v>HLR</v>
      </c>
      <c r="M219" s="459" t="str">
        <f t="shared" si="294"/>
        <v>PPP</v>
      </c>
      <c r="N219" s="459" t="str">
        <f t="shared" si="294"/>
        <v>SMSG</v>
      </c>
      <c r="O219" s="459" t="str">
        <f t="shared" si="294"/>
        <v>SMSC</v>
      </c>
      <c r="P219" s="459" t="str">
        <f t="shared" si="294"/>
        <v>MMSC</v>
      </c>
      <c r="Q219" s="459" t="str">
        <f t="shared" si="294"/>
        <v>VMS</v>
      </c>
      <c r="R219" s="459" t="str">
        <f t="shared" si="294"/>
        <v>NMS</v>
      </c>
      <c r="S219" s="459" t="str">
        <f t="shared" si="294"/>
        <v>OSS</v>
      </c>
      <c r="T219" s="459" t="str">
        <f t="shared" si="294"/>
        <v>GPRS</v>
      </c>
      <c r="U219" s="459" t="str">
        <f t="shared" si="294"/>
        <v>BIL</v>
      </c>
      <c r="V219" s="459" t="str">
        <f t="shared" si="294"/>
        <v>IBIL</v>
      </c>
      <c r="W219" s="459" t="str">
        <f t="shared" si="294"/>
        <v>IGW</v>
      </c>
      <c r="X219" s="459" t="str">
        <f t="shared" si="294"/>
        <v>INT</v>
      </c>
      <c r="Y219" s="459" t="str">
        <f t="shared" si="294"/>
        <v>SGSN</v>
      </c>
      <c r="Z219" s="459" t="str">
        <f t="shared" si="294"/>
        <v>GGSN</v>
      </c>
      <c r="AA219" s="459" t="str">
        <f t="shared" si="294"/>
        <v>IN/NGN</v>
      </c>
      <c r="AB219" s="459" t="str">
        <f t="shared" si="294"/>
        <v>eNodeB</v>
      </c>
      <c r="AC219" s="459" t="str">
        <f t="shared" si="294"/>
        <v>eNodeB Radio</v>
      </c>
      <c r="AD219" s="459" t="str">
        <f t="shared" si="294"/>
        <v>OTHER</v>
      </c>
      <c r="AE219" s="459" t="str">
        <f t="shared" si="294"/>
        <v>OTHER</v>
      </c>
      <c r="AF219" s="459" t="str">
        <f t="shared" si="294"/>
        <v>OTHER</v>
      </c>
      <c r="AG219" s="459" t="str">
        <f t="shared" si="294"/>
        <v>OTHER</v>
      </c>
      <c r="AH219" s="459" t="str">
        <f t="shared" si="294"/>
        <v>OTHER</v>
      </c>
      <c r="AI219" s="459" t="str">
        <f>AI185</f>
        <v>BTS-BSC</v>
      </c>
      <c r="AJ219" s="459" t="str">
        <f t="shared" ref="AJ219:BG219" si="295">AJ185</f>
        <v>Node B-RNC</v>
      </c>
      <c r="AK219" s="459" t="str">
        <f t="shared" si="295"/>
        <v>BSC-MSC</v>
      </c>
      <c r="AL219" s="459" t="str">
        <f t="shared" si="295"/>
        <v>RNC-MSC</v>
      </c>
      <c r="AM219" s="459" t="str">
        <f t="shared" si="295"/>
        <v>MSC-MSC</v>
      </c>
      <c r="AN219" s="459" t="str">
        <f t="shared" si="295"/>
        <v>MSC-PPP</v>
      </c>
      <c r="AO219" s="459" t="str">
        <f t="shared" si="295"/>
        <v>MSC-HLR</v>
      </c>
      <c r="AP219" s="459" t="str">
        <f t="shared" si="295"/>
        <v>MSC-SMS</v>
      </c>
      <c r="AQ219" s="459" t="str">
        <f t="shared" si="295"/>
        <v>MSC-MMS</v>
      </c>
      <c r="AR219" s="459" t="str">
        <f t="shared" si="295"/>
        <v>MSC-OSS</v>
      </c>
      <c r="AS219" s="459" t="str">
        <f t="shared" si="295"/>
        <v>MSC-GPRS</v>
      </c>
      <c r="AT219" s="459" t="str">
        <f t="shared" si="295"/>
        <v>MSC-BIL</v>
      </c>
      <c r="AU219" s="459" t="str">
        <f t="shared" si="295"/>
        <v>MSC-IBIL</v>
      </c>
      <c r="AV219" s="459" t="str">
        <f t="shared" si="295"/>
        <v>MSC-IGW</v>
      </c>
      <c r="AW219" s="459" t="str">
        <f t="shared" si="295"/>
        <v>MSC-INT</v>
      </c>
      <c r="AX219" s="459" t="str">
        <f t="shared" si="295"/>
        <v>MSC-IN/NGIN</v>
      </c>
      <c r="AY219" s="459" t="str">
        <f t="shared" si="295"/>
        <v>eNodeB-MSC</v>
      </c>
      <c r="AZ219" s="459" t="str">
        <f t="shared" si="295"/>
        <v>OTHER: complete as required</v>
      </c>
      <c r="BA219" s="459" t="str">
        <f t="shared" si="295"/>
        <v>OTHER: complete as required</v>
      </c>
      <c r="BB219" s="459" t="str">
        <f t="shared" si="295"/>
        <v>OTHER: complete as required</v>
      </c>
      <c r="BC219" s="459" t="str">
        <f t="shared" si="295"/>
        <v>OTHER: complete as required</v>
      </c>
      <c r="BD219" s="459" t="str">
        <f t="shared" si="295"/>
        <v>OTHER: complete as required</v>
      </c>
      <c r="BE219" s="459" t="str">
        <f t="shared" si="295"/>
        <v>OTHER: complete as required</v>
      </c>
      <c r="BF219" s="459" t="str">
        <f t="shared" si="295"/>
        <v>OTHER: complete as required</v>
      </c>
      <c r="BG219" s="459" t="str">
        <f t="shared" si="295"/>
        <v>OTHER: complete as required</v>
      </c>
      <c r="BH219" s="265"/>
      <c r="BI219" s="712" t="s">
        <v>471</v>
      </c>
      <c r="BJ219" s="223"/>
    </row>
    <row r="220" spans="3:63">
      <c r="C220" s="256" t="str">
        <f t="shared" ref="C220:D249" si="296">C186</f>
        <v>S01</v>
      </c>
      <c r="D220" s="256" t="str">
        <f t="shared" si="296"/>
        <v>Повиквания в мрежата (On Net calls)</v>
      </c>
      <c r="E220" s="461">
        <f>E15*BI220/(IF(SUMPRODUCT($E$15:$E$44,$BI$220:$BI$249)=0,1,SUMPRODUCT($E$15:$E$44,$BI$220:$BI$249)))</f>
        <v>0.74222411189286996</v>
      </c>
      <c r="F220" s="461">
        <f>F15*BI220/(IF(SUMPRODUCT($F$15:$F$44,$BI$220:$BI$249)=0,1,SUMPRODUCT($F$15:$F$44,$BI$220:$BI$249)))</f>
        <v>0.59904917264802249</v>
      </c>
      <c r="G220" s="461">
        <f>G15*BI220/(IF(SUMPRODUCT($G$15:$G$44,$BI$220:$BI$249)=0,1,SUMPRODUCT($G$15:$G$44,$BI$220:$BI$249)))</f>
        <v>0.74222411189286996</v>
      </c>
      <c r="H220" s="461">
        <f>H15*BI220/(IF(SUMPRODUCT($H$15:$H$44,$BI$220:$BI$249)=0,1,SUMPRODUCT($H$15:$H$44,$BI$220:$BI$249)))</f>
        <v>0.59904917264802249</v>
      </c>
      <c r="I220" s="461">
        <f>I15*BI220/(IF(SUMPRODUCT($I$15:$I$44,$BI$220:$BI$249)=0,1,SUMPRODUCT($I$15:$I$44,$BI$220:$BI$249)))</f>
        <v>0.74222411189286996</v>
      </c>
      <c r="J220" s="461">
        <f>J15*BI220/(IF(SUMPRODUCT($J$15:$J$44,$BI$220:$BI$249)=0,1,SUMPRODUCT($J$15:$J$44,$BI$220:$BI$249)))</f>
        <v>0.59904917264802249</v>
      </c>
      <c r="K220" s="461">
        <f>K15*BI220/(IF(SUMPRODUCT($K$15:$K$44,$BI$220:$BI$249)=0,1,SUMPRODUCT($K$15:$K$44,$BI$220:$BI$249)))</f>
        <v>0.54458928477547541</v>
      </c>
      <c r="L220" s="461">
        <f>L15*BI220/(IF(SUMPRODUCT($L$15:$L$44,$BI$220:$BI$249)=0,1,SUMPRODUCT($L$15:$L$44,$BI$220:$BI$249)))</f>
        <v>0.42774306214463043</v>
      </c>
      <c r="M220" s="461">
        <f>M15*BI220/(IF(SUMPRODUCT($M$15:$M$44,$BI$220:$BI$249)=0,1,SUMPRODUCT($M$15:$M$44,$BI$220:$BI$249)))</f>
        <v>0.42774306214463043</v>
      </c>
      <c r="N220" s="461">
        <f>N15*BI220/(IF(SUMPRODUCT($N$15:$N$44,$BI$220:$BI$249)=0,1,SUMPRODUCT($N$15:$N$44,$BI$220:$BI$249)))</f>
        <v>0</v>
      </c>
      <c r="O220" s="461">
        <f>O15*BI220/(IF(SUMPRODUCT($O$15:$O$44,$BI$220:$BI$249)=0,1,SUMPRODUCT($O$15:$O$44,$BI$220:$BI$249)))</f>
        <v>0</v>
      </c>
      <c r="P220" s="461">
        <f>P15*BI220/(IF(SUMPRODUCT($P$15:$P$44,$BI$220:$BI$249)=0,1,SUMPRODUCT($P$15:$P$44,$BI$220:$BI$249)))</f>
        <v>0</v>
      </c>
      <c r="Q220" s="461">
        <f>Q15*BI220/(IF(SUMPRODUCT($Q$15:$Q$44,$BI$220:$BI$249)=0,1,SUMPRODUCT($Q$15:$Q$44,$BI$220:$BI$249)))</f>
        <v>0</v>
      </c>
      <c r="R220" s="461">
        <f>R15*BI220/(IF(SUMPRODUCT($R$15:$R$44,$BI$220:$BI$249)=0,1,SUMPRODUCT($R$15:$R$44,$BI$220:$BI$249)))</f>
        <v>0.42774306214463043</v>
      </c>
      <c r="S220" s="461">
        <f>S15*BI220/(IF(SUMPRODUCT($S$15:$S$44,$BI$220:$BI$249)=0,1,SUMPRODUCT($S$15:$S$44,$BI$220:$BI$249)))</f>
        <v>0.42774306214463043</v>
      </c>
      <c r="T220" s="461">
        <f>T15*BI220/(IF(SUMPRODUCT($T$15:$T$44,$BI$220:$BI$249)=0,1,SUMPRODUCT($T$15:$T$44,$BI$220:$BI$249)))</f>
        <v>0</v>
      </c>
      <c r="U220" s="461">
        <f>U15*BI220/(IF(SUMPRODUCT($U$15:$U$44,$BI$220:$BI$249)=0,1,SUMPRODUCT($U$15:$U$44,$BI$220:$BI$249)))</f>
        <v>0.47901868708057316</v>
      </c>
      <c r="V220" s="461">
        <f>V15*BI220/(IF(SUMPRODUCT($V$15:$V$44,$BI$220:$BI$249)=0,1,SUMPRODUCT($V$15:$V$44,$BI$220:$BI$249)))</f>
        <v>0</v>
      </c>
      <c r="W220" s="461">
        <f>W15*BI220/(IF(SUMPRODUCT($W$15:$W$44,$BI$220:$BI$249)=0,1,SUMPRODUCT($W$15:$W$44,$BI$220:$BI$249)))</f>
        <v>0</v>
      </c>
      <c r="X220" s="461">
        <f>X15*BI220/(IF(SUMPRODUCT($X$15:$X$44,$BI$220:$BI$249)=0,1,SUMPRODUCT($X$15:$X$44,$BI$220:$BI$249)))</f>
        <v>0</v>
      </c>
      <c r="Y220" s="461">
        <f>Y15*BI220/(IF(SUMPRODUCT($Y$15:$Y$44,$BI$220:$BI$249)=0,1,SUMPRODUCT($Y$15:$Y$44,$BI$220:$BI$249)))</f>
        <v>0</v>
      </c>
      <c r="Z220" s="461">
        <f>Z15*BI220/(IF(SUMPRODUCT($Z$15:$Z$44,$BI$220:$BI$249)=0,1,SUMPRODUCT($Z$15:$Z$44,$BI$220:$BI$249)))</f>
        <v>0</v>
      </c>
      <c r="AA220" s="461">
        <f>AA15*BI220/(IF(SUMPRODUCT($AA$15:$AA$44,$BI$220:$BI$249)=0,1,SUMPRODUCT($AA$15:$AA$44,$BI$220:$BI$249)))</f>
        <v>0</v>
      </c>
      <c r="AB220" s="461">
        <f>AB15*BI220/(IF(SUMPRODUCT($AB$15:$AB$44,$BI$220:$BI$249)=0,1,SUMPRODUCT($AB$15:$AB$44,$BI$220:$BI$249)))</f>
        <v>0.59904917264802249</v>
      </c>
      <c r="AC220" s="461">
        <f>AC15*BI220/(IF(SUMPRODUCT($AC$15:$AC$44,$BI$220:$BI$249)=0,1,SUMPRODUCT($AC$15:$AC$44,$BI$220:$BI$249)))</f>
        <v>0.59904917264802249</v>
      </c>
      <c r="AD220" s="461">
        <f>AD15*BI220/(IF(SUMPRODUCT($AD$15:$AD$44,$BI$220:$BI$249)=0,1,SUMPRODUCT($AD$15:$AD$44,$BI$220:$BI$249)))</f>
        <v>0</v>
      </c>
      <c r="AE220" s="461">
        <f>AE15*BI220/(IF(SUMPRODUCT($AE$15:$AE$44,$BI$220:$BI$249)=0,1,SUMPRODUCT($AE$15:$AE$44,$BI$220:$BI$249)))</f>
        <v>0</v>
      </c>
      <c r="AF220" s="461">
        <f>AF15*$BI220/(IF(SUMPRODUCT($AF$15:$AF$44,$BI$220:$BI$249)=0,1,SUMPRODUCT($AF$15:$AF$44,$BI$220:$BI$249)))</f>
        <v>0</v>
      </c>
      <c r="AG220" s="461">
        <f>AG15*$BI220/(IF(SUMPRODUCT($AG$15:$AG$44,$BI$220:$BI$249)=0,1,SUMPRODUCT($AG$15:$AG$44,$BI$220:$BI$249)))</f>
        <v>0</v>
      </c>
      <c r="AH220" s="461">
        <f>AH15*$BI220/(IF(SUMPRODUCT($AH$15:$AH$44,$BI$220:$BI$249)=0,1,SUMPRODUCT($AH$15:$AH$44,$BI$220:$BI$249)))</f>
        <v>0</v>
      </c>
      <c r="AI220" s="461">
        <f>AI15*$BI220/(IF(SUMPRODUCT($AI$15:$AI$44,$BI$220:$BI$249)=0,1,SUMPRODUCT($AI$15:$AI$44,$BI$220:$BI$249)))</f>
        <v>0.74222411189286996</v>
      </c>
      <c r="AJ220" s="461">
        <f>AJ15*$BI220/(IF(SUMPRODUCT($AJ$15:$AJ$44,$BI$220:$BI$249)=0,1,SUMPRODUCT($AJ$15:$AJ$44,$BI$220:$BI$249)))</f>
        <v>0.59904917264802249</v>
      </c>
      <c r="AK220" s="461">
        <f>AK15*$BI220/(IF(SUMPRODUCT($AK$15:$AK$44,$BI$220:$BI$249)=0,1,SUMPRODUCT($AK$15:$AK$44,$BI$220:$BI$249)))</f>
        <v>0.74222411189286996</v>
      </c>
      <c r="AL220" s="461">
        <f>AL15*$BI220/(IF(SUMPRODUCT($AL$15:$AL$44,$BI$220:$BI$249)=0,1,SUMPRODUCT($AL$15:$AL$44,$BI$220:$BI$249)))</f>
        <v>0.59904917264802249</v>
      </c>
      <c r="AM220" s="461">
        <f>AM15*$BI220/(IF(SUMPRODUCT($AM$15:$AM$44,$BI$220:$BI$249)=0,1,SUMPRODUCT($AM$15:$AM$44,$BI$220:$BI$249)))</f>
        <v>0.74222411189286996</v>
      </c>
      <c r="AN220" s="461">
        <f>AN15*$BI220/(IF(SUMPRODUCT($AN$15:$AN$44,$BI$220:$BI$249)=0,1,SUMPRODUCT($AN$15:$AN$44,$BI$220:$BI$249)))</f>
        <v>0.42774306214463043</v>
      </c>
      <c r="AO220" s="461">
        <f>AO15*$BI220/(IF(SUMPRODUCT($AO$15:$AO$44,$BI$220:$BI$249)=0,1,SUMPRODUCT($AO$15:$AO$44,$BI$220:$BI$249)))</f>
        <v>0.42774306214463043</v>
      </c>
      <c r="AP220" s="461">
        <f>AP15*$BI220/(IF(SUMPRODUCT($AP$15:$AP$44,$BI$220:$BI$249)=0,1,SUMPRODUCT($AP$15:$AP$44,$BI$220:$BI$249)))</f>
        <v>0</v>
      </c>
      <c r="AQ220" s="461">
        <f>AQ15*$BI220/(IF(SUMPRODUCT($AQ$15:$AQ$44,$BI$220:$BI$249)=0,1,SUMPRODUCT($AQ$15:$AQ$44,$BI$220:$BI$249)))</f>
        <v>0</v>
      </c>
      <c r="AR220" s="461">
        <f>AR15*$BI220/(IF(SUMPRODUCT($AR$15:$AR$44,$BI$220:$BI$249)=0,1,SUMPRODUCT($AR$15:$AR$44,$BI$220:$BI$249)))</f>
        <v>0.42774306214463043</v>
      </c>
      <c r="AS220" s="461">
        <f>AS15*$BI220/(IF(SUMPRODUCT($AS$15:$AS$44,$BI$220:$BI$249)=0,1,SUMPRODUCT($AS$15:$AS$44,$BI$220:$BI$249)))</f>
        <v>0</v>
      </c>
      <c r="AT220" s="461">
        <f>AT15*$BI220/(IF(SUMPRODUCT($AT$15:$AT$44,$BI$220:$BI$249)=0,1,SUMPRODUCT($AT$15:$AT$44,$BI$220:$BI$249)))</f>
        <v>0.47901868708057316</v>
      </c>
      <c r="AU220" s="461">
        <f>AU15*$BI220/(IF(SUMPRODUCT($AU$15:$AU$44,$BI$220:$BI$249)=0,1,SUMPRODUCT($AU$15:$AU$44,$BI$220:$BI$249)))</f>
        <v>0</v>
      </c>
      <c r="AV220" s="461">
        <f>AV15*$BI220/(IF(SUMPRODUCT($AV$15:$AV$44,$BI$220:$BI$249)=0,1,SUMPRODUCT($AV$15:$AV$44,$BI$220:$BI$249)))</f>
        <v>0</v>
      </c>
      <c r="AW220" s="461">
        <f>AW15*$BI220/(IF(SUMPRODUCT($AW$15:$AW$44,$BI$220:$BI$249)=0,1,SUMPRODUCT($AW$15:$AW$44,$BI$220:$BI$249)))</f>
        <v>0</v>
      </c>
      <c r="AX220" s="461">
        <f>AX15*$BI220/(IF(SUMPRODUCT($AX$15:$AX$44,$BI$220:$BI$249)=0,1,SUMPRODUCT($AX$15:$AX$44,$BI$220:$BI$249)))</f>
        <v>0</v>
      </c>
      <c r="AY220" s="461">
        <f>AY15*$BI220/(IF(SUMPRODUCT($AY$15:$AY$44,$BI$220:$BI$249)=0,1,SUMPRODUCT($AY$15:$AY$44,$BI$220:$BI$249)))</f>
        <v>0.59904917264802249</v>
      </c>
      <c r="AZ220" s="461">
        <f>AZ15*$BI220/(IF(SUMPRODUCT($AZ$15:$AZ$44,$BI$220:$BI$249)=0,1,SUMPRODUCT($AZ$15:$AZ$44,$BI$220:$BI$249)))</f>
        <v>0</v>
      </c>
      <c r="BA220" s="461">
        <f>BA15*$BI220/(IF(SUMPRODUCT($BA$15:$BA$44,$BI$220:$BI$249)=0,1,SUMPRODUCT($BA$15:$BA$44,$BI$220:$BI$249)))</f>
        <v>0</v>
      </c>
      <c r="BB220" s="461">
        <f>BB15*$BI220/(IF(SUMPRODUCT($BB$15:$BB$44,$BI$220:$BI$249)=0,1,SUMPRODUCT($BB$15:$BB$44,$BI$220:$BI$249)))</f>
        <v>0</v>
      </c>
      <c r="BC220" s="461">
        <f>BC15*$BI220/(IF(SUMPRODUCT($BC$15:$BC$44,$BI$220:$BI$249)=0,1,SUMPRODUCT($BC$15:$BC$44,$BI$220:$BI$249)))</f>
        <v>0</v>
      </c>
      <c r="BD220" s="461">
        <f>BD15*$BI220/(IF(SUMPRODUCT($BD$15:$BD$44,$BI$220:$BI$249)=0,1,SUMPRODUCT($BD$15:$BD$44,$BI$220:$BI$249)))</f>
        <v>0</v>
      </c>
      <c r="BE220" s="461">
        <f>BE15*$BI220/(IF(SUMPRODUCT($BE$15:$BE$44,$BI$220:$BI$249)=0,1,SUMPRODUCT($BE$15:$BE$44,$BI$220:$BI$249)))</f>
        <v>0</v>
      </c>
      <c r="BF220" s="461">
        <f>BF15*$BI220/(IF(SUMPRODUCT($BF$15:$BF$44,$BI$220:$BI$249)=0,1,SUMPRODUCT($BF$15:$BF$44,$BI$220:$BI$249)))</f>
        <v>0</v>
      </c>
      <c r="BG220" s="461">
        <f>BG15*$BI220/(IF(SUMPRODUCT($BG$15:$BG$44,$BI$220:$BI$249)=0,1,SUMPRODUCT($BG$15:$BG$44,$BI$220:$BI$249)))</f>
        <v>0</v>
      </c>
      <c r="BH220" s="265"/>
      <c r="BI220" s="367">
        <f>'6. Network Design'!M59</f>
        <v>54424.047035505209</v>
      </c>
      <c r="BJ220" s="223"/>
    </row>
    <row r="221" spans="3:63">
      <c r="C221" s="256" t="str">
        <f t="shared" si="296"/>
        <v>S02</v>
      </c>
      <c r="D221" s="256" t="str">
        <f t="shared" si="296"/>
        <v>Изходящи повиквания към фиксирана линия (Outgoing Calls to Fixed Line)</v>
      </c>
      <c r="E221" s="461">
        <f t="shared" ref="E221:E249" si="297">E16*BI221/(IF(SUMPRODUCT($E$15:$E$44,$BI$220:$BI$249)=0,1,SUMPRODUCT($E$15:$E$44,$BI$220:$BI$249)))</f>
        <v>5.965763778558425E-3</v>
      </c>
      <c r="F221" s="461">
        <f t="shared" ref="F221:F249" si="298">F16*BI221/(IF(SUMPRODUCT($F$15:$F$44,$BI$220:$BI$249)=0,1,SUMPRODUCT($F$15:$F$44,$BI$220:$BI$249)))</f>
        <v>4.8149686846535554E-3</v>
      </c>
      <c r="G221" s="461">
        <f t="shared" ref="G221:G249" si="299">G16*BI221/(IF(SUMPRODUCT($G$15:$G$44,$BI$220:$BI$249)=0,1,SUMPRODUCT($G$15:$G$44,$BI$220:$BI$249)))</f>
        <v>5.965763778558425E-3</v>
      </c>
      <c r="H221" s="461">
        <f t="shared" ref="H221:H249" si="300">H16*BI221/(IF(SUMPRODUCT($H$15:$H$44,$BI$220:$BI$249)=0,1,SUMPRODUCT($H$15:$H$44,$BI$220:$BI$249)))</f>
        <v>4.8149686846535554E-3</v>
      </c>
      <c r="I221" s="461">
        <f t="shared" ref="I221:I249" si="301">I16*BI221/(IF(SUMPRODUCT($I$15:$I$44,$BI$220:$BI$249)=0,1,SUMPRODUCT($I$15:$I$44,$BI$220:$BI$249)))</f>
        <v>5.965763778558425E-3</v>
      </c>
      <c r="J221" s="461">
        <f t="shared" ref="J221:J249" si="302">J16*BI221/(IF(SUMPRODUCT($J$15:$J$44,$BI$220:$BI$249)=0,1,SUMPRODUCT($J$15:$J$44,$BI$220:$BI$249)))</f>
        <v>4.8149686846535554E-3</v>
      </c>
      <c r="K221" s="461">
        <f t="shared" ref="K221:K249" si="303">K16*BI221/(IF(SUMPRODUCT($K$15:$K$44,$BI$220:$BI$249)=0,1,SUMPRODUCT($K$15:$K$44,$BI$220:$BI$249)))</f>
        <v>6.5658558727343759E-3</v>
      </c>
      <c r="L221" s="461">
        <f t="shared" ref="L221:L249" si="304">L16*BI221/(IF(SUMPRODUCT($L$15:$L$44,$BI$220:$BI$249)=0,1,SUMPRODUCT($L$15:$L$44,$BI$220:$BI$249)))</f>
        <v>6.8761281822663882E-3</v>
      </c>
      <c r="M221" s="461">
        <f t="shared" ref="M221:M249" si="305">M16*BI221/(IF(SUMPRODUCT($M$15:$M$44,$BI$220:$BI$249)=0,1,SUMPRODUCT($M$15:$M$44,$BI$220:$BI$249)))</f>
        <v>6.8761281822663882E-3</v>
      </c>
      <c r="N221" s="461">
        <f t="shared" ref="N221:N249" si="306">N16*BI221/(IF(SUMPRODUCT($N$15:$N$44,$BI$220:$BI$249)=0,1,SUMPRODUCT($N$15:$N$44,$BI$220:$BI$249)))</f>
        <v>0</v>
      </c>
      <c r="O221" s="461">
        <f t="shared" ref="O221:O249" si="307">O16*BI221/(IF(SUMPRODUCT($O$15:$O$44,$BI$220:$BI$249)=0,1,SUMPRODUCT($O$15:$O$44,$BI$220:$BI$249)))</f>
        <v>0</v>
      </c>
      <c r="P221" s="461">
        <f t="shared" ref="P221:P249" si="308">P16*BI221/(IF(SUMPRODUCT($P$15:$P$44,$BI$220:$BI$249)=0,1,SUMPRODUCT($P$15:$P$44,$BI$220:$BI$249)))</f>
        <v>0</v>
      </c>
      <c r="Q221" s="461">
        <f t="shared" ref="Q221:Q249" si="309">Q16*BI221/(IF(SUMPRODUCT($Q$15:$Q$44,$BI$220:$BI$249)=0,1,SUMPRODUCT($Q$15:$Q$44,$BI$220:$BI$249)))</f>
        <v>0</v>
      </c>
      <c r="R221" s="461">
        <f t="shared" ref="R221:R249" si="310">R16*BI221/(IF(SUMPRODUCT($R$15:$R$44,$BI$220:$BI$249)=0,1,SUMPRODUCT($R$15:$R$44,$BI$220:$BI$249)))</f>
        <v>6.8761281822663882E-3</v>
      </c>
      <c r="S221" s="461">
        <f t="shared" ref="S221:S249" si="311">S16*BI221/(IF(SUMPRODUCT($S$15:$S$44,$BI$220:$BI$249)=0,1,SUMPRODUCT($S$15:$S$44,$BI$220:$BI$249)))</f>
        <v>6.8761281822663882E-3</v>
      </c>
      <c r="T221" s="461">
        <f t="shared" ref="T221:T249" si="312">T16*BI221/(IF(SUMPRODUCT($T$15:$T$44,$BI$220:$BI$249)=0,1,SUMPRODUCT($T$15:$T$44,$BI$220:$BI$249)))</f>
        <v>0</v>
      </c>
      <c r="U221" s="461">
        <f t="shared" ref="U221:U249" si="313">U16*BI221/(IF(SUMPRODUCT($U$15:$U$44,$BI$220:$BI$249)=0,1,SUMPRODUCT($U$15:$U$44,$BI$220:$BI$249)))</f>
        <v>7.7004028482717049E-3</v>
      </c>
      <c r="V221" s="461">
        <f t="shared" ref="V221:V249" si="314">V16*BI221/(IF(SUMPRODUCT($V$15:$V$44,$BI$220:$BI$249)=0,1,SUMPRODUCT($V$15:$V$44,$BI$220:$BI$249)))</f>
        <v>0</v>
      </c>
      <c r="W221" s="461">
        <f t="shared" ref="W221:W249" si="315">W16*BI221/(IF(SUMPRODUCT($W$15:$W$44,$BI$220:$BI$249)=0,1,SUMPRODUCT($W$15:$W$44,$BI$220:$BI$249)))</f>
        <v>2.765630658481872E-2</v>
      </c>
      <c r="X221" s="461">
        <f t="shared" ref="X221:X249" si="316">X16*BI221/(IF(SUMPRODUCT($X$15:$X$44,$BI$220:$BI$249)=0,1,SUMPRODUCT($X$15:$X$44,$BI$220:$BI$249)))</f>
        <v>0</v>
      </c>
      <c r="Y221" s="461">
        <f t="shared" ref="Y221:Y249" si="317">Y16*BI221/(IF(SUMPRODUCT($Y$15:$Y$44,$BI$220:$BI$249)=0,1,SUMPRODUCT($Y$15:$Y$44,$BI$220:$BI$249)))</f>
        <v>0</v>
      </c>
      <c r="Z221" s="461">
        <f t="shared" ref="Z221:Z249" si="318">Z16*BI221/(IF(SUMPRODUCT($Z$15:$Z$44,$BI$220:$BI$249)=0,1,SUMPRODUCT($Z$15:$Z$44,$BI$220:$BI$249)))</f>
        <v>0</v>
      </c>
      <c r="AA221" s="461">
        <f t="shared" ref="AA221:AA249" si="319">AA16*BI221/(IF(SUMPRODUCT($AA$15:$AA$44,$BI$220:$BI$249)=0,1,SUMPRODUCT($AA$15:$AA$44,$BI$220:$BI$249)))</f>
        <v>0</v>
      </c>
      <c r="AB221" s="461">
        <f t="shared" ref="AB221:AB249" si="320">AB16*BI221/(IF(SUMPRODUCT($AB$15:$AB$44,$BI$220:$BI$249)=0,1,SUMPRODUCT($AB$15:$AB$44,$BI$220:$BI$249)))</f>
        <v>4.8149686846535554E-3</v>
      </c>
      <c r="AC221" s="461">
        <f t="shared" ref="AC221:AC249" si="321">AC16*BI221/(IF(SUMPRODUCT($AC$15:$AC$44,$BI$220:$BI$249)=0,1,SUMPRODUCT($AC$15:$AC$44,$BI$220:$BI$249)))</f>
        <v>4.8149686846535554E-3</v>
      </c>
      <c r="AD221" s="461">
        <f t="shared" ref="AD221:AD249" si="322">AD16*BI221/(IF(SUMPRODUCT($AD$15:$AD$44,$BI$220:$BI$249)=0,1,SUMPRODUCT($AD$15:$AD$44,$BI$220:$BI$249)))</f>
        <v>0</v>
      </c>
      <c r="AE221" s="461">
        <f t="shared" ref="AE221:AE249" si="323">AE16*BI221/(IF(SUMPRODUCT($AE$15:$AE$44,$BI$220:$BI$249)=0,1,SUMPRODUCT($AE$15:$AE$44,$BI$220:$BI$249)))</f>
        <v>0</v>
      </c>
      <c r="AF221" s="461">
        <f t="shared" ref="AF221:AF249" si="324">AF16*$BI221/(IF(SUMPRODUCT($AF$15:$AF$44,$BI$220:$BI$249)=0,1,SUMPRODUCT($AF$15:$AF$44,$BI$220:$BI$249)))</f>
        <v>0</v>
      </c>
      <c r="AG221" s="461">
        <f t="shared" ref="AG221:AG249" si="325">AG16*$BI221/(IF(SUMPRODUCT($AG$15:$AG$44,$BI$220:$BI$249)=0,1,SUMPRODUCT($AG$15:$AG$44,$BI$220:$BI$249)))</f>
        <v>0</v>
      </c>
      <c r="AH221" s="461">
        <f t="shared" ref="AH221:AH249" si="326">AH16*$BI221/(IF(SUMPRODUCT($AH$15:$AH$44,$BI$220:$BI$249)=0,1,SUMPRODUCT($AH$15:$AH$44,$BI$220:$BI$249)))</f>
        <v>0</v>
      </c>
      <c r="AI221" s="461">
        <f t="shared" ref="AI221:AI249" si="327">AI16*$BI221/(IF(SUMPRODUCT($AI$15:$AI$44,$BI$220:$BI$249)=0,1,SUMPRODUCT($AI$15:$AI$44,$BI$220:$BI$249)))</f>
        <v>5.965763778558425E-3</v>
      </c>
      <c r="AJ221" s="461">
        <f t="shared" ref="AJ221:AJ249" si="328">AJ16*$BI221/(IF(SUMPRODUCT($AJ$15:$AJ$44,$BI$220:$BI$249)=0,1,SUMPRODUCT($AJ$15:$AJ$44,$BI$220:$BI$249)))</f>
        <v>4.8149686846535554E-3</v>
      </c>
      <c r="AK221" s="461">
        <f t="shared" ref="AK221:AK249" si="329">AK16*$BI221/(IF(SUMPRODUCT($AK$15:$AK$44,$BI$220:$BI$249)=0,1,SUMPRODUCT($AK$15:$AK$44,$BI$220:$BI$249)))</f>
        <v>5.965763778558425E-3</v>
      </c>
      <c r="AL221" s="461">
        <f t="shared" ref="AL221:AL249" si="330">AL16*$BI221/(IF(SUMPRODUCT($AL$15:$AL$44,$BI$220:$BI$249)=0,1,SUMPRODUCT($AL$15:$AL$44,$BI$220:$BI$249)))</f>
        <v>4.8149686846535554E-3</v>
      </c>
      <c r="AM221" s="461">
        <f t="shared" ref="AM221:AM249" si="331">AM16*$BI221/(IF(SUMPRODUCT($AM$15:$AM$44,$BI$220:$BI$249)=0,1,SUMPRODUCT($AM$15:$AM$44,$BI$220:$BI$249)))</f>
        <v>5.965763778558425E-3</v>
      </c>
      <c r="AN221" s="461">
        <f t="shared" ref="AN221:AN249" si="332">AN16*$BI221/(IF(SUMPRODUCT($AN$15:$AN$44,$BI$220:$BI$249)=0,1,SUMPRODUCT($AN$15:$AN$44,$BI$220:$BI$249)))</f>
        <v>6.8761281822663882E-3</v>
      </c>
      <c r="AO221" s="461">
        <f t="shared" ref="AO221:AO249" si="333">AO16*$BI221/(IF(SUMPRODUCT($AO$15:$AO$44,$BI$220:$BI$249)=0,1,SUMPRODUCT($AO$15:$AO$44,$BI$220:$BI$249)))</f>
        <v>6.8761281822663882E-3</v>
      </c>
      <c r="AP221" s="461">
        <f t="shared" ref="AP221:AP249" si="334">AP16*$BI221/(IF(SUMPRODUCT($AP$15:$AP$44,$BI$220:$BI$249)=0,1,SUMPRODUCT($AP$15:$AP$44,$BI$220:$BI$249)))</f>
        <v>0</v>
      </c>
      <c r="AQ221" s="461">
        <f t="shared" ref="AQ221:AQ249" si="335">AQ16*$BI221/(IF(SUMPRODUCT($AQ$15:$AQ$44,$BI$220:$BI$249)=0,1,SUMPRODUCT($AQ$15:$AQ$44,$BI$220:$BI$249)))</f>
        <v>0</v>
      </c>
      <c r="AR221" s="461">
        <f t="shared" ref="AR221:AR249" si="336">AR16*$BI221/(IF(SUMPRODUCT($AR$15:$AR$44,$BI$220:$BI$249)=0,1,SUMPRODUCT($AR$15:$AR$44,$BI$220:$BI$249)))</f>
        <v>6.8761281822663882E-3</v>
      </c>
      <c r="AS221" s="461">
        <f t="shared" ref="AS221:AS249" si="337">AS16*$BI221/(IF(SUMPRODUCT($AS$15:$AS$44,$BI$220:$BI$249)=0,1,SUMPRODUCT($AS$15:$AS$44,$BI$220:$BI$249)))</f>
        <v>0</v>
      </c>
      <c r="AT221" s="461">
        <f t="shared" ref="AT221:AT249" si="338">AT16*$BI221/(IF(SUMPRODUCT($AT$15:$AT$44,$BI$220:$BI$249)=0,1,SUMPRODUCT($AT$15:$AT$44,$BI$220:$BI$249)))</f>
        <v>7.7004028482717049E-3</v>
      </c>
      <c r="AU221" s="461">
        <f t="shared" ref="AU221:AU249" si="339">AU16*$BI221/(IF(SUMPRODUCT($AU$15:$AU$44,$BI$220:$BI$249)=0,1,SUMPRODUCT($AU$15:$AU$44,$BI$220:$BI$249)))</f>
        <v>0</v>
      </c>
      <c r="AV221" s="461">
        <f t="shared" ref="AV221:AV249" si="340">AV16*$BI221/(IF(SUMPRODUCT($AV$15:$AV$44,$BI$220:$BI$249)=0,1,SUMPRODUCT($AV$15:$AV$44,$BI$220:$BI$249)))</f>
        <v>2.765630658481872E-2</v>
      </c>
      <c r="AW221" s="461">
        <f t="shared" ref="AW221:AW249" si="341">AW16*$BI221/(IF(SUMPRODUCT($AW$15:$AW$44,$BI$220:$BI$249)=0,1,SUMPRODUCT($AW$15:$AW$44,$BI$220:$BI$249)))</f>
        <v>0</v>
      </c>
      <c r="AX221" s="461">
        <f t="shared" ref="AX221:AX249" si="342">AX16*$BI221/(IF(SUMPRODUCT($AX$15:$AX$44,$BI$220:$BI$249)=0,1,SUMPRODUCT($AX$15:$AX$44,$BI$220:$BI$249)))</f>
        <v>0</v>
      </c>
      <c r="AY221" s="461">
        <f t="shared" ref="AY221:AY249" si="343">AY16*$BI221/(IF(SUMPRODUCT($AY$15:$AY$44,$BI$220:$BI$249)=0,1,SUMPRODUCT($AY$15:$AY$44,$BI$220:$BI$249)))</f>
        <v>4.8149686846535554E-3</v>
      </c>
      <c r="AZ221" s="461">
        <f t="shared" ref="AZ221:AZ249" si="344">AZ16*$BI221/(IF(SUMPRODUCT($AZ$15:$AZ$44,$BI$220:$BI$249)=0,1,SUMPRODUCT($AZ$15:$AZ$44,$BI$220:$BI$249)))</f>
        <v>0</v>
      </c>
      <c r="BA221" s="461">
        <f t="shared" ref="BA221:BA249" si="345">BA16*$BI221/(IF(SUMPRODUCT($BA$15:$BA$44,$BI$220:$BI$249)=0,1,SUMPRODUCT($BA$15:$BA$44,$BI$220:$BI$249)))</f>
        <v>0</v>
      </c>
      <c r="BB221" s="461">
        <f t="shared" ref="BB221:BB249" si="346">BB16*$BI221/(IF(SUMPRODUCT($BB$15:$BB$44,$BI$220:$BI$249)=0,1,SUMPRODUCT($BB$15:$BB$44,$BI$220:$BI$249)))</f>
        <v>0</v>
      </c>
      <c r="BC221" s="461">
        <f t="shared" ref="BC221:BC249" si="347">BC16*$BI221/(IF(SUMPRODUCT($BC$15:$BC$44,$BI$220:$BI$249)=0,1,SUMPRODUCT($BC$15:$BC$44,$BI$220:$BI$249)))</f>
        <v>0</v>
      </c>
      <c r="BD221" s="461">
        <f t="shared" ref="BD221:BD249" si="348">BD16*$BI221/(IF(SUMPRODUCT($BD$15:$BD$44,$BI$220:$BI$249)=0,1,SUMPRODUCT($BD$15:$BD$44,$BI$220:$BI$249)))</f>
        <v>0</v>
      </c>
      <c r="BE221" s="461">
        <f t="shared" ref="BE221:BE249" si="349">BE16*$BI221/(IF(SUMPRODUCT($BE$15:$BE$44,$BI$220:$BI$249)=0,1,SUMPRODUCT($BE$15:$BE$44,$BI$220:$BI$249)))</f>
        <v>0</v>
      </c>
      <c r="BF221" s="461">
        <f t="shared" ref="BF221:BF249" si="350">BF16*$BI221/(IF(SUMPRODUCT($BF$15:$BF$44,$BI$220:$BI$249)=0,1,SUMPRODUCT($BF$15:$BF$44,$BI$220:$BI$249)))</f>
        <v>0</v>
      </c>
      <c r="BG221" s="461">
        <f t="shared" ref="BG221:BG249" si="351">BG16*$BI221/(IF(SUMPRODUCT($BG$15:$BG$44,$BI$220:$BI$249)=0,1,SUMPRODUCT($BG$15:$BG$44,$BI$220:$BI$249)))</f>
        <v>0</v>
      </c>
      <c r="BH221" s="265"/>
      <c r="BI221" s="367">
        <f>'6. Network Design'!M60</f>
        <v>874.88671759518468</v>
      </c>
      <c r="BJ221" s="223"/>
    </row>
    <row r="222" spans="3:63">
      <c r="C222" s="256" t="str">
        <f t="shared" si="296"/>
        <v>S03</v>
      </c>
      <c r="D222" s="256" t="str">
        <f t="shared" si="296"/>
        <v>Изходящи повиквания към други мобилни мрежи (Outgoing Calls to Other Mobile)</v>
      </c>
      <c r="E222" s="461">
        <f t="shared" si="297"/>
        <v>6.1488781446137196E-2</v>
      </c>
      <c r="F222" s="461">
        <f t="shared" si="298"/>
        <v>4.9627603121791569E-2</v>
      </c>
      <c r="G222" s="461">
        <f t="shared" si="299"/>
        <v>6.1488781446137196E-2</v>
      </c>
      <c r="H222" s="461">
        <f t="shared" si="300"/>
        <v>4.9627603121791569E-2</v>
      </c>
      <c r="I222" s="461">
        <f t="shared" si="301"/>
        <v>6.1488781446137196E-2</v>
      </c>
      <c r="J222" s="461">
        <f t="shared" si="302"/>
        <v>4.9627603121791569E-2</v>
      </c>
      <c r="K222" s="461">
        <f t="shared" si="303"/>
        <v>6.7673895875065546E-2</v>
      </c>
      <c r="L222" s="461">
        <f t="shared" si="304"/>
        <v>7.0871854583751157E-2</v>
      </c>
      <c r="M222" s="461">
        <f t="shared" si="305"/>
        <v>7.0871854583751157E-2</v>
      </c>
      <c r="N222" s="461">
        <f t="shared" si="306"/>
        <v>0</v>
      </c>
      <c r="O222" s="461">
        <f t="shared" si="307"/>
        <v>0</v>
      </c>
      <c r="P222" s="461">
        <f t="shared" si="308"/>
        <v>0</v>
      </c>
      <c r="Q222" s="461">
        <f t="shared" si="309"/>
        <v>0</v>
      </c>
      <c r="R222" s="461">
        <f t="shared" si="310"/>
        <v>7.0871854583751157E-2</v>
      </c>
      <c r="S222" s="461">
        <f t="shared" si="311"/>
        <v>7.0871854583751157E-2</v>
      </c>
      <c r="T222" s="461">
        <f t="shared" si="312"/>
        <v>0</v>
      </c>
      <c r="U222" s="461">
        <f t="shared" si="313"/>
        <v>7.9367605785257159E-2</v>
      </c>
      <c r="V222" s="461">
        <f t="shared" si="314"/>
        <v>0</v>
      </c>
      <c r="W222" s="461">
        <f t="shared" si="315"/>
        <v>0.28505194880716633</v>
      </c>
      <c r="X222" s="461">
        <f t="shared" si="316"/>
        <v>0</v>
      </c>
      <c r="Y222" s="461">
        <f t="shared" si="317"/>
        <v>0</v>
      </c>
      <c r="Z222" s="461">
        <f t="shared" si="318"/>
        <v>0</v>
      </c>
      <c r="AA222" s="461">
        <f t="shared" si="319"/>
        <v>0</v>
      </c>
      <c r="AB222" s="461">
        <f t="shared" si="320"/>
        <v>4.9627603121791569E-2</v>
      </c>
      <c r="AC222" s="461">
        <f t="shared" si="321"/>
        <v>4.9627603121791569E-2</v>
      </c>
      <c r="AD222" s="461">
        <f t="shared" si="322"/>
        <v>0</v>
      </c>
      <c r="AE222" s="461">
        <f t="shared" si="323"/>
        <v>0</v>
      </c>
      <c r="AF222" s="461">
        <f t="shared" si="324"/>
        <v>0</v>
      </c>
      <c r="AG222" s="461">
        <f t="shared" si="325"/>
        <v>0</v>
      </c>
      <c r="AH222" s="461">
        <f t="shared" si="326"/>
        <v>0</v>
      </c>
      <c r="AI222" s="461">
        <f t="shared" si="327"/>
        <v>6.1488781446137196E-2</v>
      </c>
      <c r="AJ222" s="461">
        <f t="shared" si="328"/>
        <v>4.9627603121791569E-2</v>
      </c>
      <c r="AK222" s="461">
        <f t="shared" si="329"/>
        <v>6.1488781446137196E-2</v>
      </c>
      <c r="AL222" s="461">
        <f t="shared" si="330"/>
        <v>4.9627603121791569E-2</v>
      </c>
      <c r="AM222" s="461">
        <f t="shared" si="331"/>
        <v>6.1488781446137196E-2</v>
      </c>
      <c r="AN222" s="461">
        <f t="shared" si="332"/>
        <v>7.0871854583751157E-2</v>
      </c>
      <c r="AO222" s="461">
        <f t="shared" si="333"/>
        <v>7.0871854583751157E-2</v>
      </c>
      <c r="AP222" s="461">
        <f t="shared" si="334"/>
        <v>0</v>
      </c>
      <c r="AQ222" s="461">
        <f t="shared" si="335"/>
        <v>0</v>
      </c>
      <c r="AR222" s="461">
        <f t="shared" si="336"/>
        <v>7.0871854583751157E-2</v>
      </c>
      <c r="AS222" s="461">
        <f t="shared" si="337"/>
        <v>0</v>
      </c>
      <c r="AT222" s="461">
        <f t="shared" si="338"/>
        <v>7.9367605785257159E-2</v>
      </c>
      <c r="AU222" s="461">
        <f t="shared" si="339"/>
        <v>0</v>
      </c>
      <c r="AV222" s="461">
        <f t="shared" si="340"/>
        <v>0.28505194880716633</v>
      </c>
      <c r="AW222" s="461">
        <f t="shared" si="341"/>
        <v>0</v>
      </c>
      <c r="AX222" s="461">
        <f t="shared" si="342"/>
        <v>0</v>
      </c>
      <c r="AY222" s="461">
        <f t="shared" si="343"/>
        <v>4.9627603121791569E-2</v>
      </c>
      <c r="AZ222" s="461">
        <f t="shared" si="344"/>
        <v>0</v>
      </c>
      <c r="BA222" s="461">
        <f t="shared" si="345"/>
        <v>0</v>
      </c>
      <c r="BB222" s="461">
        <f t="shared" si="346"/>
        <v>0</v>
      </c>
      <c r="BC222" s="461">
        <f t="shared" si="347"/>
        <v>0</v>
      </c>
      <c r="BD222" s="461">
        <f t="shared" si="348"/>
        <v>0</v>
      </c>
      <c r="BE222" s="461">
        <f t="shared" si="349"/>
        <v>0</v>
      </c>
      <c r="BF222" s="461">
        <f t="shared" si="350"/>
        <v>0</v>
      </c>
      <c r="BG222" s="461">
        <f t="shared" si="351"/>
        <v>0</v>
      </c>
      <c r="BH222" s="265"/>
      <c r="BI222" s="367">
        <f>'6. Network Design'!M61</f>
        <v>9017.4066833966954</v>
      </c>
      <c r="BJ222" s="223"/>
    </row>
    <row r="223" spans="3:63">
      <c r="C223" s="256" t="str">
        <f t="shared" si="296"/>
        <v>S04</v>
      </c>
      <c r="D223" s="256" t="str">
        <f t="shared" si="296"/>
        <v>Изходящи международни повиквания (Outgoing Calls to International)</v>
      </c>
      <c r="E223" s="461">
        <f t="shared" si="297"/>
        <v>2.9733103210958264E-3</v>
      </c>
      <c r="F223" s="461">
        <f t="shared" si="298"/>
        <v>2.3997591284603366E-3</v>
      </c>
      <c r="G223" s="461">
        <f t="shared" si="299"/>
        <v>2.9733103210958264E-3</v>
      </c>
      <c r="H223" s="461">
        <f t="shared" si="300"/>
        <v>2.3997591284603366E-3</v>
      </c>
      <c r="I223" s="461">
        <f t="shared" si="301"/>
        <v>2.9733103210958264E-3</v>
      </c>
      <c r="J223" s="461">
        <f t="shared" si="302"/>
        <v>2.3997591284603366E-3</v>
      </c>
      <c r="K223" s="461">
        <f t="shared" si="303"/>
        <v>3.2723935706931665E-3</v>
      </c>
      <c r="L223" s="461">
        <f t="shared" si="304"/>
        <v>3.4270319195324988E-3</v>
      </c>
      <c r="M223" s="461">
        <f t="shared" si="305"/>
        <v>3.4270319195324988E-3</v>
      </c>
      <c r="N223" s="461">
        <f t="shared" si="306"/>
        <v>0</v>
      </c>
      <c r="O223" s="461">
        <f t="shared" si="307"/>
        <v>0</v>
      </c>
      <c r="P223" s="461">
        <f t="shared" si="308"/>
        <v>0</v>
      </c>
      <c r="Q223" s="461">
        <f t="shared" si="309"/>
        <v>0</v>
      </c>
      <c r="R223" s="461">
        <f t="shared" si="310"/>
        <v>3.4270319195324988E-3</v>
      </c>
      <c r="S223" s="461">
        <f t="shared" si="311"/>
        <v>3.4270319195324988E-3</v>
      </c>
      <c r="T223" s="461">
        <f t="shared" si="312"/>
        <v>0</v>
      </c>
      <c r="U223" s="461">
        <f t="shared" si="313"/>
        <v>3.8378467728895729E-3</v>
      </c>
      <c r="V223" s="461">
        <f t="shared" si="314"/>
        <v>0</v>
      </c>
      <c r="W223" s="461">
        <f t="shared" si="315"/>
        <v>0</v>
      </c>
      <c r="X223" s="461">
        <f t="shared" si="316"/>
        <v>9.2642927972464748E-2</v>
      </c>
      <c r="Y223" s="461">
        <f t="shared" si="317"/>
        <v>0</v>
      </c>
      <c r="Z223" s="461">
        <f t="shared" si="318"/>
        <v>0</v>
      </c>
      <c r="AA223" s="461">
        <f t="shared" si="319"/>
        <v>0</v>
      </c>
      <c r="AB223" s="461">
        <f t="shared" si="320"/>
        <v>2.3997591284603366E-3</v>
      </c>
      <c r="AC223" s="461">
        <f t="shared" si="321"/>
        <v>2.3997591284603366E-3</v>
      </c>
      <c r="AD223" s="461">
        <f t="shared" si="322"/>
        <v>0</v>
      </c>
      <c r="AE223" s="461">
        <f t="shared" si="323"/>
        <v>0</v>
      </c>
      <c r="AF223" s="461">
        <f t="shared" si="324"/>
        <v>0</v>
      </c>
      <c r="AG223" s="461">
        <f t="shared" si="325"/>
        <v>0</v>
      </c>
      <c r="AH223" s="461">
        <f t="shared" si="326"/>
        <v>0</v>
      </c>
      <c r="AI223" s="461">
        <f t="shared" si="327"/>
        <v>2.9733103210958264E-3</v>
      </c>
      <c r="AJ223" s="461">
        <f t="shared" si="328"/>
        <v>2.3997591284603366E-3</v>
      </c>
      <c r="AK223" s="461">
        <f t="shared" si="329"/>
        <v>2.9733103210958264E-3</v>
      </c>
      <c r="AL223" s="461">
        <f t="shared" si="330"/>
        <v>2.3997591284603366E-3</v>
      </c>
      <c r="AM223" s="461">
        <f t="shared" si="331"/>
        <v>2.9733103210958264E-3</v>
      </c>
      <c r="AN223" s="461">
        <f t="shared" si="332"/>
        <v>3.4270319195324988E-3</v>
      </c>
      <c r="AO223" s="461">
        <f t="shared" si="333"/>
        <v>3.4270319195324988E-3</v>
      </c>
      <c r="AP223" s="461">
        <f t="shared" si="334"/>
        <v>0</v>
      </c>
      <c r="AQ223" s="461">
        <f t="shared" si="335"/>
        <v>0</v>
      </c>
      <c r="AR223" s="461">
        <f t="shared" si="336"/>
        <v>3.4270319195324988E-3</v>
      </c>
      <c r="AS223" s="461">
        <f t="shared" si="337"/>
        <v>0</v>
      </c>
      <c r="AT223" s="461">
        <f t="shared" si="338"/>
        <v>3.8378467728895729E-3</v>
      </c>
      <c r="AU223" s="461">
        <f t="shared" si="339"/>
        <v>0</v>
      </c>
      <c r="AV223" s="461">
        <f t="shared" si="340"/>
        <v>0</v>
      </c>
      <c r="AW223" s="461">
        <f t="shared" si="341"/>
        <v>9.2642927972464748E-2</v>
      </c>
      <c r="AX223" s="461">
        <f t="shared" si="342"/>
        <v>0</v>
      </c>
      <c r="AY223" s="461">
        <f t="shared" si="343"/>
        <v>2.3997591284603366E-3</v>
      </c>
      <c r="AZ223" s="461">
        <f t="shared" si="344"/>
        <v>0</v>
      </c>
      <c r="BA223" s="461">
        <f t="shared" si="345"/>
        <v>0</v>
      </c>
      <c r="BB223" s="461">
        <f t="shared" si="346"/>
        <v>0</v>
      </c>
      <c r="BC223" s="461">
        <f t="shared" si="347"/>
        <v>0</v>
      </c>
      <c r="BD223" s="461">
        <f t="shared" si="348"/>
        <v>0</v>
      </c>
      <c r="BE223" s="461">
        <f t="shared" si="349"/>
        <v>0</v>
      </c>
      <c r="BF223" s="461">
        <f t="shared" si="350"/>
        <v>0</v>
      </c>
      <c r="BG223" s="461">
        <f t="shared" si="351"/>
        <v>0</v>
      </c>
      <c r="BH223" s="265"/>
      <c r="BI223" s="367">
        <f>'6. Network Design'!M62</f>
        <v>436.03967635540471</v>
      </c>
      <c r="BJ223" s="223"/>
    </row>
    <row r="224" spans="3:63">
      <c r="C224" s="256" t="str">
        <f t="shared" si="296"/>
        <v>S05</v>
      </c>
      <c r="D224" s="256" t="str">
        <f t="shared" si="296"/>
        <v>Входящи повиквания от фиксирана линия (Incoming calls from fixed)</v>
      </c>
      <c r="E224" s="461">
        <f t="shared" si="297"/>
        <v>3.0001873487346901E-3</v>
      </c>
      <c r="F224" s="461">
        <f t="shared" si="298"/>
        <v>2.4214515807969208E-3</v>
      </c>
      <c r="G224" s="461">
        <f t="shared" si="299"/>
        <v>3.0001873487346901E-3</v>
      </c>
      <c r="H224" s="461">
        <f t="shared" si="300"/>
        <v>2.4214515807969208E-3</v>
      </c>
      <c r="I224" s="461">
        <f t="shared" si="301"/>
        <v>3.0001873487346901E-3</v>
      </c>
      <c r="J224" s="461">
        <f t="shared" si="302"/>
        <v>2.4214515807969208E-3</v>
      </c>
      <c r="K224" s="461">
        <f t="shared" si="303"/>
        <v>3.3019741401415464E-3</v>
      </c>
      <c r="L224" s="461">
        <f t="shared" si="304"/>
        <v>3.4580103313609006E-3</v>
      </c>
      <c r="M224" s="461">
        <f t="shared" si="305"/>
        <v>3.4580103313609006E-3</v>
      </c>
      <c r="N224" s="461">
        <f t="shared" si="306"/>
        <v>0</v>
      </c>
      <c r="O224" s="461">
        <f t="shared" si="307"/>
        <v>0</v>
      </c>
      <c r="P224" s="461">
        <f t="shared" si="308"/>
        <v>0</v>
      </c>
      <c r="Q224" s="461">
        <f t="shared" si="309"/>
        <v>0</v>
      </c>
      <c r="R224" s="461">
        <f t="shared" si="310"/>
        <v>3.4580103313609006E-3</v>
      </c>
      <c r="S224" s="461">
        <f t="shared" si="311"/>
        <v>3.4580103313609006E-3</v>
      </c>
      <c r="T224" s="461">
        <f t="shared" si="312"/>
        <v>0</v>
      </c>
      <c r="U224" s="461">
        <f t="shared" si="313"/>
        <v>0</v>
      </c>
      <c r="V224" s="461">
        <f t="shared" si="314"/>
        <v>3.2304853834720038E-2</v>
      </c>
      <c r="W224" s="461">
        <f t="shared" si="315"/>
        <v>1.3908378576221635E-2</v>
      </c>
      <c r="X224" s="461">
        <f t="shared" si="316"/>
        <v>0</v>
      </c>
      <c r="Y224" s="461">
        <f t="shared" si="317"/>
        <v>0</v>
      </c>
      <c r="Z224" s="461">
        <f t="shared" si="318"/>
        <v>0</v>
      </c>
      <c r="AA224" s="461">
        <f t="shared" si="319"/>
        <v>0</v>
      </c>
      <c r="AB224" s="461">
        <f t="shared" si="320"/>
        <v>2.4214515807969208E-3</v>
      </c>
      <c r="AC224" s="461">
        <f t="shared" si="321"/>
        <v>2.4214515807969208E-3</v>
      </c>
      <c r="AD224" s="461">
        <f t="shared" si="322"/>
        <v>0</v>
      </c>
      <c r="AE224" s="461">
        <f t="shared" si="323"/>
        <v>0</v>
      </c>
      <c r="AF224" s="461">
        <f t="shared" si="324"/>
        <v>0</v>
      </c>
      <c r="AG224" s="461">
        <f t="shared" si="325"/>
        <v>0</v>
      </c>
      <c r="AH224" s="461">
        <f t="shared" si="326"/>
        <v>0</v>
      </c>
      <c r="AI224" s="461">
        <f t="shared" si="327"/>
        <v>3.0001873487346901E-3</v>
      </c>
      <c r="AJ224" s="461">
        <f t="shared" si="328"/>
        <v>2.4214515807969208E-3</v>
      </c>
      <c r="AK224" s="461">
        <f t="shared" si="329"/>
        <v>3.0001873487346901E-3</v>
      </c>
      <c r="AL224" s="461">
        <f t="shared" si="330"/>
        <v>2.4214515807969208E-3</v>
      </c>
      <c r="AM224" s="461">
        <f t="shared" si="331"/>
        <v>3.0001873487346901E-3</v>
      </c>
      <c r="AN224" s="461">
        <f t="shared" si="332"/>
        <v>3.4580103313609006E-3</v>
      </c>
      <c r="AO224" s="461">
        <f t="shared" si="333"/>
        <v>3.4580103313609006E-3</v>
      </c>
      <c r="AP224" s="461">
        <f t="shared" si="334"/>
        <v>0</v>
      </c>
      <c r="AQ224" s="461">
        <f t="shared" si="335"/>
        <v>0</v>
      </c>
      <c r="AR224" s="461">
        <f t="shared" si="336"/>
        <v>3.4580103313609006E-3</v>
      </c>
      <c r="AS224" s="461">
        <f t="shared" si="337"/>
        <v>0</v>
      </c>
      <c r="AT224" s="461">
        <f t="shared" si="338"/>
        <v>0</v>
      </c>
      <c r="AU224" s="461">
        <f t="shared" si="339"/>
        <v>3.2304853834720038E-2</v>
      </c>
      <c r="AV224" s="461">
        <f t="shared" si="340"/>
        <v>1.3908378576221635E-2</v>
      </c>
      <c r="AW224" s="461">
        <f t="shared" si="341"/>
        <v>0</v>
      </c>
      <c r="AX224" s="461">
        <f t="shared" si="342"/>
        <v>0</v>
      </c>
      <c r="AY224" s="461">
        <f t="shared" si="343"/>
        <v>2.4214515807969208E-3</v>
      </c>
      <c r="AZ224" s="461">
        <f t="shared" si="344"/>
        <v>0</v>
      </c>
      <c r="BA224" s="461">
        <f t="shared" si="345"/>
        <v>0</v>
      </c>
      <c r="BB224" s="461">
        <f t="shared" si="346"/>
        <v>0</v>
      </c>
      <c r="BC224" s="461">
        <f t="shared" si="347"/>
        <v>0</v>
      </c>
      <c r="BD224" s="461">
        <f t="shared" si="348"/>
        <v>0</v>
      </c>
      <c r="BE224" s="461">
        <f t="shared" si="349"/>
        <v>0</v>
      </c>
      <c r="BF224" s="461">
        <f t="shared" si="350"/>
        <v>0</v>
      </c>
      <c r="BG224" s="461">
        <f t="shared" si="351"/>
        <v>0</v>
      </c>
      <c r="BH224" s="265"/>
      <c r="BI224" s="367">
        <f>'6. Network Design'!M63</f>
        <v>439.98122606513238</v>
      </c>
      <c r="BJ224" s="223"/>
    </row>
    <row r="225" spans="3:62">
      <c r="C225" s="256" t="str">
        <f t="shared" si="296"/>
        <v>S06</v>
      </c>
      <c r="D225" s="256" t="str">
        <f t="shared" si="296"/>
        <v>Входящи повиквания от други мобилни мрежи (Incoming calls from other mobile)</v>
      </c>
      <c r="E225" s="461">
        <f t="shared" si="297"/>
        <v>6.0475666351473507E-2</v>
      </c>
      <c r="F225" s="461">
        <f t="shared" si="298"/>
        <v>4.8809917803393957E-2</v>
      </c>
      <c r="G225" s="461">
        <f t="shared" si="299"/>
        <v>6.0475666351473507E-2</v>
      </c>
      <c r="H225" s="461">
        <f t="shared" si="300"/>
        <v>4.8809917803393957E-2</v>
      </c>
      <c r="I225" s="461">
        <f t="shared" si="301"/>
        <v>6.0475666351473507E-2</v>
      </c>
      <c r="J225" s="461">
        <f t="shared" si="302"/>
        <v>4.8809917803393957E-2</v>
      </c>
      <c r="K225" s="461">
        <f t="shared" si="303"/>
        <v>6.6558872226633245E-2</v>
      </c>
      <c r="L225" s="461">
        <f t="shared" si="304"/>
        <v>6.970414001896498E-2</v>
      </c>
      <c r="M225" s="461">
        <f t="shared" si="305"/>
        <v>6.970414001896498E-2</v>
      </c>
      <c r="N225" s="461">
        <f t="shared" si="306"/>
        <v>0</v>
      </c>
      <c r="O225" s="461">
        <f t="shared" si="307"/>
        <v>0</v>
      </c>
      <c r="P225" s="461">
        <f t="shared" si="308"/>
        <v>0</v>
      </c>
      <c r="Q225" s="461">
        <f t="shared" si="309"/>
        <v>0</v>
      </c>
      <c r="R225" s="461">
        <f t="shared" si="310"/>
        <v>6.970414001896498E-2</v>
      </c>
      <c r="S225" s="461">
        <f t="shared" si="311"/>
        <v>6.970414001896498E-2</v>
      </c>
      <c r="T225" s="461">
        <f t="shared" si="312"/>
        <v>0</v>
      </c>
      <c r="U225" s="461">
        <f t="shared" si="313"/>
        <v>0</v>
      </c>
      <c r="V225" s="461">
        <f t="shared" si="314"/>
        <v>0.65117852152319455</v>
      </c>
      <c r="W225" s="461">
        <f t="shared" si="315"/>
        <v>0.28035531268415553</v>
      </c>
      <c r="X225" s="461">
        <f t="shared" si="316"/>
        <v>0</v>
      </c>
      <c r="Y225" s="461">
        <f t="shared" si="317"/>
        <v>0</v>
      </c>
      <c r="Z225" s="461">
        <f t="shared" si="318"/>
        <v>0</v>
      </c>
      <c r="AA225" s="461">
        <f t="shared" si="319"/>
        <v>0</v>
      </c>
      <c r="AB225" s="461">
        <f t="shared" si="320"/>
        <v>4.8809917803393957E-2</v>
      </c>
      <c r="AC225" s="461">
        <f t="shared" si="321"/>
        <v>4.8809917803393957E-2</v>
      </c>
      <c r="AD225" s="461">
        <f t="shared" si="322"/>
        <v>0</v>
      </c>
      <c r="AE225" s="461">
        <f t="shared" si="323"/>
        <v>0</v>
      </c>
      <c r="AF225" s="461">
        <f t="shared" si="324"/>
        <v>0</v>
      </c>
      <c r="AG225" s="461">
        <f t="shared" si="325"/>
        <v>0</v>
      </c>
      <c r="AH225" s="461">
        <f t="shared" si="326"/>
        <v>0</v>
      </c>
      <c r="AI225" s="461">
        <f t="shared" si="327"/>
        <v>6.0475666351473507E-2</v>
      </c>
      <c r="AJ225" s="461">
        <f t="shared" si="328"/>
        <v>4.8809917803393957E-2</v>
      </c>
      <c r="AK225" s="461">
        <f t="shared" si="329"/>
        <v>6.0475666351473507E-2</v>
      </c>
      <c r="AL225" s="461">
        <f t="shared" si="330"/>
        <v>4.8809917803393957E-2</v>
      </c>
      <c r="AM225" s="461">
        <f t="shared" si="331"/>
        <v>6.0475666351473507E-2</v>
      </c>
      <c r="AN225" s="461">
        <f t="shared" si="332"/>
        <v>6.970414001896498E-2</v>
      </c>
      <c r="AO225" s="461">
        <f t="shared" si="333"/>
        <v>6.970414001896498E-2</v>
      </c>
      <c r="AP225" s="461">
        <f t="shared" si="334"/>
        <v>0</v>
      </c>
      <c r="AQ225" s="461">
        <f t="shared" si="335"/>
        <v>0</v>
      </c>
      <c r="AR225" s="461">
        <f t="shared" si="336"/>
        <v>6.970414001896498E-2</v>
      </c>
      <c r="AS225" s="461">
        <f t="shared" si="337"/>
        <v>0</v>
      </c>
      <c r="AT225" s="461">
        <f t="shared" si="338"/>
        <v>0</v>
      </c>
      <c r="AU225" s="461">
        <f t="shared" si="339"/>
        <v>0.65117852152319455</v>
      </c>
      <c r="AV225" s="461">
        <f t="shared" si="340"/>
        <v>0.28035531268415553</v>
      </c>
      <c r="AW225" s="461">
        <f t="shared" si="341"/>
        <v>0</v>
      </c>
      <c r="AX225" s="461">
        <f t="shared" si="342"/>
        <v>0</v>
      </c>
      <c r="AY225" s="461">
        <f t="shared" si="343"/>
        <v>4.8809917803393957E-2</v>
      </c>
      <c r="AZ225" s="461">
        <f t="shared" si="344"/>
        <v>0</v>
      </c>
      <c r="BA225" s="461">
        <f t="shared" si="345"/>
        <v>0</v>
      </c>
      <c r="BB225" s="461">
        <f t="shared" si="346"/>
        <v>0</v>
      </c>
      <c r="BC225" s="461">
        <f t="shared" si="347"/>
        <v>0</v>
      </c>
      <c r="BD225" s="461">
        <f t="shared" si="348"/>
        <v>0</v>
      </c>
      <c r="BE225" s="461">
        <f t="shared" si="349"/>
        <v>0</v>
      </c>
      <c r="BF225" s="461">
        <f t="shared" si="350"/>
        <v>0</v>
      </c>
      <c r="BG225" s="461">
        <f t="shared" si="351"/>
        <v>0</v>
      </c>
      <c r="BH225" s="265"/>
      <c r="BI225" s="367">
        <f>'6. Network Design'!M64</f>
        <v>8868.8320879857729</v>
      </c>
      <c r="BJ225" s="223"/>
    </row>
    <row r="226" spans="3:62">
      <c r="C226" s="256" t="str">
        <f t="shared" si="296"/>
        <v>S07</v>
      </c>
      <c r="D226" s="256" t="str">
        <f t="shared" si="296"/>
        <v>Входящи международни повиквания (Incoming calls from international)</v>
      </c>
      <c r="E226" s="461">
        <f t="shared" si="297"/>
        <v>1.7593148878346527E-2</v>
      </c>
      <c r="F226" s="461">
        <f t="shared" si="298"/>
        <v>1.4199432638976512E-2</v>
      </c>
      <c r="G226" s="461">
        <f t="shared" si="299"/>
        <v>1.7593148878346527E-2</v>
      </c>
      <c r="H226" s="461">
        <f t="shared" si="300"/>
        <v>1.4199432638976512E-2</v>
      </c>
      <c r="I226" s="461">
        <f t="shared" si="301"/>
        <v>1.7593148878346527E-2</v>
      </c>
      <c r="J226" s="461">
        <f t="shared" si="302"/>
        <v>1.4199432638976512E-2</v>
      </c>
      <c r="K226" s="461">
        <f t="shared" si="303"/>
        <v>1.9362831679315119E-2</v>
      </c>
      <c r="L226" s="461">
        <f t="shared" si="304"/>
        <v>2.0277830518867584E-2</v>
      </c>
      <c r="M226" s="461">
        <f t="shared" si="305"/>
        <v>2.0277830518867584E-2</v>
      </c>
      <c r="N226" s="461">
        <f t="shared" si="306"/>
        <v>0</v>
      </c>
      <c r="O226" s="461">
        <f t="shared" si="307"/>
        <v>0</v>
      </c>
      <c r="P226" s="461">
        <f t="shared" si="308"/>
        <v>0</v>
      </c>
      <c r="Q226" s="461">
        <f t="shared" si="309"/>
        <v>0</v>
      </c>
      <c r="R226" s="461">
        <f t="shared" si="310"/>
        <v>2.0277830518867584E-2</v>
      </c>
      <c r="S226" s="461">
        <f t="shared" si="311"/>
        <v>2.0277830518867584E-2</v>
      </c>
      <c r="T226" s="461">
        <f t="shared" si="312"/>
        <v>0</v>
      </c>
      <c r="U226" s="461">
        <f t="shared" si="313"/>
        <v>0</v>
      </c>
      <c r="V226" s="461">
        <f t="shared" si="314"/>
        <v>0.18943620412476866</v>
      </c>
      <c r="W226" s="461">
        <f t="shared" si="315"/>
        <v>0</v>
      </c>
      <c r="X226" s="461">
        <f t="shared" si="316"/>
        <v>0.54817043911676422</v>
      </c>
      <c r="Y226" s="461">
        <f t="shared" si="317"/>
        <v>0</v>
      </c>
      <c r="Z226" s="461">
        <f t="shared" si="318"/>
        <v>0</v>
      </c>
      <c r="AA226" s="461">
        <f t="shared" si="319"/>
        <v>0</v>
      </c>
      <c r="AB226" s="461">
        <f t="shared" si="320"/>
        <v>1.4199432638976512E-2</v>
      </c>
      <c r="AC226" s="461">
        <f t="shared" si="321"/>
        <v>1.4199432638976512E-2</v>
      </c>
      <c r="AD226" s="461">
        <f t="shared" si="322"/>
        <v>0</v>
      </c>
      <c r="AE226" s="461">
        <f t="shared" si="323"/>
        <v>0</v>
      </c>
      <c r="AF226" s="461">
        <f t="shared" si="324"/>
        <v>0</v>
      </c>
      <c r="AG226" s="461">
        <f t="shared" si="325"/>
        <v>0</v>
      </c>
      <c r="AH226" s="461">
        <f t="shared" si="326"/>
        <v>0</v>
      </c>
      <c r="AI226" s="461">
        <f t="shared" si="327"/>
        <v>1.7593148878346527E-2</v>
      </c>
      <c r="AJ226" s="461">
        <f t="shared" si="328"/>
        <v>1.4199432638976512E-2</v>
      </c>
      <c r="AK226" s="461">
        <f t="shared" si="329"/>
        <v>1.7593148878346527E-2</v>
      </c>
      <c r="AL226" s="461">
        <f t="shared" si="330"/>
        <v>1.4199432638976512E-2</v>
      </c>
      <c r="AM226" s="461">
        <f t="shared" si="331"/>
        <v>1.7593148878346527E-2</v>
      </c>
      <c r="AN226" s="461">
        <f t="shared" si="332"/>
        <v>2.0277830518867584E-2</v>
      </c>
      <c r="AO226" s="461">
        <f t="shared" si="333"/>
        <v>2.0277830518867584E-2</v>
      </c>
      <c r="AP226" s="461">
        <f t="shared" si="334"/>
        <v>0</v>
      </c>
      <c r="AQ226" s="461">
        <f t="shared" si="335"/>
        <v>0</v>
      </c>
      <c r="AR226" s="461">
        <f t="shared" si="336"/>
        <v>2.0277830518867584E-2</v>
      </c>
      <c r="AS226" s="461">
        <f t="shared" si="337"/>
        <v>0</v>
      </c>
      <c r="AT226" s="461">
        <f t="shared" si="338"/>
        <v>0</v>
      </c>
      <c r="AU226" s="461">
        <f t="shared" si="339"/>
        <v>0.18943620412476866</v>
      </c>
      <c r="AV226" s="461">
        <f t="shared" si="340"/>
        <v>0</v>
      </c>
      <c r="AW226" s="461">
        <f t="shared" si="341"/>
        <v>0.54817043911676422</v>
      </c>
      <c r="AX226" s="461">
        <f t="shared" si="342"/>
        <v>0</v>
      </c>
      <c r="AY226" s="461">
        <f t="shared" si="343"/>
        <v>1.4199432638976512E-2</v>
      </c>
      <c r="AZ226" s="461">
        <f t="shared" si="344"/>
        <v>0</v>
      </c>
      <c r="BA226" s="461">
        <f t="shared" si="345"/>
        <v>0</v>
      </c>
      <c r="BB226" s="461">
        <f t="shared" si="346"/>
        <v>0</v>
      </c>
      <c r="BC226" s="461">
        <f t="shared" si="347"/>
        <v>0</v>
      </c>
      <c r="BD226" s="461">
        <f t="shared" si="348"/>
        <v>0</v>
      </c>
      <c r="BE226" s="461">
        <f t="shared" si="349"/>
        <v>0</v>
      </c>
      <c r="BF226" s="461">
        <f t="shared" si="350"/>
        <v>0</v>
      </c>
      <c r="BG226" s="461">
        <f t="shared" si="351"/>
        <v>0</v>
      </c>
      <c r="BH226" s="265"/>
      <c r="BI226" s="367">
        <f>'6. Network Design'!M65</f>
        <v>2580.0572811247553</v>
      </c>
      <c r="BJ226" s="223"/>
    </row>
    <row r="227" spans="3:62">
      <c r="C227" s="256" t="str">
        <f t="shared" si="296"/>
        <v>S08</v>
      </c>
      <c r="D227" s="256" t="str">
        <f t="shared" si="296"/>
        <v>Изходящи повиквания от чужди абонати в роуминг в мрежата на предприятието (Roaming Calls Outbound)</v>
      </c>
      <c r="E227" s="461">
        <f t="shared" si="297"/>
        <v>5.4975067741032989E-3</v>
      </c>
      <c r="F227" s="461">
        <f t="shared" si="298"/>
        <v>4.437038398354836E-3</v>
      </c>
      <c r="G227" s="461">
        <f t="shared" si="299"/>
        <v>5.4975067741032989E-3</v>
      </c>
      <c r="H227" s="461">
        <f t="shared" si="300"/>
        <v>4.437038398354836E-3</v>
      </c>
      <c r="I227" s="461">
        <f t="shared" si="301"/>
        <v>5.4975067741032989E-3</v>
      </c>
      <c r="J227" s="461">
        <f t="shared" si="302"/>
        <v>4.437038398354836E-3</v>
      </c>
      <c r="K227" s="461">
        <f t="shared" si="303"/>
        <v>6.0504972167814185E-3</v>
      </c>
      <c r="L227" s="461">
        <f t="shared" si="304"/>
        <v>6.3364160340164339E-3</v>
      </c>
      <c r="M227" s="461">
        <f t="shared" si="305"/>
        <v>6.3364160340164339E-3</v>
      </c>
      <c r="N227" s="461">
        <f t="shared" si="306"/>
        <v>0</v>
      </c>
      <c r="O227" s="461">
        <f t="shared" si="307"/>
        <v>0</v>
      </c>
      <c r="P227" s="461">
        <f t="shared" si="308"/>
        <v>0</v>
      </c>
      <c r="Q227" s="461">
        <f t="shared" si="309"/>
        <v>0</v>
      </c>
      <c r="R227" s="461">
        <f t="shared" si="310"/>
        <v>6.3364160340164339E-3</v>
      </c>
      <c r="S227" s="461">
        <f t="shared" si="311"/>
        <v>6.3364160340164339E-3</v>
      </c>
      <c r="T227" s="461">
        <f t="shared" si="312"/>
        <v>0</v>
      </c>
      <c r="U227" s="461">
        <f t="shared" si="313"/>
        <v>0</v>
      </c>
      <c r="V227" s="461">
        <f t="shared" si="314"/>
        <v>5.9195020893508657E-2</v>
      </c>
      <c r="W227" s="461">
        <f t="shared" si="315"/>
        <v>0</v>
      </c>
      <c r="X227" s="461">
        <f t="shared" si="316"/>
        <v>0.17129228674445335</v>
      </c>
      <c r="Y227" s="461">
        <f t="shared" si="317"/>
        <v>0</v>
      </c>
      <c r="Z227" s="461">
        <f t="shared" si="318"/>
        <v>0</v>
      </c>
      <c r="AA227" s="461">
        <f t="shared" si="319"/>
        <v>0</v>
      </c>
      <c r="AB227" s="461">
        <f t="shared" si="320"/>
        <v>4.437038398354836E-3</v>
      </c>
      <c r="AC227" s="461">
        <f t="shared" si="321"/>
        <v>4.437038398354836E-3</v>
      </c>
      <c r="AD227" s="461">
        <f t="shared" si="322"/>
        <v>0</v>
      </c>
      <c r="AE227" s="461">
        <f t="shared" si="323"/>
        <v>0</v>
      </c>
      <c r="AF227" s="461">
        <f t="shared" si="324"/>
        <v>0</v>
      </c>
      <c r="AG227" s="461">
        <f t="shared" si="325"/>
        <v>0</v>
      </c>
      <c r="AH227" s="461">
        <f t="shared" si="326"/>
        <v>0</v>
      </c>
      <c r="AI227" s="461">
        <f t="shared" si="327"/>
        <v>5.4975067741032989E-3</v>
      </c>
      <c r="AJ227" s="461">
        <f t="shared" si="328"/>
        <v>4.437038398354836E-3</v>
      </c>
      <c r="AK227" s="461">
        <f t="shared" si="329"/>
        <v>5.4975067741032989E-3</v>
      </c>
      <c r="AL227" s="461">
        <f t="shared" si="330"/>
        <v>4.437038398354836E-3</v>
      </c>
      <c r="AM227" s="461">
        <f t="shared" si="331"/>
        <v>5.4975067741032989E-3</v>
      </c>
      <c r="AN227" s="461">
        <f t="shared" si="332"/>
        <v>6.3364160340164339E-3</v>
      </c>
      <c r="AO227" s="461">
        <f t="shared" si="333"/>
        <v>6.3364160340164339E-3</v>
      </c>
      <c r="AP227" s="461">
        <f t="shared" si="334"/>
        <v>0</v>
      </c>
      <c r="AQ227" s="461">
        <f t="shared" si="335"/>
        <v>0</v>
      </c>
      <c r="AR227" s="461">
        <f t="shared" si="336"/>
        <v>6.3364160340164339E-3</v>
      </c>
      <c r="AS227" s="461">
        <f t="shared" si="337"/>
        <v>0</v>
      </c>
      <c r="AT227" s="461">
        <f t="shared" si="338"/>
        <v>0</v>
      </c>
      <c r="AU227" s="461">
        <f t="shared" si="339"/>
        <v>5.9195020893508657E-2</v>
      </c>
      <c r="AV227" s="461">
        <f t="shared" si="340"/>
        <v>0</v>
      </c>
      <c r="AW227" s="461">
        <f t="shared" si="341"/>
        <v>0.17129228674445335</v>
      </c>
      <c r="AX227" s="461">
        <f t="shared" si="342"/>
        <v>0</v>
      </c>
      <c r="AY227" s="461">
        <f t="shared" si="343"/>
        <v>4.437038398354836E-3</v>
      </c>
      <c r="AZ227" s="461">
        <f t="shared" si="344"/>
        <v>0</v>
      </c>
      <c r="BA227" s="461">
        <f t="shared" si="345"/>
        <v>0</v>
      </c>
      <c r="BB227" s="461">
        <f t="shared" si="346"/>
        <v>0</v>
      </c>
      <c r="BC227" s="461">
        <f t="shared" si="347"/>
        <v>0</v>
      </c>
      <c r="BD227" s="461">
        <f t="shared" si="348"/>
        <v>0</v>
      </c>
      <c r="BE227" s="461">
        <f t="shared" si="349"/>
        <v>0</v>
      </c>
      <c r="BF227" s="461">
        <f t="shared" si="350"/>
        <v>0</v>
      </c>
      <c r="BG227" s="461">
        <f t="shared" si="351"/>
        <v>0</v>
      </c>
      <c r="BH227" s="265"/>
      <c r="BI227" s="367">
        <f>'6. Network Design'!M66</f>
        <v>806.21624239281368</v>
      </c>
      <c r="BJ227" s="223"/>
    </row>
    <row r="228" spans="3:62">
      <c r="C228" s="256" t="str">
        <f t="shared" si="296"/>
        <v>S09</v>
      </c>
      <c r="D228" s="256" t="str">
        <f t="shared" si="296"/>
        <v>Входящи повиквания от чужди абонати в роуминг в мрежата на предприятието (Roaming Calls Inbound)</v>
      </c>
      <c r="E228" s="461">
        <f t="shared" si="297"/>
        <v>6.0303383211065039E-3</v>
      </c>
      <c r="F228" s="461">
        <f t="shared" si="298"/>
        <v>4.8670868059429578E-3</v>
      </c>
      <c r="G228" s="461">
        <f t="shared" si="299"/>
        <v>6.0303383211065039E-3</v>
      </c>
      <c r="H228" s="461">
        <f t="shared" si="300"/>
        <v>4.8670868059429578E-3</v>
      </c>
      <c r="I228" s="461">
        <f t="shared" si="301"/>
        <v>6.0303383211065039E-3</v>
      </c>
      <c r="J228" s="461">
        <f t="shared" si="302"/>
        <v>4.8670868059429578E-3</v>
      </c>
      <c r="K228" s="461">
        <f t="shared" si="303"/>
        <v>6.6369259243080391E-3</v>
      </c>
      <c r="L228" s="461">
        <f t="shared" si="304"/>
        <v>6.950556679329525E-3</v>
      </c>
      <c r="M228" s="461">
        <f t="shared" si="305"/>
        <v>6.950556679329525E-3</v>
      </c>
      <c r="N228" s="461">
        <f t="shared" si="306"/>
        <v>0</v>
      </c>
      <c r="O228" s="461">
        <f t="shared" si="307"/>
        <v>0</v>
      </c>
      <c r="P228" s="461">
        <f t="shared" si="308"/>
        <v>0</v>
      </c>
      <c r="Q228" s="461">
        <f t="shared" si="309"/>
        <v>0</v>
      </c>
      <c r="R228" s="461">
        <f t="shared" si="310"/>
        <v>6.950556679329525E-3</v>
      </c>
      <c r="S228" s="461">
        <f t="shared" si="311"/>
        <v>6.950556679329525E-3</v>
      </c>
      <c r="T228" s="461">
        <f t="shared" si="312"/>
        <v>0</v>
      </c>
      <c r="U228" s="461">
        <f t="shared" si="313"/>
        <v>0</v>
      </c>
      <c r="V228" s="461">
        <f t="shared" si="314"/>
        <v>6.4932344348234181E-2</v>
      </c>
      <c r="W228" s="461">
        <f t="shared" si="315"/>
        <v>0</v>
      </c>
      <c r="X228" s="461">
        <f t="shared" si="316"/>
        <v>0.18789434616631753</v>
      </c>
      <c r="Y228" s="461">
        <f t="shared" si="317"/>
        <v>0</v>
      </c>
      <c r="Z228" s="461">
        <f t="shared" si="318"/>
        <v>0</v>
      </c>
      <c r="AA228" s="461">
        <f t="shared" si="319"/>
        <v>0</v>
      </c>
      <c r="AB228" s="461">
        <f t="shared" si="320"/>
        <v>4.8670868059429578E-3</v>
      </c>
      <c r="AC228" s="461">
        <f t="shared" si="321"/>
        <v>4.8670868059429578E-3</v>
      </c>
      <c r="AD228" s="461">
        <f t="shared" si="322"/>
        <v>0</v>
      </c>
      <c r="AE228" s="461">
        <f t="shared" si="323"/>
        <v>0</v>
      </c>
      <c r="AF228" s="461">
        <f t="shared" si="324"/>
        <v>0</v>
      </c>
      <c r="AG228" s="461">
        <f t="shared" si="325"/>
        <v>0</v>
      </c>
      <c r="AH228" s="461">
        <f t="shared" si="326"/>
        <v>0</v>
      </c>
      <c r="AI228" s="461">
        <f t="shared" si="327"/>
        <v>6.0303383211065039E-3</v>
      </c>
      <c r="AJ228" s="461">
        <f t="shared" si="328"/>
        <v>4.8670868059429578E-3</v>
      </c>
      <c r="AK228" s="461">
        <f t="shared" si="329"/>
        <v>6.0303383211065039E-3</v>
      </c>
      <c r="AL228" s="461">
        <f t="shared" si="330"/>
        <v>4.8670868059429578E-3</v>
      </c>
      <c r="AM228" s="461">
        <f t="shared" si="331"/>
        <v>6.0303383211065039E-3</v>
      </c>
      <c r="AN228" s="461">
        <f t="shared" si="332"/>
        <v>6.950556679329525E-3</v>
      </c>
      <c r="AO228" s="461">
        <f t="shared" si="333"/>
        <v>6.950556679329525E-3</v>
      </c>
      <c r="AP228" s="461">
        <f t="shared" si="334"/>
        <v>0</v>
      </c>
      <c r="AQ228" s="461">
        <f t="shared" si="335"/>
        <v>0</v>
      </c>
      <c r="AR228" s="461">
        <f t="shared" si="336"/>
        <v>6.950556679329525E-3</v>
      </c>
      <c r="AS228" s="461">
        <f t="shared" si="337"/>
        <v>0</v>
      </c>
      <c r="AT228" s="461">
        <f t="shared" si="338"/>
        <v>0</v>
      </c>
      <c r="AU228" s="461">
        <f t="shared" si="339"/>
        <v>6.4932344348234181E-2</v>
      </c>
      <c r="AV228" s="461">
        <f t="shared" si="340"/>
        <v>0</v>
      </c>
      <c r="AW228" s="461">
        <f t="shared" si="341"/>
        <v>0.18789434616631753</v>
      </c>
      <c r="AX228" s="461">
        <f t="shared" si="342"/>
        <v>0</v>
      </c>
      <c r="AY228" s="461">
        <f t="shared" si="343"/>
        <v>4.8670868059429578E-3</v>
      </c>
      <c r="AZ228" s="461">
        <f t="shared" si="344"/>
        <v>0</v>
      </c>
      <c r="BA228" s="461">
        <f t="shared" si="345"/>
        <v>0</v>
      </c>
      <c r="BB228" s="461">
        <f t="shared" si="346"/>
        <v>0</v>
      </c>
      <c r="BC228" s="461">
        <f t="shared" si="347"/>
        <v>0</v>
      </c>
      <c r="BD228" s="461">
        <f t="shared" si="348"/>
        <v>0</v>
      </c>
      <c r="BE228" s="461">
        <f t="shared" si="349"/>
        <v>0</v>
      </c>
      <c r="BF228" s="461">
        <f t="shared" si="350"/>
        <v>0</v>
      </c>
      <c r="BG228" s="461">
        <f t="shared" si="351"/>
        <v>0</v>
      </c>
      <c r="BH228" s="265"/>
      <c r="BI228" s="367">
        <f>'6. Network Design'!M67</f>
        <v>884.35665500255402</v>
      </c>
      <c r="BJ228" s="223"/>
    </row>
    <row r="229" spans="3:62">
      <c r="C229" s="256" t="str">
        <f t="shared" si="296"/>
        <v>S10</v>
      </c>
      <c r="D229" s="256" t="str">
        <f t="shared" si="296"/>
        <v>Гласова поща (Voice mail)</v>
      </c>
      <c r="E229" s="461">
        <f t="shared" si="297"/>
        <v>6.804893953296867E-3</v>
      </c>
      <c r="F229" s="461">
        <f t="shared" si="298"/>
        <v>5.4922307526279919E-3</v>
      </c>
      <c r="G229" s="461">
        <f t="shared" si="299"/>
        <v>6.804893953296867E-3</v>
      </c>
      <c r="H229" s="461">
        <f t="shared" si="300"/>
        <v>5.4922307526279919E-3</v>
      </c>
      <c r="I229" s="461">
        <f t="shared" si="301"/>
        <v>6.804893953296867E-3</v>
      </c>
      <c r="J229" s="461">
        <f t="shared" si="302"/>
        <v>5.4922307526279919E-3</v>
      </c>
      <c r="K229" s="461">
        <f t="shared" si="303"/>
        <v>4.992929051507008E-3</v>
      </c>
      <c r="L229" s="461">
        <f t="shared" si="304"/>
        <v>7.8433080534920947E-3</v>
      </c>
      <c r="M229" s="461">
        <f t="shared" si="305"/>
        <v>7.8433080534920947E-3</v>
      </c>
      <c r="N229" s="461">
        <f t="shared" si="306"/>
        <v>0</v>
      </c>
      <c r="O229" s="461">
        <f t="shared" si="307"/>
        <v>0</v>
      </c>
      <c r="P229" s="461">
        <f t="shared" si="308"/>
        <v>0</v>
      </c>
      <c r="Q229" s="461">
        <f t="shared" si="309"/>
        <v>1</v>
      </c>
      <c r="R229" s="461">
        <f t="shared" si="310"/>
        <v>7.8433080534920947E-3</v>
      </c>
      <c r="S229" s="461">
        <f t="shared" si="311"/>
        <v>7.8433080534920947E-3</v>
      </c>
      <c r="T229" s="461">
        <f t="shared" si="312"/>
        <v>0</v>
      </c>
      <c r="U229" s="461">
        <f t="shared" si="313"/>
        <v>8.7835232377934027E-3</v>
      </c>
      <c r="V229" s="461">
        <f t="shared" si="314"/>
        <v>0</v>
      </c>
      <c r="W229" s="461">
        <f t="shared" si="315"/>
        <v>0</v>
      </c>
      <c r="X229" s="461">
        <f t="shared" si="316"/>
        <v>0</v>
      </c>
      <c r="Y229" s="461">
        <f t="shared" si="317"/>
        <v>0</v>
      </c>
      <c r="Z229" s="461">
        <f t="shared" si="318"/>
        <v>0</v>
      </c>
      <c r="AA229" s="461">
        <f t="shared" si="319"/>
        <v>0</v>
      </c>
      <c r="AB229" s="461">
        <f t="shared" si="320"/>
        <v>5.4922307526279919E-3</v>
      </c>
      <c r="AC229" s="461">
        <f t="shared" si="321"/>
        <v>5.4922307526279919E-3</v>
      </c>
      <c r="AD229" s="461">
        <f t="shared" si="322"/>
        <v>0</v>
      </c>
      <c r="AE229" s="461">
        <f t="shared" si="323"/>
        <v>0</v>
      </c>
      <c r="AF229" s="461">
        <f t="shared" si="324"/>
        <v>0</v>
      </c>
      <c r="AG229" s="461">
        <f t="shared" si="325"/>
        <v>0</v>
      </c>
      <c r="AH229" s="461">
        <f t="shared" si="326"/>
        <v>0</v>
      </c>
      <c r="AI229" s="461">
        <f t="shared" si="327"/>
        <v>6.804893953296867E-3</v>
      </c>
      <c r="AJ229" s="461">
        <f t="shared" si="328"/>
        <v>5.4922307526279919E-3</v>
      </c>
      <c r="AK229" s="461">
        <f t="shared" si="329"/>
        <v>6.804893953296867E-3</v>
      </c>
      <c r="AL229" s="461">
        <f t="shared" si="330"/>
        <v>5.4922307526279919E-3</v>
      </c>
      <c r="AM229" s="461">
        <f t="shared" si="331"/>
        <v>6.804893953296867E-3</v>
      </c>
      <c r="AN229" s="461">
        <f t="shared" si="332"/>
        <v>7.8433080534920947E-3</v>
      </c>
      <c r="AO229" s="461">
        <f t="shared" si="333"/>
        <v>7.8433080534920947E-3</v>
      </c>
      <c r="AP229" s="461">
        <f t="shared" si="334"/>
        <v>0</v>
      </c>
      <c r="AQ229" s="461">
        <f t="shared" si="335"/>
        <v>0</v>
      </c>
      <c r="AR229" s="461">
        <f t="shared" si="336"/>
        <v>7.8433080534920947E-3</v>
      </c>
      <c r="AS229" s="461">
        <f t="shared" si="337"/>
        <v>0</v>
      </c>
      <c r="AT229" s="461">
        <f t="shared" si="338"/>
        <v>8.7835232377934027E-3</v>
      </c>
      <c r="AU229" s="461">
        <f t="shared" si="339"/>
        <v>0</v>
      </c>
      <c r="AV229" s="461">
        <f t="shared" si="340"/>
        <v>0</v>
      </c>
      <c r="AW229" s="461">
        <f t="shared" si="341"/>
        <v>0</v>
      </c>
      <c r="AX229" s="461">
        <f t="shared" si="342"/>
        <v>0</v>
      </c>
      <c r="AY229" s="461">
        <f t="shared" si="343"/>
        <v>5.4922307526279919E-3</v>
      </c>
      <c r="AZ229" s="461">
        <f t="shared" si="344"/>
        <v>0</v>
      </c>
      <c r="BA229" s="461">
        <f t="shared" si="345"/>
        <v>0</v>
      </c>
      <c r="BB229" s="461">
        <f t="shared" si="346"/>
        <v>0</v>
      </c>
      <c r="BC229" s="461">
        <f t="shared" si="347"/>
        <v>0</v>
      </c>
      <c r="BD229" s="461">
        <f t="shared" si="348"/>
        <v>0</v>
      </c>
      <c r="BE229" s="461">
        <f t="shared" si="349"/>
        <v>0</v>
      </c>
      <c r="BF229" s="461">
        <f t="shared" si="350"/>
        <v>0</v>
      </c>
      <c r="BG229" s="461">
        <f t="shared" si="351"/>
        <v>0</v>
      </c>
      <c r="BH229" s="265"/>
      <c r="BI229" s="367">
        <f>'6. Network Design'!M68</f>
        <v>997.94620695186666</v>
      </c>
      <c r="BJ229" s="223"/>
    </row>
    <row r="230" spans="3:62">
      <c r="C230" s="256" t="str">
        <f t="shared" si="296"/>
        <v>S11</v>
      </c>
      <c r="D230" s="256" t="str">
        <f t="shared" si="296"/>
        <v>Повиквания към центъра за обслужване на клиенти (Help desk call)</v>
      </c>
      <c r="E230" s="461">
        <f t="shared" si="297"/>
        <v>2.5928796463523004E-3</v>
      </c>
      <c r="F230" s="461">
        <f t="shared" si="298"/>
        <v>2.0927134837508961E-3</v>
      </c>
      <c r="G230" s="461">
        <f t="shared" si="299"/>
        <v>2.5928796463523004E-3</v>
      </c>
      <c r="H230" s="461">
        <f t="shared" si="300"/>
        <v>2.0927134837508961E-3</v>
      </c>
      <c r="I230" s="461">
        <f t="shared" si="301"/>
        <v>2.5928796463523004E-3</v>
      </c>
      <c r="J230" s="461">
        <f t="shared" si="302"/>
        <v>2.0927134837508961E-3</v>
      </c>
      <c r="K230" s="461">
        <f t="shared" si="303"/>
        <v>1.9024637565529508E-3</v>
      </c>
      <c r="L230" s="461">
        <f t="shared" si="304"/>
        <v>2.9885482347771024E-3</v>
      </c>
      <c r="M230" s="461">
        <f t="shared" si="305"/>
        <v>2.9885482347771024E-3</v>
      </c>
      <c r="N230" s="461">
        <f t="shared" si="306"/>
        <v>0</v>
      </c>
      <c r="O230" s="461">
        <f t="shared" si="307"/>
        <v>0</v>
      </c>
      <c r="P230" s="461">
        <f t="shared" si="308"/>
        <v>0</v>
      </c>
      <c r="Q230" s="461">
        <f t="shared" si="309"/>
        <v>0</v>
      </c>
      <c r="R230" s="461">
        <f t="shared" si="310"/>
        <v>2.9885482347771024E-3</v>
      </c>
      <c r="S230" s="461">
        <f t="shared" si="311"/>
        <v>2.9885482347771024E-3</v>
      </c>
      <c r="T230" s="461">
        <f t="shared" si="312"/>
        <v>0</v>
      </c>
      <c r="U230" s="461">
        <f t="shared" si="313"/>
        <v>3.3467999329369435E-3</v>
      </c>
      <c r="V230" s="461">
        <f t="shared" si="314"/>
        <v>0</v>
      </c>
      <c r="W230" s="461">
        <f t="shared" si="315"/>
        <v>0</v>
      </c>
      <c r="X230" s="461">
        <f t="shared" si="316"/>
        <v>0</v>
      </c>
      <c r="Y230" s="461">
        <f t="shared" si="317"/>
        <v>0</v>
      </c>
      <c r="Z230" s="461">
        <f t="shared" si="318"/>
        <v>0</v>
      </c>
      <c r="AA230" s="461">
        <f t="shared" si="319"/>
        <v>0</v>
      </c>
      <c r="AB230" s="461">
        <f t="shared" si="320"/>
        <v>2.0927134837508961E-3</v>
      </c>
      <c r="AC230" s="461">
        <f t="shared" si="321"/>
        <v>2.0927134837508961E-3</v>
      </c>
      <c r="AD230" s="461">
        <f t="shared" si="322"/>
        <v>0</v>
      </c>
      <c r="AE230" s="461">
        <f t="shared" si="323"/>
        <v>0</v>
      </c>
      <c r="AF230" s="461">
        <f t="shared" si="324"/>
        <v>0</v>
      </c>
      <c r="AG230" s="461">
        <f t="shared" si="325"/>
        <v>0</v>
      </c>
      <c r="AH230" s="461">
        <f t="shared" si="326"/>
        <v>0</v>
      </c>
      <c r="AI230" s="461">
        <f t="shared" si="327"/>
        <v>2.5928796463523004E-3</v>
      </c>
      <c r="AJ230" s="461">
        <f t="shared" si="328"/>
        <v>2.0927134837508961E-3</v>
      </c>
      <c r="AK230" s="461">
        <f t="shared" si="329"/>
        <v>2.5928796463523004E-3</v>
      </c>
      <c r="AL230" s="461">
        <f t="shared" si="330"/>
        <v>2.0927134837508961E-3</v>
      </c>
      <c r="AM230" s="461">
        <f t="shared" si="331"/>
        <v>2.5928796463523004E-3</v>
      </c>
      <c r="AN230" s="461">
        <f t="shared" si="332"/>
        <v>2.9885482347771024E-3</v>
      </c>
      <c r="AO230" s="461">
        <f t="shared" si="333"/>
        <v>2.9885482347771024E-3</v>
      </c>
      <c r="AP230" s="461">
        <f t="shared" si="334"/>
        <v>0</v>
      </c>
      <c r="AQ230" s="461">
        <f t="shared" si="335"/>
        <v>0</v>
      </c>
      <c r="AR230" s="461">
        <f t="shared" si="336"/>
        <v>2.9885482347771024E-3</v>
      </c>
      <c r="AS230" s="461">
        <f t="shared" si="337"/>
        <v>0</v>
      </c>
      <c r="AT230" s="461">
        <f t="shared" si="338"/>
        <v>3.3467999329369435E-3</v>
      </c>
      <c r="AU230" s="461">
        <f t="shared" si="339"/>
        <v>0</v>
      </c>
      <c r="AV230" s="461">
        <f t="shared" si="340"/>
        <v>0</v>
      </c>
      <c r="AW230" s="461">
        <f t="shared" si="341"/>
        <v>0</v>
      </c>
      <c r="AX230" s="461">
        <f t="shared" si="342"/>
        <v>0</v>
      </c>
      <c r="AY230" s="461">
        <f t="shared" si="343"/>
        <v>2.0927134837508961E-3</v>
      </c>
      <c r="AZ230" s="461">
        <f t="shared" si="344"/>
        <v>0</v>
      </c>
      <c r="BA230" s="461">
        <f t="shared" si="345"/>
        <v>0</v>
      </c>
      <c r="BB230" s="461">
        <f t="shared" si="346"/>
        <v>0</v>
      </c>
      <c r="BC230" s="461">
        <f t="shared" si="347"/>
        <v>0</v>
      </c>
      <c r="BD230" s="461">
        <f t="shared" si="348"/>
        <v>0</v>
      </c>
      <c r="BE230" s="461">
        <f t="shared" si="349"/>
        <v>0</v>
      </c>
      <c r="BF230" s="461">
        <f t="shared" si="350"/>
        <v>0</v>
      </c>
      <c r="BG230" s="461">
        <f t="shared" si="351"/>
        <v>0</v>
      </c>
      <c r="BH230" s="265"/>
      <c r="BI230" s="367">
        <f>'6. Network Design'!M69</f>
        <v>380.24904222149485</v>
      </c>
      <c r="BJ230" s="223"/>
    </row>
    <row r="231" spans="3:62">
      <c r="C231" s="256" t="str">
        <f t="shared" si="296"/>
        <v>S12</v>
      </c>
      <c r="D231" s="256" t="str">
        <f t="shared" si="296"/>
        <v>Видеоразговори (Video call)</v>
      </c>
      <c r="E231" s="461">
        <f t="shared" si="297"/>
        <v>8.4229434220663521E-2</v>
      </c>
      <c r="F231" s="461">
        <f t="shared" si="298"/>
        <v>6.7981586792996013E-2</v>
      </c>
      <c r="G231" s="461">
        <f t="shared" si="299"/>
        <v>8.4229434220663521E-2</v>
      </c>
      <c r="H231" s="461">
        <f t="shared" si="300"/>
        <v>6.7981586792996013E-2</v>
      </c>
      <c r="I231" s="461">
        <f t="shared" si="301"/>
        <v>8.4229434220663521E-2</v>
      </c>
      <c r="J231" s="461">
        <f t="shared" si="302"/>
        <v>6.7981586792996013E-2</v>
      </c>
      <c r="K231" s="461">
        <f t="shared" si="303"/>
        <v>9.270201534336886E-2</v>
      </c>
      <c r="L231" s="461">
        <f t="shared" si="304"/>
        <v>9.7082688473630677E-2</v>
      </c>
      <c r="M231" s="461">
        <f t="shared" si="305"/>
        <v>9.7082688473630677E-2</v>
      </c>
      <c r="N231" s="461">
        <f t="shared" si="306"/>
        <v>0</v>
      </c>
      <c r="O231" s="461">
        <f t="shared" si="307"/>
        <v>0</v>
      </c>
      <c r="P231" s="461">
        <f t="shared" si="308"/>
        <v>0</v>
      </c>
      <c r="Q231" s="461">
        <f t="shared" si="309"/>
        <v>0</v>
      </c>
      <c r="R231" s="461">
        <f t="shared" si="310"/>
        <v>9.7082688473630677E-2</v>
      </c>
      <c r="S231" s="461">
        <f t="shared" si="311"/>
        <v>9.7082688473630677E-2</v>
      </c>
      <c r="T231" s="461">
        <f t="shared" si="312"/>
        <v>0</v>
      </c>
      <c r="U231" s="461">
        <f t="shared" si="313"/>
        <v>0.10872045881404983</v>
      </c>
      <c r="V231" s="461">
        <f t="shared" si="314"/>
        <v>0</v>
      </c>
      <c r="W231" s="461">
        <f t="shared" si="315"/>
        <v>0.39047390120354203</v>
      </c>
      <c r="X231" s="461">
        <f t="shared" si="316"/>
        <v>0</v>
      </c>
      <c r="Y231" s="461">
        <f t="shared" si="317"/>
        <v>0</v>
      </c>
      <c r="Z231" s="461">
        <f t="shared" si="318"/>
        <v>0</v>
      </c>
      <c r="AA231" s="461">
        <f t="shared" si="319"/>
        <v>0</v>
      </c>
      <c r="AB231" s="461">
        <f t="shared" si="320"/>
        <v>6.7981586792996013E-2</v>
      </c>
      <c r="AC231" s="461">
        <f t="shared" si="321"/>
        <v>6.7981586792996013E-2</v>
      </c>
      <c r="AD231" s="461">
        <f t="shared" si="322"/>
        <v>0</v>
      </c>
      <c r="AE231" s="461">
        <f t="shared" si="323"/>
        <v>0</v>
      </c>
      <c r="AF231" s="461">
        <f t="shared" si="324"/>
        <v>0</v>
      </c>
      <c r="AG231" s="461">
        <f t="shared" si="325"/>
        <v>0</v>
      </c>
      <c r="AH231" s="461">
        <f t="shared" si="326"/>
        <v>0</v>
      </c>
      <c r="AI231" s="461">
        <f t="shared" si="327"/>
        <v>8.4229434220663521E-2</v>
      </c>
      <c r="AJ231" s="461">
        <f t="shared" si="328"/>
        <v>6.7981586792996013E-2</v>
      </c>
      <c r="AK231" s="461">
        <f t="shared" si="329"/>
        <v>8.4229434220663521E-2</v>
      </c>
      <c r="AL231" s="461">
        <f t="shared" si="330"/>
        <v>6.7981586792996013E-2</v>
      </c>
      <c r="AM231" s="461">
        <f t="shared" si="331"/>
        <v>8.4229434220663521E-2</v>
      </c>
      <c r="AN231" s="461">
        <f t="shared" si="332"/>
        <v>9.7082688473630677E-2</v>
      </c>
      <c r="AO231" s="461">
        <f t="shared" si="333"/>
        <v>9.7082688473630677E-2</v>
      </c>
      <c r="AP231" s="461">
        <f t="shared" si="334"/>
        <v>0</v>
      </c>
      <c r="AQ231" s="461">
        <f t="shared" si="335"/>
        <v>0</v>
      </c>
      <c r="AR231" s="461">
        <f t="shared" si="336"/>
        <v>9.7082688473630677E-2</v>
      </c>
      <c r="AS231" s="461">
        <f t="shared" si="337"/>
        <v>0</v>
      </c>
      <c r="AT231" s="461">
        <f t="shared" si="338"/>
        <v>0.10872045881404983</v>
      </c>
      <c r="AU231" s="461">
        <f t="shared" si="339"/>
        <v>0</v>
      </c>
      <c r="AV231" s="461">
        <f t="shared" si="340"/>
        <v>0.39047390120354203</v>
      </c>
      <c r="AW231" s="461">
        <f t="shared" si="341"/>
        <v>0</v>
      </c>
      <c r="AX231" s="461">
        <f t="shared" si="342"/>
        <v>0</v>
      </c>
      <c r="AY231" s="461">
        <f t="shared" si="343"/>
        <v>6.7981586792996013E-2</v>
      </c>
      <c r="AZ231" s="461">
        <f t="shared" si="344"/>
        <v>0</v>
      </c>
      <c r="BA231" s="461">
        <f t="shared" si="345"/>
        <v>0</v>
      </c>
      <c r="BB231" s="461">
        <f t="shared" si="346"/>
        <v>0</v>
      </c>
      <c r="BC231" s="461">
        <f t="shared" si="347"/>
        <v>0</v>
      </c>
      <c r="BD231" s="461">
        <f t="shared" si="348"/>
        <v>0</v>
      </c>
      <c r="BE231" s="461">
        <f t="shared" si="349"/>
        <v>0</v>
      </c>
      <c r="BF231" s="461">
        <f t="shared" si="350"/>
        <v>0</v>
      </c>
      <c r="BG231" s="461">
        <f t="shared" si="351"/>
        <v>0</v>
      </c>
      <c r="BH231" s="265"/>
      <c r="BI231" s="367">
        <f>'6. Network Design'!M70</f>
        <v>12352.351847230309</v>
      </c>
      <c r="BJ231" s="223"/>
    </row>
    <row r="232" spans="3:62">
      <c r="C232" s="256" t="str">
        <f t="shared" si="296"/>
        <v>S13</v>
      </c>
      <c r="D232" s="256" t="str">
        <f t="shared" si="296"/>
        <v>MMS в мрежата (MMS on net)</v>
      </c>
      <c r="E232" s="461">
        <f t="shared" si="297"/>
        <v>5.4360461119493022E-4</v>
      </c>
      <c r="F232" s="461">
        <f t="shared" si="298"/>
        <v>4.3874334903172145E-4</v>
      </c>
      <c r="G232" s="461">
        <f t="shared" si="299"/>
        <v>5.4360461119493022E-4</v>
      </c>
      <c r="H232" s="461">
        <f t="shared" si="300"/>
        <v>4.3874334903172145E-4</v>
      </c>
      <c r="I232" s="461">
        <f t="shared" si="301"/>
        <v>5.4360461119493022E-4</v>
      </c>
      <c r="J232" s="461">
        <f t="shared" si="302"/>
        <v>4.3874334903172145E-4</v>
      </c>
      <c r="K232" s="461">
        <f t="shared" si="303"/>
        <v>3.9885695124658931E-4</v>
      </c>
      <c r="L232" s="461">
        <f t="shared" si="304"/>
        <v>3.132788294838127E-4</v>
      </c>
      <c r="M232" s="461">
        <f t="shared" si="305"/>
        <v>3.132788294838127E-4</v>
      </c>
      <c r="N232" s="461">
        <f t="shared" si="306"/>
        <v>0</v>
      </c>
      <c r="O232" s="461">
        <f t="shared" si="307"/>
        <v>0</v>
      </c>
      <c r="P232" s="461">
        <f t="shared" si="308"/>
        <v>0.33333333333333331</v>
      </c>
      <c r="Q232" s="461">
        <f t="shared" si="309"/>
        <v>0</v>
      </c>
      <c r="R232" s="461">
        <f t="shared" si="310"/>
        <v>3.132788294838127E-4</v>
      </c>
      <c r="S232" s="461">
        <f t="shared" si="311"/>
        <v>3.132788294838127E-4</v>
      </c>
      <c r="T232" s="461">
        <f t="shared" si="312"/>
        <v>1.1332598323190327E-3</v>
      </c>
      <c r="U232" s="461">
        <f t="shared" si="313"/>
        <v>3.5083307450287424E-4</v>
      </c>
      <c r="V232" s="461">
        <f t="shared" si="314"/>
        <v>0</v>
      </c>
      <c r="W232" s="461">
        <f t="shared" si="315"/>
        <v>0</v>
      </c>
      <c r="X232" s="461">
        <f t="shared" si="316"/>
        <v>0</v>
      </c>
      <c r="Y232" s="461">
        <f t="shared" si="317"/>
        <v>0</v>
      </c>
      <c r="Z232" s="461">
        <f t="shared" si="318"/>
        <v>0</v>
      </c>
      <c r="AA232" s="461">
        <f t="shared" si="319"/>
        <v>0</v>
      </c>
      <c r="AB232" s="461">
        <f t="shared" si="320"/>
        <v>4.3874334903172145E-4</v>
      </c>
      <c r="AC232" s="461">
        <f t="shared" si="321"/>
        <v>4.3874334903172145E-4</v>
      </c>
      <c r="AD232" s="461">
        <f t="shared" si="322"/>
        <v>0</v>
      </c>
      <c r="AE232" s="461">
        <f t="shared" si="323"/>
        <v>0</v>
      </c>
      <c r="AF232" s="461">
        <f t="shared" si="324"/>
        <v>0</v>
      </c>
      <c r="AG232" s="461">
        <f t="shared" si="325"/>
        <v>0</v>
      </c>
      <c r="AH232" s="461">
        <f t="shared" si="326"/>
        <v>0</v>
      </c>
      <c r="AI232" s="461">
        <f t="shared" si="327"/>
        <v>5.4360461119493022E-4</v>
      </c>
      <c r="AJ232" s="461">
        <f t="shared" si="328"/>
        <v>4.3874334903172145E-4</v>
      </c>
      <c r="AK232" s="461">
        <f t="shared" si="329"/>
        <v>5.4360461119493022E-4</v>
      </c>
      <c r="AL232" s="461">
        <f t="shared" si="330"/>
        <v>4.3874334903172145E-4</v>
      </c>
      <c r="AM232" s="461">
        <f t="shared" si="331"/>
        <v>5.4360461119493022E-4</v>
      </c>
      <c r="AN232" s="461">
        <f t="shared" si="332"/>
        <v>3.132788294838127E-4</v>
      </c>
      <c r="AO232" s="461">
        <f t="shared" si="333"/>
        <v>3.132788294838127E-4</v>
      </c>
      <c r="AP232" s="461">
        <f t="shared" si="334"/>
        <v>0</v>
      </c>
      <c r="AQ232" s="461">
        <f t="shared" si="335"/>
        <v>0.33333333333333331</v>
      </c>
      <c r="AR232" s="461">
        <f t="shared" si="336"/>
        <v>3.132788294838127E-4</v>
      </c>
      <c r="AS232" s="461">
        <f t="shared" si="337"/>
        <v>1.1332598323190327E-3</v>
      </c>
      <c r="AT232" s="461">
        <f t="shared" si="338"/>
        <v>3.5083307450287424E-4</v>
      </c>
      <c r="AU232" s="461">
        <f t="shared" si="339"/>
        <v>0</v>
      </c>
      <c r="AV232" s="461">
        <f t="shared" si="340"/>
        <v>0</v>
      </c>
      <c r="AW232" s="461">
        <f t="shared" si="341"/>
        <v>0</v>
      </c>
      <c r="AX232" s="461">
        <f t="shared" si="342"/>
        <v>0</v>
      </c>
      <c r="AY232" s="461">
        <f t="shared" si="343"/>
        <v>4.3874334903172145E-4</v>
      </c>
      <c r="AZ232" s="461">
        <f t="shared" si="344"/>
        <v>0</v>
      </c>
      <c r="BA232" s="461">
        <f t="shared" si="345"/>
        <v>0</v>
      </c>
      <c r="BB232" s="461">
        <f t="shared" si="346"/>
        <v>0</v>
      </c>
      <c r="BC232" s="461">
        <f t="shared" si="347"/>
        <v>0</v>
      </c>
      <c r="BD232" s="461">
        <f t="shared" si="348"/>
        <v>0</v>
      </c>
      <c r="BE232" s="461">
        <f t="shared" si="349"/>
        <v>0</v>
      </c>
      <c r="BF232" s="461">
        <f t="shared" si="350"/>
        <v>0</v>
      </c>
      <c r="BG232" s="461">
        <f t="shared" si="351"/>
        <v>0</v>
      </c>
      <c r="BH232" s="265"/>
      <c r="BI232" s="367">
        <f>'6. Network Design'!M71</f>
        <v>39.86014797193846</v>
      </c>
      <c r="BJ232" s="223"/>
    </row>
    <row r="233" spans="3:62">
      <c r="C233" s="256" t="str">
        <f t="shared" si="296"/>
        <v>S14</v>
      </c>
      <c r="D233" s="256" t="str">
        <f t="shared" si="296"/>
        <v>Изходящи MMS към други мрежи (MMS outgoing to other network)</v>
      </c>
      <c r="E233" s="461">
        <f t="shared" si="297"/>
        <v>2.7180230559746511E-4</v>
      </c>
      <c r="F233" s="461">
        <f t="shared" si="298"/>
        <v>2.1937167451586073E-4</v>
      </c>
      <c r="G233" s="461">
        <f t="shared" si="299"/>
        <v>2.7180230559746511E-4</v>
      </c>
      <c r="H233" s="461">
        <f t="shared" si="300"/>
        <v>2.1937167451586073E-4</v>
      </c>
      <c r="I233" s="461">
        <f t="shared" si="301"/>
        <v>2.7180230559746511E-4</v>
      </c>
      <c r="J233" s="461">
        <f t="shared" si="302"/>
        <v>2.1937167451586073E-4</v>
      </c>
      <c r="K233" s="461">
        <f t="shared" si="303"/>
        <v>2.9914271343494195E-4</v>
      </c>
      <c r="L233" s="461">
        <f t="shared" si="304"/>
        <v>3.132788294838127E-4</v>
      </c>
      <c r="M233" s="461">
        <f t="shared" si="305"/>
        <v>3.132788294838127E-4</v>
      </c>
      <c r="N233" s="461">
        <f t="shared" si="306"/>
        <v>0</v>
      </c>
      <c r="O233" s="461">
        <f t="shared" si="307"/>
        <v>0</v>
      </c>
      <c r="P233" s="461">
        <f t="shared" si="308"/>
        <v>0.33333333333333331</v>
      </c>
      <c r="Q233" s="461">
        <f t="shared" si="309"/>
        <v>0</v>
      </c>
      <c r="R233" s="461">
        <f t="shared" si="310"/>
        <v>3.132788294838127E-4</v>
      </c>
      <c r="S233" s="461">
        <f t="shared" si="311"/>
        <v>3.132788294838127E-4</v>
      </c>
      <c r="T233" s="461">
        <f t="shared" si="312"/>
        <v>1.1332598323190327E-3</v>
      </c>
      <c r="U233" s="461">
        <f t="shared" si="313"/>
        <v>3.5083307450287424E-4</v>
      </c>
      <c r="V233" s="461">
        <f t="shared" si="314"/>
        <v>0</v>
      </c>
      <c r="W233" s="461">
        <f t="shared" si="315"/>
        <v>1.2600310996357476E-3</v>
      </c>
      <c r="X233" s="461">
        <f t="shared" si="316"/>
        <v>0</v>
      </c>
      <c r="Y233" s="461">
        <f t="shared" si="317"/>
        <v>0</v>
      </c>
      <c r="Z233" s="461">
        <f t="shared" si="318"/>
        <v>0</v>
      </c>
      <c r="AA233" s="461">
        <f t="shared" si="319"/>
        <v>0</v>
      </c>
      <c r="AB233" s="461">
        <f t="shared" si="320"/>
        <v>2.1937167451586073E-4</v>
      </c>
      <c r="AC233" s="461">
        <f t="shared" si="321"/>
        <v>2.1937167451586073E-4</v>
      </c>
      <c r="AD233" s="461">
        <f t="shared" si="322"/>
        <v>0</v>
      </c>
      <c r="AE233" s="461">
        <f t="shared" si="323"/>
        <v>0</v>
      </c>
      <c r="AF233" s="461">
        <f t="shared" si="324"/>
        <v>0</v>
      </c>
      <c r="AG233" s="461">
        <f t="shared" si="325"/>
        <v>0</v>
      </c>
      <c r="AH233" s="461">
        <f t="shared" si="326"/>
        <v>0</v>
      </c>
      <c r="AI233" s="461">
        <f t="shared" si="327"/>
        <v>2.7180230559746511E-4</v>
      </c>
      <c r="AJ233" s="461">
        <f t="shared" si="328"/>
        <v>2.1937167451586073E-4</v>
      </c>
      <c r="AK233" s="461">
        <f t="shared" si="329"/>
        <v>2.7180230559746511E-4</v>
      </c>
      <c r="AL233" s="461">
        <f t="shared" si="330"/>
        <v>2.1937167451586073E-4</v>
      </c>
      <c r="AM233" s="461">
        <f t="shared" si="331"/>
        <v>2.7180230559746511E-4</v>
      </c>
      <c r="AN233" s="461">
        <f t="shared" si="332"/>
        <v>3.132788294838127E-4</v>
      </c>
      <c r="AO233" s="461">
        <f t="shared" si="333"/>
        <v>3.132788294838127E-4</v>
      </c>
      <c r="AP233" s="461">
        <f t="shared" si="334"/>
        <v>0</v>
      </c>
      <c r="AQ233" s="461">
        <f t="shared" si="335"/>
        <v>0.33333333333333331</v>
      </c>
      <c r="AR233" s="461">
        <f t="shared" si="336"/>
        <v>3.132788294838127E-4</v>
      </c>
      <c r="AS233" s="461">
        <f t="shared" si="337"/>
        <v>1.1332598323190327E-3</v>
      </c>
      <c r="AT233" s="461">
        <f t="shared" si="338"/>
        <v>3.5083307450287424E-4</v>
      </c>
      <c r="AU233" s="461">
        <f t="shared" si="339"/>
        <v>0</v>
      </c>
      <c r="AV233" s="461">
        <f t="shared" si="340"/>
        <v>1.2600310996357476E-3</v>
      </c>
      <c r="AW233" s="461">
        <f t="shared" si="341"/>
        <v>0</v>
      </c>
      <c r="AX233" s="461">
        <f t="shared" si="342"/>
        <v>0</v>
      </c>
      <c r="AY233" s="461">
        <f t="shared" si="343"/>
        <v>2.1937167451586073E-4</v>
      </c>
      <c r="AZ233" s="461">
        <f t="shared" si="344"/>
        <v>0</v>
      </c>
      <c r="BA233" s="461">
        <f t="shared" si="345"/>
        <v>0</v>
      </c>
      <c r="BB233" s="461">
        <f t="shared" si="346"/>
        <v>0</v>
      </c>
      <c r="BC233" s="461">
        <f t="shared" si="347"/>
        <v>0</v>
      </c>
      <c r="BD233" s="461">
        <f t="shared" si="348"/>
        <v>0</v>
      </c>
      <c r="BE233" s="461">
        <f t="shared" si="349"/>
        <v>0</v>
      </c>
      <c r="BF233" s="461">
        <f t="shared" si="350"/>
        <v>0</v>
      </c>
      <c r="BG233" s="461">
        <f t="shared" si="351"/>
        <v>0</v>
      </c>
      <c r="BH233" s="265"/>
      <c r="BI233" s="367">
        <f>'6. Network Design'!M72</f>
        <v>39.86014797193846</v>
      </c>
      <c r="BJ233" s="223"/>
    </row>
    <row r="234" spans="3:62">
      <c r="C234" s="256" t="str">
        <f t="shared" si="296"/>
        <v>S15</v>
      </c>
      <c r="D234" s="256" t="str">
        <f t="shared" si="296"/>
        <v>Входящи MMS от други мрежи (MMS incoming from other network)</v>
      </c>
      <c r="E234" s="461">
        <f t="shared" si="297"/>
        <v>2.7180230559746511E-4</v>
      </c>
      <c r="F234" s="461">
        <f t="shared" si="298"/>
        <v>2.1937167451586073E-4</v>
      </c>
      <c r="G234" s="461">
        <f t="shared" si="299"/>
        <v>2.7180230559746511E-4</v>
      </c>
      <c r="H234" s="461">
        <f t="shared" si="300"/>
        <v>2.1937167451586073E-4</v>
      </c>
      <c r="I234" s="461">
        <f t="shared" si="301"/>
        <v>2.7180230559746511E-4</v>
      </c>
      <c r="J234" s="461">
        <f t="shared" si="302"/>
        <v>2.1937167451586073E-4</v>
      </c>
      <c r="K234" s="461">
        <f t="shared" si="303"/>
        <v>2.9914271343494195E-4</v>
      </c>
      <c r="L234" s="461">
        <f t="shared" si="304"/>
        <v>3.132788294838127E-4</v>
      </c>
      <c r="M234" s="461">
        <f t="shared" si="305"/>
        <v>3.132788294838127E-4</v>
      </c>
      <c r="N234" s="461">
        <f t="shared" si="306"/>
        <v>0</v>
      </c>
      <c r="O234" s="461">
        <f t="shared" si="307"/>
        <v>0</v>
      </c>
      <c r="P234" s="461">
        <f t="shared" si="308"/>
        <v>0.33333333333333331</v>
      </c>
      <c r="Q234" s="461">
        <f t="shared" si="309"/>
        <v>0</v>
      </c>
      <c r="R234" s="461">
        <f t="shared" si="310"/>
        <v>3.132788294838127E-4</v>
      </c>
      <c r="S234" s="461">
        <f t="shared" si="311"/>
        <v>3.132788294838127E-4</v>
      </c>
      <c r="T234" s="461">
        <f t="shared" si="312"/>
        <v>1.1332598323190327E-3</v>
      </c>
      <c r="U234" s="461">
        <f t="shared" si="313"/>
        <v>0</v>
      </c>
      <c r="V234" s="461">
        <f t="shared" si="314"/>
        <v>2.9266618159593106E-3</v>
      </c>
      <c r="W234" s="461">
        <f t="shared" si="315"/>
        <v>1.2600310996357476E-3</v>
      </c>
      <c r="X234" s="461">
        <f t="shared" si="316"/>
        <v>0</v>
      </c>
      <c r="Y234" s="461">
        <f t="shared" si="317"/>
        <v>0</v>
      </c>
      <c r="Z234" s="461">
        <f t="shared" si="318"/>
        <v>0</v>
      </c>
      <c r="AA234" s="461">
        <f t="shared" si="319"/>
        <v>0</v>
      </c>
      <c r="AB234" s="461">
        <f t="shared" si="320"/>
        <v>2.1937167451586073E-4</v>
      </c>
      <c r="AC234" s="461">
        <f t="shared" si="321"/>
        <v>2.1937167451586073E-4</v>
      </c>
      <c r="AD234" s="461">
        <f t="shared" si="322"/>
        <v>0</v>
      </c>
      <c r="AE234" s="461">
        <f t="shared" si="323"/>
        <v>0</v>
      </c>
      <c r="AF234" s="461">
        <f t="shared" si="324"/>
        <v>0</v>
      </c>
      <c r="AG234" s="461">
        <f t="shared" si="325"/>
        <v>0</v>
      </c>
      <c r="AH234" s="461">
        <f t="shared" si="326"/>
        <v>0</v>
      </c>
      <c r="AI234" s="461">
        <f t="shared" si="327"/>
        <v>2.7180230559746511E-4</v>
      </c>
      <c r="AJ234" s="461">
        <f t="shared" si="328"/>
        <v>2.1937167451586073E-4</v>
      </c>
      <c r="AK234" s="461">
        <f t="shared" si="329"/>
        <v>2.7180230559746511E-4</v>
      </c>
      <c r="AL234" s="461">
        <f t="shared" si="330"/>
        <v>2.1937167451586073E-4</v>
      </c>
      <c r="AM234" s="461">
        <f t="shared" si="331"/>
        <v>2.7180230559746511E-4</v>
      </c>
      <c r="AN234" s="461">
        <f t="shared" si="332"/>
        <v>3.132788294838127E-4</v>
      </c>
      <c r="AO234" s="461">
        <f t="shared" si="333"/>
        <v>3.132788294838127E-4</v>
      </c>
      <c r="AP234" s="461">
        <f t="shared" si="334"/>
        <v>0</v>
      </c>
      <c r="AQ234" s="461">
        <f t="shared" si="335"/>
        <v>0.33333333333333331</v>
      </c>
      <c r="AR234" s="461">
        <f t="shared" si="336"/>
        <v>3.132788294838127E-4</v>
      </c>
      <c r="AS234" s="461">
        <f t="shared" si="337"/>
        <v>1.1332598323190327E-3</v>
      </c>
      <c r="AT234" s="461">
        <f t="shared" si="338"/>
        <v>0</v>
      </c>
      <c r="AU234" s="461">
        <f t="shared" si="339"/>
        <v>2.9266618159593106E-3</v>
      </c>
      <c r="AV234" s="461">
        <f t="shared" si="340"/>
        <v>1.2600310996357476E-3</v>
      </c>
      <c r="AW234" s="461">
        <f t="shared" si="341"/>
        <v>0</v>
      </c>
      <c r="AX234" s="461">
        <f t="shared" si="342"/>
        <v>0</v>
      </c>
      <c r="AY234" s="461">
        <f t="shared" si="343"/>
        <v>2.1937167451586073E-4</v>
      </c>
      <c r="AZ234" s="461">
        <f t="shared" si="344"/>
        <v>0</v>
      </c>
      <c r="BA234" s="461">
        <f t="shared" si="345"/>
        <v>0</v>
      </c>
      <c r="BB234" s="461">
        <f t="shared" si="346"/>
        <v>0</v>
      </c>
      <c r="BC234" s="461">
        <f t="shared" si="347"/>
        <v>0</v>
      </c>
      <c r="BD234" s="461">
        <f t="shared" si="348"/>
        <v>0</v>
      </c>
      <c r="BE234" s="461">
        <f t="shared" si="349"/>
        <v>0</v>
      </c>
      <c r="BF234" s="461">
        <f t="shared" si="350"/>
        <v>0</v>
      </c>
      <c r="BG234" s="461">
        <f t="shared" si="351"/>
        <v>0</v>
      </c>
      <c r="BH234" s="265"/>
      <c r="BI234" s="367">
        <f>'6. Network Design'!M73</f>
        <v>39.86014797193846</v>
      </c>
      <c r="BJ234" s="223"/>
    </row>
    <row r="235" spans="3:62">
      <c r="C235" s="256" t="str">
        <f t="shared" si="296"/>
        <v>S16</v>
      </c>
      <c r="D235" s="256" t="str">
        <f t="shared" si="296"/>
        <v>SMS в мрежата (SMS on net)</v>
      </c>
      <c r="E235" s="461">
        <f t="shared" si="297"/>
        <v>2.9414275897067745E-5</v>
      </c>
      <c r="F235" s="461">
        <f t="shared" si="298"/>
        <v>2.3740265720069198E-5</v>
      </c>
      <c r="G235" s="461">
        <f t="shared" si="299"/>
        <v>2.9414275897067745E-5</v>
      </c>
      <c r="H235" s="461">
        <f t="shared" si="300"/>
        <v>2.3740265720069198E-5</v>
      </c>
      <c r="I235" s="461">
        <f t="shared" si="301"/>
        <v>2.9414275897067745E-5</v>
      </c>
      <c r="J235" s="461">
        <f t="shared" si="302"/>
        <v>2.3740265720069198E-5</v>
      </c>
      <c r="K235" s="461">
        <f t="shared" si="303"/>
        <v>2.1582025181209302E-5</v>
      </c>
      <c r="L235" s="461">
        <f t="shared" si="304"/>
        <v>1.6951419714581789E-5</v>
      </c>
      <c r="M235" s="461">
        <f t="shared" si="305"/>
        <v>1.6951419714581789E-5</v>
      </c>
      <c r="N235" s="461">
        <f t="shared" si="306"/>
        <v>0.66666666666666663</v>
      </c>
      <c r="O235" s="461">
        <f t="shared" si="307"/>
        <v>0.66666666666666663</v>
      </c>
      <c r="P235" s="461">
        <f t="shared" si="308"/>
        <v>0</v>
      </c>
      <c r="Q235" s="461">
        <f t="shared" si="309"/>
        <v>0</v>
      </c>
      <c r="R235" s="461">
        <f t="shared" si="310"/>
        <v>1.6951419714581789E-5</v>
      </c>
      <c r="S235" s="461">
        <f t="shared" si="311"/>
        <v>1.6951419714581789E-5</v>
      </c>
      <c r="T235" s="461">
        <f t="shared" si="312"/>
        <v>6.1320335928761224E-5</v>
      </c>
      <c r="U235" s="461">
        <f t="shared" si="313"/>
        <v>1.8983468194944387E-5</v>
      </c>
      <c r="V235" s="461">
        <f t="shared" si="314"/>
        <v>0</v>
      </c>
      <c r="W235" s="461">
        <f t="shared" si="315"/>
        <v>0</v>
      </c>
      <c r="X235" s="461">
        <f t="shared" si="316"/>
        <v>0</v>
      </c>
      <c r="Y235" s="461">
        <f t="shared" si="317"/>
        <v>0</v>
      </c>
      <c r="Z235" s="461">
        <f t="shared" si="318"/>
        <v>0</v>
      </c>
      <c r="AA235" s="461">
        <f t="shared" si="319"/>
        <v>0</v>
      </c>
      <c r="AB235" s="461">
        <f t="shared" si="320"/>
        <v>2.3740265720069198E-5</v>
      </c>
      <c r="AC235" s="461">
        <f t="shared" si="321"/>
        <v>2.3740265720069198E-5</v>
      </c>
      <c r="AD235" s="461">
        <f t="shared" si="322"/>
        <v>0</v>
      </c>
      <c r="AE235" s="461">
        <f t="shared" si="323"/>
        <v>0</v>
      </c>
      <c r="AF235" s="461">
        <f t="shared" si="324"/>
        <v>0</v>
      </c>
      <c r="AG235" s="461">
        <f t="shared" si="325"/>
        <v>0</v>
      </c>
      <c r="AH235" s="461">
        <f t="shared" si="326"/>
        <v>0</v>
      </c>
      <c r="AI235" s="461">
        <f t="shared" si="327"/>
        <v>2.9414275897067745E-5</v>
      </c>
      <c r="AJ235" s="461">
        <f t="shared" si="328"/>
        <v>2.3740265720069198E-5</v>
      </c>
      <c r="AK235" s="461">
        <f t="shared" si="329"/>
        <v>2.9414275897067745E-5</v>
      </c>
      <c r="AL235" s="461">
        <f t="shared" si="330"/>
        <v>2.3740265720069198E-5</v>
      </c>
      <c r="AM235" s="461">
        <f t="shared" si="331"/>
        <v>2.9414275897067745E-5</v>
      </c>
      <c r="AN235" s="461">
        <f t="shared" si="332"/>
        <v>1.6951419714581789E-5</v>
      </c>
      <c r="AO235" s="461">
        <f t="shared" si="333"/>
        <v>1.6951419714581789E-5</v>
      </c>
      <c r="AP235" s="461">
        <f t="shared" si="334"/>
        <v>0.66666666666666663</v>
      </c>
      <c r="AQ235" s="461">
        <f t="shared" si="335"/>
        <v>0</v>
      </c>
      <c r="AR235" s="461">
        <f t="shared" si="336"/>
        <v>1.6951419714581789E-5</v>
      </c>
      <c r="AS235" s="461">
        <f t="shared" si="337"/>
        <v>6.1320335928761224E-5</v>
      </c>
      <c r="AT235" s="461">
        <f t="shared" si="338"/>
        <v>1.8983468194944387E-5</v>
      </c>
      <c r="AU235" s="461">
        <f t="shared" si="339"/>
        <v>0</v>
      </c>
      <c r="AV235" s="461">
        <f t="shared" si="340"/>
        <v>0</v>
      </c>
      <c r="AW235" s="461">
        <f t="shared" si="341"/>
        <v>0</v>
      </c>
      <c r="AX235" s="461">
        <f t="shared" si="342"/>
        <v>0</v>
      </c>
      <c r="AY235" s="461">
        <f t="shared" si="343"/>
        <v>2.3740265720069198E-5</v>
      </c>
      <c r="AZ235" s="461">
        <f t="shared" si="344"/>
        <v>0</v>
      </c>
      <c r="BA235" s="461">
        <f t="shared" si="345"/>
        <v>0</v>
      </c>
      <c r="BB235" s="461">
        <f t="shared" si="346"/>
        <v>0</v>
      </c>
      <c r="BC235" s="461">
        <f t="shared" si="347"/>
        <v>0</v>
      </c>
      <c r="BD235" s="461">
        <f t="shared" si="348"/>
        <v>0</v>
      </c>
      <c r="BE235" s="461">
        <f t="shared" si="349"/>
        <v>0</v>
      </c>
      <c r="BF235" s="461">
        <f t="shared" si="350"/>
        <v>0</v>
      </c>
      <c r="BG235" s="461">
        <f t="shared" si="351"/>
        <v>0</v>
      </c>
      <c r="BH235" s="265"/>
      <c r="BI235" s="367">
        <f>'6. Network Design'!M74</f>
        <v>2.1568201696584097</v>
      </c>
      <c r="BJ235" s="223"/>
    </row>
    <row r="236" spans="3:62">
      <c r="C236" s="256" t="str">
        <f t="shared" si="296"/>
        <v>S17</v>
      </c>
      <c r="D236" s="256" t="str">
        <f t="shared" si="296"/>
        <v>Изходящи SMS към други мрежи (SMS outgoing to other network)</v>
      </c>
      <c r="E236" s="461">
        <f t="shared" si="297"/>
        <v>4.9023793161779572E-6</v>
      </c>
      <c r="F236" s="461">
        <f t="shared" si="298"/>
        <v>3.9567109533448652E-6</v>
      </c>
      <c r="G236" s="461">
        <f t="shared" si="299"/>
        <v>4.9023793161779572E-6</v>
      </c>
      <c r="H236" s="461">
        <f t="shared" si="300"/>
        <v>3.9567109533448652E-6</v>
      </c>
      <c r="I236" s="461">
        <f t="shared" si="301"/>
        <v>4.9023793161779572E-6</v>
      </c>
      <c r="J236" s="461">
        <f t="shared" si="302"/>
        <v>3.9567109533448652E-6</v>
      </c>
      <c r="K236" s="461">
        <f t="shared" si="303"/>
        <v>5.3955062953023246E-6</v>
      </c>
      <c r="L236" s="461">
        <f t="shared" si="304"/>
        <v>5.6504732381939283E-6</v>
      </c>
      <c r="M236" s="461">
        <f t="shared" si="305"/>
        <v>5.6504732381939283E-6</v>
      </c>
      <c r="N236" s="461">
        <f t="shared" si="306"/>
        <v>0.22222222222222218</v>
      </c>
      <c r="O236" s="461">
        <f t="shared" si="307"/>
        <v>0.22222222222222218</v>
      </c>
      <c r="P236" s="461">
        <f t="shared" si="308"/>
        <v>0</v>
      </c>
      <c r="Q236" s="461">
        <f t="shared" si="309"/>
        <v>0</v>
      </c>
      <c r="R236" s="461">
        <f t="shared" si="310"/>
        <v>5.6504732381939283E-6</v>
      </c>
      <c r="S236" s="461">
        <f t="shared" si="311"/>
        <v>5.6504732381939283E-6</v>
      </c>
      <c r="T236" s="461">
        <f t="shared" si="312"/>
        <v>2.044011197625374E-5</v>
      </c>
      <c r="U236" s="461">
        <f t="shared" si="313"/>
        <v>6.3278227316481278E-6</v>
      </c>
      <c r="V236" s="461">
        <f t="shared" si="314"/>
        <v>0</v>
      </c>
      <c r="W236" s="461">
        <f t="shared" si="315"/>
        <v>2.2726629882763087E-5</v>
      </c>
      <c r="X236" s="461">
        <f t="shared" si="316"/>
        <v>0</v>
      </c>
      <c r="Y236" s="461">
        <f t="shared" si="317"/>
        <v>0</v>
      </c>
      <c r="Z236" s="461">
        <f t="shared" si="318"/>
        <v>0</v>
      </c>
      <c r="AA236" s="461">
        <f t="shared" si="319"/>
        <v>0</v>
      </c>
      <c r="AB236" s="461">
        <f t="shared" si="320"/>
        <v>3.9567109533448652E-6</v>
      </c>
      <c r="AC236" s="461">
        <f t="shared" si="321"/>
        <v>3.9567109533448652E-6</v>
      </c>
      <c r="AD236" s="461">
        <f t="shared" si="322"/>
        <v>0</v>
      </c>
      <c r="AE236" s="461">
        <f t="shared" si="323"/>
        <v>0</v>
      </c>
      <c r="AF236" s="461">
        <f t="shared" si="324"/>
        <v>0</v>
      </c>
      <c r="AG236" s="461">
        <f t="shared" si="325"/>
        <v>0</v>
      </c>
      <c r="AH236" s="461">
        <f t="shared" si="326"/>
        <v>0</v>
      </c>
      <c r="AI236" s="461">
        <f t="shared" si="327"/>
        <v>4.9023793161779572E-6</v>
      </c>
      <c r="AJ236" s="461">
        <f t="shared" si="328"/>
        <v>3.9567109533448652E-6</v>
      </c>
      <c r="AK236" s="461">
        <f t="shared" si="329"/>
        <v>4.9023793161779572E-6</v>
      </c>
      <c r="AL236" s="461">
        <f t="shared" si="330"/>
        <v>3.9567109533448652E-6</v>
      </c>
      <c r="AM236" s="461">
        <f t="shared" si="331"/>
        <v>4.9023793161779572E-6</v>
      </c>
      <c r="AN236" s="461">
        <f t="shared" si="332"/>
        <v>5.6504732381939283E-6</v>
      </c>
      <c r="AO236" s="461">
        <f t="shared" si="333"/>
        <v>5.6504732381939283E-6</v>
      </c>
      <c r="AP236" s="461">
        <f t="shared" si="334"/>
        <v>0.22222222222222218</v>
      </c>
      <c r="AQ236" s="461">
        <f t="shared" si="335"/>
        <v>0</v>
      </c>
      <c r="AR236" s="461">
        <f t="shared" si="336"/>
        <v>5.6504732381939283E-6</v>
      </c>
      <c r="AS236" s="461">
        <f t="shared" si="337"/>
        <v>2.044011197625374E-5</v>
      </c>
      <c r="AT236" s="461">
        <f t="shared" si="338"/>
        <v>6.3278227316481278E-6</v>
      </c>
      <c r="AU236" s="461">
        <f t="shared" si="339"/>
        <v>0</v>
      </c>
      <c r="AV236" s="461">
        <f t="shared" si="340"/>
        <v>2.2726629882763087E-5</v>
      </c>
      <c r="AW236" s="461">
        <f t="shared" si="341"/>
        <v>0</v>
      </c>
      <c r="AX236" s="461">
        <f t="shared" si="342"/>
        <v>0</v>
      </c>
      <c r="AY236" s="461">
        <f t="shared" si="343"/>
        <v>3.9567109533448652E-6</v>
      </c>
      <c r="AZ236" s="461">
        <f t="shared" si="344"/>
        <v>0</v>
      </c>
      <c r="BA236" s="461">
        <f t="shared" si="345"/>
        <v>0</v>
      </c>
      <c r="BB236" s="461">
        <f t="shared" si="346"/>
        <v>0</v>
      </c>
      <c r="BC236" s="461">
        <f t="shared" si="347"/>
        <v>0</v>
      </c>
      <c r="BD236" s="461">
        <f t="shared" si="348"/>
        <v>0</v>
      </c>
      <c r="BE236" s="461">
        <f t="shared" si="349"/>
        <v>0</v>
      </c>
      <c r="BF236" s="461">
        <f t="shared" si="350"/>
        <v>0</v>
      </c>
      <c r="BG236" s="461">
        <f t="shared" si="351"/>
        <v>0</v>
      </c>
      <c r="BH236" s="265"/>
      <c r="BI236" s="367">
        <f>'6. Network Design'!M75</f>
        <v>0.71894005655280313</v>
      </c>
      <c r="BJ236" s="223"/>
    </row>
    <row r="237" spans="3:62">
      <c r="C237" s="256" t="str">
        <f t="shared" si="296"/>
        <v>S18</v>
      </c>
      <c r="D237" s="256" t="str">
        <f t="shared" si="296"/>
        <v>Входящи SMS от други мрежи (SMS incoming from other network)</v>
      </c>
      <c r="E237" s="461">
        <f t="shared" si="297"/>
        <v>2.4511896580889786E-6</v>
      </c>
      <c r="F237" s="461">
        <f t="shared" si="298"/>
        <v>1.9783554766724326E-6</v>
      </c>
      <c r="G237" s="461">
        <f t="shared" si="299"/>
        <v>2.4511896580889786E-6</v>
      </c>
      <c r="H237" s="461">
        <f t="shared" si="300"/>
        <v>1.9783554766724326E-6</v>
      </c>
      <c r="I237" s="461">
        <f t="shared" si="301"/>
        <v>2.4511896580889786E-6</v>
      </c>
      <c r="J237" s="461">
        <f t="shared" si="302"/>
        <v>1.9783554766724326E-6</v>
      </c>
      <c r="K237" s="461">
        <f t="shared" si="303"/>
        <v>2.6977531476511623E-6</v>
      </c>
      <c r="L237" s="461">
        <f t="shared" si="304"/>
        <v>2.8252366190969641E-6</v>
      </c>
      <c r="M237" s="461">
        <f t="shared" si="305"/>
        <v>2.8252366190969641E-6</v>
      </c>
      <c r="N237" s="461">
        <f t="shared" si="306"/>
        <v>0.11111111111111109</v>
      </c>
      <c r="O237" s="461">
        <f t="shared" si="307"/>
        <v>0.11111111111111109</v>
      </c>
      <c r="P237" s="461">
        <f t="shared" si="308"/>
        <v>0</v>
      </c>
      <c r="Q237" s="461">
        <f t="shared" si="309"/>
        <v>0</v>
      </c>
      <c r="R237" s="461">
        <f t="shared" si="310"/>
        <v>2.8252366190969641E-6</v>
      </c>
      <c r="S237" s="461">
        <f t="shared" si="311"/>
        <v>2.8252366190969641E-6</v>
      </c>
      <c r="T237" s="461">
        <f t="shared" si="312"/>
        <v>1.022005598812687E-5</v>
      </c>
      <c r="U237" s="461">
        <f t="shared" si="313"/>
        <v>0</v>
      </c>
      <c r="V237" s="461">
        <f t="shared" si="314"/>
        <v>2.63934596148263E-5</v>
      </c>
      <c r="W237" s="461">
        <f t="shared" si="315"/>
        <v>1.1363314941381543E-5</v>
      </c>
      <c r="X237" s="461">
        <f t="shared" si="316"/>
        <v>0</v>
      </c>
      <c r="Y237" s="461">
        <f t="shared" si="317"/>
        <v>0</v>
      </c>
      <c r="Z237" s="461">
        <f t="shared" si="318"/>
        <v>0</v>
      </c>
      <c r="AA237" s="461">
        <f t="shared" si="319"/>
        <v>0</v>
      </c>
      <c r="AB237" s="461">
        <f t="shared" si="320"/>
        <v>1.9783554766724326E-6</v>
      </c>
      <c r="AC237" s="461">
        <f t="shared" si="321"/>
        <v>1.9783554766724326E-6</v>
      </c>
      <c r="AD237" s="461">
        <f t="shared" si="322"/>
        <v>0</v>
      </c>
      <c r="AE237" s="461">
        <f t="shared" si="323"/>
        <v>0</v>
      </c>
      <c r="AF237" s="461">
        <f t="shared" si="324"/>
        <v>0</v>
      </c>
      <c r="AG237" s="461">
        <f t="shared" si="325"/>
        <v>0</v>
      </c>
      <c r="AH237" s="461">
        <f t="shared" si="326"/>
        <v>0</v>
      </c>
      <c r="AI237" s="461">
        <f t="shared" si="327"/>
        <v>2.4511896580889786E-6</v>
      </c>
      <c r="AJ237" s="461">
        <f t="shared" si="328"/>
        <v>1.9783554766724326E-6</v>
      </c>
      <c r="AK237" s="461">
        <f t="shared" si="329"/>
        <v>2.4511896580889786E-6</v>
      </c>
      <c r="AL237" s="461">
        <f t="shared" si="330"/>
        <v>1.9783554766724326E-6</v>
      </c>
      <c r="AM237" s="461">
        <f t="shared" si="331"/>
        <v>2.4511896580889786E-6</v>
      </c>
      <c r="AN237" s="461">
        <f t="shared" si="332"/>
        <v>2.8252366190969641E-6</v>
      </c>
      <c r="AO237" s="461">
        <f t="shared" si="333"/>
        <v>2.8252366190969641E-6</v>
      </c>
      <c r="AP237" s="461">
        <f t="shared" si="334"/>
        <v>0.11111111111111109</v>
      </c>
      <c r="AQ237" s="461">
        <f t="shared" si="335"/>
        <v>0</v>
      </c>
      <c r="AR237" s="461">
        <f t="shared" si="336"/>
        <v>2.8252366190969641E-6</v>
      </c>
      <c r="AS237" s="461">
        <f t="shared" si="337"/>
        <v>1.022005598812687E-5</v>
      </c>
      <c r="AT237" s="461">
        <f t="shared" si="338"/>
        <v>0</v>
      </c>
      <c r="AU237" s="461">
        <f t="shared" si="339"/>
        <v>2.63934596148263E-5</v>
      </c>
      <c r="AV237" s="461">
        <f t="shared" si="340"/>
        <v>1.1363314941381543E-5</v>
      </c>
      <c r="AW237" s="461">
        <f t="shared" si="341"/>
        <v>0</v>
      </c>
      <c r="AX237" s="461">
        <f t="shared" si="342"/>
        <v>0</v>
      </c>
      <c r="AY237" s="461">
        <f t="shared" si="343"/>
        <v>1.9783554766724326E-6</v>
      </c>
      <c r="AZ237" s="461">
        <f t="shared" si="344"/>
        <v>0</v>
      </c>
      <c r="BA237" s="461">
        <f t="shared" si="345"/>
        <v>0</v>
      </c>
      <c r="BB237" s="461">
        <f t="shared" si="346"/>
        <v>0</v>
      </c>
      <c r="BC237" s="461">
        <f t="shared" si="347"/>
        <v>0</v>
      </c>
      <c r="BD237" s="461">
        <f t="shared" si="348"/>
        <v>0</v>
      </c>
      <c r="BE237" s="461">
        <f t="shared" si="349"/>
        <v>0</v>
      </c>
      <c r="BF237" s="461">
        <f t="shared" si="350"/>
        <v>0</v>
      </c>
      <c r="BG237" s="461">
        <f t="shared" si="351"/>
        <v>0</v>
      </c>
      <c r="BH237" s="265"/>
      <c r="BI237" s="367">
        <f>'6. Network Design'!M76</f>
        <v>0.35947002827640157</v>
      </c>
      <c r="BJ237" s="223"/>
    </row>
    <row r="238" spans="3:62">
      <c r="C238" s="256" t="str">
        <f t="shared" si="296"/>
        <v>S19</v>
      </c>
      <c r="D238" s="256" t="str">
        <f t="shared" si="296"/>
        <v>Пренос на данни (Data services)</v>
      </c>
      <c r="E238" s="461">
        <f t="shared" si="297"/>
        <v>0</v>
      </c>
      <c r="F238" s="461">
        <f t="shared" si="298"/>
        <v>0.1928998761300183</v>
      </c>
      <c r="G238" s="461">
        <f t="shared" si="299"/>
        <v>0</v>
      </c>
      <c r="H238" s="461">
        <f t="shared" si="300"/>
        <v>0.1928998761300183</v>
      </c>
      <c r="I238" s="461">
        <f t="shared" si="301"/>
        <v>0</v>
      </c>
      <c r="J238" s="461">
        <f t="shared" si="302"/>
        <v>0.1928998761300183</v>
      </c>
      <c r="K238" s="461">
        <f t="shared" si="303"/>
        <v>0.17536324290468286</v>
      </c>
      <c r="L238" s="461">
        <f t="shared" si="304"/>
        <v>0.27547516120735704</v>
      </c>
      <c r="M238" s="461">
        <f t="shared" si="305"/>
        <v>0.27547516120735704</v>
      </c>
      <c r="N238" s="461">
        <f t="shared" si="306"/>
        <v>0</v>
      </c>
      <c r="O238" s="461">
        <f t="shared" si="307"/>
        <v>0</v>
      </c>
      <c r="P238" s="461">
        <f t="shared" si="308"/>
        <v>0</v>
      </c>
      <c r="Q238" s="461">
        <f t="shared" si="309"/>
        <v>0</v>
      </c>
      <c r="R238" s="461">
        <f t="shared" si="310"/>
        <v>0.27547516120735704</v>
      </c>
      <c r="S238" s="461">
        <f t="shared" si="311"/>
        <v>0.27547516120735704</v>
      </c>
      <c r="T238" s="461">
        <f t="shared" si="312"/>
        <v>0.99650823999914973</v>
      </c>
      <c r="U238" s="461">
        <f t="shared" si="313"/>
        <v>0.30849769808829591</v>
      </c>
      <c r="V238" s="461">
        <f t="shared" si="314"/>
        <v>0</v>
      </c>
      <c r="W238" s="461">
        <f t="shared" si="315"/>
        <v>0</v>
      </c>
      <c r="X238" s="461">
        <f t="shared" si="316"/>
        <v>0</v>
      </c>
      <c r="Y238" s="461">
        <f t="shared" si="317"/>
        <v>1</v>
      </c>
      <c r="Z238" s="461">
        <f t="shared" si="318"/>
        <v>1</v>
      </c>
      <c r="AA238" s="461">
        <f t="shared" si="319"/>
        <v>1</v>
      </c>
      <c r="AB238" s="461">
        <f t="shared" si="320"/>
        <v>0.1928998761300183</v>
      </c>
      <c r="AC238" s="461">
        <f t="shared" si="321"/>
        <v>0.1928998761300183</v>
      </c>
      <c r="AD238" s="461">
        <f t="shared" si="322"/>
        <v>0</v>
      </c>
      <c r="AE238" s="461">
        <f t="shared" si="323"/>
        <v>0</v>
      </c>
      <c r="AF238" s="461">
        <f t="shared" si="324"/>
        <v>0</v>
      </c>
      <c r="AG238" s="461">
        <f t="shared" si="325"/>
        <v>0</v>
      </c>
      <c r="AH238" s="461">
        <f t="shared" si="326"/>
        <v>0</v>
      </c>
      <c r="AI238" s="461">
        <f t="shared" si="327"/>
        <v>0</v>
      </c>
      <c r="AJ238" s="461">
        <f t="shared" si="328"/>
        <v>0.1928998761300183</v>
      </c>
      <c r="AK238" s="461">
        <f t="shared" si="329"/>
        <v>0</v>
      </c>
      <c r="AL238" s="461">
        <f t="shared" si="330"/>
        <v>0.1928998761300183</v>
      </c>
      <c r="AM238" s="461">
        <f t="shared" si="331"/>
        <v>0</v>
      </c>
      <c r="AN238" s="461">
        <f t="shared" si="332"/>
        <v>0.27547516120735704</v>
      </c>
      <c r="AO238" s="461">
        <f t="shared" si="333"/>
        <v>0.27547516120735704</v>
      </c>
      <c r="AP238" s="461">
        <f t="shared" si="334"/>
        <v>0</v>
      </c>
      <c r="AQ238" s="461">
        <f t="shared" si="335"/>
        <v>0</v>
      </c>
      <c r="AR238" s="461">
        <f t="shared" si="336"/>
        <v>0.27547516120735704</v>
      </c>
      <c r="AS238" s="461">
        <f t="shared" si="337"/>
        <v>0.99650823999914973</v>
      </c>
      <c r="AT238" s="461">
        <f t="shared" si="338"/>
        <v>0.30849769808829591</v>
      </c>
      <c r="AU238" s="461">
        <f t="shared" si="339"/>
        <v>0</v>
      </c>
      <c r="AV238" s="461">
        <f t="shared" si="340"/>
        <v>0</v>
      </c>
      <c r="AW238" s="461">
        <f t="shared" si="341"/>
        <v>0</v>
      </c>
      <c r="AX238" s="461">
        <f t="shared" si="342"/>
        <v>1</v>
      </c>
      <c r="AY238" s="461">
        <f t="shared" si="343"/>
        <v>0.1928998761300183</v>
      </c>
      <c r="AZ238" s="461">
        <f t="shared" si="344"/>
        <v>0</v>
      </c>
      <c r="BA238" s="461">
        <f t="shared" si="345"/>
        <v>0</v>
      </c>
      <c r="BB238" s="461">
        <f t="shared" si="346"/>
        <v>0</v>
      </c>
      <c r="BC238" s="461">
        <f t="shared" si="347"/>
        <v>0</v>
      </c>
      <c r="BD238" s="461">
        <f t="shared" si="348"/>
        <v>0</v>
      </c>
      <c r="BE238" s="461">
        <f t="shared" si="349"/>
        <v>0</v>
      </c>
      <c r="BF238" s="461">
        <f t="shared" si="350"/>
        <v>0</v>
      </c>
      <c r="BG238" s="461">
        <f t="shared" si="351"/>
        <v>0</v>
      </c>
      <c r="BH238" s="265"/>
      <c r="BI238" s="367">
        <f>'6. Network Design'!M77</f>
        <v>35050.184228571437</v>
      </c>
      <c r="BJ238" s="223"/>
    </row>
    <row r="239" spans="3:62">
      <c r="C239" s="256" t="str">
        <f t="shared" si="296"/>
        <v>S20</v>
      </c>
      <c r="D239" s="256" t="str">
        <f t="shared" si="296"/>
        <v>Subscribers</v>
      </c>
      <c r="E239" s="461">
        <f t="shared" si="297"/>
        <v>0</v>
      </c>
      <c r="F239" s="461">
        <f t="shared" si="298"/>
        <v>0</v>
      </c>
      <c r="G239" s="461">
        <f t="shared" si="299"/>
        <v>0</v>
      </c>
      <c r="H239" s="461">
        <f t="shared" si="300"/>
        <v>0</v>
      </c>
      <c r="I239" s="461">
        <f t="shared" si="301"/>
        <v>0</v>
      </c>
      <c r="J239" s="461">
        <f t="shared" si="302"/>
        <v>0</v>
      </c>
      <c r="K239" s="461">
        <f t="shared" si="303"/>
        <v>0</v>
      </c>
      <c r="L239" s="461">
        <f t="shared" si="304"/>
        <v>0</v>
      </c>
      <c r="M239" s="461">
        <f t="shared" si="305"/>
        <v>0</v>
      </c>
      <c r="N239" s="461">
        <f t="shared" si="306"/>
        <v>0</v>
      </c>
      <c r="O239" s="461">
        <f t="shared" si="307"/>
        <v>0</v>
      </c>
      <c r="P239" s="461">
        <f t="shared" si="308"/>
        <v>0</v>
      </c>
      <c r="Q239" s="461">
        <f t="shared" si="309"/>
        <v>0</v>
      </c>
      <c r="R239" s="461">
        <f t="shared" si="310"/>
        <v>0</v>
      </c>
      <c r="S239" s="461">
        <f t="shared" si="311"/>
        <v>0</v>
      </c>
      <c r="T239" s="461">
        <f t="shared" si="312"/>
        <v>0</v>
      </c>
      <c r="U239" s="461">
        <f t="shared" si="313"/>
        <v>0</v>
      </c>
      <c r="V239" s="461">
        <f t="shared" si="314"/>
        <v>0</v>
      </c>
      <c r="W239" s="461">
        <f t="shared" si="315"/>
        <v>0</v>
      </c>
      <c r="X239" s="461">
        <f t="shared" si="316"/>
        <v>0</v>
      </c>
      <c r="Y239" s="461">
        <f t="shared" si="317"/>
        <v>0</v>
      </c>
      <c r="Z239" s="461">
        <f t="shared" si="318"/>
        <v>0</v>
      </c>
      <c r="AA239" s="461">
        <f t="shared" si="319"/>
        <v>0</v>
      </c>
      <c r="AB239" s="461">
        <f t="shared" si="320"/>
        <v>0</v>
      </c>
      <c r="AC239" s="461">
        <f t="shared" si="321"/>
        <v>0</v>
      </c>
      <c r="AD239" s="461">
        <f t="shared" si="322"/>
        <v>0</v>
      </c>
      <c r="AE239" s="461">
        <f t="shared" si="323"/>
        <v>0</v>
      </c>
      <c r="AF239" s="461">
        <f t="shared" si="324"/>
        <v>0</v>
      </c>
      <c r="AG239" s="461">
        <f t="shared" si="325"/>
        <v>0</v>
      </c>
      <c r="AH239" s="461">
        <f t="shared" si="326"/>
        <v>0</v>
      </c>
      <c r="AI239" s="461">
        <f t="shared" si="327"/>
        <v>0</v>
      </c>
      <c r="AJ239" s="461">
        <f t="shared" si="328"/>
        <v>0</v>
      </c>
      <c r="AK239" s="461">
        <f t="shared" si="329"/>
        <v>0</v>
      </c>
      <c r="AL239" s="461">
        <f t="shared" si="330"/>
        <v>0</v>
      </c>
      <c r="AM239" s="461">
        <f t="shared" si="331"/>
        <v>0</v>
      </c>
      <c r="AN239" s="461">
        <f t="shared" si="332"/>
        <v>0</v>
      </c>
      <c r="AO239" s="461">
        <f t="shared" si="333"/>
        <v>0</v>
      </c>
      <c r="AP239" s="461">
        <f t="shared" si="334"/>
        <v>0</v>
      </c>
      <c r="AQ239" s="461">
        <f t="shared" si="335"/>
        <v>0</v>
      </c>
      <c r="AR239" s="461">
        <f t="shared" si="336"/>
        <v>0</v>
      </c>
      <c r="AS239" s="461">
        <f t="shared" si="337"/>
        <v>0</v>
      </c>
      <c r="AT239" s="461">
        <f t="shared" si="338"/>
        <v>0</v>
      </c>
      <c r="AU239" s="461">
        <f t="shared" si="339"/>
        <v>0</v>
      </c>
      <c r="AV239" s="461">
        <f t="shared" si="340"/>
        <v>0</v>
      </c>
      <c r="AW239" s="461">
        <f t="shared" si="341"/>
        <v>0</v>
      </c>
      <c r="AX239" s="461">
        <f t="shared" si="342"/>
        <v>0</v>
      </c>
      <c r="AY239" s="461">
        <f t="shared" si="343"/>
        <v>0</v>
      </c>
      <c r="AZ239" s="461">
        <f t="shared" si="344"/>
        <v>0</v>
      </c>
      <c r="BA239" s="461">
        <f t="shared" si="345"/>
        <v>0</v>
      </c>
      <c r="BB239" s="461">
        <f t="shared" si="346"/>
        <v>0</v>
      </c>
      <c r="BC239" s="461">
        <f t="shared" si="347"/>
        <v>0</v>
      </c>
      <c r="BD239" s="461">
        <f t="shared" si="348"/>
        <v>0</v>
      </c>
      <c r="BE239" s="461">
        <f t="shared" si="349"/>
        <v>0</v>
      </c>
      <c r="BF239" s="461">
        <f t="shared" si="350"/>
        <v>0</v>
      </c>
      <c r="BG239" s="461">
        <f t="shared" si="351"/>
        <v>0</v>
      </c>
      <c r="BH239" s="265"/>
      <c r="BI239" s="367">
        <f>'6. Network Design'!M78</f>
        <v>0</v>
      </c>
      <c r="BJ239" s="223"/>
    </row>
    <row r="240" spans="3:62">
      <c r="C240" s="256" t="str">
        <f t="shared" si="296"/>
        <v>S21</v>
      </c>
      <c r="D240" s="256" t="str">
        <f t="shared" si="296"/>
        <v>OTHER: complete as required</v>
      </c>
      <c r="E240" s="461">
        <f t="shared" si="297"/>
        <v>0</v>
      </c>
      <c r="F240" s="461">
        <f t="shared" si="298"/>
        <v>0</v>
      </c>
      <c r="G240" s="461">
        <f t="shared" si="299"/>
        <v>0</v>
      </c>
      <c r="H240" s="461">
        <f t="shared" si="300"/>
        <v>0</v>
      </c>
      <c r="I240" s="461">
        <f t="shared" si="301"/>
        <v>0</v>
      </c>
      <c r="J240" s="461">
        <f t="shared" si="302"/>
        <v>0</v>
      </c>
      <c r="K240" s="461">
        <f t="shared" si="303"/>
        <v>0</v>
      </c>
      <c r="L240" s="461">
        <f t="shared" si="304"/>
        <v>0</v>
      </c>
      <c r="M240" s="461">
        <f t="shared" si="305"/>
        <v>0</v>
      </c>
      <c r="N240" s="461">
        <f t="shared" si="306"/>
        <v>0</v>
      </c>
      <c r="O240" s="461">
        <f t="shared" si="307"/>
        <v>0</v>
      </c>
      <c r="P240" s="461">
        <f t="shared" si="308"/>
        <v>0</v>
      </c>
      <c r="Q240" s="461">
        <f t="shared" si="309"/>
        <v>0</v>
      </c>
      <c r="R240" s="461">
        <f t="shared" si="310"/>
        <v>0</v>
      </c>
      <c r="S240" s="461">
        <f t="shared" si="311"/>
        <v>0</v>
      </c>
      <c r="T240" s="461">
        <f t="shared" si="312"/>
        <v>0</v>
      </c>
      <c r="U240" s="461">
        <f t="shared" si="313"/>
        <v>0</v>
      </c>
      <c r="V240" s="461">
        <f t="shared" si="314"/>
        <v>0</v>
      </c>
      <c r="W240" s="461">
        <f t="shared" si="315"/>
        <v>0</v>
      </c>
      <c r="X240" s="461">
        <f t="shared" si="316"/>
        <v>0</v>
      </c>
      <c r="Y240" s="461">
        <f t="shared" si="317"/>
        <v>0</v>
      </c>
      <c r="Z240" s="461">
        <f t="shared" si="318"/>
        <v>0</v>
      </c>
      <c r="AA240" s="461">
        <f t="shared" si="319"/>
        <v>0</v>
      </c>
      <c r="AB240" s="461">
        <f t="shared" si="320"/>
        <v>0</v>
      </c>
      <c r="AC240" s="461">
        <f t="shared" si="321"/>
        <v>0</v>
      </c>
      <c r="AD240" s="461">
        <f t="shared" si="322"/>
        <v>0</v>
      </c>
      <c r="AE240" s="461">
        <f t="shared" si="323"/>
        <v>0</v>
      </c>
      <c r="AF240" s="461">
        <f t="shared" si="324"/>
        <v>0</v>
      </c>
      <c r="AG240" s="461">
        <f t="shared" si="325"/>
        <v>0</v>
      </c>
      <c r="AH240" s="461">
        <f t="shared" si="326"/>
        <v>0</v>
      </c>
      <c r="AI240" s="461">
        <f t="shared" si="327"/>
        <v>0</v>
      </c>
      <c r="AJ240" s="461">
        <f t="shared" si="328"/>
        <v>0</v>
      </c>
      <c r="AK240" s="461">
        <f t="shared" si="329"/>
        <v>0</v>
      </c>
      <c r="AL240" s="461">
        <f t="shared" si="330"/>
        <v>0</v>
      </c>
      <c r="AM240" s="461">
        <f t="shared" si="331"/>
        <v>0</v>
      </c>
      <c r="AN240" s="461">
        <f t="shared" si="332"/>
        <v>0</v>
      </c>
      <c r="AO240" s="461">
        <f t="shared" si="333"/>
        <v>0</v>
      </c>
      <c r="AP240" s="461">
        <f t="shared" si="334"/>
        <v>0</v>
      </c>
      <c r="AQ240" s="461">
        <f t="shared" si="335"/>
        <v>0</v>
      </c>
      <c r="AR240" s="461">
        <f t="shared" si="336"/>
        <v>0</v>
      </c>
      <c r="AS240" s="461">
        <f t="shared" si="337"/>
        <v>0</v>
      </c>
      <c r="AT240" s="461">
        <f t="shared" si="338"/>
        <v>0</v>
      </c>
      <c r="AU240" s="461">
        <f t="shared" si="339"/>
        <v>0</v>
      </c>
      <c r="AV240" s="461">
        <f t="shared" si="340"/>
        <v>0</v>
      </c>
      <c r="AW240" s="461">
        <f t="shared" si="341"/>
        <v>0</v>
      </c>
      <c r="AX240" s="461">
        <f t="shared" si="342"/>
        <v>0</v>
      </c>
      <c r="AY240" s="461">
        <f t="shared" si="343"/>
        <v>0</v>
      </c>
      <c r="AZ240" s="461">
        <f t="shared" si="344"/>
        <v>0</v>
      </c>
      <c r="BA240" s="461">
        <f t="shared" si="345"/>
        <v>0</v>
      </c>
      <c r="BB240" s="461">
        <f t="shared" si="346"/>
        <v>0</v>
      </c>
      <c r="BC240" s="461">
        <f t="shared" si="347"/>
        <v>0</v>
      </c>
      <c r="BD240" s="461">
        <f t="shared" si="348"/>
        <v>0</v>
      </c>
      <c r="BE240" s="461">
        <f t="shared" si="349"/>
        <v>0</v>
      </c>
      <c r="BF240" s="461">
        <f t="shared" si="350"/>
        <v>0</v>
      </c>
      <c r="BG240" s="461">
        <f t="shared" si="351"/>
        <v>0</v>
      </c>
      <c r="BH240" s="265"/>
      <c r="BI240" s="367">
        <f>'6. Network Design'!M79</f>
        <v>0</v>
      </c>
      <c r="BJ240" s="223"/>
    </row>
    <row r="241" spans="3:63">
      <c r="C241" s="256" t="str">
        <f t="shared" si="296"/>
        <v>S22</v>
      </c>
      <c r="D241" s="256" t="str">
        <f t="shared" si="296"/>
        <v>OTHER: complete as required</v>
      </c>
      <c r="E241" s="461">
        <f t="shared" si="297"/>
        <v>0</v>
      </c>
      <c r="F241" s="461">
        <f t="shared" si="298"/>
        <v>0</v>
      </c>
      <c r="G241" s="461">
        <f t="shared" si="299"/>
        <v>0</v>
      </c>
      <c r="H241" s="461">
        <f t="shared" si="300"/>
        <v>0</v>
      </c>
      <c r="I241" s="461">
        <f t="shared" si="301"/>
        <v>0</v>
      </c>
      <c r="J241" s="461">
        <f t="shared" si="302"/>
        <v>0</v>
      </c>
      <c r="K241" s="461">
        <f t="shared" si="303"/>
        <v>0</v>
      </c>
      <c r="L241" s="461">
        <f t="shared" si="304"/>
        <v>0</v>
      </c>
      <c r="M241" s="461">
        <f t="shared" si="305"/>
        <v>0</v>
      </c>
      <c r="N241" s="461">
        <f t="shared" si="306"/>
        <v>0</v>
      </c>
      <c r="O241" s="461">
        <f t="shared" si="307"/>
        <v>0</v>
      </c>
      <c r="P241" s="461">
        <f t="shared" si="308"/>
        <v>0</v>
      </c>
      <c r="Q241" s="461">
        <f t="shared" si="309"/>
        <v>0</v>
      </c>
      <c r="R241" s="461">
        <f t="shared" si="310"/>
        <v>0</v>
      </c>
      <c r="S241" s="461">
        <f t="shared" si="311"/>
        <v>0</v>
      </c>
      <c r="T241" s="461">
        <f t="shared" si="312"/>
        <v>0</v>
      </c>
      <c r="U241" s="461">
        <f t="shared" si="313"/>
        <v>0</v>
      </c>
      <c r="V241" s="461">
        <f t="shared" si="314"/>
        <v>0</v>
      </c>
      <c r="W241" s="461">
        <f t="shared" si="315"/>
        <v>0</v>
      </c>
      <c r="X241" s="461">
        <f t="shared" si="316"/>
        <v>0</v>
      </c>
      <c r="Y241" s="461">
        <f t="shared" si="317"/>
        <v>0</v>
      </c>
      <c r="Z241" s="461">
        <f t="shared" si="318"/>
        <v>0</v>
      </c>
      <c r="AA241" s="461">
        <f t="shared" si="319"/>
        <v>0</v>
      </c>
      <c r="AB241" s="461">
        <f t="shared" si="320"/>
        <v>0</v>
      </c>
      <c r="AC241" s="461">
        <f t="shared" si="321"/>
        <v>0</v>
      </c>
      <c r="AD241" s="461">
        <f t="shared" si="322"/>
        <v>0</v>
      </c>
      <c r="AE241" s="461">
        <f t="shared" si="323"/>
        <v>0</v>
      </c>
      <c r="AF241" s="461">
        <f t="shared" si="324"/>
        <v>0</v>
      </c>
      <c r="AG241" s="461">
        <f t="shared" si="325"/>
        <v>0</v>
      </c>
      <c r="AH241" s="461">
        <f t="shared" si="326"/>
        <v>0</v>
      </c>
      <c r="AI241" s="461">
        <f t="shared" si="327"/>
        <v>0</v>
      </c>
      <c r="AJ241" s="461">
        <f t="shared" si="328"/>
        <v>0</v>
      </c>
      <c r="AK241" s="461">
        <f t="shared" si="329"/>
        <v>0</v>
      </c>
      <c r="AL241" s="461">
        <f t="shared" si="330"/>
        <v>0</v>
      </c>
      <c r="AM241" s="461">
        <f t="shared" si="331"/>
        <v>0</v>
      </c>
      <c r="AN241" s="461">
        <f t="shared" si="332"/>
        <v>0</v>
      </c>
      <c r="AO241" s="461">
        <f t="shared" si="333"/>
        <v>0</v>
      </c>
      <c r="AP241" s="461">
        <f t="shared" si="334"/>
        <v>0</v>
      </c>
      <c r="AQ241" s="461">
        <f t="shared" si="335"/>
        <v>0</v>
      </c>
      <c r="AR241" s="461">
        <f t="shared" si="336"/>
        <v>0</v>
      </c>
      <c r="AS241" s="461">
        <f t="shared" si="337"/>
        <v>0</v>
      </c>
      <c r="AT241" s="461">
        <f t="shared" si="338"/>
        <v>0</v>
      </c>
      <c r="AU241" s="461">
        <f t="shared" si="339"/>
        <v>0</v>
      </c>
      <c r="AV241" s="461">
        <f t="shared" si="340"/>
        <v>0</v>
      </c>
      <c r="AW241" s="461">
        <f t="shared" si="341"/>
        <v>0</v>
      </c>
      <c r="AX241" s="461">
        <f t="shared" si="342"/>
        <v>0</v>
      </c>
      <c r="AY241" s="461">
        <f t="shared" si="343"/>
        <v>0</v>
      </c>
      <c r="AZ241" s="461">
        <f t="shared" si="344"/>
        <v>0</v>
      </c>
      <c r="BA241" s="461">
        <f t="shared" si="345"/>
        <v>0</v>
      </c>
      <c r="BB241" s="461">
        <f t="shared" si="346"/>
        <v>0</v>
      </c>
      <c r="BC241" s="461">
        <f t="shared" si="347"/>
        <v>0</v>
      </c>
      <c r="BD241" s="461">
        <f t="shared" si="348"/>
        <v>0</v>
      </c>
      <c r="BE241" s="461">
        <f t="shared" si="349"/>
        <v>0</v>
      </c>
      <c r="BF241" s="461">
        <f t="shared" si="350"/>
        <v>0</v>
      </c>
      <c r="BG241" s="461">
        <f t="shared" si="351"/>
        <v>0</v>
      </c>
      <c r="BH241" s="265"/>
      <c r="BI241" s="367">
        <f>'6. Network Design'!M80</f>
        <v>0</v>
      </c>
      <c r="BJ241" s="223"/>
    </row>
    <row r="242" spans="3:63">
      <c r="C242" s="256" t="str">
        <f t="shared" si="296"/>
        <v>S23</v>
      </c>
      <c r="D242" s="256" t="str">
        <f t="shared" si="296"/>
        <v>OTHER: complete as required</v>
      </c>
      <c r="E242" s="461">
        <f t="shared" si="297"/>
        <v>0</v>
      </c>
      <c r="F242" s="461">
        <f t="shared" si="298"/>
        <v>0</v>
      </c>
      <c r="G242" s="461">
        <f t="shared" si="299"/>
        <v>0</v>
      </c>
      <c r="H242" s="461">
        <f t="shared" si="300"/>
        <v>0</v>
      </c>
      <c r="I242" s="461">
        <f t="shared" si="301"/>
        <v>0</v>
      </c>
      <c r="J242" s="461">
        <f t="shared" si="302"/>
        <v>0</v>
      </c>
      <c r="K242" s="461">
        <f t="shared" si="303"/>
        <v>0</v>
      </c>
      <c r="L242" s="461">
        <f t="shared" si="304"/>
        <v>0</v>
      </c>
      <c r="M242" s="461">
        <f t="shared" si="305"/>
        <v>0</v>
      </c>
      <c r="N242" s="461">
        <f t="shared" si="306"/>
        <v>0</v>
      </c>
      <c r="O242" s="461">
        <f t="shared" si="307"/>
        <v>0</v>
      </c>
      <c r="P242" s="461">
        <f t="shared" si="308"/>
        <v>0</v>
      </c>
      <c r="Q242" s="461">
        <f t="shared" si="309"/>
        <v>0</v>
      </c>
      <c r="R242" s="461">
        <f t="shared" si="310"/>
        <v>0</v>
      </c>
      <c r="S242" s="461">
        <f t="shared" si="311"/>
        <v>0</v>
      </c>
      <c r="T242" s="461">
        <f t="shared" si="312"/>
        <v>0</v>
      </c>
      <c r="U242" s="461">
        <f t="shared" si="313"/>
        <v>0</v>
      </c>
      <c r="V242" s="461">
        <f t="shared" si="314"/>
        <v>0</v>
      </c>
      <c r="W242" s="461">
        <f t="shared" si="315"/>
        <v>0</v>
      </c>
      <c r="X242" s="461">
        <f t="shared" si="316"/>
        <v>0</v>
      </c>
      <c r="Y242" s="461">
        <f t="shared" si="317"/>
        <v>0</v>
      </c>
      <c r="Z242" s="461">
        <f t="shared" si="318"/>
        <v>0</v>
      </c>
      <c r="AA242" s="461">
        <f t="shared" si="319"/>
        <v>0</v>
      </c>
      <c r="AB242" s="461">
        <f t="shared" si="320"/>
        <v>0</v>
      </c>
      <c r="AC242" s="461">
        <f t="shared" si="321"/>
        <v>0</v>
      </c>
      <c r="AD242" s="461">
        <f t="shared" si="322"/>
        <v>0</v>
      </c>
      <c r="AE242" s="461">
        <f t="shared" si="323"/>
        <v>0</v>
      </c>
      <c r="AF242" s="461">
        <f t="shared" si="324"/>
        <v>0</v>
      </c>
      <c r="AG242" s="461">
        <f t="shared" si="325"/>
        <v>0</v>
      </c>
      <c r="AH242" s="461">
        <f t="shared" si="326"/>
        <v>0</v>
      </c>
      <c r="AI242" s="461">
        <f t="shared" si="327"/>
        <v>0</v>
      </c>
      <c r="AJ242" s="461">
        <f t="shared" si="328"/>
        <v>0</v>
      </c>
      <c r="AK242" s="461">
        <f t="shared" si="329"/>
        <v>0</v>
      </c>
      <c r="AL242" s="461">
        <f t="shared" si="330"/>
        <v>0</v>
      </c>
      <c r="AM242" s="461">
        <f t="shared" si="331"/>
        <v>0</v>
      </c>
      <c r="AN242" s="461">
        <f t="shared" si="332"/>
        <v>0</v>
      </c>
      <c r="AO242" s="461">
        <f t="shared" si="333"/>
        <v>0</v>
      </c>
      <c r="AP242" s="461">
        <f t="shared" si="334"/>
        <v>0</v>
      </c>
      <c r="AQ242" s="461">
        <f t="shared" si="335"/>
        <v>0</v>
      </c>
      <c r="AR242" s="461">
        <f t="shared" si="336"/>
        <v>0</v>
      </c>
      <c r="AS242" s="461">
        <f t="shared" si="337"/>
        <v>0</v>
      </c>
      <c r="AT242" s="461">
        <f t="shared" si="338"/>
        <v>0</v>
      </c>
      <c r="AU242" s="461">
        <f t="shared" si="339"/>
        <v>0</v>
      </c>
      <c r="AV242" s="461">
        <f t="shared" si="340"/>
        <v>0</v>
      </c>
      <c r="AW242" s="461">
        <f t="shared" si="341"/>
        <v>0</v>
      </c>
      <c r="AX242" s="461">
        <f t="shared" si="342"/>
        <v>0</v>
      </c>
      <c r="AY242" s="461">
        <f t="shared" si="343"/>
        <v>0</v>
      </c>
      <c r="AZ242" s="461">
        <f t="shared" si="344"/>
        <v>0</v>
      </c>
      <c r="BA242" s="461">
        <f t="shared" si="345"/>
        <v>0</v>
      </c>
      <c r="BB242" s="461">
        <f t="shared" si="346"/>
        <v>0</v>
      </c>
      <c r="BC242" s="461">
        <f t="shared" si="347"/>
        <v>0</v>
      </c>
      <c r="BD242" s="461">
        <f t="shared" si="348"/>
        <v>0</v>
      </c>
      <c r="BE242" s="461">
        <f t="shared" si="349"/>
        <v>0</v>
      </c>
      <c r="BF242" s="461">
        <f t="shared" si="350"/>
        <v>0</v>
      </c>
      <c r="BG242" s="461">
        <f t="shared" si="351"/>
        <v>0</v>
      </c>
      <c r="BH242" s="265"/>
      <c r="BI242" s="367">
        <f>'6. Network Design'!M81</f>
        <v>0</v>
      </c>
      <c r="BJ242" s="223"/>
    </row>
    <row r="243" spans="3:63">
      <c r="C243" s="256" t="str">
        <f t="shared" si="296"/>
        <v>S24</v>
      </c>
      <c r="D243" s="256" t="str">
        <f t="shared" si="296"/>
        <v>OTHER: complete as required</v>
      </c>
      <c r="E243" s="461">
        <f t="shared" si="297"/>
        <v>0</v>
      </c>
      <c r="F243" s="461">
        <f t="shared" si="298"/>
        <v>0</v>
      </c>
      <c r="G243" s="461">
        <f t="shared" si="299"/>
        <v>0</v>
      </c>
      <c r="H243" s="461">
        <f t="shared" si="300"/>
        <v>0</v>
      </c>
      <c r="I243" s="461">
        <f t="shared" si="301"/>
        <v>0</v>
      </c>
      <c r="J243" s="461">
        <f t="shared" si="302"/>
        <v>0</v>
      </c>
      <c r="K243" s="461">
        <f t="shared" si="303"/>
        <v>0</v>
      </c>
      <c r="L243" s="461">
        <f t="shared" si="304"/>
        <v>0</v>
      </c>
      <c r="M243" s="461">
        <f t="shared" si="305"/>
        <v>0</v>
      </c>
      <c r="N243" s="461">
        <f t="shared" si="306"/>
        <v>0</v>
      </c>
      <c r="O243" s="461">
        <f t="shared" si="307"/>
        <v>0</v>
      </c>
      <c r="P243" s="461">
        <f t="shared" si="308"/>
        <v>0</v>
      </c>
      <c r="Q243" s="461">
        <f t="shared" si="309"/>
        <v>0</v>
      </c>
      <c r="R243" s="461">
        <f t="shared" si="310"/>
        <v>0</v>
      </c>
      <c r="S243" s="461">
        <f t="shared" si="311"/>
        <v>0</v>
      </c>
      <c r="T243" s="461">
        <f t="shared" si="312"/>
        <v>0</v>
      </c>
      <c r="U243" s="461">
        <f t="shared" si="313"/>
        <v>0</v>
      </c>
      <c r="V243" s="461">
        <f t="shared" si="314"/>
        <v>0</v>
      </c>
      <c r="W243" s="461">
        <f t="shared" si="315"/>
        <v>0</v>
      </c>
      <c r="X243" s="461">
        <f t="shared" si="316"/>
        <v>0</v>
      </c>
      <c r="Y243" s="461">
        <f t="shared" si="317"/>
        <v>0</v>
      </c>
      <c r="Z243" s="461">
        <f t="shared" si="318"/>
        <v>0</v>
      </c>
      <c r="AA243" s="461">
        <f t="shared" si="319"/>
        <v>0</v>
      </c>
      <c r="AB243" s="461">
        <f t="shared" si="320"/>
        <v>0</v>
      </c>
      <c r="AC243" s="461">
        <f t="shared" si="321"/>
        <v>0</v>
      </c>
      <c r="AD243" s="461">
        <f t="shared" si="322"/>
        <v>0</v>
      </c>
      <c r="AE243" s="461">
        <f t="shared" si="323"/>
        <v>0</v>
      </c>
      <c r="AF243" s="461">
        <f t="shared" si="324"/>
        <v>0</v>
      </c>
      <c r="AG243" s="461">
        <f t="shared" si="325"/>
        <v>0</v>
      </c>
      <c r="AH243" s="461">
        <f t="shared" si="326"/>
        <v>0</v>
      </c>
      <c r="AI243" s="461">
        <f t="shared" si="327"/>
        <v>0</v>
      </c>
      <c r="AJ243" s="461">
        <f t="shared" si="328"/>
        <v>0</v>
      </c>
      <c r="AK243" s="461">
        <f t="shared" si="329"/>
        <v>0</v>
      </c>
      <c r="AL243" s="461">
        <f t="shared" si="330"/>
        <v>0</v>
      </c>
      <c r="AM243" s="461">
        <f t="shared" si="331"/>
        <v>0</v>
      </c>
      <c r="AN243" s="461">
        <f t="shared" si="332"/>
        <v>0</v>
      </c>
      <c r="AO243" s="461">
        <f t="shared" si="333"/>
        <v>0</v>
      </c>
      <c r="AP243" s="461">
        <f t="shared" si="334"/>
        <v>0</v>
      </c>
      <c r="AQ243" s="461">
        <f t="shared" si="335"/>
        <v>0</v>
      </c>
      <c r="AR243" s="461">
        <f t="shared" si="336"/>
        <v>0</v>
      </c>
      <c r="AS243" s="461">
        <f t="shared" si="337"/>
        <v>0</v>
      </c>
      <c r="AT243" s="461">
        <f t="shared" si="338"/>
        <v>0</v>
      </c>
      <c r="AU243" s="461">
        <f t="shared" si="339"/>
        <v>0</v>
      </c>
      <c r="AV243" s="461">
        <f t="shared" si="340"/>
        <v>0</v>
      </c>
      <c r="AW243" s="461">
        <f t="shared" si="341"/>
        <v>0</v>
      </c>
      <c r="AX243" s="461">
        <f t="shared" si="342"/>
        <v>0</v>
      </c>
      <c r="AY243" s="461">
        <f t="shared" si="343"/>
        <v>0</v>
      </c>
      <c r="AZ243" s="461">
        <f t="shared" si="344"/>
        <v>0</v>
      </c>
      <c r="BA243" s="461">
        <f t="shared" si="345"/>
        <v>0</v>
      </c>
      <c r="BB243" s="461">
        <f t="shared" si="346"/>
        <v>0</v>
      </c>
      <c r="BC243" s="461">
        <f t="shared" si="347"/>
        <v>0</v>
      </c>
      <c r="BD243" s="461">
        <f t="shared" si="348"/>
        <v>0</v>
      </c>
      <c r="BE243" s="461">
        <f t="shared" si="349"/>
        <v>0</v>
      </c>
      <c r="BF243" s="461">
        <f t="shared" si="350"/>
        <v>0</v>
      </c>
      <c r="BG243" s="461">
        <f t="shared" si="351"/>
        <v>0</v>
      </c>
      <c r="BH243" s="265"/>
      <c r="BI243" s="367">
        <f>'6. Network Design'!M82</f>
        <v>0</v>
      </c>
      <c r="BJ243" s="223"/>
    </row>
    <row r="244" spans="3:63">
      <c r="C244" s="256" t="str">
        <f t="shared" si="296"/>
        <v>S25</v>
      </c>
      <c r="D244" s="256" t="str">
        <f t="shared" si="296"/>
        <v>OTHER: complete as required</v>
      </c>
      <c r="E244" s="461">
        <f t="shared" si="297"/>
        <v>0</v>
      </c>
      <c r="F244" s="461">
        <f t="shared" si="298"/>
        <v>0</v>
      </c>
      <c r="G244" s="461">
        <f t="shared" si="299"/>
        <v>0</v>
      </c>
      <c r="H244" s="461">
        <f t="shared" si="300"/>
        <v>0</v>
      </c>
      <c r="I244" s="461">
        <f t="shared" si="301"/>
        <v>0</v>
      </c>
      <c r="J244" s="461">
        <f t="shared" si="302"/>
        <v>0</v>
      </c>
      <c r="K244" s="461">
        <f t="shared" si="303"/>
        <v>0</v>
      </c>
      <c r="L244" s="461">
        <f t="shared" si="304"/>
        <v>0</v>
      </c>
      <c r="M244" s="461">
        <f t="shared" si="305"/>
        <v>0</v>
      </c>
      <c r="N244" s="461">
        <f t="shared" si="306"/>
        <v>0</v>
      </c>
      <c r="O244" s="461">
        <f t="shared" si="307"/>
        <v>0</v>
      </c>
      <c r="P244" s="461">
        <f t="shared" si="308"/>
        <v>0</v>
      </c>
      <c r="Q244" s="461">
        <f t="shared" si="309"/>
        <v>0</v>
      </c>
      <c r="R244" s="461">
        <f t="shared" si="310"/>
        <v>0</v>
      </c>
      <c r="S244" s="461">
        <f t="shared" si="311"/>
        <v>0</v>
      </c>
      <c r="T244" s="461">
        <f t="shared" si="312"/>
        <v>0</v>
      </c>
      <c r="U244" s="461">
        <f t="shared" si="313"/>
        <v>0</v>
      </c>
      <c r="V244" s="461">
        <f t="shared" si="314"/>
        <v>0</v>
      </c>
      <c r="W244" s="461">
        <f t="shared" si="315"/>
        <v>0</v>
      </c>
      <c r="X244" s="461">
        <f t="shared" si="316"/>
        <v>0</v>
      </c>
      <c r="Y244" s="461">
        <f t="shared" si="317"/>
        <v>0</v>
      </c>
      <c r="Z244" s="461">
        <f t="shared" si="318"/>
        <v>0</v>
      </c>
      <c r="AA244" s="461">
        <f t="shared" si="319"/>
        <v>0</v>
      </c>
      <c r="AB244" s="461">
        <f t="shared" si="320"/>
        <v>0</v>
      </c>
      <c r="AC244" s="461">
        <f t="shared" si="321"/>
        <v>0</v>
      </c>
      <c r="AD244" s="461">
        <f t="shared" si="322"/>
        <v>0</v>
      </c>
      <c r="AE244" s="461">
        <f t="shared" si="323"/>
        <v>0</v>
      </c>
      <c r="AF244" s="461">
        <f t="shared" si="324"/>
        <v>0</v>
      </c>
      <c r="AG244" s="461">
        <f t="shared" si="325"/>
        <v>0</v>
      </c>
      <c r="AH244" s="461">
        <f t="shared" si="326"/>
        <v>0</v>
      </c>
      <c r="AI244" s="461">
        <f t="shared" si="327"/>
        <v>0</v>
      </c>
      <c r="AJ244" s="461">
        <f t="shared" si="328"/>
        <v>0</v>
      </c>
      <c r="AK244" s="461">
        <f t="shared" si="329"/>
        <v>0</v>
      </c>
      <c r="AL244" s="461">
        <f t="shared" si="330"/>
        <v>0</v>
      </c>
      <c r="AM244" s="461">
        <f t="shared" si="331"/>
        <v>0</v>
      </c>
      <c r="AN244" s="461">
        <f t="shared" si="332"/>
        <v>0</v>
      </c>
      <c r="AO244" s="461">
        <f t="shared" si="333"/>
        <v>0</v>
      </c>
      <c r="AP244" s="461">
        <f t="shared" si="334"/>
        <v>0</v>
      </c>
      <c r="AQ244" s="461">
        <f t="shared" si="335"/>
        <v>0</v>
      </c>
      <c r="AR244" s="461">
        <f t="shared" si="336"/>
        <v>0</v>
      </c>
      <c r="AS244" s="461">
        <f t="shared" si="337"/>
        <v>0</v>
      </c>
      <c r="AT244" s="461">
        <f t="shared" si="338"/>
        <v>0</v>
      </c>
      <c r="AU244" s="461">
        <f t="shared" si="339"/>
        <v>0</v>
      </c>
      <c r="AV244" s="461">
        <f t="shared" si="340"/>
        <v>0</v>
      </c>
      <c r="AW244" s="461">
        <f t="shared" si="341"/>
        <v>0</v>
      </c>
      <c r="AX244" s="461">
        <f t="shared" si="342"/>
        <v>0</v>
      </c>
      <c r="AY244" s="461">
        <f t="shared" si="343"/>
        <v>0</v>
      </c>
      <c r="AZ244" s="461">
        <f t="shared" si="344"/>
        <v>0</v>
      </c>
      <c r="BA244" s="461">
        <f t="shared" si="345"/>
        <v>0</v>
      </c>
      <c r="BB244" s="461">
        <f t="shared" si="346"/>
        <v>0</v>
      </c>
      <c r="BC244" s="461">
        <f t="shared" si="347"/>
        <v>0</v>
      </c>
      <c r="BD244" s="461">
        <f t="shared" si="348"/>
        <v>0</v>
      </c>
      <c r="BE244" s="461">
        <f t="shared" si="349"/>
        <v>0</v>
      </c>
      <c r="BF244" s="461">
        <f t="shared" si="350"/>
        <v>0</v>
      </c>
      <c r="BG244" s="461">
        <f t="shared" si="351"/>
        <v>0</v>
      </c>
      <c r="BH244" s="265"/>
      <c r="BI244" s="367">
        <f>'6. Network Design'!M83</f>
        <v>0</v>
      </c>
      <c r="BJ244" s="223"/>
    </row>
    <row r="245" spans="3:63">
      <c r="C245" s="256" t="str">
        <f t="shared" si="296"/>
        <v>S26</v>
      </c>
      <c r="D245" s="256" t="str">
        <f t="shared" si="296"/>
        <v>OTHER: complete as required</v>
      </c>
      <c r="E245" s="461">
        <f t="shared" si="297"/>
        <v>0</v>
      </c>
      <c r="F245" s="461">
        <f t="shared" si="298"/>
        <v>0</v>
      </c>
      <c r="G245" s="461">
        <f t="shared" si="299"/>
        <v>0</v>
      </c>
      <c r="H245" s="461">
        <f t="shared" si="300"/>
        <v>0</v>
      </c>
      <c r="I245" s="461">
        <f t="shared" si="301"/>
        <v>0</v>
      </c>
      <c r="J245" s="461">
        <f t="shared" si="302"/>
        <v>0</v>
      </c>
      <c r="K245" s="461">
        <f t="shared" si="303"/>
        <v>0</v>
      </c>
      <c r="L245" s="461">
        <f t="shared" si="304"/>
        <v>0</v>
      </c>
      <c r="M245" s="461">
        <f t="shared" si="305"/>
        <v>0</v>
      </c>
      <c r="N245" s="461">
        <f t="shared" si="306"/>
        <v>0</v>
      </c>
      <c r="O245" s="461">
        <f t="shared" si="307"/>
        <v>0</v>
      </c>
      <c r="P245" s="461">
        <f t="shared" si="308"/>
        <v>0</v>
      </c>
      <c r="Q245" s="461">
        <f t="shared" si="309"/>
        <v>0</v>
      </c>
      <c r="R245" s="461">
        <f t="shared" si="310"/>
        <v>0</v>
      </c>
      <c r="S245" s="461">
        <f t="shared" si="311"/>
        <v>0</v>
      </c>
      <c r="T245" s="461">
        <f t="shared" si="312"/>
        <v>0</v>
      </c>
      <c r="U245" s="461">
        <f t="shared" si="313"/>
        <v>0</v>
      </c>
      <c r="V245" s="461">
        <f t="shared" si="314"/>
        <v>0</v>
      </c>
      <c r="W245" s="461">
        <f t="shared" si="315"/>
        <v>0</v>
      </c>
      <c r="X245" s="461">
        <f t="shared" si="316"/>
        <v>0</v>
      </c>
      <c r="Y245" s="461">
        <f t="shared" si="317"/>
        <v>0</v>
      </c>
      <c r="Z245" s="461">
        <f t="shared" si="318"/>
        <v>0</v>
      </c>
      <c r="AA245" s="461">
        <f t="shared" si="319"/>
        <v>0</v>
      </c>
      <c r="AB245" s="461">
        <f t="shared" si="320"/>
        <v>0</v>
      </c>
      <c r="AC245" s="461">
        <f t="shared" si="321"/>
        <v>0</v>
      </c>
      <c r="AD245" s="461">
        <f t="shared" si="322"/>
        <v>0</v>
      </c>
      <c r="AE245" s="461">
        <f t="shared" si="323"/>
        <v>0</v>
      </c>
      <c r="AF245" s="461">
        <f t="shared" si="324"/>
        <v>0</v>
      </c>
      <c r="AG245" s="461">
        <f t="shared" si="325"/>
        <v>0</v>
      </c>
      <c r="AH245" s="461">
        <f t="shared" si="326"/>
        <v>0</v>
      </c>
      <c r="AI245" s="461">
        <f t="shared" si="327"/>
        <v>0</v>
      </c>
      <c r="AJ245" s="461">
        <f t="shared" si="328"/>
        <v>0</v>
      </c>
      <c r="AK245" s="461">
        <f t="shared" si="329"/>
        <v>0</v>
      </c>
      <c r="AL245" s="461">
        <f t="shared" si="330"/>
        <v>0</v>
      </c>
      <c r="AM245" s="461">
        <f t="shared" si="331"/>
        <v>0</v>
      </c>
      <c r="AN245" s="461">
        <f t="shared" si="332"/>
        <v>0</v>
      </c>
      <c r="AO245" s="461">
        <f t="shared" si="333"/>
        <v>0</v>
      </c>
      <c r="AP245" s="461">
        <f t="shared" si="334"/>
        <v>0</v>
      </c>
      <c r="AQ245" s="461">
        <f t="shared" si="335"/>
        <v>0</v>
      </c>
      <c r="AR245" s="461">
        <f t="shared" si="336"/>
        <v>0</v>
      </c>
      <c r="AS245" s="461">
        <f t="shared" si="337"/>
        <v>0</v>
      </c>
      <c r="AT245" s="461">
        <f t="shared" si="338"/>
        <v>0</v>
      </c>
      <c r="AU245" s="461">
        <f t="shared" si="339"/>
        <v>0</v>
      </c>
      <c r="AV245" s="461">
        <f t="shared" si="340"/>
        <v>0</v>
      </c>
      <c r="AW245" s="461">
        <f t="shared" si="341"/>
        <v>0</v>
      </c>
      <c r="AX245" s="461">
        <f t="shared" si="342"/>
        <v>0</v>
      </c>
      <c r="AY245" s="461">
        <f t="shared" si="343"/>
        <v>0</v>
      </c>
      <c r="AZ245" s="461">
        <f t="shared" si="344"/>
        <v>0</v>
      </c>
      <c r="BA245" s="461">
        <f t="shared" si="345"/>
        <v>0</v>
      </c>
      <c r="BB245" s="461">
        <f t="shared" si="346"/>
        <v>0</v>
      </c>
      <c r="BC245" s="461">
        <f t="shared" si="347"/>
        <v>0</v>
      </c>
      <c r="BD245" s="461">
        <f t="shared" si="348"/>
        <v>0</v>
      </c>
      <c r="BE245" s="461">
        <f t="shared" si="349"/>
        <v>0</v>
      </c>
      <c r="BF245" s="461">
        <f t="shared" si="350"/>
        <v>0</v>
      </c>
      <c r="BG245" s="461">
        <f t="shared" si="351"/>
        <v>0</v>
      </c>
      <c r="BH245" s="265"/>
      <c r="BI245" s="367">
        <f>'6. Network Design'!M84</f>
        <v>0</v>
      </c>
      <c r="BJ245" s="223"/>
    </row>
    <row r="246" spans="3:63">
      <c r="C246" s="256" t="str">
        <f t="shared" si="296"/>
        <v>S27</v>
      </c>
      <c r="D246" s="256" t="str">
        <f t="shared" si="296"/>
        <v>OTHER: complete as required</v>
      </c>
      <c r="E246" s="461">
        <f t="shared" si="297"/>
        <v>0</v>
      </c>
      <c r="F246" s="461">
        <f t="shared" si="298"/>
        <v>0</v>
      </c>
      <c r="G246" s="461">
        <f t="shared" si="299"/>
        <v>0</v>
      </c>
      <c r="H246" s="461">
        <f t="shared" si="300"/>
        <v>0</v>
      </c>
      <c r="I246" s="461">
        <f t="shared" si="301"/>
        <v>0</v>
      </c>
      <c r="J246" s="461">
        <f t="shared" si="302"/>
        <v>0</v>
      </c>
      <c r="K246" s="461">
        <f t="shared" si="303"/>
        <v>0</v>
      </c>
      <c r="L246" s="461">
        <f t="shared" si="304"/>
        <v>0</v>
      </c>
      <c r="M246" s="461">
        <f t="shared" si="305"/>
        <v>0</v>
      </c>
      <c r="N246" s="461">
        <f t="shared" si="306"/>
        <v>0</v>
      </c>
      <c r="O246" s="461">
        <f t="shared" si="307"/>
        <v>0</v>
      </c>
      <c r="P246" s="461">
        <f t="shared" si="308"/>
        <v>0</v>
      </c>
      <c r="Q246" s="461">
        <f t="shared" si="309"/>
        <v>0</v>
      </c>
      <c r="R246" s="461">
        <f t="shared" si="310"/>
        <v>0</v>
      </c>
      <c r="S246" s="461">
        <f t="shared" si="311"/>
        <v>0</v>
      </c>
      <c r="T246" s="461">
        <f t="shared" si="312"/>
        <v>0</v>
      </c>
      <c r="U246" s="461">
        <f t="shared" si="313"/>
        <v>0</v>
      </c>
      <c r="V246" s="461">
        <f t="shared" si="314"/>
        <v>0</v>
      </c>
      <c r="W246" s="461">
        <f t="shared" si="315"/>
        <v>0</v>
      </c>
      <c r="X246" s="461">
        <f t="shared" si="316"/>
        <v>0</v>
      </c>
      <c r="Y246" s="461">
        <f t="shared" si="317"/>
        <v>0</v>
      </c>
      <c r="Z246" s="461">
        <f t="shared" si="318"/>
        <v>0</v>
      </c>
      <c r="AA246" s="461">
        <f t="shared" si="319"/>
        <v>0</v>
      </c>
      <c r="AB246" s="461">
        <f t="shared" si="320"/>
        <v>0</v>
      </c>
      <c r="AC246" s="461">
        <f t="shared" si="321"/>
        <v>0</v>
      </c>
      <c r="AD246" s="461">
        <f t="shared" si="322"/>
        <v>0</v>
      </c>
      <c r="AE246" s="461">
        <f t="shared" si="323"/>
        <v>0</v>
      </c>
      <c r="AF246" s="461">
        <f t="shared" si="324"/>
        <v>0</v>
      </c>
      <c r="AG246" s="461">
        <f t="shared" si="325"/>
        <v>0</v>
      </c>
      <c r="AH246" s="461">
        <f t="shared" si="326"/>
        <v>0</v>
      </c>
      <c r="AI246" s="461">
        <f t="shared" si="327"/>
        <v>0</v>
      </c>
      <c r="AJ246" s="461">
        <f t="shared" si="328"/>
        <v>0</v>
      </c>
      <c r="AK246" s="461">
        <f t="shared" si="329"/>
        <v>0</v>
      </c>
      <c r="AL246" s="461">
        <f t="shared" si="330"/>
        <v>0</v>
      </c>
      <c r="AM246" s="461">
        <f t="shared" si="331"/>
        <v>0</v>
      </c>
      <c r="AN246" s="461">
        <f t="shared" si="332"/>
        <v>0</v>
      </c>
      <c r="AO246" s="461">
        <f t="shared" si="333"/>
        <v>0</v>
      </c>
      <c r="AP246" s="461">
        <f t="shared" si="334"/>
        <v>0</v>
      </c>
      <c r="AQ246" s="461">
        <f t="shared" si="335"/>
        <v>0</v>
      </c>
      <c r="AR246" s="461">
        <f t="shared" si="336"/>
        <v>0</v>
      </c>
      <c r="AS246" s="461">
        <f t="shared" si="337"/>
        <v>0</v>
      </c>
      <c r="AT246" s="461">
        <f t="shared" si="338"/>
        <v>0</v>
      </c>
      <c r="AU246" s="461">
        <f t="shared" si="339"/>
        <v>0</v>
      </c>
      <c r="AV246" s="461">
        <f t="shared" si="340"/>
        <v>0</v>
      </c>
      <c r="AW246" s="461">
        <f t="shared" si="341"/>
        <v>0</v>
      </c>
      <c r="AX246" s="461">
        <f t="shared" si="342"/>
        <v>0</v>
      </c>
      <c r="AY246" s="461">
        <f t="shared" si="343"/>
        <v>0</v>
      </c>
      <c r="AZ246" s="461">
        <f t="shared" si="344"/>
        <v>0</v>
      </c>
      <c r="BA246" s="461">
        <f t="shared" si="345"/>
        <v>0</v>
      </c>
      <c r="BB246" s="461">
        <f t="shared" si="346"/>
        <v>0</v>
      </c>
      <c r="BC246" s="461">
        <f t="shared" si="347"/>
        <v>0</v>
      </c>
      <c r="BD246" s="461">
        <f t="shared" si="348"/>
        <v>0</v>
      </c>
      <c r="BE246" s="461">
        <f t="shared" si="349"/>
        <v>0</v>
      </c>
      <c r="BF246" s="461">
        <f t="shared" si="350"/>
        <v>0</v>
      </c>
      <c r="BG246" s="461">
        <f t="shared" si="351"/>
        <v>0</v>
      </c>
      <c r="BH246" s="265"/>
      <c r="BI246" s="367">
        <f>'6. Network Design'!M85</f>
        <v>0</v>
      </c>
      <c r="BJ246" s="223"/>
    </row>
    <row r="247" spans="3:63">
      <c r="C247" s="256" t="str">
        <f t="shared" si="296"/>
        <v>S28</v>
      </c>
      <c r="D247" s="256" t="str">
        <f t="shared" si="296"/>
        <v>OTHER: complete as required</v>
      </c>
      <c r="E247" s="461">
        <f t="shared" si="297"/>
        <v>0</v>
      </c>
      <c r="F247" s="461">
        <f t="shared" si="298"/>
        <v>0</v>
      </c>
      <c r="G247" s="461">
        <f t="shared" si="299"/>
        <v>0</v>
      </c>
      <c r="H247" s="461">
        <f t="shared" si="300"/>
        <v>0</v>
      </c>
      <c r="I247" s="461">
        <f t="shared" si="301"/>
        <v>0</v>
      </c>
      <c r="J247" s="461">
        <f t="shared" si="302"/>
        <v>0</v>
      </c>
      <c r="K247" s="461">
        <f t="shared" si="303"/>
        <v>0</v>
      </c>
      <c r="L247" s="461">
        <f t="shared" si="304"/>
        <v>0</v>
      </c>
      <c r="M247" s="461">
        <f t="shared" si="305"/>
        <v>0</v>
      </c>
      <c r="N247" s="461">
        <f t="shared" si="306"/>
        <v>0</v>
      </c>
      <c r="O247" s="461">
        <f t="shared" si="307"/>
        <v>0</v>
      </c>
      <c r="P247" s="461">
        <f t="shared" si="308"/>
        <v>0</v>
      </c>
      <c r="Q247" s="461">
        <f t="shared" si="309"/>
        <v>0</v>
      </c>
      <c r="R247" s="461">
        <f t="shared" si="310"/>
        <v>0</v>
      </c>
      <c r="S247" s="461">
        <f t="shared" si="311"/>
        <v>0</v>
      </c>
      <c r="T247" s="461">
        <f t="shared" si="312"/>
        <v>0</v>
      </c>
      <c r="U247" s="461">
        <f t="shared" si="313"/>
        <v>0</v>
      </c>
      <c r="V247" s="461">
        <f t="shared" si="314"/>
        <v>0</v>
      </c>
      <c r="W247" s="461">
        <f t="shared" si="315"/>
        <v>0</v>
      </c>
      <c r="X247" s="461">
        <f t="shared" si="316"/>
        <v>0</v>
      </c>
      <c r="Y247" s="461">
        <f t="shared" si="317"/>
        <v>0</v>
      </c>
      <c r="Z247" s="461">
        <f t="shared" si="318"/>
        <v>0</v>
      </c>
      <c r="AA247" s="461">
        <f t="shared" si="319"/>
        <v>0</v>
      </c>
      <c r="AB247" s="461">
        <f t="shared" si="320"/>
        <v>0</v>
      </c>
      <c r="AC247" s="461">
        <f t="shared" si="321"/>
        <v>0</v>
      </c>
      <c r="AD247" s="461">
        <f t="shared" si="322"/>
        <v>0</v>
      </c>
      <c r="AE247" s="461">
        <f t="shared" si="323"/>
        <v>0</v>
      </c>
      <c r="AF247" s="461">
        <f t="shared" si="324"/>
        <v>0</v>
      </c>
      <c r="AG247" s="461">
        <f t="shared" si="325"/>
        <v>0</v>
      </c>
      <c r="AH247" s="461">
        <f t="shared" si="326"/>
        <v>0</v>
      </c>
      <c r="AI247" s="461">
        <f t="shared" si="327"/>
        <v>0</v>
      </c>
      <c r="AJ247" s="461">
        <f t="shared" si="328"/>
        <v>0</v>
      </c>
      <c r="AK247" s="461">
        <f t="shared" si="329"/>
        <v>0</v>
      </c>
      <c r="AL247" s="461">
        <f t="shared" si="330"/>
        <v>0</v>
      </c>
      <c r="AM247" s="461">
        <f t="shared" si="331"/>
        <v>0</v>
      </c>
      <c r="AN247" s="461">
        <f t="shared" si="332"/>
        <v>0</v>
      </c>
      <c r="AO247" s="461">
        <f t="shared" si="333"/>
        <v>0</v>
      </c>
      <c r="AP247" s="461">
        <f t="shared" si="334"/>
        <v>0</v>
      </c>
      <c r="AQ247" s="461">
        <f t="shared" si="335"/>
        <v>0</v>
      </c>
      <c r="AR247" s="461">
        <f t="shared" si="336"/>
        <v>0</v>
      </c>
      <c r="AS247" s="461">
        <f t="shared" si="337"/>
        <v>0</v>
      </c>
      <c r="AT247" s="461">
        <f t="shared" si="338"/>
        <v>0</v>
      </c>
      <c r="AU247" s="461">
        <f t="shared" si="339"/>
        <v>0</v>
      </c>
      <c r="AV247" s="461">
        <f t="shared" si="340"/>
        <v>0</v>
      </c>
      <c r="AW247" s="461">
        <f t="shared" si="341"/>
        <v>0</v>
      </c>
      <c r="AX247" s="461">
        <f t="shared" si="342"/>
        <v>0</v>
      </c>
      <c r="AY247" s="461">
        <f t="shared" si="343"/>
        <v>0</v>
      </c>
      <c r="AZ247" s="461">
        <f t="shared" si="344"/>
        <v>0</v>
      </c>
      <c r="BA247" s="461">
        <f t="shared" si="345"/>
        <v>0</v>
      </c>
      <c r="BB247" s="461">
        <f t="shared" si="346"/>
        <v>0</v>
      </c>
      <c r="BC247" s="461">
        <f t="shared" si="347"/>
        <v>0</v>
      </c>
      <c r="BD247" s="461">
        <f t="shared" si="348"/>
        <v>0</v>
      </c>
      <c r="BE247" s="461">
        <f t="shared" si="349"/>
        <v>0</v>
      </c>
      <c r="BF247" s="461">
        <f t="shared" si="350"/>
        <v>0</v>
      </c>
      <c r="BG247" s="461">
        <f t="shared" si="351"/>
        <v>0</v>
      </c>
      <c r="BH247" s="265"/>
      <c r="BI247" s="367">
        <f>'6. Network Design'!M86</f>
        <v>0</v>
      </c>
      <c r="BJ247" s="223"/>
    </row>
    <row r="248" spans="3:63">
      <c r="C248" s="256" t="str">
        <f t="shared" si="296"/>
        <v>S29</v>
      </c>
      <c r="D248" s="256" t="str">
        <f t="shared" si="296"/>
        <v>OTHER: complete as required</v>
      </c>
      <c r="E248" s="461">
        <f t="shared" si="297"/>
        <v>0</v>
      </c>
      <c r="F248" s="461">
        <f t="shared" si="298"/>
        <v>0</v>
      </c>
      <c r="G248" s="461">
        <f t="shared" si="299"/>
        <v>0</v>
      </c>
      <c r="H248" s="461">
        <f t="shared" si="300"/>
        <v>0</v>
      </c>
      <c r="I248" s="461">
        <f t="shared" si="301"/>
        <v>0</v>
      </c>
      <c r="J248" s="461">
        <f t="shared" si="302"/>
        <v>0</v>
      </c>
      <c r="K248" s="461">
        <f t="shared" si="303"/>
        <v>0</v>
      </c>
      <c r="L248" s="461">
        <f t="shared" si="304"/>
        <v>0</v>
      </c>
      <c r="M248" s="461">
        <f t="shared" si="305"/>
        <v>0</v>
      </c>
      <c r="N248" s="461">
        <f t="shared" si="306"/>
        <v>0</v>
      </c>
      <c r="O248" s="461">
        <f t="shared" si="307"/>
        <v>0</v>
      </c>
      <c r="P248" s="461">
        <f t="shared" si="308"/>
        <v>0</v>
      </c>
      <c r="Q248" s="461">
        <f t="shared" si="309"/>
        <v>0</v>
      </c>
      <c r="R248" s="461">
        <f t="shared" si="310"/>
        <v>0</v>
      </c>
      <c r="S248" s="461">
        <f t="shared" si="311"/>
        <v>0</v>
      </c>
      <c r="T248" s="461">
        <f t="shared" si="312"/>
        <v>0</v>
      </c>
      <c r="U248" s="461">
        <f t="shared" si="313"/>
        <v>0</v>
      </c>
      <c r="V248" s="461">
        <f t="shared" si="314"/>
        <v>0</v>
      </c>
      <c r="W248" s="461">
        <f t="shared" si="315"/>
        <v>0</v>
      </c>
      <c r="X248" s="461">
        <f t="shared" si="316"/>
        <v>0</v>
      </c>
      <c r="Y248" s="461">
        <f t="shared" si="317"/>
        <v>0</v>
      </c>
      <c r="Z248" s="461">
        <f t="shared" si="318"/>
        <v>0</v>
      </c>
      <c r="AA248" s="461">
        <f t="shared" si="319"/>
        <v>0</v>
      </c>
      <c r="AB248" s="461">
        <f t="shared" si="320"/>
        <v>0</v>
      </c>
      <c r="AC248" s="461">
        <f t="shared" si="321"/>
        <v>0</v>
      </c>
      <c r="AD248" s="461">
        <f t="shared" si="322"/>
        <v>0</v>
      </c>
      <c r="AE248" s="461">
        <f t="shared" si="323"/>
        <v>0</v>
      </c>
      <c r="AF248" s="461">
        <f t="shared" si="324"/>
        <v>0</v>
      </c>
      <c r="AG248" s="461">
        <f t="shared" si="325"/>
        <v>0</v>
      </c>
      <c r="AH248" s="461">
        <f t="shared" si="326"/>
        <v>0</v>
      </c>
      <c r="AI248" s="461">
        <f t="shared" si="327"/>
        <v>0</v>
      </c>
      <c r="AJ248" s="461">
        <f t="shared" si="328"/>
        <v>0</v>
      </c>
      <c r="AK248" s="461">
        <f t="shared" si="329"/>
        <v>0</v>
      </c>
      <c r="AL248" s="461">
        <f t="shared" si="330"/>
        <v>0</v>
      </c>
      <c r="AM248" s="461">
        <f t="shared" si="331"/>
        <v>0</v>
      </c>
      <c r="AN248" s="461">
        <f t="shared" si="332"/>
        <v>0</v>
      </c>
      <c r="AO248" s="461">
        <f t="shared" si="333"/>
        <v>0</v>
      </c>
      <c r="AP248" s="461">
        <f t="shared" si="334"/>
        <v>0</v>
      </c>
      <c r="AQ248" s="461">
        <f t="shared" si="335"/>
        <v>0</v>
      </c>
      <c r="AR248" s="461">
        <f t="shared" si="336"/>
        <v>0</v>
      </c>
      <c r="AS248" s="461">
        <f t="shared" si="337"/>
        <v>0</v>
      </c>
      <c r="AT248" s="461">
        <f t="shared" si="338"/>
        <v>0</v>
      </c>
      <c r="AU248" s="461">
        <f t="shared" si="339"/>
        <v>0</v>
      </c>
      <c r="AV248" s="461">
        <f t="shared" si="340"/>
        <v>0</v>
      </c>
      <c r="AW248" s="461">
        <f t="shared" si="341"/>
        <v>0</v>
      </c>
      <c r="AX248" s="461">
        <f t="shared" si="342"/>
        <v>0</v>
      </c>
      <c r="AY248" s="461">
        <f t="shared" si="343"/>
        <v>0</v>
      </c>
      <c r="AZ248" s="461">
        <f t="shared" si="344"/>
        <v>0</v>
      </c>
      <c r="BA248" s="461">
        <f t="shared" si="345"/>
        <v>0</v>
      </c>
      <c r="BB248" s="461">
        <f t="shared" si="346"/>
        <v>0</v>
      </c>
      <c r="BC248" s="461">
        <f t="shared" si="347"/>
        <v>0</v>
      </c>
      <c r="BD248" s="461">
        <f t="shared" si="348"/>
        <v>0</v>
      </c>
      <c r="BE248" s="461">
        <f t="shared" si="349"/>
        <v>0</v>
      </c>
      <c r="BF248" s="461">
        <f t="shared" si="350"/>
        <v>0</v>
      </c>
      <c r="BG248" s="461">
        <f t="shared" si="351"/>
        <v>0</v>
      </c>
      <c r="BH248" s="265"/>
      <c r="BI248" s="367">
        <f>'6. Network Design'!M87</f>
        <v>0</v>
      </c>
      <c r="BJ248" s="223"/>
    </row>
    <row r="249" spans="3:63">
      <c r="C249" s="256" t="str">
        <f t="shared" si="296"/>
        <v>S30</v>
      </c>
      <c r="D249" s="256" t="str">
        <f t="shared" si="296"/>
        <v>OTHER: complete as required</v>
      </c>
      <c r="E249" s="461">
        <f t="shared" si="297"/>
        <v>0</v>
      </c>
      <c r="F249" s="461">
        <f t="shared" si="298"/>
        <v>0</v>
      </c>
      <c r="G249" s="461">
        <f t="shared" si="299"/>
        <v>0</v>
      </c>
      <c r="H249" s="461">
        <f t="shared" si="300"/>
        <v>0</v>
      </c>
      <c r="I249" s="461">
        <f t="shared" si="301"/>
        <v>0</v>
      </c>
      <c r="J249" s="461">
        <f t="shared" si="302"/>
        <v>0</v>
      </c>
      <c r="K249" s="461">
        <f t="shared" si="303"/>
        <v>0</v>
      </c>
      <c r="L249" s="461">
        <f t="shared" si="304"/>
        <v>0</v>
      </c>
      <c r="M249" s="461">
        <f t="shared" si="305"/>
        <v>0</v>
      </c>
      <c r="N249" s="461">
        <f t="shared" si="306"/>
        <v>0</v>
      </c>
      <c r="O249" s="461">
        <f t="shared" si="307"/>
        <v>0</v>
      </c>
      <c r="P249" s="461">
        <f t="shared" si="308"/>
        <v>0</v>
      </c>
      <c r="Q249" s="461">
        <f t="shared" si="309"/>
        <v>0</v>
      </c>
      <c r="R249" s="461">
        <f t="shared" si="310"/>
        <v>0</v>
      </c>
      <c r="S249" s="461">
        <f t="shared" si="311"/>
        <v>0</v>
      </c>
      <c r="T249" s="461">
        <f t="shared" si="312"/>
        <v>0</v>
      </c>
      <c r="U249" s="461">
        <f t="shared" si="313"/>
        <v>0</v>
      </c>
      <c r="V249" s="461">
        <f t="shared" si="314"/>
        <v>0</v>
      </c>
      <c r="W249" s="461">
        <f t="shared" si="315"/>
        <v>0</v>
      </c>
      <c r="X249" s="461">
        <f t="shared" si="316"/>
        <v>0</v>
      </c>
      <c r="Y249" s="461">
        <f t="shared" si="317"/>
        <v>0</v>
      </c>
      <c r="Z249" s="461">
        <f t="shared" si="318"/>
        <v>0</v>
      </c>
      <c r="AA249" s="461">
        <f t="shared" si="319"/>
        <v>0</v>
      </c>
      <c r="AB249" s="461">
        <f t="shared" si="320"/>
        <v>0</v>
      </c>
      <c r="AC249" s="461">
        <f t="shared" si="321"/>
        <v>0</v>
      </c>
      <c r="AD249" s="461">
        <f t="shared" si="322"/>
        <v>0</v>
      </c>
      <c r="AE249" s="461">
        <f t="shared" si="323"/>
        <v>0</v>
      </c>
      <c r="AF249" s="461">
        <f t="shared" si="324"/>
        <v>0</v>
      </c>
      <c r="AG249" s="461">
        <f t="shared" si="325"/>
        <v>0</v>
      </c>
      <c r="AH249" s="461">
        <f t="shared" si="326"/>
        <v>0</v>
      </c>
      <c r="AI249" s="461">
        <f t="shared" si="327"/>
        <v>0</v>
      </c>
      <c r="AJ249" s="461">
        <f t="shared" si="328"/>
        <v>0</v>
      </c>
      <c r="AK249" s="461">
        <f t="shared" si="329"/>
        <v>0</v>
      </c>
      <c r="AL249" s="461">
        <f t="shared" si="330"/>
        <v>0</v>
      </c>
      <c r="AM249" s="461">
        <f t="shared" si="331"/>
        <v>0</v>
      </c>
      <c r="AN249" s="461">
        <f t="shared" si="332"/>
        <v>0</v>
      </c>
      <c r="AO249" s="461">
        <f t="shared" si="333"/>
        <v>0</v>
      </c>
      <c r="AP249" s="461">
        <f t="shared" si="334"/>
        <v>0</v>
      </c>
      <c r="AQ249" s="461">
        <f t="shared" si="335"/>
        <v>0</v>
      </c>
      <c r="AR249" s="461">
        <f t="shared" si="336"/>
        <v>0</v>
      </c>
      <c r="AS249" s="461">
        <f t="shared" si="337"/>
        <v>0</v>
      </c>
      <c r="AT249" s="461">
        <f t="shared" si="338"/>
        <v>0</v>
      </c>
      <c r="AU249" s="461">
        <f t="shared" si="339"/>
        <v>0</v>
      </c>
      <c r="AV249" s="461">
        <f t="shared" si="340"/>
        <v>0</v>
      </c>
      <c r="AW249" s="461">
        <f t="shared" si="341"/>
        <v>0</v>
      </c>
      <c r="AX249" s="461">
        <f t="shared" si="342"/>
        <v>0</v>
      </c>
      <c r="AY249" s="461">
        <f t="shared" si="343"/>
        <v>0</v>
      </c>
      <c r="AZ249" s="461">
        <f t="shared" si="344"/>
        <v>0</v>
      </c>
      <c r="BA249" s="461">
        <f t="shared" si="345"/>
        <v>0</v>
      </c>
      <c r="BB249" s="461">
        <f t="shared" si="346"/>
        <v>0</v>
      </c>
      <c r="BC249" s="461">
        <f t="shared" si="347"/>
        <v>0</v>
      </c>
      <c r="BD249" s="461">
        <f t="shared" si="348"/>
        <v>0</v>
      </c>
      <c r="BE249" s="461">
        <f t="shared" si="349"/>
        <v>0</v>
      </c>
      <c r="BF249" s="461">
        <f t="shared" si="350"/>
        <v>0</v>
      </c>
      <c r="BG249" s="461">
        <f t="shared" si="351"/>
        <v>0</v>
      </c>
      <c r="BH249" s="265"/>
      <c r="BI249" s="367">
        <f>'6. Network Design'!M88</f>
        <v>0</v>
      </c>
      <c r="BJ249" s="223"/>
    </row>
    <row r="250" spans="3:63">
      <c r="C250" s="256" t="str">
        <f>C216</f>
        <v>End</v>
      </c>
      <c r="D250" s="238" t="s">
        <v>2</v>
      </c>
      <c r="E250" s="462">
        <f t="shared" ref="E250:AH250" si="352">SUM(E220:E249)</f>
        <v>0.99999999999999989</v>
      </c>
      <c r="F250" s="462">
        <f t="shared" si="352"/>
        <v>0.99999999999999978</v>
      </c>
      <c r="G250" s="462">
        <f t="shared" si="352"/>
        <v>0.99999999999999989</v>
      </c>
      <c r="H250" s="462">
        <f t="shared" si="352"/>
        <v>0.99999999999999978</v>
      </c>
      <c r="I250" s="462">
        <f t="shared" si="352"/>
        <v>0.99999999999999989</v>
      </c>
      <c r="J250" s="462">
        <f t="shared" si="352"/>
        <v>0.99999999999999978</v>
      </c>
      <c r="K250" s="462">
        <f t="shared" si="352"/>
        <v>1.0000000000000002</v>
      </c>
      <c r="L250" s="462">
        <f t="shared" si="352"/>
        <v>1.0000000000000004</v>
      </c>
      <c r="M250" s="462">
        <f t="shared" si="352"/>
        <v>1.0000000000000004</v>
      </c>
      <c r="N250" s="462">
        <f t="shared" si="352"/>
        <v>0.99999999999999989</v>
      </c>
      <c r="O250" s="462">
        <f t="shared" si="352"/>
        <v>0.99999999999999989</v>
      </c>
      <c r="P250" s="462">
        <f t="shared" si="352"/>
        <v>1</v>
      </c>
      <c r="Q250" s="462">
        <f t="shared" si="352"/>
        <v>1</v>
      </c>
      <c r="R250" s="462">
        <f t="shared" si="352"/>
        <v>1.0000000000000004</v>
      </c>
      <c r="S250" s="462">
        <f t="shared" si="352"/>
        <v>1.0000000000000004</v>
      </c>
      <c r="T250" s="462">
        <f t="shared" si="352"/>
        <v>1</v>
      </c>
      <c r="U250" s="462">
        <f t="shared" si="352"/>
        <v>1.0000000000000002</v>
      </c>
      <c r="V250" s="462">
        <f t="shared" si="352"/>
        <v>1.0000000000000002</v>
      </c>
      <c r="W250" s="462">
        <f t="shared" si="352"/>
        <v>1</v>
      </c>
      <c r="X250" s="462">
        <f t="shared" si="352"/>
        <v>0.99999999999999989</v>
      </c>
      <c r="Y250" s="462">
        <f t="shared" si="352"/>
        <v>1</v>
      </c>
      <c r="Z250" s="462">
        <f t="shared" si="352"/>
        <v>1</v>
      </c>
      <c r="AA250" s="462">
        <f t="shared" si="352"/>
        <v>1</v>
      </c>
      <c r="AB250" s="462">
        <f t="shared" si="352"/>
        <v>0.99999999999999978</v>
      </c>
      <c r="AC250" s="462">
        <f t="shared" si="352"/>
        <v>0.99999999999999978</v>
      </c>
      <c r="AD250" s="462">
        <f t="shared" si="352"/>
        <v>0</v>
      </c>
      <c r="AE250" s="462">
        <f t="shared" si="352"/>
        <v>0</v>
      </c>
      <c r="AF250" s="462">
        <f t="shared" si="352"/>
        <v>0</v>
      </c>
      <c r="AG250" s="462">
        <f t="shared" si="352"/>
        <v>0</v>
      </c>
      <c r="AH250" s="462">
        <f t="shared" si="352"/>
        <v>0</v>
      </c>
      <c r="AI250" s="462">
        <f t="shared" ref="AI250:BG250" si="353">SUM(AI220:AI249)</f>
        <v>0.99999999999999989</v>
      </c>
      <c r="AJ250" s="462">
        <f t="shared" si="353"/>
        <v>0.99999999999999978</v>
      </c>
      <c r="AK250" s="462">
        <f t="shared" si="353"/>
        <v>0.99999999999999989</v>
      </c>
      <c r="AL250" s="462">
        <f t="shared" si="353"/>
        <v>0.99999999999999978</v>
      </c>
      <c r="AM250" s="462">
        <f t="shared" si="353"/>
        <v>0.99999999999999989</v>
      </c>
      <c r="AN250" s="462">
        <f t="shared" si="353"/>
        <v>1.0000000000000004</v>
      </c>
      <c r="AO250" s="462">
        <f t="shared" si="353"/>
        <v>1.0000000000000004</v>
      </c>
      <c r="AP250" s="462">
        <f t="shared" si="353"/>
        <v>0.99999999999999989</v>
      </c>
      <c r="AQ250" s="462">
        <f t="shared" si="353"/>
        <v>1</v>
      </c>
      <c r="AR250" s="462">
        <f t="shared" si="353"/>
        <v>1.0000000000000004</v>
      </c>
      <c r="AS250" s="462">
        <f t="shared" si="353"/>
        <v>1</v>
      </c>
      <c r="AT250" s="462">
        <f t="shared" si="353"/>
        <v>1.0000000000000002</v>
      </c>
      <c r="AU250" s="462">
        <f t="shared" si="353"/>
        <v>1.0000000000000002</v>
      </c>
      <c r="AV250" s="462">
        <f t="shared" si="353"/>
        <v>1</v>
      </c>
      <c r="AW250" s="462">
        <f t="shared" si="353"/>
        <v>0.99999999999999989</v>
      </c>
      <c r="AX250" s="462">
        <f t="shared" si="353"/>
        <v>1</v>
      </c>
      <c r="AY250" s="462">
        <f t="shared" si="353"/>
        <v>0.99999999999999978</v>
      </c>
      <c r="AZ250" s="462">
        <f t="shared" si="353"/>
        <v>0</v>
      </c>
      <c r="BA250" s="462">
        <f t="shared" si="353"/>
        <v>0</v>
      </c>
      <c r="BB250" s="462">
        <f t="shared" si="353"/>
        <v>0</v>
      </c>
      <c r="BC250" s="462">
        <f t="shared" si="353"/>
        <v>0</v>
      </c>
      <c r="BD250" s="462">
        <f t="shared" si="353"/>
        <v>0</v>
      </c>
      <c r="BE250" s="462">
        <f t="shared" si="353"/>
        <v>0</v>
      </c>
      <c r="BF250" s="462">
        <f t="shared" si="353"/>
        <v>0</v>
      </c>
      <c r="BG250" s="462">
        <f t="shared" si="353"/>
        <v>0</v>
      </c>
      <c r="BH250" s="265"/>
      <c r="BI250" s="463">
        <f>SUM(BI220:BI249)</f>
        <v>127235.37060456892</v>
      </c>
      <c r="BJ250" s="493" t="str">
        <f>IF(BI250='6. Network Design'!M89,"OK","Not OK")</f>
        <v>OK</v>
      </c>
      <c r="BK250" s="494"/>
    </row>
    <row r="252" spans="3:63">
      <c r="BI252" s="714">
        <f>'6. Network Design'!N58</f>
        <v>2020</v>
      </c>
    </row>
    <row r="253" spans="3:63">
      <c r="C253" s="170">
        <f>'C. Masterfiles'!D149</f>
        <v>2020</v>
      </c>
      <c r="D253" s="238" t="s">
        <v>285</v>
      </c>
      <c r="E253" s="459" t="str">
        <f>E219</f>
        <v>TRX</v>
      </c>
      <c r="F253" s="459" t="str">
        <f t="shared" ref="F253:AH253" si="354">F219</f>
        <v>Radio</v>
      </c>
      <c r="G253" s="459" t="str">
        <f t="shared" si="354"/>
        <v>BTS</v>
      </c>
      <c r="H253" s="459" t="str">
        <f t="shared" si="354"/>
        <v>Node B</v>
      </c>
      <c r="I253" s="459" t="str">
        <f t="shared" si="354"/>
        <v>BSC</v>
      </c>
      <c r="J253" s="459" t="str">
        <f t="shared" si="354"/>
        <v>RNC</v>
      </c>
      <c r="K253" s="459" t="str">
        <f t="shared" si="354"/>
        <v>MSC</v>
      </c>
      <c r="L253" s="459" t="str">
        <f t="shared" si="354"/>
        <v>HLR</v>
      </c>
      <c r="M253" s="459" t="str">
        <f t="shared" si="354"/>
        <v>PPP</v>
      </c>
      <c r="N253" s="459" t="str">
        <f t="shared" si="354"/>
        <v>SMSG</v>
      </c>
      <c r="O253" s="459" t="str">
        <f t="shared" si="354"/>
        <v>SMSC</v>
      </c>
      <c r="P253" s="459" t="str">
        <f t="shared" si="354"/>
        <v>MMSC</v>
      </c>
      <c r="Q253" s="459" t="str">
        <f t="shared" si="354"/>
        <v>VMS</v>
      </c>
      <c r="R253" s="459" t="str">
        <f t="shared" si="354"/>
        <v>NMS</v>
      </c>
      <c r="S253" s="459" t="str">
        <f t="shared" si="354"/>
        <v>OSS</v>
      </c>
      <c r="T253" s="459" t="str">
        <f t="shared" si="354"/>
        <v>GPRS</v>
      </c>
      <c r="U253" s="459" t="str">
        <f t="shared" si="354"/>
        <v>BIL</v>
      </c>
      <c r="V253" s="459" t="str">
        <f t="shared" si="354"/>
        <v>IBIL</v>
      </c>
      <c r="W253" s="459" t="str">
        <f t="shared" si="354"/>
        <v>IGW</v>
      </c>
      <c r="X253" s="459" t="str">
        <f t="shared" si="354"/>
        <v>INT</v>
      </c>
      <c r="Y253" s="459" t="str">
        <f t="shared" si="354"/>
        <v>SGSN</v>
      </c>
      <c r="Z253" s="459" t="str">
        <f t="shared" si="354"/>
        <v>GGSN</v>
      </c>
      <c r="AA253" s="459" t="str">
        <f t="shared" si="354"/>
        <v>IN/NGN</v>
      </c>
      <c r="AB253" s="459" t="str">
        <f t="shared" si="354"/>
        <v>eNodeB</v>
      </c>
      <c r="AC253" s="459" t="str">
        <f t="shared" si="354"/>
        <v>eNodeB Radio</v>
      </c>
      <c r="AD253" s="459" t="str">
        <f t="shared" si="354"/>
        <v>OTHER</v>
      </c>
      <c r="AE253" s="459" t="str">
        <f t="shared" si="354"/>
        <v>OTHER</v>
      </c>
      <c r="AF253" s="459" t="str">
        <f t="shared" si="354"/>
        <v>OTHER</v>
      </c>
      <c r="AG253" s="459" t="str">
        <f t="shared" si="354"/>
        <v>OTHER</v>
      </c>
      <c r="AH253" s="459" t="str">
        <f t="shared" si="354"/>
        <v>OTHER</v>
      </c>
      <c r="AI253" s="459" t="str">
        <f>AI219</f>
        <v>BTS-BSC</v>
      </c>
      <c r="AJ253" s="459" t="str">
        <f t="shared" ref="AJ253:BG253" si="355">AJ219</f>
        <v>Node B-RNC</v>
      </c>
      <c r="AK253" s="459" t="str">
        <f t="shared" si="355"/>
        <v>BSC-MSC</v>
      </c>
      <c r="AL253" s="459" t="str">
        <f t="shared" si="355"/>
        <v>RNC-MSC</v>
      </c>
      <c r="AM253" s="459" t="str">
        <f t="shared" si="355"/>
        <v>MSC-MSC</v>
      </c>
      <c r="AN253" s="459" t="str">
        <f t="shared" si="355"/>
        <v>MSC-PPP</v>
      </c>
      <c r="AO253" s="459" t="str">
        <f t="shared" si="355"/>
        <v>MSC-HLR</v>
      </c>
      <c r="AP253" s="459" t="str">
        <f t="shared" si="355"/>
        <v>MSC-SMS</v>
      </c>
      <c r="AQ253" s="459" t="str">
        <f t="shared" si="355"/>
        <v>MSC-MMS</v>
      </c>
      <c r="AR253" s="459" t="str">
        <f t="shared" si="355"/>
        <v>MSC-OSS</v>
      </c>
      <c r="AS253" s="459" t="str">
        <f t="shared" si="355"/>
        <v>MSC-GPRS</v>
      </c>
      <c r="AT253" s="459" t="str">
        <f t="shared" si="355"/>
        <v>MSC-BIL</v>
      </c>
      <c r="AU253" s="459" t="str">
        <f t="shared" si="355"/>
        <v>MSC-IBIL</v>
      </c>
      <c r="AV253" s="459" t="str">
        <f t="shared" si="355"/>
        <v>MSC-IGW</v>
      </c>
      <c r="AW253" s="459" t="str">
        <f t="shared" si="355"/>
        <v>MSC-INT</v>
      </c>
      <c r="AX253" s="459" t="str">
        <f t="shared" si="355"/>
        <v>MSC-IN/NGIN</v>
      </c>
      <c r="AY253" s="459" t="str">
        <f t="shared" si="355"/>
        <v>eNodeB-MSC</v>
      </c>
      <c r="AZ253" s="459" t="str">
        <f t="shared" si="355"/>
        <v>OTHER: complete as required</v>
      </c>
      <c r="BA253" s="459" t="str">
        <f t="shared" si="355"/>
        <v>OTHER: complete as required</v>
      </c>
      <c r="BB253" s="459" t="str">
        <f t="shared" si="355"/>
        <v>OTHER: complete as required</v>
      </c>
      <c r="BC253" s="459" t="str">
        <f t="shared" si="355"/>
        <v>OTHER: complete as required</v>
      </c>
      <c r="BD253" s="459" t="str">
        <f t="shared" si="355"/>
        <v>OTHER: complete as required</v>
      </c>
      <c r="BE253" s="459" t="str">
        <f t="shared" si="355"/>
        <v>OTHER: complete as required</v>
      </c>
      <c r="BF253" s="459" t="str">
        <f t="shared" si="355"/>
        <v>OTHER: complete as required</v>
      </c>
      <c r="BG253" s="459" t="str">
        <f t="shared" si="355"/>
        <v>OTHER: complete as required</v>
      </c>
      <c r="BH253" s="504"/>
      <c r="BI253" s="706" t="s">
        <v>471</v>
      </c>
      <c r="BJ253" s="503"/>
    </row>
    <row r="254" spans="3:63">
      <c r="C254" s="256" t="str">
        <f t="shared" ref="C254:D254" si="356">C220</f>
        <v>S01</v>
      </c>
      <c r="D254" s="256" t="str">
        <f t="shared" si="356"/>
        <v>Повиквания в мрежата (On Net calls)</v>
      </c>
      <c r="E254" s="461">
        <f>E15*$BI$254/(IF(SUMPRODUCT(E15:E44,$BI$254:$BI$283)=0,1,SUMPRODUCT(E15:E44,$BI$254:$BI$283)))</f>
        <v>0.7422241118928703</v>
      </c>
      <c r="F254" s="461">
        <f t="shared" ref="F254:BG254" si="357">F15*$BI$254/(IF(SUMPRODUCT(F15:F44,$BI$254:$BI$283)=0,1,SUMPRODUCT(F15:F44,$BI$254:$BI$283)))</f>
        <v>0.59904917264802271</v>
      </c>
      <c r="G254" s="461">
        <f t="shared" si="357"/>
        <v>0.7422241118928703</v>
      </c>
      <c r="H254" s="461">
        <f t="shared" si="357"/>
        <v>0.59904917264802271</v>
      </c>
      <c r="I254" s="461">
        <f t="shared" si="357"/>
        <v>0.7422241118928703</v>
      </c>
      <c r="J254" s="461">
        <f t="shared" si="357"/>
        <v>0.59904917264802271</v>
      </c>
      <c r="K254" s="461">
        <f t="shared" si="357"/>
        <v>0.5445892847754753</v>
      </c>
      <c r="L254" s="461">
        <f t="shared" si="357"/>
        <v>0.42774306214463048</v>
      </c>
      <c r="M254" s="461">
        <f t="shared" si="357"/>
        <v>0.42774306214463048</v>
      </c>
      <c r="N254" s="461">
        <f t="shared" si="357"/>
        <v>0</v>
      </c>
      <c r="O254" s="461">
        <f t="shared" si="357"/>
        <v>0</v>
      </c>
      <c r="P254" s="461">
        <f t="shared" si="357"/>
        <v>0</v>
      </c>
      <c r="Q254" s="461">
        <f t="shared" si="357"/>
        <v>0</v>
      </c>
      <c r="R254" s="461">
        <f t="shared" si="357"/>
        <v>0.42774306214463048</v>
      </c>
      <c r="S254" s="461">
        <f t="shared" si="357"/>
        <v>0.42774306214463048</v>
      </c>
      <c r="T254" s="461">
        <f t="shared" si="357"/>
        <v>0</v>
      </c>
      <c r="U254" s="461">
        <f t="shared" si="357"/>
        <v>0.47901868708057316</v>
      </c>
      <c r="V254" s="461">
        <f t="shared" si="357"/>
        <v>0</v>
      </c>
      <c r="W254" s="461">
        <f t="shared" si="357"/>
        <v>0</v>
      </c>
      <c r="X254" s="461">
        <f t="shared" si="357"/>
        <v>0</v>
      </c>
      <c r="Y254" s="461">
        <f t="shared" si="357"/>
        <v>0</v>
      </c>
      <c r="Z254" s="461">
        <f t="shared" si="357"/>
        <v>0</v>
      </c>
      <c r="AA254" s="461">
        <f t="shared" si="357"/>
        <v>0</v>
      </c>
      <c r="AB254" s="461">
        <f t="shared" si="357"/>
        <v>0.59904917264802271</v>
      </c>
      <c r="AC254" s="461">
        <f t="shared" si="357"/>
        <v>0.59904917264802271</v>
      </c>
      <c r="AD254" s="461">
        <f t="shared" si="357"/>
        <v>0</v>
      </c>
      <c r="AE254" s="461">
        <f t="shared" si="357"/>
        <v>0</v>
      </c>
      <c r="AF254" s="461">
        <f t="shared" si="357"/>
        <v>0</v>
      </c>
      <c r="AG254" s="461">
        <f t="shared" si="357"/>
        <v>0</v>
      </c>
      <c r="AH254" s="461">
        <f t="shared" si="357"/>
        <v>0</v>
      </c>
      <c r="AI254" s="461">
        <f t="shared" si="357"/>
        <v>0.7422241118928703</v>
      </c>
      <c r="AJ254" s="461">
        <f t="shared" si="357"/>
        <v>0.59904917264802271</v>
      </c>
      <c r="AK254" s="461">
        <f t="shared" si="357"/>
        <v>0.7422241118928703</v>
      </c>
      <c r="AL254" s="461">
        <f t="shared" si="357"/>
        <v>0.59904917264802271</v>
      </c>
      <c r="AM254" s="461">
        <f t="shared" si="357"/>
        <v>0.7422241118928703</v>
      </c>
      <c r="AN254" s="461">
        <f t="shared" si="357"/>
        <v>0.42774306214463048</v>
      </c>
      <c r="AO254" s="461">
        <f t="shared" si="357"/>
        <v>0.42774306214463048</v>
      </c>
      <c r="AP254" s="461">
        <f t="shared" si="357"/>
        <v>0</v>
      </c>
      <c r="AQ254" s="461">
        <f t="shared" si="357"/>
        <v>0</v>
      </c>
      <c r="AR254" s="461">
        <f t="shared" si="357"/>
        <v>0.42774306214463048</v>
      </c>
      <c r="AS254" s="461">
        <f t="shared" si="357"/>
        <v>0</v>
      </c>
      <c r="AT254" s="461">
        <f t="shared" si="357"/>
        <v>0.47901868708057316</v>
      </c>
      <c r="AU254" s="461">
        <f t="shared" si="357"/>
        <v>0</v>
      </c>
      <c r="AV254" s="461">
        <f t="shared" si="357"/>
        <v>0</v>
      </c>
      <c r="AW254" s="461">
        <f t="shared" si="357"/>
        <v>0</v>
      </c>
      <c r="AX254" s="461">
        <f t="shared" si="357"/>
        <v>0</v>
      </c>
      <c r="AY254" s="461">
        <f t="shared" si="357"/>
        <v>0.59904917264802271</v>
      </c>
      <c r="AZ254" s="461">
        <f t="shared" si="357"/>
        <v>0</v>
      </c>
      <c r="BA254" s="461">
        <f t="shared" si="357"/>
        <v>0</v>
      </c>
      <c r="BB254" s="461">
        <f t="shared" si="357"/>
        <v>0</v>
      </c>
      <c r="BC254" s="461">
        <f t="shared" si="357"/>
        <v>0</v>
      </c>
      <c r="BD254" s="461">
        <f t="shared" si="357"/>
        <v>0</v>
      </c>
      <c r="BE254" s="461">
        <f t="shared" si="357"/>
        <v>0</v>
      </c>
      <c r="BF254" s="461">
        <f t="shared" si="357"/>
        <v>0</v>
      </c>
      <c r="BG254" s="461">
        <f t="shared" si="357"/>
        <v>0</v>
      </c>
      <c r="BH254" s="504"/>
      <c r="BI254" s="367">
        <f>'6. Network Design'!N59</f>
        <v>55512.527976215315</v>
      </c>
      <c r="BJ254" s="503"/>
    </row>
    <row r="255" spans="3:63">
      <c r="C255" s="256" t="str">
        <f t="shared" ref="C255:D255" si="358">C221</f>
        <v>S02</v>
      </c>
      <c r="D255" s="256" t="str">
        <f t="shared" si="358"/>
        <v>Изходящи повиквания към фиксирана линия (Outgoing Calls to Fixed Line)</v>
      </c>
      <c r="E255" s="461">
        <f>E16*$BI$255/(IF(SUMPRODUCT(E15:E44,$BI$254:$BI$283)=0,1,SUMPRODUCT(E15:E44,$BI$254:$BI$283)))</f>
        <v>5.9657637785584293E-3</v>
      </c>
      <c r="F255" s="461">
        <f t="shared" ref="F255:BG255" si="359">F16*$BI$255/(IF(SUMPRODUCT(F15:F44,$BI$254:$BI$283)=0,1,SUMPRODUCT(F15:F44,$BI$254:$BI$283)))</f>
        <v>4.814968684653558E-3</v>
      </c>
      <c r="G255" s="461">
        <f t="shared" si="359"/>
        <v>5.9657637785584293E-3</v>
      </c>
      <c r="H255" s="461">
        <f t="shared" si="359"/>
        <v>4.814968684653558E-3</v>
      </c>
      <c r="I255" s="461">
        <f t="shared" si="359"/>
        <v>5.9657637785584293E-3</v>
      </c>
      <c r="J255" s="461">
        <f t="shared" si="359"/>
        <v>4.814968684653558E-3</v>
      </c>
      <c r="K255" s="461">
        <f t="shared" si="359"/>
        <v>6.5658558727343741E-3</v>
      </c>
      <c r="L255" s="461">
        <f t="shared" si="359"/>
        <v>6.8761281822663891E-3</v>
      </c>
      <c r="M255" s="461">
        <f t="shared" si="359"/>
        <v>6.8761281822663891E-3</v>
      </c>
      <c r="N255" s="461">
        <f t="shared" si="359"/>
        <v>0</v>
      </c>
      <c r="O255" s="461">
        <f t="shared" si="359"/>
        <v>0</v>
      </c>
      <c r="P255" s="461">
        <f t="shared" si="359"/>
        <v>0</v>
      </c>
      <c r="Q255" s="461">
        <f t="shared" si="359"/>
        <v>0</v>
      </c>
      <c r="R255" s="461">
        <f t="shared" si="359"/>
        <v>6.8761281822663891E-3</v>
      </c>
      <c r="S255" s="461">
        <f t="shared" si="359"/>
        <v>6.8761281822663891E-3</v>
      </c>
      <c r="T255" s="461">
        <f t="shared" si="359"/>
        <v>0</v>
      </c>
      <c r="U255" s="461">
        <f t="shared" si="359"/>
        <v>7.7004028482717058E-3</v>
      </c>
      <c r="V255" s="461">
        <f t="shared" si="359"/>
        <v>0</v>
      </c>
      <c r="W255" s="461">
        <f t="shared" si="359"/>
        <v>2.7656306584818727E-2</v>
      </c>
      <c r="X255" s="461">
        <f t="shared" si="359"/>
        <v>0</v>
      </c>
      <c r="Y255" s="461">
        <f t="shared" si="359"/>
        <v>0</v>
      </c>
      <c r="Z255" s="461">
        <f t="shared" si="359"/>
        <v>0</v>
      </c>
      <c r="AA255" s="461">
        <f t="shared" si="359"/>
        <v>0</v>
      </c>
      <c r="AB255" s="461">
        <f t="shared" si="359"/>
        <v>4.814968684653558E-3</v>
      </c>
      <c r="AC255" s="461">
        <f t="shared" si="359"/>
        <v>4.814968684653558E-3</v>
      </c>
      <c r="AD255" s="461">
        <f t="shared" si="359"/>
        <v>0</v>
      </c>
      <c r="AE255" s="461">
        <f t="shared" si="359"/>
        <v>0</v>
      </c>
      <c r="AF255" s="461">
        <f t="shared" si="359"/>
        <v>0</v>
      </c>
      <c r="AG255" s="461">
        <f t="shared" si="359"/>
        <v>0</v>
      </c>
      <c r="AH255" s="461">
        <f t="shared" si="359"/>
        <v>0</v>
      </c>
      <c r="AI255" s="461">
        <f t="shared" si="359"/>
        <v>5.9657637785584293E-3</v>
      </c>
      <c r="AJ255" s="461">
        <f t="shared" si="359"/>
        <v>4.814968684653558E-3</v>
      </c>
      <c r="AK255" s="461">
        <f t="shared" si="359"/>
        <v>5.9657637785584293E-3</v>
      </c>
      <c r="AL255" s="461">
        <f t="shared" si="359"/>
        <v>4.814968684653558E-3</v>
      </c>
      <c r="AM255" s="461">
        <f t="shared" si="359"/>
        <v>5.9657637785584293E-3</v>
      </c>
      <c r="AN255" s="461">
        <f t="shared" si="359"/>
        <v>6.8761281822663891E-3</v>
      </c>
      <c r="AO255" s="461">
        <f t="shared" si="359"/>
        <v>6.8761281822663891E-3</v>
      </c>
      <c r="AP255" s="461">
        <f t="shared" si="359"/>
        <v>0</v>
      </c>
      <c r="AQ255" s="461">
        <f t="shared" si="359"/>
        <v>0</v>
      </c>
      <c r="AR255" s="461">
        <f t="shared" si="359"/>
        <v>6.8761281822663891E-3</v>
      </c>
      <c r="AS255" s="461">
        <f t="shared" si="359"/>
        <v>0</v>
      </c>
      <c r="AT255" s="461">
        <f t="shared" si="359"/>
        <v>7.7004028482717058E-3</v>
      </c>
      <c r="AU255" s="461">
        <f t="shared" si="359"/>
        <v>0</v>
      </c>
      <c r="AV255" s="461">
        <f t="shared" si="359"/>
        <v>2.7656306584818727E-2</v>
      </c>
      <c r="AW255" s="461">
        <f t="shared" si="359"/>
        <v>0</v>
      </c>
      <c r="AX255" s="461">
        <f t="shared" si="359"/>
        <v>0</v>
      </c>
      <c r="AY255" s="461">
        <f t="shared" si="359"/>
        <v>4.814968684653558E-3</v>
      </c>
      <c r="AZ255" s="461">
        <f t="shared" si="359"/>
        <v>0</v>
      </c>
      <c r="BA255" s="461">
        <f t="shared" si="359"/>
        <v>0</v>
      </c>
      <c r="BB255" s="461">
        <f t="shared" si="359"/>
        <v>0</v>
      </c>
      <c r="BC255" s="461">
        <f t="shared" si="359"/>
        <v>0</v>
      </c>
      <c r="BD255" s="461">
        <f t="shared" si="359"/>
        <v>0</v>
      </c>
      <c r="BE255" s="461">
        <f t="shared" si="359"/>
        <v>0</v>
      </c>
      <c r="BF255" s="461">
        <f t="shared" si="359"/>
        <v>0</v>
      </c>
      <c r="BG255" s="461">
        <f t="shared" si="359"/>
        <v>0</v>
      </c>
      <c r="BH255" s="504"/>
      <c r="BI255" s="367">
        <f>'6. Network Design'!N60</f>
        <v>892.38445194708845</v>
      </c>
      <c r="BJ255" s="503"/>
    </row>
    <row r="256" spans="3:63">
      <c r="C256" s="256" t="str">
        <f t="shared" ref="C256:D256" si="360">C222</f>
        <v>S03</v>
      </c>
      <c r="D256" s="256" t="str">
        <f t="shared" si="360"/>
        <v>Изходящи повиквания към други мобилни мрежи (Outgoing Calls to Other Mobile)</v>
      </c>
      <c r="E256" s="461">
        <f>E17*$BI$256/(IF(SUMPRODUCT(E15:E44,$BI$254:$BI$283)=0,1,SUMPRODUCT(E15:E44,$BI$254:$BI$283)))</f>
        <v>6.1488781446137224E-2</v>
      </c>
      <c r="F256" s="461">
        <f t="shared" ref="F256:BG256" si="361">F17*$BI$256/(IF(SUMPRODUCT(F15:F44,$BI$254:$BI$283)=0,1,SUMPRODUCT(F15:F44,$BI$254:$BI$283)))</f>
        <v>4.9627603121791576E-2</v>
      </c>
      <c r="G256" s="461">
        <f t="shared" si="361"/>
        <v>6.1488781446137224E-2</v>
      </c>
      <c r="H256" s="461">
        <f t="shared" si="361"/>
        <v>4.9627603121791576E-2</v>
      </c>
      <c r="I256" s="461">
        <f t="shared" si="361"/>
        <v>6.1488781446137224E-2</v>
      </c>
      <c r="J256" s="461">
        <f t="shared" si="361"/>
        <v>4.9627603121791576E-2</v>
      </c>
      <c r="K256" s="461">
        <f t="shared" si="361"/>
        <v>6.7673895875065518E-2</v>
      </c>
      <c r="L256" s="461">
        <f t="shared" si="361"/>
        <v>7.0871854583751157E-2</v>
      </c>
      <c r="M256" s="461">
        <f t="shared" si="361"/>
        <v>7.0871854583751157E-2</v>
      </c>
      <c r="N256" s="461">
        <f t="shared" si="361"/>
        <v>0</v>
      </c>
      <c r="O256" s="461">
        <f t="shared" si="361"/>
        <v>0</v>
      </c>
      <c r="P256" s="461">
        <f t="shared" si="361"/>
        <v>0</v>
      </c>
      <c r="Q256" s="461">
        <f t="shared" si="361"/>
        <v>0</v>
      </c>
      <c r="R256" s="461">
        <f t="shared" si="361"/>
        <v>7.0871854583751157E-2</v>
      </c>
      <c r="S256" s="461">
        <f t="shared" si="361"/>
        <v>7.0871854583751157E-2</v>
      </c>
      <c r="T256" s="461">
        <f t="shared" si="361"/>
        <v>0</v>
      </c>
      <c r="U256" s="461">
        <f t="shared" si="361"/>
        <v>7.9367605785257145E-2</v>
      </c>
      <c r="V256" s="461">
        <f t="shared" si="361"/>
        <v>0</v>
      </c>
      <c r="W256" s="461">
        <f t="shared" si="361"/>
        <v>0.28505194880716633</v>
      </c>
      <c r="X256" s="461">
        <f t="shared" si="361"/>
        <v>0</v>
      </c>
      <c r="Y256" s="461">
        <f t="shared" si="361"/>
        <v>0</v>
      </c>
      <c r="Z256" s="461">
        <f t="shared" si="361"/>
        <v>0</v>
      </c>
      <c r="AA256" s="461">
        <f t="shared" si="361"/>
        <v>0</v>
      </c>
      <c r="AB256" s="461">
        <f t="shared" si="361"/>
        <v>4.9627603121791576E-2</v>
      </c>
      <c r="AC256" s="461">
        <f t="shared" si="361"/>
        <v>4.9627603121791576E-2</v>
      </c>
      <c r="AD256" s="461">
        <f t="shared" si="361"/>
        <v>0</v>
      </c>
      <c r="AE256" s="461">
        <f t="shared" si="361"/>
        <v>0</v>
      </c>
      <c r="AF256" s="461">
        <f t="shared" si="361"/>
        <v>0</v>
      </c>
      <c r="AG256" s="461">
        <f t="shared" si="361"/>
        <v>0</v>
      </c>
      <c r="AH256" s="461">
        <f t="shared" si="361"/>
        <v>0</v>
      </c>
      <c r="AI256" s="461">
        <f t="shared" si="361"/>
        <v>6.1488781446137224E-2</v>
      </c>
      <c r="AJ256" s="461">
        <f t="shared" si="361"/>
        <v>4.9627603121791576E-2</v>
      </c>
      <c r="AK256" s="461">
        <f t="shared" si="361"/>
        <v>6.1488781446137224E-2</v>
      </c>
      <c r="AL256" s="461">
        <f t="shared" si="361"/>
        <v>4.9627603121791576E-2</v>
      </c>
      <c r="AM256" s="461">
        <f t="shared" si="361"/>
        <v>6.1488781446137224E-2</v>
      </c>
      <c r="AN256" s="461">
        <f t="shared" si="361"/>
        <v>7.0871854583751157E-2</v>
      </c>
      <c r="AO256" s="461">
        <f t="shared" si="361"/>
        <v>7.0871854583751157E-2</v>
      </c>
      <c r="AP256" s="461">
        <f t="shared" si="361"/>
        <v>0</v>
      </c>
      <c r="AQ256" s="461">
        <f t="shared" si="361"/>
        <v>0</v>
      </c>
      <c r="AR256" s="461">
        <f t="shared" si="361"/>
        <v>7.0871854583751157E-2</v>
      </c>
      <c r="AS256" s="461">
        <f t="shared" si="361"/>
        <v>0</v>
      </c>
      <c r="AT256" s="461">
        <f t="shared" si="361"/>
        <v>7.9367605785257145E-2</v>
      </c>
      <c r="AU256" s="461">
        <f t="shared" si="361"/>
        <v>0</v>
      </c>
      <c r="AV256" s="461">
        <f t="shared" si="361"/>
        <v>0.28505194880716633</v>
      </c>
      <c r="AW256" s="461">
        <f t="shared" si="361"/>
        <v>0</v>
      </c>
      <c r="AX256" s="461">
        <f t="shared" si="361"/>
        <v>0</v>
      </c>
      <c r="AY256" s="461">
        <f t="shared" si="361"/>
        <v>4.9627603121791576E-2</v>
      </c>
      <c r="AZ256" s="461">
        <f t="shared" si="361"/>
        <v>0</v>
      </c>
      <c r="BA256" s="461">
        <f t="shared" si="361"/>
        <v>0</v>
      </c>
      <c r="BB256" s="461">
        <f t="shared" si="361"/>
        <v>0</v>
      </c>
      <c r="BC256" s="461">
        <f t="shared" si="361"/>
        <v>0</v>
      </c>
      <c r="BD256" s="461">
        <f t="shared" si="361"/>
        <v>0</v>
      </c>
      <c r="BE256" s="461">
        <f t="shared" si="361"/>
        <v>0</v>
      </c>
      <c r="BF256" s="461">
        <f t="shared" si="361"/>
        <v>0</v>
      </c>
      <c r="BG256" s="461">
        <f t="shared" si="361"/>
        <v>0</v>
      </c>
      <c r="BH256" s="504"/>
      <c r="BI256" s="367">
        <f>'6. Network Design'!N61</f>
        <v>9197.7548170646278</v>
      </c>
      <c r="BJ256" s="503"/>
    </row>
    <row r="257" spans="3:62">
      <c r="C257" s="256" t="str">
        <f t="shared" ref="C257:D257" si="362">C223</f>
        <v>S04</v>
      </c>
      <c r="D257" s="256" t="str">
        <f t="shared" si="362"/>
        <v>Изходящи международни повиквания (Outgoing Calls to International)</v>
      </c>
      <c r="E257" s="461">
        <f>E18*$BI$257/(IF(SUMPRODUCT(E15:E44,$BI$254:$BI$283)=0,1,SUMPRODUCT(E15:E44,$BI$254:$BI$283)))</f>
        <v>2.9733103210958273E-3</v>
      </c>
      <c r="F257" s="461">
        <f t="shared" ref="F257:BG257" si="363">F18*$BI$257/(IF(SUMPRODUCT(F15:F44,$BI$254:$BI$283)=0,1,SUMPRODUCT(F15:F44,$BI$254:$BI$283)))</f>
        <v>2.399759128460337E-3</v>
      </c>
      <c r="G257" s="461">
        <f t="shared" si="363"/>
        <v>2.9733103210958273E-3</v>
      </c>
      <c r="H257" s="461">
        <f t="shared" si="363"/>
        <v>2.399759128460337E-3</v>
      </c>
      <c r="I257" s="461">
        <f t="shared" si="363"/>
        <v>2.9733103210958273E-3</v>
      </c>
      <c r="J257" s="461">
        <f t="shared" si="363"/>
        <v>2.399759128460337E-3</v>
      </c>
      <c r="K257" s="461">
        <f t="shared" si="363"/>
        <v>3.2723935706931648E-3</v>
      </c>
      <c r="L257" s="461">
        <f t="shared" si="363"/>
        <v>3.4270319195324984E-3</v>
      </c>
      <c r="M257" s="461">
        <f t="shared" si="363"/>
        <v>3.4270319195324984E-3</v>
      </c>
      <c r="N257" s="461">
        <f t="shared" si="363"/>
        <v>0</v>
      </c>
      <c r="O257" s="461">
        <f t="shared" si="363"/>
        <v>0</v>
      </c>
      <c r="P257" s="461">
        <f t="shared" si="363"/>
        <v>0</v>
      </c>
      <c r="Q257" s="461">
        <f t="shared" si="363"/>
        <v>0</v>
      </c>
      <c r="R257" s="461">
        <f t="shared" si="363"/>
        <v>3.4270319195324984E-3</v>
      </c>
      <c r="S257" s="461">
        <f t="shared" si="363"/>
        <v>3.4270319195324984E-3</v>
      </c>
      <c r="T257" s="461">
        <f t="shared" si="363"/>
        <v>0</v>
      </c>
      <c r="U257" s="461">
        <f t="shared" si="363"/>
        <v>3.8378467728895724E-3</v>
      </c>
      <c r="V257" s="461">
        <f t="shared" si="363"/>
        <v>0</v>
      </c>
      <c r="W257" s="461">
        <f t="shared" si="363"/>
        <v>0</v>
      </c>
      <c r="X257" s="461">
        <f t="shared" si="363"/>
        <v>9.2642927972464748E-2</v>
      </c>
      <c r="Y257" s="461">
        <f t="shared" si="363"/>
        <v>0</v>
      </c>
      <c r="Z257" s="461">
        <f t="shared" si="363"/>
        <v>0</v>
      </c>
      <c r="AA257" s="461">
        <f t="shared" si="363"/>
        <v>0</v>
      </c>
      <c r="AB257" s="461">
        <f t="shared" si="363"/>
        <v>2.399759128460337E-3</v>
      </c>
      <c r="AC257" s="461">
        <f t="shared" si="363"/>
        <v>2.399759128460337E-3</v>
      </c>
      <c r="AD257" s="461">
        <f t="shared" si="363"/>
        <v>0</v>
      </c>
      <c r="AE257" s="461">
        <f t="shared" si="363"/>
        <v>0</v>
      </c>
      <c r="AF257" s="461">
        <f t="shared" si="363"/>
        <v>0</v>
      </c>
      <c r="AG257" s="461">
        <f t="shared" si="363"/>
        <v>0</v>
      </c>
      <c r="AH257" s="461">
        <f t="shared" si="363"/>
        <v>0</v>
      </c>
      <c r="AI257" s="461">
        <f t="shared" si="363"/>
        <v>2.9733103210958273E-3</v>
      </c>
      <c r="AJ257" s="461">
        <f t="shared" si="363"/>
        <v>2.399759128460337E-3</v>
      </c>
      <c r="AK257" s="461">
        <f t="shared" si="363"/>
        <v>2.9733103210958273E-3</v>
      </c>
      <c r="AL257" s="461">
        <f t="shared" si="363"/>
        <v>2.399759128460337E-3</v>
      </c>
      <c r="AM257" s="461">
        <f t="shared" si="363"/>
        <v>2.9733103210958273E-3</v>
      </c>
      <c r="AN257" s="461">
        <f t="shared" si="363"/>
        <v>3.4270319195324984E-3</v>
      </c>
      <c r="AO257" s="461">
        <f t="shared" si="363"/>
        <v>3.4270319195324984E-3</v>
      </c>
      <c r="AP257" s="461">
        <f t="shared" si="363"/>
        <v>0</v>
      </c>
      <c r="AQ257" s="461">
        <f t="shared" si="363"/>
        <v>0</v>
      </c>
      <c r="AR257" s="461">
        <f t="shared" si="363"/>
        <v>3.4270319195324984E-3</v>
      </c>
      <c r="AS257" s="461">
        <f t="shared" si="363"/>
        <v>0</v>
      </c>
      <c r="AT257" s="461">
        <f t="shared" si="363"/>
        <v>3.8378467728895724E-3</v>
      </c>
      <c r="AU257" s="461">
        <f t="shared" si="363"/>
        <v>0</v>
      </c>
      <c r="AV257" s="461">
        <f t="shared" si="363"/>
        <v>0</v>
      </c>
      <c r="AW257" s="461">
        <f t="shared" si="363"/>
        <v>9.2642927972464748E-2</v>
      </c>
      <c r="AX257" s="461">
        <f t="shared" si="363"/>
        <v>0</v>
      </c>
      <c r="AY257" s="461">
        <f t="shared" si="363"/>
        <v>2.399759128460337E-3</v>
      </c>
      <c r="AZ257" s="461">
        <f t="shared" si="363"/>
        <v>0</v>
      </c>
      <c r="BA257" s="461">
        <f t="shared" si="363"/>
        <v>0</v>
      </c>
      <c r="BB257" s="461">
        <f t="shared" si="363"/>
        <v>0</v>
      </c>
      <c r="BC257" s="461">
        <f t="shared" si="363"/>
        <v>0</v>
      </c>
      <c r="BD257" s="461">
        <f t="shared" si="363"/>
        <v>0</v>
      </c>
      <c r="BE257" s="461">
        <f t="shared" si="363"/>
        <v>0</v>
      </c>
      <c r="BF257" s="461">
        <f t="shared" si="363"/>
        <v>0</v>
      </c>
      <c r="BG257" s="461">
        <f t="shared" si="363"/>
        <v>0</v>
      </c>
      <c r="BH257" s="504"/>
      <c r="BI257" s="367">
        <f>'6. Network Design'!N62</f>
        <v>444.76046988251272</v>
      </c>
      <c r="BJ257" s="503"/>
    </row>
    <row r="258" spans="3:62">
      <c r="C258" s="256" t="str">
        <f t="shared" ref="C258:D258" si="364">C224</f>
        <v>S05</v>
      </c>
      <c r="D258" s="256" t="str">
        <f t="shared" si="364"/>
        <v>Входящи повиквания от фиксирана линия (Incoming calls from fixed)</v>
      </c>
      <c r="E258" s="461">
        <f>E19*$BI$258/(IF(SUMPRODUCT(E15:E44,$BI$254:$BI$283)=0,1,SUMPRODUCT(E15:E44,$BI$254:$BI$283)))</f>
        <v>3.0001873487346922E-3</v>
      </c>
      <c r="F258" s="461">
        <f t="shared" ref="F258:BG258" si="365">F19*$BI$258/(IF(SUMPRODUCT(F15:F44,$BI$254:$BI$283)=0,1,SUMPRODUCT(F15:F44,$BI$254:$BI$283)))</f>
        <v>2.4214515807969217E-3</v>
      </c>
      <c r="G258" s="461">
        <f t="shared" si="365"/>
        <v>3.0001873487346922E-3</v>
      </c>
      <c r="H258" s="461">
        <f t="shared" si="365"/>
        <v>2.4214515807969217E-3</v>
      </c>
      <c r="I258" s="461">
        <f t="shared" si="365"/>
        <v>3.0001873487346922E-3</v>
      </c>
      <c r="J258" s="461">
        <f t="shared" si="365"/>
        <v>2.4214515807969217E-3</v>
      </c>
      <c r="K258" s="461">
        <f t="shared" si="365"/>
        <v>3.3019741401415464E-3</v>
      </c>
      <c r="L258" s="461">
        <f t="shared" si="365"/>
        <v>3.458010331360901E-3</v>
      </c>
      <c r="M258" s="461">
        <f t="shared" si="365"/>
        <v>3.458010331360901E-3</v>
      </c>
      <c r="N258" s="461">
        <f t="shared" si="365"/>
        <v>0</v>
      </c>
      <c r="O258" s="461">
        <f t="shared" si="365"/>
        <v>0</v>
      </c>
      <c r="P258" s="461">
        <f t="shared" si="365"/>
        <v>0</v>
      </c>
      <c r="Q258" s="461">
        <f t="shared" si="365"/>
        <v>0</v>
      </c>
      <c r="R258" s="461">
        <f t="shared" si="365"/>
        <v>3.458010331360901E-3</v>
      </c>
      <c r="S258" s="461">
        <f t="shared" si="365"/>
        <v>3.458010331360901E-3</v>
      </c>
      <c r="T258" s="461">
        <f t="shared" si="365"/>
        <v>0</v>
      </c>
      <c r="U258" s="461">
        <f t="shared" si="365"/>
        <v>0</v>
      </c>
      <c r="V258" s="461">
        <f t="shared" si="365"/>
        <v>3.2304853834720038E-2</v>
      </c>
      <c r="W258" s="461">
        <f t="shared" si="365"/>
        <v>1.3908378576221639E-2</v>
      </c>
      <c r="X258" s="461">
        <f t="shared" si="365"/>
        <v>0</v>
      </c>
      <c r="Y258" s="461">
        <f t="shared" si="365"/>
        <v>0</v>
      </c>
      <c r="Z258" s="461">
        <f t="shared" si="365"/>
        <v>0</v>
      </c>
      <c r="AA258" s="461">
        <f t="shared" si="365"/>
        <v>0</v>
      </c>
      <c r="AB258" s="461">
        <f t="shared" si="365"/>
        <v>2.4214515807969217E-3</v>
      </c>
      <c r="AC258" s="461">
        <f t="shared" si="365"/>
        <v>2.4214515807969217E-3</v>
      </c>
      <c r="AD258" s="461">
        <f t="shared" si="365"/>
        <v>0</v>
      </c>
      <c r="AE258" s="461">
        <f t="shared" si="365"/>
        <v>0</v>
      </c>
      <c r="AF258" s="461">
        <f t="shared" si="365"/>
        <v>0</v>
      </c>
      <c r="AG258" s="461">
        <f t="shared" si="365"/>
        <v>0</v>
      </c>
      <c r="AH258" s="461">
        <f t="shared" si="365"/>
        <v>0</v>
      </c>
      <c r="AI258" s="461">
        <f t="shared" si="365"/>
        <v>3.0001873487346922E-3</v>
      </c>
      <c r="AJ258" s="461">
        <f t="shared" si="365"/>
        <v>2.4214515807969217E-3</v>
      </c>
      <c r="AK258" s="461">
        <f t="shared" si="365"/>
        <v>3.0001873487346922E-3</v>
      </c>
      <c r="AL258" s="461">
        <f t="shared" si="365"/>
        <v>2.4214515807969217E-3</v>
      </c>
      <c r="AM258" s="461">
        <f t="shared" si="365"/>
        <v>3.0001873487346922E-3</v>
      </c>
      <c r="AN258" s="461">
        <f t="shared" si="365"/>
        <v>3.458010331360901E-3</v>
      </c>
      <c r="AO258" s="461">
        <f t="shared" si="365"/>
        <v>3.458010331360901E-3</v>
      </c>
      <c r="AP258" s="461">
        <f t="shared" si="365"/>
        <v>0</v>
      </c>
      <c r="AQ258" s="461">
        <f t="shared" si="365"/>
        <v>0</v>
      </c>
      <c r="AR258" s="461">
        <f t="shared" si="365"/>
        <v>3.458010331360901E-3</v>
      </c>
      <c r="AS258" s="461">
        <f t="shared" si="365"/>
        <v>0</v>
      </c>
      <c r="AT258" s="461">
        <f t="shared" si="365"/>
        <v>0</v>
      </c>
      <c r="AU258" s="461">
        <f t="shared" si="365"/>
        <v>3.2304853834720038E-2</v>
      </c>
      <c r="AV258" s="461">
        <f t="shared" si="365"/>
        <v>1.3908378576221639E-2</v>
      </c>
      <c r="AW258" s="461">
        <f t="shared" si="365"/>
        <v>0</v>
      </c>
      <c r="AX258" s="461">
        <f t="shared" si="365"/>
        <v>0</v>
      </c>
      <c r="AY258" s="461">
        <f t="shared" si="365"/>
        <v>2.4214515807969217E-3</v>
      </c>
      <c r="AZ258" s="461">
        <f t="shared" si="365"/>
        <v>0</v>
      </c>
      <c r="BA258" s="461">
        <f t="shared" si="365"/>
        <v>0</v>
      </c>
      <c r="BB258" s="461">
        <f t="shared" si="365"/>
        <v>0</v>
      </c>
      <c r="BC258" s="461">
        <f t="shared" si="365"/>
        <v>0</v>
      </c>
      <c r="BD258" s="461">
        <f t="shared" si="365"/>
        <v>0</v>
      </c>
      <c r="BE258" s="461">
        <f t="shared" si="365"/>
        <v>0</v>
      </c>
      <c r="BF258" s="461">
        <f t="shared" si="365"/>
        <v>0</v>
      </c>
      <c r="BG258" s="461">
        <f t="shared" si="365"/>
        <v>0</v>
      </c>
      <c r="BH258" s="504"/>
      <c r="BI258" s="367">
        <f>'6. Network Design'!N63</f>
        <v>448.78085058643506</v>
      </c>
      <c r="BJ258" s="503"/>
    </row>
    <row r="259" spans="3:62">
      <c r="C259" s="256" t="str">
        <f t="shared" ref="C259:D259" si="366">C225</f>
        <v>S06</v>
      </c>
      <c r="D259" s="256" t="str">
        <f t="shared" si="366"/>
        <v>Входящи повиквания от други мобилни мрежи (Incoming calls from other mobile)</v>
      </c>
      <c r="E259" s="461">
        <f>E20*$BI$259/(IF(SUMPRODUCT(E15:E44,$BI$254:$BI$283)=0,1,SUMPRODUCT(E15:E44,$BI$254:$BI$283)))</f>
        <v>6.0475666351473521E-2</v>
      </c>
      <c r="F259" s="461">
        <f t="shared" ref="F259:BG259" si="367">F20*$BI$259/(IF(SUMPRODUCT(F15:F44,$BI$254:$BI$283)=0,1,SUMPRODUCT(F15:F44,$BI$254:$BI$283)))</f>
        <v>4.8809917803393957E-2</v>
      </c>
      <c r="G259" s="461">
        <f t="shared" si="367"/>
        <v>6.0475666351473521E-2</v>
      </c>
      <c r="H259" s="461">
        <f t="shared" si="367"/>
        <v>4.8809917803393957E-2</v>
      </c>
      <c r="I259" s="461">
        <f t="shared" si="367"/>
        <v>6.0475666351473521E-2</v>
      </c>
      <c r="J259" s="461">
        <f t="shared" si="367"/>
        <v>4.8809917803393957E-2</v>
      </c>
      <c r="K259" s="461">
        <f t="shared" si="367"/>
        <v>6.6558872226633203E-2</v>
      </c>
      <c r="L259" s="461">
        <f t="shared" si="367"/>
        <v>6.9704140018964966E-2</v>
      </c>
      <c r="M259" s="461">
        <f t="shared" si="367"/>
        <v>6.9704140018964966E-2</v>
      </c>
      <c r="N259" s="461">
        <f t="shared" si="367"/>
        <v>0</v>
      </c>
      <c r="O259" s="461">
        <f t="shared" si="367"/>
        <v>0</v>
      </c>
      <c r="P259" s="461">
        <f t="shared" si="367"/>
        <v>0</v>
      </c>
      <c r="Q259" s="461">
        <f t="shared" si="367"/>
        <v>0</v>
      </c>
      <c r="R259" s="461">
        <f t="shared" si="367"/>
        <v>6.9704140018964966E-2</v>
      </c>
      <c r="S259" s="461">
        <f t="shared" si="367"/>
        <v>6.9704140018964966E-2</v>
      </c>
      <c r="T259" s="461">
        <f t="shared" si="367"/>
        <v>0</v>
      </c>
      <c r="U259" s="461">
        <f t="shared" si="367"/>
        <v>0</v>
      </c>
      <c r="V259" s="461">
        <f t="shared" si="367"/>
        <v>0.65117852152319422</v>
      </c>
      <c r="W259" s="461">
        <f t="shared" si="367"/>
        <v>0.28035531268415553</v>
      </c>
      <c r="X259" s="461">
        <f t="shared" si="367"/>
        <v>0</v>
      </c>
      <c r="Y259" s="461">
        <f t="shared" si="367"/>
        <v>0</v>
      </c>
      <c r="Z259" s="461">
        <f t="shared" si="367"/>
        <v>0</v>
      </c>
      <c r="AA259" s="461">
        <f t="shared" si="367"/>
        <v>0</v>
      </c>
      <c r="AB259" s="461">
        <f t="shared" si="367"/>
        <v>4.8809917803393957E-2</v>
      </c>
      <c r="AC259" s="461">
        <f t="shared" si="367"/>
        <v>4.8809917803393957E-2</v>
      </c>
      <c r="AD259" s="461">
        <f t="shared" si="367"/>
        <v>0</v>
      </c>
      <c r="AE259" s="461">
        <f t="shared" si="367"/>
        <v>0</v>
      </c>
      <c r="AF259" s="461">
        <f t="shared" si="367"/>
        <v>0</v>
      </c>
      <c r="AG259" s="461">
        <f t="shared" si="367"/>
        <v>0</v>
      </c>
      <c r="AH259" s="461">
        <f t="shared" si="367"/>
        <v>0</v>
      </c>
      <c r="AI259" s="461">
        <f t="shared" si="367"/>
        <v>6.0475666351473521E-2</v>
      </c>
      <c r="AJ259" s="461">
        <f t="shared" si="367"/>
        <v>4.8809917803393957E-2</v>
      </c>
      <c r="AK259" s="461">
        <f t="shared" si="367"/>
        <v>6.0475666351473521E-2</v>
      </c>
      <c r="AL259" s="461">
        <f t="shared" si="367"/>
        <v>4.8809917803393957E-2</v>
      </c>
      <c r="AM259" s="461">
        <f t="shared" si="367"/>
        <v>6.0475666351473521E-2</v>
      </c>
      <c r="AN259" s="461">
        <f t="shared" si="367"/>
        <v>6.9704140018964966E-2</v>
      </c>
      <c r="AO259" s="461">
        <f t="shared" si="367"/>
        <v>6.9704140018964966E-2</v>
      </c>
      <c r="AP259" s="461">
        <f t="shared" si="367"/>
        <v>0</v>
      </c>
      <c r="AQ259" s="461">
        <f t="shared" si="367"/>
        <v>0</v>
      </c>
      <c r="AR259" s="461">
        <f t="shared" si="367"/>
        <v>6.9704140018964966E-2</v>
      </c>
      <c r="AS259" s="461">
        <f t="shared" si="367"/>
        <v>0</v>
      </c>
      <c r="AT259" s="461">
        <f t="shared" si="367"/>
        <v>0</v>
      </c>
      <c r="AU259" s="461">
        <f t="shared" si="367"/>
        <v>0.65117852152319422</v>
      </c>
      <c r="AV259" s="461">
        <f t="shared" si="367"/>
        <v>0.28035531268415553</v>
      </c>
      <c r="AW259" s="461">
        <f t="shared" si="367"/>
        <v>0</v>
      </c>
      <c r="AX259" s="461">
        <f t="shared" si="367"/>
        <v>0</v>
      </c>
      <c r="AY259" s="461">
        <f t="shared" si="367"/>
        <v>4.8809917803393957E-2</v>
      </c>
      <c r="AZ259" s="461">
        <f t="shared" si="367"/>
        <v>0</v>
      </c>
      <c r="BA259" s="461">
        <f t="shared" si="367"/>
        <v>0</v>
      </c>
      <c r="BB259" s="461">
        <f t="shared" si="367"/>
        <v>0</v>
      </c>
      <c r="BC259" s="461">
        <f t="shared" si="367"/>
        <v>0</v>
      </c>
      <c r="BD259" s="461">
        <f t="shared" si="367"/>
        <v>0</v>
      </c>
      <c r="BE259" s="461">
        <f t="shared" si="367"/>
        <v>0</v>
      </c>
      <c r="BF259" s="461">
        <f t="shared" si="367"/>
        <v>0</v>
      </c>
      <c r="BG259" s="461">
        <f t="shared" si="367"/>
        <v>0</v>
      </c>
      <c r="BH259" s="504"/>
      <c r="BI259" s="367">
        <f>'6. Network Design'!N64</f>
        <v>9046.2087297454855</v>
      </c>
      <c r="BJ259" s="503"/>
    </row>
    <row r="260" spans="3:62">
      <c r="C260" s="256" t="str">
        <f t="shared" ref="C260:D260" si="368">C226</f>
        <v>S07</v>
      </c>
      <c r="D260" s="256" t="str">
        <f t="shared" si="368"/>
        <v>Входящи международни повиквания (Incoming calls from international)</v>
      </c>
      <c r="E260" s="461">
        <f>E21*$BI$260/(IF(SUMPRODUCT(E15:E44,$BI$254:$BI$283)=0,1,SUMPRODUCT(E15:E44,$BI$254:$BI$283)))</f>
        <v>1.7593148878346537E-2</v>
      </c>
      <c r="F260" s="461">
        <f t="shared" ref="F260:BG260" si="369">F21*$BI$260/(IF(SUMPRODUCT(F15:F44,$BI$254:$BI$283)=0,1,SUMPRODUCT(F15:F44,$BI$254:$BI$283)))</f>
        <v>1.4199432638976519E-2</v>
      </c>
      <c r="G260" s="461">
        <f t="shared" si="369"/>
        <v>1.7593148878346537E-2</v>
      </c>
      <c r="H260" s="461">
        <f t="shared" si="369"/>
        <v>1.4199432638976519E-2</v>
      </c>
      <c r="I260" s="461">
        <f t="shared" si="369"/>
        <v>1.7593148878346537E-2</v>
      </c>
      <c r="J260" s="461">
        <f t="shared" si="369"/>
        <v>1.4199432638976519E-2</v>
      </c>
      <c r="K260" s="461">
        <f t="shared" si="369"/>
        <v>1.9362831679315115E-2</v>
      </c>
      <c r="L260" s="461">
        <f t="shared" si="369"/>
        <v>2.0277830518867588E-2</v>
      </c>
      <c r="M260" s="461">
        <f t="shared" si="369"/>
        <v>2.0277830518867588E-2</v>
      </c>
      <c r="N260" s="461">
        <f t="shared" si="369"/>
        <v>0</v>
      </c>
      <c r="O260" s="461">
        <f t="shared" si="369"/>
        <v>0</v>
      </c>
      <c r="P260" s="461">
        <f t="shared" si="369"/>
        <v>0</v>
      </c>
      <c r="Q260" s="461">
        <f t="shared" si="369"/>
        <v>0</v>
      </c>
      <c r="R260" s="461">
        <f t="shared" si="369"/>
        <v>2.0277830518867588E-2</v>
      </c>
      <c r="S260" s="461">
        <f t="shared" si="369"/>
        <v>2.0277830518867588E-2</v>
      </c>
      <c r="T260" s="461">
        <f t="shared" si="369"/>
        <v>0</v>
      </c>
      <c r="U260" s="461">
        <f t="shared" si="369"/>
        <v>0</v>
      </c>
      <c r="V260" s="461">
        <f t="shared" si="369"/>
        <v>0.18943620412476869</v>
      </c>
      <c r="W260" s="461">
        <f t="shared" si="369"/>
        <v>0</v>
      </c>
      <c r="X260" s="461">
        <f t="shared" si="369"/>
        <v>0.54817043911676433</v>
      </c>
      <c r="Y260" s="461">
        <f t="shared" si="369"/>
        <v>0</v>
      </c>
      <c r="Z260" s="461">
        <f t="shared" si="369"/>
        <v>0</v>
      </c>
      <c r="AA260" s="461">
        <f t="shared" si="369"/>
        <v>0</v>
      </c>
      <c r="AB260" s="461">
        <f t="shared" si="369"/>
        <v>1.4199432638976519E-2</v>
      </c>
      <c r="AC260" s="461">
        <f t="shared" si="369"/>
        <v>1.4199432638976519E-2</v>
      </c>
      <c r="AD260" s="461">
        <f t="shared" si="369"/>
        <v>0</v>
      </c>
      <c r="AE260" s="461">
        <f t="shared" si="369"/>
        <v>0</v>
      </c>
      <c r="AF260" s="461">
        <f t="shared" si="369"/>
        <v>0</v>
      </c>
      <c r="AG260" s="461">
        <f t="shared" si="369"/>
        <v>0</v>
      </c>
      <c r="AH260" s="461">
        <f t="shared" si="369"/>
        <v>0</v>
      </c>
      <c r="AI260" s="461">
        <f t="shared" si="369"/>
        <v>1.7593148878346537E-2</v>
      </c>
      <c r="AJ260" s="461">
        <f t="shared" si="369"/>
        <v>1.4199432638976519E-2</v>
      </c>
      <c r="AK260" s="461">
        <f t="shared" si="369"/>
        <v>1.7593148878346537E-2</v>
      </c>
      <c r="AL260" s="461">
        <f t="shared" si="369"/>
        <v>1.4199432638976519E-2</v>
      </c>
      <c r="AM260" s="461">
        <f t="shared" si="369"/>
        <v>1.7593148878346537E-2</v>
      </c>
      <c r="AN260" s="461">
        <f t="shared" si="369"/>
        <v>2.0277830518867588E-2</v>
      </c>
      <c r="AO260" s="461">
        <f t="shared" si="369"/>
        <v>2.0277830518867588E-2</v>
      </c>
      <c r="AP260" s="461">
        <f t="shared" si="369"/>
        <v>0</v>
      </c>
      <c r="AQ260" s="461">
        <f t="shared" si="369"/>
        <v>0</v>
      </c>
      <c r="AR260" s="461">
        <f t="shared" si="369"/>
        <v>2.0277830518867588E-2</v>
      </c>
      <c r="AS260" s="461">
        <f t="shared" si="369"/>
        <v>0</v>
      </c>
      <c r="AT260" s="461">
        <f t="shared" si="369"/>
        <v>0</v>
      </c>
      <c r="AU260" s="461">
        <f t="shared" si="369"/>
        <v>0.18943620412476869</v>
      </c>
      <c r="AV260" s="461">
        <f t="shared" si="369"/>
        <v>0</v>
      </c>
      <c r="AW260" s="461">
        <f t="shared" si="369"/>
        <v>0.54817043911676433</v>
      </c>
      <c r="AX260" s="461">
        <f t="shared" si="369"/>
        <v>0</v>
      </c>
      <c r="AY260" s="461">
        <f t="shared" si="369"/>
        <v>1.4199432638976519E-2</v>
      </c>
      <c r="AZ260" s="461">
        <f t="shared" si="369"/>
        <v>0</v>
      </c>
      <c r="BA260" s="461">
        <f t="shared" si="369"/>
        <v>0</v>
      </c>
      <c r="BB260" s="461">
        <f t="shared" si="369"/>
        <v>0</v>
      </c>
      <c r="BC260" s="461">
        <f t="shared" si="369"/>
        <v>0</v>
      </c>
      <c r="BD260" s="461">
        <f t="shared" si="369"/>
        <v>0</v>
      </c>
      <c r="BE260" s="461">
        <f t="shared" si="369"/>
        <v>0</v>
      </c>
      <c r="BF260" s="461">
        <f t="shared" si="369"/>
        <v>0</v>
      </c>
      <c r="BG260" s="461">
        <f t="shared" si="369"/>
        <v>0</v>
      </c>
      <c r="BH260" s="504"/>
      <c r="BI260" s="367">
        <f>'6. Network Design'!N65</f>
        <v>2631.6584267472508</v>
      </c>
      <c r="BJ260" s="503"/>
    </row>
    <row r="261" spans="3:62">
      <c r="C261" s="256" t="str">
        <f t="shared" ref="C261:D261" si="370">C227</f>
        <v>S08</v>
      </c>
      <c r="D261" s="256" t="str">
        <f t="shared" si="370"/>
        <v>Изходящи повиквания от чужди абонати в роуминг в мрежата на предприятието (Roaming Calls Outbound)</v>
      </c>
      <c r="E261" s="461">
        <f>E22*$BI$261/(IF(SUMPRODUCT(E15:E44,$BI$254:$BI$283)=0,1,SUMPRODUCT(E15:E44,$BI$254:$BI$283)))</f>
        <v>5.4975067741033024E-3</v>
      </c>
      <c r="F261" s="461">
        <f t="shared" ref="F261:BG261" si="371">F22*$BI$261/(IF(SUMPRODUCT(F15:F44,$BI$254:$BI$283)=0,1,SUMPRODUCT(F15:F44,$BI$254:$BI$283)))</f>
        <v>4.4370383983548386E-3</v>
      </c>
      <c r="G261" s="461">
        <f t="shared" si="371"/>
        <v>5.4975067741033024E-3</v>
      </c>
      <c r="H261" s="461">
        <f t="shared" si="371"/>
        <v>4.4370383983548386E-3</v>
      </c>
      <c r="I261" s="461">
        <f t="shared" si="371"/>
        <v>5.4975067741033024E-3</v>
      </c>
      <c r="J261" s="461">
        <f t="shared" si="371"/>
        <v>4.4370383983548386E-3</v>
      </c>
      <c r="K261" s="461">
        <f t="shared" si="371"/>
        <v>6.0504972167814185E-3</v>
      </c>
      <c r="L261" s="461">
        <f t="shared" si="371"/>
        <v>6.3364160340164347E-3</v>
      </c>
      <c r="M261" s="461">
        <f t="shared" si="371"/>
        <v>6.3364160340164347E-3</v>
      </c>
      <c r="N261" s="461">
        <f t="shared" si="371"/>
        <v>0</v>
      </c>
      <c r="O261" s="461">
        <f t="shared" si="371"/>
        <v>0</v>
      </c>
      <c r="P261" s="461">
        <f t="shared" si="371"/>
        <v>0</v>
      </c>
      <c r="Q261" s="461">
        <f t="shared" si="371"/>
        <v>0</v>
      </c>
      <c r="R261" s="461">
        <f t="shared" si="371"/>
        <v>6.3364160340164347E-3</v>
      </c>
      <c r="S261" s="461">
        <f t="shared" si="371"/>
        <v>6.3364160340164347E-3</v>
      </c>
      <c r="T261" s="461">
        <f t="shared" si="371"/>
        <v>0</v>
      </c>
      <c r="U261" s="461">
        <f t="shared" si="371"/>
        <v>0</v>
      </c>
      <c r="V261" s="461">
        <f t="shared" si="371"/>
        <v>5.9195020893508664E-2</v>
      </c>
      <c r="W261" s="461">
        <f t="shared" si="371"/>
        <v>0</v>
      </c>
      <c r="X261" s="461">
        <f t="shared" si="371"/>
        <v>0.1712922867444534</v>
      </c>
      <c r="Y261" s="461">
        <f t="shared" si="371"/>
        <v>0</v>
      </c>
      <c r="Z261" s="461">
        <f t="shared" si="371"/>
        <v>0</v>
      </c>
      <c r="AA261" s="461">
        <f t="shared" si="371"/>
        <v>0</v>
      </c>
      <c r="AB261" s="461">
        <f t="shared" si="371"/>
        <v>4.4370383983548386E-3</v>
      </c>
      <c r="AC261" s="461">
        <f t="shared" si="371"/>
        <v>4.4370383983548386E-3</v>
      </c>
      <c r="AD261" s="461">
        <f t="shared" si="371"/>
        <v>0</v>
      </c>
      <c r="AE261" s="461">
        <f t="shared" si="371"/>
        <v>0</v>
      </c>
      <c r="AF261" s="461">
        <f t="shared" si="371"/>
        <v>0</v>
      </c>
      <c r="AG261" s="461">
        <f t="shared" si="371"/>
        <v>0</v>
      </c>
      <c r="AH261" s="461">
        <f t="shared" si="371"/>
        <v>0</v>
      </c>
      <c r="AI261" s="461">
        <f t="shared" si="371"/>
        <v>5.4975067741033024E-3</v>
      </c>
      <c r="AJ261" s="461">
        <f t="shared" si="371"/>
        <v>4.4370383983548386E-3</v>
      </c>
      <c r="AK261" s="461">
        <f t="shared" si="371"/>
        <v>5.4975067741033024E-3</v>
      </c>
      <c r="AL261" s="461">
        <f t="shared" si="371"/>
        <v>4.4370383983548386E-3</v>
      </c>
      <c r="AM261" s="461">
        <f t="shared" si="371"/>
        <v>5.4975067741033024E-3</v>
      </c>
      <c r="AN261" s="461">
        <f t="shared" si="371"/>
        <v>6.3364160340164347E-3</v>
      </c>
      <c r="AO261" s="461">
        <f t="shared" si="371"/>
        <v>6.3364160340164347E-3</v>
      </c>
      <c r="AP261" s="461">
        <f t="shared" si="371"/>
        <v>0</v>
      </c>
      <c r="AQ261" s="461">
        <f t="shared" si="371"/>
        <v>0</v>
      </c>
      <c r="AR261" s="461">
        <f t="shared" si="371"/>
        <v>6.3364160340164347E-3</v>
      </c>
      <c r="AS261" s="461">
        <f t="shared" si="371"/>
        <v>0</v>
      </c>
      <c r="AT261" s="461">
        <f t="shared" si="371"/>
        <v>0</v>
      </c>
      <c r="AU261" s="461">
        <f t="shared" si="371"/>
        <v>5.9195020893508664E-2</v>
      </c>
      <c r="AV261" s="461">
        <f t="shared" si="371"/>
        <v>0</v>
      </c>
      <c r="AW261" s="461">
        <f t="shared" si="371"/>
        <v>0.1712922867444534</v>
      </c>
      <c r="AX261" s="461">
        <f t="shared" si="371"/>
        <v>0</v>
      </c>
      <c r="AY261" s="461">
        <f t="shared" si="371"/>
        <v>4.4370383983548386E-3</v>
      </c>
      <c r="AZ261" s="461">
        <f t="shared" si="371"/>
        <v>0</v>
      </c>
      <c r="BA261" s="461">
        <f t="shared" si="371"/>
        <v>0</v>
      </c>
      <c r="BB261" s="461">
        <f t="shared" si="371"/>
        <v>0</v>
      </c>
      <c r="BC261" s="461">
        <f t="shared" si="371"/>
        <v>0</v>
      </c>
      <c r="BD261" s="461">
        <f t="shared" si="371"/>
        <v>0</v>
      </c>
      <c r="BE261" s="461">
        <f t="shared" si="371"/>
        <v>0</v>
      </c>
      <c r="BF261" s="461">
        <f t="shared" si="371"/>
        <v>0</v>
      </c>
      <c r="BG261" s="461">
        <f t="shared" si="371"/>
        <v>0</v>
      </c>
      <c r="BH261" s="504"/>
      <c r="BI261" s="367">
        <f>'6. Network Design'!N66</f>
        <v>822.34056724067011</v>
      </c>
      <c r="BJ261" s="503"/>
    </row>
    <row r="262" spans="3:62">
      <c r="C262" s="256" t="str">
        <f t="shared" ref="C262:D262" si="372">C228</f>
        <v>S09</v>
      </c>
      <c r="D262" s="256" t="str">
        <f t="shared" si="372"/>
        <v>Входящи повиквания от чужди абонати в роуминг в мрежата на предприятието (Roaming Calls Inbound)</v>
      </c>
      <c r="E262" s="461">
        <f>E23*$BI$262/(IF(SUMPRODUCT(E15:E44,$BI$254:$BI$283)=0,1,SUMPRODUCT(E15:E44,$BI$254:$BI$283)))</f>
        <v>6.0303383211065065E-3</v>
      </c>
      <c r="F262" s="461">
        <f t="shared" ref="F262:BG262" si="373">F23*$BI$262/(IF(SUMPRODUCT(F15:F44,$BI$254:$BI$283)=0,1,SUMPRODUCT(F15:F44,$BI$254:$BI$283)))</f>
        <v>4.8670868059429587E-3</v>
      </c>
      <c r="G262" s="461">
        <f t="shared" si="373"/>
        <v>6.0303383211065065E-3</v>
      </c>
      <c r="H262" s="461">
        <f t="shared" si="373"/>
        <v>4.8670868059429587E-3</v>
      </c>
      <c r="I262" s="461">
        <f t="shared" si="373"/>
        <v>6.0303383211065065E-3</v>
      </c>
      <c r="J262" s="461">
        <f t="shared" si="373"/>
        <v>4.8670868059429587E-3</v>
      </c>
      <c r="K262" s="461">
        <f t="shared" si="373"/>
        <v>6.6369259243080356E-3</v>
      </c>
      <c r="L262" s="461">
        <f t="shared" si="373"/>
        <v>6.9505566793295242E-3</v>
      </c>
      <c r="M262" s="461">
        <f t="shared" si="373"/>
        <v>6.9505566793295242E-3</v>
      </c>
      <c r="N262" s="461">
        <f t="shared" si="373"/>
        <v>0</v>
      </c>
      <c r="O262" s="461">
        <f t="shared" si="373"/>
        <v>0</v>
      </c>
      <c r="P262" s="461">
        <f t="shared" si="373"/>
        <v>0</v>
      </c>
      <c r="Q262" s="461">
        <f t="shared" si="373"/>
        <v>0</v>
      </c>
      <c r="R262" s="461">
        <f t="shared" si="373"/>
        <v>6.9505566793295242E-3</v>
      </c>
      <c r="S262" s="461">
        <f t="shared" si="373"/>
        <v>6.9505566793295242E-3</v>
      </c>
      <c r="T262" s="461">
        <f t="shared" si="373"/>
        <v>0</v>
      </c>
      <c r="U262" s="461">
        <f t="shared" si="373"/>
        <v>0</v>
      </c>
      <c r="V262" s="461">
        <f t="shared" si="373"/>
        <v>6.4932344348234167E-2</v>
      </c>
      <c r="W262" s="461">
        <f t="shared" si="373"/>
        <v>0</v>
      </c>
      <c r="X262" s="461">
        <f t="shared" si="373"/>
        <v>0.18789434616631751</v>
      </c>
      <c r="Y262" s="461">
        <f t="shared" si="373"/>
        <v>0</v>
      </c>
      <c r="Z262" s="461">
        <f t="shared" si="373"/>
        <v>0</v>
      </c>
      <c r="AA262" s="461">
        <f t="shared" si="373"/>
        <v>0</v>
      </c>
      <c r="AB262" s="461">
        <f t="shared" si="373"/>
        <v>4.8670868059429587E-3</v>
      </c>
      <c r="AC262" s="461">
        <f t="shared" si="373"/>
        <v>4.8670868059429587E-3</v>
      </c>
      <c r="AD262" s="461">
        <f t="shared" si="373"/>
        <v>0</v>
      </c>
      <c r="AE262" s="461">
        <f t="shared" si="373"/>
        <v>0</v>
      </c>
      <c r="AF262" s="461">
        <f t="shared" si="373"/>
        <v>0</v>
      </c>
      <c r="AG262" s="461">
        <f t="shared" si="373"/>
        <v>0</v>
      </c>
      <c r="AH262" s="461">
        <f t="shared" si="373"/>
        <v>0</v>
      </c>
      <c r="AI262" s="461">
        <f t="shared" si="373"/>
        <v>6.0303383211065065E-3</v>
      </c>
      <c r="AJ262" s="461">
        <f t="shared" si="373"/>
        <v>4.8670868059429587E-3</v>
      </c>
      <c r="AK262" s="461">
        <f t="shared" si="373"/>
        <v>6.0303383211065065E-3</v>
      </c>
      <c r="AL262" s="461">
        <f t="shared" si="373"/>
        <v>4.8670868059429587E-3</v>
      </c>
      <c r="AM262" s="461">
        <f t="shared" si="373"/>
        <v>6.0303383211065065E-3</v>
      </c>
      <c r="AN262" s="461">
        <f t="shared" si="373"/>
        <v>6.9505566793295242E-3</v>
      </c>
      <c r="AO262" s="461">
        <f t="shared" si="373"/>
        <v>6.9505566793295242E-3</v>
      </c>
      <c r="AP262" s="461">
        <f t="shared" si="373"/>
        <v>0</v>
      </c>
      <c r="AQ262" s="461">
        <f t="shared" si="373"/>
        <v>0</v>
      </c>
      <c r="AR262" s="461">
        <f t="shared" si="373"/>
        <v>6.9505566793295242E-3</v>
      </c>
      <c r="AS262" s="461">
        <f t="shared" si="373"/>
        <v>0</v>
      </c>
      <c r="AT262" s="461">
        <f t="shared" si="373"/>
        <v>0</v>
      </c>
      <c r="AU262" s="461">
        <f t="shared" si="373"/>
        <v>6.4932344348234167E-2</v>
      </c>
      <c r="AV262" s="461">
        <f t="shared" si="373"/>
        <v>0</v>
      </c>
      <c r="AW262" s="461">
        <f t="shared" si="373"/>
        <v>0.18789434616631751</v>
      </c>
      <c r="AX262" s="461">
        <f t="shared" si="373"/>
        <v>0</v>
      </c>
      <c r="AY262" s="461">
        <f t="shared" si="373"/>
        <v>4.8670868059429587E-3</v>
      </c>
      <c r="AZ262" s="461">
        <f t="shared" si="373"/>
        <v>0</v>
      </c>
      <c r="BA262" s="461">
        <f t="shared" si="373"/>
        <v>0</v>
      </c>
      <c r="BB262" s="461">
        <f t="shared" si="373"/>
        <v>0</v>
      </c>
      <c r="BC262" s="461">
        <f t="shared" si="373"/>
        <v>0</v>
      </c>
      <c r="BD262" s="461">
        <f t="shared" si="373"/>
        <v>0</v>
      </c>
      <c r="BE262" s="461">
        <f t="shared" si="373"/>
        <v>0</v>
      </c>
      <c r="BF262" s="461">
        <f t="shared" si="373"/>
        <v>0</v>
      </c>
      <c r="BG262" s="461">
        <f t="shared" si="373"/>
        <v>0</v>
      </c>
      <c r="BH262" s="504"/>
      <c r="BI262" s="367">
        <f>'6. Network Design'!N67</f>
        <v>902.04378810260494</v>
      </c>
      <c r="BJ262" s="503"/>
    </row>
    <row r="263" spans="3:62">
      <c r="C263" s="256" t="str">
        <f t="shared" ref="C263:D263" si="374">C229</f>
        <v>S10</v>
      </c>
      <c r="D263" s="256" t="str">
        <f t="shared" si="374"/>
        <v>Гласова поща (Voice mail)</v>
      </c>
      <c r="E263" s="461">
        <f>E24*$BI$263/(IF(SUMPRODUCT(E15:E44,$BI$254:$BI$283)=0,1,SUMPRODUCT(E15:E44,$BI$254:$BI$283)))</f>
        <v>6.8048939532968705E-3</v>
      </c>
      <c r="F263" s="461">
        <f t="shared" ref="F263:BG263" si="375">F24*$BI$263/(IF(SUMPRODUCT(F15:F44,$BI$254:$BI$283)=0,1,SUMPRODUCT(F15:F44,$BI$254:$BI$283)))</f>
        <v>5.4922307526279928E-3</v>
      </c>
      <c r="G263" s="461">
        <f t="shared" si="375"/>
        <v>6.8048939532968705E-3</v>
      </c>
      <c r="H263" s="461">
        <f t="shared" si="375"/>
        <v>5.4922307526279928E-3</v>
      </c>
      <c r="I263" s="461">
        <f t="shared" si="375"/>
        <v>6.8048939532968705E-3</v>
      </c>
      <c r="J263" s="461">
        <f t="shared" si="375"/>
        <v>5.4922307526279928E-3</v>
      </c>
      <c r="K263" s="461">
        <f t="shared" si="375"/>
        <v>4.9929290515070062E-3</v>
      </c>
      <c r="L263" s="461">
        <f t="shared" si="375"/>
        <v>7.8433080534920929E-3</v>
      </c>
      <c r="M263" s="461">
        <f t="shared" si="375"/>
        <v>7.8433080534920929E-3</v>
      </c>
      <c r="N263" s="461">
        <f t="shared" si="375"/>
        <v>0</v>
      </c>
      <c r="O263" s="461">
        <f t="shared" si="375"/>
        <v>0</v>
      </c>
      <c r="P263" s="461">
        <f t="shared" si="375"/>
        <v>0</v>
      </c>
      <c r="Q263" s="461">
        <f t="shared" si="375"/>
        <v>1</v>
      </c>
      <c r="R263" s="461">
        <f t="shared" si="375"/>
        <v>7.8433080534920929E-3</v>
      </c>
      <c r="S263" s="461">
        <f t="shared" si="375"/>
        <v>7.8433080534920929E-3</v>
      </c>
      <c r="T263" s="461">
        <f t="shared" si="375"/>
        <v>0</v>
      </c>
      <c r="U263" s="461">
        <f t="shared" si="375"/>
        <v>8.783523237793401E-3</v>
      </c>
      <c r="V263" s="461">
        <f t="shared" si="375"/>
        <v>0</v>
      </c>
      <c r="W263" s="461">
        <f t="shared" si="375"/>
        <v>0</v>
      </c>
      <c r="X263" s="461">
        <f t="shared" si="375"/>
        <v>0</v>
      </c>
      <c r="Y263" s="461">
        <f t="shared" si="375"/>
        <v>0</v>
      </c>
      <c r="Z263" s="461">
        <f t="shared" si="375"/>
        <v>0</v>
      </c>
      <c r="AA263" s="461">
        <f t="shared" si="375"/>
        <v>0</v>
      </c>
      <c r="AB263" s="461">
        <f t="shared" si="375"/>
        <v>5.4922307526279928E-3</v>
      </c>
      <c r="AC263" s="461">
        <f t="shared" si="375"/>
        <v>5.4922307526279928E-3</v>
      </c>
      <c r="AD263" s="461">
        <f t="shared" si="375"/>
        <v>0</v>
      </c>
      <c r="AE263" s="461">
        <f t="shared" si="375"/>
        <v>0</v>
      </c>
      <c r="AF263" s="461">
        <f t="shared" si="375"/>
        <v>0</v>
      </c>
      <c r="AG263" s="461">
        <f t="shared" si="375"/>
        <v>0</v>
      </c>
      <c r="AH263" s="461">
        <f t="shared" si="375"/>
        <v>0</v>
      </c>
      <c r="AI263" s="461">
        <f t="shared" si="375"/>
        <v>6.8048939532968705E-3</v>
      </c>
      <c r="AJ263" s="461">
        <f t="shared" si="375"/>
        <v>5.4922307526279928E-3</v>
      </c>
      <c r="AK263" s="461">
        <f t="shared" si="375"/>
        <v>6.8048939532968705E-3</v>
      </c>
      <c r="AL263" s="461">
        <f t="shared" si="375"/>
        <v>5.4922307526279928E-3</v>
      </c>
      <c r="AM263" s="461">
        <f t="shared" si="375"/>
        <v>6.8048939532968705E-3</v>
      </c>
      <c r="AN263" s="461">
        <f t="shared" si="375"/>
        <v>7.8433080534920929E-3</v>
      </c>
      <c r="AO263" s="461">
        <f t="shared" si="375"/>
        <v>7.8433080534920929E-3</v>
      </c>
      <c r="AP263" s="461">
        <f t="shared" si="375"/>
        <v>0</v>
      </c>
      <c r="AQ263" s="461">
        <f t="shared" si="375"/>
        <v>0</v>
      </c>
      <c r="AR263" s="461">
        <f t="shared" si="375"/>
        <v>7.8433080534920929E-3</v>
      </c>
      <c r="AS263" s="461">
        <f t="shared" si="375"/>
        <v>0</v>
      </c>
      <c r="AT263" s="461">
        <f t="shared" si="375"/>
        <v>8.783523237793401E-3</v>
      </c>
      <c r="AU263" s="461">
        <f t="shared" si="375"/>
        <v>0</v>
      </c>
      <c r="AV263" s="461">
        <f t="shared" si="375"/>
        <v>0</v>
      </c>
      <c r="AW263" s="461">
        <f t="shared" si="375"/>
        <v>0</v>
      </c>
      <c r="AX263" s="461">
        <f t="shared" si="375"/>
        <v>0</v>
      </c>
      <c r="AY263" s="461">
        <f t="shared" si="375"/>
        <v>5.4922307526279928E-3</v>
      </c>
      <c r="AZ263" s="461">
        <f t="shared" si="375"/>
        <v>0</v>
      </c>
      <c r="BA263" s="461">
        <f t="shared" si="375"/>
        <v>0</v>
      </c>
      <c r="BB263" s="461">
        <f t="shared" si="375"/>
        <v>0</v>
      </c>
      <c r="BC263" s="461">
        <f t="shared" si="375"/>
        <v>0</v>
      </c>
      <c r="BD263" s="461">
        <f t="shared" si="375"/>
        <v>0</v>
      </c>
      <c r="BE263" s="461">
        <f t="shared" si="375"/>
        <v>0</v>
      </c>
      <c r="BF263" s="461">
        <f t="shared" si="375"/>
        <v>0</v>
      </c>
      <c r="BG263" s="461">
        <f t="shared" si="375"/>
        <v>0</v>
      </c>
      <c r="BH263" s="504"/>
      <c r="BI263" s="367">
        <f>'6. Network Design'!N68</f>
        <v>1017.9051310909039</v>
      </c>
      <c r="BJ263" s="503"/>
    </row>
    <row r="264" spans="3:62">
      <c r="C264" s="256" t="str">
        <f t="shared" ref="C264:D264" si="376">C230</f>
        <v>S11</v>
      </c>
      <c r="D264" s="256" t="str">
        <f t="shared" si="376"/>
        <v>Повиквания към центъра за обслужване на клиенти (Help desk call)</v>
      </c>
      <c r="E264" s="461">
        <f>E25*$BI$264/(IF(SUMPRODUCT(E15:E44,$BI$254:$BI$283)=0,1,SUMPRODUCT(E15:E44,$BI$254:$BI$283)))</f>
        <v>2.5928796463523017E-3</v>
      </c>
      <c r="F264" s="461">
        <f t="shared" ref="F264:BG264" si="377">F25*$BI$264/(IF(SUMPRODUCT(F15:F44,$BI$254:$BI$283)=0,1,SUMPRODUCT(F15:F44,$BI$254:$BI$283)))</f>
        <v>2.0927134837508969E-3</v>
      </c>
      <c r="G264" s="461">
        <f t="shared" si="377"/>
        <v>2.5928796463523017E-3</v>
      </c>
      <c r="H264" s="461">
        <f t="shared" si="377"/>
        <v>2.0927134837508969E-3</v>
      </c>
      <c r="I264" s="461">
        <f t="shared" si="377"/>
        <v>2.5928796463523017E-3</v>
      </c>
      <c r="J264" s="461">
        <f t="shared" si="377"/>
        <v>2.0927134837508969E-3</v>
      </c>
      <c r="K264" s="461">
        <f t="shared" si="377"/>
        <v>1.9024637565529503E-3</v>
      </c>
      <c r="L264" s="461">
        <f t="shared" si="377"/>
        <v>2.9885482347771024E-3</v>
      </c>
      <c r="M264" s="461">
        <f t="shared" si="377"/>
        <v>2.9885482347771024E-3</v>
      </c>
      <c r="N264" s="461">
        <f t="shared" si="377"/>
        <v>0</v>
      </c>
      <c r="O264" s="461">
        <f t="shared" si="377"/>
        <v>0</v>
      </c>
      <c r="P264" s="461">
        <f t="shared" si="377"/>
        <v>0</v>
      </c>
      <c r="Q264" s="461">
        <f t="shared" si="377"/>
        <v>0</v>
      </c>
      <c r="R264" s="461">
        <f t="shared" si="377"/>
        <v>2.9885482347771024E-3</v>
      </c>
      <c r="S264" s="461">
        <f t="shared" si="377"/>
        <v>2.9885482347771024E-3</v>
      </c>
      <c r="T264" s="461">
        <f t="shared" si="377"/>
        <v>0</v>
      </c>
      <c r="U264" s="461">
        <f t="shared" si="377"/>
        <v>3.3467999329369435E-3</v>
      </c>
      <c r="V264" s="461">
        <f t="shared" si="377"/>
        <v>0</v>
      </c>
      <c r="W264" s="461">
        <f t="shared" si="377"/>
        <v>0</v>
      </c>
      <c r="X264" s="461">
        <f t="shared" si="377"/>
        <v>0</v>
      </c>
      <c r="Y264" s="461">
        <f t="shared" si="377"/>
        <v>0</v>
      </c>
      <c r="Z264" s="461">
        <f t="shared" si="377"/>
        <v>0</v>
      </c>
      <c r="AA264" s="461">
        <f t="shared" si="377"/>
        <v>0</v>
      </c>
      <c r="AB264" s="461">
        <f t="shared" si="377"/>
        <v>2.0927134837508969E-3</v>
      </c>
      <c r="AC264" s="461">
        <f t="shared" si="377"/>
        <v>2.0927134837508969E-3</v>
      </c>
      <c r="AD264" s="461">
        <f t="shared" si="377"/>
        <v>0</v>
      </c>
      <c r="AE264" s="461">
        <f t="shared" si="377"/>
        <v>0</v>
      </c>
      <c r="AF264" s="461">
        <f t="shared" si="377"/>
        <v>0</v>
      </c>
      <c r="AG264" s="461">
        <f t="shared" si="377"/>
        <v>0</v>
      </c>
      <c r="AH264" s="461">
        <f t="shared" si="377"/>
        <v>0</v>
      </c>
      <c r="AI264" s="461">
        <f t="shared" si="377"/>
        <v>2.5928796463523017E-3</v>
      </c>
      <c r="AJ264" s="461">
        <f t="shared" si="377"/>
        <v>2.0927134837508969E-3</v>
      </c>
      <c r="AK264" s="461">
        <f t="shared" si="377"/>
        <v>2.5928796463523017E-3</v>
      </c>
      <c r="AL264" s="461">
        <f t="shared" si="377"/>
        <v>2.0927134837508969E-3</v>
      </c>
      <c r="AM264" s="461">
        <f t="shared" si="377"/>
        <v>2.5928796463523017E-3</v>
      </c>
      <c r="AN264" s="461">
        <f t="shared" si="377"/>
        <v>2.9885482347771024E-3</v>
      </c>
      <c r="AO264" s="461">
        <f t="shared" si="377"/>
        <v>2.9885482347771024E-3</v>
      </c>
      <c r="AP264" s="461">
        <f t="shared" si="377"/>
        <v>0</v>
      </c>
      <c r="AQ264" s="461">
        <f t="shared" si="377"/>
        <v>0</v>
      </c>
      <c r="AR264" s="461">
        <f t="shared" si="377"/>
        <v>2.9885482347771024E-3</v>
      </c>
      <c r="AS264" s="461">
        <f t="shared" si="377"/>
        <v>0</v>
      </c>
      <c r="AT264" s="461">
        <f t="shared" si="377"/>
        <v>3.3467999329369435E-3</v>
      </c>
      <c r="AU264" s="461">
        <f t="shared" si="377"/>
        <v>0</v>
      </c>
      <c r="AV264" s="461">
        <f t="shared" si="377"/>
        <v>0</v>
      </c>
      <c r="AW264" s="461">
        <f t="shared" si="377"/>
        <v>0</v>
      </c>
      <c r="AX264" s="461">
        <f t="shared" si="377"/>
        <v>0</v>
      </c>
      <c r="AY264" s="461">
        <f t="shared" si="377"/>
        <v>2.0927134837508969E-3</v>
      </c>
      <c r="AZ264" s="461">
        <f t="shared" si="377"/>
        <v>0</v>
      </c>
      <c r="BA264" s="461">
        <f t="shared" si="377"/>
        <v>0</v>
      </c>
      <c r="BB264" s="461">
        <f t="shared" si="377"/>
        <v>0</v>
      </c>
      <c r="BC264" s="461">
        <f t="shared" si="377"/>
        <v>0</v>
      </c>
      <c r="BD264" s="461">
        <f t="shared" si="377"/>
        <v>0</v>
      </c>
      <c r="BE264" s="461">
        <f t="shared" si="377"/>
        <v>0</v>
      </c>
      <c r="BF264" s="461">
        <f t="shared" si="377"/>
        <v>0</v>
      </c>
      <c r="BG264" s="461">
        <f t="shared" si="377"/>
        <v>0</v>
      </c>
      <c r="BH264" s="504"/>
      <c r="BI264" s="367">
        <f>'6. Network Design'!N69</f>
        <v>387.85402306592476</v>
      </c>
      <c r="BJ264" s="503"/>
    </row>
    <row r="265" spans="3:62">
      <c r="C265" s="256" t="str">
        <f t="shared" ref="C265:D265" si="378">C231</f>
        <v>S12</v>
      </c>
      <c r="D265" s="256" t="str">
        <f t="shared" si="378"/>
        <v>Видеоразговори (Video call)</v>
      </c>
      <c r="E265" s="461">
        <f>E26*$BI$265/(IF(SUMPRODUCT(E15:E44,$BI$254:$BI$283)=0,1,SUMPRODUCT(E15:E44,$BI$254:$BI$283)))</f>
        <v>8.4229434220663563E-2</v>
      </c>
      <c r="F265" s="461">
        <f t="shared" ref="F265:BG265" si="379">F26*$BI$265/(IF(SUMPRODUCT(F15:F44,$BI$254:$BI$283)=0,1,SUMPRODUCT(F15:F44,$BI$254:$BI$283)))</f>
        <v>6.7981586792996027E-2</v>
      </c>
      <c r="G265" s="461">
        <f t="shared" si="379"/>
        <v>8.4229434220663563E-2</v>
      </c>
      <c r="H265" s="461">
        <f t="shared" si="379"/>
        <v>6.7981586792996027E-2</v>
      </c>
      <c r="I265" s="461">
        <f t="shared" si="379"/>
        <v>8.4229434220663563E-2</v>
      </c>
      <c r="J265" s="461">
        <f t="shared" si="379"/>
        <v>6.7981586792996027E-2</v>
      </c>
      <c r="K265" s="461">
        <f t="shared" si="379"/>
        <v>9.2702015343368832E-2</v>
      </c>
      <c r="L265" s="461">
        <f t="shared" si="379"/>
        <v>9.7082688473630663E-2</v>
      </c>
      <c r="M265" s="461">
        <f t="shared" si="379"/>
        <v>9.7082688473630663E-2</v>
      </c>
      <c r="N265" s="461">
        <f t="shared" si="379"/>
        <v>0</v>
      </c>
      <c r="O265" s="461">
        <f t="shared" si="379"/>
        <v>0</v>
      </c>
      <c r="P265" s="461">
        <f t="shared" si="379"/>
        <v>0</v>
      </c>
      <c r="Q265" s="461">
        <f t="shared" si="379"/>
        <v>0</v>
      </c>
      <c r="R265" s="461">
        <f t="shared" si="379"/>
        <v>9.7082688473630663E-2</v>
      </c>
      <c r="S265" s="461">
        <f t="shared" si="379"/>
        <v>9.7082688473630663E-2</v>
      </c>
      <c r="T265" s="461">
        <f t="shared" si="379"/>
        <v>0</v>
      </c>
      <c r="U265" s="461">
        <f t="shared" si="379"/>
        <v>0.10872045881404983</v>
      </c>
      <c r="V265" s="461">
        <f t="shared" si="379"/>
        <v>0</v>
      </c>
      <c r="W265" s="461">
        <f t="shared" si="379"/>
        <v>0.39047390120354203</v>
      </c>
      <c r="X265" s="461">
        <f t="shared" si="379"/>
        <v>0</v>
      </c>
      <c r="Y265" s="461">
        <f t="shared" si="379"/>
        <v>0</v>
      </c>
      <c r="Z265" s="461">
        <f t="shared" si="379"/>
        <v>0</v>
      </c>
      <c r="AA265" s="461">
        <f t="shared" si="379"/>
        <v>0</v>
      </c>
      <c r="AB265" s="461">
        <f t="shared" si="379"/>
        <v>6.7981586792996027E-2</v>
      </c>
      <c r="AC265" s="461">
        <f t="shared" si="379"/>
        <v>6.7981586792996027E-2</v>
      </c>
      <c r="AD265" s="461">
        <f t="shared" si="379"/>
        <v>0</v>
      </c>
      <c r="AE265" s="461">
        <f t="shared" si="379"/>
        <v>0</v>
      </c>
      <c r="AF265" s="461">
        <f t="shared" si="379"/>
        <v>0</v>
      </c>
      <c r="AG265" s="461">
        <f t="shared" si="379"/>
        <v>0</v>
      </c>
      <c r="AH265" s="461">
        <f t="shared" si="379"/>
        <v>0</v>
      </c>
      <c r="AI265" s="461">
        <f t="shared" si="379"/>
        <v>8.4229434220663563E-2</v>
      </c>
      <c r="AJ265" s="461">
        <f t="shared" si="379"/>
        <v>6.7981586792996027E-2</v>
      </c>
      <c r="AK265" s="461">
        <f t="shared" si="379"/>
        <v>8.4229434220663563E-2</v>
      </c>
      <c r="AL265" s="461">
        <f t="shared" si="379"/>
        <v>6.7981586792996027E-2</v>
      </c>
      <c r="AM265" s="461">
        <f t="shared" si="379"/>
        <v>8.4229434220663563E-2</v>
      </c>
      <c r="AN265" s="461">
        <f t="shared" si="379"/>
        <v>9.7082688473630663E-2</v>
      </c>
      <c r="AO265" s="461">
        <f t="shared" si="379"/>
        <v>9.7082688473630663E-2</v>
      </c>
      <c r="AP265" s="461">
        <f t="shared" si="379"/>
        <v>0</v>
      </c>
      <c r="AQ265" s="461">
        <f t="shared" si="379"/>
        <v>0</v>
      </c>
      <c r="AR265" s="461">
        <f t="shared" si="379"/>
        <v>9.7082688473630663E-2</v>
      </c>
      <c r="AS265" s="461">
        <f t="shared" si="379"/>
        <v>0</v>
      </c>
      <c r="AT265" s="461">
        <f t="shared" si="379"/>
        <v>0.10872045881404983</v>
      </c>
      <c r="AU265" s="461">
        <f t="shared" si="379"/>
        <v>0</v>
      </c>
      <c r="AV265" s="461">
        <f t="shared" si="379"/>
        <v>0.39047390120354203</v>
      </c>
      <c r="AW265" s="461">
        <f t="shared" si="379"/>
        <v>0</v>
      </c>
      <c r="AX265" s="461">
        <f t="shared" si="379"/>
        <v>0</v>
      </c>
      <c r="AY265" s="461">
        <f t="shared" si="379"/>
        <v>6.7981586792996027E-2</v>
      </c>
      <c r="AZ265" s="461">
        <f t="shared" si="379"/>
        <v>0</v>
      </c>
      <c r="BA265" s="461">
        <f t="shared" si="379"/>
        <v>0</v>
      </c>
      <c r="BB265" s="461">
        <f t="shared" si="379"/>
        <v>0</v>
      </c>
      <c r="BC265" s="461">
        <f t="shared" si="379"/>
        <v>0</v>
      </c>
      <c r="BD265" s="461">
        <f t="shared" si="379"/>
        <v>0</v>
      </c>
      <c r="BE265" s="461">
        <f t="shared" si="379"/>
        <v>0</v>
      </c>
      <c r="BF265" s="461">
        <f t="shared" si="379"/>
        <v>0</v>
      </c>
      <c r="BG265" s="461">
        <f t="shared" si="379"/>
        <v>0</v>
      </c>
      <c r="BH265" s="504"/>
      <c r="BI265" s="367">
        <f>'6. Network Design'!N70</f>
        <v>12599.398884174914</v>
      </c>
      <c r="BJ265" s="503"/>
    </row>
    <row r="266" spans="3:62">
      <c r="C266" s="256" t="str">
        <f t="shared" ref="C266:D266" si="380">C232</f>
        <v>S13</v>
      </c>
      <c r="D266" s="256" t="str">
        <f t="shared" si="380"/>
        <v>MMS в мрежата (MMS on net)</v>
      </c>
      <c r="E266" s="461">
        <f>E27*$BI$266/(IF(SUMPRODUCT(E15:E44,$BI$254:$BI$283)=0,1,SUMPRODUCT(E15:E44,$BI$254:$BI$283)))</f>
        <v>5.4360461119493054E-4</v>
      </c>
      <c r="F266" s="461">
        <f t="shared" ref="F266:BG266" si="381">F27*$BI$266/(IF(SUMPRODUCT(F15:F44,$BI$254:$BI$283)=0,1,SUMPRODUCT(F15:F44,$BI$254:$BI$283)))</f>
        <v>4.3874334903172161E-4</v>
      </c>
      <c r="G266" s="461">
        <f t="shared" si="381"/>
        <v>5.4360461119493054E-4</v>
      </c>
      <c r="H266" s="461">
        <f t="shared" si="381"/>
        <v>4.3874334903172161E-4</v>
      </c>
      <c r="I266" s="461">
        <f t="shared" si="381"/>
        <v>5.4360461119493054E-4</v>
      </c>
      <c r="J266" s="461">
        <f t="shared" si="381"/>
        <v>4.3874334903172161E-4</v>
      </c>
      <c r="K266" s="461">
        <f t="shared" si="381"/>
        <v>3.9885695124658921E-4</v>
      </c>
      <c r="L266" s="461">
        <f t="shared" si="381"/>
        <v>3.132788294838127E-4</v>
      </c>
      <c r="M266" s="461">
        <f t="shared" si="381"/>
        <v>3.132788294838127E-4</v>
      </c>
      <c r="N266" s="461">
        <f t="shared" si="381"/>
        <v>0</v>
      </c>
      <c r="O266" s="461">
        <f t="shared" si="381"/>
        <v>0</v>
      </c>
      <c r="P266" s="461">
        <f t="shared" si="381"/>
        <v>0.33333333333333337</v>
      </c>
      <c r="Q266" s="461">
        <f t="shared" si="381"/>
        <v>0</v>
      </c>
      <c r="R266" s="461">
        <f t="shared" si="381"/>
        <v>3.132788294838127E-4</v>
      </c>
      <c r="S266" s="461">
        <f t="shared" si="381"/>
        <v>3.132788294838127E-4</v>
      </c>
      <c r="T266" s="461">
        <f t="shared" si="381"/>
        <v>1.1332598323190329E-3</v>
      </c>
      <c r="U266" s="461">
        <f t="shared" si="381"/>
        <v>3.508330745028743E-4</v>
      </c>
      <c r="V266" s="461">
        <f t="shared" si="381"/>
        <v>0</v>
      </c>
      <c r="W266" s="461">
        <f t="shared" si="381"/>
        <v>0</v>
      </c>
      <c r="X266" s="461">
        <f t="shared" si="381"/>
        <v>0</v>
      </c>
      <c r="Y266" s="461">
        <f t="shared" si="381"/>
        <v>0</v>
      </c>
      <c r="Z266" s="461">
        <f t="shared" si="381"/>
        <v>0</v>
      </c>
      <c r="AA266" s="461">
        <f t="shared" si="381"/>
        <v>0</v>
      </c>
      <c r="AB266" s="461">
        <f t="shared" si="381"/>
        <v>4.3874334903172161E-4</v>
      </c>
      <c r="AC266" s="461">
        <f t="shared" si="381"/>
        <v>4.3874334903172161E-4</v>
      </c>
      <c r="AD266" s="461">
        <f t="shared" si="381"/>
        <v>0</v>
      </c>
      <c r="AE266" s="461">
        <f t="shared" si="381"/>
        <v>0</v>
      </c>
      <c r="AF266" s="461">
        <f t="shared" si="381"/>
        <v>0</v>
      </c>
      <c r="AG266" s="461">
        <f t="shared" si="381"/>
        <v>0</v>
      </c>
      <c r="AH266" s="461">
        <f t="shared" si="381"/>
        <v>0</v>
      </c>
      <c r="AI266" s="461">
        <f t="shared" si="381"/>
        <v>5.4360461119493054E-4</v>
      </c>
      <c r="AJ266" s="461">
        <f t="shared" si="381"/>
        <v>4.3874334903172161E-4</v>
      </c>
      <c r="AK266" s="461">
        <f t="shared" si="381"/>
        <v>5.4360461119493054E-4</v>
      </c>
      <c r="AL266" s="461">
        <f t="shared" si="381"/>
        <v>4.3874334903172161E-4</v>
      </c>
      <c r="AM266" s="461">
        <f t="shared" si="381"/>
        <v>5.4360461119493054E-4</v>
      </c>
      <c r="AN266" s="461">
        <f t="shared" si="381"/>
        <v>3.132788294838127E-4</v>
      </c>
      <c r="AO266" s="461">
        <f t="shared" si="381"/>
        <v>3.132788294838127E-4</v>
      </c>
      <c r="AP266" s="461">
        <f t="shared" si="381"/>
        <v>0</v>
      </c>
      <c r="AQ266" s="461">
        <f t="shared" si="381"/>
        <v>0.33333333333333337</v>
      </c>
      <c r="AR266" s="461">
        <f t="shared" si="381"/>
        <v>3.132788294838127E-4</v>
      </c>
      <c r="AS266" s="461">
        <f t="shared" si="381"/>
        <v>1.1332598323190329E-3</v>
      </c>
      <c r="AT266" s="461">
        <f t="shared" si="381"/>
        <v>3.508330745028743E-4</v>
      </c>
      <c r="AU266" s="461">
        <f t="shared" si="381"/>
        <v>0</v>
      </c>
      <c r="AV266" s="461">
        <f t="shared" si="381"/>
        <v>0</v>
      </c>
      <c r="AW266" s="461">
        <f t="shared" si="381"/>
        <v>0</v>
      </c>
      <c r="AX266" s="461">
        <f t="shared" si="381"/>
        <v>0</v>
      </c>
      <c r="AY266" s="461">
        <f t="shared" si="381"/>
        <v>4.3874334903172161E-4</v>
      </c>
      <c r="AZ266" s="461">
        <f t="shared" si="381"/>
        <v>0</v>
      </c>
      <c r="BA266" s="461">
        <f t="shared" si="381"/>
        <v>0</v>
      </c>
      <c r="BB266" s="461">
        <f t="shared" si="381"/>
        <v>0</v>
      </c>
      <c r="BC266" s="461">
        <f t="shared" si="381"/>
        <v>0</v>
      </c>
      <c r="BD266" s="461">
        <f t="shared" si="381"/>
        <v>0</v>
      </c>
      <c r="BE266" s="461">
        <f t="shared" si="381"/>
        <v>0</v>
      </c>
      <c r="BF266" s="461">
        <f t="shared" si="381"/>
        <v>0</v>
      </c>
      <c r="BG266" s="461">
        <f t="shared" si="381"/>
        <v>0</v>
      </c>
      <c r="BH266" s="504"/>
      <c r="BI266" s="367">
        <f>'6. Network Design'!N71</f>
        <v>40.657350931377231</v>
      </c>
      <c r="BJ266" s="503"/>
    </row>
    <row r="267" spans="3:62">
      <c r="C267" s="256" t="str">
        <f t="shared" ref="C267:D267" si="382">C233</f>
        <v>S14</v>
      </c>
      <c r="D267" s="256" t="str">
        <f t="shared" si="382"/>
        <v>Изходящи MMS към други мрежи (MMS outgoing to other network)</v>
      </c>
      <c r="E267" s="461">
        <f>E28*$BI$267/(IF(SUMPRODUCT(E15:E44,$BI$254:$BI$283)=0,1,SUMPRODUCT(E15:E44,$BI$254:$BI$283)))</f>
        <v>2.7180230559746527E-4</v>
      </c>
      <c r="F267" s="461">
        <f t="shared" ref="F267:BG267" si="383">F28*$BI$267/(IF(SUMPRODUCT(F15:F44,$BI$254:$BI$283)=0,1,SUMPRODUCT(F15:F44,$BI$254:$BI$283)))</f>
        <v>2.1937167451586081E-4</v>
      </c>
      <c r="G267" s="461">
        <f t="shared" si="383"/>
        <v>2.7180230559746527E-4</v>
      </c>
      <c r="H267" s="461">
        <f t="shared" si="383"/>
        <v>2.1937167451586081E-4</v>
      </c>
      <c r="I267" s="461">
        <f t="shared" si="383"/>
        <v>2.7180230559746527E-4</v>
      </c>
      <c r="J267" s="461">
        <f t="shared" si="383"/>
        <v>2.1937167451586081E-4</v>
      </c>
      <c r="K267" s="461">
        <f t="shared" si="383"/>
        <v>2.9914271343494189E-4</v>
      </c>
      <c r="L267" s="461">
        <f t="shared" si="383"/>
        <v>3.132788294838127E-4</v>
      </c>
      <c r="M267" s="461">
        <f t="shared" si="383"/>
        <v>3.132788294838127E-4</v>
      </c>
      <c r="N267" s="461">
        <f t="shared" si="383"/>
        <v>0</v>
      </c>
      <c r="O267" s="461">
        <f t="shared" si="383"/>
        <v>0</v>
      </c>
      <c r="P267" s="461">
        <f t="shared" si="383"/>
        <v>0.33333333333333337</v>
      </c>
      <c r="Q267" s="461">
        <f t="shared" si="383"/>
        <v>0</v>
      </c>
      <c r="R267" s="461">
        <f t="shared" si="383"/>
        <v>3.132788294838127E-4</v>
      </c>
      <c r="S267" s="461">
        <f t="shared" si="383"/>
        <v>3.132788294838127E-4</v>
      </c>
      <c r="T267" s="461">
        <f t="shared" si="383"/>
        <v>1.1332598323190329E-3</v>
      </c>
      <c r="U267" s="461">
        <f t="shared" si="383"/>
        <v>3.508330745028743E-4</v>
      </c>
      <c r="V267" s="461">
        <f t="shared" si="383"/>
        <v>0</v>
      </c>
      <c r="W267" s="461">
        <f t="shared" si="383"/>
        <v>1.2600310996357478E-3</v>
      </c>
      <c r="X267" s="461">
        <f t="shared" si="383"/>
        <v>0</v>
      </c>
      <c r="Y267" s="461">
        <f t="shared" si="383"/>
        <v>0</v>
      </c>
      <c r="Z267" s="461">
        <f t="shared" si="383"/>
        <v>0</v>
      </c>
      <c r="AA267" s="461">
        <f t="shared" si="383"/>
        <v>0</v>
      </c>
      <c r="AB267" s="461">
        <f t="shared" si="383"/>
        <v>2.1937167451586081E-4</v>
      </c>
      <c r="AC267" s="461">
        <f t="shared" si="383"/>
        <v>2.1937167451586081E-4</v>
      </c>
      <c r="AD267" s="461">
        <f t="shared" si="383"/>
        <v>0</v>
      </c>
      <c r="AE267" s="461">
        <f t="shared" si="383"/>
        <v>0</v>
      </c>
      <c r="AF267" s="461">
        <f t="shared" si="383"/>
        <v>0</v>
      </c>
      <c r="AG267" s="461">
        <f t="shared" si="383"/>
        <v>0</v>
      </c>
      <c r="AH267" s="461">
        <f t="shared" si="383"/>
        <v>0</v>
      </c>
      <c r="AI267" s="461">
        <f t="shared" si="383"/>
        <v>2.7180230559746527E-4</v>
      </c>
      <c r="AJ267" s="461">
        <f t="shared" si="383"/>
        <v>2.1937167451586081E-4</v>
      </c>
      <c r="AK267" s="461">
        <f t="shared" si="383"/>
        <v>2.7180230559746527E-4</v>
      </c>
      <c r="AL267" s="461">
        <f t="shared" si="383"/>
        <v>2.1937167451586081E-4</v>
      </c>
      <c r="AM267" s="461">
        <f t="shared" si="383"/>
        <v>2.7180230559746527E-4</v>
      </c>
      <c r="AN267" s="461">
        <f t="shared" si="383"/>
        <v>3.132788294838127E-4</v>
      </c>
      <c r="AO267" s="461">
        <f t="shared" si="383"/>
        <v>3.132788294838127E-4</v>
      </c>
      <c r="AP267" s="461">
        <f t="shared" si="383"/>
        <v>0</v>
      </c>
      <c r="AQ267" s="461">
        <f t="shared" si="383"/>
        <v>0.33333333333333337</v>
      </c>
      <c r="AR267" s="461">
        <f t="shared" si="383"/>
        <v>3.132788294838127E-4</v>
      </c>
      <c r="AS267" s="461">
        <f t="shared" si="383"/>
        <v>1.1332598323190329E-3</v>
      </c>
      <c r="AT267" s="461">
        <f t="shared" si="383"/>
        <v>3.508330745028743E-4</v>
      </c>
      <c r="AU267" s="461">
        <f t="shared" si="383"/>
        <v>0</v>
      </c>
      <c r="AV267" s="461">
        <f t="shared" si="383"/>
        <v>1.2600310996357478E-3</v>
      </c>
      <c r="AW267" s="461">
        <f t="shared" si="383"/>
        <v>0</v>
      </c>
      <c r="AX267" s="461">
        <f t="shared" si="383"/>
        <v>0</v>
      </c>
      <c r="AY267" s="461">
        <f t="shared" si="383"/>
        <v>2.1937167451586081E-4</v>
      </c>
      <c r="AZ267" s="461">
        <f t="shared" si="383"/>
        <v>0</v>
      </c>
      <c r="BA267" s="461">
        <f t="shared" si="383"/>
        <v>0</v>
      </c>
      <c r="BB267" s="461">
        <f t="shared" si="383"/>
        <v>0</v>
      </c>
      <c r="BC267" s="461">
        <f t="shared" si="383"/>
        <v>0</v>
      </c>
      <c r="BD267" s="461">
        <f t="shared" si="383"/>
        <v>0</v>
      </c>
      <c r="BE267" s="461">
        <f t="shared" si="383"/>
        <v>0</v>
      </c>
      <c r="BF267" s="461">
        <f t="shared" si="383"/>
        <v>0</v>
      </c>
      <c r="BG267" s="461">
        <f t="shared" si="383"/>
        <v>0</v>
      </c>
      <c r="BH267" s="504"/>
      <c r="BI267" s="367">
        <f>'6. Network Design'!N72</f>
        <v>40.657350931377231</v>
      </c>
      <c r="BJ267" s="503"/>
    </row>
    <row r="268" spans="3:62">
      <c r="C268" s="256" t="str">
        <f t="shared" ref="C268:D268" si="384">C234</f>
        <v>S15</v>
      </c>
      <c r="D268" s="256" t="str">
        <f t="shared" si="384"/>
        <v>Входящи MMS от други мрежи (MMS incoming from other network)</v>
      </c>
      <c r="E268" s="461">
        <f>E29*$BI$268/(IF(SUMPRODUCT(E15:E44,$BI$254:$BI$283)=0,1,SUMPRODUCT(E15:E44,$BI$254:$BI$283)))</f>
        <v>2.7180230559746527E-4</v>
      </c>
      <c r="F268" s="461">
        <f t="shared" ref="F268:BG268" si="385">F29*$BI$268/(IF(SUMPRODUCT(F15:F44,$BI$254:$BI$283)=0,1,SUMPRODUCT(F15:F44,$BI$254:$BI$283)))</f>
        <v>2.1937167451586081E-4</v>
      </c>
      <c r="G268" s="461">
        <f t="shared" si="385"/>
        <v>2.7180230559746527E-4</v>
      </c>
      <c r="H268" s="461">
        <f t="shared" si="385"/>
        <v>2.1937167451586081E-4</v>
      </c>
      <c r="I268" s="461">
        <f t="shared" si="385"/>
        <v>2.7180230559746527E-4</v>
      </c>
      <c r="J268" s="461">
        <f t="shared" si="385"/>
        <v>2.1937167451586081E-4</v>
      </c>
      <c r="K268" s="461">
        <f t="shared" si="385"/>
        <v>2.9914271343494189E-4</v>
      </c>
      <c r="L268" s="461">
        <f t="shared" si="385"/>
        <v>3.132788294838127E-4</v>
      </c>
      <c r="M268" s="461">
        <f t="shared" si="385"/>
        <v>3.132788294838127E-4</v>
      </c>
      <c r="N268" s="461">
        <f t="shared" si="385"/>
        <v>0</v>
      </c>
      <c r="O268" s="461">
        <f t="shared" si="385"/>
        <v>0</v>
      </c>
      <c r="P268" s="461">
        <f t="shared" si="385"/>
        <v>0.33333333333333337</v>
      </c>
      <c r="Q268" s="461">
        <f t="shared" si="385"/>
        <v>0</v>
      </c>
      <c r="R268" s="461">
        <f t="shared" si="385"/>
        <v>3.132788294838127E-4</v>
      </c>
      <c r="S268" s="461">
        <f t="shared" si="385"/>
        <v>3.132788294838127E-4</v>
      </c>
      <c r="T268" s="461">
        <f t="shared" si="385"/>
        <v>1.1332598323190329E-3</v>
      </c>
      <c r="U268" s="461">
        <f t="shared" si="385"/>
        <v>0</v>
      </c>
      <c r="V268" s="461">
        <f t="shared" si="385"/>
        <v>2.9266618159593106E-3</v>
      </c>
      <c r="W268" s="461">
        <f t="shared" si="385"/>
        <v>1.2600310996357478E-3</v>
      </c>
      <c r="X268" s="461">
        <f t="shared" si="385"/>
        <v>0</v>
      </c>
      <c r="Y268" s="461">
        <f t="shared" si="385"/>
        <v>0</v>
      </c>
      <c r="Z268" s="461">
        <f t="shared" si="385"/>
        <v>0</v>
      </c>
      <c r="AA268" s="461">
        <f t="shared" si="385"/>
        <v>0</v>
      </c>
      <c r="AB268" s="461">
        <f t="shared" si="385"/>
        <v>2.1937167451586081E-4</v>
      </c>
      <c r="AC268" s="461">
        <f t="shared" si="385"/>
        <v>2.1937167451586081E-4</v>
      </c>
      <c r="AD268" s="461">
        <f t="shared" si="385"/>
        <v>0</v>
      </c>
      <c r="AE268" s="461">
        <f t="shared" si="385"/>
        <v>0</v>
      </c>
      <c r="AF268" s="461">
        <f t="shared" si="385"/>
        <v>0</v>
      </c>
      <c r="AG268" s="461">
        <f t="shared" si="385"/>
        <v>0</v>
      </c>
      <c r="AH268" s="461">
        <f t="shared" si="385"/>
        <v>0</v>
      </c>
      <c r="AI268" s="461">
        <f t="shared" si="385"/>
        <v>2.7180230559746527E-4</v>
      </c>
      <c r="AJ268" s="461">
        <f t="shared" si="385"/>
        <v>2.1937167451586081E-4</v>
      </c>
      <c r="AK268" s="461">
        <f t="shared" si="385"/>
        <v>2.7180230559746527E-4</v>
      </c>
      <c r="AL268" s="461">
        <f t="shared" si="385"/>
        <v>2.1937167451586081E-4</v>
      </c>
      <c r="AM268" s="461">
        <f t="shared" si="385"/>
        <v>2.7180230559746527E-4</v>
      </c>
      <c r="AN268" s="461">
        <f t="shared" si="385"/>
        <v>3.132788294838127E-4</v>
      </c>
      <c r="AO268" s="461">
        <f t="shared" si="385"/>
        <v>3.132788294838127E-4</v>
      </c>
      <c r="AP268" s="461">
        <f t="shared" si="385"/>
        <v>0</v>
      </c>
      <c r="AQ268" s="461">
        <f t="shared" si="385"/>
        <v>0.33333333333333337</v>
      </c>
      <c r="AR268" s="461">
        <f t="shared" si="385"/>
        <v>3.132788294838127E-4</v>
      </c>
      <c r="AS268" s="461">
        <f t="shared" si="385"/>
        <v>1.1332598323190329E-3</v>
      </c>
      <c r="AT268" s="461">
        <f t="shared" si="385"/>
        <v>0</v>
      </c>
      <c r="AU268" s="461">
        <f t="shared" si="385"/>
        <v>2.9266618159593106E-3</v>
      </c>
      <c r="AV268" s="461">
        <f t="shared" si="385"/>
        <v>1.2600310996357478E-3</v>
      </c>
      <c r="AW268" s="461">
        <f t="shared" si="385"/>
        <v>0</v>
      </c>
      <c r="AX268" s="461">
        <f t="shared" si="385"/>
        <v>0</v>
      </c>
      <c r="AY268" s="461">
        <f t="shared" si="385"/>
        <v>2.1937167451586081E-4</v>
      </c>
      <c r="AZ268" s="461">
        <f t="shared" si="385"/>
        <v>0</v>
      </c>
      <c r="BA268" s="461">
        <f t="shared" si="385"/>
        <v>0</v>
      </c>
      <c r="BB268" s="461">
        <f t="shared" si="385"/>
        <v>0</v>
      </c>
      <c r="BC268" s="461">
        <f t="shared" si="385"/>
        <v>0</v>
      </c>
      <c r="BD268" s="461">
        <f t="shared" si="385"/>
        <v>0</v>
      </c>
      <c r="BE268" s="461">
        <f t="shared" si="385"/>
        <v>0</v>
      </c>
      <c r="BF268" s="461">
        <f t="shared" si="385"/>
        <v>0</v>
      </c>
      <c r="BG268" s="461">
        <f t="shared" si="385"/>
        <v>0</v>
      </c>
      <c r="BH268" s="504"/>
      <c r="BI268" s="367">
        <f>'6. Network Design'!N73</f>
        <v>40.657350931377231</v>
      </c>
      <c r="BJ268" s="503"/>
    </row>
    <row r="269" spans="3:62">
      <c r="C269" s="256" t="str">
        <f t="shared" ref="C269:D269" si="386">C235</f>
        <v>S16</v>
      </c>
      <c r="D269" s="256" t="str">
        <f t="shared" si="386"/>
        <v>SMS в мрежата (SMS on net)</v>
      </c>
      <c r="E269" s="461">
        <f>E30*$BI$269/(IF(SUMPRODUCT(E15:E44,$BI$254:$BI$283)=0,1,SUMPRODUCT(E15:E44,$BI$254:$BI$283)))</f>
        <v>2.9414275897067762E-5</v>
      </c>
      <c r="F269" s="461">
        <f t="shared" ref="F269:BG269" si="387">F30*$BI$269/(IF(SUMPRODUCT(F15:F44,$BI$254:$BI$283)=0,1,SUMPRODUCT(F15:F44,$BI$254:$BI$283)))</f>
        <v>2.3740265720069205E-5</v>
      </c>
      <c r="G269" s="461">
        <f t="shared" si="387"/>
        <v>2.9414275897067762E-5</v>
      </c>
      <c r="H269" s="461">
        <f t="shared" si="387"/>
        <v>2.3740265720069205E-5</v>
      </c>
      <c r="I269" s="461">
        <f t="shared" si="387"/>
        <v>2.9414275897067762E-5</v>
      </c>
      <c r="J269" s="461">
        <f t="shared" si="387"/>
        <v>2.3740265720069205E-5</v>
      </c>
      <c r="K269" s="461">
        <f t="shared" si="387"/>
        <v>2.1582025181209298E-5</v>
      </c>
      <c r="L269" s="461">
        <f t="shared" si="387"/>
        <v>1.6951419714581789E-5</v>
      </c>
      <c r="M269" s="461">
        <f t="shared" si="387"/>
        <v>1.6951419714581789E-5</v>
      </c>
      <c r="N269" s="461">
        <f t="shared" si="387"/>
        <v>0.66666666666666663</v>
      </c>
      <c r="O269" s="461">
        <f t="shared" si="387"/>
        <v>0.66666666666666663</v>
      </c>
      <c r="P269" s="461">
        <f t="shared" si="387"/>
        <v>0</v>
      </c>
      <c r="Q269" s="461">
        <f t="shared" si="387"/>
        <v>0</v>
      </c>
      <c r="R269" s="461">
        <f t="shared" si="387"/>
        <v>1.6951419714581789E-5</v>
      </c>
      <c r="S269" s="461">
        <f t="shared" si="387"/>
        <v>1.6951419714581789E-5</v>
      </c>
      <c r="T269" s="461">
        <f t="shared" si="387"/>
        <v>6.1320335928761237E-5</v>
      </c>
      <c r="U269" s="461">
        <f t="shared" si="387"/>
        <v>1.8983468194944387E-5</v>
      </c>
      <c r="V269" s="461">
        <f t="shared" si="387"/>
        <v>0</v>
      </c>
      <c r="W269" s="461">
        <f t="shared" si="387"/>
        <v>0</v>
      </c>
      <c r="X269" s="461">
        <f t="shared" si="387"/>
        <v>0</v>
      </c>
      <c r="Y269" s="461">
        <f t="shared" si="387"/>
        <v>0</v>
      </c>
      <c r="Z269" s="461">
        <f t="shared" si="387"/>
        <v>0</v>
      </c>
      <c r="AA269" s="461">
        <f t="shared" si="387"/>
        <v>0</v>
      </c>
      <c r="AB269" s="461">
        <f t="shared" si="387"/>
        <v>2.3740265720069205E-5</v>
      </c>
      <c r="AC269" s="461">
        <f t="shared" si="387"/>
        <v>2.3740265720069205E-5</v>
      </c>
      <c r="AD269" s="461">
        <f t="shared" si="387"/>
        <v>0</v>
      </c>
      <c r="AE269" s="461">
        <f t="shared" si="387"/>
        <v>0</v>
      </c>
      <c r="AF269" s="461">
        <f t="shared" si="387"/>
        <v>0</v>
      </c>
      <c r="AG269" s="461">
        <f t="shared" si="387"/>
        <v>0</v>
      </c>
      <c r="AH269" s="461">
        <f t="shared" si="387"/>
        <v>0</v>
      </c>
      <c r="AI269" s="461">
        <f t="shared" si="387"/>
        <v>2.9414275897067762E-5</v>
      </c>
      <c r="AJ269" s="461">
        <f t="shared" si="387"/>
        <v>2.3740265720069205E-5</v>
      </c>
      <c r="AK269" s="461">
        <f t="shared" si="387"/>
        <v>2.9414275897067762E-5</v>
      </c>
      <c r="AL269" s="461">
        <f t="shared" si="387"/>
        <v>2.3740265720069205E-5</v>
      </c>
      <c r="AM269" s="461">
        <f t="shared" si="387"/>
        <v>2.9414275897067762E-5</v>
      </c>
      <c r="AN269" s="461">
        <f t="shared" si="387"/>
        <v>1.6951419714581789E-5</v>
      </c>
      <c r="AO269" s="461">
        <f t="shared" si="387"/>
        <v>1.6951419714581789E-5</v>
      </c>
      <c r="AP269" s="461">
        <f t="shared" si="387"/>
        <v>0.66666666666666663</v>
      </c>
      <c r="AQ269" s="461">
        <f t="shared" si="387"/>
        <v>0</v>
      </c>
      <c r="AR269" s="461">
        <f t="shared" si="387"/>
        <v>1.6951419714581789E-5</v>
      </c>
      <c r="AS269" s="461">
        <f t="shared" si="387"/>
        <v>6.1320335928761237E-5</v>
      </c>
      <c r="AT269" s="461">
        <f t="shared" si="387"/>
        <v>1.8983468194944387E-5</v>
      </c>
      <c r="AU269" s="461">
        <f t="shared" si="387"/>
        <v>0</v>
      </c>
      <c r="AV269" s="461">
        <f t="shared" si="387"/>
        <v>0</v>
      </c>
      <c r="AW269" s="461">
        <f t="shared" si="387"/>
        <v>0</v>
      </c>
      <c r="AX269" s="461">
        <f t="shared" si="387"/>
        <v>0</v>
      </c>
      <c r="AY269" s="461">
        <f t="shared" si="387"/>
        <v>2.3740265720069205E-5</v>
      </c>
      <c r="AZ269" s="461">
        <f t="shared" si="387"/>
        <v>0</v>
      </c>
      <c r="BA269" s="461">
        <f t="shared" si="387"/>
        <v>0</v>
      </c>
      <c r="BB269" s="461">
        <f t="shared" si="387"/>
        <v>0</v>
      </c>
      <c r="BC269" s="461">
        <f t="shared" si="387"/>
        <v>0</v>
      </c>
      <c r="BD269" s="461">
        <f t="shared" si="387"/>
        <v>0</v>
      </c>
      <c r="BE269" s="461">
        <f t="shared" si="387"/>
        <v>0</v>
      </c>
      <c r="BF269" s="461">
        <f t="shared" si="387"/>
        <v>0</v>
      </c>
      <c r="BG269" s="461">
        <f t="shared" si="387"/>
        <v>0</v>
      </c>
      <c r="BH269" s="504"/>
      <c r="BI269" s="367">
        <f>'6. Network Design'!N74</f>
        <v>2.199956573051578</v>
      </c>
      <c r="BJ269" s="503"/>
    </row>
    <row r="270" spans="3:62">
      <c r="C270" s="256" t="str">
        <f t="shared" ref="C270:D270" si="388">C236</f>
        <v>S17</v>
      </c>
      <c r="D270" s="256" t="str">
        <f t="shared" si="388"/>
        <v>Изходящи SMS към други мрежи (SMS outgoing to other network)</v>
      </c>
      <c r="E270" s="461">
        <f>E31*$BI$270/(IF(SUMPRODUCT(E15:E44,$BI$254:$BI$283)=0,1,SUMPRODUCT(E15:E44,$BI$254:$BI$283)))</f>
        <v>4.9023793161779597E-6</v>
      </c>
      <c r="F270" s="461">
        <f t="shared" ref="F270:BG270" si="389">F31*$BI$270/(IF(SUMPRODUCT(F15:F44,$BI$254:$BI$283)=0,1,SUMPRODUCT(F15:F44,$BI$254:$BI$283)))</f>
        <v>3.9567109533448669E-6</v>
      </c>
      <c r="G270" s="461">
        <f t="shared" si="389"/>
        <v>4.9023793161779597E-6</v>
      </c>
      <c r="H270" s="461">
        <f t="shared" si="389"/>
        <v>3.9567109533448669E-6</v>
      </c>
      <c r="I270" s="461">
        <f t="shared" si="389"/>
        <v>4.9023793161779597E-6</v>
      </c>
      <c r="J270" s="461">
        <f t="shared" si="389"/>
        <v>3.9567109533448669E-6</v>
      </c>
      <c r="K270" s="461">
        <f t="shared" si="389"/>
        <v>5.3955062953023238E-6</v>
      </c>
      <c r="L270" s="461">
        <f t="shared" si="389"/>
        <v>5.6504732381939291E-6</v>
      </c>
      <c r="M270" s="461">
        <f t="shared" si="389"/>
        <v>5.6504732381939291E-6</v>
      </c>
      <c r="N270" s="461">
        <f t="shared" si="389"/>
        <v>0.22222222222222218</v>
      </c>
      <c r="O270" s="461">
        <f t="shared" si="389"/>
        <v>0.22222222222222218</v>
      </c>
      <c r="P270" s="461">
        <f t="shared" si="389"/>
        <v>0</v>
      </c>
      <c r="Q270" s="461">
        <f t="shared" si="389"/>
        <v>0</v>
      </c>
      <c r="R270" s="461">
        <f t="shared" si="389"/>
        <v>5.6504732381939291E-6</v>
      </c>
      <c r="S270" s="461">
        <f t="shared" si="389"/>
        <v>5.6504732381939291E-6</v>
      </c>
      <c r="T270" s="461">
        <f t="shared" si="389"/>
        <v>2.0440111976253744E-5</v>
      </c>
      <c r="U270" s="461">
        <f t="shared" si="389"/>
        <v>6.3278227316481278E-6</v>
      </c>
      <c r="V270" s="461">
        <f t="shared" si="389"/>
        <v>0</v>
      </c>
      <c r="W270" s="461">
        <f t="shared" si="389"/>
        <v>2.272662988276309E-5</v>
      </c>
      <c r="X270" s="461">
        <f t="shared" si="389"/>
        <v>0</v>
      </c>
      <c r="Y270" s="461">
        <f t="shared" si="389"/>
        <v>0</v>
      </c>
      <c r="Z270" s="461">
        <f t="shared" si="389"/>
        <v>0</v>
      </c>
      <c r="AA270" s="461">
        <f t="shared" si="389"/>
        <v>0</v>
      </c>
      <c r="AB270" s="461">
        <f t="shared" si="389"/>
        <v>3.9567109533448669E-6</v>
      </c>
      <c r="AC270" s="461">
        <f t="shared" si="389"/>
        <v>3.9567109533448669E-6</v>
      </c>
      <c r="AD270" s="461">
        <f t="shared" si="389"/>
        <v>0</v>
      </c>
      <c r="AE270" s="461">
        <f t="shared" si="389"/>
        <v>0</v>
      </c>
      <c r="AF270" s="461">
        <f t="shared" si="389"/>
        <v>0</v>
      </c>
      <c r="AG270" s="461">
        <f t="shared" si="389"/>
        <v>0</v>
      </c>
      <c r="AH270" s="461">
        <f t="shared" si="389"/>
        <v>0</v>
      </c>
      <c r="AI270" s="461">
        <f t="shared" si="389"/>
        <v>4.9023793161779597E-6</v>
      </c>
      <c r="AJ270" s="461">
        <f t="shared" si="389"/>
        <v>3.9567109533448669E-6</v>
      </c>
      <c r="AK270" s="461">
        <f t="shared" si="389"/>
        <v>4.9023793161779597E-6</v>
      </c>
      <c r="AL270" s="461">
        <f t="shared" si="389"/>
        <v>3.9567109533448669E-6</v>
      </c>
      <c r="AM270" s="461">
        <f t="shared" si="389"/>
        <v>4.9023793161779597E-6</v>
      </c>
      <c r="AN270" s="461">
        <f t="shared" si="389"/>
        <v>5.6504732381939291E-6</v>
      </c>
      <c r="AO270" s="461">
        <f t="shared" si="389"/>
        <v>5.6504732381939291E-6</v>
      </c>
      <c r="AP270" s="461">
        <f t="shared" si="389"/>
        <v>0.22222222222222218</v>
      </c>
      <c r="AQ270" s="461">
        <f t="shared" si="389"/>
        <v>0</v>
      </c>
      <c r="AR270" s="461">
        <f t="shared" si="389"/>
        <v>5.6504732381939291E-6</v>
      </c>
      <c r="AS270" s="461">
        <f t="shared" si="389"/>
        <v>2.0440111976253744E-5</v>
      </c>
      <c r="AT270" s="461">
        <f t="shared" si="389"/>
        <v>6.3278227316481278E-6</v>
      </c>
      <c r="AU270" s="461">
        <f t="shared" si="389"/>
        <v>0</v>
      </c>
      <c r="AV270" s="461">
        <f t="shared" si="389"/>
        <v>2.272662988276309E-5</v>
      </c>
      <c r="AW270" s="461">
        <f t="shared" si="389"/>
        <v>0</v>
      </c>
      <c r="AX270" s="461">
        <f t="shared" si="389"/>
        <v>0</v>
      </c>
      <c r="AY270" s="461">
        <f t="shared" si="389"/>
        <v>3.9567109533448669E-6</v>
      </c>
      <c r="AZ270" s="461">
        <f t="shared" si="389"/>
        <v>0</v>
      </c>
      <c r="BA270" s="461">
        <f t="shared" si="389"/>
        <v>0</v>
      </c>
      <c r="BB270" s="461">
        <f t="shared" si="389"/>
        <v>0</v>
      </c>
      <c r="BC270" s="461">
        <f t="shared" si="389"/>
        <v>0</v>
      </c>
      <c r="BD270" s="461">
        <f t="shared" si="389"/>
        <v>0</v>
      </c>
      <c r="BE270" s="461">
        <f t="shared" si="389"/>
        <v>0</v>
      </c>
      <c r="BF270" s="461">
        <f t="shared" si="389"/>
        <v>0</v>
      </c>
      <c r="BG270" s="461">
        <f t="shared" si="389"/>
        <v>0</v>
      </c>
      <c r="BH270" s="504"/>
      <c r="BI270" s="367">
        <f>'6. Network Design'!N75</f>
        <v>0.73331885768385918</v>
      </c>
      <c r="BJ270" s="503"/>
    </row>
    <row r="271" spans="3:62">
      <c r="C271" s="256" t="str">
        <f t="shared" ref="C271:D271" si="390">C237</f>
        <v>S18</v>
      </c>
      <c r="D271" s="256" t="str">
        <f t="shared" si="390"/>
        <v>Входящи SMS от други мрежи (SMS incoming from other network)</v>
      </c>
      <c r="E271" s="461">
        <f>E32*$BI$271/(IF(SUMPRODUCT(E15:E44,$BI$254:$BI$283)=0,1,SUMPRODUCT(E15:E44,$BI$254:$BI$283)))</f>
        <v>2.4511896580889799E-6</v>
      </c>
      <c r="F271" s="461">
        <f t="shared" ref="F271:BG271" si="391">F32*$BI$271/(IF(SUMPRODUCT(F15:F44,$BI$254:$BI$283)=0,1,SUMPRODUCT(F15:F44,$BI$254:$BI$283)))</f>
        <v>1.9783554766724335E-6</v>
      </c>
      <c r="G271" s="461">
        <f t="shared" si="391"/>
        <v>2.4511896580889799E-6</v>
      </c>
      <c r="H271" s="461">
        <f t="shared" si="391"/>
        <v>1.9783554766724335E-6</v>
      </c>
      <c r="I271" s="461">
        <f t="shared" si="391"/>
        <v>2.4511896580889799E-6</v>
      </c>
      <c r="J271" s="461">
        <f t="shared" si="391"/>
        <v>1.9783554766724335E-6</v>
      </c>
      <c r="K271" s="461">
        <f t="shared" si="391"/>
        <v>2.6977531476511619E-6</v>
      </c>
      <c r="L271" s="461">
        <f t="shared" si="391"/>
        <v>2.8252366190969645E-6</v>
      </c>
      <c r="M271" s="461">
        <f t="shared" si="391"/>
        <v>2.8252366190969645E-6</v>
      </c>
      <c r="N271" s="461">
        <f t="shared" si="391"/>
        <v>0.11111111111111109</v>
      </c>
      <c r="O271" s="461">
        <f t="shared" si="391"/>
        <v>0.11111111111111109</v>
      </c>
      <c r="P271" s="461">
        <f t="shared" si="391"/>
        <v>0</v>
      </c>
      <c r="Q271" s="461">
        <f t="shared" si="391"/>
        <v>0</v>
      </c>
      <c r="R271" s="461">
        <f t="shared" si="391"/>
        <v>2.8252366190969645E-6</v>
      </c>
      <c r="S271" s="461">
        <f t="shared" si="391"/>
        <v>2.8252366190969645E-6</v>
      </c>
      <c r="T271" s="461">
        <f t="shared" si="391"/>
        <v>1.0220055988126872E-5</v>
      </c>
      <c r="U271" s="461">
        <f t="shared" si="391"/>
        <v>0</v>
      </c>
      <c r="V271" s="461">
        <f t="shared" si="391"/>
        <v>2.6393459614826297E-5</v>
      </c>
      <c r="W271" s="461">
        <f t="shared" si="391"/>
        <v>1.1363314941381545E-5</v>
      </c>
      <c r="X271" s="461">
        <f t="shared" si="391"/>
        <v>0</v>
      </c>
      <c r="Y271" s="461">
        <f t="shared" si="391"/>
        <v>0</v>
      </c>
      <c r="Z271" s="461">
        <f t="shared" si="391"/>
        <v>0</v>
      </c>
      <c r="AA271" s="461">
        <f t="shared" si="391"/>
        <v>0</v>
      </c>
      <c r="AB271" s="461">
        <f t="shared" si="391"/>
        <v>1.9783554766724335E-6</v>
      </c>
      <c r="AC271" s="461">
        <f t="shared" si="391"/>
        <v>1.9783554766724335E-6</v>
      </c>
      <c r="AD271" s="461">
        <f t="shared" si="391"/>
        <v>0</v>
      </c>
      <c r="AE271" s="461">
        <f t="shared" si="391"/>
        <v>0</v>
      </c>
      <c r="AF271" s="461">
        <f t="shared" si="391"/>
        <v>0</v>
      </c>
      <c r="AG271" s="461">
        <f t="shared" si="391"/>
        <v>0</v>
      </c>
      <c r="AH271" s="461">
        <f t="shared" si="391"/>
        <v>0</v>
      </c>
      <c r="AI271" s="461">
        <f t="shared" si="391"/>
        <v>2.4511896580889799E-6</v>
      </c>
      <c r="AJ271" s="461">
        <f t="shared" si="391"/>
        <v>1.9783554766724335E-6</v>
      </c>
      <c r="AK271" s="461">
        <f t="shared" si="391"/>
        <v>2.4511896580889799E-6</v>
      </c>
      <c r="AL271" s="461">
        <f t="shared" si="391"/>
        <v>1.9783554766724335E-6</v>
      </c>
      <c r="AM271" s="461">
        <f t="shared" si="391"/>
        <v>2.4511896580889799E-6</v>
      </c>
      <c r="AN271" s="461">
        <f t="shared" si="391"/>
        <v>2.8252366190969645E-6</v>
      </c>
      <c r="AO271" s="461">
        <f t="shared" si="391"/>
        <v>2.8252366190969645E-6</v>
      </c>
      <c r="AP271" s="461">
        <f t="shared" si="391"/>
        <v>0.11111111111111109</v>
      </c>
      <c r="AQ271" s="461">
        <f t="shared" si="391"/>
        <v>0</v>
      </c>
      <c r="AR271" s="461">
        <f t="shared" si="391"/>
        <v>2.8252366190969645E-6</v>
      </c>
      <c r="AS271" s="461">
        <f t="shared" si="391"/>
        <v>1.0220055988126872E-5</v>
      </c>
      <c r="AT271" s="461">
        <f t="shared" si="391"/>
        <v>0</v>
      </c>
      <c r="AU271" s="461">
        <f t="shared" si="391"/>
        <v>2.6393459614826297E-5</v>
      </c>
      <c r="AV271" s="461">
        <f t="shared" si="391"/>
        <v>1.1363314941381545E-5</v>
      </c>
      <c r="AW271" s="461">
        <f t="shared" si="391"/>
        <v>0</v>
      </c>
      <c r="AX271" s="461">
        <f t="shared" si="391"/>
        <v>0</v>
      </c>
      <c r="AY271" s="461">
        <f t="shared" si="391"/>
        <v>1.9783554766724335E-6</v>
      </c>
      <c r="AZ271" s="461">
        <f t="shared" si="391"/>
        <v>0</v>
      </c>
      <c r="BA271" s="461">
        <f t="shared" si="391"/>
        <v>0</v>
      </c>
      <c r="BB271" s="461">
        <f t="shared" si="391"/>
        <v>0</v>
      </c>
      <c r="BC271" s="461">
        <f t="shared" si="391"/>
        <v>0</v>
      </c>
      <c r="BD271" s="461">
        <f t="shared" si="391"/>
        <v>0</v>
      </c>
      <c r="BE271" s="461">
        <f t="shared" si="391"/>
        <v>0</v>
      </c>
      <c r="BF271" s="461">
        <f t="shared" si="391"/>
        <v>0</v>
      </c>
      <c r="BG271" s="461">
        <f t="shared" si="391"/>
        <v>0</v>
      </c>
      <c r="BH271" s="504"/>
      <c r="BI271" s="367">
        <f>'6. Network Design'!N76</f>
        <v>0.36665942884192959</v>
      </c>
      <c r="BJ271" s="503"/>
    </row>
    <row r="272" spans="3:62">
      <c r="C272" s="256" t="str">
        <f t="shared" ref="C272:D272" si="392">C238</f>
        <v>S19</v>
      </c>
      <c r="D272" s="256" t="str">
        <f t="shared" si="392"/>
        <v>Пренос на данни (Data services)</v>
      </c>
      <c r="E272" s="461">
        <f>E33*$BI$272/(IF(SUMPRODUCT(E15:E44,$BI$254:$BI$283)=0,1,SUMPRODUCT(E15:E44,$BI$254:$BI$283)))</f>
        <v>0</v>
      </c>
      <c r="F272" s="461">
        <f t="shared" ref="F272:BG272" si="393">F33*$BI$272/(IF(SUMPRODUCT(F15:F44,$BI$254:$BI$283)=0,1,SUMPRODUCT(F15:F44,$BI$254:$BI$283)))</f>
        <v>0.19289987613001836</v>
      </c>
      <c r="G272" s="461">
        <f t="shared" si="393"/>
        <v>0</v>
      </c>
      <c r="H272" s="461">
        <f t="shared" si="393"/>
        <v>0.19289987613001836</v>
      </c>
      <c r="I272" s="461">
        <f t="shared" si="393"/>
        <v>0</v>
      </c>
      <c r="J272" s="461">
        <f t="shared" si="393"/>
        <v>0.19289987613001836</v>
      </c>
      <c r="K272" s="461">
        <f t="shared" si="393"/>
        <v>0.1753632429046828</v>
      </c>
      <c r="L272" s="461">
        <f t="shared" si="393"/>
        <v>0.27547516120735704</v>
      </c>
      <c r="M272" s="461">
        <f t="shared" si="393"/>
        <v>0.27547516120735704</v>
      </c>
      <c r="N272" s="461">
        <f t="shared" si="393"/>
        <v>0</v>
      </c>
      <c r="O272" s="461">
        <f t="shared" si="393"/>
        <v>0</v>
      </c>
      <c r="P272" s="461">
        <f t="shared" si="393"/>
        <v>0</v>
      </c>
      <c r="Q272" s="461">
        <f t="shared" si="393"/>
        <v>0</v>
      </c>
      <c r="R272" s="461">
        <f t="shared" si="393"/>
        <v>0.27547516120735704</v>
      </c>
      <c r="S272" s="461">
        <f t="shared" si="393"/>
        <v>0.27547516120735704</v>
      </c>
      <c r="T272" s="461">
        <f t="shared" si="393"/>
        <v>0.99650823999914973</v>
      </c>
      <c r="U272" s="461">
        <f t="shared" si="393"/>
        <v>0.30849769808829591</v>
      </c>
      <c r="V272" s="461">
        <f t="shared" si="393"/>
        <v>0</v>
      </c>
      <c r="W272" s="461">
        <f t="shared" si="393"/>
        <v>0</v>
      </c>
      <c r="X272" s="461">
        <f t="shared" si="393"/>
        <v>0</v>
      </c>
      <c r="Y272" s="461">
        <f t="shared" si="393"/>
        <v>1</v>
      </c>
      <c r="Z272" s="461">
        <f t="shared" si="393"/>
        <v>1</v>
      </c>
      <c r="AA272" s="461">
        <f t="shared" si="393"/>
        <v>1</v>
      </c>
      <c r="AB272" s="461">
        <f t="shared" si="393"/>
        <v>0.19289987613001836</v>
      </c>
      <c r="AC272" s="461">
        <f t="shared" si="393"/>
        <v>0.19289987613001836</v>
      </c>
      <c r="AD272" s="461">
        <f t="shared" si="393"/>
        <v>0</v>
      </c>
      <c r="AE272" s="461">
        <f t="shared" si="393"/>
        <v>0</v>
      </c>
      <c r="AF272" s="461">
        <f t="shared" si="393"/>
        <v>0</v>
      </c>
      <c r="AG272" s="461">
        <f t="shared" si="393"/>
        <v>0</v>
      </c>
      <c r="AH272" s="461">
        <f t="shared" si="393"/>
        <v>0</v>
      </c>
      <c r="AI272" s="461">
        <f t="shared" si="393"/>
        <v>0</v>
      </c>
      <c r="AJ272" s="461">
        <f t="shared" si="393"/>
        <v>0.19289987613001836</v>
      </c>
      <c r="AK272" s="461">
        <f t="shared" si="393"/>
        <v>0</v>
      </c>
      <c r="AL272" s="461">
        <f t="shared" si="393"/>
        <v>0.19289987613001836</v>
      </c>
      <c r="AM272" s="461">
        <f t="shared" si="393"/>
        <v>0</v>
      </c>
      <c r="AN272" s="461">
        <f t="shared" si="393"/>
        <v>0.27547516120735704</v>
      </c>
      <c r="AO272" s="461">
        <f t="shared" si="393"/>
        <v>0.27547516120735704</v>
      </c>
      <c r="AP272" s="461">
        <f t="shared" si="393"/>
        <v>0</v>
      </c>
      <c r="AQ272" s="461">
        <f t="shared" si="393"/>
        <v>0</v>
      </c>
      <c r="AR272" s="461">
        <f t="shared" si="393"/>
        <v>0.27547516120735704</v>
      </c>
      <c r="AS272" s="461">
        <f t="shared" si="393"/>
        <v>0.99650823999914973</v>
      </c>
      <c r="AT272" s="461">
        <f t="shared" si="393"/>
        <v>0.30849769808829591</v>
      </c>
      <c r="AU272" s="461">
        <f t="shared" si="393"/>
        <v>0</v>
      </c>
      <c r="AV272" s="461">
        <f t="shared" si="393"/>
        <v>0</v>
      </c>
      <c r="AW272" s="461">
        <f t="shared" si="393"/>
        <v>0</v>
      </c>
      <c r="AX272" s="461">
        <f t="shared" si="393"/>
        <v>1</v>
      </c>
      <c r="AY272" s="461">
        <f t="shared" si="393"/>
        <v>0.19289987613001836</v>
      </c>
      <c r="AZ272" s="461">
        <f t="shared" si="393"/>
        <v>0</v>
      </c>
      <c r="BA272" s="461">
        <f t="shared" si="393"/>
        <v>0</v>
      </c>
      <c r="BB272" s="461">
        <f t="shared" si="393"/>
        <v>0</v>
      </c>
      <c r="BC272" s="461">
        <f t="shared" si="393"/>
        <v>0</v>
      </c>
      <c r="BD272" s="461">
        <f t="shared" si="393"/>
        <v>0</v>
      </c>
      <c r="BE272" s="461">
        <f t="shared" si="393"/>
        <v>0</v>
      </c>
      <c r="BF272" s="461">
        <f t="shared" si="393"/>
        <v>0</v>
      </c>
      <c r="BG272" s="461">
        <f t="shared" si="393"/>
        <v>0</v>
      </c>
      <c r="BH272" s="504"/>
      <c r="BI272" s="367">
        <f>'6. Network Design'!N77</f>
        <v>35751.187913142865</v>
      </c>
      <c r="BJ272" s="503"/>
    </row>
    <row r="273" spans="3:62">
      <c r="C273" s="256" t="str">
        <f t="shared" ref="C273:D273" si="394">C239</f>
        <v>S20</v>
      </c>
      <c r="D273" s="256" t="str">
        <f t="shared" si="394"/>
        <v>Subscribers</v>
      </c>
      <c r="E273" s="461">
        <f>E34*$BI$273/(IF(SUMPRODUCT(E15:E44,$BI$254:$BI$283)=0,1,SUMPRODUCT(E15:E44,$BI$254:$BI$283)))</f>
        <v>0</v>
      </c>
      <c r="F273" s="461">
        <f t="shared" ref="F273:BG273" si="395">F34*$BI$273/(IF(SUMPRODUCT(F15:F44,$BI$254:$BI$283)=0,1,SUMPRODUCT(F15:F44,$BI$254:$BI$283)))</f>
        <v>0</v>
      </c>
      <c r="G273" s="461">
        <f t="shared" si="395"/>
        <v>0</v>
      </c>
      <c r="H273" s="461">
        <f t="shared" si="395"/>
        <v>0</v>
      </c>
      <c r="I273" s="461">
        <f t="shared" si="395"/>
        <v>0</v>
      </c>
      <c r="J273" s="461">
        <f t="shared" si="395"/>
        <v>0</v>
      </c>
      <c r="K273" s="461">
        <f t="shared" si="395"/>
        <v>0</v>
      </c>
      <c r="L273" s="461">
        <f t="shared" si="395"/>
        <v>0</v>
      </c>
      <c r="M273" s="461">
        <f t="shared" si="395"/>
        <v>0</v>
      </c>
      <c r="N273" s="461">
        <f t="shared" si="395"/>
        <v>0</v>
      </c>
      <c r="O273" s="461">
        <f t="shared" si="395"/>
        <v>0</v>
      </c>
      <c r="P273" s="461">
        <f t="shared" si="395"/>
        <v>0</v>
      </c>
      <c r="Q273" s="461">
        <f t="shared" si="395"/>
        <v>0</v>
      </c>
      <c r="R273" s="461">
        <f t="shared" si="395"/>
        <v>0</v>
      </c>
      <c r="S273" s="461">
        <f t="shared" si="395"/>
        <v>0</v>
      </c>
      <c r="T273" s="461">
        <f t="shared" si="395"/>
        <v>0</v>
      </c>
      <c r="U273" s="461">
        <f t="shared" si="395"/>
        <v>0</v>
      </c>
      <c r="V273" s="461">
        <f t="shared" si="395"/>
        <v>0</v>
      </c>
      <c r="W273" s="461">
        <f t="shared" si="395"/>
        <v>0</v>
      </c>
      <c r="X273" s="461">
        <f t="shared" si="395"/>
        <v>0</v>
      </c>
      <c r="Y273" s="461">
        <f t="shared" si="395"/>
        <v>0</v>
      </c>
      <c r="Z273" s="461">
        <f t="shared" si="395"/>
        <v>0</v>
      </c>
      <c r="AA273" s="461">
        <f t="shared" si="395"/>
        <v>0</v>
      </c>
      <c r="AB273" s="461">
        <f t="shared" si="395"/>
        <v>0</v>
      </c>
      <c r="AC273" s="461">
        <f t="shared" si="395"/>
        <v>0</v>
      </c>
      <c r="AD273" s="461">
        <f t="shared" si="395"/>
        <v>0</v>
      </c>
      <c r="AE273" s="461">
        <f t="shared" si="395"/>
        <v>0</v>
      </c>
      <c r="AF273" s="461">
        <f t="shared" si="395"/>
        <v>0</v>
      </c>
      <c r="AG273" s="461">
        <f t="shared" si="395"/>
        <v>0</v>
      </c>
      <c r="AH273" s="461">
        <f t="shared" si="395"/>
        <v>0</v>
      </c>
      <c r="AI273" s="461">
        <f t="shared" si="395"/>
        <v>0</v>
      </c>
      <c r="AJ273" s="461">
        <f t="shared" si="395"/>
        <v>0</v>
      </c>
      <c r="AK273" s="461">
        <f t="shared" si="395"/>
        <v>0</v>
      </c>
      <c r="AL273" s="461">
        <f t="shared" si="395"/>
        <v>0</v>
      </c>
      <c r="AM273" s="461">
        <f t="shared" si="395"/>
        <v>0</v>
      </c>
      <c r="AN273" s="461">
        <f t="shared" si="395"/>
        <v>0</v>
      </c>
      <c r="AO273" s="461">
        <f t="shared" si="395"/>
        <v>0</v>
      </c>
      <c r="AP273" s="461">
        <f t="shared" si="395"/>
        <v>0</v>
      </c>
      <c r="AQ273" s="461">
        <f t="shared" si="395"/>
        <v>0</v>
      </c>
      <c r="AR273" s="461">
        <f t="shared" si="395"/>
        <v>0</v>
      </c>
      <c r="AS273" s="461">
        <f t="shared" si="395"/>
        <v>0</v>
      </c>
      <c r="AT273" s="461">
        <f t="shared" si="395"/>
        <v>0</v>
      </c>
      <c r="AU273" s="461">
        <f t="shared" si="395"/>
        <v>0</v>
      </c>
      <c r="AV273" s="461">
        <f t="shared" si="395"/>
        <v>0</v>
      </c>
      <c r="AW273" s="461">
        <f t="shared" si="395"/>
        <v>0</v>
      </c>
      <c r="AX273" s="461">
        <f t="shared" si="395"/>
        <v>0</v>
      </c>
      <c r="AY273" s="461">
        <f t="shared" si="395"/>
        <v>0</v>
      </c>
      <c r="AZ273" s="461">
        <f t="shared" si="395"/>
        <v>0</v>
      </c>
      <c r="BA273" s="461">
        <f t="shared" si="395"/>
        <v>0</v>
      </c>
      <c r="BB273" s="461">
        <f t="shared" si="395"/>
        <v>0</v>
      </c>
      <c r="BC273" s="461">
        <f t="shared" si="395"/>
        <v>0</v>
      </c>
      <c r="BD273" s="461">
        <f t="shared" si="395"/>
        <v>0</v>
      </c>
      <c r="BE273" s="461">
        <f t="shared" si="395"/>
        <v>0</v>
      </c>
      <c r="BF273" s="461">
        <f t="shared" si="395"/>
        <v>0</v>
      </c>
      <c r="BG273" s="461">
        <f t="shared" si="395"/>
        <v>0</v>
      </c>
      <c r="BH273" s="504"/>
      <c r="BI273" s="367">
        <f>'6. Network Design'!N78</f>
        <v>0</v>
      </c>
      <c r="BJ273" s="503"/>
    </row>
    <row r="274" spans="3:62">
      <c r="C274" s="256" t="str">
        <f t="shared" ref="C274:D274" si="396">C240</f>
        <v>S21</v>
      </c>
      <c r="D274" s="256" t="str">
        <f t="shared" si="396"/>
        <v>OTHER: complete as required</v>
      </c>
      <c r="E274" s="461">
        <f>E35*$BI$274/(IF(SUMPRODUCT(E15:E44,$BI$254:$BI$283)=0,1,SUMPRODUCT(E15:E44,$BI$254:$BI$283)))</f>
        <v>0</v>
      </c>
      <c r="F274" s="461">
        <f t="shared" ref="F274:BG274" si="397">F35*$BI$274/(IF(SUMPRODUCT(F15:F44,$BI$254:$BI$283)=0,1,SUMPRODUCT(F15:F44,$BI$254:$BI$283)))</f>
        <v>0</v>
      </c>
      <c r="G274" s="461">
        <f t="shared" si="397"/>
        <v>0</v>
      </c>
      <c r="H274" s="461">
        <f t="shared" si="397"/>
        <v>0</v>
      </c>
      <c r="I274" s="461">
        <f t="shared" si="397"/>
        <v>0</v>
      </c>
      <c r="J274" s="461">
        <f t="shared" si="397"/>
        <v>0</v>
      </c>
      <c r="K274" s="461">
        <f t="shared" si="397"/>
        <v>0</v>
      </c>
      <c r="L274" s="461">
        <f t="shared" si="397"/>
        <v>0</v>
      </c>
      <c r="M274" s="461">
        <f t="shared" si="397"/>
        <v>0</v>
      </c>
      <c r="N274" s="461">
        <f t="shared" si="397"/>
        <v>0</v>
      </c>
      <c r="O274" s="461">
        <f t="shared" si="397"/>
        <v>0</v>
      </c>
      <c r="P274" s="461">
        <f t="shared" si="397"/>
        <v>0</v>
      </c>
      <c r="Q274" s="461">
        <f t="shared" si="397"/>
        <v>0</v>
      </c>
      <c r="R274" s="461">
        <f t="shared" si="397"/>
        <v>0</v>
      </c>
      <c r="S274" s="461">
        <f t="shared" si="397"/>
        <v>0</v>
      </c>
      <c r="T274" s="461">
        <f t="shared" si="397"/>
        <v>0</v>
      </c>
      <c r="U274" s="461">
        <f t="shared" si="397"/>
        <v>0</v>
      </c>
      <c r="V274" s="461">
        <f t="shared" si="397"/>
        <v>0</v>
      </c>
      <c r="W274" s="461">
        <f t="shared" si="397"/>
        <v>0</v>
      </c>
      <c r="X274" s="461">
        <f t="shared" si="397"/>
        <v>0</v>
      </c>
      <c r="Y274" s="461">
        <f t="shared" si="397"/>
        <v>0</v>
      </c>
      <c r="Z274" s="461">
        <f t="shared" si="397"/>
        <v>0</v>
      </c>
      <c r="AA274" s="461">
        <f t="shared" si="397"/>
        <v>0</v>
      </c>
      <c r="AB274" s="461">
        <f t="shared" si="397"/>
        <v>0</v>
      </c>
      <c r="AC274" s="461">
        <f t="shared" si="397"/>
        <v>0</v>
      </c>
      <c r="AD274" s="461">
        <f t="shared" si="397"/>
        <v>0</v>
      </c>
      <c r="AE274" s="461">
        <f t="shared" si="397"/>
        <v>0</v>
      </c>
      <c r="AF274" s="461">
        <f t="shared" si="397"/>
        <v>0</v>
      </c>
      <c r="AG274" s="461">
        <f t="shared" si="397"/>
        <v>0</v>
      </c>
      <c r="AH274" s="461">
        <f t="shared" si="397"/>
        <v>0</v>
      </c>
      <c r="AI274" s="461">
        <f t="shared" si="397"/>
        <v>0</v>
      </c>
      <c r="AJ274" s="461">
        <f t="shared" si="397"/>
        <v>0</v>
      </c>
      <c r="AK274" s="461">
        <f t="shared" si="397"/>
        <v>0</v>
      </c>
      <c r="AL274" s="461">
        <f t="shared" si="397"/>
        <v>0</v>
      </c>
      <c r="AM274" s="461">
        <f t="shared" si="397"/>
        <v>0</v>
      </c>
      <c r="AN274" s="461">
        <f t="shared" si="397"/>
        <v>0</v>
      </c>
      <c r="AO274" s="461">
        <f t="shared" si="397"/>
        <v>0</v>
      </c>
      <c r="AP274" s="461">
        <f t="shared" si="397"/>
        <v>0</v>
      </c>
      <c r="AQ274" s="461">
        <f t="shared" si="397"/>
        <v>0</v>
      </c>
      <c r="AR274" s="461">
        <f t="shared" si="397"/>
        <v>0</v>
      </c>
      <c r="AS274" s="461">
        <f t="shared" si="397"/>
        <v>0</v>
      </c>
      <c r="AT274" s="461">
        <f t="shared" si="397"/>
        <v>0</v>
      </c>
      <c r="AU274" s="461">
        <f t="shared" si="397"/>
        <v>0</v>
      </c>
      <c r="AV274" s="461">
        <f t="shared" si="397"/>
        <v>0</v>
      </c>
      <c r="AW274" s="461">
        <f t="shared" si="397"/>
        <v>0</v>
      </c>
      <c r="AX274" s="461">
        <f t="shared" si="397"/>
        <v>0</v>
      </c>
      <c r="AY274" s="461">
        <f t="shared" si="397"/>
        <v>0</v>
      </c>
      <c r="AZ274" s="461">
        <f t="shared" si="397"/>
        <v>0</v>
      </c>
      <c r="BA274" s="461">
        <f t="shared" si="397"/>
        <v>0</v>
      </c>
      <c r="BB274" s="461">
        <f t="shared" si="397"/>
        <v>0</v>
      </c>
      <c r="BC274" s="461">
        <f t="shared" si="397"/>
        <v>0</v>
      </c>
      <c r="BD274" s="461">
        <f t="shared" si="397"/>
        <v>0</v>
      </c>
      <c r="BE274" s="461">
        <f t="shared" si="397"/>
        <v>0</v>
      </c>
      <c r="BF274" s="461">
        <f t="shared" si="397"/>
        <v>0</v>
      </c>
      <c r="BG274" s="461">
        <f t="shared" si="397"/>
        <v>0</v>
      </c>
      <c r="BH274" s="504"/>
      <c r="BI274" s="367">
        <f>'6. Network Design'!N79</f>
        <v>0</v>
      </c>
      <c r="BJ274" s="503"/>
    </row>
    <row r="275" spans="3:62">
      <c r="C275" s="256" t="str">
        <f t="shared" ref="C275:D275" si="398">C241</f>
        <v>S22</v>
      </c>
      <c r="D275" s="256" t="str">
        <f t="shared" si="398"/>
        <v>OTHER: complete as required</v>
      </c>
      <c r="E275" s="461">
        <f>E36*$BI$275/(IF(SUMPRODUCT(E15:E44,$BI$254:$BI$283)=0,1,SUMPRODUCT(E15:E44,$BI$254:$BI$283)))</f>
        <v>0</v>
      </c>
      <c r="F275" s="461">
        <f t="shared" ref="F275:BG275" si="399">F36*$BI$275/(IF(SUMPRODUCT(F15:F44,$BI$254:$BI$283)=0,1,SUMPRODUCT(F15:F44,$BI$254:$BI$283)))</f>
        <v>0</v>
      </c>
      <c r="G275" s="461">
        <f t="shared" si="399"/>
        <v>0</v>
      </c>
      <c r="H275" s="461">
        <f t="shared" si="399"/>
        <v>0</v>
      </c>
      <c r="I275" s="461">
        <f t="shared" si="399"/>
        <v>0</v>
      </c>
      <c r="J275" s="461">
        <f t="shared" si="399"/>
        <v>0</v>
      </c>
      <c r="K275" s="461">
        <f t="shared" si="399"/>
        <v>0</v>
      </c>
      <c r="L275" s="461">
        <f t="shared" si="399"/>
        <v>0</v>
      </c>
      <c r="M275" s="461">
        <f t="shared" si="399"/>
        <v>0</v>
      </c>
      <c r="N275" s="461">
        <f t="shared" si="399"/>
        <v>0</v>
      </c>
      <c r="O275" s="461">
        <f t="shared" si="399"/>
        <v>0</v>
      </c>
      <c r="P275" s="461">
        <f t="shared" si="399"/>
        <v>0</v>
      </c>
      <c r="Q275" s="461">
        <f t="shared" si="399"/>
        <v>0</v>
      </c>
      <c r="R275" s="461">
        <f t="shared" si="399"/>
        <v>0</v>
      </c>
      <c r="S275" s="461">
        <f t="shared" si="399"/>
        <v>0</v>
      </c>
      <c r="T275" s="461">
        <f t="shared" si="399"/>
        <v>0</v>
      </c>
      <c r="U275" s="461">
        <f t="shared" si="399"/>
        <v>0</v>
      </c>
      <c r="V275" s="461">
        <f t="shared" si="399"/>
        <v>0</v>
      </c>
      <c r="W275" s="461">
        <f t="shared" si="399"/>
        <v>0</v>
      </c>
      <c r="X275" s="461">
        <f t="shared" si="399"/>
        <v>0</v>
      </c>
      <c r="Y275" s="461">
        <f t="shared" si="399"/>
        <v>0</v>
      </c>
      <c r="Z275" s="461">
        <f t="shared" si="399"/>
        <v>0</v>
      </c>
      <c r="AA275" s="461">
        <f t="shared" si="399"/>
        <v>0</v>
      </c>
      <c r="AB275" s="461">
        <f t="shared" si="399"/>
        <v>0</v>
      </c>
      <c r="AC275" s="461">
        <f t="shared" si="399"/>
        <v>0</v>
      </c>
      <c r="AD275" s="461">
        <f t="shared" si="399"/>
        <v>0</v>
      </c>
      <c r="AE275" s="461">
        <f t="shared" si="399"/>
        <v>0</v>
      </c>
      <c r="AF275" s="461">
        <f t="shared" si="399"/>
        <v>0</v>
      </c>
      <c r="AG275" s="461">
        <f t="shared" si="399"/>
        <v>0</v>
      </c>
      <c r="AH275" s="461">
        <f t="shared" si="399"/>
        <v>0</v>
      </c>
      <c r="AI275" s="461">
        <f t="shared" si="399"/>
        <v>0</v>
      </c>
      <c r="AJ275" s="461">
        <f t="shared" si="399"/>
        <v>0</v>
      </c>
      <c r="AK275" s="461">
        <f t="shared" si="399"/>
        <v>0</v>
      </c>
      <c r="AL275" s="461">
        <f t="shared" si="399"/>
        <v>0</v>
      </c>
      <c r="AM275" s="461">
        <f t="shared" si="399"/>
        <v>0</v>
      </c>
      <c r="AN275" s="461">
        <f t="shared" si="399"/>
        <v>0</v>
      </c>
      <c r="AO275" s="461">
        <f t="shared" si="399"/>
        <v>0</v>
      </c>
      <c r="AP275" s="461">
        <f t="shared" si="399"/>
        <v>0</v>
      </c>
      <c r="AQ275" s="461">
        <f t="shared" si="399"/>
        <v>0</v>
      </c>
      <c r="AR275" s="461">
        <f t="shared" si="399"/>
        <v>0</v>
      </c>
      <c r="AS275" s="461">
        <f t="shared" si="399"/>
        <v>0</v>
      </c>
      <c r="AT275" s="461">
        <f t="shared" si="399"/>
        <v>0</v>
      </c>
      <c r="AU275" s="461">
        <f t="shared" si="399"/>
        <v>0</v>
      </c>
      <c r="AV275" s="461">
        <f t="shared" si="399"/>
        <v>0</v>
      </c>
      <c r="AW275" s="461">
        <f t="shared" si="399"/>
        <v>0</v>
      </c>
      <c r="AX275" s="461">
        <f t="shared" si="399"/>
        <v>0</v>
      </c>
      <c r="AY275" s="461">
        <f t="shared" si="399"/>
        <v>0</v>
      </c>
      <c r="AZ275" s="461">
        <f t="shared" si="399"/>
        <v>0</v>
      </c>
      <c r="BA275" s="461">
        <f t="shared" si="399"/>
        <v>0</v>
      </c>
      <c r="BB275" s="461">
        <f t="shared" si="399"/>
        <v>0</v>
      </c>
      <c r="BC275" s="461">
        <f t="shared" si="399"/>
        <v>0</v>
      </c>
      <c r="BD275" s="461">
        <f t="shared" si="399"/>
        <v>0</v>
      </c>
      <c r="BE275" s="461">
        <f t="shared" si="399"/>
        <v>0</v>
      </c>
      <c r="BF275" s="461">
        <f t="shared" si="399"/>
        <v>0</v>
      </c>
      <c r="BG275" s="461">
        <f t="shared" si="399"/>
        <v>0</v>
      </c>
      <c r="BH275" s="504"/>
      <c r="BI275" s="367">
        <f>'6. Network Design'!N80</f>
        <v>0</v>
      </c>
      <c r="BJ275" s="503"/>
    </row>
    <row r="276" spans="3:62">
      <c r="C276" s="256" t="str">
        <f t="shared" ref="C276:D276" si="400">C242</f>
        <v>S23</v>
      </c>
      <c r="D276" s="256" t="str">
        <f t="shared" si="400"/>
        <v>OTHER: complete as required</v>
      </c>
      <c r="E276" s="461">
        <f>E37*$BI$276/(IF(SUMPRODUCT(E15:E44,$BI$254:$BI$283)=0,1,SUMPRODUCT(E15:E44,$BI$254:$BI$283)))</f>
        <v>0</v>
      </c>
      <c r="F276" s="461">
        <f t="shared" ref="F276:BG276" si="401">F37*$BI$276/(IF(SUMPRODUCT(F15:F44,$BI$254:$BI$283)=0,1,SUMPRODUCT(F15:F44,$BI$254:$BI$283)))</f>
        <v>0</v>
      </c>
      <c r="G276" s="461">
        <f t="shared" si="401"/>
        <v>0</v>
      </c>
      <c r="H276" s="461">
        <f t="shared" si="401"/>
        <v>0</v>
      </c>
      <c r="I276" s="461">
        <f t="shared" si="401"/>
        <v>0</v>
      </c>
      <c r="J276" s="461">
        <f t="shared" si="401"/>
        <v>0</v>
      </c>
      <c r="K276" s="461">
        <f t="shared" si="401"/>
        <v>0</v>
      </c>
      <c r="L276" s="461">
        <f t="shared" si="401"/>
        <v>0</v>
      </c>
      <c r="M276" s="461">
        <f t="shared" si="401"/>
        <v>0</v>
      </c>
      <c r="N276" s="461">
        <f t="shared" si="401"/>
        <v>0</v>
      </c>
      <c r="O276" s="461">
        <f t="shared" si="401"/>
        <v>0</v>
      </c>
      <c r="P276" s="461">
        <f t="shared" si="401"/>
        <v>0</v>
      </c>
      <c r="Q276" s="461">
        <f t="shared" si="401"/>
        <v>0</v>
      </c>
      <c r="R276" s="461">
        <f t="shared" si="401"/>
        <v>0</v>
      </c>
      <c r="S276" s="461">
        <f t="shared" si="401"/>
        <v>0</v>
      </c>
      <c r="T276" s="461">
        <f t="shared" si="401"/>
        <v>0</v>
      </c>
      <c r="U276" s="461">
        <f t="shared" si="401"/>
        <v>0</v>
      </c>
      <c r="V276" s="461">
        <f t="shared" si="401"/>
        <v>0</v>
      </c>
      <c r="W276" s="461">
        <f t="shared" si="401"/>
        <v>0</v>
      </c>
      <c r="X276" s="461">
        <f t="shared" si="401"/>
        <v>0</v>
      </c>
      <c r="Y276" s="461">
        <f t="shared" si="401"/>
        <v>0</v>
      </c>
      <c r="Z276" s="461">
        <f t="shared" si="401"/>
        <v>0</v>
      </c>
      <c r="AA276" s="461">
        <f t="shared" si="401"/>
        <v>0</v>
      </c>
      <c r="AB276" s="461">
        <f t="shared" si="401"/>
        <v>0</v>
      </c>
      <c r="AC276" s="461">
        <f t="shared" si="401"/>
        <v>0</v>
      </c>
      <c r="AD276" s="461">
        <f t="shared" si="401"/>
        <v>0</v>
      </c>
      <c r="AE276" s="461">
        <f t="shared" si="401"/>
        <v>0</v>
      </c>
      <c r="AF276" s="461">
        <f t="shared" si="401"/>
        <v>0</v>
      </c>
      <c r="AG276" s="461">
        <f t="shared" si="401"/>
        <v>0</v>
      </c>
      <c r="AH276" s="461">
        <f t="shared" si="401"/>
        <v>0</v>
      </c>
      <c r="AI276" s="461">
        <f t="shared" si="401"/>
        <v>0</v>
      </c>
      <c r="AJ276" s="461">
        <f t="shared" si="401"/>
        <v>0</v>
      </c>
      <c r="AK276" s="461">
        <f t="shared" si="401"/>
        <v>0</v>
      </c>
      <c r="AL276" s="461">
        <f t="shared" si="401"/>
        <v>0</v>
      </c>
      <c r="AM276" s="461">
        <f t="shared" si="401"/>
        <v>0</v>
      </c>
      <c r="AN276" s="461">
        <f t="shared" si="401"/>
        <v>0</v>
      </c>
      <c r="AO276" s="461">
        <f t="shared" si="401"/>
        <v>0</v>
      </c>
      <c r="AP276" s="461">
        <f t="shared" si="401"/>
        <v>0</v>
      </c>
      <c r="AQ276" s="461">
        <f t="shared" si="401"/>
        <v>0</v>
      </c>
      <c r="AR276" s="461">
        <f t="shared" si="401"/>
        <v>0</v>
      </c>
      <c r="AS276" s="461">
        <f t="shared" si="401"/>
        <v>0</v>
      </c>
      <c r="AT276" s="461">
        <f t="shared" si="401"/>
        <v>0</v>
      </c>
      <c r="AU276" s="461">
        <f t="shared" si="401"/>
        <v>0</v>
      </c>
      <c r="AV276" s="461">
        <f t="shared" si="401"/>
        <v>0</v>
      </c>
      <c r="AW276" s="461">
        <f t="shared" si="401"/>
        <v>0</v>
      </c>
      <c r="AX276" s="461">
        <f t="shared" si="401"/>
        <v>0</v>
      </c>
      <c r="AY276" s="461">
        <f t="shared" si="401"/>
        <v>0</v>
      </c>
      <c r="AZ276" s="461">
        <f t="shared" si="401"/>
        <v>0</v>
      </c>
      <c r="BA276" s="461">
        <f t="shared" si="401"/>
        <v>0</v>
      </c>
      <c r="BB276" s="461">
        <f t="shared" si="401"/>
        <v>0</v>
      </c>
      <c r="BC276" s="461">
        <f t="shared" si="401"/>
        <v>0</v>
      </c>
      <c r="BD276" s="461">
        <f t="shared" si="401"/>
        <v>0</v>
      </c>
      <c r="BE276" s="461">
        <f t="shared" si="401"/>
        <v>0</v>
      </c>
      <c r="BF276" s="461">
        <f t="shared" si="401"/>
        <v>0</v>
      </c>
      <c r="BG276" s="461">
        <f t="shared" si="401"/>
        <v>0</v>
      </c>
      <c r="BH276" s="504"/>
      <c r="BI276" s="367">
        <f>'6. Network Design'!N81</f>
        <v>0</v>
      </c>
      <c r="BJ276" s="503"/>
    </row>
    <row r="277" spans="3:62">
      <c r="C277" s="256" t="str">
        <f t="shared" ref="C277:D277" si="402">C243</f>
        <v>S24</v>
      </c>
      <c r="D277" s="256" t="str">
        <f t="shared" si="402"/>
        <v>OTHER: complete as required</v>
      </c>
      <c r="E277" s="461">
        <f>E38*$BI$277/(IF(SUMPRODUCT(E15:E44,$BI$254:$BI$283)=0,1,SUMPRODUCT(E15:E44,$BI$254:$BI$283)))</f>
        <v>0</v>
      </c>
      <c r="F277" s="461">
        <f t="shared" ref="F277:BG277" si="403">F38*$BI$277/(IF(SUMPRODUCT(F15:F44,$BI$254:$BI$283)=0,1,SUMPRODUCT(F15:F44,$BI$254:$BI$283)))</f>
        <v>0</v>
      </c>
      <c r="G277" s="461">
        <f t="shared" si="403"/>
        <v>0</v>
      </c>
      <c r="H277" s="461">
        <f t="shared" si="403"/>
        <v>0</v>
      </c>
      <c r="I277" s="461">
        <f t="shared" si="403"/>
        <v>0</v>
      </c>
      <c r="J277" s="461">
        <f t="shared" si="403"/>
        <v>0</v>
      </c>
      <c r="K277" s="461">
        <f t="shared" si="403"/>
        <v>0</v>
      </c>
      <c r="L277" s="461">
        <f t="shared" si="403"/>
        <v>0</v>
      </c>
      <c r="M277" s="461">
        <f t="shared" si="403"/>
        <v>0</v>
      </c>
      <c r="N277" s="461">
        <f t="shared" si="403"/>
        <v>0</v>
      </c>
      <c r="O277" s="461">
        <f t="shared" si="403"/>
        <v>0</v>
      </c>
      <c r="P277" s="461">
        <f t="shared" si="403"/>
        <v>0</v>
      </c>
      <c r="Q277" s="461">
        <f t="shared" si="403"/>
        <v>0</v>
      </c>
      <c r="R277" s="461">
        <f t="shared" si="403"/>
        <v>0</v>
      </c>
      <c r="S277" s="461">
        <f t="shared" si="403"/>
        <v>0</v>
      </c>
      <c r="T277" s="461">
        <f t="shared" si="403"/>
        <v>0</v>
      </c>
      <c r="U277" s="461">
        <f t="shared" si="403"/>
        <v>0</v>
      </c>
      <c r="V277" s="461">
        <f t="shared" si="403"/>
        <v>0</v>
      </c>
      <c r="W277" s="461">
        <f t="shared" si="403"/>
        <v>0</v>
      </c>
      <c r="X277" s="461">
        <f t="shared" si="403"/>
        <v>0</v>
      </c>
      <c r="Y277" s="461">
        <f t="shared" si="403"/>
        <v>0</v>
      </c>
      <c r="Z277" s="461">
        <f t="shared" si="403"/>
        <v>0</v>
      </c>
      <c r="AA277" s="461">
        <f t="shared" si="403"/>
        <v>0</v>
      </c>
      <c r="AB277" s="461">
        <f t="shared" si="403"/>
        <v>0</v>
      </c>
      <c r="AC277" s="461">
        <f t="shared" si="403"/>
        <v>0</v>
      </c>
      <c r="AD277" s="461">
        <f t="shared" si="403"/>
        <v>0</v>
      </c>
      <c r="AE277" s="461">
        <f t="shared" si="403"/>
        <v>0</v>
      </c>
      <c r="AF277" s="461">
        <f t="shared" si="403"/>
        <v>0</v>
      </c>
      <c r="AG277" s="461">
        <f t="shared" si="403"/>
        <v>0</v>
      </c>
      <c r="AH277" s="461">
        <f t="shared" si="403"/>
        <v>0</v>
      </c>
      <c r="AI277" s="461">
        <f t="shared" si="403"/>
        <v>0</v>
      </c>
      <c r="AJ277" s="461">
        <f t="shared" si="403"/>
        <v>0</v>
      </c>
      <c r="AK277" s="461">
        <f t="shared" si="403"/>
        <v>0</v>
      </c>
      <c r="AL277" s="461">
        <f t="shared" si="403"/>
        <v>0</v>
      </c>
      <c r="AM277" s="461">
        <f t="shared" si="403"/>
        <v>0</v>
      </c>
      <c r="AN277" s="461">
        <f t="shared" si="403"/>
        <v>0</v>
      </c>
      <c r="AO277" s="461">
        <f t="shared" si="403"/>
        <v>0</v>
      </c>
      <c r="AP277" s="461">
        <f t="shared" si="403"/>
        <v>0</v>
      </c>
      <c r="AQ277" s="461">
        <f t="shared" si="403"/>
        <v>0</v>
      </c>
      <c r="AR277" s="461">
        <f t="shared" si="403"/>
        <v>0</v>
      </c>
      <c r="AS277" s="461">
        <f t="shared" si="403"/>
        <v>0</v>
      </c>
      <c r="AT277" s="461">
        <f t="shared" si="403"/>
        <v>0</v>
      </c>
      <c r="AU277" s="461">
        <f t="shared" si="403"/>
        <v>0</v>
      </c>
      <c r="AV277" s="461">
        <f t="shared" si="403"/>
        <v>0</v>
      </c>
      <c r="AW277" s="461">
        <f t="shared" si="403"/>
        <v>0</v>
      </c>
      <c r="AX277" s="461">
        <f t="shared" si="403"/>
        <v>0</v>
      </c>
      <c r="AY277" s="461">
        <f t="shared" si="403"/>
        <v>0</v>
      </c>
      <c r="AZ277" s="461">
        <f t="shared" si="403"/>
        <v>0</v>
      </c>
      <c r="BA277" s="461">
        <f t="shared" si="403"/>
        <v>0</v>
      </c>
      <c r="BB277" s="461">
        <f t="shared" si="403"/>
        <v>0</v>
      </c>
      <c r="BC277" s="461">
        <f t="shared" si="403"/>
        <v>0</v>
      </c>
      <c r="BD277" s="461">
        <f t="shared" si="403"/>
        <v>0</v>
      </c>
      <c r="BE277" s="461">
        <f t="shared" si="403"/>
        <v>0</v>
      </c>
      <c r="BF277" s="461">
        <f t="shared" si="403"/>
        <v>0</v>
      </c>
      <c r="BG277" s="461">
        <f t="shared" si="403"/>
        <v>0</v>
      </c>
      <c r="BH277" s="504"/>
      <c r="BI277" s="367">
        <f>'6. Network Design'!N82</f>
        <v>0</v>
      </c>
      <c r="BJ277" s="503"/>
    </row>
    <row r="278" spans="3:62">
      <c r="C278" s="256" t="str">
        <f t="shared" ref="C278:D278" si="404">C244</f>
        <v>S25</v>
      </c>
      <c r="D278" s="256" t="str">
        <f t="shared" si="404"/>
        <v>OTHER: complete as required</v>
      </c>
      <c r="E278" s="461">
        <f>E39*$BI$278/(IF(SUMPRODUCT(E15:E44,$BI$254:$BI$283)=0,1,SUMPRODUCT(E15:E44,$BI$254:$BI$283)))</f>
        <v>0</v>
      </c>
      <c r="F278" s="461">
        <f t="shared" ref="F278:BG278" si="405">F39*$BI$278/(IF(SUMPRODUCT(F15:F44,$BI$254:$BI$283)=0,1,SUMPRODUCT(F15:F44,$BI$254:$BI$283)))</f>
        <v>0</v>
      </c>
      <c r="G278" s="461">
        <f t="shared" si="405"/>
        <v>0</v>
      </c>
      <c r="H278" s="461">
        <f t="shared" si="405"/>
        <v>0</v>
      </c>
      <c r="I278" s="461">
        <f t="shared" si="405"/>
        <v>0</v>
      </c>
      <c r="J278" s="461">
        <f t="shared" si="405"/>
        <v>0</v>
      </c>
      <c r="K278" s="461">
        <f t="shared" si="405"/>
        <v>0</v>
      </c>
      <c r="L278" s="461">
        <f t="shared" si="405"/>
        <v>0</v>
      </c>
      <c r="M278" s="461">
        <f t="shared" si="405"/>
        <v>0</v>
      </c>
      <c r="N278" s="461">
        <f t="shared" si="405"/>
        <v>0</v>
      </c>
      <c r="O278" s="461">
        <f t="shared" si="405"/>
        <v>0</v>
      </c>
      <c r="P278" s="461">
        <f t="shared" si="405"/>
        <v>0</v>
      </c>
      <c r="Q278" s="461">
        <f t="shared" si="405"/>
        <v>0</v>
      </c>
      <c r="R278" s="461">
        <f t="shared" si="405"/>
        <v>0</v>
      </c>
      <c r="S278" s="461">
        <f t="shared" si="405"/>
        <v>0</v>
      </c>
      <c r="T278" s="461">
        <f t="shared" si="405"/>
        <v>0</v>
      </c>
      <c r="U278" s="461">
        <f t="shared" si="405"/>
        <v>0</v>
      </c>
      <c r="V278" s="461">
        <f t="shared" si="405"/>
        <v>0</v>
      </c>
      <c r="W278" s="461">
        <f t="shared" si="405"/>
        <v>0</v>
      </c>
      <c r="X278" s="461">
        <f t="shared" si="405"/>
        <v>0</v>
      </c>
      <c r="Y278" s="461">
        <f t="shared" si="405"/>
        <v>0</v>
      </c>
      <c r="Z278" s="461">
        <f t="shared" si="405"/>
        <v>0</v>
      </c>
      <c r="AA278" s="461">
        <f t="shared" si="405"/>
        <v>0</v>
      </c>
      <c r="AB278" s="461">
        <f t="shared" si="405"/>
        <v>0</v>
      </c>
      <c r="AC278" s="461">
        <f t="shared" si="405"/>
        <v>0</v>
      </c>
      <c r="AD278" s="461">
        <f t="shared" si="405"/>
        <v>0</v>
      </c>
      <c r="AE278" s="461">
        <f t="shared" si="405"/>
        <v>0</v>
      </c>
      <c r="AF278" s="461">
        <f t="shared" si="405"/>
        <v>0</v>
      </c>
      <c r="AG278" s="461">
        <f t="shared" si="405"/>
        <v>0</v>
      </c>
      <c r="AH278" s="461">
        <f t="shared" si="405"/>
        <v>0</v>
      </c>
      <c r="AI278" s="461">
        <f t="shared" si="405"/>
        <v>0</v>
      </c>
      <c r="AJ278" s="461">
        <f t="shared" si="405"/>
        <v>0</v>
      </c>
      <c r="AK278" s="461">
        <f t="shared" si="405"/>
        <v>0</v>
      </c>
      <c r="AL278" s="461">
        <f t="shared" si="405"/>
        <v>0</v>
      </c>
      <c r="AM278" s="461">
        <f t="shared" si="405"/>
        <v>0</v>
      </c>
      <c r="AN278" s="461">
        <f t="shared" si="405"/>
        <v>0</v>
      </c>
      <c r="AO278" s="461">
        <f t="shared" si="405"/>
        <v>0</v>
      </c>
      <c r="AP278" s="461">
        <f t="shared" si="405"/>
        <v>0</v>
      </c>
      <c r="AQ278" s="461">
        <f t="shared" si="405"/>
        <v>0</v>
      </c>
      <c r="AR278" s="461">
        <f t="shared" si="405"/>
        <v>0</v>
      </c>
      <c r="AS278" s="461">
        <f t="shared" si="405"/>
        <v>0</v>
      </c>
      <c r="AT278" s="461">
        <f t="shared" si="405"/>
        <v>0</v>
      </c>
      <c r="AU278" s="461">
        <f t="shared" si="405"/>
        <v>0</v>
      </c>
      <c r="AV278" s="461">
        <f t="shared" si="405"/>
        <v>0</v>
      </c>
      <c r="AW278" s="461">
        <f t="shared" si="405"/>
        <v>0</v>
      </c>
      <c r="AX278" s="461">
        <f t="shared" si="405"/>
        <v>0</v>
      </c>
      <c r="AY278" s="461">
        <f t="shared" si="405"/>
        <v>0</v>
      </c>
      <c r="AZ278" s="461">
        <f t="shared" si="405"/>
        <v>0</v>
      </c>
      <c r="BA278" s="461">
        <f t="shared" si="405"/>
        <v>0</v>
      </c>
      <c r="BB278" s="461">
        <f t="shared" si="405"/>
        <v>0</v>
      </c>
      <c r="BC278" s="461">
        <f t="shared" si="405"/>
        <v>0</v>
      </c>
      <c r="BD278" s="461">
        <f t="shared" si="405"/>
        <v>0</v>
      </c>
      <c r="BE278" s="461">
        <f t="shared" si="405"/>
        <v>0</v>
      </c>
      <c r="BF278" s="461">
        <f t="shared" si="405"/>
        <v>0</v>
      </c>
      <c r="BG278" s="461">
        <f t="shared" si="405"/>
        <v>0</v>
      </c>
      <c r="BH278" s="504"/>
      <c r="BI278" s="367">
        <f>'6. Network Design'!N83</f>
        <v>0</v>
      </c>
      <c r="BJ278" s="503"/>
    </row>
    <row r="279" spans="3:62">
      <c r="C279" s="256" t="str">
        <f t="shared" ref="C279:D279" si="406">C245</f>
        <v>S26</v>
      </c>
      <c r="D279" s="256" t="str">
        <f t="shared" si="406"/>
        <v>OTHER: complete as required</v>
      </c>
      <c r="E279" s="461">
        <f>E40*$BI$279/(IF(SUMPRODUCT(E15:E44,$BI$254:$BI$283)=0,1,SUMPRODUCT(E15:E44,$BI$254:$BI$283)))</f>
        <v>0</v>
      </c>
      <c r="F279" s="461">
        <f t="shared" ref="F279:BG279" si="407">F40*$BI$279/(IF(SUMPRODUCT(F15:F44,$BI$254:$BI$283)=0,1,SUMPRODUCT(F15:F44,$BI$254:$BI$283)))</f>
        <v>0</v>
      </c>
      <c r="G279" s="461">
        <f t="shared" si="407"/>
        <v>0</v>
      </c>
      <c r="H279" s="461">
        <f t="shared" si="407"/>
        <v>0</v>
      </c>
      <c r="I279" s="461">
        <f t="shared" si="407"/>
        <v>0</v>
      </c>
      <c r="J279" s="461">
        <f t="shared" si="407"/>
        <v>0</v>
      </c>
      <c r="K279" s="461">
        <f t="shared" si="407"/>
        <v>0</v>
      </c>
      <c r="L279" s="461">
        <f t="shared" si="407"/>
        <v>0</v>
      </c>
      <c r="M279" s="461">
        <f t="shared" si="407"/>
        <v>0</v>
      </c>
      <c r="N279" s="461">
        <f t="shared" si="407"/>
        <v>0</v>
      </c>
      <c r="O279" s="461">
        <f t="shared" si="407"/>
        <v>0</v>
      </c>
      <c r="P279" s="461">
        <f t="shared" si="407"/>
        <v>0</v>
      </c>
      <c r="Q279" s="461">
        <f t="shared" si="407"/>
        <v>0</v>
      </c>
      <c r="R279" s="461">
        <f t="shared" si="407"/>
        <v>0</v>
      </c>
      <c r="S279" s="461">
        <f t="shared" si="407"/>
        <v>0</v>
      </c>
      <c r="T279" s="461">
        <f t="shared" si="407"/>
        <v>0</v>
      </c>
      <c r="U279" s="461">
        <f t="shared" si="407"/>
        <v>0</v>
      </c>
      <c r="V279" s="461">
        <f t="shared" si="407"/>
        <v>0</v>
      </c>
      <c r="W279" s="461">
        <f t="shared" si="407"/>
        <v>0</v>
      </c>
      <c r="X279" s="461">
        <f t="shared" si="407"/>
        <v>0</v>
      </c>
      <c r="Y279" s="461">
        <f t="shared" si="407"/>
        <v>0</v>
      </c>
      <c r="Z279" s="461">
        <f t="shared" si="407"/>
        <v>0</v>
      </c>
      <c r="AA279" s="461">
        <f t="shared" si="407"/>
        <v>0</v>
      </c>
      <c r="AB279" s="461">
        <f t="shared" si="407"/>
        <v>0</v>
      </c>
      <c r="AC279" s="461">
        <f t="shared" si="407"/>
        <v>0</v>
      </c>
      <c r="AD279" s="461">
        <f t="shared" si="407"/>
        <v>0</v>
      </c>
      <c r="AE279" s="461">
        <f t="shared" si="407"/>
        <v>0</v>
      </c>
      <c r="AF279" s="461">
        <f t="shared" si="407"/>
        <v>0</v>
      </c>
      <c r="AG279" s="461">
        <f t="shared" si="407"/>
        <v>0</v>
      </c>
      <c r="AH279" s="461">
        <f t="shared" si="407"/>
        <v>0</v>
      </c>
      <c r="AI279" s="461">
        <f t="shared" si="407"/>
        <v>0</v>
      </c>
      <c r="AJ279" s="461">
        <f t="shared" si="407"/>
        <v>0</v>
      </c>
      <c r="AK279" s="461">
        <f t="shared" si="407"/>
        <v>0</v>
      </c>
      <c r="AL279" s="461">
        <f t="shared" si="407"/>
        <v>0</v>
      </c>
      <c r="AM279" s="461">
        <f t="shared" si="407"/>
        <v>0</v>
      </c>
      <c r="AN279" s="461">
        <f t="shared" si="407"/>
        <v>0</v>
      </c>
      <c r="AO279" s="461">
        <f t="shared" si="407"/>
        <v>0</v>
      </c>
      <c r="AP279" s="461">
        <f t="shared" si="407"/>
        <v>0</v>
      </c>
      <c r="AQ279" s="461">
        <f t="shared" si="407"/>
        <v>0</v>
      </c>
      <c r="AR279" s="461">
        <f t="shared" si="407"/>
        <v>0</v>
      </c>
      <c r="AS279" s="461">
        <f t="shared" si="407"/>
        <v>0</v>
      </c>
      <c r="AT279" s="461">
        <f t="shared" si="407"/>
        <v>0</v>
      </c>
      <c r="AU279" s="461">
        <f t="shared" si="407"/>
        <v>0</v>
      </c>
      <c r="AV279" s="461">
        <f t="shared" si="407"/>
        <v>0</v>
      </c>
      <c r="AW279" s="461">
        <f t="shared" si="407"/>
        <v>0</v>
      </c>
      <c r="AX279" s="461">
        <f t="shared" si="407"/>
        <v>0</v>
      </c>
      <c r="AY279" s="461">
        <f t="shared" si="407"/>
        <v>0</v>
      </c>
      <c r="AZ279" s="461">
        <f t="shared" si="407"/>
        <v>0</v>
      </c>
      <c r="BA279" s="461">
        <f t="shared" si="407"/>
        <v>0</v>
      </c>
      <c r="BB279" s="461">
        <f t="shared" si="407"/>
        <v>0</v>
      </c>
      <c r="BC279" s="461">
        <f t="shared" si="407"/>
        <v>0</v>
      </c>
      <c r="BD279" s="461">
        <f t="shared" si="407"/>
        <v>0</v>
      </c>
      <c r="BE279" s="461">
        <f t="shared" si="407"/>
        <v>0</v>
      </c>
      <c r="BF279" s="461">
        <f t="shared" si="407"/>
        <v>0</v>
      </c>
      <c r="BG279" s="461">
        <f t="shared" si="407"/>
        <v>0</v>
      </c>
      <c r="BH279" s="504"/>
      <c r="BI279" s="367">
        <f>'6. Network Design'!N84</f>
        <v>0</v>
      </c>
      <c r="BJ279" s="503"/>
    </row>
    <row r="280" spans="3:62">
      <c r="C280" s="256" t="str">
        <f t="shared" ref="C280:D280" si="408">C246</f>
        <v>S27</v>
      </c>
      <c r="D280" s="256" t="str">
        <f t="shared" si="408"/>
        <v>OTHER: complete as required</v>
      </c>
      <c r="E280" s="461">
        <f>E41*$BI$280/(IF(SUMPRODUCT(E15:E44,$BI$254:$BI$283)=0,1,SUMPRODUCT(E15:E44,$BI$254:$BI$283)))</f>
        <v>0</v>
      </c>
      <c r="F280" s="461">
        <f t="shared" ref="F280:BG280" si="409">F41*$BI$280/(IF(SUMPRODUCT(F15:F44,$BI$254:$BI$283)=0,1,SUMPRODUCT(F15:F44,$BI$254:$BI$283)))</f>
        <v>0</v>
      </c>
      <c r="G280" s="461">
        <f t="shared" si="409"/>
        <v>0</v>
      </c>
      <c r="H280" s="461">
        <f t="shared" si="409"/>
        <v>0</v>
      </c>
      <c r="I280" s="461">
        <f t="shared" si="409"/>
        <v>0</v>
      </c>
      <c r="J280" s="461">
        <f t="shared" si="409"/>
        <v>0</v>
      </c>
      <c r="K280" s="461">
        <f t="shared" si="409"/>
        <v>0</v>
      </c>
      <c r="L280" s="461">
        <f t="shared" si="409"/>
        <v>0</v>
      </c>
      <c r="M280" s="461">
        <f t="shared" si="409"/>
        <v>0</v>
      </c>
      <c r="N280" s="461">
        <f t="shared" si="409"/>
        <v>0</v>
      </c>
      <c r="O280" s="461">
        <f t="shared" si="409"/>
        <v>0</v>
      </c>
      <c r="P280" s="461">
        <f t="shared" si="409"/>
        <v>0</v>
      </c>
      <c r="Q280" s="461">
        <f t="shared" si="409"/>
        <v>0</v>
      </c>
      <c r="R280" s="461">
        <f t="shared" si="409"/>
        <v>0</v>
      </c>
      <c r="S280" s="461">
        <f t="shared" si="409"/>
        <v>0</v>
      </c>
      <c r="T280" s="461">
        <f t="shared" si="409"/>
        <v>0</v>
      </c>
      <c r="U280" s="461">
        <f t="shared" si="409"/>
        <v>0</v>
      </c>
      <c r="V280" s="461">
        <f t="shared" si="409"/>
        <v>0</v>
      </c>
      <c r="W280" s="461">
        <f t="shared" si="409"/>
        <v>0</v>
      </c>
      <c r="X280" s="461">
        <f t="shared" si="409"/>
        <v>0</v>
      </c>
      <c r="Y280" s="461">
        <f t="shared" si="409"/>
        <v>0</v>
      </c>
      <c r="Z280" s="461">
        <f t="shared" si="409"/>
        <v>0</v>
      </c>
      <c r="AA280" s="461">
        <f t="shared" si="409"/>
        <v>0</v>
      </c>
      <c r="AB280" s="461">
        <f t="shared" si="409"/>
        <v>0</v>
      </c>
      <c r="AC280" s="461">
        <f t="shared" si="409"/>
        <v>0</v>
      </c>
      <c r="AD280" s="461">
        <f t="shared" si="409"/>
        <v>0</v>
      </c>
      <c r="AE280" s="461">
        <f t="shared" si="409"/>
        <v>0</v>
      </c>
      <c r="AF280" s="461">
        <f t="shared" si="409"/>
        <v>0</v>
      </c>
      <c r="AG280" s="461">
        <f t="shared" si="409"/>
        <v>0</v>
      </c>
      <c r="AH280" s="461">
        <f t="shared" si="409"/>
        <v>0</v>
      </c>
      <c r="AI280" s="461">
        <f t="shared" si="409"/>
        <v>0</v>
      </c>
      <c r="AJ280" s="461">
        <f t="shared" si="409"/>
        <v>0</v>
      </c>
      <c r="AK280" s="461">
        <f t="shared" si="409"/>
        <v>0</v>
      </c>
      <c r="AL280" s="461">
        <f t="shared" si="409"/>
        <v>0</v>
      </c>
      <c r="AM280" s="461">
        <f t="shared" si="409"/>
        <v>0</v>
      </c>
      <c r="AN280" s="461">
        <f t="shared" si="409"/>
        <v>0</v>
      </c>
      <c r="AO280" s="461">
        <f t="shared" si="409"/>
        <v>0</v>
      </c>
      <c r="AP280" s="461">
        <f t="shared" si="409"/>
        <v>0</v>
      </c>
      <c r="AQ280" s="461">
        <f t="shared" si="409"/>
        <v>0</v>
      </c>
      <c r="AR280" s="461">
        <f t="shared" si="409"/>
        <v>0</v>
      </c>
      <c r="AS280" s="461">
        <f t="shared" si="409"/>
        <v>0</v>
      </c>
      <c r="AT280" s="461">
        <f t="shared" si="409"/>
        <v>0</v>
      </c>
      <c r="AU280" s="461">
        <f t="shared" si="409"/>
        <v>0</v>
      </c>
      <c r="AV280" s="461">
        <f t="shared" si="409"/>
        <v>0</v>
      </c>
      <c r="AW280" s="461">
        <f t="shared" si="409"/>
        <v>0</v>
      </c>
      <c r="AX280" s="461">
        <f t="shared" si="409"/>
        <v>0</v>
      </c>
      <c r="AY280" s="461">
        <f t="shared" si="409"/>
        <v>0</v>
      </c>
      <c r="AZ280" s="461">
        <f t="shared" si="409"/>
        <v>0</v>
      </c>
      <c r="BA280" s="461">
        <f t="shared" si="409"/>
        <v>0</v>
      </c>
      <c r="BB280" s="461">
        <f t="shared" si="409"/>
        <v>0</v>
      </c>
      <c r="BC280" s="461">
        <f t="shared" si="409"/>
        <v>0</v>
      </c>
      <c r="BD280" s="461">
        <f t="shared" si="409"/>
        <v>0</v>
      </c>
      <c r="BE280" s="461">
        <f t="shared" si="409"/>
        <v>0</v>
      </c>
      <c r="BF280" s="461">
        <f t="shared" si="409"/>
        <v>0</v>
      </c>
      <c r="BG280" s="461">
        <f t="shared" si="409"/>
        <v>0</v>
      </c>
      <c r="BH280" s="504"/>
      <c r="BI280" s="367">
        <f>'6. Network Design'!N85</f>
        <v>0</v>
      </c>
      <c r="BJ280" s="503"/>
    </row>
    <row r="281" spans="3:62">
      <c r="C281" s="256" t="str">
        <f t="shared" ref="C281:D281" si="410">C247</f>
        <v>S28</v>
      </c>
      <c r="D281" s="256" t="str">
        <f t="shared" si="410"/>
        <v>OTHER: complete as required</v>
      </c>
      <c r="E281" s="461">
        <f>E42*$BI$281/(IF(SUMPRODUCT(E15:E44,$BI$254:$BI$283)=0,1,SUMPRODUCT(E15:E44,$BI$254:$BI$283)))</f>
        <v>0</v>
      </c>
      <c r="F281" s="461">
        <f t="shared" ref="F281:BG281" si="411">F42*$BI$281/(IF(SUMPRODUCT(F15:F44,$BI$254:$BI$283)=0,1,SUMPRODUCT(F15:F44,$BI$254:$BI$283)))</f>
        <v>0</v>
      </c>
      <c r="G281" s="461">
        <f t="shared" si="411"/>
        <v>0</v>
      </c>
      <c r="H281" s="461">
        <f t="shared" si="411"/>
        <v>0</v>
      </c>
      <c r="I281" s="461">
        <f t="shared" si="411"/>
        <v>0</v>
      </c>
      <c r="J281" s="461">
        <f t="shared" si="411"/>
        <v>0</v>
      </c>
      <c r="K281" s="461">
        <f t="shared" si="411"/>
        <v>0</v>
      </c>
      <c r="L281" s="461">
        <f t="shared" si="411"/>
        <v>0</v>
      </c>
      <c r="M281" s="461">
        <f t="shared" si="411"/>
        <v>0</v>
      </c>
      <c r="N281" s="461">
        <f t="shared" si="411"/>
        <v>0</v>
      </c>
      <c r="O281" s="461">
        <f t="shared" si="411"/>
        <v>0</v>
      </c>
      <c r="P281" s="461">
        <f t="shared" si="411"/>
        <v>0</v>
      </c>
      <c r="Q281" s="461">
        <f t="shared" si="411"/>
        <v>0</v>
      </c>
      <c r="R281" s="461">
        <f t="shared" si="411"/>
        <v>0</v>
      </c>
      <c r="S281" s="461">
        <f t="shared" si="411"/>
        <v>0</v>
      </c>
      <c r="T281" s="461">
        <f t="shared" si="411"/>
        <v>0</v>
      </c>
      <c r="U281" s="461">
        <f t="shared" si="411"/>
        <v>0</v>
      </c>
      <c r="V281" s="461">
        <f t="shared" si="411"/>
        <v>0</v>
      </c>
      <c r="W281" s="461">
        <f t="shared" si="411"/>
        <v>0</v>
      </c>
      <c r="X281" s="461">
        <f t="shared" si="411"/>
        <v>0</v>
      </c>
      <c r="Y281" s="461">
        <f t="shared" si="411"/>
        <v>0</v>
      </c>
      <c r="Z281" s="461">
        <f t="shared" si="411"/>
        <v>0</v>
      </c>
      <c r="AA281" s="461">
        <f t="shared" si="411"/>
        <v>0</v>
      </c>
      <c r="AB281" s="461">
        <f t="shared" si="411"/>
        <v>0</v>
      </c>
      <c r="AC281" s="461">
        <f t="shared" si="411"/>
        <v>0</v>
      </c>
      <c r="AD281" s="461">
        <f t="shared" si="411"/>
        <v>0</v>
      </c>
      <c r="AE281" s="461">
        <f t="shared" si="411"/>
        <v>0</v>
      </c>
      <c r="AF281" s="461">
        <f t="shared" si="411"/>
        <v>0</v>
      </c>
      <c r="AG281" s="461">
        <f t="shared" si="411"/>
        <v>0</v>
      </c>
      <c r="AH281" s="461">
        <f t="shared" si="411"/>
        <v>0</v>
      </c>
      <c r="AI281" s="461">
        <f t="shared" si="411"/>
        <v>0</v>
      </c>
      <c r="AJ281" s="461">
        <f t="shared" si="411"/>
        <v>0</v>
      </c>
      <c r="AK281" s="461">
        <f t="shared" si="411"/>
        <v>0</v>
      </c>
      <c r="AL281" s="461">
        <f t="shared" si="411"/>
        <v>0</v>
      </c>
      <c r="AM281" s="461">
        <f t="shared" si="411"/>
        <v>0</v>
      </c>
      <c r="AN281" s="461">
        <f t="shared" si="411"/>
        <v>0</v>
      </c>
      <c r="AO281" s="461">
        <f t="shared" si="411"/>
        <v>0</v>
      </c>
      <c r="AP281" s="461">
        <f t="shared" si="411"/>
        <v>0</v>
      </c>
      <c r="AQ281" s="461">
        <f t="shared" si="411"/>
        <v>0</v>
      </c>
      <c r="AR281" s="461">
        <f t="shared" si="411"/>
        <v>0</v>
      </c>
      <c r="AS281" s="461">
        <f t="shared" si="411"/>
        <v>0</v>
      </c>
      <c r="AT281" s="461">
        <f t="shared" si="411"/>
        <v>0</v>
      </c>
      <c r="AU281" s="461">
        <f t="shared" si="411"/>
        <v>0</v>
      </c>
      <c r="AV281" s="461">
        <f t="shared" si="411"/>
        <v>0</v>
      </c>
      <c r="AW281" s="461">
        <f t="shared" si="411"/>
        <v>0</v>
      </c>
      <c r="AX281" s="461">
        <f t="shared" si="411"/>
        <v>0</v>
      </c>
      <c r="AY281" s="461">
        <f t="shared" si="411"/>
        <v>0</v>
      </c>
      <c r="AZ281" s="461">
        <f t="shared" si="411"/>
        <v>0</v>
      </c>
      <c r="BA281" s="461">
        <f t="shared" si="411"/>
        <v>0</v>
      </c>
      <c r="BB281" s="461">
        <f t="shared" si="411"/>
        <v>0</v>
      </c>
      <c r="BC281" s="461">
        <f t="shared" si="411"/>
        <v>0</v>
      </c>
      <c r="BD281" s="461">
        <f t="shared" si="411"/>
        <v>0</v>
      </c>
      <c r="BE281" s="461">
        <f t="shared" si="411"/>
        <v>0</v>
      </c>
      <c r="BF281" s="461">
        <f t="shared" si="411"/>
        <v>0</v>
      </c>
      <c r="BG281" s="461">
        <f t="shared" si="411"/>
        <v>0</v>
      </c>
      <c r="BH281" s="504"/>
      <c r="BI281" s="367">
        <f>'6. Network Design'!N86</f>
        <v>0</v>
      </c>
      <c r="BJ281" s="503"/>
    </row>
    <row r="282" spans="3:62">
      <c r="C282" s="256" t="str">
        <f t="shared" ref="C282:D282" si="412">C248</f>
        <v>S29</v>
      </c>
      <c r="D282" s="256" t="str">
        <f t="shared" si="412"/>
        <v>OTHER: complete as required</v>
      </c>
      <c r="E282" s="461">
        <f>E43*$BI$282/(IF(SUMPRODUCT(E15:E44,$BI$254:$BI$283)=0,1,SUMPRODUCT(E15:E44,$BI$254:$BI$283)))</f>
        <v>0</v>
      </c>
      <c r="F282" s="461">
        <f t="shared" ref="F282:BG282" si="413">F43*$BI$282/(IF(SUMPRODUCT(F15:F44,$BI$254:$BI$283)=0,1,SUMPRODUCT(F15:F44,$BI$254:$BI$283)))</f>
        <v>0</v>
      </c>
      <c r="G282" s="461">
        <f t="shared" si="413"/>
        <v>0</v>
      </c>
      <c r="H282" s="461">
        <f t="shared" si="413"/>
        <v>0</v>
      </c>
      <c r="I282" s="461">
        <f t="shared" si="413"/>
        <v>0</v>
      </c>
      <c r="J282" s="461">
        <f t="shared" si="413"/>
        <v>0</v>
      </c>
      <c r="K282" s="461">
        <f t="shared" si="413"/>
        <v>0</v>
      </c>
      <c r="L282" s="461">
        <f t="shared" si="413"/>
        <v>0</v>
      </c>
      <c r="M282" s="461">
        <f t="shared" si="413"/>
        <v>0</v>
      </c>
      <c r="N282" s="461">
        <f t="shared" si="413"/>
        <v>0</v>
      </c>
      <c r="O282" s="461">
        <f t="shared" si="413"/>
        <v>0</v>
      </c>
      <c r="P282" s="461">
        <f t="shared" si="413"/>
        <v>0</v>
      </c>
      <c r="Q282" s="461">
        <f t="shared" si="413"/>
        <v>0</v>
      </c>
      <c r="R282" s="461">
        <f t="shared" si="413"/>
        <v>0</v>
      </c>
      <c r="S282" s="461">
        <f t="shared" si="413"/>
        <v>0</v>
      </c>
      <c r="T282" s="461">
        <f t="shared" si="413"/>
        <v>0</v>
      </c>
      <c r="U282" s="461">
        <f t="shared" si="413"/>
        <v>0</v>
      </c>
      <c r="V282" s="461">
        <f t="shared" si="413"/>
        <v>0</v>
      </c>
      <c r="W282" s="461">
        <f t="shared" si="413"/>
        <v>0</v>
      </c>
      <c r="X282" s="461">
        <f t="shared" si="413"/>
        <v>0</v>
      </c>
      <c r="Y282" s="461">
        <f t="shared" si="413"/>
        <v>0</v>
      </c>
      <c r="Z282" s="461">
        <f t="shared" si="413"/>
        <v>0</v>
      </c>
      <c r="AA282" s="461">
        <f t="shared" si="413"/>
        <v>0</v>
      </c>
      <c r="AB282" s="461">
        <f t="shared" si="413"/>
        <v>0</v>
      </c>
      <c r="AC282" s="461">
        <f t="shared" si="413"/>
        <v>0</v>
      </c>
      <c r="AD282" s="461">
        <f t="shared" si="413"/>
        <v>0</v>
      </c>
      <c r="AE282" s="461">
        <f t="shared" si="413"/>
        <v>0</v>
      </c>
      <c r="AF282" s="461">
        <f t="shared" si="413"/>
        <v>0</v>
      </c>
      <c r="AG282" s="461">
        <f t="shared" si="413"/>
        <v>0</v>
      </c>
      <c r="AH282" s="461">
        <f t="shared" si="413"/>
        <v>0</v>
      </c>
      <c r="AI282" s="461">
        <f t="shared" si="413"/>
        <v>0</v>
      </c>
      <c r="AJ282" s="461">
        <f t="shared" si="413"/>
        <v>0</v>
      </c>
      <c r="AK282" s="461">
        <f t="shared" si="413"/>
        <v>0</v>
      </c>
      <c r="AL282" s="461">
        <f t="shared" si="413"/>
        <v>0</v>
      </c>
      <c r="AM282" s="461">
        <f t="shared" si="413"/>
        <v>0</v>
      </c>
      <c r="AN282" s="461">
        <f t="shared" si="413"/>
        <v>0</v>
      </c>
      <c r="AO282" s="461">
        <f t="shared" si="413"/>
        <v>0</v>
      </c>
      <c r="AP282" s="461">
        <f t="shared" si="413"/>
        <v>0</v>
      </c>
      <c r="AQ282" s="461">
        <f t="shared" si="413"/>
        <v>0</v>
      </c>
      <c r="AR282" s="461">
        <f t="shared" si="413"/>
        <v>0</v>
      </c>
      <c r="AS282" s="461">
        <f t="shared" si="413"/>
        <v>0</v>
      </c>
      <c r="AT282" s="461">
        <f t="shared" si="413"/>
        <v>0</v>
      </c>
      <c r="AU282" s="461">
        <f t="shared" si="413"/>
        <v>0</v>
      </c>
      <c r="AV282" s="461">
        <f t="shared" si="413"/>
        <v>0</v>
      </c>
      <c r="AW282" s="461">
        <f t="shared" si="413"/>
        <v>0</v>
      </c>
      <c r="AX282" s="461">
        <f t="shared" si="413"/>
        <v>0</v>
      </c>
      <c r="AY282" s="461">
        <f t="shared" si="413"/>
        <v>0</v>
      </c>
      <c r="AZ282" s="461">
        <f t="shared" si="413"/>
        <v>0</v>
      </c>
      <c r="BA282" s="461">
        <f t="shared" si="413"/>
        <v>0</v>
      </c>
      <c r="BB282" s="461">
        <f t="shared" si="413"/>
        <v>0</v>
      </c>
      <c r="BC282" s="461">
        <f t="shared" si="413"/>
        <v>0</v>
      </c>
      <c r="BD282" s="461">
        <f t="shared" si="413"/>
        <v>0</v>
      </c>
      <c r="BE282" s="461">
        <f t="shared" si="413"/>
        <v>0</v>
      </c>
      <c r="BF282" s="461">
        <f t="shared" si="413"/>
        <v>0</v>
      </c>
      <c r="BG282" s="461">
        <f t="shared" si="413"/>
        <v>0</v>
      </c>
      <c r="BH282" s="504"/>
      <c r="BI282" s="367">
        <f>'6. Network Design'!N87</f>
        <v>0</v>
      </c>
      <c r="BJ282" s="503"/>
    </row>
    <row r="283" spans="3:62">
      <c r="C283" s="256" t="str">
        <f t="shared" ref="C283:D283" si="414">C249</f>
        <v>S30</v>
      </c>
      <c r="D283" s="256" t="str">
        <f t="shared" si="414"/>
        <v>OTHER: complete as required</v>
      </c>
      <c r="E283" s="461">
        <f>E44*$BI$283/(IF(SUMPRODUCT(E15:E44,$BI$254:$BI$283)=0,1,SUMPRODUCT(E15:E44,$BI$254:$BI$283)))</f>
        <v>0</v>
      </c>
      <c r="F283" s="461">
        <f t="shared" ref="F283:BG283" si="415">F44*$BI$283/(IF(SUMPRODUCT(F15:F44,$BI$254:$BI$283)=0,1,SUMPRODUCT(F15:F44,$BI$254:$BI$283)))</f>
        <v>0</v>
      </c>
      <c r="G283" s="461">
        <f t="shared" si="415"/>
        <v>0</v>
      </c>
      <c r="H283" s="461">
        <f t="shared" si="415"/>
        <v>0</v>
      </c>
      <c r="I283" s="461">
        <f t="shared" si="415"/>
        <v>0</v>
      </c>
      <c r="J283" s="461">
        <f t="shared" si="415"/>
        <v>0</v>
      </c>
      <c r="K283" s="461">
        <f t="shared" si="415"/>
        <v>0</v>
      </c>
      <c r="L283" s="461">
        <f t="shared" si="415"/>
        <v>0</v>
      </c>
      <c r="M283" s="461">
        <f t="shared" si="415"/>
        <v>0</v>
      </c>
      <c r="N283" s="461">
        <f t="shared" si="415"/>
        <v>0</v>
      </c>
      <c r="O283" s="461">
        <f t="shared" si="415"/>
        <v>0</v>
      </c>
      <c r="P283" s="461">
        <f t="shared" si="415"/>
        <v>0</v>
      </c>
      <c r="Q283" s="461">
        <f t="shared" si="415"/>
        <v>0</v>
      </c>
      <c r="R283" s="461">
        <f t="shared" si="415"/>
        <v>0</v>
      </c>
      <c r="S283" s="461">
        <f t="shared" si="415"/>
        <v>0</v>
      </c>
      <c r="T283" s="461">
        <f t="shared" si="415"/>
        <v>0</v>
      </c>
      <c r="U283" s="461">
        <f t="shared" si="415"/>
        <v>0</v>
      </c>
      <c r="V283" s="461">
        <f t="shared" si="415"/>
        <v>0</v>
      </c>
      <c r="W283" s="461">
        <f t="shared" si="415"/>
        <v>0</v>
      </c>
      <c r="X283" s="461">
        <f t="shared" si="415"/>
        <v>0</v>
      </c>
      <c r="Y283" s="461">
        <f t="shared" si="415"/>
        <v>0</v>
      </c>
      <c r="Z283" s="461">
        <f t="shared" si="415"/>
        <v>0</v>
      </c>
      <c r="AA283" s="461">
        <f t="shared" si="415"/>
        <v>0</v>
      </c>
      <c r="AB283" s="461">
        <f t="shared" si="415"/>
        <v>0</v>
      </c>
      <c r="AC283" s="461">
        <f t="shared" si="415"/>
        <v>0</v>
      </c>
      <c r="AD283" s="461">
        <f t="shared" si="415"/>
        <v>0</v>
      </c>
      <c r="AE283" s="461">
        <f t="shared" si="415"/>
        <v>0</v>
      </c>
      <c r="AF283" s="461">
        <f t="shared" si="415"/>
        <v>0</v>
      </c>
      <c r="AG283" s="461">
        <f t="shared" si="415"/>
        <v>0</v>
      </c>
      <c r="AH283" s="461">
        <f t="shared" si="415"/>
        <v>0</v>
      </c>
      <c r="AI283" s="461">
        <f t="shared" si="415"/>
        <v>0</v>
      </c>
      <c r="AJ283" s="461">
        <f t="shared" si="415"/>
        <v>0</v>
      </c>
      <c r="AK283" s="461">
        <f t="shared" si="415"/>
        <v>0</v>
      </c>
      <c r="AL283" s="461">
        <f t="shared" si="415"/>
        <v>0</v>
      </c>
      <c r="AM283" s="461">
        <f t="shared" si="415"/>
        <v>0</v>
      </c>
      <c r="AN283" s="461">
        <f t="shared" si="415"/>
        <v>0</v>
      </c>
      <c r="AO283" s="461">
        <f t="shared" si="415"/>
        <v>0</v>
      </c>
      <c r="AP283" s="461">
        <f t="shared" si="415"/>
        <v>0</v>
      </c>
      <c r="AQ283" s="461">
        <f t="shared" si="415"/>
        <v>0</v>
      </c>
      <c r="AR283" s="461">
        <f t="shared" si="415"/>
        <v>0</v>
      </c>
      <c r="AS283" s="461">
        <f t="shared" si="415"/>
        <v>0</v>
      </c>
      <c r="AT283" s="461">
        <f t="shared" si="415"/>
        <v>0</v>
      </c>
      <c r="AU283" s="461">
        <f t="shared" si="415"/>
        <v>0</v>
      </c>
      <c r="AV283" s="461">
        <f t="shared" si="415"/>
        <v>0</v>
      </c>
      <c r="AW283" s="461">
        <f t="shared" si="415"/>
        <v>0</v>
      </c>
      <c r="AX283" s="461">
        <f t="shared" si="415"/>
        <v>0</v>
      </c>
      <c r="AY283" s="461">
        <f t="shared" si="415"/>
        <v>0</v>
      </c>
      <c r="AZ283" s="461">
        <f t="shared" si="415"/>
        <v>0</v>
      </c>
      <c r="BA283" s="461">
        <f t="shared" si="415"/>
        <v>0</v>
      </c>
      <c r="BB283" s="461">
        <f t="shared" si="415"/>
        <v>0</v>
      </c>
      <c r="BC283" s="461">
        <f t="shared" si="415"/>
        <v>0</v>
      </c>
      <c r="BD283" s="461">
        <f t="shared" si="415"/>
        <v>0</v>
      </c>
      <c r="BE283" s="461">
        <f t="shared" si="415"/>
        <v>0</v>
      </c>
      <c r="BF283" s="461">
        <f t="shared" si="415"/>
        <v>0</v>
      </c>
      <c r="BG283" s="461">
        <f t="shared" si="415"/>
        <v>0</v>
      </c>
      <c r="BH283" s="504"/>
      <c r="BI283" s="367">
        <f>'6. Network Design'!N88</f>
        <v>0</v>
      </c>
      <c r="BJ283" s="503"/>
    </row>
    <row r="284" spans="3:62">
      <c r="C284" s="256" t="str">
        <f>C250</f>
        <v>End</v>
      </c>
      <c r="D284" s="238" t="s">
        <v>2</v>
      </c>
      <c r="E284" s="462">
        <f t="shared" ref="E284:AH284" si="416">SUM(E254:E283)</f>
        <v>1.0000000000000002</v>
      </c>
      <c r="F284" s="462">
        <f t="shared" si="416"/>
        <v>1.0000000000000002</v>
      </c>
      <c r="G284" s="462">
        <f t="shared" si="416"/>
        <v>1.0000000000000002</v>
      </c>
      <c r="H284" s="462">
        <f t="shared" si="416"/>
        <v>1.0000000000000002</v>
      </c>
      <c r="I284" s="462">
        <f t="shared" si="416"/>
        <v>1.0000000000000002</v>
      </c>
      <c r="J284" s="462">
        <f t="shared" si="416"/>
        <v>1.0000000000000002</v>
      </c>
      <c r="K284" s="462">
        <f t="shared" si="416"/>
        <v>1</v>
      </c>
      <c r="L284" s="462">
        <f t="shared" si="416"/>
        <v>1.0000000000000004</v>
      </c>
      <c r="M284" s="462">
        <f t="shared" si="416"/>
        <v>1.0000000000000004</v>
      </c>
      <c r="N284" s="462">
        <f t="shared" si="416"/>
        <v>0.99999999999999989</v>
      </c>
      <c r="O284" s="462">
        <f t="shared" si="416"/>
        <v>0.99999999999999989</v>
      </c>
      <c r="P284" s="462">
        <f t="shared" si="416"/>
        <v>1</v>
      </c>
      <c r="Q284" s="462">
        <f t="shared" si="416"/>
        <v>1</v>
      </c>
      <c r="R284" s="462">
        <f t="shared" si="416"/>
        <v>1.0000000000000004</v>
      </c>
      <c r="S284" s="462">
        <f t="shared" si="416"/>
        <v>1.0000000000000004</v>
      </c>
      <c r="T284" s="462">
        <f t="shared" si="416"/>
        <v>1</v>
      </c>
      <c r="U284" s="462">
        <f t="shared" si="416"/>
        <v>1</v>
      </c>
      <c r="V284" s="462">
        <f t="shared" si="416"/>
        <v>1</v>
      </c>
      <c r="W284" s="462">
        <f t="shared" si="416"/>
        <v>1</v>
      </c>
      <c r="X284" s="462">
        <f t="shared" si="416"/>
        <v>1</v>
      </c>
      <c r="Y284" s="462">
        <f t="shared" si="416"/>
        <v>1</v>
      </c>
      <c r="Z284" s="462">
        <f t="shared" si="416"/>
        <v>1</v>
      </c>
      <c r="AA284" s="462">
        <f t="shared" si="416"/>
        <v>1</v>
      </c>
      <c r="AB284" s="462">
        <f t="shared" si="416"/>
        <v>1.0000000000000002</v>
      </c>
      <c r="AC284" s="462">
        <f t="shared" si="416"/>
        <v>1.0000000000000002</v>
      </c>
      <c r="AD284" s="462">
        <f t="shared" si="416"/>
        <v>0</v>
      </c>
      <c r="AE284" s="462">
        <f t="shared" si="416"/>
        <v>0</v>
      </c>
      <c r="AF284" s="462">
        <f t="shared" si="416"/>
        <v>0</v>
      </c>
      <c r="AG284" s="462">
        <f t="shared" si="416"/>
        <v>0</v>
      </c>
      <c r="AH284" s="462">
        <f t="shared" si="416"/>
        <v>0</v>
      </c>
      <c r="AI284" s="462">
        <f t="shared" ref="AI284:BG284" si="417">SUM(AI254:AI283)</f>
        <v>1.0000000000000002</v>
      </c>
      <c r="AJ284" s="462">
        <f t="shared" si="417"/>
        <v>1.0000000000000002</v>
      </c>
      <c r="AK284" s="462">
        <f t="shared" si="417"/>
        <v>1.0000000000000002</v>
      </c>
      <c r="AL284" s="462">
        <f t="shared" si="417"/>
        <v>1.0000000000000002</v>
      </c>
      <c r="AM284" s="462">
        <f t="shared" si="417"/>
        <v>1.0000000000000002</v>
      </c>
      <c r="AN284" s="462">
        <f t="shared" si="417"/>
        <v>1.0000000000000004</v>
      </c>
      <c r="AO284" s="462">
        <f t="shared" si="417"/>
        <v>1.0000000000000004</v>
      </c>
      <c r="AP284" s="462">
        <f t="shared" si="417"/>
        <v>0.99999999999999989</v>
      </c>
      <c r="AQ284" s="462">
        <f t="shared" si="417"/>
        <v>1</v>
      </c>
      <c r="AR284" s="462">
        <f t="shared" si="417"/>
        <v>1.0000000000000004</v>
      </c>
      <c r="AS284" s="462">
        <f t="shared" si="417"/>
        <v>1</v>
      </c>
      <c r="AT284" s="462">
        <f t="shared" si="417"/>
        <v>1</v>
      </c>
      <c r="AU284" s="462">
        <f t="shared" si="417"/>
        <v>1</v>
      </c>
      <c r="AV284" s="462">
        <f t="shared" si="417"/>
        <v>1</v>
      </c>
      <c r="AW284" s="462">
        <f t="shared" si="417"/>
        <v>1</v>
      </c>
      <c r="AX284" s="462">
        <f t="shared" si="417"/>
        <v>1</v>
      </c>
      <c r="AY284" s="462">
        <f t="shared" si="417"/>
        <v>1.0000000000000002</v>
      </c>
      <c r="AZ284" s="462">
        <f t="shared" si="417"/>
        <v>0</v>
      </c>
      <c r="BA284" s="462">
        <f t="shared" si="417"/>
        <v>0</v>
      </c>
      <c r="BB284" s="462">
        <f t="shared" si="417"/>
        <v>0</v>
      </c>
      <c r="BC284" s="462">
        <f t="shared" si="417"/>
        <v>0</v>
      </c>
      <c r="BD284" s="462">
        <f t="shared" si="417"/>
        <v>0</v>
      </c>
      <c r="BE284" s="462">
        <f t="shared" si="417"/>
        <v>0</v>
      </c>
      <c r="BF284" s="462">
        <f t="shared" si="417"/>
        <v>0</v>
      </c>
      <c r="BG284" s="462">
        <f t="shared" si="417"/>
        <v>0</v>
      </c>
      <c r="BH284" s="504"/>
      <c r="BI284" s="463">
        <f>SUM(BI254:BI283)</f>
        <v>129780.07801666029</v>
      </c>
      <c r="BJ284" s="493" t="str">
        <f>IF(BI284='6. Network Design'!N89,"OK","Not OK")</f>
        <v>OK</v>
      </c>
    </row>
  </sheetData>
  <mergeCells count="6">
    <mergeCell ref="B8:C8"/>
    <mergeCell ref="B3:C3"/>
    <mergeCell ref="B4:C4"/>
    <mergeCell ref="B5:C5"/>
    <mergeCell ref="B6:C6"/>
    <mergeCell ref="B7:C7"/>
  </mergeCells>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sheetPr>
    <tabColor theme="4" tint="0.39997558519241921"/>
  </sheetPr>
  <dimension ref="A1:BL502"/>
  <sheetViews>
    <sheetView showGridLines="0" topLeftCell="AW61" workbookViewId="0">
      <selection activeCell="B1" sqref="B1"/>
    </sheetView>
  </sheetViews>
  <sheetFormatPr defaultColWidth="8.85546875" defaultRowHeight="12.75"/>
  <cols>
    <col min="1" max="1" width="3.42578125" style="223" bestFit="1" customWidth="1"/>
    <col min="3" max="3" width="23.5703125" customWidth="1"/>
    <col min="4" max="4" width="96.28515625" bestFit="1" customWidth="1"/>
    <col min="5" max="5" width="10.140625" bestFit="1" customWidth="1"/>
    <col min="6" max="6" width="10.28515625" customWidth="1"/>
    <col min="7" max="7" width="9.85546875" customWidth="1"/>
    <col min="8" max="9" width="10.140625" bestFit="1" customWidth="1"/>
    <col min="10" max="10" width="9.28515625" bestFit="1" customWidth="1"/>
    <col min="11" max="11" width="10.140625" bestFit="1" customWidth="1"/>
    <col min="13" max="13" width="10.140625" bestFit="1" customWidth="1"/>
    <col min="16" max="16" width="10.140625" bestFit="1" customWidth="1"/>
    <col min="26" max="26" width="9.140625" bestFit="1" customWidth="1"/>
    <col min="33" max="33" width="8.85546875" style="223"/>
    <col min="35" max="35" width="10.140625" style="223" bestFit="1" customWidth="1"/>
    <col min="36" max="36" width="12.7109375" style="223" bestFit="1" customWidth="1"/>
    <col min="37" max="37" width="11.42578125" style="223" bestFit="1" customWidth="1"/>
    <col min="38" max="38" width="10.140625" style="223" bestFit="1" customWidth="1"/>
    <col min="39" max="39" width="9.42578125" style="223" bestFit="1" customWidth="1"/>
    <col min="40" max="40" width="9.85546875" style="223" bestFit="1" customWidth="1"/>
    <col min="41" max="41" width="9.42578125" style="223" bestFit="1" customWidth="1"/>
    <col min="42" max="42" width="9.28515625" style="223" bestFit="1" customWidth="1"/>
    <col min="43" max="43" width="9.85546875" style="223" bestFit="1" customWidth="1"/>
    <col min="44" max="44" width="10.140625" style="223" bestFit="1" customWidth="1"/>
    <col min="45" max="45" width="9.7109375" style="223" bestFit="1" customWidth="1"/>
    <col min="46" max="46" width="11" style="223" bestFit="1" customWidth="1"/>
    <col min="47" max="47" width="8.85546875" style="223"/>
    <col min="48" max="48" width="8.85546875" style="223" bestFit="1" customWidth="1"/>
    <col min="49" max="49" width="9.42578125" style="223" bestFit="1" customWidth="1"/>
    <col min="50" max="50" width="8.42578125" style="223" bestFit="1" customWidth="1"/>
    <col min="51" max="51" width="12.28515625" style="223" bestFit="1" customWidth="1"/>
    <col min="52" max="59" width="8.85546875" style="223"/>
    <col min="61" max="61" width="14.85546875" bestFit="1" customWidth="1"/>
    <col min="64" max="64" width="12.7109375" customWidth="1"/>
  </cols>
  <sheetData>
    <row r="1" spans="1:64" ht="23.25">
      <c r="A1" s="467">
        <v>9</v>
      </c>
      <c r="B1" s="468" t="s">
        <v>1097</v>
      </c>
      <c r="C1" s="468"/>
      <c r="D1" s="484"/>
      <c r="E1" s="469"/>
    </row>
    <row r="2" spans="1:64">
      <c r="B2" s="265"/>
      <c r="C2" s="265"/>
      <c r="D2" s="403"/>
      <c r="E2" s="265"/>
    </row>
    <row r="3" spans="1:64" ht="13.5" customHeight="1">
      <c r="B3" s="265"/>
      <c r="C3" s="794" t="s">
        <v>1007</v>
      </c>
      <c r="D3" s="466" t="s">
        <v>1069</v>
      </c>
      <c r="E3" s="122"/>
      <c r="F3" s="122"/>
      <c r="G3" s="122"/>
      <c r="H3" s="122"/>
    </row>
    <row r="4" spans="1:64">
      <c r="B4" s="265"/>
      <c r="C4" s="795" t="s">
        <v>1009</v>
      </c>
      <c r="D4" s="465" t="s">
        <v>1019</v>
      </c>
      <c r="E4" s="124"/>
      <c r="F4" s="124"/>
      <c r="G4" s="124"/>
      <c r="H4" s="124"/>
    </row>
    <row r="5" spans="1:64">
      <c r="B5" s="265"/>
      <c r="C5" s="796" t="s">
        <v>1057</v>
      </c>
      <c r="D5" s="355" t="s">
        <v>1070</v>
      </c>
      <c r="E5" s="126"/>
      <c r="F5" s="126"/>
      <c r="G5" s="126"/>
      <c r="H5" s="126"/>
    </row>
    <row r="6" spans="1:64">
      <c r="B6" s="265"/>
      <c r="C6" s="796" t="s">
        <v>1048</v>
      </c>
      <c r="D6" s="355" t="s">
        <v>1071</v>
      </c>
      <c r="E6" s="126"/>
      <c r="F6" s="126"/>
      <c r="G6" s="126"/>
      <c r="H6" s="126"/>
    </row>
    <row r="7" spans="1:64" ht="25.5">
      <c r="B7" s="265"/>
      <c r="C7" s="797" t="s">
        <v>1013</v>
      </c>
      <c r="D7" s="798" t="s">
        <v>1072</v>
      </c>
      <c r="E7" s="128"/>
      <c r="F7" s="128"/>
      <c r="G7" s="128"/>
      <c r="H7" s="128"/>
    </row>
    <row r="8" spans="1:64" ht="25.5">
      <c r="B8" s="265"/>
      <c r="C8" s="799" t="s">
        <v>1015</v>
      </c>
      <c r="D8" s="800" t="s">
        <v>1073</v>
      </c>
      <c r="E8" s="130"/>
      <c r="F8" s="130"/>
      <c r="G8" s="130"/>
      <c r="H8" s="130"/>
    </row>
    <row r="9" spans="1:64">
      <c r="B9" s="265"/>
      <c r="C9" s="265"/>
      <c r="D9" s="265"/>
      <c r="E9" s="265"/>
      <c r="BL9" s="503"/>
    </row>
    <row r="10" spans="1:64">
      <c r="B10" s="456">
        <f>A1+0.01</f>
        <v>9.01</v>
      </c>
      <c r="C10" s="234" t="s">
        <v>490</v>
      </c>
      <c r="D10" s="457"/>
      <c r="AH10" s="223"/>
      <c r="BG10"/>
      <c r="BL10" s="503"/>
    </row>
    <row r="11" spans="1:64">
      <c r="AH11" s="223"/>
      <c r="BG11"/>
      <c r="BL11" s="503"/>
    </row>
    <row r="12" spans="1:64" s="707" customFormat="1" ht="51">
      <c r="C12" s="705">
        <f>'C. Masterfiles'!D143</f>
        <v>2014</v>
      </c>
      <c r="D12" s="705" t="s">
        <v>285</v>
      </c>
      <c r="E12" s="705" t="str">
        <f>'8. Routing factors'!E14</f>
        <v>TRX</v>
      </c>
      <c r="F12" s="705" t="str">
        <f>'8. Routing factors'!F14</f>
        <v>Radio</v>
      </c>
      <c r="G12" s="705" t="str">
        <f>'8. Routing factors'!G14</f>
        <v>BTS</v>
      </c>
      <c r="H12" s="705" t="str">
        <f>'8. Routing factors'!H14</f>
        <v>Node B</v>
      </c>
      <c r="I12" s="705" t="str">
        <f>'8. Routing factors'!I14</f>
        <v>BSC</v>
      </c>
      <c r="J12" s="705" t="str">
        <f>'8. Routing factors'!J14</f>
        <v>RNC</v>
      </c>
      <c r="K12" s="705" t="str">
        <f>'8. Routing factors'!K14</f>
        <v>MSC</v>
      </c>
      <c r="L12" s="705" t="str">
        <f>'8. Routing factors'!L14</f>
        <v>HLR</v>
      </c>
      <c r="M12" s="705" t="str">
        <f>'8. Routing factors'!M14</f>
        <v>PPP</v>
      </c>
      <c r="N12" s="705" t="str">
        <f>'8. Routing factors'!N14</f>
        <v>SMSG</v>
      </c>
      <c r="O12" s="705" t="str">
        <f>'8. Routing factors'!O14</f>
        <v>SMSC</v>
      </c>
      <c r="P12" s="705" t="str">
        <f>'8. Routing factors'!P14</f>
        <v>MMSC</v>
      </c>
      <c r="Q12" s="705" t="str">
        <f>'8. Routing factors'!Q14</f>
        <v>VMS</v>
      </c>
      <c r="R12" s="705" t="str">
        <f>'8. Routing factors'!R14</f>
        <v>NMS</v>
      </c>
      <c r="S12" s="705" t="str">
        <f>'8. Routing factors'!S14</f>
        <v>OSS</v>
      </c>
      <c r="T12" s="705" t="str">
        <f>'8. Routing factors'!T14</f>
        <v>GPRS</v>
      </c>
      <c r="U12" s="705" t="str">
        <f>'8. Routing factors'!U14</f>
        <v>BIL</v>
      </c>
      <c r="V12" s="705" t="str">
        <f>'8. Routing factors'!V14</f>
        <v>IBIL</v>
      </c>
      <c r="W12" s="705" t="str">
        <f>'8. Routing factors'!W14</f>
        <v>IGW</v>
      </c>
      <c r="X12" s="705" t="str">
        <f>'8. Routing factors'!X14</f>
        <v>INT</v>
      </c>
      <c r="Y12" s="705" t="str">
        <f>'8. Routing factors'!Y14</f>
        <v>SGSN</v>
      </c>
      <c r="Z12" s="705" t="str">
        <f>'8. Routing factors'!Z14</f>
        <v>GGSN</v>
      </c>
      <c r="AA12" s="705" t="str">
        <f>'8. Routing factors'!AA14</f>
        <v>IN/NGN</v>
      </c>
      <c r="AB12" s="705" t="str">
        <f>'8. Routing factors'!AB14</f>
        <v>eNodeB</v>
      </c>
      <c r="AC12" s="705" t="str">
        <f>'8. Routing factors'!AC14</f>
        <v>eNodeB Radio</v>
      </c>
      <c r="AD12" s="705" t="str">
        <f>'8. Routing factors'!AD14</f>
        <v>OTHER</v>
      </c>
      <c r="AE12" s="705" t="str">
        <f>'8. Routing factors'!AE14</f>
        <v>OTHER</v>
      </c>
      <c r="AF12" s="705" t="str">
        <f>'8. Routing factors'!AF14</f>
        <v>OTHER</v>
      </c>
      <c r="AG12" s="705" t="str">
        <f>'8. Routing factors'!AG14</f>
        <v>OTHER</v>
      </c>
      <c r="AH12" s="705" t="str">
        <f>'8. Routing factors'!AH14</f>
        <v>OTHER</v>
      </c>
      <c r="AI12" s="705" t="str">
        <f>'8. Routing factors'!AI14</f>
        <v>BTS-BSC</v>
      </c>
      <c r="AJ12" s="705" t="str">
        <f>'8. Routing factors'!AJ14</f>
        <v>Node B-RNC</v>
      </c>
      <c r="AK12" s="705" t="str">
        <f>'8. Routing factors'!AK14</f>
        <v>BSC-MSC</v>
      </c>
      <c r="AL12" s="705" t="str">
        <f>'8. Routing factors'!AL14</f>
        <v>RNC-MSC</v>
      </c>
      <c r="AM12" s="705" t="str">
        <f>'8. Routing factors'!AM14</f>
        <v>MSC-MSC</v>
      </c>
      <c r="AN12" s="705" t="str">
        <f>'8. Routing factors'!AN14</f>
        <v>MSC-PPP</v>
      </c>
      <c r="AO12" s="705" t="str">
        <f>'8. Routing factors'!AO14</f>
        <v>MSC-HLR</v>
      </c>
      <c r="AP12" s="705" t="str">
        <f>'8. Routing factors'!AP14</f>
        <v>MSC-SMS</v>
      </c>
      <c r="AQ12" s="705" t="str">
        <f>'8. Routing factors'!AQ14</f>
        <v>MSC-MMS</v>
      </c>
      <c r="AR12" s="705" t="str">
        <f>'8. Routing factors'!AR14</f>
        <v>MSC-OSS</v>
      </c>
      <c r="AS12" s="705" t="str">
        <f>'8. Routing factors'!AS14</f>
        <v>MSC-GPRS</v>
      </c>
      <c r="AT12" s="705" t="str">
        <f>'8. Routing factors'!AT14</f>
        <v>MSC-BIL</v>
      </c>
      <c r="AU12" s="705" t="str">
        <f>'8. Routing factors'!AU14</f>
        <v>MSC-IBIL</v>
      </c>
      <c r="AV12" s="705" t="str">
        <f>'8. Routing factors'!AV14</f>
        <v>MSC-IGW</v>
      </c>
      <c r="AW12" s="705" t="str">
        <f>'8. Routing factors'!AW14</f>
        <v>MSC-INT</v>
      </c>
      <c r="AX12" s="705" t="str">
        <f>'8. Routing factors'!AX14</f>
        <v>MSC-IN/NGIN</v>
      </c>
      <c r="AY12" s="705" t="str">
        <f>'8. Routing factors'!AY14</f>
        <v>eNodeB-MSC</v>
      </c>
      <c r="AZ12" s="705" t="str">
        <f>'8. Routing factors'!AZ14</f>
        <v>OTHER: complete as required</v>
      </c>
      <c r="BA12" s="705" t="str">
        <f>'8. Routing factors'!BA14</f>
        <v>OTHER: complete as required</v>
      </c>
      <c r="BB12" s="705" t="str">
        <f>'8. Routing factors'!BB14</f>
        <v>OTHER: complete as required</v>
      </c>
      <c r="BC12" s="705" t="str">
        <f>'8. Routing factors'!BC14</f>
        <v>OTHER: complete as required</v>
      </c>
      <c r="BD12" s="705" t="str">
        <f>'8. Routing factors'!BD14</f>
        <v>OTHER: complete as required</v>
      </c>
      <c r="BE12" s="705" t="str">
        <f>'8. Routing factors'!BE14</f>
        <v>OTHER: complete as required</v>
      </c>
      <c r="BF12" s="705" t="str">
        <f>'8. Routing factors'!BF14</f>
        <v>OTHER: complete as required</v>
      </c>
      <c r="BG12" s="705" t="str">
        <f>'8. Routing factors'!BG14</f>
        <v>OTHER: complete as required</v>
      </c>
      <c r="BH12" s="708"/>
      <c r="BI12" s="709" t="s">
        <v>426</v>
      </c>
      <c r="BJ12" s="709" t="s">
        <v>488</v>
      </c>
      <c r="BK12" s="709" t="s">
        <v>489</v>
      </c>
    </row>
    <row r="13" spans="1:64">
      <c r="C13" s="276"/>
      <c r="D13" s="276"/>
      <c r="E13" s="406" t="s">
        <v>258</v>
      </c>
      <c r="F13" s="406" t="s">
        <v>258</v>
      </c>
      <c r="G13" s="406" t="s">
        <v>258</v>
      </c>
      <c r="H13" s="406" t="s">
        <v>258</v>
      </c>
      <c r="I13" s="406" t="s">
        <v>258</v>
      </c>
      <c r="J13" s="406" t="s">
        <v>258</v>
      </c>
      <c r="K13" s="406" t="s">
        <v>258</v>
      </c>
      <c r="L13" s="406" t="s">
        <v>258</v>
      </c>
      <c r="M13" s="406" t="s">
        <v>258</v>
      </c>
      <c r="N13" s="406" t="s">
        <v>258</v>
      </c>
      <c r="O13" s="406" t="s">
        <v>258</v>
      </c>
      <c r="P13" s="406" t="s">
        <v>258</v>
      </c>
      <c r="Q13" s="406" t="s">
        <v>258</v>
      </c>
      <c r="R13" s="406" t="s">
        <v>258</v>
      </c>
      <c r="S13" s="406" t="s">
        <v>258</v>
      </c>
      <c r="T13" s="406" t="s">
        <v>258</v>
      </c>
      <c r="U13" s="406" t="s">
        <v>258</v>
      </c>
      <c r="V13" s="406" t="s">
        <v>258</v>
      </c>
      <c r="W13" s="406" t="s">
        <v>258</v>
      </c>
      <c r="X13" s="406" t="s">
        <v>258</v>
      </c>
      <c r="Y13" s="406" t="s">
        <v>258</v>
      </c>
      <c r="Z13" s="406" t="s">
        <v>258</v>
      </c>
      <c r="AA13" s="406" t="s">
        <v>258</v>
      </c>
      <c r="AB13" s="406" t="s">
        <v>258</v>
      </c>
      <c r="AC13" s="406" t="s">
        <v>258</v>
      </c>
      <c r="AD13" s="406" t="s">
        <v>258</v>
      </c>
      <c r="AE13" s="406" t="s">
        <v>258</v>
      </c>
      <c r="AF13" s="406" t="s">
        <v>258</v>
      </c>
      <c r="AG13" s="406" t="s">
        <v>258</v>
      </c>
      <c r="AH13" s="406" t="s">
        <v>258</v>
      </c>
      <c r="AI13" s="406" t="s">
        <v>258</v>
      </c>
      <c r="AJ13" s="406" t="s">
        <v>258</v>
      </c>
      <c r="AK13" s="406" t="s">
        <v>258</v>
      </c>
      <c r="AL13" s="406" t="s">
        <v>258</v>
      </c>
      <c r="AM13" s="406" t="s">
        <v>258</v>
      </c>
      <c r="AN13" s="406" t="s">
        <v>258</v>
      </c>
      <c r="AO13" s="406" t="s">
        <v>258</v>
      </c>
      <c r="AP13" s="406" t="s">
        <v>258</v>
      </c>
      <c r="AQ13" s="406" t="s">
        <v>258</v>
      </c>
      <c r="AR13" s="406" t="s">
        <v>258</v>
      </c>
      <c r="AS13" s="406" t="s">
        <v>258</v>
      </c>
      <c r="AT13" s="406" t="s">
        <v>258</v>
      </c>
      <c r="AU13" s="406" t="s">
        <v>258</v>
      </c>
      <c r="AV13" s="406" t="s">
        <v>258</v>
      </c>
      <c r="AW13" s="406" t="s">
        <v>258</v>
      </c>
      <c r="AX13" s="406" t="s">
        <v>258</v>
      </c>
      <c r="AY13" s="406" t="s">
        <v>258</v>
      </c>
      <c r="AZ13" s="406" t="s">
        <v>258</v>
      </c>
      <c r="BA13" s="406" t="s">
        <v>258</v>
      </c>
      <c r="BB13" s="406" t="s">
        <v>258</v>
      </c>
      <c r="BC13" s="406" t="s">
        <v>258</v>
      </c>
      <c r="BD13" s="406" t="s">
        <v>258</v>
      </c>
      <c r="BE13" s="406" t="s">
        <v>258</v>
      </c>
      <c r="BF13" s="406" t="s">
        <v>258</v>
      </c>
      <c r="BG13" s="406" t="s">
        <v>258</v>
      </c>
      <c r="BH13" s="321"/>
      <c r="BI13" s="407" t="s">
        <v>258</v>
      </c>
      <c r="BJ13" s="407" t="s">
        <v>287</v>
      </c>
      <c r="BK13" s="407" t="s">
        <v>258</v>
      </c>
      <c r="BL13" s="503"/>
    </row>
    <row r="14" spans="1:64">
      <c r="C14" s="256" t="str">
        <f>'C. Masterfiles'!C110</f>
        <v>S01</v>
      </c>
      <c r="D14" s="256" t="str">
        <f>'C. Masterfiles'!D110</f>
        <v>Повиквания в мрежата (On Net calls)</v>
      </c>
      <c r="E14" s="485">
        <f>'8. Routing factors'!E50*'7. Network costs'!F$246</f>
        <v>9900928.8891082909</v>
      </c>
      <c r="F14" s="485">
        <f>'8. Routing factors'!F50*'7. Network costs'!F$247</f>
        <v>7171713.66233576</v>
      </c>
      <c r="G14" s="485">
        <f>'8. Routing factors'!G50*'7. Network costs'!F$248</f>
        <v>11981263.758563671</v>
      </c>
      <c r="H14" s="485">
        <f>'8. Routing factors'!H50*'7. Network costs'!F$249</f>
        <v>4233536.7700965181</v>
      </c>
      <c r="I14" s="485">
        <f>'8. Routing factors'!I50*'7. Network costs'!F$250</f>
        <v>13429515.699933279</v>
      </c>
      <c r="J14" s="485">
        <f>'8. Routing factors'!J50*'7. Network costs'!F$251</f>
        <v>960332.1327912464</v>
      </c>
      <c r="K14" s="485">
        <f>'8. Routing factors'!K50*'7. Network costs'!F$252</f>
        <v>305899.60341458436</v>
      </c>
      <c r="L14" s="485">
        <f>'8. Routing factors'!L50*'7. Network costs'!F$253</f>
        <v>32024.047687308837</v>
      </c>
      <c r="M14" s="485">
        <f>'8. Routing factors'!M50*'7. Network costs'!F$254</f>
        <v>960721.43061926519</v>
      </c>
      <c r="N14" s="485">
        <f>'8. Routing factors'!N50*'7. Network costs'!F$255</f>
        <v>0</v>
      </c>
      <c r="O14" s="485">
        <f>'8. Routing factors'!O50*'7. Network costs'!F$256</f>
        <v>0</v>
      </c>
      <c r="P14" s="485">
        <f>'8. Routing factors'!P50*'7. Network costs'!F$257</f>
        <v>0</v>
      </c>
      <c r="Q14" s="485">
        <f>'8. Routing factors'!Q50*'7. Network costs'!F$258</f>
        <v>0</v>
      </c>
      <c r="R14" s="485">
        <f>'8. Routing factors'!R50*'7. Network costs'!F$259</f>
        <v>170794.92099898049</v>
      </c>
      <c r="S14" s="485">
        <f>'8. Routing factors'!S50*'7. Network costs'!F$260</f>
        <v>160120.2384365442</v>
      </c>
      <c r="T14" s="485">
        <f>'8. Routing factors'!T50*'7. Network costs'!F$261</f>
        <v>0</v>
      </c>
      <c r="U14" s="485">
        <f>'8. Routing factors'!U50*'7. Network costs'!F$262</f>
        <v>716577.84189985949</v>
      </c>
      <c r="V14" s="485">
        <f>'8. Routing factors'!V50*'7. Network costs'!F$263</f>
        <v>0</v>
      </c>
      <c r="W14" s="485">
        <f>'8. Routing factors'!W50*'7. Network costs'!F$264</f>
        <v>0</v>
      </c>
      <c r="X14" s="485">
        <f>'8. Routing factors'!X50*'7. Network costs'!F$265</f>
        <v>0</v>
      </c>
      <c r="Y14" s="485">
        <f>'8. Routing factors'!Y50*'7. Network costs'!F$266</f>
        <v>0</v>
      </c>
      <c r="Z14" s="485">
        <f>'8. Routing factors'!Z50*'7. Network costs'!F$267</f>
        <v>0</v>
      </c>
      <c r="AA14" s="485">
        <f>'8. Routing factors'!AA50*'7. Network costs'!F$268</f>
        <v>0</v>
      </c>
      <c r="AB14" s="485">
        <f>'8. Routing factors'!AB50*'7. Network costs'!F$269</f>
        <v>195064.30598590488</v>
      </c>
      <c r="AC14" s="485">
        <f>'8. Routing factors'!AC50*'7. Network costs'!F$270</f>
        <v>245741.9198996521</v>
      </c>
      <c r="AD14" s="485">
        <f>'8. Routing factors'!AD50*'7. Network costs'!F$271</f>
        <v>0</v>
      </c>
      <c r="AE14" s="485">
        <f>'8. Routing factors'!AE50*'7. Network costs'!F$272</f>
        <v>0</v>
      </c>
      <c r="AF14" s="485">
        <f>'8. Routing factors'!AF50*'7. Network costs'!F$273</f>
        <v>0</v>
      </c>
      <c r="AG14" s="485">
        <f>'8. Routing factors'!AG50*'7. Network costs'!$F$274</f>
        <v>0</v>
      </c>
      <c r="AH14" s="485">
        <f>'8. Routing factors'!AH50*'7. Network costs'!$F$275</f>
        <v>0</v>
      </c>
      <c r="AI14" s="485">
        <f>'8. Routing factors'!AI50*'7. Network costs'!$F$276</f>
        <v>4408678.1290671239</v>
      </c>
      <c r="AJ14" s="485">
        <f>'8. Routing factors'!AJ50*'7. Network costs'!$F$277</f>
        <v>14816319.996148434</v>
      </c>
      <c r="AK14" s="485">
        <f>'8. Routing factors'!AK50*'7. Network costs'!$F$278</f>
        <v>5053993.5489424421</v>
      </c>
      <c r="AL14" s="485">
        <f>'8. Routing factors'!AL50*'7. Network costs'!$F$279</f>
        <v>1801180.6450616308</v>
      </c>
      <c r="AM14" s="485">
        <f>'8. Routing factors'!AM50*'7. Network costs'!$F$280</f>
        <v>1912267.9568700134</v>
      </c>
      <c r="AN14" s="485">
        <f>'8. Routing factors'!AN50*'7. Network costs'!$F$281</f>
        <v>1643.1076354592872</v>
      </c>
      <c r="AO14" s="485">
        <f>'8. Routing factors'!AO50*'7. Network costs'!$F$282</f>
        <v>803.29706622454057</v>
      </c>
      <c r="AP14" s="485">
        <f>'8. Routing factors'!AP50*'7. Network costs'!$F$283</f>
        <v>0</v>
      </c>
      <c r="AQ14" s="485">
        <f>'8. Routing factors'!AQ50*'7. Network costs'!$F$284</f>
        <v>0</v>
      </c>
      <c r="AR14" s="485">
        <f>'8. Routing factors'!AR50*'7. Network costs'!$F$285</f>
        <v>4016.4853311227021</v>
      </c>
      <c r="AS14" s="485">
        <f>'8. Routing factors'!AS50*'7. Network costs'!$F$286</f>
        <v>0</v>
      </c>
      <c r="AT14" s="485">
        <f>'8. Routing factors'!AT50*'7. Network costs'!$F$287</f>
        <v>4493.6923943860975</v>
      </c>
      <c r="AU14" s="485">
        <f>'8. Routing factors'!AU50*'7. Network costs'!$F$288</f>
        <v>0</v>
      </c>
      <c r="AV14" s="485">
        <f>'8. Routing factors'!AV50*'7. Network costs'!$F$289</f>
        <v>0</v>
      </c>
      <c r="AW14" s="485">
        <f>'8. Routing factors'!AW50*'7. Network costs'!$F$290</f>
        <v>0</v>
      </c>
      <c r="AX14" s="485">
        <f>'8. Routing factors'!AX50*'7. Network costs'!$F$291</f>
        <v>0</v>
      </c>
      <c r="AY14" s="485">
        <f>'8. Routing factors'!AY50*'7. Network costs'!$F$292</f>
        <v>0</v>
      </c>
      <c r="AZ14" s="485">
        <f>'8. Routing factors'!AZ50*'7. Network costs'!$F$293</f>
        <v>0</v>
      </c>
      <c r="BA14" s="485">
        <f>'8. Routing factors'!BA50*'7. Network costs'!$F$294</f>
        <v>0</v>
      </c>
      <c r="BB14" s="485">
        <f>'8. Routing factors'!BB50*'7. Network costs'!$F$295</f>
        <v>0</v>
      </c>
      <c r="BC14" s="485">
        <f>'8. Routing factors'!BC50*'7. Network costs'!$F$296</f>
        <v>0</v>
      </c>
      <c r="BD14" s="485">
        <f>'8. Routing factors'!BD50*'7. Network costs'!$F$297</f>
        <v>0</v>
      </c>
      <c r="BE14" s="485">
        <f>'8. Routing factors'!BE50*'7. Network costs'!$F$298</f>
        <v>0</v>
      </c>
      <c r="BF14" s="485">
        <f>'8. Routing factors'!BF50*'7. Network costs'!$F$299</f>
        <v>0</v>
      </c>
      <c r="BG14" s="485">
        <f>'8. Routing factors'!BG50*'7. Network costs'!$F$300</f>
        <v>0</v>
      </c>
      <c r="BH14" s="245"/>
      <c r="BI14" s="351">
        <f>SUM(E14:BG14)</f>
        <v>78467632.080287695</v>
      </c>
      <c r="BJ14" s="486">
        <f>'2. Traffic'!F207</f>
        <v>5000</v>
      </c>
      <c r="BK14" s="487">
        <f>IF(BI14=0,"",BI14/BJ14/1000000)</f>
        <v>1.5693526416057538E-2</v>
      </c>
      <c r="BL14" s="440"/>
    </row>
    <row r="15" spans="1:64">
      <c r="C15" s="256" t="str">
        <f>'C. Masterfiles'!C111</f>
        <v>S02</v>
      </c>
      <c r="D15" s="256" t="str">
        <f>'C. Masterfiles'!D111</f>
        <v>Изходящи повиквания към фиксирана линия (Outgoing Calls to Fixed Line)</v>
      </c>
      <c r="E15" s="485">
        <f>'8. Routing factors'!E51*'7. Network costs'!F$246</f>
        <v>79580.549855877529</v>
      </c>
      <c r="F15" s="485">
        <f>'8. Routing factors'!F51*'7. Network costs'!F$247</f>
        <v>57643.976949014381</v>
      </c>
      <c r="G15" s="485">
        <f>'8. Routing factors'!G51*'7. Network costs'!F$248</f>
        <v>96301.626701276895</v>
      </c>
      <c r="H15" s="485">
        <f>'8. Routing factors'!H51*'7. Network costs'!F$249</f>
        <v>34027.835950824563</v>
      </c>
      <c r="I15" s="485">
        <f>'8. Routing factors'!I51*'7. Network costs'!F$250</f>
        <v>107942.2199339807</v>
      </c>
      <c r="J15" s="485">
        <f>'8. Routing factors'!J51*'7. Network costs'!F$251</f>
        <v>7718.8473958101449</v>
      </c>
      <c r="K15" s="485">
        <f>'8. Routing factors'!K51*'7. Network costs'!F$252</f>
        <v>3688.0870845169693</v>
      </c>
      <c r="L15" s="485">
        <f>'8. Routing factors'!L51*'7. Network costs'!F$253</f>
        <v>514.79842994739568</v>
      </c>
      <c r="M15" s="485">
        <f>'8. Routing factors'!M51*'7. Network costs'!F$254</f>
        <v>15443.95289842187</v>
      </c>
      <c r="N15" s="485">
        <f>'8. Routing factors'!N51*'7. Network costs'!F$255</f>
        <v>0</v>
      </c>
      <c r="O15" s="485">
        <f>'8. Routing factors'!O51*'7. Network costs'!F$256</f>
        <v>0</v>
      </c>
      <c r="P15" s="485">
        <f>'8. Routing factors'!P51*'7. Network costs'!F$257</f>
        <v>0</v>
      </c>
      <c r="Q15" s="485">
        <f>'8. Routing factors'!Q51*'7. Network costs'!F$258</f>
        <v>0</v>
      </c>
      <c r="R15" s="485">
        <f>'8. Routing factors'!R51*'7. Network costs'!F$259</f>
        <v>2745.5916263861104</v>
      </c>
      <c r="S15" s="485">
        <f>'8. Routing factors'!S51*'7. Network costs'!F$260</f>
        <v>2573.9921497369783</v>
      </c>
      <c r="T15" s="485">
        <f>'8. Routing factors'!T51*'7. Network costs'!F$261</f>
        <v>0</v>
      </c>
      <c r="U15" s="485">
        <f>'8. Routing factors'!U51*'7. Network costs'!F$262</f>
        <v>11519.254266266084</v>
      </c>
      <c r="V15" s="485">
        <f>'8. Routing factors'!V51*'7. Network costs'!F$263</f>
        <v>0</v>
      </c>
      <c r="W15" s="485">
        <f>'8. Routing factors'!W51*'7. Network costs'!F$264</f>
        <v>20839.917574801762</v>
      </c>
      <c r="X15" s="485">
        <f>'8. Routing factors'!X51*'7. Network costs'!F$265</f>
        <v>0</v>
      </c>
      <c r="Y15" s="485">
        <f>'8. Routing factors'!Y51*'7. Network costs'!F$266</f>
        <v>0</v>
      </c>
      <c r="Z15" s="485">
        <f>'8. Routing factors'!Z51*'7. Network costs'!F$267</f>
        <v>0</v>
      </c>
      <c r="AA15" s="485">
        <f>'8. Routing factors'!AA51*'7. Network costs'!F$268</f>
        <v>0</v>
      </c>
      <c r="AB15" s="485">
        <f>'8. Routing factors'!AB51*'7. Network costs'!F$269</f>
        <v>1567.8654903470911</v>
      </c>
      <c r="AC15" s="485">
        <f>'8. Routing factors'!AC51*'7. Network costs'!F$270</f>
        <v>1975.1961989916506</v>
      </c>
      <c r="AD15" s="485">
        <f>'8. Routing factors'!AD51*'7. Network costs'!F$271</f>
        <v>0</v>
      </c>
      <c r="AE15" s="485">
        <f>'8. Routing factors'!AE51*'7. Network costs'!F$272</f>
        <v>0</v>
      </c>
      <c r="AF15" s="485">
        <f>'8. Routing factors'!AF51*'7. Network costs'!F$273</f>
        <v>0</v>
      </c>
      <c r="AG15" s="485">
        <f>'8. Routing factors'!AG51*'7. Network costs'!$F$274</f>
        <v>0</v>
      </c>
      <c r="AH15" s="485">
        <f>'8. Routing factors'!AH51*'7. Network costs'!$F$275</f>
        <v>0</v>
      </c>
      <c r="AI15" s="485">
        <f>'8. Routing factors'!AI51*'7. Network costs'!$F$276</f>
        <v>35435.567064287978</v>
      </c>
      <c r="AJ15" s="485">
        <f>'8. Routing factors'!AJ51*'7. Network costs'!$F$277</f>
        <v>119088.91633705269</v>
      </c>
      <c r="AK15" s="485">
        <f>'8. Routing factors'!AK51*'7. Network costs'!$F$278</f>
        <v>40622.409280743836</v>
      </c>
      <c r="AL15" s="485">
        <f>'8. Routing factors'!AL51*'7. Network costs'!$F$279</f>
        <v>14477.323060208171</v>
      </c>
      <c r="AM15" s="485">
        <f>'8. Routing factors'!AM51*'7. Network costs'!$F$280</f>
        <v>15370.207905128878</v>
      </c>
      <c r="AN15" s="485">
        <f>'8. Routing factors'!AN51*'7. Network costs'!$F$281</f>
        <v>26.413563932589245</v>
      </c>
      <c r="AO15" s="485">
        <f>'8. Routing factors'!AO51*'7. Network costs'!$F$282</f>
        <v>12.91329792259919</v>
      </c>
      <c r="AP15" s="485">
        <f>'8. Routing factors'!AP51*'7. Network costs'!$F$283</f>
        <v>0</v>
      </c>
      <c r="AQ15" s="485">
        <f>'8. Routing factors'!AQ51*'7. Network costs'!$F$284</f>
        <v>0</v>
      </c>
      <c r="AR15" s="485">
        <f>'8. Routing factors'!AR51*'7. Network costs'!$F$285</f>
        <v>64.566489612995937</v>
      </c>
      <c r="AS15" s="485">
        <f>'8. Routing factors'!AS51*'7. Network costs'!$F$286</f>
        <v>0</v>
      </c>
      <c r="AT15" s="485">
        <f>'8. Routing factors'!AT51*'7. Network costs'!$F$287</f>
        <v>72.237769937286771</v>
      </c>
      <c r="AU15" s="485">
        <f>'8. Routing factors'!AU51*'7. Network costs'!$F$288</f>
        <v>0</v>
      </c>
      <c r="AV15" s="485">
        <f>'8. Routing factors'!AV51*'7. Network costs'!$F$289</f>
        <v>522.75230200939984</v>
      </c>
      <c r="AW15" s="485">
        <f>'8. Routing factors'!AW51*'7. Network costs'!$F$290</f>
        <v>0</v>
      </c>
      <c r="AX15" s="485">
        <f>'8. Routing factors'!AX51*'7. Network costs'!$F$291</f>
        <v>0</v>
      </c>
      <c r="AY15" s="485">
        <f>'8. Routing factors'!AY51*'7. Network costs'!$F$292</f>
        <v>0</v>
      </c>
      <c r="AZ15" s="485">
        <f>'8. Routing factors'!AZ51*'7. Network costs'!$F$293</f>
        <v>0</v>
      </c>
      <c r="BA15" s="485">
        <f>'8. Routing factors'!BA51*'7. Network costs'!$F$294</f>
        <v>0</v>
      </c>
      <c r="BB15" s="485">
        <f>'8. Routing factors'!BB51*'7. Network costs'!$F$295</f>
        <v>0</v>
      </c>
      <c r="BC15" s="485">
        <f>'8. Routing factors'!BC51*'7. Network costs'!$F$296</f>
        <v>0</v>
      </c>
      <c r="BD15" s="485">
        <f>'8. Routing factors'!BD51*'7. Network costs'!$F$297</f>
        <v>0</v>
      </c>
      <c r="BE15" s="485">
        <f>'8. Routing factors'!BE51*'7. Network costs'!$F$298</f>
        <v>0</v>
      </c>
      <c r="BF15" s="485">
        <f>'8. Routing factors'!BF51*'7. Network costs'!$F$299</f>
        <v>0</v>
      </c>
      <c r="BG15" s="485">
        <f>'8. Routing factors'!BG51*'7. Network costs'!$F$300</f>
        <v>0</v>
      </c>
      <c r="BH15" s="245"/>
      <c r="BI15" s="351">
        <f t="shared" ref="BI15:BI43" si="0">SUM(E15:BG15)</f>
        <v>669777.01957703626</v>
      </c>
      <c r="BJ15" s="486">
        <f>'2. Traffic'!F208</f>
        <v>100</v>
      </c>
      <c r="BK15" s="487">
        <f t="shared" ref="BK15:BK43" si="1">IF(BI15=0,"",BI15/BJ15/1000000)</f>
        <v>6.6977701957703631E-3</v>
      </c>
      <c r="BL15" s="503"/>
    </row>
    <row r="16" spans="1:64">
      <c r="C16" s="256" t="str">
        <f>'C. Masterfiles'!C112</f>
        <v>S03</v>
      </c>
      <c r="D16" s="256" t="str">
        <f>'C. Masterfiles'!D112</f>
        <v>Изходящи повиквания към други мобилни мрежи (Outgoing Calls to Other Mobile)</v>
      </c>
      <c r="E16" s="485">
        <f>'8. Routing factors'!E52*'7. Network costs'!F$246</f>
        <v>820232.11429164326</v>
      </c>
      <c r="F16" s="485">
        <f>'8. Routing factors'!F52*'7. Network costs'!F$247</f>
        <v>594133.1289454113</v>
      </c>
      <c r="G16" s="485">
        <f>'8. Routing factors'!G52*'7. Network costs'!F$248</f>
        <v>992575.28406080767</v>
      </c>
      <c r="H16" s="485">
        <f>'8. Routing factors'!H52*'7. Network costs'!F$249</f>
        <v>350722.93264197191</v>
      </c>
      <c r="I16" s="485">
        <f>'8. Routing factors'!I52*'7. Network costs'!F$250</f>
        <v>1112554.2037360461</v>
      </c>
      <c r="J16" s="485">
        <f>'8. Routing factors'!J52*'7. Network costs'!F$251</f>
        <v>79557.712667554501</v>
      </c>
      <c r="K16" s="485">
        <f>'8. Routing factors'!K52*'7. Network costs'!F$252</f>
        <v>38012.899791513999</v>
      </c>
      <c r="L16" s="485">
        <f>'8. Routing factors'!L52*'7. Network costs'!F$253</f>
        <v>5305.997575971568</v>
      </c>
      <c r="M16" s="485">
        <f>'8. Routing factors'!M52*'7. Network costs'!F$254</f>
        <v>159179.92727914706</v>
      </c>
      <c r="N16" s="485">
        <f>'8. Routing factors'!N52*'7. Network costs'!F$255</f>
        <v>0</v>
      </c>
      <c r="O16" s="485">
        <f>'8. Routing factors'!O52*'7. Network costs'!F$256</f>
        <v>0</v>
      </c>
      <c r="P16" s="485">
        <f>'8. Routing factors'!P52*'7. Network costs'!F$257</f>
        <v>0</v>
      </c>
      <c r="Q16" s="485">
        <f>'8. Routing factors'!Q52*'7. Network costs'!F$258</f>
        <v>0</v>
      </c>
      <c r="R16" s="485">
        <f>'8. Routing factors'!R52*'7. Network costs'!F$259</f>
        <v>28298.653738515033</v>
      </c>
      <c r="S16" s="485">
        <f>'8. Routing factors'!S52*'7. Network costs'!F$260</f>
        <v>26529.987879857843</v>
      </c>
      <c r="T16" s="485">
        <f>'8. Routing factors'!T52*'7. Network costs'!F$261</f>
        <v>0</v>
      </c>
      <c r="U16" s="485">
        <f>'8. Routing factors'!U52*'7. Network costs'!F$262</f>
        <v>118728.28598186208</v>
      </c>
      <c r="V16" s="485">
        <f>'8. Routing factors'!V52*'7. Network costs'!F$263</f>
        <v>0</v>
      </c>
      <c r="W16" s="485">
        <f>'8. Routing factors'!W52*'7. Network costs'!F$264</f>
        <v>214795.82240886908</v>
      </c>
      <c r="X16" s="485">
        <f>'8. Routing factors'!X52*'7. Network costs'!F$265</f>
        <v>0</v>
      </c>
      <c r="Y16" s="485">
        <f>'8. Routing factors'!Y52*'7. Network costs'!F$266</f>
        <v>0</v>
      </c>
      <c r="Z16" s="485">
        <f>'8. Routing factors'!Z52*'7. Network costs'!F$267</f>
        <v>0</v>
      </c>
      <c r="AA16" s="485">
        <f>'8. Routing factors'!AA52*'7. Network costs'!F$268</f>
        <v>0</v>
      </c>
      <c r="AB16" s="485">
        <f>'8. Routing factors'!AB52*'7. Network costs'!F$269</f>
        <v>16159.898724013634</v>
      </c>
      <c r="AC16" s="485">
        <f>'8. Routing factors'!AC52*'7. Network costs'!F$270</f>
        <v>20358.232726134938</v>
      </c>
      <c r="AD16" s="485">
        <f>'8. Routing factors'!AD52*'7. Network costs'!F$271</f>
        <v>0</v>
      </c>
      <c r="AE16" s="485">
        <f>'8. Routing factors'!AE52*'7. Network costs'!F$272</f>
        <v>0</v>
      </c>
      <c r="AF16" s="485">
        <f>'8. Routing factors'!AF52*'7. Network costs'!F$273</f>
        <v>0</v>
      </c>
      <c r="AG16" s="485">
        <f>'8. Routing factors'!AG52*'7. Network costs'!$F$274</f>
        <v>0</v>
      </c>
      <c r="AH16" s="485">
        <f>'8. Routing factors'!AH52*'7. Network costs'!$F$275</f>
        <v>0</v>
      </c>
      <c r="AI16" s="485">
        <f>'8. Routing factors'!AI52*'7. Network costs'!$F$276</f>
        <v>365232.3356260095</v>
      </c>
      <c r="AJ16" s="485">
        <f>'8. Routing factors'!AJ52*'7. Network costs'!$F$277</f>
        <v>1227442.5574181557</v>
      </c>
      <c r="AK16" s="485">
        <f>'8. Routing factors'!AK52*'7. Network costs'!$F$278</f>
        <v>418692.81768356753</v>
      </c>
      <c r="AL16" s="485">
        <f>'8. Routing factors'!AL52*'7. Network costs'!$F$279</f>
        <v>149216.92956964014</v>
      </c>
      <c r="AM16" s="485">
        <f>'8. Routing factors'!AM52*'7. Network costs'!$F$280</f>
        <v>158419.84190807739</v>
      </c>
      <c r="AN16" s="485">
        <f>'8. Routing factors'!AN52*'7. Network costs'!$F$281</f>
        <v>272.24307232912452</v>
      </c>
      <c r="AO16" s="485">
        <f>'8. Routing factors'!AO52*'7. Network costs'!$F$282</f>
        <v>133.09661313868315</v>
      </c>
      <c r="AP16" s="485">
        <f>'8. Routing factors'!AP52*'7. Network costs'!$F$283</f>
        <v>0</v>
      </c>
      <c r="AQ16" s="485">
        <f>'8. Routing factors'!AQ52*'7. Network costs'!$F$284</f>
        <v>0</v>
      </c>
      <c r="AR16" s="485">
        <f>'8. Routing factors'!AR52*'7. Network costs'!$F$285</f>
        <v>665.4830656934156</v>
      </c>
      <c r="AS16" s="485">
        <f>'8. Routing factors'!AS52*'7. Network costs'!$F$286</f>
        <v>0</v>
      </c>
      <c r="AT16" s="485">
        <f>'8. Routing factors'!AT52*'7. Network costs'!$F$287</f>
        <v>744.55050731215715</v>
      </c>
      <c r="AU16" s="485">
        <f>'8. Routing factors'!AU52*'7. Network costs'!$F$288</f>
        <v>0</v>
      </c>
      <c r="AV16" s="485">
        <f>'8. Routing factors'!AV52*'7. Network costs'!$F$289</f>
        <v>5387.9776742498298</v>
      </c>
      <c r="AW16" s="485">
        <f>'8. Routing factors'!AW52*'7. Network costs'!$F$290</f>
        <v>0</v>
      </c>
      <c r="AX16" s="485">
        <f>'8. Routing factors'!AX52*'7. Network costs'!$F$291</f>
        <v>0</v>
      </c>
      <c r="AY16" s="485">
        <f>'8. Routing factors'!AY52*'7. Network costs'!$F$292</f>
        <v>0</v>
      </c>
      <c r="AZ16" s="485">
        <f>'8. Routing factors'!AZ52*'7. Network costs'!$F$293</f>
        <v>0</v>
      </c>
      <c r="BA16" s="485">
        <f>'8. Routing factors'!BA52*'7. Network costs'!$F$294</f>
        <v>0</v>
      </c>
      <c r="BB16" s="485">
        <f>'8. Routing factors'!BB52*'7. Network costs'!$F$295</f>
        <v>0</v>
      </c>
      <c r="BC16" s="485">
        <f>'8. Routing factors'!BC52*'7. Network costs'!$F$296</f>
        <v>0</v>
      </c>
      <c r="BD16" s="485">
        <f>'8. Routing factors'!BD52*'7. Network costs'!$F$297</f>
        <v>0</v>
      </c>
      <c r="BE16" s="485">
        <f>'8. Routing factors'!BE52*'7. Network costs'!$F$298</f>
        <v>0</v>
      </c>
      <c r="BF16" s="485">
        <f>'8. Routing factors'!BF52*'7. Network costs'!$F$299</f>
        <v>0</v>
      </c>
      <c r="BG16" s="485">
        <f>'8. Routing factors'!BG52*'7. Network costs'!$F$300</f>
        <v>0</v>
      </c>
      <c r="BH16" s="245"/>
      <c r="BI16" s="351">
        <f t="shared" si="0"/>
        <v>6903352.9155874932</v>
      </c>
      <c r="BJ16" s="486">
        <f>'2. Traffic'!F209</f>
        <v>1000</v>
      </c>
      <c r="BK16" s="487">
        <f t="shared" si="1"/>
        <v>6.9033529155874927E-3</v>
      </c>
      <c r="BL16" s="503"/>
    </row>
    <row r="17" spans="3:64">
      <c r="C17" s="256" t="str">
        <f>'C. Masterfiles'!C113</f>
        <v>S04</v>
      </c>
      <c r="D17" s="256" t="str">
        <f>'C. Masterfiles'!D113</f>
        <v>Изходящи международни повиквания (Outgoing Calls to International)</v>
      </c>
      <c r="E17" s="485">
        <f>'8. Routing factors'!E53*'7. Network costs'!F$246</f>
        <v>39662.59460278834</v>
      </c>
      <c r="F17" s="485">
        <f>'8. Routing factors'!F53*'7. Network costs'!F$247</f>
        <v>28729.503542785271</v>
      </c>
      <c r="G17" s="485">
        <f>'8. Routing factors'!G53*'7. Network costs'!F$248</f>
        <v>47996.305458546696</v>
      </c>
      <c r="H17" s="485">
        <f>'8. Routing factors'!H53*'7. Network costs'!F$249</f>
        <v>16959.323163410671</v>
      </c>
      <c r="I17" s="485">
        <f>'8. Routing factors'!I53*'7. Network costs'!F$250</f>
        <v>53797.925718281476</v>
      </c>
      <c r="J17" s="485">
        <f>'8. Routing factors'!J53*'7. Network costs'!F$251</f>
        <v>3847.039453927513</v>
      </c>
      <c r="K17" s="485">
        <f>'8. Routing factors'!K53*'7. Network costs'!F$252</f>
        <v>1838.1263155116603</v>
      </c>
      <c r="L17" s="485">
        <f>'8. Routing factors'!L53*'7. Network costs'!F$253</f>
        <v>256.57326402159146</v>
      </c>
      <c r="M17" s="485">
        <f>'8. Routing factors'!M53*'7. Network costs'!F$254</f>
        <v>7697.1979206477436</v>
      </c>
      <c r="N17" s="485">
        <f>'8. Routing factors'!N53*'7. Network costs'!F$255</f>
        <v>0</v>
      </c>
      <c r="O17" s="485">
        <f>'8. Routing factors'!O53*'7. Network costs'!F$256</f>
        <v>0</v>
      </c>
      <c r="P17" s="485">
        <f>'8. Routing factors'!P53*'7. Network costs'!F$257</f>
        <v>0</v>
      </c>
      <c r="Q17" s="485">
        <f>'8. Routing factors'!Q53*'7. Network costs'!F$258</f>
        <v>0</v>
      </c>
      <c r="R17" s="485">
        <f>'8. Routing factors'!R53*'7. Network costs'!F$259</f>
        <v>1368.3907414484879</v>
      </c>
      <c r="S17" s="485">
        <f>'8. Routing factors'!S53*'7. Network costs'!F$260</f>
        <v>1282.8663201079573</v>
      </c>
      <c r="T17" s="485">
        <f>'8. Routing factors'!T53*'7. Network costs'!F$261</f>
        <v>0</v>
      </c>
      <c r="U17" s="485">
        <f>'8. Routing factors'!U53*'7. Network costs'!F$262</f>
        <v>5741.1454547220364</v>
      </c>
      <c r="V17" s="485">
        <f>'8. Routing factors'!V53*'7. Network costs'!F$263</f>
        <v>0</v>
      </c>
      <c r="W17" s="485">
        <f>'8. Routing factors'!W53*'7. Network costs'!F$264</f>
        <v>0</v>
      </c>
      <c r="X17" s="485">
        <f>'8. Routing factors'!X53*'7. Network costs'!F$265</f>
        <v>5764.163500766349</v>
      </c>
      <c r="Y17" s="485">
        <f>'8. Routing factors'!Y53*'7. Network costs'!F$266</f>
        <v>0</v>
      </c>
      <c r="Z17" s="485">
        <f>'8. Routing factors'!Z53*'7. Network costs'!F$267</f>
        <v>0</v>
      </c>
      <c r="AA17" s="485">
        <f>'8. Routing factors'!AA53*'7. Network costs'!F$268</f>
        <v>0</v>
      </c>
      <c r="AB17" s="485">
        <f>'8. Routing factors'!AB53*'7. Network costs'!F$269</f>
        <v>781.41723634680102</v>
      </c>
      <c r="AC17" s="485">
        <f>'8. Routing factors'!AC53*'7. Network costs'!F$270</f>
        <v>984.42906267238209</v>
      </c>
      <c r="AD17" s="485">
        <f>'8. Routing factors'!AD53*'7. Network costs'!F$271</f>
        <v>0</v>
      </c>
      <c r="AE17" s="485">
        <f>'8. Routing factors'!AE53*'7. Network costs'!F$272</f>
        <v>0</v>
      </c>
      <c r="AF17" s="485">
        <f>'8. Routing factors'!AF53*'7. Network costs'!F$273</f>
        <v>0</v>
      </c>
      <c r="AG17" s="485">
        <f>'8. Routing factors'!AG53*'7. Network costs'!$F$274</f>
        <v>0</v>
      </c>
      <c r="AH17" s="485">
        <f>'8. Routing factors'!AH53*'7. Network costs'!$F$275</f>
        <v>0</v>
      </c>
      <c r="AI17" s="485">
        <f>'8. Routing factors'!AI53*'7. Network costs'!$F$276</f>
        <v>17660.930133507616</v>
      </c>
      <c r="AJ17" s="485">
        <f>'8. Routing factors'!AJ53*'7. Network costs'!$F$277</f>
        <v>59353.389979285843</v>
      </c>
      <c r="AK17" s="485">
        <f>'8. Routing factors'!AK53*'7. Network costs'!$F$278</f>
        <v>20246.029387942119</v>
      </c>
      <c r="AL17" s="485">
        <f>'8. Routing factors'!AL53*'7. Network costs'!$F$279</f>
        <v>7215.4338781340666</v>
      </c>
      <c r="AM17" s="485">
        <f>'8. Routing factors'!AM53*'7. Network costs'!$F$280</f>
        <v>7660.4437416647843</v>
      </c>
      <c r="AN17" s="485">
        <f>'8. Routing factors'!AN53*'7. Network costs'!$F$281</f>
        <v>13.164403615838358</v>
      </c>
      <c r="AO17" s="485">
        <f>'8. Routing factors'!AO53*'7. Network costs'!$F$282</f>
        <v>6.4359306566320882</v>
      </c>
      <c r="AP17" s="485">
        <f>'8. Routing factors'!AP53*'7. Network costs'!$F$283</f>
        <v>0</v>
      </c>
      <c r="AQ17" s="485">
        <f>'8. Routing factors'!AQ53*'7. Network costs'!$F$284</f>
        <v>0</v>
      </c>
      <c r="AR17" s="485">
        <f>'8. Routing factors'!AR53*'7. Network costs'!$F$285</f>
        <v>32.179653283160434</v>
      </c>
      <c r="AS17" s="485">
        <f>'8. Routing factors'!AS53*'7. Network costs'!$F$286</f>
        <v>0</v>
      </c>
      <c r="AT17" s="485">
        <f>'8. Routing factors'!AT53*'7. Network costs'!$F$287</f>
        <v>36.00298551870948</v>
      </c>
      <c r="AU17" s="485">
        <f>'8. Routing factors'!AU53*'7. Network costs'!$F$288</f>
        <v>0</v>
      </c>
      <c r="AV17" s="485">
        <f>'8. Routing factors'!AV53*'7. Network costs'!$F$289</f>
        <v>0</v>
      </c>
      <c r="AW17" s="485">
        <f>'8. Routing factors'!AW53*'7. Network costs'!$F$290</f>
        <v>361.47332737385284</v>
      </c>
      <c r="AX17" s="485">
        <f>'8. Routing factors'!AX53*'7. Network costs'!$F$291</f>
        <v>0</v>
      </c>
      <c r="AY17" s="485">
        <f>'8. Routing factors'!AY53*'7. Network costs'!$F$292</f>
        <v>0</v>
      </c>
      <c r="AZ17" s="485">
        <f>'8. Routing factors'!AZ53*'7. Network costs'!$F$293</f>
        <v>0</v>
      </c>
      <c r="BA17" s="485">
        <f>'8. Routing factors'!BA53*'7. Network costs'!$F$294</f>
        <v>0</v>
      </c>
      <c r="BB17" s="485">
        <f>'8. Routing factors'!BB53*'7. Network costs'!$F$295</f>
        <v>0</v>
      </c>
      <c r="BC17" s="485">
        <f>'8. Routing factors'!BC53*'7. Network costs'!$F$296</f>
        <v>0</v>
      </c>
      <c r="BD17" s="485">
        <f>'8. Routing factors'!BD53*'7. Network costs'!$F$297</f>
        <v>0</v>
      </c>
      <c r="BE17" s="485">
        <f>'8. Routing factors'!BE53*'7. Network costs'!$F$298</f>
        <v>0</v>
      </c>
      <c r="BF17" s="485">
        <f>'8. Routing factors'!BF53*'7. Network costs'!$F$299</f>
        <v>0</v>
      </c>
      <c r="BG17" s="485">
        <f>'8. Routing factors'!BG53*'7. Network costs'!$F$300</f>
        <v>0</v>
      </c>
      <c r="BH17" s="245"/>
      <c r="BI17" s="351">
        <f t="shared" si="0"/>
        <v>329292.48517696757</v>
      </c>
      <c r="BJ17" s="486">
        <f>'2. Traffic'!F210</f>
        <v>50</v>
      </c>
      <c r="BK17" s="487">
        <f t="shared" si="1"/>
        <v>6.5858497035393513E-3</v>
      </c>
      <c r="BL17" s="503"/>
    </row>
    <row r="18" spans="3:64">
      <c r="C18" s="256" t="str">
        <f>'C. Masterfiles'!C114</f>
        <v>S05</v>
      </c>
      <c r="D18" s="256" t="str">
        <f>'C. Masterfiles'!D114</f>
        <v>Входящи повиквания от фиксирана линия (Incoming calls from fixed)</v>
      </c>
      <c r="E18" s="485">
        <f>'8. Routing factors'!E54*'7. Network costs'!F$246</f>
        <v>40021.121811941317</v>
      </c>
      <c r="F18" s="485">
        <f>'8. Routing factors'!F54*'7. Network costs'!F$247</f>
        <v>28989.201851196525</v>
      </c>
      <c r="G18" s="485">
        <f>'8. Routing factors'!G54*'7. Network costs'!F$248</f>
        <v>48430.164655556888</v>
      </c>
      <c r="H18" s="485">
        <f>'8. Routing factors'!H54*'7. Network costs'!F$249</f>
        <v>17112.625761583953</v>
      </c>
      <c r="I18" s="485">
        <f>'8. Routing factors'!I54*'7. Network costs'!F$250</f>
        <v>54284.228249902502</v>
      </c>
      <c r="J18" s="485">
        <f>'8. Routing factors'!J54*'7. Network costs'!F$251</f>
        <v>3881.8144940561551</v>
      </c>
      <c r="K18" s="485">
        <f>'8. Routing factors'!K54*'7. Network costs'!F$252</f>
        <v>1854.7419278933251</v>
      </c>
      <c r="L18" s="485">
        <f>'8. Routing factors'!L54*'7. Network costs'!F$253</f>
        <v>258.89253983332731</v>
      </c>
      <c r="M18" s="485">
        <f>'8. Routing factors'!M54*'7. Network costs'!F$254</f>
        <v>7766.7761949998194</v>
      </c>
      <c r="N18" s="485">
        <f>'8. Routing factors'!N54*'7. Network costs'!F$255</f>
        <v>0</v>
      </c>
      <c r="O18" s="485">
        <f>'8. Routing factors'!O54*'7. Network costs'!F$256</f>
        <v>0</v>
      </c>
      <c r="P18" s="485">
        <f>'8. Routing factors'!P54*'7. Network costs'!F$257</f>
        <v>0</v>
      </c>
      <c r="Q18" s="485">
        <f>'8. Routing factors'!Q54*'7. Network costs'!F$258</f>
        <v>0</v>
      </c>
      <c r="R18" s="485">
        <f>'8. Routing factors'!R54*'7. Network costs'!F$259</f>
        <v>1380.7602124444124</v>
      </c>
      <c r="S18" s="485">
        <f>'8. Routing factors'!S54*'7. Network costs'!F$260</f>
        <v>1294.4626991666364</v>
      </c>
      <c r="T18" s="485">
        <f>'8. Routing factors'!T54*'7. Network costs'!F$261</f>
        <v>0</v>
      </c>
      <c r="U18" s="485">
        <f>'8. Routing factors'!U54*'7. Network costs'!F$262</f>
        <v>0</v>
      </c>
      <c r="V18" s="485">
        <f>'8. Routing factors'!V54*'7. Network costs'!F$263</f>
        <v>15602.564528784484</v>
      </c>
      <c r="W18" s="485">
        <f>'8. Routing factors'!W54*'7. Network costs'!F$264</f>
        <v>10480.411122094793</v>
      </c>
      <c r="X18" s="485">
        <f>'8. Routing factors'!X54*'7. Network costs'!F$265</f>
        <v>0</v>
      </c>
      <c r="Y18" s="485">
        <f>'8. Routing factors'!Y54*'7. Network costs'!F$266</f>
        <v>0</v>
      </c>
      <c r="Z18" s="485">
        <f>'8. Routing factors'!Z54*'7. Network costs'!F$267</f>
        <v>0</v>
      </c>
      <c r="AA18" s="485">
        <f>'8. Routing factors'!AA54*'7. Network costs'!F$268</f>
        <v>0</v>
      </c>
      <c r="AB18" s="485">
        <f>'8. Routing factors'!AB54*'7. Network costs'!F$269</f>
        <v>788.4808019994565</v>
      </c>
      <c r="AC18" s="485">
        <f>'8. Routing factors'!AC54*'7. Network costs'!F$270</f>
        <v>993.32773932184671</v>
      </c>
      <c r="AD18" s="485">
        <f>'8. Routing factors'!AD54*'7. Network costs'!F$271</f>
        <v>0</v>
      </c>
      <c r="AE18" s="485">
        <f>'8. Routing factors'!AE54*'7. Network costs'!F$272</f>
        <v>0</v>
      </c>
      <c r="AF18" s="485">
        <f>'8. Routing factors'!AF54*'7. Network costs'!F$273</f>
        <v>0</v>
      </c>
      <c r="AG18" s="485">
        <f>'8. Routing factors'!AG54*'7. Network costs'!$F$274</f>
        <v>0</v>
      </c>
      <c r="AH18" s="485">
        <f>'8. Routing factors'!AH54*'7. Network costs'!$F$275</f>
        <v>0</v>
      </c>
      <c r="AI18" s="485">
        <f>'8. Routing factors'!AI54*'7. Network costs'!$F$276</f>
        <v>17820.57485809573</v>
      </c>
      <c r="AJ18" s="485">
        <f>'8. Routing factors'!AJ54*'7. Network costs'!$F$277</f>
        <v>59889.910735836289</v>
      </c>
      <c r="AK18" s="485">
        <f>'8. Routing factors'!AK54*'7. Network costs'!$F$278</f>
        <v>20429.041933782417</v>
      </c>
      <c r="AL18" s="485">
        <f>'8. Routing factors'!AL54*'7. Network costs'!$F$279</f>
        <v>7280.6572806134745</v>
      </c>
      <c r="AM18" s="485">
        <f>'8. Routing factors'!AM54*'7. Network costs'!$F$280</f>
        <v>7729.689779224298</v>
      </c>
      <c r="AN18" s="485">
        <f>'8. Routing factors'!AN54*'7. Network costs'!$F$281</f>
        <v>13.283402308077674</v>
      </c>
      <c r="AO18" s="485">
        <f>'8. Routing factors'!AO54*'7. Network costs'!$F$282</f>
        <v>6.4941077950601978</v>
      </c>
      <c r="AP18" s="485">
        <f>'8. Routing factors'!AP54*'7. Network costs'!$F$283</f>
        <v>0</v>
      </c>
      <c r="AQ18" s="485">
        <f>'8. Routing factors'!AQ54*'7. Network costs'!$F$284</f>
        <v>0</v>
      </c>
      <c r="AR18" s="485">
        <f>'8. Routing factors'!AR54*'7. Network costs'!$F$285</f>
        <v>32.470538975300983</v>
      </c>
      <c r="AS18" s="485">
        <f>'8. Routing factors'!AS54*'7. Network costs'!$F$286</f>
        <v>0</v>
      </c>
      <c r="AT18" s="485">
        <f>'8. Routing factors'!AT54*'7. Network costs'!$F$287</f>
        <v>0</v>
      </c>
      <c r="AU18" s="485">
        <f>'8. Routing factors'!AU54*'7. Network costs'!$F$288</f>
        <v>26.684835055117937</v>
      </c>
      <c r="AV18" s="485">
        <f>'8. Routing factors'!AV54*'7. Network costs'!$F$289</f>
        <v>262.8925484189246</v>
      </c>
      <c r="AW18" s="485">
        <f>'8. Routing factors'!AW54*'7. Network costs'!$F$290</f>
        <v>0</v>
      </c>
      <c r="AX18" s="485">
        <f>'8. Routing factors'!AX54*'7. Network costs'!$F$291</f>
        <v>0</v>
      </c>
      <c r="AY18" s="485">
        <f>'8. Routing factors'!AY54*'7. Network costs'!$F$292</f>
        <v>0</v>
      </c>
      <c r="AZ18" s="485">
        <f>'8. Routing factors'!AZ54*'7. Network costs'!$F$293</f>
        <v>0</v>
      </c>
      <c r="BA18" s="485">
        <f>'8. Routing factors'!BA54*'7. Network costs'!$F$294</f>
        <v>0</v>
      </c>
      <c r="BB18" s="485">
        <f>'8. Routing factors'!BB54*'7. Network costs'!$F$295</f>
        <v>0</v>
      </c>
      <c r="BC18" s="485">
        <f>'8. Routing factors'!BC54*'7. Network costs'!$F$296</f>
        <v>0</v>
      </c>
      <c r="BD18" s="485">
        <f>'8. Routing factors'!BD54*'7. Network costs'!$F$297</f>
        <v>0</v>
      </c>
      <c r="BE18" s="485">
        <f>'8. Routing factors'!BE54*'7. Network costs'!$F$298</f>
        <v>0</v>
      </c>
      <c r="BF18" s="485">
        <f>'8. Routing factors'!BF54*'7. Network costs'!$F$299</f>
        <v>0</v>
      </c>
      <c r="BG18" s="485">
        <f>'8. Routing factors'!BG54*'7. Network costs'!$F$300</f>
        <v>0</v>
      </c>
      <c r="BH18" s="245"/>
      <c r="BI18" s="351">
        <f t="shared" si="0"/>
        <v>346631.27461088018</v>
      </c>
      <c r="BJ18" s="486">
        <f>'2. Traffic'!F211</f>
        <v>50</v>
      </c>
      <c r="BK18" s="487">
        <f t="shared" si="1"/>
        <v>6.9326254922176039E-3</v>
      </c>
      <c r="BL18" s="503"/>
    </row>
    <row r="19" spans="3:64">
      <c r="C19" s="256" t="str">
        <f>'C. Masterfiles'!C115</f>
        <v>S06</v>
      </c>
      <c r="D19" s="256" t="str">
        <f>'C. Masterfiles'!D115</f>
        <v>Входящи повиквания от други мобилни мрежи (Incoming calls from other mobile)</v>
      </c>
      <c r="E19" s="485">
        <f>'8. Routing factors'!E55*'7. Network costs'!F$246</f>
        <v>806717.62406150717</v>
      </c>
      <c r="F19" s="485">
        <f>'8. Routing factors'!F55*'7. Network costs'!F$247</f>
        <v>584343.94095017272</v>
      </c>
      <c r="G19" s="485">
        <f>'8. Routing factors'!G55*'7. Network costs'!F$248</f>
        <v>976221.1950835688</v>
      </c>
      <c r="H19" s="485">
        <f>'8. Routing factors'!H55*'7. Network costs'!F$249</f>
        <v>344944.27369398868</v>
      </c>
      <c r="I19" s="485">
        <f>'8. Routing factors'!I55*'7. Network costs'!F$250</f>
        <v>1094223.2914797363</v>
      </c>
      <c r="J19" s="485">
        <f>'8. Routing factors'!J55*'7. Network costs'!F$251</f>
        <v>78246.88624190769</v>
      </c>
      <c r="K19" s="485">
        <f>'8. Routing factors'!K55*'7. Network costs'!F$252</f>
        <v>37386.583223434718</v>
      </c>
      <c r="L19" s="485">
        <f>'8. Routing factors'!L55*'7. Network costs'!F$253</f>
        <v>5218.5737222207063</v>
      </c>
      <c r="M19" s="485">
        <f>'8. Routing factors'!M55*'7. Network costs'!F$254</f>
        <v>156557.21166662118</v>
      </c>
      <c r="N19" s="485">
        <f>'8. Routing factors'!N55*'7. Network costs'!F$255</f>
        <v>0</v>
      </c>
      <c r="O19" s="485">
        <f>'8. Routing factors'!O55*'7. Network costs'!F$256</f>
        <v>0</v>
      </c>
      <c r="P19" s="485">
        <f>'8. Routing factors'!P55*'7. Network costs'!F$257</f>
        <v>0</v>
      </c>
      <c r="Q19" s="485">
        <f>'8. Routing factors'!Q55*'7. Network costs'!F$258</f>
        <v>0</v>
      </c>
      <c r="R19" s="485">
        <f>'8. Routing factors'!R55*'7. Network costs'!F$259</f>
        <v>27832.393185177101</v>
      </c>
      <c r="S19" s="485">
        <f>'8. Routing factors'!S55*'7. Network costs'!F$260</f>
        <v>26092.868611103531</v>
      </c>
      <c r="T19" s="485">
        <f>'8. Routing factors'!T55*'7. Network costs'!F$261</f>
        <v>0</v>
      </c>
      <c r="U19" s="485">
        <f>'8. Routing factors'!U55*'7. Network costs'!F$262</f>
        <v>0</v>
      </c>
      <c r="V19" s="485">
        <f>'8. Routing factors'!V55*'7. Network costs'!F$263</f>
        <v>314505.52148620074</v>
      </c>
      <c r="W19" s="485">
        <f>'8. Routing factors'!W55*'7. Network costs'!F$264</f>
        <v>211256.75585339096</v>
      </c>
      <c r="X19" s="485">
        <f>'8. Routing factors'!X55*'7. Network costs'!F$265</f>
        <v>0</v>
      </c>
      <c r="Y19" s="485">
        <f>'8. Routing factors'!Y55*'7. Network costs'!F$266</f>
        <v>0</v>
      </c>
      <c r="Z19" s="485">
        <f>'8. Routing factors'!Z55*'7. Network costs'!F$267</f>
        <v>0</v>
      </c>
      <c r="AA19" s="485">
        <f>'8. Routing factors'!AA55*'7. Network costs'!F$268</f>
        <v>0</v>
      </c>
      <c r="AB19" s="485">
        <f>'8. Routing factors'!AB55*'7. Network costs'!F$269</f>
        <v>15893.641417550723</v>
      </c>
      <c r="AC19" s="485">
        <f>'8. Routing factors'!AC55*'7. Network costs'!F$270</f>
        <v>20022.801898096961</v>
      </c>
      <c r="AD19" s="485">
        <f>'8. Routing factors'!AD55*'7. Network costs'!F$271</f>
        <v>0</v>
      </c>
      <c r="AE19" s="485">
        <f>'8. Routing factors'!AE55*'7. Network costs'!F$272</f>
        <v>0</v>
      </c>
      <c r="AF19" s="485">
        <f>'8. Routing factors'!AF55*'7. Network costs'!F$273</f>
        <v>0</v>
      </c>
      <c r="AG19" s="485">
        <f>'8. Routing factors'!AG55*'7. Network costs'!$F$274</f>
        <v>0</v>
      </c>
      <c r="AH19" s="485">
        <f>'8. Routing factors'!AH55*'7. Network costs'!$F$275</f>
        <v>0</v>
      </c>
      <c r="AI19" s="485">
        <f>'8. Routing factors'!AI55*'7. Network costs'!$F$276</f>
        <v>359214.61363543593</v>
      </c>
      <c r="AJ19" s="485">
        <f>'8. Routing factors'!AJ55*'7. Network costs'!$F$277</f>
        <v>1207218.6961949132</v>
      </c>
      <c r="AK19" s="485">
        <f>'8. Routing factors'!AK55*'7. Network costs'!$F$278</f>
        <v>411794.2582448172</v>
      </c>
      <c r="AL19" s="485">
        <f>'8. Routing factors'!AL55*'7. Network costs'!$F$279</f>
        <v>146758.36850905383</v>
      </c>
      <c r="AM19" s="485">
        <f>'8. Routing factors'!AM55*'7. Network costs'!$F$280</f>
        <v>155809.64978267474</v>
      </c>
      <c r="AN19" s="485">
        <f>'8. Routing factors'!AN55*'7. Network costs'!$F$281</f>
        <v>267.75748065683115</v>
      </c>
      <c r="AO19" s="485">
        <f>'8. Routing factors'!AO55*'7. Network costs'!$F$282</f>
        <v>130.90365721000637</v>
      </c>
      <c r="AP19" s="485">
        <f>'8. Routing factors'!AP55*'7. Network costs'!$F$283</f>
        <v>0</v>
      </c>
      <c r="AQ19" s="485">
        <f>'8. Routing factors'!AQ55*'7. Network costs'!$F$284</f>
        <v>0</v>
      </c>
      <c r="AR19" s="485">
        <f>'8. Routing factors'!AR55*'7. Network costs'!$F$285</f>
        <v>654.51828605003175</v>
      </c>
      <c r="AS19" s="485">
        <f>'8. Routing factors'!AS55*'7. Network costs'!$F$286</f>
        <v>0</v>
      </c>
      <c r="AT19" s="485">
        <f>'8. Routing factors'!AT55*'7. Network costs'!$F$287</f>
        <v>0</v>
      </c>
      <c r="AU19" s="485">
        <f>'8. Routing factors'!AU55*'7. Network costs'!$F$288</f>
        <v>537.89413588388697</v>
      </c>
      <c r="AV19" s="485">
        <f>'8. Routing factors'!AV55*'7. Network costs'!$F$289</f>
        <v>5299.2030818264102</v>
      </c>
      <c r="AW19" s="485">
        <f>'8. Routing factors'!AW55*'7. Network costs'!$F$290</f>
        <v>0</v>
      </c>
      <c r="AX19" s="485">
        <f>'8. Routing factors'!AX55*'7. Network costs'!$F$291</f>
        <v>0</v>
      </c>
      <c r="AY19" s="485">
        <f>'8. Routing factors'!AY55*'7. Network costs'!$F$292</f>
        <v>0</v>
      </c>
      <c r="AZ19" s="485">
        <f>'8. Routing factors'!AZ55*'7. Network costs'!$F$293</f>
        <v>0</v>
      </c>
      <c r="BA19" s="485">
        <f>'8. Routing factors'!BA55*'7. Network costs'!$F$294</f>
        <v>0</v>
      </c>
      <c r="BB19" s="485">
        <f>'8. Routing factors'!BB55*'7. Network costs'!$F$295</f>
        <v>0</v>
      </c>
      <c r="BC19" s="485">
        <f>'8. Routing factors'!BC55*'7. Network costs'!$F$296</f>
        <v>0</v>
      </c>
      <c r="BD19" s="485">
        <f>'8. Routing factors'!BD55*'7. Network costs'!$F$297</f>
        <v>0</v>
      </c>
      <c r="BE19" s="485">
        <f>'8. Routing factors'!BE55*'7. Network costs'!$F$298</f>
        <v>0</v>
      </c>
      <c r="BF19" s="485">
        <f>'8. Routing factors'!BF55*'7. Network costs'!$F$299</f>
        <v>0</v>
      </c>
      <c r="BG19" s="485">
        <f>'8. Routing factors'!BG55*'7. Network costs'!$F$300</f>
        <v>0</v>
      </c>
      <c r="BH19" s="245"/>
      <c r="BI19" s="351">
        <f t="shared" si="0"/>
        <v>6987149.4255831996</v>
      </c>
      <c r="BJ19" s="486">
        <f>'2. Traffic'!F212</f>
        <v>1000</v>
      </c>
      <c r="BK19" s="487">
        <f t="shared" si="1"/>
        <v>6.9871494255831995E-3</v>
      </c>
      <c r="BL19" s="503"/>
    </row>
    <row r="20" spans="3:64">
      <c r="C20" s="256" t="str">
        <f>'C. Masterfiles'!C116</f>
        <v>S07</v>
      </c>
      <c r="D20" s="256" t="str">
        <f>'C. Masterfiles'!D116</f>
        <v>Входящи международни повиквания (Incoming calls from international)</v>
      </c>
      <c r="E20" s="485">
        <f>'8. Routing factors'!E56*'7. Network costs'!F$246</f>
        <v>234684.52882213288</v>
      </c>
      <c r="F20" s="485">
        <f>'8. Routing factors'!F56*'7. Network costs'!F$247</f>
        <v>169993.16534270198</v>
      </c>
      <c r="G20" s="485">
        <f>'8. Routing factors'!G56*'7. Network costs'!F$248</f>
        <v>283995.29694283591</v>
      </c>
      <c r="H20" s="485">
        <f>'8. Routing factors'!H56*'7. Network costs'!F$249</f>
        <v>100348.72417215767</v>
      </c>
      <c r="I20" s="485">
        <f>'8. Routing factors'!I56*'7. Network costs'!F$250</f>
        <v>318323.62393950386</v>
      </c>
      <c r="J20" s="485">
        <f>'8. Routing factors'!J56*'7. Network costs'!F$251</f>
        <v>22763.02522935962</v>
      </c>
      <c r="K20" s="485">
        <f>'8. Routing factors'!K56*'7. Network costs'!F$252</f>
        <v>10876.237739653332</v>
      </c>
      <c r="L20" s="485">
        <f>'8. Routing factors'!L56*'7. Network costs'!F$253</f>
        <v>1518.150191087871</v>
      </c>
      <c r="M20" s="485">
        <f>'8. Routing factors'!M56*'7. Network costs'!F$254</f>
        <v>45544.505732636128</v>
      </c>
      <c r="N20" s="485">
        <f>'8. Routing factors'!N56*'7. Network costs'!F$255</f>
        <v>0</v>
      </c>
      <c r="O20" s="485">
        <f>'8. Routing factors'!O56*'7. Network costs'!F$256</f>
        <v>0</v>
      </c>
      <c r="P20" s="485">
        <f>'8. Routing factors'!P56*'7. Network costs'!F$257</f>
        <v>0</v>
      </c>
      <c r="Q20" s="485">
        <f>'8. Routing factors'!Q56*'7. Network costs'!F$258</f>
        <v>0</v>
      </c>
      <c r="R20" s="485">
        <f>'8. Routing factors'!R56*'7. Network costs'!F$259</f>
        <v>8096.8010191353123</v>
      </c>
      <c r="S20" s="485">
        <f>'8. Routing factors'!S56*'7. Network costs'!F$260</f>
        <v>7590.7509554393546</v>
      </c>
      <c r="T20" s="485">
        <f>'8. Routing factors'!T56*'7. Network costs'!F$261</f>
        <v>0</v>
      </c>
      <c r="U20" s="485">
        <f>'8. Routing factors'!U56*'7. Network costs'!F$262</f>
        <v>0</v>
      </c>
      <c r="V20" s="485">
        <f>'8. Routing factors'!V56*'7. Network costs'!F$263</f>
        <v>91493.699803341209</v>
      </c>
      <c r="W20" s="485">
        <f>'8. Routing factors'!W56*'7. Network costs'!F$264</f>
        <v>0</v>
      </c>
      <c r="X20" s="485">
        <f>'8. Routing factors'!X56*'7. Network costs'!F$265</f>
        <v>34106.694450493298</v>
      </c>
      <c r="Y20" s="485">
        <f>'8. Routing factors'!Y56*'7. Network costs'!F$266</f>
        <v>0</v>
      </c>
      <c r="Z20" s="485">
        <f>'8. Routing factors'!Z56*'7. Network costs'!F$267</f>
        <v>0</v>
      </c>
      <c r="AA20" s="485">
        <f>'8. Routing factors'!AA56*'7. Network costs'!F$268</f>
        <v>0</v>
      </c>
      <c r="AB20" s="485">
        <f>'8. Routing factors'!AB56*'7. Network costs'!F$269</f>
        <v>4623.6646331919465</v>
      </c>
      <c r="AC20" s="485">
        <f>'8. Routing factors'!AC56*'7. Network costs'!F$270</f>
        <v>5824.8905056715612</v>
      </c>
      <c r="AD20" s="485">
        <f>'8. Routing factors'!AD56*'7. Network costs'!F$271</f>
        <v>0</v>
      </c>
      <c r="AE20" s="485">
        <f>'8. Routing factors'!AE56*'7. Network costs'!F$272</f>
        <v>0</v>
      </c>
      <c r="AF20" s="485">
        <f>'8. Routing factors'!AF56*'7. Network costs'!F$273</f>
        <v>0</v>
      </c>
      <c r="AG20" s="485">
        <f>'8. Routing factors'!AG56*'7. Network costs'!$F$274</f>
        <v>0</v>
      </c>
      <c r="AH20" s="485">
        <f>'8. Routing factors'!AH56*'7. Network costs'!$F$275</f>
        <v>0</v>
      </c>
      <c r="AI20" s="485">
        <f>'8. Routing factors'!AI56*'7. Network costs'!$F$276</f>
        <v>104500.14953513557</v>
      </c>
      <c r="AJ20" s="485">
        <f>'8. Routing factors'!AJ56*'7. Network costs'!$F$277</f>
        <v>351195.4399550489</v>
      </c>
      <c r="AK20" s="485">
        <f>'8. Routing factors'!AK56*'7. Network costs'!$F$278</f>
        <v>119796.24416941746</v>
      </c>
      <c r="AL20" s="485">
        <f>'8. Routing factors'!AL56*'7. Network costs'!$F$279</f>
        <v>42693.896274201463</v>
      </c>
      <c r="AM20" s="485">
        <f>'8. Routing factors'!AM56*'7. Network costs'!$F$280</f>
        <v>45327.030369179862</v>
      </c>
      <c r="AN20" s="485">
        <f>'8. Routing factors'!AN56*'7. Network costs'!$F$281</f>
        <v>77.894093685696802</v>
      </c>
      <c r="AO20" s="485">
        <f>'8. Routing factors'!AO56*'7. Network costs'!$F$282</f>
        <v>38.081556913007333</v>
      </c>
      <c r="AP20" s="485">
        <f>'8. Routing factors'!AP56*'7. Network costs'!$F$283</f>
        <v>0</v>
      </c>
      <c r="AQ20" s="485">
        <f>'8. Routing factors'!AQ56*'7. Network costs'!$F$284</f>
        <v>0</v>
      </c>
      <c r="AR20" s="485">
        <f>'8. Routing factors'!AR56*'7. Network costs'!$F$285</f>
        <v>190.40778456503662</v>
      </c>
      <c r="AS20" s="485">
        <f>'8. Routing factors'!AS56*'7. Network costs'!$F$286</f>
        <v>0</v>
      </c>
      <c r="AT20" s="485">
        <f>'8. Routing factors'!AT56*'7. Network costs'!$F$287</f>
        <v>0</v>
      </c>
      <c r="AU20" s="485">
        <f>'8. Routing factors'!AU56*'7. Network costs'!$F$288</f>
        <v>156.48031984296114</v>
      </c>
      <c r="AV20" s="485">
        <f>'8. Routing factors'!AV56*'7. Network costs'!$F$289</f>
        <v>0</v>
      </c>
      <c r="AW20" s="485">
        <f>'8. Routing factors'!AW56*'7. Network costs'!$F$290</f>
        <v>2138.84639585675</v>
      </c>
      <c r="AX20" s="485">
        <f>'8. Routing factors'!AX56*'7. Network costs'!$F$291</f>
        <v>0</v>
      </c>
      <c r="AY20" s="485">
        <f>'8. Routing factors'!AY56*'7. Network costs'!$F$292</f>
        <v>0</v>
      </c>
      <c r="AZ20" s="485">
        <f>'8. Routing factors'!AZ56*'7. Network costs'!$F$293</f>
        <v>0</v>
      </c>
      <c r="BA20" s="485">
        <f>'8. Routing factors'!BA56*'7. Network costs'!$F$294</f>
        <v>0</v>
      </c>
      <c r="BB20" s="485">
        <f>'8. Routing factors'!BB56*'7. Network costs'!$F$295</f>
        <v>0</v>
      </c>
      <c r="BC20" s="485">
        <f>'8. Routing factors'!BC56*'7. Network costs'!$F$296</f>
        <v>0</v>
      </c>
      <c r="BD20" s="485">
        <f>'8. Routing factors'!BD56*'7. Network costs'!$F$297</f>
        <v>0</v>
      </c>
      <c r="BE20" s="485">
        <f>'8. Routing factors'!BE56*'7. Network costs'!$F$298</f>
        <v>0</v>
      </c>
      <c r="BF20" s="485">
        <f>'8. Routing factors'!BF56*'7. Network costs'!$F$299</f>
        <v>0</v>
      </c>
      <c r="BG20" s="485">
        <f>'8. Routing factors'!BG56*'7. Network costs'!$F$300</f>
        <v>0</v>
      </c>
      <c r="BH20" s="245"/>
      <c r="BI20" s="351">
        <f t="shared" si="0"/>
        <v>2005898.229933189</v>
      </c>
      <c r="BJ20" s="486">
        <f>'2. Traffic'!F213</f>
        <v>300</v>
      </c>
      <c r="BK20" s="487">
        <f t="shared" si="1"/>
        <v>6.6863274331106304E-3</v>
      </c>
      <c r="BL20" s="503"/>
    </row>
    <row r="21" spans="3:64">
      <c r="C21" s="256" t="str">
        <f>'C. Masterfiles'!C117</f>
        <v>S08</v>
      </c>
      <c r="D21" s="256" t="str">
        <f>'C. Masterfiles'!D117</f>
        <v>Изходящи повиквания от чужди абонати в роуминг в мрежата на предприятието (Roaming Calls Outbound)</v>
      </c>
      <c r="E21" s="485">
        <f>'8. Routing factors'!E57*'7. Network costs'!F$246</f>
        <v>73334.216398569639</v>
      </c>
      <c r="F21" s="485">
        <f>'8. Routing factors'!F57*'7. Network costs'!F$247</f>
        <v>53119.460563025626</v>
      </c>
      <c r="G21" s="485">
        <f>'8. Routing factors'!G57*'7. Network costs'!F$248</f>
        <v>88742.844135100211</v>
      </c>
      <c r="H21" s="485">
        <f>'8. Routing factors'!H57*'7. Network costs'!F$249</f>
        <v>31356.967119629608</v>
      </c>
      <c r="I21" s="485">
        <f>'8. Routing factors'!I57*'7. Network costs'!F$250</f>
        <v>99469.758999106751</v>
      </c>
      <c r="J21" s="485">
        <f>'8. Routing factors'!J57*'7. Network costs'!F$251</f>
        <v>7112.9896224268186</v>
      </c>
      <c r="K21" s="485">
        <f>'8. Routing factors'!K57*'7. Network costs'!F$252</f>
        <v>3398.6065293913248</v>
      </c>
      <c r="L21" s="485">
        <f>'8. Routing factors'!L57*'7. Network costs'!F$253</f>
        <v>474.39153828136</v>
      </c>
      <c r="M21" s="485">
        <f>'8. Routing factors'!M57*'7. Network costs'!F$254</f>
        <v>14231.7461484408</v>
      </c>
      <c r="N21" s="485">
        <f>'8. Routing factors'!N57*'7. Network costs'!F$255</f>
        <v>0</v>
      </c>
      <c r="O21" s="485">
        <f>'8. Routing factors'!O57*'7. Network costs'!F$256</f>
        <v>0</v>
      </c>
      <c r="P21" s="485">
        <f>'8. Routing factors'!P57*'7. Network costs'!F$257</f>
        <v>0</v>
      </c>
      <c r="Q21" s="485">
        <f>'8. Routing factors'!Q57*'7. Network costs'!F$258</f>
        <v>0</v>
      </c>
      <c r="R21" s="485">
        <f>'8. Routing factors'!R57*'7. Network costs'!F$259</f>
        <v>2530.0882041672535</v>
      </c>
      <c r="S21" s="485">
        <f>'8. Routing factors'!S57*'7. Network costs'!F$260</f>
        <v>2371.9576914068002</v>
      </c>
      <c r="T21" s="485">
        <f>'8. Routing factors'!T57*'7. Network costs'!F$261</f>
        <v>0</v>
      </c>
      <c r="U21" s="485">
        <f>'8. Routing factors'!U57*'7. Network costs'!F$262</f>
        <v>0</v>
      </c>
      <c r="V21" s="485">
        <f>'8. Routing factors'!V57*'7. Network costs'!F$263</f>
        <v>28589.949299850115</v>
      </c>
      <c r="W21" s="485">
        <f>'8. Routing factors'!W57*'7. Network costs'!F$264</f>
        <v>0</v>
      </c>
      <c r="X21" s="485">
        <f>'8. Routing factors'!X57*'7. Network costs'!F$265</f>
        <v>10657.659130858248</v>
      </c>
      <c r="Y21" s="485">
        <f>'8. Routing factors'!Y57*'7. Network costs'!F$266</f>
        <v>0</v>
      </c>
      <c r="Z21" s="485">
        <f>'8. Routing factors'!Z57*'7. Network costs'!F$267</f>
        <v>0</v>
      </c>
      <c r="AA21" s="485">
        <f>'8. Routing factors'!AA57*'7. Network costs'!F$268</f>
        <v>0</v>
      </c>
      <c r="AB21" s="485">
        <f>'8. Routing factors'!AB57*'7. Network costs'!F$269</f>
        <v>1444.8026227663872</v>
      </c>
      <c r="AC21" s="485">
        <f>'8. Routing factors'!AC57*'7. Network costs'!F$270</f>
        <v>1820.1616569477358</v>
      </c>
      <c r="AD21" s="485">
        <f>'8. Routing factors'!AD57*'7. Network costs'!F$271</f>
        <v>0</v>
      </c>
      <c r="AE21" s="485">
        <f>'8. Routing factors'!AE57*'7. Network costs'!F$272</f>
        <v>0</v>
      </c>
      <c r="AF21" s="485">
        <f>'8. Routing factors'!AF57*'7. Network costs'!F$273</f>
        <v>0</v>
      </c>
      <c r="AG21" s="485">
        <f>'8. Routing factors'!AG57*'7. Network costs'!$F$274</f>
        <v>0</v>
      </c>
      <c r="AH21" s="485">
        <f>'8. Routing factors'!AH57*'7. Network costs'!$F$275</f>
        <v>0</v>
      </c>
      <c r="AI21" s="485">
        <f>'8. Routing factors'!AI57*'7. Network costs'!$F$276</f>
        <v>32654.204425638251</v>
      </c>
      <c r="AJ21" s="485">
        <f>'8. Routing factors'!AJ57*'7. Network costs'!$F$277</f>
        <v>109741.54334380449</v>
      </c>
      <c r="AK21" s="485">
        <f>'8. Routing factors'!AK57*'7. Network costs'!$F$278</f>
        <v>37433.927740137537</v>
      </c>
      <c r="AL21" s="485">
        <f>'8. Routing factors'!AL57*'7. Network costs'!$F$279</f>
        <v>13340.987767639765</v>
      </c>
      <c r="AM21" s="485">
        <f>'8. Routing factors'!AM57*'7. Network costs'!$F$280</f>
        <v>14163.789451656809</v>
      </c>
      <c r="AN21" s="485">
        <f>'8. Routing factors'!AN57*'7. Network costs'!$F$281</f>
        <v>24.340344679672913</v>
      </c>
      <c r="AO21" s="485">
        <f>'8. Routing factors'!AO57*'7. Network costs'!$F$282</f>
        <v>11.899724065617871</v>
      </c>
      <c r="AP21" s="485">
        <f>'8. Routing factors'!AP57*'7. Network costs'!$F$283</f>
        <v>0</v>
      </c>
      <c r="AQ21" s="485">
        <f>'8. Routing factors'!AQ57*'7. Network costs'!$F$284</f>
        <v>0</v>
      </c>
      <c r="AR21" s="485">
        <f>'8. Routing factors'!AR57*'7. Network costs'!$F$285</f>
        <v>59.498620328089345</v>
      </c>
      <c r="AS21" s="485">
        <f>'8. Routing factors'!AS57*'7. Network costs'!$F$286</f>
        <v>0</v>
      </c>
      <c r="AT21" s="485">
        <f>'8. Routing factors'!AT57*'7. Network costs'!$F$287</f>
        <v>0</v>
      </c>
      <c r="AU21" s="485">
        <f>'8. Routing factors'!AU57*'7. Network costs'!$F$288</f>
        <v>48.896966898820438</v>
      </c>
      <c r="AV21" s="485">
        <f>'8. Routing factors'!AV57*'7. Network costs'!$F$289</f>
        <v>0</v>
      </c>
      <c r="AW21" s="485">
        <f>'8. Routing factors'!AW57*'7. Network costs'!$F$290</f>
        <v>668.34667467976374</v>
      </c>
      <c r="AX21" s="485">
        <f>'8. Routing factors'!AX57*'7. Network costs'!$F$291</f>
        <v>0</v>
      </c>
      <c r="AY21" s="485">
        <f>'8. Routing factors'!AY57*'7. Network costs'!$F$292</f>
        <v>0</v>
      </c>
      <c r="AZ21" s="485">
        <f>'8. Routing factors'!AZ57*'7. Network costs'!$F$293</f>
        <v>0</v>
      </c>
      <c r="BA21" s="485">
        <f>'8. Routing factors'!BA57*'7. Network costs'!$F$294</f>
        <v>0</v>
      </c>
      <c r="BB21" s="485">
        <f>'8. Routing factors'!BB57*'7. Network costs'!$F$295</f>
        <v>0</v>
      </c>
      <c r="BC21" s="485">
        <f>'8. Routing factors'!BC57*'7. Network costs'!$F$296</f>
        <v>0</v>
      </c>
      <c r="BD21" s="485">
        <f>'8. Routing factors'!BD57*'7. Network costs'!$F$297</f>
        <v>0</v>
      </c>
      <c r="BE21" s="485">
        <f>'8. Routing factors'!BE57*'7. Network costs'!$F$298</f>
        <v>0</v>
      </c>
      <c r="BF21" s="485">
        <f>'8. Routing factors'!BF57*'7. Network costs'!$F$299</f>
        <v>0</v>
      </c>
      <c r="BG21" s="485">
        <f>'8. Routing factors'!BG57*'7. Network costs'!$F$300</f>
        <v>0</v>
      </c>
      <c r="BH21" s="245"/>
      <c r="BI21" s="351">
        <f t="shared" si="0"/>
        <v>626803.03471949766</v>
      </c>
      <c r="BJ21" s="486">
        <f>'2. Traffic'!F214</f>
        <v>100</v>
      </c>
      <c r="BK21" s="487">
        <f t="shared" si="1"/>
        <v>6.2680303471949767E-3</v>
      </c>
      <c r="BL21" s="503"/>
    </row>
    <row r="22" spans="3:64">
      <c r="C22" s="256" t="str">
        <f>'C. Masterfiles'!C118</f>
        <v>S09</v>
      </c>
      <c r="D22" s="256" t="str">
        <f>'C. Masterfiles'!D118</f>
        <v>Входящи повиквания от чужди абонати в роуминг в мрежата на предприятието (Roaming Calls Inbound)</v>
      </c>
      <c r="E22" s="485">
        <f>'8. Routing factors'!E58*'7. Network costs'!F$246</f>
        <v>80441.944606560995</v>
      </c>
      <c r="F22" s="485">
        <f>'8. Routing factors'!F58*'7. Network costs'!F$247</f>
        <v>58267.9261331093</v>
      </c>
      <c r="G22" s="485">
        <f>'8. Routing factors'!G58*'7. Network costs'!F$248</f>
        <v>97344.013514046979</v>
      </c>
      <c r="H22" s="485">
        <f>'8. Routing factors'!H58*'7. Network costs'!F$249</f>
        <v>34396.159609284354</v>
      </c>
      <c r="I22" s="485">
        <f>'8. Routing factors'!I58*'7. Network costs'!F$250</f>
        <v>109110.60670432397</v>
      </c>
      <c r="J22" s="485">
        <f>'8. Routing factors'!J58*'7. Network costs'!F$251</f>
        <v>7802.3976432024929</v>
      </c>
      <c r="K22" s="485">
        <f>'8. Routing factors'!K58*'7. Network costs'!F$252</f>
        <v>3728.0076286753088</v>
      </c>
      <c r="L22" s="485">
        <f>'8. Routing factors'!L58*'7. Network costs'!F$253</f>
        <v>520.37070440415505</v>
      </c>
      <c r="M22" s="485">
        <f>'8. Routing factors'!M58*'7. Network costs'!F$254</f>
        <v>15611.121132124654</v>
      </c>
      <c r="N22" s="485">
        <f>'8. Routing factors'!N58*'7. Network costs'!F$255</f>
        <v>0</v>
      </c>
      <c r="O22" s="485">
        <f>'8. Routing factors'!O58*'7. Network costs'!F$256</f>
        <v>0</v>
      </c>
      <c r="P22" s="485">
        <f>'8. Routing factors'!P58*'7. Network costs'!F$257</f>
        <v>0</v>
      </c>
      <c r="Q22" s="485">
        <f>'8. Routing factors'!Q58*'7. Network costs'!F$258</f>
        <v>0</v>
      </c>
      <c r="R22" s="485">
        <f>'8. Routing factors'!R58*'7. Network costs'!F$259</f>
        <v>2775.3104234888274</v>
      </c>
      <c r="S22" s="485">
        <f>'8. Routing factors'!S58*'7. Network costs'!F$260</f>
        <v>2601.8535220207755</v>
      </c>
      <c r="T22" s="485">
        <f>'8. Routing factors'!T58*'7. Network costs'!F$261</f>
        <v>0</v>
      </c>
      <c r="U22" s="485">
        <f>'8. Routing factors'!U58*'7. Network costs'!F$262</f>
        <v>0</v>
      </c>
      <c r="V22" s="485">
        <f>'8. Routing factors'!V58*'7. Network costs'!F$263</f>
        <v>31360.95578336047</v>
      </c>
      <c r="W22" s="485">
        <f>'8. Routing factors'!W58*'7. Network costs'!F$264</f>
        <v>0</v>
      </c>
      <c r="X22" s="485">
        <f>'8. Routing factors'!X58*'7. Network costs'!F$265</f>
        <v>11690.625025303059</v>
      </c>
      <c r="Y22" s="485">
        <f>'8. Routing factors'!Y58*'7. Network costs'!F$266</f>
        <v>0</v>
      </c>
      <c r="Z22" s="485">
        <f>'8. Routing factors'!Z58*'7. Network costs'!F$267</f>
        <v>0</v>
      </c>
      <c r="AA22" s="485">
        <f>'8. Routing factors'!AA58*'7. Network costs'!F$268</f>
        <v>0</v>
      </c>
      <c r="AB22" s="485">
        <f>'8. Routing factors'!AB58*'7. Network costs'!F$269</f>
        <v>1584.8363595558192</v>
      </c>
      <c r="AC22" s="485">
        <f>'8. Routing factors'!AC58*'7. Network costs'!F$270</f>
        <v>1996.5760919486945</v>
      </c>
      <c r="AD22" s="485">
        <f>'8. Routing factors'!AD58*'7. Network costs'!F$271</f>
        <v>0</v>
      </c>
      <c r="AE22" s="485">
        <f>'8. Routing factors'!AE58*'7. Network costs'!F$272</f>
        <v>0</v>
      </c>
      <c r="AF22" s="485">
        <f>'8. Routing factors'!AF58*'7. Network costs'!F$273</f>
        <v>0</v>
      </c>
      <c r="AG22" s="485">
        <f>'8. Routing factors'!AG58*'7. Network costs'!$F$274</f>
        <v>0</v>
      </c>
      <c r="AH22" s="485">
        <f>'8. Routing factors'!AH58*'7. Network costs'!$F$275</f>
        <v>0</v>
      </c>
      <c r="AI22" s="485">
        <f>'8. Routing factors'!AI58*'7. Network costs'!$F$276</f>
        <v>35819.128267521046</v>
      </c>
      <c r="AJ22" s="485">
        <f>'8. Routing factors'!AJ58*'7. Network costs'!$F$277</f>
        <v>120377.95703334219</v>
      </c>
      <c r="AK22" s="485">
        <f>'8. Routing factors'!AK58*'7. Network costs'!$F$278</f>
        <v>41062.113833903109</v>
      </c>
      <c r="AL22" s="485">
        <f>'8. Routing factors'!AL58*'7. Network costs'!$F$279</f>
        <v>14634.028311812952</v>
      </c>
      <c r="AM22" s="485">
        <f>'8. Routing factors'!AM58*'7. Network costs'!$F$280</f>
        <v>15536.577909236281</v>
      </c>
      <c r="AN22" s="485">
        <f>'8. Routing factors'!AN58*'7. Network costs'!$F$281</f>
        <v>26.699469287095841</v>
      </c>
      <c r="AO22" s="485">
        <f>'8. Routing factors'!AO58*'7. Network costs'!$F$282</f>
        <v>13.053073873691304</v>
      </c>
      <c r="AP22" s="485">
        <f>'8. Routing factors'!AP58*'7. Network costs'!$F$283</f>
        <v>0</v>
      </c>
      <c r="AQ22" s="485">
        <f>'8. Routing factors'!AQ58*'7. Network costs'!$F$284</f>
        <v>0</v>
      </c>
      <c r="AR22" s="485">
        <f>'8. Routing factors'!AR58*'7. Network costs'!$F$285</f>
        <v>65.265369368456504</v>
      </c>
      <c r="AS22" s="485">
        <f>'8. Routing factors'!AS58*'7. Network costs'!$F$286</f>
        <v>0</v>
      </c>
      <c r="AT22" s="485">
        <f>'8. Routing factors'!AT58*'7. Network costs'!$F$287</f>
        <v>0</v>
      </c>
      <c r="AU22" s="485">
        <f>'8. Routing factors'!AU58*'7. Network costs'!$F$288</f>
        <v>53.636178251718256</v>
      </c>
      <c r="AV22" s="485">
        <f>'8. Routing factors'!AV58*'7. Network costs'!$F$289</f>
        <v>0</v>
      </c>
      <c r="AW22" s="485">
        <f>'8. Routing factors'!AW58*'7. Network costs'!$F$290</f>
        <v>733.12443798905076</v>
      </c>
      <c r="AX22" s="485">
        <f>'8. Routing factors'!AX58*'7. Network costs'!$F$291</f>
        <v>0</v>
      </c>
      <c r="AY22" s="485">
        <f>'8. Routing factors'!AY58*'7. Network costs'!$F$292</f>
        <v>0</v>
      </c>
      <c r="AZ22" s="485">
        <f>'8. Routing factors'!AZ58*'7. Network costs'!$F$293</f>
        <v>0</v>
      </c>
      <c r="BA22" s="485">
        <f>'8. Routing factors'!BA58*'7. Network costs'!$F$294</f>
        <v>0</v>
      </c>
      <c r="BB22" s="485">
        <f>'8. Routing factors'!BB58*'7. Network costs'!$F$295</f>
        <v>0</v>
      </c>
      <c r="BC22" s="485">
        <f>'8. Routing factors'!BC58*'7. Network costs'!$F$296</f>
        <v>0</v>
      </c>
      <c r="BD22" s="485">
        <f>'8. Routing factors'!BD58*'7. Network costs'!$F$297</f>
        <v>0</v>
      </c>
      <c r="BE22" s="485">
        <f>'8. Routing factors'!BE58*'7. Network costs'!$F$298</f>
        <v>0</v>
      </c>
      <c r="BF22" s="485">
        <f>'8. Routing factors'!BF58*'7. Network costs'!$F$299</f>
        <v>0</v>
      </c>
      <c r="BG22" s="485">
        <f>'8. Routing factors'!BG58*'7. Network costs'!$F$300</f>
        <v>0</v>
      </c>
      <c r="BH22" s="245"/>
      <c r="BI22" s="351">
        <f t="shared" si="0"/>
        <v>687554.28876599553</v>
      </c>
      <c r="BJ22" s="486">
        <f>'2. Traffic'!F215</f>
        <v>100</v>
      </c>
      <c r="BK22" s="487">
        <f t="shared" si="1"/>
        <v>6.8755428876599552E-3</v>
      </c>
      <c r="BL22" s="503"/>
    </row>
    <row r="23" spans="3:64">
      <c r="C23" s="256" t="str">
        <f>'C. Masterfiles'!C119</f>
        <v>S10</v>
      </c>
      <c r="D23" s="256" t="str">
        <f>'C. Masterfiles'!D119</f>
        <v>Гласова поща (Voice mail)</v>
      </c>
      <c r="E23" s="485">
        <f>'8. Routing factors'!E59*'7. Network costs'!F$246</f>
        <v>90774.161132668669</v>
      </c>
      <c r="F23" s="485">
        <f>'8. Routing factors'!F59*'7. Network costs'!F$247</f>
        <v>65752.041942082797</v>
      </c>
      <c r="G23" s="485">
        <f>'8. Routing factors'!G59*'7. Network costs'!F$248</f>
        <v>109847.18496355283</v>
      </c>
      <c r="H23" s="485">
        <f>'8. Routing factors'!H59*'7. Network costs'!F$249</f>
        <v>38814.110598508683</v>
      </c>
      <c r="I23" s="485">
        <f>'8. Routing factors'!I59*'7. Network costs'!F$250</f>
        <v>123125.11641412656</v>
      </c>
      <c r="J23" s="485">
        <f>'8. Routing factors'!J59*'7. Network costs'!F$251</f>
        <v>8804.5621516147512</v>
      </c>
      <c r="K23" s="485">
        <f>'8. Routing factors'!K59*'7. Network costs'!F$252</f>
        <v>2804.5631073384848</v>
      </c>
      <c r="L23" s="485">
        <f>'8. Routing factors'!L59*'7. Network costs'!F$253</f>
        <v>587.20875534938762</v>
      </c>
      <c r="M23" s="485">
        <f>'8. Routing factors'!M59*'7. Network costs'!F$254</f>
        <v>17616.262660481629</v>
      </c>
      <c r="N23" s="485">
        <f>'8. Routing factors'!N59*'7. Network costs'!F$255</f>
        <v>0</v>
      </c>
      <c r="O23" s="485">
        <f>'8. Routing factors'!O59*'7. Network costs'!F$256</f>
        <v>0</v>
      </c>
      <c r="P23" s="485">
        <f>'8. Routing factors'!P59*'7. Network costs'!F$257</f>
        <v>0</v>
      </c>
      <c r="Q23" s="485">
        <f>'8. Routing factors'!Q59*'7. Network costs'!F$258</f>
        <v>282995.48112361506</v>
      </c>
      <c r="R23" s="485">
        <f>'8. Routing factors'!R59*'7. Network costs'!F$259</f>
        <v>3131.7800285300677</v>
      </c>
      <c r="S23" s="485">
        <f>'8. Routing factors'!S59*'7. Network costs'!F$260</f>
        <v>2936.0437767469384</v>
      </c>
      <c r="T23" s="485">
        <f>'8. Routing factors'!T59*'7. Network costs'!F$261</f>
        <v>0</v>
      </c>
      <c r="U23" s="485">
        <f>'8. Routing factors'!U59*'7. Network costs'!F$262</f>
        <v>13139.525233086717</v>
      </c>
      <c r="V23" s="485">
        <f>'8. Routing factors'!V59*'7. Network costs'!F$263</f>
        <v>0</v>
      </c>
      <c r="W23" s="485">
        <f>'8. Routing factors'!W59*'7. Network costs'!F$264</f>
        <v>0</v>
      </c>
      <c r="X23" s="485">
        <f>'8. Routing factors'!X59*'7. Network costs'!F$265</f>
        <v>0</v>
      </c>
      <c r="Y23" s="485">
        <f>'8. Routing factors'!Y59*'7. Network costs'!F$266</f>
        <v>0</v>
      </c>
      <c r="Z23" s="485">
        <f>'8. Routing factors'!Z59*'7. Network costs'!F$267</f>
        <v>0</v>
      </c>
      <c r="AA23" s="485">
        <f>'8. Routing factors'!AA59*'7. Network costs'!F$268</f>
        <v>0</v>
      </c>
      <c r="AB23" s="485">
        <f>'8. Routing factors'!AB59*'7. Network costs'!F$269</f>
        <v>1788.3977292550219</v>
      </c>
      <c r="AC23" s="485">
        <f>'8. Routing factors'!AC59*'7. Network costs'!F$270</f>
        <v>2253.0226086727721</v>
      </c>
      <c r="AD23" s="485">
        <f>'8. Routing factors'!AD59*'7. Network costs'!F$271</f>
        <v>0</v>
      </c>
      <c r="AE23" s="485">
        <f>'8. Routing factors'!AE59*'7. Network costs'!F$272</f>
        <v>0</v>
      </c>
      <c r="AF23" s="485">
        <f>'8. Routing factors'!AF59*'7. Network costs'!F$273</f>
        <v>0</v>
      </c>
      <c r="AG23" s="485">
        <f>'8. Routing factors'!AG59*'7. Network costs'!$F$274</f>
        <v>0</v>
      </c>
      <c r="AH23" s="485">
        <f>'8. Routing factors'!AH59*'7. Network costs'!$F$275</f>
        <v>0</v>
      </c>
      <c r="AI23" s="485">
        <f>'8. Routing factors'!AI59*'7. Network costs'!$F$276</f>
        <v>40419.849829469291</v>
      </c>
      <c r="AJ23" s="485">
        <f>'8. Routing factors'!AJ59*'7. Network costs'!$F$277</f>
        <v>135839.6806791618</v>
      </c>
      <c r="AK23" s="485">
        <f>'8. Routing factors'!AK59*'7. Network costs'!$F$278</f>
        <v>46336.260962327506</v>
      </c>
      <c r="AL23" s="485">
        <f>'8. Routing factors'!AL59*'7. Network costs'!$F$279</f>
        <v>16513.668963296022</v>
      </c>
      <c r="AM23" s="485">
        <f>'8. Routing factors'!AM59*'7. Network costs'!$F$280</f>
        <v>17532.144871448647</v>
      </c>
      <c r="AN23" s="485">
        <f>'8. Routing factors'!AN59*'7. Network costs'!$F$281</f>
        <v>30.128833148893083</v>
      </c>
      <c r="AO23" s="485">
        <f>'8. Routing factors'!AO59*'7. Network costs'!$F$282</f>
        <v>14.729651761681067</v>
      </c>
      <c r="AP23" s="485">
        <f>'8. Routing factors'!AP59*'7. Network costs'!$F$283</f>
        <v>0</v>
      </c>
      <c r="AQ23" s="485">
        <f>'8. Routing factors'!AQ59*'7. Network costs'!$F$284</f>
        <v>0</v>
      </c>
      <c r="AR23" s="485">
        <f>'8. Routing factors'!AR59*'7. Network costs'!$F$285</f>
        <v>73.648258808405316</v>
      </c>
      <c r="AS23" s="485">
        <f>'8. Routing factors'!AS59*'7. Network costs'!$F$286</f>
        <v>0</v>
      </c>
      <c r="AT23" s="485">
        <f>'8. Routing factors'!AT59*'7. Network costs'!$F$287</f>
        <v>82.398563217110237</v>
      </c>
      <c r="AU23" s="485">
        <f>'8. Routing factors'!AU59*'7. Network costs'!$F$288</f>
        <v>0</v>
      </c>
      <c r="AV23" s="485">
        <f>'8. Routing factors'!AV59*'7. Network costs'!$F$289</f>
        <v>0</v>
      </c>
      <c r="AW23" s="485">
        <f>'8. Routing factors'!AW59*'7. Network costs'!$F$290</f>
        <v>0</v>
      </c>
      <c r="AX23" s="485">
        <f>'8. Routing factors'!AX59*'7. Network costs'!$F$291</f>
        <v>0</v>
      </c>
      <c r="AY23" s="485">
        <f>'8. Routing factors'!AY59*'7. Network costs'!$F$292</f>
        <v>0</v>
      </c>
      <c r="AZ23" s="485">
        <f>'8. Routing factors'!AZ59*'7. Network costs'!$F$293</f>
        <v>0</v>
      </c>
      <c r="BA23" s="485">
        <f>'8. Routing factors'!BA59*'7. Network costs'!$F$294</f>
        <v>0</v>
      </c>
      <c r="BB23" s="485">
        <f>'8. Routing factors'!BB59*'7. Network costs'!$F$295</f>
        <v>0</v>
      </c>
      <c r="BC23" s="485">
        <f>'8. Routing factors'!BC59*'7. Network costs'!$F$296</f>
        <v>0</v>
      </c>
      <c r="BD23" s="485">
        <f>'8. Routing factors'!BD59*'7. Network costs'!$F$297</f>
        <v>0</v>
      </c>
      <c r="BE23" s="485">
        <f>'8. Routing factors'!BE59*'7. Network costs'!$F$298</f>
        <v>0</v>
      </c>
      <c r="BF23" s="485">
        <f>'8. Routing factors'!BF59*'7. Network costs'!$F$299</f>
        <v>0</v>
      </c>
      <c r="BG23" s="485">
        <f>'8. Routing factors'!BG59*'7. Network costs'!$F$300</f>
        <v>0</v>
      </c>
      <c r="BH23" s="245"/>
      <c r="BI23" s="351">
        <f t="shared" si="0"/>
        <v>1021211.9728382695</v>
      </c>
      <c r="BJ23" s="486">
        <f>'2. Traffic'!F216</f>
        <v>50</v>
      </c>
      <c r="BK23" s="487">
        <f t="shared" si="1"/>
        <v>2.042423945676539E-2</v>
      </c>
      <c r="BL23" s="503"/>
    </row>
    <row r="24" spans="3:64" s="223" customFormat="1">
      <c r="C24" s="256" t="str">
        <f>'C. Masterfiles'!C120</f>
        <v>S11</v>
      </c>
      <c r="D24" s="256" t="str">
        <f>'C. Masterfiles'!D120</f>
        <v>Повиквания към центъра за обслужване на клиенти (Help desk call)</v>
      </c>
      <c r="E24" s="485">
        <f>'8. Routing factors'!E60*'7. Network costs'!F$246</f>
        <v>34587.824061765023</v>
      </c>
      <c r="F24" s="485">
        <f>'8. Routing factors'!F60*'7. Network costs'!F$247</f>
        <v>25053.605894200726</v>
      </c>
      <c r="G24" s="485">
        <f>'8. Routing factors'!G60*'7. Network costs'!F$248</f>
        <v>41855.248892321302</v>
      </c>
      <c r="H24" s="485">
        <f>'8. Routing factors'!H60*'7. Network costs'!F$249</f>
        <v>14789.402752320862</v>
      </c>
      <c r="I24" s="485">
        <f>'8. Routing factors'!I60*'7. Network costs'!F$250</f>
        <v>46914.560387862512</v>
      </c>
      <c r="J24" s="485">
        <f>'8. Routing factors'!J60*'7. Network costs'!F$251</f>
        <v>3354.8164239804687</v>
      </c>
      <c r="K24" s="485">
        <f>'8. Routing factors'!K60*'7. Network costs'!F$252</f>
        <v>1068.6271744771861</v>
      </c>
      <c r="L24" s="485">
        <f>'8. Routing factors'!L60*'7. Network costs'!F$253</f>
        <v>223.7450929220781</v>
      </c>
      <c r="M24" s="485">
        <f>'8. Routing factors'!M60*'7. Network costs'!F$254</f>
        <v>6712.352787662343</v>
      </c>
      <c r="N24" s="485">
        <f>'8. Routing factors'!N60*'7. Network costs'!F$255</f>
        <v>0</v>
      </c>
      <c r="O24" s="485">
        <f>'8. Routing factors'!O60*'7. Network costs'!F$256</f>
        <v>0</v>
      </c>
      <c r="P24" s="485">
        <f>'8. Routing factors'!P60*'7. Network costs'!F$257</f>
        <v>0</v>
      </c>
      <c r="Q24" s="485">
        <f>'8. Routing factors'!Q60*'7. Network costs'!F$258</f>
        <v>0</v>
      </c>
      <c r="R24" s="485">
        <f>'8. Routing factors'!R60*'7. Network costs'!F$259</f>
        <v>1193.3071622510834</v>
      </c>
      <c r="S24" s="485">
        <f>'8. Routing factors'!S60*'7. Network costs'!F$260</f>
        <v>1118.7254646103904</v>
      </c>
      <c r="T24" s="485">
        <f>'8. Routing factors'!T60*'7. Network costs'!F$261</f>
        <v>0</v>
      </c>
      <c r="U24" s="485">
        <f>'8. Routing factors'!U60*'7. Network costs'!F$262</f>
        <v>5006.5743527269824</v>
      </c>
      <c r="V24" s="485">
        <f>'8. Routing factors'!V60*'7. Network costs'!F$263</f>
        <v>0</v>
      </c>
      <c r="W24" s="485">
        <f>'8. Routing factors'!W60*'7. Network costs'!F$264</f>
        <v>0</v>
      </c>
      <c r="X24" s="485">
        <f>'8. Routing factors'!X60*'7. Network costs'!F$265</f>
        <v>0</v>
      </c>
      <c r="Y24" s="485">
        <f>'8. Routing factors'!Y60*'7. Network costs'!F$266</f>
        <v>0</v>
      </c>
      <c r="Z24" s="485">
        <f>'8. Routing factors'!Z60*'7. Network costs'!F$267</f>
        <v>0</v>
      </c>
      <c r="AA24" s="485">
        <f>'8. Routing factors'!AA60*'7. Network costs'!F$268</f>
        <v>0</v>
      </c>
      <c r="AB24" s="485">
        <f>'8. Routing factors'!AB60*'7. Network costs'!F$269</f>
        <v>681.43605228725346</v>
      </c>
      <c r="AC24" s="485">
        <f>'8. Routing factors'!AC60*'7. Network costs'!F$270</f>
        <v>858.47281454972926</v>
      </c>
      <c r="AD24" s="485">
        <f>'8. Routing factors'!AD60*'7. Network costs'!F$271</f>
        <v>0</v>
      </c>
      <c r="AE24" s="485">
        <f>'8. Routing factors'!AE60*'7. Network costs'!F$272</f>
        <v>0</v>
      </c>
      <c r="AF24" s="485">
        <f>'8. Routing factors'!AF60*'7. Network costs'!F$273</f>
        <v>0</v>
      </c>
      <c r="AG24" s="485">
        <f>'8. Routing factors'!AG60*'7. Network costs'!$F$274</f>
        <v>0</v>
      </c>
      <c r="AH24" s="485">
        <f>'8. Routing factors'!AH60*'7. Network costs'!$F$275</f>
        <v>0</v>
      </c>
      <c r="AI24" s="485">
        <f>'8. Routing factors'!AI60*'7. Network costs'!$F$276</f>
        <v>15401.240144333417</v>
      </c>
      <c r="AJ24" s="485">
        <f>'8. Routing factors'!AJ60*'7. Network costs'!$F$277</f>
        <v>51759.211182027502</v>
      </c>
      <c r="AK24" s="485">
        <f>'8. Routing factors'!AK60*'7. Network costs'!$F$278</f>
        <v>17655.579758018059</v>
      </c>
      <c r="AL24" s="485">
        <f>'8. Routing factors'!AL60*'7. Network costs'!$F$279</f>
        <v>6292.2297445627801</v>
      </c>
      <c r="AM24" s="485">
        <f>'8. Routing factors'!AM60*'7. Network costs'!$F$280</f>
        <v>6680.3012517270754</v>
      </c>
      <c r="AN24" s="485">
        <f>'8. Routing factors'!AN60*'7. Network costs'!$F$281</f>
        <v>11.480037569470309</v>
      </c>
      <c r="AO24" s="485">
        <f>'8. Routing factors'!AO60*'7. Network costs'!$F$282</f>
        <v>5.6124628117410413</v>
      </c>
      <c r="AP24" s="485">
        <f>'8. Routing factors'!AP60*'7. Network costs'!$F$283</f>
        <v>0</v>
      </c>
      <c r="AQ24" s="485">
        <f>'8. Routing factors'!AQ60*'7. Network costs'!$F$284</f>
        <v>0</v>
      </c>
      <c r="AR24" s="485">
        <f>'8. Routing factors'!AR60*'7. Network costs'!$F$285</f>
        <v>28.062314058705201</v>
      </c>
      <c r="AS24" s="485">
        <f>'8. Routing factors'!AS60*'7. Network costs'!$F$286</f>
        <v>0</v>
      </c>
      <c r="AT24" s="485">
        <f>'8. Routing factors'!AT60*'7. Network costs'!$F$287</f>
        <v>31.396456567968784</v>
      </c>
      <c r="AU24" s="485">
        <f>'8. Routing factors'!AU60*'7. Network costs'!$F$288</f>
        <v>0</v>
      </c>
      <c r="AV24" s="485">
        <f>'8. Routing factors'!AV60*'7. Network costs'!$F$289</f>
        <v>0</v>
      </c>
      <c r="AW24" s="485">
        <f>'8. Routing factors'!AW60*'7. Network costs'!$F$290</f>
        <v>0</v>
      </c>
      <c r="AX24" s="485">
        <f>'8. Routing factors'!AX60*'7. Network costs'!$F$291</f>
        <v>0</v>
      </c>
      <c r="AY24" s="485">
        <f>'8. Routing factors'!AY60*'7. Network costs'!$F$292</f>
        <v>0</v>
      </c>
      <c r="AZ24" s="485">
        <f>'8. Routing factors'!AZ60*'7. Network costs'!$F$293</f>
        <v>0</v>
      </c>
      <c r="BA24" s="485">
        <f>'8. Routing factors'!BA60*'7. Network costs'!$F$294</f>
        <v>0</v>
      </c>
      <c r="BB24" s="485">
        <f>'8. Routing factors'!BB60*'7. Network costs'!$F$295</f>
        <v>0</v>
      </c>
      <c r="BC24" s="485">
        <f>'8. Routing factors'!BC60*'7. Network costs'!$F$296</f>
        <v>0</v>
      </c>
      <c r="BD24" s="485">
        <f>'8. Routing factors'!BD60*'7. Network costs'!$F$297</f>
        <v>0</v>
      </c>
      <c r="BE24" s="485">
        <f>'8. Routing factors'!BE60*'7. Network costs'!$F$298</f>
        <v>0</v>
      </c>
      <c r="BF24" s="485">
        <f>'8. Routing factors'!BF60*'7. Network costs'!$F$299</f>
        <v>0</v>
      </c>
      <c r="BG24" s="485">
        <f>'8. Routing factors'!BG60*'7. Network costs'!$F$300</f>
        <v>0</v>
      </c>
      <c r="BH24" s="245"/>
      <c r="BI24" s="351">
        <f t="shared" si="0"/>
        <v>281283.81266561471</v>
      </c>
      <c r="BJ24" s="486">
        <f>'2. Traffic'!F217</f>
        <v>50</v>
      </c>
      <c r="BK24" s="487">
        <f t="shared" si="1"/>
        <v>5.6256762533122935E-3</v>
      </c>
      <c r="BL24" s="503"/>
    </row>
    <row r="25" spans="3:64" s="223" customFormat="1">
      <c r="C25" s="256" t="str">
        <f>'C. Masterfiles'!C121</f>
        <v>S12</v>
      </c>
      <c r="D25" s="256" t="str">
        <f>'C. Masterfiles'!D121</f>
        <v>Видеоразговори (Video call)</v>
      </c>
      <c r="E25" s="485">
        <f>'8. Routing factors'!E61*'7. Network costs'!F$246</f>
        <v>1216020.5604342746</v>
      </c>
      <c r="F25" s="485">
        <f>'8. Routing factors'!F61*'7. Network costs'!F$247</f>
        <v>880821.52337659209</v>
      </c>
      <c r="G25" s="485">
        <f>'8. Routing factors'!G61*'7. Network costs'!F$248</f>
        <v>1471524.8673714725</v>
      </c>
      <c r="H25" s="485">
        <f>'8. Routing factors'!H61*'7. Network costs'!F$249</f>
        <v>519958.0578197171</v>
      </c>
      <c r="I25" s="485">
        <f>'8. Routing factors'!I61*'7. Network costs'!F$250</f>
        <v>1649397.4848924037</v>
      </c>
      <c r="J25" s="485">
        <f>'8. Routing factors'!J61*'7. Network costs'!F$251</f>
        <v>117946.87462148088</v>
      </c>
      <c r="K25" s="485">
        <f>'8. Routing factors'!K61*'7. Network costs'!F$252</f>
        <v>56355.349787942003</v>
      </c>
      <c r="L25" s="485">
        <f>'8. Routing factors'!L61*'7. Network costs'!F$253</f>
        <v>7866.3125151689592</v>
      </c>
      <c r="M25" s="485">
        <f>'8. Routing factors'!M61*'7. Network costs'!F$254</f>
        <v>235989.37545506877</v>
      </c>
      <c r="N25" s="485">
        <f>'8. Routing factors'!N61*'7. Network costs'!F$255</f>
        <v>0</v>
      </c>
      <c r="O25" s="485">
        <f>'8. Routing factors'!O61*'7. Network costs'!F$256</f>
        <v>0</v>
      </c>
      <c r="P25" s="485">
        <f>'8. Routing factors'!P61*'7. Network costs'!F$257</f>
        <v>0</v>
      </c>
      <c r="Q25" s="485">
        <f>'8. Routing factors'!Q61*'7. Network costs'!F$258</f>
        <v>0</v>
      </c>
      <c r="R25" s="485">
        <f>'8. Routing factors'!R61*'7. Network costs'!F$259</f>
        <v>41953.66674756779</v>
      </c>
      <c r="S25" s="485">
        <f>'8. Routing factors'!S61*'7. Network costs'!F$260</f>
        <v>39331.5625758448</v>
      </c>
      <c r="T25" s="485">
        <f>'8. Routing factors'!T61*'7. Network costs'!F$261</f>
        <v>0</v>
      </c>
      <c r="U25" s="485">
        <f>'8. Routing factors'!U61*'7. Network costs'!F$262</f>
        <v>176018.51273983423</v>
      </c>
      <c r="V25" s="485">
        <f>'8. Routing factors'!V61*'7. Network costs'!F$263</f>
        <v>0</v>
      </c>
      <c r="W25" s="485">
        <f>'8. Routing factors'!W61*'7. Network costs'!F$264</f>
        <v>318441.73349655332</v>
      </c>
      <c r="X25" s="485">
        <f>'8. Routing factors'!X61*'7. Network costs'!F$265</f>
        <v>0</v>
      </c>
      <c r="Y25" s="485">
        <f>'8. Routing factors'!Y61*'7. Network costs'!F$266</f>
        <v>0</v>
      </c>
      <c r="Z25" s="485">
        <f>'8. Routing factors'!Z61*'7. Network costs'!F$267</f>
        <v>0</v>
      </c>
      <c r="AA25" s="485">
        <f>'8. Routing factors'!AA61*'7. Network costs'!F$268</f>
        <v>0</v>
      </c>
      <c r="AB25" s="485">
        <f>'8. Routing factors'!AB61*'7. Network costs'!F$269</f>
        <v>23957.570985752838</v>
      </c>
      <c r="AC25" s="485">
        <f>'8. Routing factors'!AC61*'7. Network costs'!F$270</f>
        <v>30181.736532549003</v>
      </c>
      <c r="AD25" s="485">
        <f>'8. Routing factors'!AD61*'7. Network costs'!F$271</f>
        <v>0</v>
      </c>
      <c r="AE25" s="485">
        <f>'8. Routing factors'!AE61*'7. Network costs'!F$272</f>
        <v>0</v>
      </c>
      <c r="AF25" s="485">
        <f>'8. Routing factors'!AF61*'7. Network costs'!F$273</f>
        <v>0</v>
      </c>
      <c r="AG25" s="485">
        <f>'8. Routing factors'!AG61*'7. Network costs'!$F$274</f>
        <v>0</v>
      </c>
      <c r="AH25" s="485">
        <f>'8. Routing factors'!AH61*'7. Network costs'!$F$275</f>
        <v>0</v>
      </c>
      <c r="AI25" s="485">
        <f>'8. Routing factors'!AI61*'7. Network costs'!$F$276</f>
        <v>541468.71564546367</v>
      </c>
      <c r="AJ25" s="485">
        <f>'8. Routing factors'!AJ61*'7. Network costs'!$F$277</f>
        <v>1819723.1741670079</v>
      </c>
      <c r="AK25" s="485">
        <f>'8. Routing factors'!AK61*'7. Network costs'!$F$278</f>
        <v>620725.60429930559</v>
      </c>
      <c r="AL25" s="485">
        <f>'8. Routing factors'!AL61*'7. Network costs'!$F$279</f>
        <v>221218.91006213208</v>
      </c>
      <c r="AM25" s="485">
        <f>'8. Routing factors'!AM61*'7. Network costs'!$F$280</f>
        <v>234862.5243810844</v>
      </c>
      <c r="AN25" s="485">
        <f>'8. Routing factors'!AN61*'7. Network costs'!$F$281</f>
        <v>403.6091340728716</v>
      </c>
      <c r="AO25" s="485">
        <f>'8. Routing factors'!AO61*'7. Network costs'!$F$282</f>
        <v>197.32002110229283</v>
      </c>
      <c r="AP25" s="485">
        <f>'8. Routing factors'!AP61*'7. Network costs'!$F$283</f>
        <v>0</v>
      </c>
      <c r="AQ25" s="485">
        <f>'8. Routing factors'!AQ61*'7. Network costs'!$F$284</f>
        <v>0</v>
      </c>
      <c r="AR25" s="485">
        <f>'8. Routing factors'!AR61*'7. Network costs'!$F$285</f>
        <v>986.60010551146399</v>
      </c>
      <c r="AS25" s="485">
        <f>'8. Routing factors'!AS61*'7. Network costs'!$F$286</f>
        <v>0</v>
      </c>
      <c r="AT25" s="485">
        <f>'8. Routing factors'!AT61*'7. Network costs'!$F$287</f>
        <v>1103.8201374927285</v>
      </c>
      <c r="AU25" s="485">
        <f>'8. Routing factors'!AU61*'7. Network costs'!$F$288</f>
        <v>0</v>
      </c>
      <c r="AV25" s="485">
        <f>'8. Routing factors'!AV61*'7. Network costs'!$F$289</f>
        <v>7987.8506545758519</v>
      </c>
      <c r="AW25" s="485">
        <f>'8. Routing factors'!AW61*'7. Network costs'!$F$290</f>
        <v>0</v>
      </c>
      <c r="AX25" s="485">
        <f>'8. Routing factors'!AX61*'7. Network costs'!$F$291</f>
        <v>0</v>
      </c>
      <c r="AY25" s="485">
        <f>'8. Routing factors'!AY61*'7. Network costs'!$F$292</f>
        <v>0</v>
      </c>
      <c r="AZ25" s="485">
        <f>'8. Routing factors'!AZ61*'7. Network costs'!$F$293</f>
        <v>0</v>
      </c>
      <c r="BA25" s="485">
        <f>'8. Routing factors'!BA61*'7. Network costs'!$F$294</f>
        <v>0</v>
      </c>
      <c r="BB25" s="485">
        <f>'8. Routing factors'!BB61*'7. Network costs'!$F$295</f>
        <v>0</v>
      </c>
      <c r="BC25" s="485">
        <f>'8. Routing factors'!BC61*'7. Network costs'!$F$296</f>
        <v>0</v>
      </c>
      <c r="BD25" s="485">
        <f>'8. Routing factors'!BD61*'7. Network costs'!$F$297</f>
        <v>0</v>
      </c>
      <c r="BE25" s="485">
        <f>'8. Routing factors'!BE61*'7. Network costs'!$F$298</f>
        <v>0</v>
      </c>
      <c r="BF25" s="485">
        <f>'8. Routing factors'!BF61*'7. Network costs'!$F$299</f>
        <v>0</v>
      </c>
      <c r="BG25" s="485">
        <f>'8. Routing factors'!BG61*'7. Network costs'!$F$300</f>
        <v>0</v>
      </c>
      <c r="BH25" s="245"/>
      <c r="BI25" s="351">
        <f t="shared" si="0"/>
        <v>10234443.317959972</v>
      </c>
      <c r="BJ25" s="486">
        <f>'2. Traffic'!F218</f>
        <v>50</v>
      </c>
      <c r="BK25" s="487">
        <f t="shared" si="1"/>
        <v>0.20468886635919942</v>
      </c>
      <c r="BL25" s="503"/>
    </row>
    <row r="26" spans="3:64" s="223" customFormat="1">
      <c r="C26" s="256" t="str">
        <f>'C. Masterfiles'!C122</f>
        <v>S13</v>
      </c>
      <c r="D26" s="256" t="str">
        <f>'C. Masterfiles'!D122</f>
        <v>MMS в мрежата (MMS on net)</v>
      </c>
      <c r="E26" s="485">
        <f>'8. Routing factors'!E62*'7. Network costs'!F$246</f>
        <v>7251.4359382725261</v>
      </c>
      <c r="F26" s="485">
        <f>'8. Routing factors'!F62*'7. Network costs'!F$247</f>
        <v>5252.5599135724478</v>
      </c>
      <c r="G26" s="485">
        <f>'8. Routing factors'!G62*'7. Network costs'!F$248</f>
        <v>8775.0722763342219</v>
      </c>
      <c r="H26" s="485">
        <f>'8. Routing factors'!H62*'7. Network costs'!F$249</f>
        <v>3100.6404575279144</v>
      </c>
      <c r="I26" s="485">
        <f>'8. Routing factors'!I62*'7. Network costs'!F$250</f>
        <v>9835.7713574955233</v>
      </c>
      <c r="J26" s="485">
        <f>'8. Routing factors'!J62*'7. Network costs'!F$251</f>
        <v>703.34682921124659</v>
      </c>
      <c r="K26" s="485">
        <f>'8. Routing factors'!K62*'7. Network costs'!F$252</f>
        <v>224.0407342127279</v>
      </c>
      <c r="L26" s="485">
        <f>'8. Routing factors'!L62*'7. Network costs'!F$253</f>
        <v>23.45439835894215</v>
      </c>
      <c r="M26" s="485">
        <f>'8. Routing factors'!M62*'7. Network costs'!F$254</f>
        <v>703.63195076826457</v>
      </c>
      <c r="N26" s="485">
        <f>'8. Routing factors'!N62*'7. Network costs'!F$255</f>
        <v>0</v>
      </c>
      <c r="O26" s="485">
        <f>'8. Routing factors'!O62*'7. Network costs'!F$256</f>
        <v>0</v>
      </c>
      <c r="P26" s="485">
        <f>'8. Routing factors'!P62*'7. Network costs'!F$257</f>
        <v>736284.66141650744</v>
      </c>
      <c r="Q26" s="485">
        <f>'8. Routing factors'!Q62*'7. Network costs'!F$258</f>
        <v>0</v>
      </c>
      <c r="R26" s="485">
        <f>'8. Routing factors'!R62*'7. Network costs'!F$259</f>
        <v>125.09012458102482</v>
      </c>
      <c r="S26" s="485">
        <f>'8. Routing factors'!S62*'7. Network costs'!F$260</f>
        <v>117.27199179471076</v>
      </c>
      <c r="T26" s="485">
        <f>'8. Routing factors'!T62*'7. Network costs'!F$261</f>
        <v>6841.7581116840956</v>
      </c>
      <c r="U26" s="485">
        <f>'8. Routing factors'!U62*'7. Network costs'!F$262</f>
        <v>524.82129439780249</v>
      </c>
      <c r="V26" s="485">
        <f>'8. Routing factors'!V62*'7. Network costs'!F$263</f>
        <v>0</v>
      </c>
      <c r="W26" s="485">
        <f>'8. Routing factors'!W62*'7. Network costs'!F$264</f>
        <v>0</v>
      </c>
      <c r="X26" s="485">
        <f>'8. Routing factors'!X62*'7. Network costs'!F$265</f>
        <v>0</v>
      </c>
      <c r="Y26" s="485">
        <f>'8. Routing factors'!Y62*'7. Network costs'!F$266</f>
        <v>0</v>
      </c>
      <c r="Z26" s="485">
        <f>'8. Routing factors'!Z62*'7. Network costs'!F$267</f>
        <v>0</v>
      </c>
      <c r="AA26" s="485">
        <f>'8. Routing factors'!AA62*'7. Network costs'!F$268</f>
        <v>0</v>
      </c>
      <c r="AB26" s="485">
        <f>'8. Routing factors'!AB62*'7. Network costs'!F$269</f>
        <v>142.86501140882078</v>
      </c>
      <c r="AC26" s="485">
        <f>'8. Routing factors'!AC62*'7. Network costs'!F$270</f>
        <v>179.98127341978275</v>
      </c>
      <c r="AD26" s="485">
        <f>'8. Routing factors'!AD62*'7. Network costs'!F$271</f>
        <v>0</v>
      </c>
      <c r="AE26" s="485">
        <f>'8. Routing factors'!AE62*'7. Network costs'!F$272</f>
        <v>0</v>
      </c>
      <c r="AF26" s="485">
        <f>'8. Routing factors'!AF62*'7. Network costs'!F$273</f>
        <v>0</v>
      </c>
      <c r="AG26" s="485">
        <f>'8. Routing factors'!AG62*'7. Network costs'!$F$274</f>
        <v>0</v>
      </c>
      <c r="AH26" s="485">
        <f>'8. Routing factors'!AH62*'7. Network costs'!$F$275</f>
        <v>0</v>
      </c>
      <c r="AI26" s="485">
        <f>'8. Routing factors'!AI62*'7. Network costs'!$F$276</f>
        <v>3228.9139113565207</v>
      </c>
      <c r="AJ26" s="485">
        <f>'8. Routing factors'!AJ62*'7. Network costs'!$F$277</f>
        <v>10851.466210529761</v>
      </c>
      <c r="AK26" s="485">
        <f>'8. Routing factors'!AK62*'7. Network costs'!$F$278</f>
        <v>3701.5426393896082</v>
      </c>
      <c r="AL26" s="485">
        <f>'8. Routing factors'!AL62*'7. Network costs'!$F$279</f>
        <v>1319.1839076118367</v>
      </c>
      <c r="AM26" s="485">
        <f>'8. Routing factors'!AM62*'7. Network costs'!$F$280</f>
        <v>1400.5442056359489</v>
      </c>
      <c r="AN26" s="485">
        <f>'8. Routing factors'!AN62*'7. Network costs'!$F$281</f>
        <v>1.2034113053096129</v>
      </c>
      <c r="AO26" s="485">
        <f>'8. Routing factors'!AO62*'7. Network costs'!$F$282</f>
        <v>0.58833441592914426</v>
      </c>
      <c r="AP26" s="485">
        <f>'8. Routing factors'!AP62*'7. Network costs'!$F$283</f>
        <v>0</v>
      </c>
      <c r="AQ26" s="485">
        <f>'8. Routing factors'!AQ62*'7. Network costs'!$F$284</f>
        <v>5037.0270111085401</v>
      </c>
      <c r="AR26" s="485">
        <f>'8. Routing factors'!AR62*'7. Network costs'!$F$285</f>
        <v>2.9416720796457207</v>
      </c>
      <c r="AS26" s="485">
        <f>'8. Routing factors'!AS62*'7. Network costs'!$F$286</f>
        <v>11.701357578780573</v>
      </c>
      <c r="AT26" s="485">
        <f>'8. Routing factors'!AT62*'7. Network costs'!$F$287</f>
        <v>3.2911783216663464</v>
      </c>
      <c r="AU26" s="485">
        <f>'8. Routing factors'!AU62*'7. Network costs'!$F$288</f>
        <v>0</v>
      </c>
      <c r="AV26" s="485">
        <f>'8. Routing factors'!AV62*'7. Network costs'!$F$289</f>
        <v>0</v>
      </c>
      <c r="AW26" s="485">
        <f>'8. Routing factors'!AW62*'7. Network costs'!$F$290</f>
        <v>0</v>
      </c>
      <c r="AX26" s="485">
        <f>'8. Routing factors'!AX62*'7. Network costs'!$F$291</f>
        <v>0</v>
      </c>
      <c r="AY26" s="485">
        <f>'8. Routing factors'!AY62*'7. Network costs'!$F$292</f>
        <v>0</v>
      </c>
      <c r="AZ26" s="485">
        <f>'8. Routing factors'!AZ62*'7. Network costs'!$F$293</f>
        <v>0</v>
      </c>
      <c r="BA26" s="485">
        <f>'8. Routing factors'!BA62*'7. Network costs'!$F$294</f>
        <v>0</v>
      </c>
      <c r="BB26" s="485">
        <f>'8. Routing factors'!BB62*'7. Network costs'!$F$295</f>
        <v>0</v>
      </c>
      <c r="BC26" s="485">
        <f>'8. Routing factors'!BC62*'7. Network costs'!$F$296</f>
        <v>0</v>
      </c>
      <c r="BD26" s="485">
        <f>'8. Routing factors'!BD62*'7. Network costs'!$F$297</f>
        <v>0</v>
      </c>
      <c r="BE26" s="485">
        <f>'8. Routing factors'!BE62*'7. Network costs'!$F$298</f>
        <v>0</v>
      </c>
      <c r="BF26" s="485">
        <f>'8. Routing factors'!BF62*'7. Network costs'!$F$299</f>
        <v>0</v>
      </c>
      <c r="BG26" s="485">
        <f>'8. Routing factors'!BG62*'7. Network costs'!$F$300</f>
        <v>0</v>
      </c>
      <c r="BH26" s="245"/>
      <c r="BI26" s="351">
        <f t="shared" si="0"/>
        <v>805644.80691888102</v>
      </c>
      <c r="BJ26" s="486">
        <f>'2. Traffic'!F219</f>
        <v>10</v>
      </c>
      <c r="BK26" s="487">
        <f t="shared" si="1"/>
        <v>8.056448069188811E-2</v>
      </c>
      <c r="BL26" s="503"/>
    </row>
    <row r="27" spans="3:64" s="223" customFormat="1">
      <c r="C27" s="256" t="str">
        <f>'C. Masterfiles'!C123</f>
        <v>S14</v>
      </c>
      <c r="D27" s="256" t="str">
        <f>'C. Masterfiles'!D123</f>
        <v>Изходящи MMS към други мрежи (MMS outgoing to other network)</v>
      </c>
      <c r="E27" s="485">
        <f>'8. Routing factors'!E63*'7. Network costs'!F$246</f>
        <v>3625.717969136263</v>
      </c>
      <c r="F27" s="485">
        <f>'8. Routing factors'!F63*'7. Network costs'!F$247</f>
        <v>2626.2799567862239</v>
      </c>
      <c r="G27" s="485">
        <f>'8. Routing factors'!G63*'7. Network costs'!F$248</f>
        <v>4387.5361381671109</v>
      </c>
      <c r="H27" s="485">
        <f>'8. Routing factors'!H63*'7. Network costs'!F$249</f>
        <v>1550.3202287639572</v>
      </c>
      <c r="I27" s="485">
        <f>'8. Routing factors'!I63*'7. Network costs'!F$250</f>
        <v>4917.8856787477616</v>
      </c>
      <c r="J27" s="485">
        <f>'8. Routing factors'!J63*'7. Network costs'!F$251</f>
        <v>351.67341460562329</v>
      </c>
      <c r="K27" s="485">
        <f>'8. Routing factors'!K63*'7. Network costs'!F$252</f>
        <v>168.03055065954592</v>
      </c>
      <c r="L27" s="485">
        <f>'8. Routing factors'!L63*'7. Network costs'!F$253</f>
        <v>23.45439835894215</v>
      </c>
      <c r="M27" s="485">
        <f>'8. Routing factors'!M63*'7. Network costs'!F$254</f>
        <v>703.63195076826457</v>
      </c>
      <c r="N27" s="485">
        <f>'8. Routing factors'!N63*'7. Network costs'!F$255</f>
        <v>0</v>
      </c>
      <c r="O27" s="485">
        <f>'8. Routing factors'!O63*'7. Network costs'!F$256</f>
        <v>0</v>
      </c>
      <c r="P27" s="485">
        <f>'8. Routing factors'!P63*'7. Network costs'!F$257</f>
        <v>736284.66141650744</v>
      </c>
      <c r="Q27" s="485">
        <f>'8. Routing factors'!Q63*'7. Network costs'!F$258</f>
        <v>0</v>
      </c>
      <c r="R27" s="485">
        <f>'8. Routing factors'!R63*'7. Network costs'!F$259</f>
        <v>125.09012458102482</v>
      </c>
      <c r="S27" s="485">
        <f>'8. Routing factors'!S63*'7. Network costs'!F$260</f>
        <v>117.27199179471076</v>
      </c>
      <c r="T27" s="485">
        <f>'8. Routing factors'!T63*'7. Network costs'!F$261</f>
        <v>6841.7581116840956</v>
      </c>
      <c r="U27" s="485">
        <f>'8. Routing factors'!U63*'7. Network costs'!F$262</f>
        <v>524.82129439780249</v>
      </c>
      <c r="V27" s="485">
        <f>'8. Routing factors'!V63*'7. Network costs'!F$263</f>
        <v>0</v>
      </c>
      <c r="W27" s="485">
        <f>'8. Routing factors'!W63*'7. Network costs'!F$264</f>
        <v>949.47400794689031</v>
      </c>
      <c r="X27" s="485">
        <f>'8. Routing factors'!X63*'7. Network costs'!F$265</f>
        <v>0</v>
      </c>
      <c r="Y27" s="485">
        <f>'8. Routing factors'!Y63*'7. Network costs'!F$266</f>
        <v>0</v>
      </c>
      <c r="Z27" s="485">
        <f>'8. Routing factors'!Z63*'7. Network costs'!F$267</f>
        <v>0</v>
      </c>
      <c r="AA27" s="485">
        <f>'8. Routing factors'!AA63*'7. Network costs'!F$268</f>
        <v>0</v>
      </c>
      <c r="AB27" s="485">
        <f>'8. Routing factors'!AB63*'7. Network costs'!F$269</f>
        <v>71.432505704410389</v>
      </c>
      <c r="AC27" s="485">
        <f>'8. Routing factors'!AC63*'7. Network costs'!F$270</f>
        <v>89.990636709891376</v>
      </c>
      <c r="AD27" s="485">
        <f>'8. Routing factors'!AD63*'7. Network costs'!F$271</f>
        <v>0</v>
      </c>
      <c r="AE27" s="485">
        <f>'8. Routing factors'!AE63*'7. Network costs'!F$272</f>
        <v>0</v>
      </c>
      <c r="AF27" s="485">
        <f>'8. Routing factors'!AF63*'7. Network costs'!F$273</f>
        <v>0</v>
      </c>
      <c r="AG27" s="485">
        <f>'8. Routing factors'!AG63*'7. Network costs'!$F$274</f>
        <v>0</v>
      </c>
      <c r="AH27" s="485">
        <f>'8. Routing factors'!AH63*'7. Network costs'!$F$275</f>
        <v>0</v>
      </c>
      <c r="AI27" s="485">
        <f>'8. Routing factors'!AI63*'7. Network costs'!$F$276</f>
        <v>1614.4569556782603</v>
      </c>
      <c r="AJ27" s="485">
        <f>'8. Routing factors'!AJ63*'7. Network costs'!$F$277</f>
        <v>5425.7331052648806</v>
      </c>
      <c r="AK27" s="485">
        <f>'8. Routing factors'!AK63*'7. Network costs'!$F$278</f>
        <v>1850.7713196948041</v>
      </c>
      <c r="AL27" s="485">
        <f>'8. Routing factors'!AL63*'7. Network costs'!$F$279</f>
        <v>659.59195380591837</v>
      </c>
      <c r="AM27" s="485">
        <f>'8. Routing factors'!AM63*'7. Network costs'!$F$280</f>
        <v>700.27210281797443</v>
      </c>
      <c r="AN27" s="485">
        <f>'8. Routing factors'!AN63*'7. Network costs'!$F$281</f>
        <v>1.2034113053096129</v>
      </c>
      <c r="AO27" s="485">
        <f>'8. Routing factors'!AO63*'7. Network costs'!$F$282</f>
        <v>0.58833441592914426</v>
      </c>
      <c r="AP27" s="485">
        <f>'8. Routing factors'!AP63*'7. Network costs'!$F$283</f>
        <v>0</v>
      </c>
      <c r="AQ27" s="485">
        <f>'8. Routing factors'!AQ63*'7. Network costs'!$F$284</f>
        <v>5037.0270111085401</v>
      </c>
      <c r="AR27" s="485">
        <f>'8. Routing factors'!AR63*'7. Network costs'!$F$285</f>
        <v>2.9416720796457207</v>
      </c>
      <c r="AS27" s="485">
        <f>'8. Routing factors'!AS63*'7. Network costs'!$F$286</f>
        <v>11.701357578780573</v>
      </c>
      <c r="AT27" s="485">
        <f>'8. Routing factors'!AT63*'7. Network costs'!$F$287</f>
        <v>3.2911783216663464</v>
      </c>
      <c r="AU27" s="485">
        <f>'8. Routing factors'!AU63*'7. Network costs'!$F$288</f>
        <v>0</v>
      </c>
      <c r="AV27" s="485">
        <f>'8. Routing factors'!AV63*'7. Network costs'!$F$289</f>
        <v>23.816779580379386</v>
      </c>
      <c r="AW27" s="485">
        <f>'8. Routing factors'!AW63*'7. Network costs'!$F$290</f>
        <v>0</v>
      </c>
      <c r="AX27" s="485">
        <f>'8. Routing factors'!AX63*'7. Network costs'!$F$291</f>
        <v>0</v>
      </c>
      <c r="AY27" s="485">
        <f>'8. Routing factors'!AY63*'7. Network costs'!$F$292</f>
        <v>0</v>
      </c>
      <c r="AZ27" s="485">
        <f>'8. Routing factors'!AZ63*'7. Network costs'!$F$293</f>
        <v>0</v>
      </c>
      <c r="BA27" s="485">
        <f>'8. Routing factors'!BA63*'7. Network costs'!$F$294</f>
        <v>0</v>
      </c>
      <c r="BB27" s="485">
        <f>'8. Routing factors'!BB63*'7. Network costs'!$F$295</f>
        <v>0</v>
      </c>
      <c r="BC27" s="485">
        <f>'8. Routing factors'!BC63*'7. Network costs'!$F$296</f>
        <v>0</v>
      </c>
      <c r="BD27" s="485">
        <f>'8. Routing factors'!BD63*'7. Network costs'!$F$297</f>
        <v>0</v>
      </c>
      <c r="BE27" s="485">
        <f>'8. Routing factors'!BE63*'7. Network costs'!$F$298</f>
        <v>0</v>
      </c>
      <c r="BF27" s="485">
        <f>'8. Routing factors'!BF63*'7. Network costs'!$F$299</f>
        <v>0</v>
      </c>
      <c r="BG27" s="485">
        <f>'8. Routing factors'!BG63*'7. Network costs'!$F$300</f>
        <v>0</v>
      </c>
      <c r="BH27" s="245"/>
      <c r="BI27" s="351">
        <f t="shared" si="0"/>
        <v>778690.42555697216</v>
      </c>
      <c r="BJ27" s="486">
        <f>'2. Traffic'!F220</f>
        <v>10</v>
      </c>
      <c r="BK27" s="487">
        <f t="shared" si="1"/>
        <v>7.7869042555697224E-2</v>
      </c>
      <c r="BL27" s="503"/>
    </row>
    <row r="28" spans="3:64" s="223" customFormat="1">
      <c r="C28" s="256" t="str">
        <f>'C. Masterfiles'!C124</f>
        <v>S15</v>
      </c>
      <c r="D28" s="256" t="str">
        <f>'C. Masterfiles'!D124</f>
        <v>Входящи MMS от други мрежи (MMS incoming from other network)</v>
      </c>
      <c r="E28" s="485">
        <f>'8. Routing factors'!E64*'7. Network costs'!F$246</f>
        <v>3625.717969136263</v>
      </c>
      <c r="F28" s="485">
        <f>'8. Routing factors'!F64*'7. Network costs'!F$247</f>
        <v>2626.2799567862239</v>
      </c>
      <c r="G28" s="485">
        <f>'8. Routing factors'!G64*'7. Network costs'!F$248</f>
        <v>4387.5361381671109</v>
      </c>
      <c r="H28" s="485">
        <f>'8. Routing factors'!H64*'7. Network costs'!F$249</f>
        <v>1550.3202287639572</v>
      </c>
      <c r="I28" s="485">
        <f>'8. Routing factors'!I64*'7. Network costs'!F$250</f>
        <v>4917.8856787477616</v>
      </c>
      <c r="J28" s="485">
        <f>'8. Routing factors'!J64*'7. Network costs'!F$251</f>
        <v>351.67341460562329</v>
      </c>
      <c r="K28" s="485">
        <f>'8. Routing factors'!K64*'7. Network costs'!F$252</f>
        <v>168.03055065954592</v>
      </c>
      <c r="L28" s="485">
        <f>'8. Routing factors'!L64*'7. Network costs'!F$253</f>
        <v>23.45439835894215</v>
      </c>
      <c r="M28" s="485">
        <f>'8. Routing factors'!M64*'7. Network costs'!F$254</f>
        <v>703.63195076826457</v>
      </c>
      <c r="N28" s="485">
        <f>'8. Routing factors'!N64*'7. Network costs'!F$255</f>
        <v>0</v>
      </c>
      <c r="O28" s="485">
        <f>'8. Routing factors'!O64*'7. Network costs'!F$256</f>
        <v>0</v>
      </c>
      <c r="P28" s="485">
        <f>'8. Routing factors'!P64*'7. Network costs'!F$257</f>
        <v>736284.66141650744</v>
      </c>
      <c r="Q28" s="485">
        <f>'8. Routing factors'!Q64*'7. Network costs'!F$258</f>
        <v>0</v>
      </c>
      <c r="R28" s="485">
        <f>'8. Routing factors'!R64*'7. Network costs'!F$259</f>
        <v>125.09012458102482</v>
      </c>
      <c r="S28" s="485">
        <f>'8. Routing factors'!S64*'7. Network costs'!F$260</f>
        <v>117.27199179471076</v>
      </c>
      <c r="T28" s="485">
        <f>'8. Routing factors'!T64*'7. Network costs'!F$261</f>
        <v>6841.7581116840956</v>
      </c>
      <c r="U28" s="485">
        <f>'8. Routing factors'!U64*'7. Network costs'!F$262</f>
        <v>0</v>
      </c>
      <c r="V28" s="485">
        <f>'8. Routing factors'!V64*'7. Network costs'!F$263</f>
        <v>1413.5160639036042</v>
      </c>
      <c r="W28" s="485">
        <f>'8. Routing factors'!W64*'7. Network costs'!F$264</f>
        <v>949.47400794689031</v>
      </c>
      <c r="X28" s="485">
        <f>'8. Routing factors'!X64*'7. Network costs'!F$265</f>
        <v>0</v>
      </c>
      <c r="Y28" s="485">
        <f>'8. Routing factors'!Y64*'7. Network costs'!F$266</f>
        <v>0</v>
      </c>
      <c r="Z28" s="485">
        <f>'8. Routing factors'!Z64*'7. Network costs'!F$267</f>
        <v>0</v>
      </c>
      <c r="AA28" s="485">
        <f>'8. Routing factors'!AA64*'7. Network costs'!F$268</f>
        <v>0</v>
      </c>
      <c r="AB28" s="485">
        <f>'8. Routing factors'!AB64*'7. Network costs'!F$269</f>
        <v>71.432505704410389</v>
      </c>
      <c r="AC28" s="485">
        <f>'8. Routing factors'!AC64*'7. Network costs'!F$270</f>
        <v>89.990636709891376</v>
      </c>
      <c r="AD28" s="485">
        <f>'8. Routing factors'!AD64*'7. Network costs'!F$271</f>
        <v>0</v>
      </c>
      <c r="AE28" s="485">
        <f>'8. Routing factors'!AE64*'7. Network costs'!F$272</f>
        <v>0</v>
      </c>
      <c r="AF28" s="485">
        <f>'8. Routing factors'!AF64*'7. Network costs'!F$273</f>
        <v>0</v>
      </c>
      <c r="AG28" s="485">
        <f>'8. Routing factors'!AG64*'7. Network costs'!$F$274</f>
        <v>0</v>
      </c>
      <c r="AH28" s="485">
        <f>'8. Routing factors'!AH64*'7. Network costs'!$F$275</f>
        <v>0</v>
      </c>
      <c r="AI28" s="485">
        <f>'8. Routing factors'!AI64*'7. Network costs'!$F$276</f>
        <v>1614.4569556782603</v>
      </c>
      <c r="AJ28" s="485">
        <f>'8. Routing factors'!AJ64*'7. Network costs'!$F$277</f>
        <v>5425.7331052648806</v>
      </c>
      <c r="AK28" s="485">
        <f>'8. Routing factors'!AK64*'7. Network costs'!$F$278</f>
        <v>1850.7713196948041</v>
      </c>
      <c r="AL28" s="485">
        <f>'8. Routing factors'!AL64*'7. Network costs'!$F$279</f>
        <v>659.59195380591837</v>
      </c>
      <c r="AM28" s="485">
        <f>'8. Routing factors'!AM64*'7. Network costs'!$F$280</f>
        <v>700.27210281797443</v>
      </c>
      <c r="AN28" s="485">
        <f>'8. Routing factors'!AN64*'7. Network costs'!$F$281</f>
        <v>1.2034113053096129</v>
      </c>
      <c r="AO28" s="485">
        <f>'8. Routing factors'!AO64*'7. Network costs'!$F$282</f>
        <v>0.58833441592914426</v>
      </c>
      <c r="AP28" s="485">
        <f>'8. Routing factors'!AP64*'7. Network costs'!$F$283</f>
        <v>0</v>
      </c>
      <c r="AQ28" s="485">
        <f>'8. Routing factors'!AQ64*'7. Network costs'!$F$284</f>
        <v>5037.0270111085401</v>
      </c>
      <c r="AR28" s="485">
        <f>'8. Routing factors'!AR64*'7. Network costs'!$F$285</f>
        <v>2.9416720796457207</v>
      </c>
      <c r="AS28" s="485">
        <f>'8. Routing factors'!AS64*'7. Network costs'!$F$286</f>
        <v>11.701357578780573</v>
      </c>
      <c r="AT28" s="485">
        <f>'8. Routing factors'!AT64*'7. Network costs'!$F$287</f>
        <v>0</v>
      </c>
      <c r="AU28" s="485">
        <f>'8. Routing factors'!AU64*'7. Network costs'!$F$288</f>
        <v>2.4175155913273283</v>
      </c>
      <c r="AV28" s="485">
        <f>'8. Routing factors'!AV64*'7. Network costs'!$F$289</f>
        <v>23.816779580379386</v>
      </c>
      <c r="AW28" s="485">
        <f>'8. Routing factors'!AW64*'7. Network costs'!$F$290</f>
        <v>0</v>
      </c>
      <c r="AX28" s="485">
        <f>'8. Routing factors'!AX64*'7. Network costs'!$F$291</f>
        <v>0</v>
      </c>
      <c r="AY28" s="485">
        <f>'8. Routing factors'!AY64*'7. Network costs'!$F$292</f>
        <v>0</v>
      </c>
      <c r="AZ28" s="485">
        <f>'8. Routing factors'!AZ64*'7. Network costs'!$F$293</f>
        <v>0</v>
      </c>
      <c r="BA28" s="485">
        <f>'8. Routing factors'!BA64*'7. Network costs'!$F$294</f>
        <v>0</v>
      </c>
      <c r="BB28" s="485">
        <f>'8. Routing factors'!BB64*'7. Network costs'!$F$295</f>
        <v>0</v>
      </c>
      <c r="BC28" s="485">
        <f>'8. Routing factors'!BC64*'7. Network costs'!$F$296</f>
        <v>0</v>
      </c>
      <c r="BD28" s="485">
        <f>'8. Routing factors'!BD64*'7. Network costs'!$F$297</f>
        <v>0</v>
      </c>
      <c r="BE28" s="485">
        <f>'8. Routing factors'!BE64*'7. Network costs'!$F$298</f>
        <v>0</v>
      </c>
      <c r="BF28" s="485">
        <f>'8. Routing factors'!BF64*'7. Network costs'!$F$299</f>
        <v>0</v>
      </c>
      <c r="BG28" s="485">
        <f>'8. Routing factors'!BG64*'7. Network costs'!$F$300</f>
        <v>0</v>
      </c>
      <c r="BH28" s="245"/>
      <c r="BI28" s="351">
        <f t="shared" si="0"/>
        <v>779578.24666374759</v>
      </c>
      <c r="BJ28" s="486">
        <f>'2. Traffic'!F221</f>
        <v>10</v>
      </c>
      <c r="BK28" s="487">
        <f t="shared" si="1"/>
        <v>7.7957824666374756E-2</v>
      </c>
      <c r="BL28" s="503"/>
    </row>
    <row r="29" spans="3:64" s="223" customFormat="1">
      <c r="C29" s="256" t="str">
        <f>'C. Masterfiles'!C125</f>
        <v>S16</v>
      </c>
      <c r="D29" s="256" t="str">
        <f>'C. Masterfiles'!D125</f>
        <v>SMS в мрежата (SMS on net)</v>
      </c>
      <c r="E29" s="485">
        <f>'8. Routing factors'!E65*'7. Network costs'!F$246</f>
        <v>392.37293603783473</v>
      </c>
      <c r="F29" s="485">
        <f>'8. Routing factors'!F65*'7. Network costs'!F$247</f>
        <v>284.21437802759237</v>
      </c>
      <c r="G29" s="485">
        <f>'8. Routing factors'!G65*'7. Network costs'!F$248</f>
        <v>474.81642288764363</v>
      </c>
      <c r="H29" s="485">
        <f>'8. Routing factors'!H65*'7. Network costs'!F$249</f>
        <v>167.77468769968192</v>
      </c>
      <c r="I29" s="485">
        <f>'8. Routing factors'!I65*'7. Network costs'!F$250</f>
        <v>532.21051921155595</v>
      </c>
      <c r="J29" s="485">
        <f>'8. Routing factors'!J65*'7. Network costs'!F$251</f>
        <v>38.057877471404971</v>
      </c>
      <c r="K29" s="485">
        <f>'8. Routing factors'!K65*'7. Network costs'!F$252</f>
        <v>12.122774223399123</v>
      </c>
      <c r="L29" s="485">
        <f>'8. Routing factors'!L65*'7. Network costs'!F$253</f>
        <v>1.2691101769964006</v>
      </c>
      <c r="M29" s="485">
        <f>'8. Routing factors'!M65*'7. Network costs'!F$254</f>
        <v>38.073305309892021</v>
      </c>
      <c r="N29" s="485">
        <f>'8. Routing factors'!N65*'7. Network costs'!F$255</f>
        <v>101312.76941091144</v>
      </c>
      <c r="O29" s="485">
        <f>'8. Routing factors'!O65*'7. Network costs'!F$256</f>
        <v>135686.74474675639</v>
      </c>
      <c r="P29" s="485">
        <f>'8. Routing factors'!P65*'7. Network costs'!F$257</f>
        <v>0</v>
      </c>
      <c r="Q29" s="485">
        <f>'8. Routing factors'!Q65*'7. Network costs'!F$258</f>
        <v>0</v>
      </c>
      <c r="R29" s="485">
        <f>'8. Routing factors'!R65*'7. Network costs'!F$259</f>
        <v>6.7685876106474705</v>
      </c>
      <c r="S29" s="485">
        <f>'8. Routing factors'!S65*'7. Network costs'!F$260</f>
        <v>6.3455508849820026</v>
      </c>
      <c r="T29" s="485">
        <f>'8. Routing factors'!T65*'7. Network costs'!F$261</f>
        <v>370.20539666819161</v>
      </c>
      <c r="U29" s="485">
        <f>'8. Routing factors'!U65*'7. Network costs'!F$262</f>
        <v>28.397916485917303</v>
      </c>
      <c r="V29" s="485">
        <f>'8. Routing factors'!V65*'7. Network costs'!F$263</f>
        <v>0</v>
      </c>
      <c r="W29" s="485">
        <f>'8. Routing factors'!W65*'7. Network costs'!F$264</f>
        <v>0</v>
      </c>
      <c r="X29" s="485">
        <f>'8. Routing factors'!X65*'7. Network costs'!F$265</f>
        <v>0</v>
      </c>
      <c r="Y29" s="485">
        <f>'8. Routing factors'!Y65*'7. Network costs'!F$266</f>
        <v>0</v>
      </c>
      <c r="Z29" s="485">
        <f>'8. Routing factors'!Z65*'7. Network costs'!F$267</f>
        <v>0</v>
      </c>
      <c r="AA29" s="485">
        <f>'8. Routing factors'!AA65*'7. Network costs'!F$268</f>
        <v>0</v>
      </c>
      <c r="AB29" s="485">
        <f>'8. Routing factors'!AB65*'7. Network costs'!F$269</f>
        <v>7.7303811908061615</v>
      </c>
      <c r="AC29" s="485">
        <f>'8. Routing factors'!AC65*'7. Network costs'!F$270</f>
        <v>9.7387305472592889</v>
      </c>
      <c r="AD29" s="485">
        <f>'8. Routing factors'!AD65*'7. Network costs'!F$271</f>
        <v>0</v>
      </c>
      <c r="AE29" s="485">
        <f>'8. Routing factors'!AE65*'7. Network costs'!F$272</f>
        <v>0</v>
      </c>
      <c r="AF29" s="485">
        <f>'8. Routing factors'!AF65*'7. Network costs'!F$273</f>
        <v>0</v>
      </c>
      <c r="AG29" s="485">
        <f>'8. Routing factors'!AG65*'7. Network costs'!$F$274</f>
        <v>0</v>
      </c>
      <c r="AH29" s="485">
        <f>'8. Routing factors'!AH65*'7. Network costs'!$F$275</f>
        <v>0</v>
      </c>
      <c r="AI29" s="485">
        <f>'8. Routing factors'!AI65*'7. Network costs'!$F$276</f>
        <v>174.71552426265842</v>
      </c>
      <c r="AJ29" s="485">
        <f>'8. Routing factors'!AJ65*'7. Network costs'!$F$277</f>
        <v>587.16945079366428</v>
      </c>
      <c r="AK29" s="485">
        <f>'8. Routing factors'!AK65*'7. Network costs'!$F$278</f>
        <v>200.28931726762676</v>
      </c>
      <c r="AL29" s="485">
        <f>'8. Routing factors'!AL65*'7. Network costs'!$F$279</f>
        <v>71.380629631105634</v>
      </c>
      <c r="AM29" s="485">
        <f>'8. Routing factors'!AM65*'7. Network costs'!$F$280</f>
        <v>75.783009971273003</v>
      </c>
      <c r="AN29" s="485">
        <f>'8. Routing factors'!AN65*'7. Network costs'!$F$281</f>
        <v>6.5116210243724854E-2</v>
      </c>
      <c r="AO29" s="485">
        <f>'8. Routing factors'!AO65*'7. Network costs'!$F$282</f>
        <v>3.1834591674709936E-2</v>
      </c>
      <c r="AP29" s="485">
        <f>'8. Routing factors'!AP65*'7. Network costs'!$F$283</f>
        <v>1732.737291821338</v>
      </c>
      <c r="AQ29" s="485">
        <f>'8. Routing factors'!AQ65*'7. Network costs'!$F$284</f>
        <v>0</v>
      </c>
      <c r="AR29" s="485">
        <f>'8. Routing factors'!AR65*'7. Network costs'!$F$285</f>
        <v>0.15917295837354967</v>
      </c>
      <c r="AS29" s="485">
        <f>'8. Routing factors'!AS65*'7. Network costs'!$F$286</f>
        <v>0.63315680754789438</v>
      </c>
      <c r="AT29" s="485">
        <f>'8. Routing factors'!AT65*'7. Network costs'!$F$287</f>
        <v>0.1780846320768758</v>
      </c>
      <c r="AU29" s="485">
        <f>'8. Routing factors'!AU65*'7. Network costs'!$F$288</f>
        <v>0</v>
      </c>
      <c r="AV29" s="485">
        <f>'8. Routing factors'!AV65*'7. Network costs'!$F$289</f>
        <v>0</v>
      </c>
      <c r="AW29" s="485">
        <f>'8. Routing factors'!AW65*'7. Network costs'!$F$290</f>
        <v>0</v>
      </c>
      <c r="AX29" s="485">
        <f>'8. Routing factors'!AX65*'7. Network costs'!$F$291</f>
        <v>0</v>
      </c>
      <c r="AY29" s="485">
        <f>'8. Routing factors'!AY65*'7. Network costs'!$F$292</f>
        <v>0</v>
      </c>
      <c r="AZ29" s="485">
        <f>'8. Routing factors'!AZ65*'7. Network costs'!$F$293</f>
        <v>0</v>
      </c>
      <c r="BA29" s="485">
        <f>'8. Routing factors'!BA65*'7. Network costs'!$F$294</f>
        <v>0</v>
      </c>
      <c r="BB29" s="485">
        <f>'8. Routing factors'!BB65*'7. Network costs'!$F$295</f>
        <v>0</v>
      </c>
      <c r="BC29" s="485">
        <f>'8. Routing factors'!BC65*'7. Network costs'!$F$296</f>
        <v>0</v>
      </c>
      <c r="BD29" s="485">
        <f>'8. Routing factors'!BD65*'7. Network costs'!$F$297</f>
        <v>0</v>
      </c>
      <c r="BE29" s="485">
        <f>'8. Routing factors'!BE65*'7. Network costs'!$F$298</f>
        <v>0</v>
      </c>
      <c r="BF29" s="485">
        <f>'8. Routing factors'!BF65*'7. Network costs'!$F$299</f>
        <v>0</v>
      </c>
      <c r="BG29" s="485">
        <f>'8. Routing factors'!BG65*'7. Network costs'!$F$300</f>
        <v>0</v>
      </c>
      <c r="BH29" s="245"/>
      <c r="BI29" s="351">
        <f t="shared" si="0"/>
        <v>242212.75532104922</v>
      </c>
      <c r="BJ29" s="486">
        <f>'2. Traffic'!F222</f>
        <v>300</v>
      </c>
      <c r="BK29" s="487">
        <f t="shared" si="1"/>
        <v>8.0737585107016415E-4</v>
      </c>
      <c r="BL29" s="503"/>
    </row>
    <row r="30" spans="3:64" s="223" customFormat="1">
      <c r="C30" s="256" t="str">
        <f>'C. Masterfiles'!C126</f>
        <v>S17</v>
      </c>
      <c r="D30" s="256" t="str">
        <f>'C. Masterfiles'!D126</f>
        <v>Изходящи SMS към други мрежи (SMS outgoing to other network)</v>
      </c>
      <c r="E30" s="485">
        <f>'8. Routing factors'!E66*'7. Network costs'!F$246</f>
        <v>65.395489339639113</v>
      </c>
      <c r="F30" s="485">
        <f>'8. Routing factors'!F66*'7. Network costs'!F$247</f>
        <v>47.369063004598736</v>
      </c>
      <c r="G30" s="485">
        <f>'8. Routing factors'!G66*'7. Network costs'!F$248</f>
        <v>79.136070481273933</v>
      </c>
      <c r="H30" s="485">
        <f>'8. Routing factors'!H66*'7. Network costs'!F$249</f>
        <v>27.962447949946988</v>
      </c>
      <c r="I30" s="485">
        <f>'8. Routing factors'!I66*'7. Network costs'!F$250</f>
        <v>88.701753201925982</v>
      </c>
      <c r="J30" s="485">
        <f>'8. Routing factors'!J66*'7. Network costs'!F$251</f>
        <v>6.3429795785674949</v>
      </c>
      <c r="K30" s="485">
        <f>'8. Routing factors'!K66*'7. Network costs'!F$252</f>
        <v>3.0306935558497803</v>
      </c>
      <c r="L30" s="485">
        <f>'8. Routing factors'!L66*'7. Network costs'!F$253</f>
        <v>0.4230367256654668</v>
      </c>
      <c r="M30" s="485">
        <f>'8. Routing factors'!M66*'7. Network costs'!F$254</f>
        <v>12.691101769964003</v>
      </c>
      <c r="N30" s="485">
        <f>'8. Routing factors'!N66*'7. Network costs'!F$255</f>
        <v>33770.923136970472</v>
      </c>
      <c r="O30" s="485">
        <f>'8. Routing factors'!O66*'7. Network costs'!F$256</f>
        <v>45228.914915585454</v>
      </c>
      <c r="P30" s="485">
        <f>'8. Routing factors'!P66*'7. Network costs'!F$257</f>
        <v>0</v>
      </c>
      <c r="Q30" s="485">
        <f>'8. Routing factors'!Q66*'7. Network costs'!F$258</f>
        <v>0</v>
      </c>
      <c r="R30" s="485">
        <f>'8. Routing factors'!R66*'7. Network costs'!F$259</f>
        <v>2.2561958702158229</v>
      </c>
      <c r="S30" s="485">
        <f>'8. Routing factors'!S66*'7. Network costs'!F$260</f>
        <v>2.1151836283273342</v>
      </c>
      <c r="T30" s="485">
        <f>'8. Routing factors'!T66*'7. Network costs'!F$261</f>
        <v>123.40179888939717</v>
      </c>
      <c r="U30" s="485">
        <f>'8. Routing factors'!U66*'7. Network costs'!F$262</f>
        <v>9.4659721619724326</v>
      </c>
      <c r="V30" s="485">
        <f>'8. Routing factors'!V66*'7. Network costs'!F$263</f>
        <v>0</v>
      </c>
      <c r="W30" s="485">
        <f>'8. Routing factors'!W66*'7. Network costs'!F$264</f>
        <v>17.125247438853332</v>
      </c>
      <c r="X30" s="485">
        <f>'8. Routing factors'!X66*'7. Network costs'!F$265</f>
        <v>0</v>
      </c>
      <c r="Y30" s="485">
        <f>'8. Routing factors'!Y66*'7. Network costs'!F$266</f>
        <v>0</v>
      </c>
      <c r="Z30" s="485">
        <f>'8. Routing factors'!Z66*'7. Network costs'!F$267</f>
        <v>0</v>
      </c>
      <c r="AA30" s="485">
        <f>'8. Routing factors'!AA66*'7. Network costs'!F$268</f>
        <v>0</v>
      </c>
      <c r="AB30" s="485">
        <f>'8. Routing factors'!AB66*'7. Network costs'!F$269</f>
        <v>1.2883968651343602</v>
      </c>
      <c r="AC30" s="485">
        <f>'8. Routing factors'!AC66*'7. Network costs'!F$270</f>
        <v>1.623121757876548</v>
      </c>
      <c r="AD30" s="485">
        <f>'8. Routing factors'!AD66*'7. Network costs'!F$271</f>
        <v>0</v>
      </c>
      <c r="AE30" s="485">
        <f>'8. Routing factors'!AE66*'7. Network costs'!F$272</f>
        <v>0</v>
      </c>
      <c r="AF30" s="485">
        <f>'8. Routing factors'!AF66*'7. Network costs'!F$273</f>
        <v>0</v>
      </c>
      <c r="AG30" s="485">
        <f>'8. Routing factors'!AG66*'7. Network costs'!$F$274</f>
        <v>0</v>
      </c>
      <c r="AH30" s="485">
        <f>'8. Routing factors'!AH66*'7. Network costs'!$F$275</f>
        <v>0</v>
      </c>
      <c r="AI30" s="485">
        <f>'8. Routing factors'!AI66*'7. Network costs'!$F$276</f>
        <v>29.119254043776401</v>
      </c>
      <c r="AJ30" s="485">
        <f>'8. Routing factors'!AJ66*'7. Network costs'!$F$277</f>
        <v>97.86157513227738</v>
      </c>
      <c r="AK30" s="485">
        <f>'8. Routing factors'!AK66*'7. Network costs'!$F$278</f>
        <v>33.381552877937793</v>
      </c>
      <c r="AL30" s="485">
        <f>'8. Routing factors'!AL66*'7. Network costs'!$F$279</f>
        <v>11.896771605184272</v>
      </c>
      <c r="AM30" s="485">
        <f>'8. Routing factors'!AM66*'7. Network costs'!$F$280</f>
        <v>12.630501661878831</v>
      </c>
      <c r="AN30" s="485">
        <f>'8. Routing factors'!AN66*'7. Network costs'!$F$281</f>
        <v>2.1705403414574949E-2</v>
      </c>
      <c r="AO30" s="485">
        <f>'8. Routing factors'!AO66*'7. Network costs'!$F$282</f>
        <v>1.0611530558236645E-2</v>
      </c>
      <c r="AP30" s="485">
        <f>'8. Routing factors'!AP66*'7. Network costs'!$F$283</f>
        <v>577.57909727377921</v>
      </c>
      <c r="AQ30" s="485">
        <f>'8. Routing factors'!AQ66*'7. Network costs'!$F$284</f>
        <v>0</v>
      </c>
      <c r="AR30" s="485">
        <f>'8. Routing factors'!AR66*'7. Network costs'!$F$285</f>
        <v>5.3057652791183213E-2</v>
      </c>
      <c r="AS30" s="485">
        <f>'8. Routing factors'!AS66*'7. Network costs'!$F$286</f>
        <v>0.21105226918263142</v>
      </c>
      <c r="AT30" s="485">
        <f>'8. Routing factors'!AT66*'7. Network costs'!$F$287</f>
        <v>5.9361544025625261E-2</v>
      </c>
      <c r="AU30" s="485">
        <f>'8. Routing factors'!AU66*'7. Network costs'!$F$288</f>
        <v>0</v>
      </c>
      <c r="AV30" s="485">
        <f>'8. Routing factors'!AV66*'7. Network costs'!$F$289</f>
        <v>0.42957283727290918</v>
      </c>
      <c r="AW30" s="485">
        <f>'8. Routing factors'!AW66*'7. Network costs'!$F$290</f>
        <v>0</v>
      </c>
      <c r="AX30" s="485">
        <f>'8. Routing factors'!AX66*'7. Network costs'!$F$291</f>
        <v>0</v>
      </c>
      <c r="AY30" s="485">
        <f>'8. Routing factors'!AY66*'7. Network costs'!$F$292</f>
        <v>0</v>
      </c>
      <c r="AZ30" s="485">
        <f>'8. Routing factors'!AZ66*'7. Network costs'!$F$293</f>
        <v>0</v>
      </c>
      <c r="BA30" s="485">
        <f>'8. Routing factors'!BA66*'7. Network costs'!$F$294</f>
        <v>0</v>
      </c>
      <c r="BB30" s="485">
        <f>'8. Routing factors'!BB66*'7. Network costs'!$F$295</f>
        <v>0</v>
      </c>
      <c r="BC30" s="485">
        <f>'8. Routing factors'!BC66*'7. Network costs'!$F$296</f>
        <v>0</v>
      </c>
      <c r="BD30" s="485">
        <f>'8. Routing factors'!BD66*'7. Network costs'!$F$297</f>
        <v>0</v>
      </c>
      <c r="BE30" s="485">
        <f>'8. Routing factors'!BE66*'7. Network costs'!$F$298</f>
        <v>0</v>
      </c>
      <c r="BF30" s="485">
        <f>'8. Routing factors'!BF66*'7. Network costs'!$F$299</f>
        <v>0</v>
      </c>
      <c r="BG30" s="485">
        <f>'8. Routing factors'!BG66*'7. Network costs'!$F$300</f>
        <v>0</v>
      </c>
      <c r="BH30" s="245"/>
      <c r="BI30" s="351">
        <f t="shared" si="0"/>
        <v>80251.420718607187</v>
      </c>
      <c r="BJ30" s="486">
        <f>'2. Traffic'!F223</f>
        <v>100</v>
      </c>
      <c r="BK30" s="487">
        <f t="shared" si="1"/>
        <v>8.0251420718607184E-4</v>
      </c>
      <c r="BL30" s="503"/>
    </row>
    <row r="31" spans="3:64" s="223" customFormat="1">
      <c r="C31" s="256" t="str">
        <f>'C. Masterfiles'!C127</f>
        <v>S18</v>
      </c>
      <c r="D31" s="256" t="str">
        <f>'C. Masterfiles'!D127</f>
        <v>Входящи SMS от други мрежи (SMS incoming from other network)</v>
      </c>
      <c r="E31" s="485">
        <f>'8. Routing factors'!E67*'7. Network costs'!F$246</f>
        <v>32.697744669819556</v>
      </c>
      <c r="F31" s="485">
        <f>'8. Routing factors'!F67*'7. Network costs'!F$247</f>
        <v>23.684531502299368</v>
      </c>
      <c r="G31" s="485">
        <f>'8. Routing factors'!G67*'7. Network costs'!F$248</f>
        <v>39.568035240636966</v>
      </c>
      <c r="H31" s="485">
        <f>'8. Routing factors'!H67*'7. Network costs'!F$249</f>
        <v>13.981223974973494</v>
      </c>
      <c r="I31" s="485">
        <f>'8. Routing factors'!I67*'7. Network costs'!F$250</f>
        <v>44.350876600962991</v>
      </c>
      <c r="J31" s="485">
        <f>'8. Routing factors'!J67*'7. Network costs'!F$251</f>
        <v>3.1714897892837475</v>
      </c>
      <c r="K31" s="485">
        <f>'8. Routing factors'!K67*'7. Network costs'!F$252</f>
        <v>1.5153467779248901</v>
      </c>
      <c r="L31" s="485">
        <f>'8. Routing factors'!L67*'7. Network costs'!F$253</f>
        <v>0.2115183628327334</v>
      </c>
      <c r="M31" s="485">
        <f>'8. Routing factors'!M67*'7. Network costs'!F$254</f>
        <v>6.3455508849820017</v>
      </c>
      <c r="N31" s="485">
        <f>'8. Routing factors'!N67*'7. Network costs'!F$255</f>
        <v>16885.461568485236</v>
      </c>
      <c r="O31" s="485">
        <f>'8. Routing factors'!O67*'7. Network costs'!F$256</f>
        <v>22614.457457792727</v>
      </c>
      <c r="P31" s="485">
        <f>'8. Routing factors'!P67*'7. Network costs'!F$257</f>
        <v>0</v>
      </c>
      <c r="Q31" s="485">
        <f>'8. Routing factors'!Q67*'7. Network costs'!F$258</f>
        <v>0</v>
      </c>
      <c r="R31" s="485">
        <f>'8. Routing factors'!R67*'7. Network costs'!F$259</f>
        <v>1.1280979351079115</v>
      </c>
      <c r="S31" s="485">
        <f>'8. Routing factors'!S67*'7. Network costs'!F$260</f>
        <v>1.0575918141636671</v>
      </c>
      <c r="T31" s="485">
        <f>'8. Routing factors'!T67*'7. Network costs'!F$261</f>
        <v>61.700899444698585</v>
      </c>
      <c r="U31" s="485">
        <f>'8. Routing factors'!U67*'7. Network costs'!F$262</f>
        <v>0</v>
      </c>
      <c r="V31" s="485">
        <f>'8. Routing factors'!V67*'7. Network costs'!F$263</f>
        <v>12.747485529112696</v>
      </c>
      <c r="W31" s="485">
        <f>'8. Routing factors'!W67*'7. Network costs'!F$264</f>
        <v>8.5626237194266661</v>
      </c>
      <c r="X31" s="485">
        <f>'8. Routing factors'!X67*'7. Network costs'!F$265</f>
        <v>0</v>
      </c>
      <c r="Y31" s="485">
        <f>'8. Routing factors'!Y67*'7. Network costs'!F$266</f>
        <v>0</v>
      </c>
      <c r="Z31" s="485">
        <f>'8. Routing factors'!Z67*'7. Network costs'!F$267</f>
        <v>0</v>
      </c>
      <c r="AA31" s="485">
        <f>'8. Routing factors'!AA67*'7. Network costs'!F$268</f>
        <v>0</v>
      </c>
      <c r="AB31" s="485">
        <f>'8. Routing factors'!AB67*'7. Network costs'!F$269</f>
        <v>0.64419843256718012</v>
      </c>
      <c r="AC31" s="485">
        <f>'8. Routing factors'!AC67*'7. Network costs'!F$270</f>
        <v>0.811560878938274</v>
      </c>
      <c r="AD31" s="485">
        <f>'8. Routing factors'!AD67*'7. Network costs'!F$271</f>
        <v>0</v>
      </c>
      <c r="AE31" s="485">
        <f>'8. Routing factors'!AE67*'7. Network costs'!F$272</f>
        <v>0</v>
      </c>
      <c r="AF31" s="485">
        <f>'8. Routing factors'!AF67*'7. Network costs'!F$273</f>
        <v>0</v>
      </c>
      <c r="AG31" s="485">
        <f>'8. Routing factors'!AG67*'7. Network costs'!$F$274</f>
        <v>0</v>
      </c>
      <c r="AH31" s="485">
        <f>'8. Routing factors'!AH67*'7. Network costs'!$F$275</f>
        <v>0</v>
      </c>
      <c r="AI31" s="485">
        <f>'8. Routing factors'!AI67*'7. Network costs'!$F$276</f>
        <v>14.5596270218882</v>
      </c>
      <c r="AJ31" s="485">
        <f>'8. Routing factors'!AJ67*'7. Network costs'!$F$277</f>
        <v>48.93078756613869</v>
      </c>
      <c r="AK31" s="485">
        <f>'8. Routing factors'!AK67*'7. Network costs'!$F$278</f>
        <v>16.690776438968896</v>
      </c>
      <c r="AL31" s="485">
        <f>'8. Routing factors'!AL67*'7. Network costs'!$F$279</f>
        <v>5.9483858025921359</v>
      </c>
      <c r="AM31" s="485">
        <f>'8. Routing factors'!AM67*'7. Network costs'!$F$280</f>
        <v>6.3152508309394157</v>
      </c>
      <c r="AN31" s="485">
        <f>'8. Routing factors'!AN67*'7. Network costs'!$F$281</f>
        <v>1.0852701707287474E-2</v>
      </c>
      <c r="AO31" s="485">
        <f>'8. Routing factors'!AO67*'7. Network costs'!$F$282</f>
        <v>5.3057652791183227E-3</v>
      </c>
      <c r="AP31" s="485">
        <f>'8. Routing factors'!AP67*'7. Network costs'!$F$283</f>
        <v>288.78954863688961</v>
      </c>
      <c r="AQ31" s="485">
        <f>'8. Routing factors'!AQ67*'7. Network costs'!$F$284</f>
        <v>0</v>
      </c>
      <c r="AR31" s="485">
        <f>'8. Routing factors'!AR67*'7. Network costs'!$F$285</f>
        <v>2.6528826395591606E-2</v>
      </c>
      <c r="AS31" s="485">
        <f>'8. Routing factors'!AS67*'7. Network costs'!$F$286</f>
        <v>0.10552613459131571</v>
      </c>
      <c r="AT31" s="485">
        <f>'8. Routing factors'!AT67*'7. Network costs'!$F$287</f>
        <v>0</v>
      </c>
      <c r="AU31" s="485">
        <f>'8. Routing factors'!AU67*'7. Network costs'!$F$288</f>
        <v>2.1801835722859566E-2</v>
      </c>
      <c r="AV31" s="485">
        <f>'8. Routing factors'!AV67*'7. Network costs'!$F$289</f>
        <v>0.21478641863645459</v>
      </c>
      <c r="AW31" s="485">
        <f>'8. Routing factors'!AW67*'7. Network costs'!$F$290</f>
        <v>0</v>
      </c>
      <c r="AX31" s="485">
        <f>'8. Routing factors'!AX67*'7. Network costs'!$F$291</f>
        <v>0</v>
      </c>
      <c r="AY31" s="485">
        <f>'8. Routing factors'!AY67*'7. Network costs'!$F$292</f>
        <v>0</v>
      </c>
      <c r="AZ31" s="485">
        <f>'8. Routing factors'!AZ67*'7. Network costs'!$F$293</f>
        <v>0</v>
      </c>
      <c r="BA31" s="485">
        <f>'8. Routing factors'!BA67*'7. Network costs'!$F$294</f>
        <v>0</v>
      </c>
      <c r="BB31" s="485">
        <f>'8. Routing factors'!BB67*'7. Network costs'!$F$295</f>
        <v>0</v>
      </c>
      <c r="BC31" s="485">
        <f>'8. Routing factors'!BC67*'7. Network costs'!$F$296</f>
        <v>0</v>
      </c>
      <c r="BD31" s="485">
        <f>'8. Routing factors'!BD67*'7. Network costs'!$F$297</f>
        <v>0</v>
      </c>
      <c r="BE31" s="485">
        <f>'8. Routing factors'!BE67*'7. Network costs'!$F$298</f>
        <v>0</v>
      </c>
      <c r="BF31" s="485">
        <f>'8. Routing factors'!BF67*'7. Network costs'!$F$299</f>
        <v>0</v>
      </c>
      <c r="BG31" s="485">
        <f>'8. Routing factors'!BG67*'7. Network costs'!$F$300</f>
        <v>0</v>
      </c>
      <c r="BH31" s="245"/>
      <c r="BI31" s="351">
        <f t="shared" si="0"/>
        <v>40133.716979815435</v>
      </c>
      <c r="BJ31" s="486">
        <f>'2. Traffic'!F224</f>
        <v>50</v>
      </c>
      <c r="BK31" s="487">
        <f t="shared" si="1"/>
        <v>8.0267433959630872E-4</v>
      </c>
      <c r="BL31" s="503"/>
    </row>
    <row r="32" spans="3:64" s="223" customFormat="1">
      <c r="C32" s="256" t="str">
        <f>'C. Masterfiles'!C128</f>
        <v>S19</v>
      </c>
      <c r="D32" s="256" t="str">
        <f>'C. Masterfiles'!D128</f>
        <v>Пренос на данни (Data services)</v>
      </c>
      <c r="E32" s="485">
        <f>'8. Routing factors'!E68*'7. Network costs'!F$246</f>
        <v>0</v>
      </c>
      <c r="F32" s="485">
        <f>'8. Routing factors'!F68*'7. Network costs'!F$247</f>
        <v>2309364.1394900517</v>
      </c>
      <c r="G32" s="485">
        <f>'8. Routing factors'!G68*'7. Network costs'!F$248</f>
        <v>0</v>
      </c>
      <c r="H32" s="485">
        <f>'8. Routing factors'!H68*'7. Network costs'!F$249</f>
        <v>1363241.5431501253</v>
      </c>
      <c r="I32" s="485">
        <f>'8. Routing factors'!I68*'7. Network costs'!F$250</f>
        <v>0</v>
      </c>
      <c r="J32" s="485">
        <f>'8. Routing factors'!J68*'7. Network costs'!F$251</f>
        <v>309236.63351414399</v>
      </c>
      <c r="K32" s="485">
        <f>'8. Routing factors'!K68*'7. Network costs'!F$252</f>
        <v>98502.757872208589</v>
      </c>
      <c r="L32" s="485">
        <f>'8. Routing factors'!L68*'7. Network costs'!F$253</f>
        <v>20624.132756104445</v>
      </c>
      <c r="M32" s="485">
        <f>'8. Routing factors'!M68*'7. Network costs'!F$254</f>
        <v>618723.98268313333</v>
      </c>
      <c r="N32" s="485">
        <f>'8. Routing factors'!N68*'7. Network costs'!F$255</f>
        <v>0</v>
      </c>
      <c r="O32" s="485">
        <f>'8. Routing factors'!O68*'7. Network costs'!F$256</f>
        <v>0</v>
      </c>
      <c r="P32" s="485">
        <f>'8. Routing factors'!P68*'7. Network costs'!F$257</f>
        <v>0</v>
      </c>
      <c r="Q32" s="485">
        <f>'8. Routing factors'!Q68*'7. Network costs'!F$258</f>
        <v>0</v>
      </c>
      <c r="R32" s="485">
        <f>'8. Routing factors'!R68*'7. Network costs'!F$259</f>
        <v>109995.37469922371</v>
      </c>
      <c r="S32" s="485">
        <f>'8. Routing factors'!S68*'7. Network costs'!F$260</f>
        <v>103120.66378052223</v>
      </c>
      <c r="T32" s="485">
        <f>'8. Routing factors'!T68*'7. Network costs'!F$261</f>
        <v>6016156.3482070668</v>
      </c>
      <c r="U32" s="485">
        <f>'8. Routing factors'!U68*'7. Network costs'!F$262</f>
        <v>461490.58625347906</v>
      </c>
      <c r="V32" s="485">
        <f>'8. Routing factors'!V68*'7. Network costs'!F$263</f>
        <v>0</v>
      </c>
      <c r="W32" s="485">
        <f>'8. Routing factors'!W68*'7. Network costs'!F$264</f>
        <v>0</v>
      </c>
      <c r="X32" s="485">
        <f>'8. Routing factors'!X68*'7. Network costs'!F$265</f>
        <v>0</v>
      </c>
      <c r="Y32" s="485">
        <f>'8. Routing factors'!Y68*'7. Network costs'!F$266</f>
        <v>465591.77118985029</v>
      </c>
      <c r="Z32" s="485">
        <f>'8. Routing factors'!Z68*'7. Network costs'!F$267</f>
        <v>311295.02923597657</v>
      </c>
      <c r="AA32" s="485">
        <f>'8. Routing factors'!AA68*'7. Network costs'!F$268</f>
        <v>600712.27829127759</v>
      </c>
      <c r="AB32" s="485">
        <f>'8. Routing factors'!AB68*'7. Network costs'!F$269</f>
        <v>62812.674117785129</v>
      </c>
      <c r="AC32" s="485">
        <f>'8. Routing factors'!AC68*'7. Network costs'!F$270</f>
        <v>79131.376977041975</v>
      </c>
      <c r="AD32" s="485">
        <f>'8. Routing factors'!AD68*'7. Network costs'!F$271</f>
        <v>0</v>
      </c>
      <c r="AE32" s="485">
        <f>'8. Routing factors'!AE68*'7. Network costs'!F$272</f>
        <v>0</v>
      </c>
      <c r="AF32" s="485">
        <f>'8. Routing factors'!AF68*'7. Network costs'!F$273</f>
        <v>0</v>
      </c>
      <c r="AG32" s="485">
        <f>'8. Routing factors'!AG68*'7. Network costs'!$F$274</f>
        <v>0</v>
      </c>
      <c r="AH32" s="485">
        <f>'8. Routing factors'!AH68*'7. Network costs'!$F$275</f>
        <v>0</v>
      </c>
      <c r="AI32" s="485">
        <f>'8. Routing factors'!AI68*'7. Network costs'!$F$276</f>
        <v>0</v>
      </c>
      <c r="AJ32" s="485">
        <f>'8. Routing factors'!AJ68*'7. Network costs'!$F$277</f>
        <v>4771004.4892074866</v>
      </c>
      <c r="AK32" s="485">
        <f>'8. Routing factors'!AK68*'7. Network costs'!$F$278</f>
        <v>0</v>
      </c>
      <c r="AL32" s="485">
        <f>'8. Routing factors'!AL68*'7. Network costs'!$F$279</f>
        <v>579998.33600358106</v>
      </c>
      <c r="AM32" s="485">
        <f>'8. Routing factors'!AM68*'7. Network costs'!$F$280</f>
        <v>0</v>
      </c>
      <c r="AN32" s="485">
        <f>'8. Routing factors'!AN68*'7. Network costs'!$F$281</f>
        <v>1058.1944648961698</v>
      </c>
      <c r="AO32" s="485">
        <f>'8. Routing factors'!AO68*'7. Network costs'!$F$282</f>
        <v>517.33951617146101</v>
      </c>
      <c r="AP32" s="485">
        <f>'8. Routing factors'!AP68*'7. Network costs'!$F$283</f>
        <v>0</v>
      </c>
      <c r="AQ32" s="485">
        <f>'8. Routing factors'!AQ68*'7. Network costs'!$F$284</f>
        <v>0</v>
      </c>
      <c r="AR32" s="485">
        <f>'8. Routing factors'!AR68*'7. Network costs'!$F$285</f>
        <v>2586.6975808573047</v>
      </c>
      <c r="AS32" s="485">
        <f>'8. Routing factors'!AS68*'7. Network costs'!$F$286</f>
        <v>10289.343109046773</v>
      </c>
      <c r="AT32" s="485">
        <f>'8. Routing factors'!AT68*'7. Network costs'!$F$287</f>
        <v>2894.0285566600728</v>
      </c>
      <c r="AU32" s="485">
        <f>'8. Routing factors'!AU68*'7. Network costs'!$F$288</f>
        <v>0</v>
      </c>
      <c r="AV32" s="485">
        <f>'8. Routing factors'!AV68*'7. Network costs'!$F$289</f>
        <v>0</v>
      </c>
      <c r="AW32" s="485">
        <f>'8. Routing factors'!AW68*'7. Network costs'!$F$290</f>
        <v>0</v>
      </c>
      <c r="AX32" s="485">
        <f>'8. Routing factors'!AX68*'7. Network costs'!$F$291</f>
        <v>2634.3315733595032</v>
      </c>
      <c r="AY32" s="485">
        <f>'8. Routing factors'!AY68*'7. Network costs'!$F$292</f>
        <v>0</v>
      </c>
      <c r="AZ32" s="485">
        <f>'8. Routing factors'!AZ68*'7. Network costs'!$F$293</f>
        <v>0</v>
      </c>
      <c r="BA32" s="485">
        <f>'8. Routing factors'!BA68*'7. Network costs'!$F$294</f>
        <v>0</v>
      </c>
      <c r="BB32" s="485">
        <f>'8. Routing factors'!BB68*'7. Network costs'!$F$295</f>
        <v>0</v>
      </c>
      <c r="BC32" s="485">
        <f>'8. Routing factors'!BC68*'7. Network costs'!$F$296</f>
        <v>0</v>
      </c>
      <c r="BD32" s="485">
        <f>'8. Routing factors'!BD68*'7. Network costs'!$F$297</f>
        <v>0</v>
      </c>
      <c r="BE32" s="485">
        <f>'8. Routing factors'!BE68*'7. Network costs'!$F$298</f>
        <v>0</v>
      </c>
      <c r="BF32" s="485">
        <f>'8. Routing factors'!BF68*'7. Network costs'!$F$299</f>
        <v>0</v>
      </c>
      <c r="BG32" s="485">
        <f>'8. Routing factors'!BG68*'7. Network costs'!$F$300</f>
        <v>0</v>
      </c>
      <c r="BH32" s="245"/>
      <c r="BI32" s="351">
        <f t="shared" si="0"/>
        <v>18300982.052230045</v>
      </c>
      <c r="BJ32" s="486">
        <f>'2. Traffic'!F225</f>
        <v>5000</v>
      </c>
      <c r="BK32" s="487">
        <f t="shared" si="1"/>
        <v>3.6601964104460089E-3</v>
      </c>
      <c r="BL32" s="503"/>
    </row>
    <row r="33" spans="3:64" s="223" customFormat="1">
      <c r="C33" s="256" t="str">
        <f>'C. Masterfiles'!C129</f>
        <v>S20</v>
      </c>
      <c r="D33" s="256" t="str">
        <f>'C. Masterfiles'!D129</f>
        <v>Subscribers</v>
      </c>
      <c r="E33" s="485">
        <f>'8. Routing factors'!E69*'7. Network costs'!F$246</f>
        <v>0</v>
      </c>
      <c r="F33" s="485">
        <f>'8. Routing factors'!F69*'7. Network costs'!F$247</f>
        <v>0</v>
      </c>
      <c r="G33" s="485">
        <f>'8. Routing factors'!G69*'7. Network costs'!F$248</f>
        <v>0</v>
      </c>
      <c r="H33" s="485">
        <f>'8. Routing factors'!H69*'7. Network costs'!F$249</f>
        <v>0</v>
      </c>
      <c r="I33" s="485">
        <f>'8. Routing factors'!I69*'7. Network costs'!F$250</f>
        <v>0</v>
      </c>
      <c r="J33" s="485">
        <f>'8. Routing factors'!J69*'7. Network costs'!F$251</f>
        <v>0</v>
      </c>
      <c r="K33" s="485">
        <f>'8. Routing factors'!K69*'7. Network costs'!F$252</f>
        <v>0</v>
      </c>
      <c r="L33" s="485">
        <f>'8. Routing factors'!L69*'7. Network costs'!F$253</f>
        <v>0</v>
      </c>
      <c r="M33" s="485">
        <f>'8. Routing factors'!M69*'7. Network costs'!F$254</f>
        <v>0</v>
      </c>
      <c r="N33" s="485">
        <f>'8. Routing factors'!N69*'7. Network costs'!F$255</f>
        <v>0</v>
      </c>
      <c r="O33" s="485">
        <f>'8. Routing factors'!O69*'7. Network costs'!F$256</f>
        <v>0</v>
      </c>
      <c r="P33" s="485">
        <f>'8. Routing factors'!P69*'7. Network costs'!F$257</f>
        <v>0</v>
      </c>
      <c r="Q33" s="485">
        <f>'8. Routing factors'!Q69*'7. Network costs'!F$258</f>
        <v>0</v>
      </c>
      <c r="R33" s="485">
        <f>'8. Routing factors'!R69*'7. Network costs'!F$259</f>
        <v>0</v>
      </c>
      <c r="S33" s="485">
        <f>'8. Routing factors'!S69*'7. Network costs'!F$260</f>
        <v>0</v>
      </c>
      <c r="T33" s="485">
        <f>'8. Routing factors'!T69*'7. Network costs'!F$261</f>
        <v>0</v>
      </c>
      <c r="U33" s="485">
        <f>'8. Routing factors'!U69*'7. Network costs'!F$262</f>
        <v>0</v>
      </c>
      <c r="V33" s="485">
        <f>'8. Routing factors'!V69*'7. Network costs'!F$263</f>
        <v>0</v>
      </c>
      <c r="W33" s="485">
        <f>'8. Routing factors'!W69*'7. Network costs'!F$264</f>
        <v>0</v>
      </c>
      <c r="X33" s="485">
        <f>'8. Routing factors'!X69*'7. Network costs'!F$265</f>
        <v>0</v>
      </c>
      <c r="Y33" s="485">
        <f>'8. Routing factors'!Y69*'7. Network costs'!F$266</f>
        <v>0</v>
      </c>
      <c r="Z33" s="485">
        <f>'8. Routing factors'!Z69*'7. Network costs'!F$267</f>
        <v>0</v>
      </c>
      <c r="AA33" s="485">
        <f>'8. Routing factors'!AA69*'7. Network costs'!F$268</f>
        <v>0</v>
      </c>
      <c r="AB33" s="485">
        <f>'8. Routing factors'!AB69*'7. Network costs'!F$269</f>
        <v>0</v>
      </c>
      <c r="AC33" s="485">
        <f>'8. Routing factors'!AC69*'7. Network costs'!F$270</f>
        <v>0</v>
      </c>
      <c r="AD33" s="485">
        <f>'8. Routing factors'!AD69*'7. Network costs'!F$271</f>
        <v>0</v>
      </c>
      <c r="AE33" s="485">
        <f>'8. Routing factors'!AE69*'7. Network costs'!F$272</f>
        <v>0</v>
      </c>
      <c r="AF33" s="485">
        <f>'8. Routing factors'!AF69*'7. Network costs'!F$273</f>
        <v>0</v>
      </c>
      <c r="AG33" s="485">
        <f>'8. Routing factors'!AG69*'7. Network costs'!$F$274</f>
        <v>0</v>
      </c>
      <c r="AH33" s="485">
        <f>'8. Routing factors'!AH69*'7. Network costs'!$F$275</f>
        <v>0</v>
      </c>
      <c r="AI33" s="485">
        <f>'8. Routing factors'!AI69*'7. Network costs'!$F$276</f>
        <v>0</v>
      </c>
      <c r="AJ33" s="485">
        <f>'8. Routing factors'!AJ69*'7. Network costs'!$F$277</f>
        <v>0</v>
      </c>
      <c r="AK33" s="485">
        <f>'8. Routing factors'!AK69*'7. Network costs'!$F$278</f>
        <v>0</v>
      </c>
      <c r="AL33" s="485">
        <f>'8. Routing factors'!AL69*'7. Network costs'!$F$279</f>
        <v>0</v>
      </c>
      <c r="AM33" s="485">
        <f>'8. Routing factors'!AM69*'7. Network costs'!$F$280</f>
        <v>0</v>
      </c>
      <c r="AN33" s="485">
        <f>'8. Routing factors'!AN69*'7. Network costs'!$F$281</f>
        <v>0</v>
      </c>
      <c r="AO33" s="485">
        <f>'8. Routing factors'!AO69*'7. Network costs'!$F$282</f>
        <v>0</v>
      </c>
      <c r="AP33" s="485">
        <f>'8. Routing factors'!AP69*'7. Network costs'!$F$283</f>
        <v>0</v>
      </c>
      <c r="AQ33" s="485">
        <f>'8. Routing factors'!AQ69*'7. Network costs'!$F$284</f>
        <v>0</v>
      </c>
      <c r="AR33" s="485">
        <f>'8. Routing factors'!AR69*'7. Network costs'!$F$285</f>
        <v>0</v>
      </c>
      <c r="AS33" s="485">
        <f>'8. Routing factors'!AS69*'7. Network costs'!$F$286</f>
        <v>0</v>
      </c>
      <c r="AT33" s="485">
        <f>'8. Routing factors'!AT69*'7. Network costs'!$F$287</f>
        <v>0</v>
      </c>
      <c r="AU33" s="485">
        <f>'8. Routing factors'!AU69*'7. Network costs'!$F$288</f>
        <v>0</v>
      </c>
      <c r="AV33" s="485">
        <f>'8. Routing factors'!AV69*'7. Network costs'!$F$289</f>
        <v>0</v>
      </c>
      <c r="AW33" s="485">
        <f>'8. Routing factors'!AW69*'7. Network costs'!$F$290</f>
        <v>0</v>
      </c>
      <c r="AX33" s="485">
        <f>'8. Routing factors'!AX69*'7. Network costs'!$F$291</f>
        <v>0</v>
      </c>
      <c r="AY33" s="485">
        <f>'8. Routing factors'!AY69*'7. Network costs'!$F$292</f>
        <v>0</v>
      </c>
      <c r="AZ33" s="485">
        <f>'8. Routing factors'!AZ69*'7. Network costs'!$F$293</f>
        <v>0</v>
      </c>
      <c r="BA33" s="485">
        <f>'8. Routing factors'!BA69*'7. Network costs'!$F$294</f>
        <v>0</v>
      </c>
      <c r="BB33" s="485">
        <f>'8. Routing factors'!BB69*'7. Network costs'!$F$295</f>
        <v>0</v>
      </c>
      <c r="BC33" s="485">
        <f>'8. Routing factors'!BC69*'7. Network costs'!$F$296</f>
        <v>0</v>
      </c>
      <c r="BD33" s="485">
        <f>'8. Routing factors'!BD69*'7. Network costs'!$F$297</f>
        <v>0</v>
      </c>
      <c r="BE33" s="485">
        <f>'8. Routing factors'!BE69*'7. Network costs'!$F$298</f>
        <v>0</v>
      </c>
      <c r="BF33" s="485">
        <f>'8. Routing factors'!BF69*'7. Network costs'!$F$299</f>
        <v>0</v>
      </c>
      <c r="BG33" s="485">
        <f>'8. Routing factors'!BG69*'7. Network costs'!$F$300</f>
        <v>0</v>
      </c>
      <c r="BH33" s="245"/>
      <c r="BI33" s="351">
        <f t="shared" si="0"/>
        <v>0</v>
      </c>
      <c r="BJ33" s="486">
        <f>'2. Traffic'!F226</f>
        <v>0</v>
      </c>
      <c r="BK33" s="487" t="str">
        <f t="shared" si="1"/>
        <v/>
      </c>
      <c r="BL33" s="503"/>
    </row>
    <row r="34" spans="3:64" s="223" customFormat="1">
      <c r="C34" s="256" t="str">
        <f>'C. Masterfiles'!C130</f>
        <v>S21</v>
      </c>
      <c r="D34" s="256" t="str">
        <f>'C. Masterfiles'!D130</f>
        <v>OTHER: complete as required</v>
      </c>
      <c r="E34" s="485">
        <f>'8. Routing factors'!E70*'7. Network costs'!F$246</f>
        <v>0</v>
      </c>
      <c r="F34" s="485">
        <f>'8. Routing factors'!F70*'7. Network costs'!F$247</f>
        <v>0</v>
      </c>
      <c r="G34" s="485">
        <f>'8. Routing factors'!G70*'7. Network costs'!F$248</f>
        <v>0</v>
      </c>
      <c r="H34" s="485">
        <f>'8. Routing factors'!H70*'7. Network costs'!F$249</f>
        <v>0</v>
      </c>
      <c r="I34" s="485">
        <f>'8. Routing factors'!I70*'7. Network costs'!F$250</f>
        <v>0</v>
      </c>
      <c r="J34" s="485">
        <f>'8. Routing factors'!J70*'7. Network costs'!F$251</f>
        <v>0</v>
      </c>
      <c r="K34" s="485">
        <f>'8. Routing factors'!K70*'7. Network costs'!F$252</f>
        <v>0</v>
      </c>
      <c r="L34" s="485">
        <f>'8. Routing factors'!L70*'7. Network costs'!F$253</f>
        <v>0</v>
      </c>
      <c r="M34" s="485">
        <f>'8. Routing factors'!M70*'7. Network costs'!F$254</f>
        <v>0</v>
      </c>
      <c r="N34" s="485">
        <f>'8. Routing factors'!N70*'7. Network costs'!F$255</f>
        <v>0</v>
      </c>
      <c r="O34" s="485">
        <f>'8. Routing factors'!O70*'7. Network costs'!F$256</f>
        <v>0</v>
      </c>
      <c r="P34" s="485">
        <f>'8. Routing factors'!P70*'7. Network costs'!F$257</f>
        <v>0</v>
      </c>
      <c r="Q34" s="485">
        <f>'8. Routing factors'!Q70*'7. Network costs'!F$258</f>
        <v>0</v>
      </c>
      <c r="R34" s="485">
        <f>'8. Routing factors'!R70*'7. Network costs'!F$259</f>
        <v>0</v>
      </c>
      <c r="S34" s="485">
        <f>'8. Routing factors'!S70*'7. Network costs'!F$260</f>
        <v>0</v>
      </c>
      <c r="T34" s="485">
        <f>'8. Routing factors'!T70*'7. Network costs'!F$261</f>
        <v>0</v>
      </c>
      <c r="U34" s="485">
        <f>'8. Routing factors'!U70*'7. Network costs'!F$262</f>
        <v>0</v>
      </c>
      <c r="V34" s="485">
        <f>'8. Routing factors'!V70*'7. Network costs'!F$263</f>
        <v>0</v>
      </c>
      <c r="W34" s="485">
        <f>'8. Routing factors'!W70*'7. Network costs'!F$264</f>
        <v>0</v>
      </c>
      <c r="X34" s="485">
        <f>'8. Routing factors'!X70*'7. Network costs'!F$265</f>
        <v>0</v>
      </c>
      <c r="Y34" s="485">
        <f>'8. Routing factors'!Y70*'7. Network costs'!F$266</f>
        <v>0</v>
      </c>
      <c r="Z34" s="485">
        <f>'8. Routing factors'!Z70*'7. Network costs'!F$267</f>
        <v>0</v>
      </c>
      <c r="AA34" s="485">
        <f>'8. Routing factors'!AA70*'7. Network costs'!F$268</f>
        <v>0</v>
      </c>
      <c r="AB34" s="485">
        <f>'8. Routing factors'!AB70*'7. Network costs'!F$269</f>
        <v>0</v>
      </c>
      <c r="AC34" s="485">
        <f>'8. Routing factors'!AC70*'7. Network costs'!F$270</f>
        <v>0</v>
      </c>
      <c r="AD34" s="485">
        <f>'8. Routing factors'!AD70*'7. Network costs'!F$271</f>
        <v>0</v>
      </c>
      <c r="AE34" s="485">
        <f>'8. Routing factors'!AE70*'7. Network costs'!F$272</f>
        <v>0</v>
      </c>
      <c r="AF34" s="485">
        <f>'8. Routing factors'!AF70*'7. Network costs'!F$273</f>
        <v>0</v>
      </c>
      <c r="AG34" s="485">
        <f>'8. Routing factors'!AG70*'7. Network costs'!$F$274</f>
        <v>0</v>
      </c>
      <c r="AH34" s="485">
        <f>'8. Routing factors'!AH70*'7. Network costs'!$F$275</f>
        <v>0</v>
      </c>
      <c r="AI34" s="485">
        <f>'8. Routing factors'!AI70*'7. Network costs'!$F$276</f>
        <v>0</v>
      </c>
      <c r="AJ34" s="485">
        <f>'8. Routing factors'!AJ70*'7. Network costs'!$F$277</f>
        <v>0</v>
      </c>
      <c r="AK34" s="485">
        <f>'8. Routing factors'!AK70*'7. Network costs'!$F$278</f>
        <v>0</v>
      </c>
      <c r="AL34" s="485">
        <f>'8. Routing factors'!AL70*'7. Network costs'!$F$279</f>
        <v>0</v>
      </c>
      <c r="AM34" s="485">
        <f>'8. Routing factors'!AM70*'7. Network costs'!$F$280</f>
        <v>0</v>
      </c>
      <c r="AN34" s="485">
        <f>'8. Routing factors'!AN70*'7. Network costs'!$F$281</f>
        <v>0</v>
      </c>
      <c r="AO34" s="485">
        <f>'8. Routing factors'!AO70*'7. Network costs'!$F$282</f>
        <v>0</v>
      </c>
      <c r="AP34" s="485">
        <f>'8. Routing factors'!AP70*'7. Network costs'!$F$283</f>
        <v>0</v>
      </c>
      <c r="AQ34" s="485">
        <f>'8. Routing factors'!AQ70*'7. Network costs'!$F$284</f>
        <v>0</v>
      </c>
      <c r="AR34" s="485">
        <f>'8. Routing factors'!AR70*'7. Network costs'!$F$285</f>
        <v>0</v>
      </c>
      <c r="AS34" s="485">
        <f>'8. Routing factors'!AS70*'7. Network costs'!$F$286</f>
        <v>0</v>
      </c>
      <c r="AT34" s="485">
        <f>'8. Routing factors'!AT70*'7. Network costs'!$F$287</f>
        <v>0</v>
      </c>
      <c r="AU34" s="485">
        <f>'8. Routing factors'!AU70*'7. Network costs'!$F$288</f>
        <v>0</v>
      </c>
      <c r="AV34" s="485">
        <f>'8. Routing factors'!AV70*'7. Network costs'!$F$289</f>
        <v>0</v>
      </c>
      <c r="AW34" s="485">
        <f>'8. Routing factors'!AW70*'7. Network costs'!$F$290</f>
        <v>0</v>
      </c>
      <c r="AX34" s="485">
        <f>'8. Routing factors'!AX70*'7. Network costs'!$F$291</f>
        <v>0</v>
      </c>
      <c r="AY34" s="485">
        <f>'8. Routing factors'!AY70*'7. Network costs'!$F$292</f>
        <v>0</v>
      </c>
      <c r="AZ34" s="485">
        <f>'8. Routing factors'!AZ70*'7. Network costs'!$F$293</f>
        <v>0</v>
      </c>
      <c r="BA34" s="485">
        <f>'8. Routing factors'!BA70*'7. Network costs'!$F$294</f>
        <v>0</v>
      </c>
      <c r="BB34" s="485">
        <f>'8. Routing factors'!BB70*'7. Network costs'!$F$295</f>
        <v>0</v>
      </c>
      <c r="BC34" s="485">
        <f>'8. Routing factors'!BC70*'7. Network costs'!$F$296</f>
        <v>0</v>
      </c>
      <c r="BD34" s="485">
        <f>'8. Routing factors'!BD70*'7. Network costs'!$F$297</f>
        <v>0</v>
      </c>
      <c r="BE34" s="485">
        <f>'8. Routing factors'!BE70*'7. Network costs'!$F$298</f>
        <v>0</v>
      </c>
      <c r="BF34" s="485">
        <f>'8. Routing factors'!BF70*'7. Network costs'!$F$299</f>
        <v>0</v>
      </c>
      <c r="BG34" s="485">
        <f>'8. Routing factors'!BG70*'7. Network costs'!$F$300</f>
        <v>0</v>
      </c>
      <c r="BH34" s="245"/>
      <c r="BI34" s="351">
        <f t="shared" si="0"/>
        <v>0</v>
      </c>
      <c r="BJ34" s="486">
        <f>'2. Traffic'!F227</f>
        <v>0</v>
      </c>
      <c r="BK34" s="487" t="str">
        <f t="shared" si="1"/>
        <v/>
      </c>
      <c r="BL34" s="503"/>
    </row>
    <row r="35" spans="3:64">
      <c r="C35" s="256" t="str">
        <f>'C. Masterfiles'!C131</f>
        <v>S22</v>
      </c>
      <c r="D35" s="256" t="str">
        <f>'C. Masterfiles'!D131</f>
        <v>OTHER: complete as required</v>
      </c>
      <c r="E35" s="485">
        <f>'8. Routing factors'!E71*'7. Network costs'!F$246</f>
        <v>0</v>
      </c>
      <c r="F35" s="485">
        <f>'8. Routing factors'!F71*'7. Network costs'!F$247</f>
        <v>0</v>
      </c>
      <c r="G35" s="485">
        <f>'8. Routing factors'!G71*'7. Network costs'!F$248</f>
        <v>0</v>
      </c>
      <c r="H35" s="485">
        <f>'8. Routing factors'!H71*'7. Network costs'!F$249</f>
        <v>0</v>
      </c>
      <c r="I35" s="485">
        <f>'8. Routing factors'!I71*'7. Network costs'!F$250</f>
        <v>0</v>
      </c>
      <c r="J35" s="485">
        <f>'8. Routing factors'!J71*'7. Network costs'!F$251</f>
        <v>0</v>
      </c>
      <c r="K35" s="485">
        <f>'8. Routing factors'!K71*'7. Network costs'!F$252</f>
        <v>0</v>
      </c>
      <c r="L35" s="485">
        <f>'8. Routing factors'!L71*'7. Network costs'!F$253</f>
        <v>0</v>
      </c>
      <c r="M35" s="485">
        <f>'8. Routing factors'!M71*'7. Network costs'!F$254</f>
        <v>0</v>
      </c>
      <c r="N35" s="485">
        <f>'8. Routing factors'!N71*'7. Network costs'!F$255</f>
        <v>0</v>
      </c>
      <c r="O35" s="485">
        <f>'8. Routing factors'!O71*'7. Network costs'!F$256</f>
        <v>0</v>
      </c>
      <c r="P35" s="485">
        <f>'8. Routing factors'!P71*'7. Network costs'!F$257</f>
        <v>0</v>
      </c>
      <c r="Q35" s="485">
        <f>'8. Routing factors'!Q71*'7. Network costs'!F$258</f>
        <v>0</v>
      </c>
      <c r="R35" s="485">
        <f>'8. Routing factors'!R71*'7. Network costs'!F$259</f>
        <v>0</v>
      </c>
      <c r="S35" s="485">
        <f>'8. Routing factors'!S71*'7. Network costs'!F$260</f>
        <v>0</v>
      </c>
      <c r="T35" s="485">
        <f>'8. Routing factors'!T71*'7. Network costs'!F$261</f>
        <v>0</v>
      </c>
      <c r="U35" s="485">
        <f>'8. Routing factors'!U71*'7. Network costs'!F$262</f>
        <v>0</v>
      </c>
      <c r="V35" s="485">
        <f>'8. Routing factors'!V71*'7. Network costs'!F$263</f>
        <v>0</v>
      </c>
      <c r="W35" s="485">
        <f>'8. Routing factors'!W71*'7. Network costs'!F$264</f>
        <v>0</v>
      </c>
      <c r="X35" s="485">
        <f>'8. Routing factors'!X71*'7. Network costs'!F$265</f>
        <v>0</v>
      </c>
      <c r="Y35" s="485">
        <f>'8. Routing factors'!Y71*'7. Network costs'!F$266</f>
        <v>0</v>
      </c>
      <c r="Z35" s="485">
        <f>'8. Routing factors'!Z71*'7. Network costs'!F$267</f>
        <v>0</v>
      </c>
      <c r="AA35" s="485">
        <f>'8. Routing factors'!AA71*'7. Network costs'!F$268</f>
        <v>0</v>
      </c>
      <c r="AB35" s="485">
        <f>'8. Routing factors'!AB71*'7. Network costs'!F$269</f>
        <v>0</v>
      </c>
      <c r="AC35" s="485">
        <f>'8. Routing factors'!AC71*'7. Network costs'!F$270</f>
        <v>0</v>
      </c>
      <c r="AD35" s="485">
        <f>'8. Routing factors'!AD71*'7. Network costs'!F$271</f>
        <v>0</v>
      </c>
      <c r="AE35" s="485">
        <f>'8. Routing factors'!AE71*'7. Network costs'!F$272</f>
        <v>0</v>
      </c>
      <c r="AF35" s="485">
        <f>'8. Routing factors'!AF71*'7. Network costs'!F$273</f>
        <v>0</v>
      </c>
      <c r="AG35" s="485">
        <f>'8. Routing factors'!AG71*'7. Network costs'!$F$274</f>
        <v>0</v>
      </c>
      <c r="AH35" s="485">
        <f>'8. Routing factors'!AH71*'7. Network costs'!$F$275</f>
        <v>0</v>
      </c>
      <c r="AI35" s="485">
        <f>'8. Routing factors'!AI71*'7. Network costs'!$F$276</f>
        <v>0</v>
      </c>
      <c r="AJ35" s="485">
        <f>'8. Routing factors'!AJ71*'7. Network costs'!$F$277</f>
        <v>0</v>
      </c>
      <c r="AK35" s="485">
        <f>'8. Routing factors'!AK71*'7. Network costs'!$F$278</f>
        <v>0</v>
      </c>
      <c r="AL35" s="485">
        <f>'8. Routing factors'!AL71*'7. Network costs'!$F$279</f>
        <v>0</v>
      </c>
      <c r="AM35" s="485">
        <f>'8. Routing factors'!AM71*'7. Network costs'!$F$280</f>
        <v>0</v>
      </c>
      <c r="AN35" s="485">
        <f>'8. Routing factors'!AN71*'7. Network costs'!$F$281</f>
        <v>0</v>
      </c>
      <c r="AO35" s="485">
        <f>'8. Routing factors'!AO71*'7. Network costs'!$F$282</f>
        <v>0</v>
      </c>
      <c r="AP35" s="485">
        <f>'8. Routing factors'!AP71*'7. Network costs'!$F$283</f>
        <v>0</v>
      </c>
      <c r="AQ35" s="485">
        <f>'8. Routing factors'!AQ71*'7. Network costs'!$F$284</f>
        <v>0</v>
      </c>
      <c r="AR35" s="485">
        <f>'8. Routing factors'!AR71*'7. Network costs'!$F$285</f>
        <v>0</v>
      </c>
      <c r="AS35" s="485">
        <f>'8. Routing factors'!AS71*'7. Network costs'!$F$286</f>
        <v>0</v>
      </c>
      <c r="AT35" s="485">
        <f>'8. Routing factors'!AT71*'7. Network costs'!$F$287</f>
        <v>0</v>
      </c>
      <c r="AU35" s="485">
        <f>'8. Routing factors'!AU71*'7. Network costs'!$F$288</f>
        <v>0</v>
      </c>
      <c r="AV35" s="485">
        <f>'8. Routing factors'!AV71*'7. Network costs'!$F$289</f>
        <v>0</v>
      </c>
      <c r="AW35" s="485">
        <f>'8. Routing factors'!AW71*'7. Network costs'!$F$290</f>
        <v>0</v>
      </c>
      <c r="AX35" s="485">
        <f>'8. Routing factors'!AX71*'7. Network costs'!$F$291</f>
        <v>0</v>
      </c>
      <c r="AY35" s="485">
        <f>'8. Routing factors'!AY71*'7. Network costs'!$F$292</f>
        <v>0</v>
      </c>
      <c r="AZ35" s="485">
        <f>'8. Routing factors'!AZ71*'7. Network costs'!$F$293</f>
        <v>0</v>
      </c>
      <c r="BA35" s="485">
        <f>'8. Routing factors'!BA71*'7. Network costs'!$F$294</f>
        <v>0</v>
      </c>
      <c r="BB35" s="485">
        <f>'8. Routing factors'!BB71*'7. Network costs'!$F$295</f>
        <v>0</v>
      </c>
      <c r="BC35" s="485">
        <f>'8. Routing factors'!BC71*'7. Network costs'!$F$296</f>
        <v>0</v>
      </c>
      <c r="BD35" s="485">
        <f>'8. Routing factors'!BD71*'7. Network costs'!$F$297</f>
        <v>0</v>
      </c>
      <c r="BE35" s="485">
        <f>'8. Routing factors'!BE71*'7. Network costs'!$F$298</f>
        <v>0</v>
      </c>
      <c r="BF35" s="485">
        <f>'8. Routing factors'!BF71*'7. Network costs'!$F$299</f>
        <v>0</v>
      </c>
      <c r="BG35" s="485">
        <f>'8. Routing factors'!BG71*'7. Network costs'!$F$300</f>
        <v>0</v>
      </c>
      <c r="BH35" s="245"/>
      <c r="BI35" s="351">
        <f t="shared" si="0"/>
        <v>0</v>
      </c>
      <c r="BJ35" s="486">
        <f>'2. Traffic'!F228</f>
        <v>0</v>
      </c>
      <c r="BK35" s="487" t="str">
        <f t="shared" si="1"/>
        <v/>
      </c>
      <c r="BL35" s="503"/>
    </row>
    <row r="36" spans="3:64">
      <c r="C36" s="256" t="str">
        <f>'C. Masterfiles'!C132</f>
        <v>S23</v>
      </c>
      <c r="D36" s="256" t="str">
        <f>'C. Masterfiles'!D132</f>
        <v>OTHER: complete as required</v>
      </c>
      <c r="E36" s="485">
        <f>'8. Routing factors'!E72*'7. Network costs'!F$246</f>
        <v>0</v>
      </c>
      <c r="F36" s="485">
        <f>'8. Routing factors'!F72*'7. Network costs'!F$247</f>
        <v>0</v>
      </c>
      <c r="G36" s="485">
        <f>'8. Routing factors'!G72*'7. Network costs'!F$248</f>
        <v>0</v>
      </c>
      <c r="H36" s="485">
        <f>'8. Routing factors'!H72*'7. Network costs'!F$249</f>
        <v>0</v>
      </c>
      <c r="I36" s="485">
        <f>'8. Routing factors'!I72*'7. Network costs'!F$250</f>
        <v>0</v>
      </c>
      <c r="J36" s="485">
        <f>'8. Routing factors'!J72*'7. Network costs'!F$251</f>
        <v>0</v>
      </c>
      <c r="K36" s="485">
        <f>'8. Routing factors'!K72*'7. Network costs'!F$252</f>
        <v>0</v>
      </c>
      <c r="L36" s="485">
        <f>'8. Routing factors'!L72*'7. Network costs'!F$253</f>
        <v>0</v>
      </c>
      <c r="M36" s="485">
        <f>'8. Routing factors'!M72*'7. Network costs'!F$254</f>
        <v>0</v>
      </c>
      <c r="N36" s="485">
        <f>'8. Routing factors'!N72*'7. Network costs'!F$255</f>
        <v>0</v>
      </c>
      <c r="O36" s="485">
        <f>'8. Routing factors'!O72*'7. Network costs'!F$256</f>
        <v>0</v>
      </c>
      <c r="P36" s="485">
        <f>'8. Routing factors'!P72*'7. Network costs'!F$257</f>
        <v>0</v>
      </c>
      <c r="Q36" s="485">
        <f>'8. Routing factors'!Q72*'7. Network costs'!F$258</f>
        <v>0</v>
      </c>
      <c r="R36" s="485">
        <f>'8. Routing factors'!R72*'7. Network costs'!F$259</f>
        <v>0</v>
      </c>
      <c r="S36" s="485">
        <f>'8. Routing factors'!S72*'7. Network costs'!F$260</f>
        <v>0</v>
      </c>
      <c r="T36" s="485">
        <f>'8. Routing factors'!T72*'7. Network costs'!F$261</f>
        <v>0</v>
      </c>
      <c r="U36" s="485">
        <f>'8. Routing factors'!U72*'7. Network costs'!F$262</f>
        <v>0</v>
      </c>
      <c r="V36" s="485">
        <f>'8. Routing factors'!V72*'7. Network costs'!F$263</f>
        <v>0</v>
      </c>
      <c r="W36" s="485">
        <f>'8. Routing factors'!W72*'7. Network costs'!F$264</f>
        <v>0</v>
      </c>
      <c r="X36" s="485">
        <f>'8. Routing factors'!X72*'7. Network costs'!F$265</f>
        <v>0</v>
      </c>
      <c r="Y36" s="485">
        <f>'8. Routing factors'!Y72*'7. Network costs'!F$266</f>
        <v>0</v>
      </c>
      <c r="Z36" s="485">
        <f>'8. Routing factors'!Z72*'7. Network costs'!F$267</f>
        <v>0</v>
      </c>
      <c r="AA36" s="485">
        <f>'8. Routing factors'!AA72*'7. Network costs'!F$268</f>
        <v>0</v>
      </c>
      <c r="AB36" s="485">
        <f>'8. Routing factors'!AB72*'7. Network costs'!F$269</f>
        <v>0</v>
      </c>
      <c r="AC36" s="485">
        <f>'8. Routing factors'!AC72*'7. Network costs'!F$270</f>
        <v>0</v>
      </c>
      <c r="AD36" s="485">
        <f>'8. Routing factors'!AD72*'7. Network costs'!F$271</f>
        <v>0</v>
      </c>
      <c r="AE36" s="485">
        <f>'8. Routing factors'!AE72*'7. Network costs'!F$272</f>
        <v>0</v>
      </c>
      <c r="AF36" s="485">
        <f>'8. Routing factors'!AF72*'7. Network costs'!F$273</f>
        <v>0</v>
      </c>
      <c r="AG36" s="485">
        <f>'8. Routing factors'!AG72*'7. Network costs'!$F$274</f>
        <v>0</v>
      </c>
      <c r="AH36" s="485">
        <f>'8. Routing factors'!AH72*'7. Network costs'!$F$275</f>
        <v>0</v>
      </c>
      <c r="AI36" s="485">
        <f>'8. Routing factors'!AI72*'7. Network costs'!$F$276</f>
        <v>0</v>
      </c>
      <c r="AJ36" s="485">
        <f>'8. Routing factors'!AJ72*'7. Network costs'!$F$277</f>
        <v>0</v>
      </c>
      <c r="AK36" s="485">
        <f>'8. Routing factors'!AK72*'7. Network costs'!$F$278</f>
        <v>0</v>
      </c>
      <c r="AL36" s="485">
        <f>'8. Routing factors'!AL72*'7. Network costs'!$F$279</f>
        <v>0</v>
      </c>
      <c r="AM36" s="485">
        <f>'8. Routing factors'!AM72*'7. Network costs'!$F$280</f>
        <v>0</v>
      </c>
      <c r="AN36" s="485">
        <f>'8. Routing factors'!AN72*'7. Network costs'!$F$281</f>
        <v>0</v>
      </c>
      <c r="AO36" s="485">
        <f>'8. Routing factors'!AO72*'7. Network costs'!$F$282</f>
        <v>0</v>
      </c>
      <c r="AP36" s="485">
        <f>'8. Routing factors'!AP72*'7. Network costs'!$F$283</f>
        <v>0</v>
      </c>
      <c r="AQ36" s="485">
        <f>'8. Routing factors'!AQ72*'7. Network costs'!$F$284</f>
        <v>0</v>
      </c>
      <c r="AR36" s="485">
        <f>'8. Routing factors'!AR72*'7. Network costs'!$F$285</f>
        <v>0</v>
      </c>
      <c r="AS36" s="485">
        <f>'8. Routing factors'!AS72*'7. Network costs'!$F$286</f>
        <v>0</v>
      </c>
      <c r="AT36" s="485">
        <f>'8. Routing factors'!AT72*'7. Network costs'!$F$287</f>
        <v>0</v>
      </c>
      <c r="AU36" s="485">
        <f>'8. Routing factors'!AU72*'7. Network costs'!$F$288</f>
        <v>0</v>
      </c>
      <c r="AV36" s="485">
        <f>'8. Routing factors'!AV72*'7. Network costs'!$F$289</f>
        <v>0</v>
      </c>
      <c r="AW36" s="485">
        <f>'8. Routing factors'!AW72*'7. Network costs'!$F$290</f>
        <v>0</v>
      </c>
      <c r="AX36" s="485">
        <f>'8. Routing factors'!AX72*'7. Network costs'!$F$291</f>
        <v>0</v>
      </c>
      <c r="AY36" s="485">
        <f>'8. Routing factors'!AY72*'7. Network costs'!$F$292</f>
        <v>0</v>
      </c>
      <c r="AZ36" s="485">
        <f>'8. Routing factors'!AZ72*'7. Network costs'!$F$293</f>
        <v>0</v>
      </c>
      <c r="BA36" s="485">
        <f>'8. Routing factors'!BA72*'7. Network costs'!$F$294</f>
        <v>0</v>
      </c>
      <c r="BB36" s="485">
        <f>'8. Routing factors'!BB72*'7. Network costs'!$F$295</f>
        <v>0</v>
      </c>
      <c r="BC36" s="485">
        <f>'8. Routing factors'!BC72*'7. Network costs'!$F$296</f>
        <v>0</v>
      </c>
      <c r="BD36" s="485">
        <f>'8. Routing factors'!BD72*'7. Network costs'!$F$297</f>
        <v>0</v>
      </c>
      <c r="BE36" s="485">
        <f>'8. Routing factors'!BE72*'7. Network costs'!$F$298</f>
        <v>0</v>
      </c>
      <c r="BF36" s="485">
        <f>'8. Routing factors'!BF72*'7. Network costs'!$F$299</f>
        <v>0</v>
      </c>
      <c r="BG36" s="485">
        <f>'8. Routing factors'!BG72*'7. Network costs'!$F$300</f>
        <v>0</v>
      </c>
      <c r="BH36" s="245"/>
      <c r="BI36" s="351">
        <f t="shared" si="0"/>
        <v>0</v>
      </c>
      <c r="BJ36" s="486">
        <f>'2. Traffic'!F229</f>
        <v>0</v>
      </c>
      <c r="BK36" s="487" t="str">
        <f t="shared" si="1"/>
        <v/>
      </c>
      <c r="BL36" s="503"/>
    </row>
    <row r="37" spans="3:64">
      <c r="C37" s="256" t="str">
        <f>'C. Masterfiles'!C133</f>
        <v>S24</v>
      </c>
      <c r="D37" s="256" t="str">
        <f>'C. Masterfiles'!D133</f>
        <v>OTHER: complete as required</v>
      </c>
      <c r="E37" s="485">
        <f>'8. Routing factors'!E73*'7. Network costs'!F$246</f>
        <v>0</v>
      </c>
      <c r="F37" s="485">
        <f>'8. Routing factors'!F73*'7. Network costs'!F$247</f>
        <v>0</v>
      </c>
      <c r="G37" s="485">
        <f>'8. Routing factors'!G73*'7. Network costs'!F$248</f>
        <v>0</v>
      </c>
      <c r="H37" s="485">
        <f>'8. Routing factors'!H73*'7. Network costs'!F$249</f>
        <v>0</v>
      </c>
      <c r="I37" s="485">
        <f>'8. Routing factors'!I73*'7. Network costs'!F$250</f>
        <v>0</v>
      </c>
      <c r="J37" s="485">
        <f>'8. Routing factors'!J73*'7. Network costs'!F$251</f>
        <v>0</v>
      </c>
      <c r="K37" s="485">
        <f>'8. Routing factors'!K73*'7. Network costs'!F$252</f>
        <v>0</v>
      </c>
      <c r="L37" s="485">
        <f>'8. Routing factors'!L73*'7. Network costs'!F$253</f>
        <v>0</v>
      </c>
      <c r="M37" s="485">
        <f>'8. Routing factors'!M73*'7. Network costs'!F$254</f>
        <v>0</v>
      </c>
      <c r="N37" s="485">
        <f>'8. Routing factors'!N73*'7. Network costs'!F$255</f>
        <v>0</v>
      </c>
      <c r="O37" s="485">
        <f>'8. Routing factors'!O73*'7. Network costs'!F$256</f>
        <v>0</v>
      </c>
      <c r="P37" s="485">
        <f>'8. Routing factors'!P73*'7. Network costs'!F$257</f>
        <v>0</v>
      </c>
      <c r="Q37" s="485">
        <f>'8. Routing factors'!Q73*'7. Network costs'!F$258</f>
        <v>0</v>
      </c>
      <c r="R37" s="485">
        <f>'8. Routing factors'!R73*'7. Network costs'!F$259</f>
        <v>0</v>
      </c>
      <c r="S37" s="485">
        <f>'8. Routing factors'!S73*'7. Network costs'!F$260</f>
        <v>0</v>
      </c>
      <c r="T37" s="485">
        <f>'8. Routing factors'!T73*'7. Network costs'!F$261</f>
        <v>0</v>
      </c>
      <c r="U37" s="485">
        <f>'8. Routing factors'!U73*'7. Network costs'!F$262</f>
        <v>0</v>
      </c>
      <c r="V37" s="485">
        <f>'8. Routing factors'!V73*'7. Network costs'!F$263</f>
        <v>0</v>
      </c>
      <c r="W37" s="485">
        <f>'8. Routing factors'!W73*'7. Network costs'!F$264</f>
        <v>0</v>
      </c>
      <c r="X37" s="485">
        <f>'8. Routing factors'!X73*'7. Network costs'!F$265</f>
        <v>0</v>
      </c>
      <c r="Y37" s="485">
        <f>'8. Routing factors'!Y73*'7. Network costs'!F$266</f>
        <v>0</v>
      </c>
      <c r="Z37" s="485">
        <f>'8. Routing factors'!Z73*'7. Network costs'!F$267</f>
        <v>0</v>
      </c>
      <c r="AA37" s="485">
        <f>'8. Routing factors'!AA73*'7. Network costs'!F$268</f>
        <v>0</v>
      </c>
      <c r="AB37" s="485">
        <f>'8. Routing factors'!AB73*'7. Network costs'!F$269</f>
        <v>0</v>
      </c>
      <c r="AC37" s="485">
        <f>'8. Routing factors'!AC73*'7. Network costs'!F$270</f>
        <v>0</v>
      </c>
      <c r="AD37" s="485">
        <f>'8. Routing factors'!AD73*'7. Network costs'!F$271</f>
        <v>0</v>
      </c>
      <c r="AE37" s="485">
        <f>'8. Routing factors'!AE73*'7. Network costs'!F$272</f>
        <v>0</v>
      </c>
      <c r="AF37" s="485">
        <f>'8. Routing factors'!AF73*'7. Network costs'!F$273</f>
        <v>0</v>
      </c>
      <c r="AG37" s="485">
        <f>'8. Routing factors'!AG73*'7. Network costs'!$F$274</f>
        <v>0</v>
      </c>
      <c r="AH37" s="485">
        <f>'8. Routing factors'!AH73*'7. Network costs'!$F$275</f>
        <v>0</v>
      </c>
      <c r="AI37" s="485">
        <f>'8. Routing factors'!AI73*'7. Network costs'!$F$276</f>
        <v>0</v>
      </c>
      <c r="AJ37" s="485">
        <f>'8. Routing factors'!AJ73*'7. Network costs'!$F$277</f>
        <v>0</v>
      </c>
      <c r="AK37" s="485">
        <f>'8. Routing factors'!AK73*'7. Network costs'!$F$278</f>
        <v>0</v>
      </c>
      <c r="AL37" s="485">
        <f>'8. Routing factors'!AL73*'7. Network costs'!$F$279</f>
        <v>0</v>
      </c>
      <c r="AM37" s="485">
        <f>'8. Routing factors'!AM73*'7. Network costs'!$F$280</f>
        <v>0</v>
      </c>
      <c r="AN37" s="485">
        <f>'8. Routing factors'!AN73*'7. Network costs'!$F$281</f>
        <v>0</v>
      </c>
      <c r="AO37" s="485">
        <f>'8. Routing factors'!AO73*'7. Network costs'!$F$282</f>
        <v>0</v>
      </c>
      <c r="AP37" s="485">
        <f>'8. Routing factors'!AP73*'7. Network costs'!$F$283</f>
        <v>0</v>
      </c>
      <c r="AQ37" s="485">
        <f>'8. Routing factors'!AQ73*'7. Network costs'!$F$284</f>
        <v>0</v>
      </c>
      <c r="AR37" s="485">
        <f>'8. Routing factors'!AR73*'7. Network costs'!$F$285</f>
        <v>0</v>
      </c>
      <c r="AS37" s="485">
        <f>'8. Routing factors'!AS73*'7. Network costs'!$F$286</f>
        <v>0</v>
      </c>
      <c r="AT37" s="485">
        <f>'8. Routing factors'!AT73*'7. Network costs'!$F$287</f>
        <v>0</v>
      </c>
      <c r="AU37" s="485">
        <f>'8. Routing factors'!AU73*'7. Network costs'!$F$288</f>
        <v>0</v>
      </c>
      <c r="AV37" s="485">
        <f>'8. Routing factors'!AV73*'7. Network costs'!$F$289</f>
        <v>0</v>
      </c>
      <c r="AW37" s="485">
        <f>'8. Routing factors'!AW73*'7. Network costs'!$F$290</f>
        <v>0</v>
      </c>
      <c r="AX37" s="485">
        <f>'8. Routing factors'!AX73*'7. Network costs'!$F$291</f>
        <v>0</v>
      </c>
      <c r="AY37" s="485">
        <f>'8. Routing factors'!AY73*'7. Network costs'!$F$292</f>
        <v>0</v>
      </c>
      <c r="AZ37" s="485">
        <f>'8. Routing factors'!AZ73*'7. Network costs'!$F$293</f>
        <v>0</v>
      </c>
      <c r="BA37" s="485">
        <f>'8. Routing factors'!BA73*'7. Network costs'!$F$294</f>
        <v>0</v>
      </c>
      <c r="BB37" s="485">
        <f>'8. Routing factors'!BB73*'7. Network costs'!$F$295</f>
        <v>0</v>
      </c>
      <c r="BC37" s="485">
        <f>'8. Routing factors'!BC73*'7. Network costs'!$F$296</f>
        <v>0</v>
      </c>
      <c r="BD37" s="485">
        <f>'8. Routing factors'!BD73*'7. Network costs'!$F$297</f>
        <v>0</v>
      </c>
      <c r="BE37" s="485">
        <f>'8. Routing factors'!BE73*'7. Network costs'!$F$298</f>
        <v>0</v>
      </c>
      <c r="BF37" s="485">
        <f>'8. Routing factors'!BF73*'7. Network costs'!$F$299</f>
        <v>0</v>
      </c>
      <c r="BG37" s="485">
        <f>'8. Routing factors'!BG73*'7. Network costs'!$F$300</f>
        <v>0</v>
      </c>
      <c r="BH37" s="245"/>
      <c r="BI37" s="351">
        <f t="shared" si="0"/>
        <v>0</v>
      </c>
      <c r="BJ37" s="486">
        <f>'2. Traffic'!F230</f>
        <v>0</v>
      </c>
      <c r="BK37" s="487" t="str">
        <f t="shared" si="1"/>
        <v/>
      </c>
      <c r="BL37" s="503"/>
    </row>
    <row r="38" spans="3:64">
      <c r="C38" s="256" t="str">
        <f>'C. Masterfiles'!C134</f>
        <v>S25</v>
      </c>
      <c r="D38" s="256" t="str">
        <f>'C. Masterfiles'!D134</f>
        <v>OTHER: complete as required</v>
      </c>
      <c r="E38" s="485">
        <f>'8. Routing factors'!E74*'7. Network costs'!F$246</f>
        <v>0</v>
      </c>
      <c r="F38" s="485">
        <f>'8. Routing factors'!F74*'7. Network costs'!F$247</f>
        <v>0</v>
      </c>
      <c r="G38" s="485">
        <f>'8. Routing factors'!G74*'7. Network costs'!F$248</f>
        <v>0</v>
      </c>
      <c r="H38" s="485">
        <f>'8. Routing factors'!H74*'7. Network costs'!F$249</f>
        <v>0</v>
      </c>
      <c r="I38" s="485">
        <f>'8. Routing factors'!I74*'7. Network costs'!F$250</f>
        <v>0</v>
      </c>
      <c r="J38" s="485">
        <f>'8. Routing factors'!J74*'7. Network costs'!F$251</f>
        <v>0</v>
      </c>
      <c r="K38" s="485">
        <f>'8. Routing factors'!K74*'7. Network costs'!F$252</f>
        <v>0</v>
      </c>
      <c r="L38" s="485">
        <f>'8. Routing factors'!L74*'7. Network costs'!F$253</f>
        <v>0</v>
      </c>
      <c r="M38" s="485">
        <f>'8. Routing factors'!M74*'7. Network costs'!F$254</f>
        <v>0</v>
      </c>
      <c r="N38" s="485">
        <f>'8. Routing factors'!N74*'7. Network costs'!F$255</f>
        <v>0</v>
      </c>
      <c r="O38" s="485">
        <f>'8. Routing factors'!O74*'7. Network costs'!F$256</f>
        <v>0</v>
      </c>
      <c r="P38" s="485">
        <f>'8. Routing factors'!P74*'7. Network costs'!F$257</f>
        <v>0</v>
      </c>
      <c r="Q38" s="485">
        <f>'8. Routing factors'!Q74*'7. Network costs'!F$258</f>
        <v>0</v>
      </c>
      <c r="R38" s="485">
        <f>'8. Routing factors'!R74*'7. Network costs'!F$259</f>
        <v>0</v>
      </c>
      <c r="S38" s="485">
        <f>'8. Routing factors'!S74*'7. Network costs'!F$260</f>
        <v>0</v>
      </c>
      <c r="T38" s="485">
        <f>'8. Routing factors'!T74*'7. Network costs'!F$261</f>
        <v>0</v>
      </c>
      <c r="U38" s="485">
        <f>'8. Routing factors'!U74*'7. Network costs'!F$262</f>
        <v>0</v>
      </c>
      <c r="V38" s="485">
        <f>'8. Routing factors'!V74*'7. Network costs'!F$263</f>
        <v>0</v>
      </c>
      <c r="W38" s="485">
        <f>'8. Routing factors'!W74*'7. Network costs'!F$264</f>
        <v>0</v>
      </c>
      <c r="X38" s="485">
        <f>'8. Routing factors'!X74*'7. Network costs'!F$265</f>
        <v>0</v>
      </c>
      <c r="Y38" s="485">
        <f>'8. Routing factors'!Y74*'7. Network costs'!F$266</f>
        <v>0</v>
      </c>
      <c r="Z38" s="485">
        <f>'8. Routing factors'!Z74*'7. Network costs'!F$267</f>
        <v>0</v>
      </c>
      <c r="AA38" s="485">
        <f>'8. Routing factors'!AA74*'7. Network costs'!F$268</f>
        <v>0</v>
      </c>
      <c r="AB38" s="485">
        <f>'8. Routing factors'!AB74*'7. Network costs'!F$269</f>
        <v>0</v>
      </c>
      <c r="AC38" s="485">
        <f>'8. Routing factors'!AC74*'7. Network costs'!F$270</f>
        <v>0</v>
      </c>
      <c r="AD38" s="485">
        <f>'8. Routing factors'!AD74*'7. Network costs'!F$271</f>
        <v>0</v>
      </c>
      <c r="AE38" s="485">
        <f>'8. Routing factors'!AE74*'7. Network costs'!F$272</f>
        <v>0</v>
      </c>
      <c r="AF38" s="485">
        <f>'8. Routing factors'!AF74*'7. Network costs'!F$273</f>
        <v>0</v>
      </c>
      <c r="AG38" s="485">
        <f>'8. Routing factors'!AG74*'7. Network costs'!$F$274</f>
        <v>0</v>
      </c>
      <c r="AH38" s="485">
        <f>'8. Routing factors'!AH74*'7. Network costs'!$F$275</f>
        <v>0</v>
      </c>
      <c r="AI38" s="485">
        <f>'8. Routing factors'!AI74*'7. Network costs'!$F$276</f>
        <v>0</v>
      </c>
      <c r="AJ38" s="485">
        <f>'8. Routing factors'!AJ74*'7. Network costs'!$F$277</f>
        <v>0</v>
      </c>
      <c r="AK38" s="485">
        <f>'8. Routing factors'!AK74*'7. Network costs'!$F$278</f>
        <v>0</v>
      </c>
      <c r="AL38" s="485">
        <f>'8. Routing factors'!AL74*'7. Network costs'!$F$279</f>
        <v>0</v>
      </c>
      <c r="AM38" s="485">
        <f>'8. Routing factors'!AM74*'7. Network costs'!$F$280</f>
        <v>0</v>
      </c>
      <c r="AN38" s="485">
        <f>'8. Routing factors'!AN74*'7. Network costs'!$F$281</f>
        <v>0</v>
      </c>
      <c r="AO38" s="485">
        <f>'8. Routing factors'!AO74*'7. Network costs'!$F$282</f>
        <v>0</v>
      </c>
      <c r="AP38" s="485">
        <f>'8. Routing factors'!AP74*'7. Network costs'!$F$283</f>
        <v>0</v>
      </c>
      <c r="AQ38" s="485">
        <f>'8. Routing factors'!AQ74*'7. Network costs'!$F$284</f>
        <v>0</v>
      </c>
      <c r="AR38" s="485">
        <f>'8. Routing factors'!AR74*'7. Network costs'!$F$285</f>
        <v>0</v>
      </c>
      <c r="AS38" s="485">
        <f>'8. Routing factors'!AS74*'7. Network costs'!$F$286</f>
        <v>0</v>
      </c>
      <c r="AT38" s="485">
        <f>'8. Routing factors'!AT74*'7. Network costs'!$F$287</f>
        <v>0</v>
      </c>
      <c r="AU38" s="485">
        <f>'8. Routing factors'!AU74*'7. Network costs'!$F$288</f>
        <v>0</v>
      </c>
      <c r="AV38" s="485">
        <f>'8. Routing factors'!AV74*'7. Network costs'!$F$289</f>
        <v>0</v>
      </c>
      <c r="AW38" s="485">
        <f>'8. Routing factors'!AW74*'7. Network costs'!$F$290</f>
        <v>0</v>
      </c>
      <c r="AX38" s="485">
        <f>'8. Routing factors'!AX74*'7. Network costs'!$F$291</f>
        <v>0</v>
      </c>
      <c r="AY38" s="485">
        <f>'8. Routing factors'!AY74*'7. Network costs'!$F$292</f>
        <v>0</v>
      </c>
      <c r="AZ38" s="485">
        <f>'8. Routing factors'!AZ74*'7. Network costs'!$F$293</f>
        <v>0</v>
      </c>
      <c r="BA38" s="485">
        <f>'8. Routing factors'!BA74*'7. Network costs'!$F$294</f>
        <v>0</v>
      </c>
      <c r="BB38" s="485">
        <f>'8. Routing factors'!BB74*'7. Network costs'!$F$295</f>
        <v>0</v>
      </c>
      <c r="BC38" s="485">
        <f>'8. Routing factors'!BC74*'7. Network costs'!$F$296</f>
        <v>0</v>
      </c>
      <c r="BD38" s="485">
        <f>'8. Routing factors'!BD74*'7. Network costs'!$F$297</f>
        <v>0</v>
      </c>
      <c r="BE38" s="485">
        <f>'8. Routing factors'!BE74*'7. Network costs'!$F$298</f>
        <v>0</v>
      </c>
      <c r="BF38" s="485">
        <f>'8. Routing factors'!BF74*'7. Network costs'!$F$299</f>
        <v>0</v>
      </c>
      <c r="BG38" s="485">
        <f>'8. Routing factors'!BG74*'7. Network costs'!$F$300</f>
        <v>0</v>
      </c>
      <c r="BH38" s="245"/>
      <c r="BI38" s="351">
        <f t="shared" si="0"/>
        <v>0</v>
      </c>
      <c r="BJ38" s="486">
        <f>'2. Traffic'!F231</f>
        <v>0</v>
      </c>
      <c r="BK38" s="487" t="str">
        <f t="shared" si="1"/>
        <v/>
      </c>
      <c r="BL38" s="503"/>
    </row>
    <row r="39" spans="3:64">
      <c r="C39" s="256" t="str">
        <f>'C. Masterfiles'!C135</f>
        <v>S26</v>
      </c>
      <c r="D39" s="256" t="str">
        <f>'C. Masterfiles'!D135</f>
        <v>OTHER: complete as required</v>
      </c>
      <c r="E39" s="485">
        <f>'8. Routing factors'!E75*'7. Network costs'!F$246</f>
        <v>0</v>
      </c>
      <c r="F39" s="485">
        <f>'8. Routing factors'!F75*'7. Network costs'!F$247</f>
        <v>0</v>
      </c>
      <c r="G39" s="485">
        <f>'8. Routing factors'!G75*'7. Network costs'!F$248</f>
        <v>0</v>
      </c>
      <c r="H39" s="485">
        <f>'8. Routing factors'!H75*'7. Network costs'!F$249</f>
        <v>0</v>
      </c>
      <c r="I39" s="485">
        <f>'8. Routing factors'!I75*'7. Network costs'!F$250</f>
        <v>0</v>
      </c>
      <c r="J39" s="485">
        <f>'8. Routing factors'!J75*'7. Network costs'!F$251</f>
        <v>0</v>
      </c>
      <c r="K39" s="485">
        <f>'8. Routing factors'!K75*'7. Network costs'!F$252</f>
        <v>0</v>
      </c>
      <c r="L39" s="485">
        <f>'8. Routing factors'!L75*'7. Network costs'!F$253</f>
        <v>0</v>
      </c>
      <c r="M39" s="485">
        <f>'8. Routing factors'!M75*'7. Network costs'!F$254</f>
        <v>0</v>
      </c>
      <c r="N39" s="485">
        <f>'8. Routing factors'!N75*'7. Network costs'!F$255</f>
        <v>0</v>
      </c>
      <c r="O39" s="485">
        <f>'8. Routing factors'!O75*'7. Network costs'!F$256</f>
        <v>0</v>
      </c>
      <c r="P39" s="485">
        <f>'8. Routing factors'!P75*'7. Network costs'!F$257</f>
        <v>0</v>
      </c>
      <c r="Q39" s="485">
        <f>'8. Routing factors'!Q75*'7. Network costs'!F$258</f>
        <v>0</v>
      </c>
      <c r="R39" s="485">
        <f>'8. Routing factors'!R75*'7. Network costs'!F$259</f>
        <v>0</v>
      </c>
      <c r="S39" s="485">
        <f>'8. Routing factors'!S75*'7. Network costs'!F$260</f>
        <v>0</v>
      </c>
      <c r="T39" s="485">
        <f>'8. Routing factors'!T75*'7. Network costs'!F$261</f>
        <v>0</v>
      </c>
      <c r="U39" s="485">
        <f>'8. Routing factors'!U75*'7. Network costs'!F$262</f>
        <v>0</v>
      </c>
      <c r="V39" s="485">
        <f>'8. Routing factors'!V75*'7. Network costs'!F$263</f>
        <v>0</v>
      </c>
      <c r="W39" s="485">
        <f>'8. Routing factors'!W75*'7. Network costs'!F$264</f>
        <v>0</v>
      </c>
      <c r="X39" s="485">
        <f>'8. Routing factors'!X75*'7. Network costs'!F$265</f>
        <v>0</v>
      </c>
      <c r="Y39" s="485">
        <f>'8. Routing factors'!Y75*'7. Network costs'!F$266</f>
        <v>0</v>
      </c>
      <c r="Z39" s="485">
        <f>'8. Routing factors'!Z75*'7. Network costs'!F$267</f>
        <v>0</v>
      </c>
      <c r="AA39" s="485">
        <f>'8. Routing factors'!AA75*'7. Network costs'!F$268</f>
        <v>0</v>
      </c>
      <c r="AB39" s="485">
        <f>'8. Routing factors'!AB75*'7. Network costs'!F$269</f>
        <v>0</v>
      </c>
      <c r="AC39" s="485">
        <f>'8. Routing factors'!AC75*'7. Network costs'!F$270</f>
        <v>0</v>
      </c>
      <c r="AD39" s="485">
        <f>'8. Routing factors'!AD75*'7. Network costs'!F$271</f>
        <v>0</v>
      </c>
      <c r="AE39" s="485">
        <f>'8. Routing factors'!AE75*'7. Network costs'!F$272</f>
        <v>0</v>
      </c>
      <c r="AF39" s="485">
        <f>'8. Routing factors'!AF75*'7. Network costs'!F$273</f>
        <v>0</v>
      </c>
      <c r="AG39" s="485">
        <f>'8. Routing factors'!AG75*'7. Network costs'!$F$274</f>
        <v>0</v>
      </c>
      <c r="AH39" s="485">
        <f>'8. Routing factors'!AH75*'7. Network costs'!$F$275</f>
        <v>0</v>
      </c>
      <c r="AI39" s="485">
        <f>'8. Routing factors'!AI75*'7. Network costs'!$F$276</f>
        <v>0</v>
      </c>
      <c r="AJ39" s="485">
        <f>'8. Routing factors'!AJ75*'7. Network costs'!$F$277</f>
        <v>0</v>
      </c>
      <c r="AK39" s="485">
        <f>'8. Routing factors'!AK75*'7. Network costs'!$F$278</f>
        <v>0</v>
      </c>
      <c r="AL39" s="485">
        <f>'8. Routing factors'!AL75*'7. Network costs'!$F$279</f>
        <v>0</v>
      </c>
      <c r="AM39" s="485">
        <f>'8. Routing factors'!AM75*'7. Network costs'!$F$280</f>
        <v>0</v>
      </c>
      <c r="AN39" s="485">
        <f>'8. Routing factors'!AN75*'7. Network costs'!$F$281</f>
        <v>0</v>
      </c>
      <c r="AO39" s="485">
        <f>'8. Routing factors'!AO75*'7. Network costs'!$F$282</f>
        <v>0</v>
      </c>
      <c r="AP39" s="485">
        <f>'8. Routing factors'!AP75*'7. Network costs'!$F$283</f>
        <v>0</v>
      </c>
      <c r="AQ39" s="485">
        <f>'8. Routing factors'!AQ75*'7. Network costs'!$F$284</f>
        <v>0</v>
      </c>
      <c r="AR39" s="485">
        <f>'8. Routing factors'!AR75*'7. Network costs'!$F$285</f>
        <v>0</v>
      </c>
      <c r="AS39" s="485">
        <f>'8. Routing factors'!AS75*'7. Network costs'!$F$286</f>
        <v>0</v>
      </c>
      <c r="AT39" s="485">
        <f>'8. Routing factors'!AT75*'7. Network costs'!$F$287</f>
        <v>0</v>
      </c>
      <c r="AU39" s="485">
        <f>'8. Routing factors'!AU75*'7. Network costs'!$F$288</f>
        <v>0</v>
      </c>
      <c r="AV39" s="485">
        <f>'8. Routing factors'!AV75*'7. Network costs'!$F$289</f>
        <v>0</v>
      </c>
      <c r="AW39" s="485">
        <f>'8. Routing factors'!AW75*'7. Network costs'!$F$290</f>
        <v>0</v>
      </c>
      <c r="AX39" s="485">
        <f>'8. Routing factors'!AX75*'7. Network costs'!$F$291</f>
        <v>0</v>
      </c>
      <c r="AY39" s="485">
        <f>'8. Routing factors'!AY75*'7. Network costs'!$F$292</f>
        <v>0</v>
      </c>
      <c r="AZ39" s="485">
        <f>'8. Routing factors'!AZ75*'7. Network costs'!$F$293</f>
        <v>0</v>
      </c>
      <c r="BA39" s="485">
        <f>'8. Routing factors'!BA75*'7. Network costs'!$F$294</f>
        <v>0</v>
      </c>
      <c r="BB39" s="485">
        <f>'8. Routing factors'!BB75*'7. Network costs'!$F$295</f>
        <v>0</v>
      </c>
      <c r="BC39" s="485">
        <f>'8. Routing factors'!BC75*'7. Network costs'!$F$296</f>
        <v>0</v>
      </c>
      <c r="BD39" s="485">
        <f>'8. Routing factors'!BD75*'7. Network costs'!$F$297</f>
        <v>0</v>
      </c>
      <c r="BE39" s="485">
        <f>'8. Routing factors'!BE75*'7. Network costs'!$F$298</f>
        <v>0</v>
      </c>
      <c r="BF39" s="485">
        <f>'8. Routing factors'!BF75*'7. Network costs'!$F$299</f>
        <v>0</v>
      </c>
      <c r="BG39" s="485">
        <f>'8. Routing factors'!BG75*'7. Network costs'!$F$300</f>
        <v>0</v>
      </c>
      <c r="BH39" s="245"/>
      <c r="BI39" s="351">
        <f t="shared" si="0"/>
        <v>0</v>
      </c>
      <c r="BJ39" s="486">
        <f>'2. Traffic'!F232</f>
        <v>0</v>
      </c>
      <c r="BK39" s="487" t="str">
        <f t="shared" si="1"/>
        <v/>
      </c>
      <c r="BL39" s="503"/>
    </row>
    <row r="40" spans="3:64">
      <c r="C40" s="256" t="str">
        <f>'C. Masterfiles'!C136</f>
        <v>S27</v>
      </c>
      <c r="D40" s="256" t="str">
        <f>'C. Masterfiles'!D136</f>
        <v>OTHER: complete as required</v>
      </c>
      <c r="E40" s="485">
        <f>'8. Routing factors'!E76*'7. Network costs'!F$246</f>
        <v>0</v>
      </c>
      <c r="F40" s="485">
        <f>'8. Routing factors'!F76*'7. Network costs'!F$247</f>
        <v>0</v>
      </c>
      <c r="G40" s="485">
        <f>'8. Routing factors'!G76*'7. Network costs'!F$248</f>
        <v>0</v>
      </c>
      <c r="H40" s="485">
        <f>'8. Routing factors'!H76*'7. Network costs'!F$249</f>
        <v>0</v>
      </c>
      <c r="I40" s="485">
        <f>'8. Routing factors'!I76*'7. Network costs'!F$250</f>
        <v>0</v>
      </c>
      <c r="J40" s="485">
        <f>'8. Routing factors'!J76*'7. Network costs'!F$251</f>
        <v>0</v>
      </c>
      <c r="K40" s="485">
        <f>'8. Routing factors'!K76*'7. Network costs'!F$252</f>
        <v>0</v>
      </c>
      <c r="L40" s="485">
        <f>'8. Routing factors'!L76*'7. Network costs'!F$253</f>
        <v>0</v>
      </c>
      <c r="M40" s="485">
        <f>'8. Routing factors'!M76*'7. Network costs'!F$254</f>
        <v>0</v>
      </c>
      <c r="N40" s="485">
        <f>'8. Routing factors'!N76*'7. Network costs'!F$255</f>
        <v>0</v>
      </c>
      <c r="O40" s="485">
        <f>'8. Routing factors'!O76*'7. Network costs'!F$256</f>
        <v>0</v>
      </c>
      <c r="P40" s="485">
        <f>'8. Routing factors'!P76*'7. Network costs'!F$257</f>
        <v>0</v>
      </c>
      <c r="Q40" s="485">
        <f>'8. Routing factors'!Q76*'7. Network costs'!F$258</f>
        <v>0</v>
      </c>
      <c r="R40" s="485">
        <f>'8. Routing factors'!R76*'7. Network costs'!F$259</f>
        <v>0</v>
      </c>
      <c r="S40" s="485">
        <f>'8. Routing factors'!S76*'7. Network costs'!F$260</f>
        <v>0</v>
      </c>
      <c r="T40" s="485">
        <f>'8. Routing factors'!T76*'7. Network costs'!F$261</f>
        <v>0</v>
      </c>
      <c r="U40" s="485">
        <f>'8. Routing factors'!U76*'7. Network costs'!F$262</f>
        <v>0</v>
      </c>
      <c r="V40" s="485">
        <f>'8. Routing factors'!V76*'7. Network costs'!F$263</f>
        <v>0</v>
      </c>
      <c r="W40" s="485">
        <f>'8. Routing factors'!W76*'7. Network costs'!F$264</f>
        <v>0</v>
      </c>
      <c r="X40" s="485">
        <f>'8. Routing factors'!X76*'7. Network costs'!F$265</f>
        <v>0</v>
      </c>
      <c r="Y40" s="485">
        <f>'8. Routing factors'!Y76*'7. Network costs'!F$266</f>
        <v>0</v>
      </c>
      <c r="Z40" s="485">
        <f>'8. Routing factors'!Z76*'7. Network costs'!F$267</f>
        <v>0</v>
      </c>
      <c r="AA40" s="485">
        <f>'8. Routing factors'!AA76*'7. Network costs'!F$268</f>
        <v>0</v>
      </c>
      <c r="AB40" s="485">
        <f>'8. Routing factors'!AB76*'7. Network costs'!F$269</f>
        <v>0</v>
      </c>
      <c r="AC40" s="485">
        <f>'8. Routing factors'!AC76*'7. Network costs'!F$270</f>
        <v>0</v>
      </c>
      <c r="AD40" s="485">
        <f>'8. Routing factors'!AD76*'7. Network costs'!F$271</f>
        <v>0</v>
      </c>
      <c r="AE40" s="485">
        <f>'8. Routing factors'!AE76*'7. Network costs'!F$272</f>
        <v>0</v>
      </c>
      <c r="AF40" s="485">
        <f>'8. Routing factors'!AF76*'7. Network costs'!F$273</f>
        <v>0</v>
      </c>
      <c r="AG40" s="485">
        <f>'8. Routing factors'!AG76*'7. Network costs'!$F$274</f>
        <v>0</v>
      </c>
      <c r="AH40" s="485">
        <f>'8. Routing factors'!AH76*'7. Network costs'!$F$275</f>
        <v>0</v>
      </c>
      <c r="AI40" s="485">
        <f>'8. Routing factors'!AI76*'7. Network costs'!$F$276</f>
        <v>0</v>
      </c>
      <c r="AJ40" s="485">
        <f>'8. Routing factors'!AJ76*'7. Network costs'!$F$277</f>
        <v>0</v>
      </c>
      <c r="AK40" s="485">
        <f>'8. Routing factors'!AK76*'7. Network costs'!$F$278</f>
        <v>0</v>
      </c>
      <c r="AL40" s="485">
        <f>'8. Routing factors'!AL76*'7. Network costs'!$F$279</f>
        <v>0</v>
      </c>
      <c r="AM40" s="485">
        <f>'8. Routing factors'!AM76*'7. Network costs'!$F$280</f>
        <v>0</v>
      </c>
      <c r="AN40" s="485">
        <f>'8. Routing factors'!AN76*'7. Network costs'!$F$281</f>
        <v>0</v>
      </c>
      <c r="AO40" s="485">
        <f>'8. Routing factors'!AO76*'7. Network costs'!$F$282</f>
        <v>0</v>
      </c>
      <c r="AP40" s="485">
        <f>'8. Routing factors'!AP76*'7. Network costs'!$F$283</f>
        <v>0</v>
      </c>
      <c r="AQ40" s="485">
        <f>'8. Routing factors'!AQ76*'7. Network costs'!$F$284</f>
        <v>0</v>
      </c>
      <c r="AR40" s="485">
        <f>'8. Routing factors'!AR76*'7. Network costs'!$F$285</f>
        <v>0</v>
      </c>
      <c r="AS40" s="485">
        <f>'8. Routing factors'!AS76*'7. Network costs'!$F$286</f>
        <v>0</v>
      </c>
      <c r="AT40" s="485">
        <f>'8. Routing factors'!AT76*'7. Network costs'!$F$287</f>
        <v>0</v>
      </c>
      <c r="AU40" s="485">
        <f>'8. Routing factors'!AU76*'7. Network costs'!$F$288</f>
        <v>0</v>
      </c>
      <c r="AV40" s="485">
        <f>'8. Routing factors'!AV76*'7. Network costs'!$F$289</f>
        <v>0</v>
      </c>
      <c r="AW40" s="485">
        <f>'8. Routing factors'!AW76*'7. Network costs'!$F$290</f>
        <v>0</v>
      </c>
      <c r="AX40" s="485">
        <f>'8. Routing factors'!AX76*'7. Network costs'!$F$291</f>
        <v>0</v>
      </c>
      <c r="AY40" s="485">
        <f>'8. Routing factors'!AY76*'7. Network costs'!$F$292</f>
        <v>0</v>
      </c>
      <c r="AZ40" s="485">
        <f>'8. Routing factors'!AZ76*'7. Network costs'!$F$293</f>
        <v>0</v>
      </c>
      <c r="BA40" s="485">
        <f>'8. Routing factors'!BA76*'7. Network costs'!$F$294</f>
        <v>0</v>
      </c>
      <c r="BB40" s="485">
        <f>'8. Routing factors'!BB76*'7. Network costs'!$F$295</f>
        <v>0</v>
      </c>
      <c r="BC40" s="485">
        <f>'8. Routing factors'!BC76*'7. Network costs'!$F$296</f>
        <v>0</v>
      </c>
      <c r="BD40" s="485">
        <f>'8. Routing factors'!BD76*'7. Network costs'!$F$297</f>
        <v>0</v>
      </c>
      <c r="BE40" s="485">
        <f>'8. Routing factors'!BE76*'7. Network costs'!$F$298</f>
        <v>0</v>
      </c>
      <c r="BF40" s="485">
        <f>'8. Routing factors'!BF76*'7. Network costs'!$F$299</f>
        <v>0</v>
      </c>
      <c r="BG40" s="485">
        <f>'8. Routing factors'!BG76*'7. Network costs'!$F$300</f>
        <v>0</v>
      </c>
      <c r="BH40" s="245"/>
      <c r="BI40" s="351">
        <f t="shared" si="0"/>
        <v>0</v>
      </c>
      <c r="BJ40" s="486">
        <f>'2. Traffic'!F233</f>
        <v>0</v>
      </c>
      <c r="BK40" s="487" t="str">
        <f t="shared" si="1"/>
        <v/>
      </c>
      <c r="BL40" s="503"/>
    </row>
    <row r="41" spans="3:64">
      <c r="C41" s="256" t="str">
        <f>'C. Masterfiles'!C137</f>
        <v>S28</v>
      </c>
      <c r="D41" s="256" t="str">
        <f>'C. Masterfiles'!D137</f>
        <v>OTHER: complete as required</v>
      </c>
      <c r="E41" s="485">
        <f>'8. Routing factors'!E77*'7. Network costs'!F$246</f>
        <v>0</v>
      </c>
      <c r="F41" s="485">
        <f>'8. Routing factors'!F77*'7. Network costs'!F$247</f>
        <v>0</v>
      </c>
      <c r="G41" s="485">
        <f>'8. Routing factors'!G77*'7. Network costs'!F$248</f>
        <v>0</v>
      </c>
      <c r="H41" s="485">
        <f>'8. Routing factors'!H77*'7. Network costs'!F$249</f>
        <v>0</v>
      </c>
      <c r="I41" s="485">
        <f>'8. Routing factors'!I77*'7. Network costs'!F$250</f>
        <v>0</v>
      </c>
      <c r="J41" s="485">
        <f>'8. Routing factors'!J77*'7. Network costs'!F$251</f>
        <v>0</v>
      </c>
      <c r="K41" s="485">
        <f>'8. Routing factors'!K77*'7. Network costs'!F$252</f>
        <v>0</v>
      </c>
      <c r="L41" s="485">
        <f>'8. Routing factors'!L77*'7. Network costs'!F$253</f>
        <v>0</v>
      </c>
      <c r="M41" s="485">
        <f>'8. Routing factors'!M77*'7. Network costs'!F$254</f>
        <v>0</v>
      </c>
      <c r="N41" s="485">
        <f>'8. Routing factors'!N77*'7. Network costs'!F$255</f>
        <v>0</v>
      </c>
      <c r="O41" s="485">
        <f>'8. Routing factors'!O77*'7. Network costs'!F$256</f>
        <v>0</v>
      </c>
      <c r="P41" s="485">
        <f>'8. Routing factors'!P77*'7. Network costs'!F$257</f>
        <v>0</v>
      </c>
      <c r="Q41" s="485">
        <f>'8. Routing factors'!Q77*'7. Network costs'!F$258</f>
        <v>0</v>
      </c>
      <c r="R41" s="485">
        <f>'8. Routing factors'!R77*'7. Network costs'!F$259</f>
        <v>0</v>
      </c>
      <c r="S41" s="485">
        <f>'8. Routing factors'!S77*'7. Network costs'!F$260</f>
        <v>0</v>
      </c>
      <c r="T41" s="485">
        <f>'8. Routing factors'!T77*'7. Network costs'!F$261</f>
        <v>0</v>
      </c>
      <c r="U41" s="485">
        <f>'8. Routing factors'!U77*'7. Network costs'!F$262</f>
        <v>0</v>
      </c>
      <c r="V41" s="485">
        <f>'8. Routing factors'!V77*'7. Network costs'!F$263</f>
        <v>0</v>
      </c>
      <c r="W41" s="485">
        <f>'8. Routing factors'!W77*'7. Network costs'!F$264</f>
        <v>0</v>
      </c>
      <c r="X41" s="485">
        <f>'8. Routing factors'!X77*'7. Network costs'!F$265</f>
        <v>0</v>
      </c>
      <c r="Y41" s="485">
        <f>'8. Routing factors'!Y77*'7. Network costs'!F$266</f>
        <v>0</v>
      </c>
      <c r="Z41" s="485">
        <f>'8. Routing factors'!Z77*'7. Network costs'!F$267</f>
        <v>0</v>
      </c>
      <c r="AA41" s="485">
        <f>'8. Routing factors'!AA77*'7. Network costs'!F$268</f>
        <v>0</v>
      </c>
      <c r="AB41" s="485">
        <f>'8. Routing factors'!AB77*'7. Network costs'!F$269</f>
        <v>0</v>
      </c>
      <c r="AC41" s="485">
        <f>'8. Routing factors'!AC77*'7. Network costs'!F$270</f>
        <v>0</v>
      </c>
      <c r="AD41" s="485">
        <f>'8. Routing factors'!AD77*'7. Network costs'!F$271</f>
        <v>0</v>
      </c>
      <c r="AE41" s="485">
        <f>'8. Routing factors'!AE77*'7. Network costs'!F$272</f>
        <v>0</v>
      </c>
      <c r="AF41" s="485">
        <f>'8. Routing factors'!AF77*'7. Network costs'!F$273</f>
        <v>0</v>
      </c>
      <c r="AG41" s="485">
        <f>'8. Routing factors'!AG77*'7. Network costs'!$F$274</f>
        <v>0</v>
      </c>
      <c r="AH41" s="485">
        <f>'8. Routing factors'!AH77*'7. Network costs'!$F$275</f>
        <v>0</v>
      </c>
      <c r="AI41" s="485">
        <f>'8. Routing factors'!AI77*'7. Network costs'!$F$276</f>
        <v>0</v>
      </c>
      <c r="AJ41" s="485">
        <f>'8. Routing factors'!AJ77*'7. Network costs'!$F$277</f>
        <v>0</v>
      </c>
      <c r="AK41" s="485">
        <f>'8. Routing factors'!AK77*'7. Network costs'!$F$278</f>
        <v>0</v>
      </c>
      <c r="AL41" s="485">
        <f>'8. Routing factors'!AL77*'7. Network costs'!$F$279</f>
        <v>0</v>
      </c>
      <c r="AM41" s="485">
        <f>'8. Routing factors'!AM77*'7. Network costs'!$F$280</f>
        <v>0</v>
      </c>
      <c r="AN41" s="485">
        <f>'8. Routing factors'!AN77*'7. Network costs'!$F$281</f>
        <v>0</v>
      </c>
      <c r="AO41" s="485">
        <f>'8. Routing factors'!AO77*'7. Network costs'!$F$282</f>
        <v>0</v>
      </c>
      <c r="AP41" s="485">
        <f>'8. Routing factors'!AP77*'7. Network costs'!$F$283</f>
        <v>0</v>
      </c>
      <c r="AQ41" s="485">
        <f>'8. Routing factors'!AQ77*'7. Network costs'!$F$284</f>
        <v>0</v>
      </c>
      <c r="AR41" s="485">
        <f>'8. Routing factors'!AR77*'7. Network costs'!$F$285</f>
        <v>0</v>
      </c>
      <c r="AS41" s="485">
        <f>'8. Routing factors'!AS77*'7. Network costs'!$F$286</f>
        <v>0</v>
      </c>
      <c r="AT41" s="485">
        <f>'8. Routing factors'!AT77*'7. Network costs'!$F$287</f>
        <v>0</v>
      </c>
      <c r="AU41" s="485">
        <f>'8. Routing factors'!AU77*'7. Network costs'!$F$288</f>
        <v>0</v>
      </c>
      <c r="AV41" s="485">
        <f>'8. Routing factors'!AV77*'7. Network costs'!$F$289</f>
        <v>0</v>
      </c>
      <c r="AW41" s="485">
        <f>'8. Routing factors'!AW77*'7. Network costs'!$F$290</f>
        <v>0</v>
      </c>
      <c r="AX41" s="485">
        <f>'8. Routing factors'!AX77*'7. Network costs'!$F$291</f>
        <v>0</v>
      </c>
      <c r="AY41" s="485">
        <f>'8. Routing factors'!AY77*'7. Network costs'!$F$292</f>
        <v>0</v>
      </c>
      <c r="AZ41" s="485">
        <f>'8. Routing factors'!AZ77*'7. Network costs'!$F$293</f>
        <v>0</v>
      </c>
      <c r="BA41" s="485">
        <f>'8. Routing factors'!BA77*'7. Network costs'!$F$294</f>
        <v>0</v>
      </c>
      <c r="BB41" s="485">
        <f>'8. Routing factors'!BB77*'7. Network costs'!$F$295</f>
        <v>0</v>
      </c>
      <c r="BC41" s="485">
        <f>'8. Routing factors'!BC77*'7. Network costs'!$F$296</f>
        <v>0</v>
      </c>
      <c r="BD41" s="485">
        <f>'8. Routing factors'!BD77*'7. Network costs'!$F$297</f>
        <v>0</v>
      </c>
      <c r="BE41" s="485">
        <f>'8. Routing factors'!BE77*'7. Network costs'!$F$298</f>
        <v>0</v>
      </c>
      <c r="BF41" s="485">
        <f>'8. Routing factors'!BF77*'7. Network costs'!$F$299</f>
        <v>0</v>
      </c>
      <c r="BG41" s="485">
        <f>'8. Routing factors'!BG77*'7. Network costs'!$F$300</f>
        <v>0</v>
      </c>
      <c r="BH41" s="245"/>
      <c r="BI41" s="351">
        <f t="shared" si="0"/>
        <v>0</v>
      </c>
      <c r="BJ41" s="486">
        <f>'2. Traffic'!F234</f>
        <v>0</v>
      </c>
      <c r="BK41" s="487" t="str">
        <f t="shared" si="1"/>
        <v/>
      </c>
    </row>
    <row r="42" spans="3:64">
      <c r="C42" s="256" t="str">
        <f>'C. Masterfiles'!C138</f>
        <v>S29</v>
      </c>
      <c r="D42" s="256" t="str">
        <f>'C. Masterfiles'!D138</f>
        <v>OTHER: complete as required</v>
      </c>
      <c r="E42" s="485">
        <f>'8. Routing factors'!E78*'7. Network costs'!F$246</f>
        <v>0</v>
      </c>
      <c r="F42" s="485">
        <f>'8. Routing factors'!F78*'7. Network costs'!F$247</f>
        <v>0</v>
      </c>
      <c r="G42" s="485">
        <f>'8. Routing factors'!G78*'7. Network costs'!F$248</f>
        <v>0</v>
      </c>
      <c r="H42" s="485">
        <f>'8. Routing factors'!H78*'7. Network costs'!F$249</f>
        <v>0</v>
      </c>
      <c r="I42" s="485">
        <f>'8. Routing factors'!I78*'7. Network costs'!F$250</f>
        <v>0</v>
      </c>
      <c r="J42" s="485">
        <f>'8. Routing factors'!J78*'7. Network costs'!F$251</f>
        <v>0</v>
      </c>
      <c r="K42" s="485">
        <f>'8. Routing factors'!K78*'7. Network costs'!F$252</f>
        <v>0</v>
      </c>
      <c r="L42" s="485">
        <f>'8. Routing factors'!L78*'7. Network costs'!F$253</f>
        <v>0</v>
      </c>
      <c r="M42" s="485">
        <f>'8. Routing factors'!M78*'7. Network costs'!F$254</f>
        <v>0</v>
      </c>
      <c r="N42" s="485">
        <f>'8. Routing factors'!N78*'7. Network costs'!F$255</f>
        <v>0</v>
      </c>
      <c r="O42" s="485">
        <f>'8. Routing factors'!O78*'7. Network costs'!F$256</f>
        <v>0</v>
      </c>
      <c r="P42" s="485">
        <f>'8. Routing factors'!P78*'7. Network costs'!F$257</f>
        <v>0</v>
      </c>
      <c r="Q42" s="485">
        <f>'8. Routing factors'!Q78*'7. Network costs'!F$258</f>
        <v>0</v>
      </c>
      <c r="R42" s="485">
        <f>'8. Routing factors'!R78*'7. Network costs'!F$259</f>
        <v>0</v>
      </c>
      <c r="S42" s="485">
        <f>'8. Routing factors'!S78*'7. Network costs'!F$260</f>
        <v>0</v>
      </c>
      <c r="T42" s="485">
        <f>'8. Routing factors'!T78*'7. Network costs'!F$261</f>
        <v>0</v>
      </c>
      <c r="U42" s="485">
        <f>'8. Routing factors'!U78*'7. Network costs'!F$262</f>
        <v>0</v>
      </c>
      <c r="V42" s="485">
        <f>'8. Routing factors'!V78*'7. Network costs'!F$263</f>
        <v>0</v>
      </c>
      <c r="W42" s="485">
        <f>'8. Routing factors'!W78*'7. Network costs'!F$264</f>
        <v>0</v>
      </c>
      <c r="X42" s="485">
        <f>'8. Routing factors'!X78*'7. Network costs'!F$265</f>
        <v>0</v>
      </c>
      <c r="Y42" s="485">
        <f>'8. Routing factors'!Y78*'7. Network costs'!F$266</f>
        <v>0</v>
      </c>
      <c r="Z42" s="485">
        <f>'8. Routing factors'!Z78*'7. Network costs'!F$267</f>
        <v>0</v>
      </c>
      <c r="AA42" s="485">
        <f>'8. Routing factors'!AA78*'7. Network costs'!F$268</f>
        <v>0</v>
      </c>
      <c r="AB42" s="485">
        <f>'8. Routing factors'!AB78*'7. Network costs'!F$269</f>
        <v>0</v>
      </c>
      <c r="AC42" s="485">
        <f>'8. Routing factors'!AC78*'7. Network costs'!F$270</f>
        <v>0</v>
      </c>
      <c r="AD42" s="485">
        <f>'8. Routing factors'!AD78*'7. Network costs'!F$271</f>
        <v>0</v>
      </c>
      <c r="AE42" s="485">
        <f>'8. Routing factors'!AE78*'7. Network costs'!F$272</f>
        <v>0</v>
      </c>
      <c r="AF42" s="485">
        <f>'8. Routing factors'!AF78*'7. Network costs'!F$273</f>
        <v>0</v>
      </c>
      <c r="AG42" s="485">
        <f>'8. Routing factors'!AG78*'7. Network costs'!$F$274</f>
        <v>0</v>
      </c>
      <c r="AH42" s="485">
        <f>'8. Routing factors'!AH78*'7. Network costs'!$F$275</f>
        <v>0</v>
      </c>
      <c r="AI42" s="485">
        <f>'8. Routing factors'!AI78*'7. Network costs'!$F$276</f>
        <v>0</v>
      </c>
      <c r="AJ42" s="485">
        <f>'8. Routing factors'!AJ78*'7. Network costs'!$F$277</f>
        <v>0</v>
      </c>
      <c r="AK42" s="485">
        <f>'8. Routing factors'!AK78*'7. Network costs'!$F$278</f>
        <v>0</v>
      </c>
      <c r="AL42" s="485">
        <f>'8. Routing factors'!AL78*'7. Network costs'!$F$279</f>
        <v>0</v>
      </c>
      <c r="AM42" s="485">
        <f>'8. Routing factors'!AM78*'7. Network costs'!$F$280</f>
        <v>0</v>
      </c>
      <c r="AN42" s="485">
        <f>'8. Routing factors'!AN78*'7. Network costs'!$F$281</f>
        <v>0</v>
      </c>
      <c r="AO42" s="485">
        <f>'8. Routing factors'!AO78*'7. Network costs'!$F$282</f>
        <v>0</v>
      </c>
      <c r="AP42" s="485">
        <f>'8. Routing factors'!AP78*'7. Network costs'!$F$283</f>
        <v>0</v>
      </c>
      <c r="AQ42" s="485">
        <f>'8. Routing factors'!AQ78*'7. Network costs'!$F$284</f>
        <v>0</v>
      </c>
      <c r="AR42" s="485">
        <f>'8. Routing factors'!AR78*'7. Network costs'!$F$285</f>
        <v>0</v>
      </c>
      <c r="AS42" s="485">
        <f>'8. Routing factors'!AS78*'7. Network costs'!$F$286</f>
        <v>0</v>
      </c>
      <c r="AT42" s="485">
        <f>'8. Routing factors'!AT78*'7. Network costs'!$F$287</f>
        <v>0</v>
      </c>
      <c r="AU42" s="485">
        <f>'8. Routing factors'!AU78*'7. Network costs'!$F$288</f>
        <v>0</v>
      </c>
      <c r="AV42" s="485">
        <f>'8. Routing factors'!AV78*'7. Network costs'!$F$289</f>
        <v>0</v>
      </c>
      <c r="AW42" s="485">
        <f>'8. Routing factors'!AW78*'7. Network costs'!$F$290</f>
        <v>0</v>
      </c>
      <c r="AX42" s="485">
        <f>'8. Routing factors'!AX78*'7. Network costs'!$F$291</f>
        <v>0</v>
      </c>
      <c r="AY42" s="485">
        <f>'8. Routing factors'!AY78*'7. Network costs'!$F$292</f>
        <v>0</v>
      </c>
      <c r="AZ42" s="485">
        <f>'8. Routing factors'!AZ78*'7. Network costs'!$F$293</f>
        <v>0</v>
      </c>
      <c r="BA42" s="485">
        <f>'8. Routing factors'!BA78*'7. Network costs'!$F$294</f>
        <v>0</v>
      </c>
      <c r="BB42" s="485">
        <f>'8. Routing factors'!BB78*'7. Network costs'!$F$295</f>
        <v>0</v>
      </c>
      <c r="BC42" s="485">
        <f>'8. Routing factors'!BC78*'7. Network costs'!$F$296</f>
        <v>0</v>
      </c>
      <c r="BD42" s="485">
        <f>'8. Routing factors'!BD78*'7. Network costs'!$F$297</f>
        <v>0</v>
      </c>
      <c r="BE42" s="485">
        <f>'8. Routing factors'!BE78*'7. Network costs'!$F$298</f>
        <v>0</v>
      </c>
      <c r="BF42" s="485">
        <f>'8. Routing factors'!BF78*'7. Network costs'!$F$299</f>
        <v>0</v>
      </c>
      <c r="BG42" s="485">
        <f>'8. Routing factors'!BG78*'7. Network costs'!$F$300</f>
        <v>0</v>
      </c>
      <c r="BH42" s="245"/>
      <c r="BI42" s="351">
        <f t="shared" si="0"/>
        <v>0</v>
      </c>
      <c r="BJ42" s="486">
        <f>'2. Traffic'!F235</f>
        <v>0</v>
      </c>
      <c r="BK42" s="487" t="str">
        <f t="shared" si="1"/>
        <v/>
      </c>
    </row>
    <row r="43" spans="3:64">
      <c r="C43" s="256" t="str">
        <f>'C. Masterfiles'!C139</f>
        <v>S30</v>
      </c>
      <c r="D43" s="256" t="str">
        <f>'C. Masterfiles'!D139</f>
        <v>OTHER: complete as required</v>
      </c>
      <c r="E43" s="485">
        <f>'8. Routing factors'!E79*'7. Network costs'!F$246</f>
        <v>0</v>
      </c>
      <c r="F43" s="485">
        <f>'8. Routing factors'!F79*'7. Network costs'!F$247</f>
        <v>0</v>
      </c>
      <c r="G43" s="485">
        <f>'8. Routing factors'!G79*'7. Network costs'!F$248</f>
        <v>0</v>
      </c>
      <c r="H43" s="485">
        <f>'8. Routing factors'!H79*'7. Network costs'!F$249</f>
        <v>0</v>
      </c>
      <c r="I43" s="485">
        <f>'8. Routing factors'!I79*'7. Network costs'!F$250</f>
        <v>0</v>
      </c>
      <c r="J43" s="485">
        <f>'8. Routing factors'!J79*'7. Network costs'!F$251</f>
        <v>0</v>
      </c>
      <c r="K43" s="485">
        <f>'8. Routing factors'!K79*'7. Network costs'!F$252</f>
        <v>0</v>
      </c>
      <c r="L43" s="485">
        <f>'8. Routing factors'!L79*'7. Network costs'!F$253</f>
        <v>0</v>
      </c>
      <c r="M43" s="485">
        <f>'8. Routing factors'!M79*'7. Network costs'!F$254</f>
        <v>0</v>
      </c>
      <c r="N43" s="485">
        <f>'8. Routing factors'!N79*'7. Network costs'!F$255</f>
        <v>0</v>
      </c>
      <c r="O43" s="485">
        <f>'8. Routing factors'!O79*'7. Network costs'!F$256</f>
        <v>0</v>
      </c>
      <c r="P43" s="485">
        <f>'8. Routing factors'!P79*'7. Network costs'!F$257</f>
        <v>0</v>
      </c>
      <c r="Q43" s="485">
        <f>'8. Routing factors'!Q79*'7. Network costs'!F$258</f>
        <v>0</v>
      </c>
      <c r="R43" s="485">
        <f>'8. Routing factors'!R79*'7. Network costs'!F$259</f>
        <v>0</v>
      </c>
      <c r="S43" s="485">
        <f>'8. Routing factors'!S79*'7. Network costs'!F$260</f>
        <v>0</v>
      </c>
      <c r="T43" s="485">
        <f>'8. Routing factors'!T79*'7. Network costs'!F$261</f>
        <v>0</v>
      </c>
      <c r="U43" s="485">
        <f>'8. Routing factors'!U79*'7. Network costs'!F$262</f>
        <v>0</v>
      </c>
      <c r="V43" s="485">
        <f>'8. Routing factors'!V79*'7. Network costs'!F$263</f>
        <v>0</v>
      </c>
      <c r="W43" s="485">
        <f>'8. Routing factors'!W79*'7. Network costs'!F$264</f>
        <v>0</v>
      </c>
      <c r="X43" s="485">
        <f>'8. Routing factors'!X79*'7. Network costs'!F$265</f>
        <v>0</v>
      </c>
      <c r="Y43" s="485">
        <f>'8. Routing factors'!Y79*'7. Network costs'!F$266</f>
        <v>0</v>
      </c>
      <c r="Z43" s="485">
        <f>'8. Routing factors'!Z79*'7. Network costs'!F$267</f>
        <v>0</v>
      </c>
      <c r="AA43" s="485">
        <f>'8. Routing factors'!AA79*'7. Network costs'!F$268</f>
        <v>0</v>
      </c>
      <c r="AB43" s="485">
        <f>'8. Routing factors'!AB79*'7. Network costs'!F$269</f>
        <v>0</v>
      </c>
      <c r="AC43" s="485">
        <f>'8. Routing factors'!AC79*'7. Network costs'!F$270</f>
        <v>0</v>
      </c>
      <c r="AD43" s="485">
        <f>'8. Routing factors'!AD79*'7. Network costs'!F$271</f>
        <v>0</v>
      </c>
      <c r="AE43" s="485">
        <f>'8. Routing factors'!AE79*'7. Network costs'!F$272</f>
        <v>0</v>
      </c>
      <c r="AF43" s="485">
        <f>'8. Routing factors'!AF79*'7. Network costs'!F$273</f>
        <v>0</v>
      </c>
      <c r="AG43" s="485">
        <f>'8. Routing factors'!AG79*'7. Network costs'!$F$274</f>
        <v>0</v>
      </c>
      <c r="AH43" s="485">
        <f>'8. Routing factors'!AH79*'7. Network costs'!$F$275</f>
        <v>0</v>
      </c>
      <c r="AI43" s="485">
        <f>'8. Routing factors'!AI79*'7. Network costs'!$F$276</f>
        <v>0</v>
      </c>
      <c r="AJ43" s="485">
        <f>'8. Routing factors'!AJ79*'7. Network costs'!$F$277</f>
        <v>0</v>
      </c>
      <c r="AK43" s="485">
        <f>'8. Routing factors'!AK79*'7. Network costs'!$F$278</f>
        <v>0</v>
      </c>
      <c r="AL43" s="485">
        <f>'8. Routing factors'!AL79*'7. Network costs'!$F$279</f>
        <v>0</v>
      </c>
      <c r="AM43" s="485">
        <f>'8. Routing factors'!AM79*'7. Network costs'!$F$280</f>
        <v>0</v>
      </c>
      <c r="AN43" s="485">
        <f>'8. Routing factors'!AN79*'7. Network costs'!$F$281</f>
        <v>0</v>
      </c>
      <c r="AO43" s="485">
        <f>'8. Routing factors'!AO79*'7. Network costs'!$F$282</f>
        <v>0</v>
      </c>
      <c r="AP43" s="485">
        <f>'8. Routing factors'!AP79*'7. Network costs'!$F$283</f>
        <v>0</v>
      </c>
      <c r="AQ43" s="485">
        <f>'8. Routing factors'!AQ79*'7. Network costs'!$F$284</f>
        <v>0</v>
      </c>
      <c r="AR43" s="485">
        <f>'8. Routing factors'!AR79*'7. Network costs'!$F$285</f>
        <v>0</v>
      </c>
      <c r="AS43" s="485">
        <f>'8. Routing factors'!AS79*'7. Network costs'!$F$286</f>
        <v>0</v>
      </c>
      <c r="AT43" s="485">
        <f>'8. Routing factors'!AT79*'7. Network costs'!$F$287</f>
        <v>0</v>
      </c>
      <c r="AU43" s="485">
        <f>'8. Routing factors'!AU79*'7. Network costs'!$F$288</f>
        <v>0</v>
      </c>
      <c r="AV43" s="485">
        <f>'8. Routing factors'!AV79*'7. Network costs'!$F$289</f>
        <v>0</v>
      </c>
      <c r="AW43" s="485">
        <f>'8. Routing factors'!AW79*'7. Network costs'!$F$290</f>
        <v>0</v>
      </c>
      <c r="AX43" s="485">
        <f>'8. Routing factors'!AX79*'7. Network costs'!$F$291</f>
        <v>0</v>
      </c>
      <c r="AY43" s="485">
        <f>'8. Routing factors'!AY79*'7. Network costs'!$F$292</f>
        <v>0</v>
      </c>
      <c r="AZ43" s="485">
        <f>'8. Routing factors'!AZ79*'7. Network costs'!$F$293</f>
        <v>0</v>
      </c>
      <c r="BA43" s="485">
        <f>'8. Routing factors'!BA79*'7. Network costs'!$F$294</f>
        <v>0</v>
      </c>
      <c r="BB43" s="485">
        <f>'8. Routing factors'!BB79*'7. Network costs'!$F$295</f>
        <v>0</v>
      </c>
      <c r="BC43" s="485">
        <f>'8. Routing factors'!BC79*'7. Network costs'!$F$296</f>
        <v>0</v>
      </c>
      <c r="BD43" s="485">
        <f>'8. Routing factors'!BD79*'7. Network costs'!$F$297</f>
        <v>0</v>
      </c>
      <c r="BE43" s="485">
        <f>'8. Routing factors'!BE79*'7. Network costs'!$F$298</f>
        <v>0</v>
      </c>
      <c r="BF43" s="485">
        <f>'8. Routing factors'!BF79*'7. Network costs'!$F$299</f>
        <v>0</v>
      </c>
      <c r="BG43" s="485">
        <f>'8. Routing factors'!BG79*'7. Network costs'!$F$300</f>
        <v>0</v>
      </c>
      <c r="BH43" s="245"/>
      <c r="BI43" s="351">
        <f t="shared" si="0"/>
        <v>0</v>
      </c>
      <c r="BJ43" s="486">
        <f>'2. Traffic'!F236</f>
        <v>0</v>
      </c>
      <c r="BK43" s="487" t="str">
        <f t="shared" si="1"/>
        <v/>
      </c>
    </row>
    <row r="44" spans="3:64">
      <c r="C44" s="238"/>
      <c r="D44" s="238" t="s">
        <v>2</v>
      </c>
      <c r="E44" s="488">
        <f>SUM(E14:E43)</f>
        <v>13431979.467234612</v>
      </c>
      <c r="F44" s="488">
        <f t="shared" ref="F44:BG44" si="2">SUM(F14:F43)</f>
        <v>12038785.665115781</v>
      </c>
      <c r="G44" s="488">
        <f t="shared" si="2"/>
        <v>16254241.455424037</v>
      </c>
      <c r="H44" s="488">
        <f t="shared" si="2"/>
        <v>7106619.7258047219</v>
      </c>
      <c r="I44" s="488">
        <f t="shared" si="2"/>
        <v>18218995.526252564</v>
      </c>
      <c r="J44" s="488">
        <f t="shared" si="2"/>
        <v>1612059.9982559737</v>
      </c>
      <c r="K44" s="488">
        <f t="shared" si="2"/>
        <v>565990.96224723011</v>
      </c>
      <c r="L44" s="488">
        <f t="shared" si="2"/>
        <v>75465.461632964012</v>
      </c>
      <c r="M44" s="488">
        <f t="shared" si="2"/>
        <v>2263963.8489889205</v>
      </c>
      <c r="N44" s="488">
        <f t="shared" si="2"/>
        <v>151969.15411636716</v>
      </c>
      <c r="O44" s="488">
        <f t="shared" si="2"/>
        <v>203530.11712013459</v>
      </c>
      <c r="P44" s="488">
        <f t="shared" si="2"/>
        <v>2208853.9842495224</v>
      </c>
      <c r="Q44" s="488">
        <f t="shared" si="2"/>
        <v>282995.48112361506</v>
      </c>
      <c r="R44" s="488">
        <f t="shared" si="2"/>
        <v>402482.46204247471</v>
      </c>
      <c r="S44" s="488">
        <f t="shared" si="2"/>
        <v>377327.3081648199</v>
      </c>
      <c r="T44" s="488">
        <f t="shared" si="2"/>
        <v>6037236.9306371212</v>
      </c>
      <c r="U44" s="488">
        <f t="shared" si="2"/>
        <v>1509309.2326592803</v>
      </c>
      <c r="V44" s="488">
        <f t="shared" si="2"/>
        <v>482978.9544509697</v>
      </c>
      <c r="W44" s="488">
        <f t="shared" si="2"/>
        <v>777739.27634276217</v>
      </c>
      <c r="X44" s="488">
        <f t="shared" si="2"/>
        <v>62219.142107420957</v>
      </c>
      <c r="Y44" s="488">
        <f t="shared" si="2"/>
        <v>465591.77118985029</v>
      </c>
      <c r="Z44" s="488">
        <f t="shared" si="2"/>
        <v>311295.02923597657</v>
      </c>
      <c r="AA44" s="488">
        <f t="shared" si="2"/>
        <v>600712.27829127759</v>
      </c>
      <c r="AB44" s="488">
        <f t="shared" si="2"/>
        <v>327444.38515606319</v>
      </c>
      <c r="AC44" s="488">
        <f t="shared" si="2"/>
        <v>412514.28067227511</v>
      </c>
      <c r="AD44" s="488">
        <f t="shared" si="2"/>
        <v>0</v>
      </c>
      <c r="AE44" s="488">
        <f t="shared" si="2"/>
        <v>0</v>
      </c>
      <c r="AF44" s="488">
        <f t="shared" si="2"/>
        <v>0</v>
      </c>
      <c r="AG44" s="488">
        <f t="shared" si="2"/>
        <v>0</v>
      </c>
      <c r="AH44" s="488">
        <f t="shared" si="2"/>
        <v>0</v>
      </c>
      <c r="AI44" s="488">
        <f t="shared" si="2"/>
        <v>5980981.6604600614</v>
      </c>
      <c r="AJ44" s="488">
        <f t="shared" si="2"/>
        <v>24871391.85661611</v>
      </c>
      <c r="AK44" s="488">
        <f t="shared" si="2"/>
        <v>6856441.2831617696</v>
      </c>
      <c r="AL44" s="488">
        <f t="shared" si="2"/>
        <v>3023549.0080887689</v>
      </c>
      <c r="AM44" s="488">
        <f t="shared" si="2"/>
        <v>2594255.9753948525</v>
      </c>
      <c r="AN44" s="488">
        <f t="shared" si="2"/>
        <v>3872.0238438729129</v>
      </c>
      <c r="AO44" s="488">
        <f t="shared" si="2"/>
        <v>1892.9894347823138</v>
      </c>
      <c r="AP44" s="488">
        <f t="shared" si="2"/>
        <v>2599.1059377320071</v>
      </c>
      <c r="AQ44" s="488">
        <f t="shared" si="2"/>
        <v>15111.08103332562</v>
      </c>
      <c r="AR44" s="488">
        <f t="shared" si="2"/>
        <v>9464.9471739115634</v>
      </c>
      <c r="AS44" s="488">
        <f t="shared" si="2"/>
        <v>10325.396916994436</v>
      </c>
      <c r="AT44" s="488">
        <f t="shared" si="2"/>
        <v>9464.947173911567</v>
      </c>
      <c r="AU44" s="488">
        <f t="shared" si="2"/>
        <v>826.03175335955473</v>
      </c>
      <c r="AV44" s="488">
        <f t="shared" si="2"/>
        <v>19508.954179497083</v>
      </c>
      <c r="AW44" s="488">
        <f t="shared" si="2"/>
        <v>3901.7908358994177</v>
      </c>
      <c r="AX44" s="488">
        <f t="shared" si="2"/>
        <v>2634.3315733595032</v>
      </c>
      <c r="AY44" s="488">
        <f t="shared" si="2"/>
        <v>0</v>
      </c>
      <c r="AZ44" s="488">
        <f t="shared" si="2"/>
        <v>0</v>
      </c>
      <c r="BA44" s="488">
        <f t="shared" si="2"/>
        <v>0</v>
      </c>
      <c r="BB44" s="488">
        <f t="shared" si="2"/>
        <v>0</v>
      </c>
      <c r="BC44" s="488">
        <f t="shared" si="2"/>
        <v>0</v>
      </c>
      <c r="BD44" s="488">
        <f t="shared" si="2"/>
        <v>0</v>
      </c>
      <c r="BE44" s="488">
        <f t="shared" si="2"/>
        <v>0</v>
      </c>
      <c r="BF44" s="488">
        <f t="shared" si="2"/>
        <v>0</v>
      </c>
      <c r="BG44" s="488">
        <f t="shared" si="2"/>
        <v>0</v>
      </c>
      <c r="BH44" s="32"/>
      <c r="BI44" s="488">
        <f>SUM(BI14:BI43)</f>
        <v>129588523.28209493</v>
      </c>
      <c r="BJ44" s="160"/>
      <c r="BK44" s="160"/>
      <c r="BL44" s="440"/>
    </row>
    <row r="45" spans="3:64">
      <c r="C45" s="232"/>
      <c r="D45" s="455"/>
      <c r="E45" s="460" t="str">
        <f>IF(ROUND(E44,0)=ROUND('7. Network costs'!F246,0),"OK", "ERROR")</f>
        <v>OK</v>
      </c>
      <c r="F45" s="460" t="str">
        <f>IF(ROUND(F44,0)=ROUND('7. Network costs'!F247,0),"Ok", "Not ok")</f>
        <v>Ok</v>
      </c>
      <c r="G45" s="460" t="str">
        <f>IF(ROUND(G44,0)=ROUND('7. Network costs'!F248,0),"Ok", "Not ok")</f>
        <v>Ok</v>
      </c>
      <c r="H45" s="460" t="str">
        <f>IF(ROUND(H44,0)=ROUND('7. Network costs'!F249,0),"Ok", "Not ok")</f>
        <v>Ok</v>
      </c>
      <c r="I45" s="460" t="str">
        <f>IF(ROUND(I44,0)=ROUND('7. Network costs'!F250,0),"Ok", "Not ok")</f>
        <v>Ok</v>
      </c>
      <c r="J45" s="460" t="str">
        <f>IF(ROUND(J44,0)=ROUND('7. Network costs'!F251,0),"Ok", "Not ok")</f>
        <v>Ok</v>
      </c>
      <c r="K45" s="460" t="str">
        <f>IF(ROUND(K44,0)=ROUND('7. Network costs'!F252,0),"Ok", "Not ok")</f>
        <v>Ok</v>
      </c>
      <c r="L45" s="460" t="str">
        <f>IF(ROUND(L44,0)=ROUND('7. Network costs'!$F253,0),"Ok", "Not ok")</f>
        <v>Ok</v>
      </c>
      <c r="M45" s="460" t="str">
        <f>IF(ROUND(M44,0)=ROUND('7. Network costs'!$F254,0),"Ok", "Not ok")</f>
        <v>Ok</v>
      </c>
      <c r="N45" s="460" t="str">
        <f>IF(ROUND(N44,0)=ROUND('7. Network costs'!$F255,0),"Ok", "Not ok")</f>
        <v>Ok</v>
      </c>
      <c r="O45" s="460" t="str">
        <f>IF(ROUND(O44,0)=ROUND('7. Network costs'!$F256,0),"Ok", "Not ok")</f>
        <v>Ok</v>
      </c>
      <c r="P45" s="460" t="str">
        <f>IF(ROUND(P44,0)=ROUND('7. Network costs'!$F257,0),"Ok", "Not ok")</f>
        <v>Ok</v>
      </c>
      <c r="Q45" s="460" t="str">
        <f>IF(ROUND(Q44,0)=ROUND('7. Network costs'!$F258,0),"Ok", "Not ok")</f>
        <v>Ok</v>
      </c>
      <c r="R45" s="460" t="str">
        <f>IF(ROUND(R44,0)=ROUND('7. Network costs'!$F259,0),"Ok", "Not ok")</f>
        <v>Ok</v>
      </c>
      <c r="S45" s="460" t="str">
        <f>IF(ROUND(S44,0)=ROUND('7. Network costs'!$F260,0),"Ok", "Not ok")</f>
        <v>Ok</v>
      </c>
      <c r="T45" s="460" t="str">
        <f>IF(ROUND(T44,2)=ROUND('7. Network costs'!$F261,2),"Ok", "Not ok")</f>
        <v>Ok</v>
      </c>
      <c r="U45" s="460" t="str">
        <f>IF(ROUND(U44,0)=ROUND('7. Network costs'!$F262,0),"Ok", "Not ok")</f>
        <v>Ok</v>
      </c>
      <c r="V45" s="460" t="str">
        <f>IF(ROUND(V44,0)=ROUND('7. Network costs'!$F263,0),"Ok", "Not ok")</f>
        <v>Ok</v>
      </c>
      <c r="W45" s="460" t="str">
        <f>IF(ROUND(W44,0)=ROUND('7. Network costs'!$F264,0),"Ok", "Not ok")</f>
        <v>Ok</v>
      </c>
      <c r="X45" s="460" t="str">
        <f>IF(ROUND(X44,0)=ROUND('7. Network costs'!$F265,0),"Ok", "Not ok")</f>
        <v>Ok</v>
      </c>
      <c r="Y45" s="460" t="str">
        <f>IF(ROUND(Y44,0)=ROUND('7. Network costs'!$F266,0),"Ok", "Not ok")</f>
        <v>Ok</v>
      </c>
      <c r="Z45" s="460" t="str">
        <f>IF(ROUND(Z44,0)=ROUND('7. Network costs'!$F267,0),"Ok", "Not ok")</f>
        <v>Ok</v>
      </c>
      <c r="AA45" s="460" t="str">
        <f>IF(ROUND(AA44,0)=ROUND('7. Network costs'!$F268,0),"Ok", "Not ok")</f>
        <v>Ok</v>
      </c>
      <c r="AB45" s="460" t="str">
        <f>IF(ROUND(AB44,0)=ROUND('7. Network costs'!$F269,0),"Ok", "Not ok")</f>
        <v>Ok</v>
      </c>
      <c r="AC45" s="460" t="str">
        <f>IF(ROUND(AC44,0)=ROUND('7. Network costs'!$F270,0),"Ok", "Not ok")</f>
        <v>Ok</v>
      </c>
      <c r="AD45" s="460" t="str">
        <f>IF(ROUND(AD44,0)=ROUND('7. Network costs'!$F271,0),"Ok", "Not ok")</f>
        <v>Ok</v>
      </c>
      <c r="AE45" s="460" t="str">
        <f>IF(ROUND(AE44,0)=ROUND('7. Network costs'!$F272,0),"Ok", "Not ok")</f>
        <v>Ok</v>
      </c>
      <c r="AF45" s="460" t="str">
        <f>IF(ROUND(AF44,0)=ROUND('7. Network costs'!$F273,0),"Ok", "Not ok")</f>
        <v>Ok</v>
      </c>
      <c r="AG45" s="460" t="str">
        <f>IF(ROUND(AG44,0)=ROUND('7. Network costs'!$F274,0),"Ok", "Not ok")</f>
        <v>Ok</v>
      </c>
      <c r="AH45" s="460" t="str">
        <f>IF(ROUND(AH44,0)=ROUND('7. Network costs'!$F275,0),"Ok", "Not ok")</f>
        <v>Ok</v>
      </c>
      <c r="AI45" s="460" t="str">
        <f>IF(ROUND(AI44,0)=ROUND('7. Network costs'!$F276,0),"Ok", "Not ok")</f>
        <v>Ok</v>
      </c>
      <c r="AJ45" s="460" t="str">
        <f>IF(ROUND(AJ44,0)=ROUND('7. Network costs'!$F277,0),"Ok", "Not ok")</f>
        <v>Ok</v>
      </c>
      <c r="AK45" s="460" t="str">
        <f>IF(ROUND(AK44,0)=ROUND('7. Network costs'!$F278,0),"Ok", "Not ok")</f>
        <v>Ok</v>
      </c>
      <c r="AL45" s="460" t="str">
        <f>IF(ROUND(AL44,0)=ROUND('7. Network costs'!$F279,0),"Ok", "Not ok")</f>
        <v>Ok</v>
      </c>
      <c r="AM45" s="460" t="str">
        <f>IF(ROUND(AM44,0)=ROUND('7. Network costs'!$F280,0),"Ok", "Not ok")</f>
        <v>Ok</v>
      </c>
      <c r="AN45" s="460" t="str">
        <f>IF(ROUND(AN44,0)=ROUND('7. Network costs'!$F281,0),"Ok", "Not ok")</f>
        <v>Ok</v>
      </c>
      <c r="AO45" s="460" t="str">
        <f>IF(ROUND(AO44,0)=ROUND('7. Network costs'!$F282,0),"Ok", "Not ok")</f>
        <v>Ok</v>
      </c>
      <c r="AP45" s="460" t="str">
        <f>IF(ROUND(AP44,0)=ROUND('7. Network costs'!$F283,0),"Ok", "Not ok")</f>
        <v>Ok</v>
      </c>
      <c r="AQ45" s="460" t="str">
        <f>IF(ROUND(AQ44,0)=ROUND('7. Network costs'!$F284,0),"Ok", "Not ok")</f>
        <v>Ok</v>
      </c>
      <c r="AR45" s="460" t="str">
        <f>IF(ROUND(AR44,0)=ROUND('7. Network costs'!$F285,0),"Ok", "Not ok")</f>
        <v>Ok</v>
      </c>
      <c r="AS45" s="460" t="str">
        <f>IF(ROUND(AS44,0)=ROUND('7. Network costs'!$F286,0),"Ok", "Not ok")</f>
        <v>Ok</v>
      </c>
      <c r="AT45" s="460" t="str">
        <f>IF(ROUND(AT44,0)=ROUND('7. Network costs'!$F287,0),"Ok", "Not ok")</f>
        <v>Ok</v>
      </c>
      <c r="AU45" s="460" t="str">
        <f>IF(ROUND(AU44,0)=ROUND('7. Network costs'!$F288,0),"Ok", "Not ok")</f>
        <v>Ok</v>
      </c>
      <c r="AV45" s="460" t="str">
        <f>IF(ROUND(AV44,0)=ROUND('7. Network costs'!$F289,0),"Ok", "Not ok")</f>
        <v>Ok</v>
      </c>
      <c r="AW45" s="460" t="str">
        <f>IF(ROUND(AW44,0)=ROUND('7. Network costs'!$F290,0),"Ok", "Not ok")</f>
        <v>Ok</v>
      </c>
      <c r="AX45" s="460" t="str">
        <f>IF(ROUND(AX44,0)=ROUND('7. Network costs'!$F291,0),"Ok", "Not ok")</f>
        <v>Ok</v>
      </c>
      <c r="AY45" s="460" t="str">
        <f>IF(ROUND(AY44,0)=ROUND('7. Network costs'!$F292,0),"Ok", "Not ok")</f>
        <v>Ok</v>
      </c>
      <c r="AZ45" s="460" t="str">
        <f>IF(ROUND(AZ44,0)=ROUND('7. Network costs'!$F293,0),"Ok", "Not ok")</f>
        <v>Ok</v>
      </c>
      <c r="BA45" s="460" t="str">
        <f>IF(ROUND(BA44,0)=ROUND('7. Network costs'!$F294,0),"Ok", "Not ok")</f>
        <v>Ok</v>
      </c>
      <c r="BB45" s="460" t="str">
        <f>IF(ROUND(BB44,0)=ROUND('7. Network costs'!$F295,0),"Ok", "Not ok")</f>
        <v>Ok</v>
      </c>
      <c r="BC45" s="460" t="str">
        <f>IF(ROUND(BC44,0)=ROUND('7. Network costs'!$F296,0),"Ok", "Not ok")</f>
        <v>Ok</v>
      </c>
      <c r="BD45" s="460" t="str">
        <f>IF(ROUND(BD44,0)=ROUND('7. Network costs'!$F297,0),"Ok", "Not ok")</f>
        <v>Ok</v>
      </c>
      <c r="BE45" s="460" t="str">
        <f>IF(ROUND(BE44,0)=ROUND('7. Network costs'!$F298,0),"Ok", "Not ok")</f>
        <v>Ok</v>
      </c>
      <c r="BF45" s="460" t="str">
        <f>IF(ROUND(BF44,0)=ROUND('7. Network costs'!$F299,0),"Ok", "Not ok")</f>
        <v>Ok</v>
      </c>
      <c r="BG45" s="460" t="str">
        <f>IF(ROUND(BG44,0)=ROUND('7. Network costs'!$F300,0),"Ok", "Not ok")</f>
        <v>Ok</v>
      </c>
      <c r="BH45" s="232"/>
      <c r="BI45" s="460" t="str">
        <f>IF(ROUND(BI44,0)=ROUND('7. Network costs'!F301,0),"Ok", "Not ok")</f>
        <v>Ok</v>
      </c>
      <c r="BJ45" s="489"/>
      <c r="BK45" s="232"/>
    </row>
    <row r="46" spans="3:64">
      <c r="C46" s="223"/>
      <c r="D46" s="223"/>
      <c r="E46" s="440">
        <f>'7. Network costs'!F246</f>
        <v>13431979.467234612</v>
      </c>
      <c r="F46" s="440">
        <f>'7. Network costs'!F247</f>
        <v>12038785.665115781</v>
      </c>
      <c r="G46" s="440">
        <f>'7. Network costs'!F248</f>
        <v>16254241.455424033</v>
      </c>
      <c r="H46" s="440">
        <f>'7. Network costs'!F249</f>
        <v>7106619.7258047201</v>
      </c>
      <c r="I46" s="440">
        <f>'7. Network costs'!F250</f>
        <v>18218995.526252557</v>
      </c>
      <c r="J46" s="440">
        <f>'7. Network costs'!F251</f>
        <v>1612059.9982559728</v>
      </c>
      <c r="K46" s="440">
        <f>'7. Network costs'!F252</f>
        <v>565990.96224723011</v>
      </c>
      <c r="L46" s="440">
        <f>'7. Network costs'!F253</f>
        <v>75465.461632964012</v>
      </c>
      <c r="M46" s="440">
        <f>'7. Network costs'!F254</f>
        <v>2263963.8489889205</v>
      </c>
      <c r="N46" s="440"/>
      <c r="O46" s="440"/>
      <c r="P46" s="440"/>
      <c r="Q46" s="440"/>
      <c r="R46" s="440"/>
      <c r="S46" s="440"/>
      <c r="T46" s="440"/>
      <c r="U46" s="440"/>
      <c r="V46" s="440"/>
      <c r="W46" s="440"/>
      <c r="X46" s="440"/>
      <c r="Y46" s="440"/>
      <c r="Z46" s="440"/>
      <c r="AA46" s="440"/>
      <c r="AB46" s="440"/>
      <c r="AC46" s="440"/>
      <c r="AD46" s="440"/>
      <c r="AE46" s="440"/>
      <c r="AF46" s="440"/>
      <c r="AG46" s="440"/>
      <c r="AH46" s="440"/>
      <c r="AI46" s="440"/>
      <c r="AJ46" s="440"/>
      <c r="AK46" s="440"/>
      <c r="AL46" s="440"/>
      <c r="AM46" s="440"/>
      <c r="AN46" s="440"/>
      <c r="AO46" s="440"/>
      <c r="AP46" s="440"/>
      <c r="AQ46" s="440"/>
      <c r="AR46" s="440"/>
      <c r="AS46" s="440"/>
      <c r="AT46" s="440"/>
      <c r="AU46" s="440"/>
      <c r="AV46" s="440"/>
      <c r="AW46" s="440"/>
      <c r="AX46" s="440"/>
      <c r="AY46" s="440"/>
      <c r="AZ46" s="440"/>
      <c r="BA46" s="440"/>
      <c r="BB46" s="440"/>
      <c r="BC46" s="440"/>
      <c r="BD46" s="440"/>
      <c r="BE46" s="440"/>
      <c r="BF46" s="440"/>
      <c r="BG46" s="440"/>
      <c r="BH46" s="223"/>
      <c r="BI46" s="223"/>
      <c r="BJ46" s="223"/>
      <c r="BK46" s="223"/>
    </row>
    <row r="47" spans="3:64" s="713" customFormat="1" ht="51">
      <c r="C47" s="705">
        <f>'C. Masterfiles'!D144</f>
        <v>2015</v>
      </c>
      <c r="D47" s="705" t="s">
        <v>285</v>
      </c>
      <c r="E47" s="705" t="str">
        <f t="shared" ref="E47:BG47" si="3">E12</f>
        <v>TRX</v>
      </c>
      <c r="F47" s="705" t="str">
        <f t="shared" si="3"/>
        <v>Radio</v>
      </c>
      <c r="G47" s="705" t="str">
        <f t="shared" si="3"/>
        <v>BTS</v>
      </c>
      <c r="H47" s="705" t="str">
        <f t="shared" si="3"/>
        <v>Node B</v>
      </c>
      <c r="I47" s="705" t="str">
        <f t="shared" si="3"/>
        <v>BSC</v>
      </c>
      <c r="J47" s="705" t="str">
        <f t="shared" si="3"/>
        <v>RNC</v>
      </c>
      <c r="K47" s="705" t="str">
        <f t="shared" si="3"/>
        <v>MSC</v>
      </c>
      <c r="L47" s="705" t="str">
        <f t="shared" si="3"/>
        <v>HLR</v>
      </c>
      <c r="M47" s="705" t="str">
        <f t="shared" si="3"/>
        <v>PPP</v>
      </c>
      <c r="N47" s="705" t="str">
        <f t="shared" si="3"/>
        <v>SMSG</v>
      </c>
      <c r="O47" s="705" t="str">
        <f t="shared" si="3"/>
        <v>SMSC</v>
      </c>
      <c r="P47" s="705" t="str">
        <f t="shared" si="3"/>
        <v>MMSC</v>
      </c>
      <c r="Q47" s="705" t="str">
        <f t="shared" si="3"/>
        <v>VMS</v>
      </c>
      <c r="R47" s="705" t="str">
        <f t="shared" si="3"/>
        <v>NMS</v>
      </c>
      <c r="S47" s="705" t="str">
        <f t="shared" si="3"/>
        <v>OSS</v>
      </c>
      <c r="T47" s="705" t="str">
        <f t="shared" si="3"/>
        <v>GPRS</v>
      </c>
      <c r="U47" s="705" t="str">
        <f t="shared" si="3"/>
        <v>BIL</v>
      </c>
      <c r="V47" s="705" t="str">
        <f t="shared" si="3"/>
        <v>IBIL</v>
      </c>
      <c r="W47" s="705" t="str">
        <f t="shared" si="3"/>
        <v>IGW</v>
      </c>
      <c r="X47" s="705" t="str">
        <f t="shared" si="3"/>
        <v>INT</v>
      </c>
      <c r="Y47" s="705" t="str">
        <f t="shared" si="3"/>
        <v>SGSN</v>
      </c>
      <c r="Z47" s="705" t="str">
        <f t="shared" si="3"/>
        <v>GGSN</v>
      </c>
      <c r="AA47" s="705" t="str">
        <f t="shared" si="3"/>
        <v>IN/NGN</v>
      </c>
      <c r="AB47" s="705" t="str">
        <f t="shared" si="3"/>
        <v>eNodeB</v>
      </c>
      <c r="AC47" s="705" t="str">
        <f t="shared" si="3"/>
        <v>eNodeB Radio</v>
      </c>
      <c r="AD47" s="705" t="str">
        <f t="shared" si="3"/>
        <v>OTHER</v>
      </c>
      <c r="AE47" s="705" t="str">
        <f t="shared" si="3"/>
        <v>OTHER</v>
      </c>
      <c r="AF47" s="705" t="str">
        <f t="shared" si="3"/>
        <v>OTHER</v>
      </c>
      <c r="AG47" s="705" t="str">
        <f t="shared" si="3"/>
        <v>OTHER</v>
      </c>
      <c r="AH47" s="705" t="str">
        <f t="shared" si="3"/>
        <v>OTHER</v>
      </c>
      <c r="AI47" s="705" t="str">
        <f t="shared" si="3"/>
        <v>BTS-BSC</v>
      </c>
      <c r="AJ47" s="705" t="str">
        <f t="shared" si="3"/>
        <v>Node B-RNC</v>
      </c>
      <c r="AK47" s="705" t="str">
        <f t="shared" si="3"/>
        <v>BSC-MSC</v>
      </c>
      <c r="AL47" s="705" t="str">
        <f t="shared" si="3"/>
        <v>RNC-MSC</v>
      </c>
      <c r="AM47" s="705" t="str">
        <f t="shared" si="3"/>
        <v>MSC-MSC</v>
      </c>
      <c r="AN47" s="705" t="str">
        <f t="shared" si="3"/>
        <v>MSC-PPP</v>
      </c>
      <c r="AO47" s="705" t="str">
        <f t="shared" si="3"/>
        <v>MSC-HLR</v>
      </c>
      <c r="AP47" s="705" t="str">
        <f t="shared" si="3"/>
        <v>MSC-SMS</v>
      </c>
      <c r="AQ47" s="705" t="str">
        <f t="shared" si="3"/>
        <v>MSC-MMS</v>
      </c>
      <c r="AR47" s="705" t="str">
        <f t="shared" si="3"/>
        <v>MSC-OSS</v>
      </c>
      <c r="AS47" s="705" t="str">
        <f t="shared" si="3"/>
        <v>MSC-GPRS</v>
      </c>
      <c r="AT47" s="705" t="str">
        <f t="shared" si="3"/>
        <v>MSC-BIL</v>
      </c>
      <c r="AU47" s="705" t="str">
        <f t="shared" si="3"/>
        <v>MSC-IBIL</v>
      </c>
      <c r="AV47" s="705" t="str">
        <f t="shared" si="3"/>
        <v>MSC-IGW</v>
      </c>
      <c r="AW47" s="705" t="str">
        <f t="shared" si="3"/>
        <v>MSC-INT</v>
      </c>
      <c r="AX47" s="705" t="str">
        <f t="shared" si="3"/>
        <v>MSC-IN/NGIN</v>
      </c>
      <c r="AY47" s="705" t="str">
        <f t="shared" si="3"/>
        <v>eNodeB-MSC</v>
      </c>
      <c r="AZ47" s="705" t="str">
        <f t="shared" si="3"/>
        <v>OTHER: complete as required</v>
      </c>
      <c r="BA47" s="705" t="str">
        <f t="shared" si="3"/>
        <v>OTHER: complete as required</v>
      </c>
      <c r="BB47" s="705" t="str">
        <f t="shared" si="3"/>
        <v>OTHER: complete as required</v>
      </c>
      <c r="BC47" s="705" t="str">
        <f t="shared" si="3"/>
        <v>OTHER: complete as required</v>
      </c>
      <c r="BD47" s="705" t="str">
        <f t="shared" si="3"/>
        <v>OTHER: complete as required</v>
      </c>
      <c r="BE47" s="705" t="str">
        <f t="shared" si="3"/>
        <v>OTHER: complete as required</v>
      </c>
      <c r="BF47" s="705" t="str">
        <f t="shared" si="3"/>
        <v>OTHER: complete as required</v>
      </c>
      <c r="BG47" s="705" t="str">
        <f t="shared" si="3"/>
        <v>OTHER: complete as required</v>
      </c>
      <c r="BH47" s="708"/>
      <c r="BI47" s="709" t="s">
        <v>426</v>
      </c>
      <c r="BJ47" s="709" t="s">
        <v>488</v>
      </c>
      <c r="BK47" s="709" t="s">
        <v>489</v>
      </c>
    </row>
    <row r="48" spans="3:64">
      <c r="C48" s="276"/>
      <c r="D48" s="276"/>
      <c r="E48" s="406" t="s">
        <v>258</v>
      </c>
      <c r="F48" s="406" t="s">
        <v>258</v>
      </c>
      <c r="G48" s="406" t="s">
        <v>258</v>
      </c>
      <c r="H48" s="406" t="s">
        <v>258</v>
      </c>
      <c r="I48" s="406" t="s">
        <v>258</v>
      </c>
      <c r="J48" s="406" t="s">
        <v>258</v>
      </c>
      <c r="K48" s="406" t="s">
        <v>258</v>
      </c>
      <c r="L48" s="406" t="s">
        <v>258</v>
      </c>
      <c r="M48" s="406" t="s">
        <v>258</v>
      </c>
      <c r="N48" s="406" t="s">
        <v>258</v>
      </c>
      <c r="O48" s="406" t="s">
        <v>258</v>
      </c>
      <c r="P48" s="406" t="s">
        <v>258</v>
      </c>
      <c r="Q48" s="406" t="s">
        <v>258</v>
      </c>
      <c r="R48" s="406" t="s">
        <v>258</v>
      </c>
      <c r="S48" s="406" t="s">
        <v>258</v>
      </c>
      <c r="T48" s="406" t="s">
        <v>258</v>
      </c>
      <c r="U48" s="406" t="s">
        <v>258</v>
      </c>
      <c r="V48" s="406" t="s">
        <v>258</v>
      </c>
      <c r="W48" s="406" t="s">
        <v>258</v>
      </c>
      <c r="X48" s="406" t="s">
        <v>258</v>
      </c>
      <c r="Y48" s="406" t="s">
        <v>258</v>
      </c>
      <c r="Z48" s="406" t="s">
        <v>258</v>
      </c>
      <c r="AA48" s="406" t="s">
        <v>258</v>
      </c>
      <c r="AB48" s="406" t="s">
        <v>258</v>
      </c>
      <c r="AC48" s="406" t="s">
        <v>258</v>
      </c>
      <c r="AD48" s="406" t="s">
        <v>258</v>
      </c>
      <c r="AE48" s="406" t="s">
        <v>258</v>
      </c>
      <c r="AF48" s="406" t="s">
        <v>258</v>
      </c>
      <c r="AG48" s="406" t="s">
        <v>258</v>
      </c>
      <c r="AH48" s="406" t="s">
        <v>258</v>
      </c>
      <c r="AI48" s="406" t="s">
        <v>258</v>
      </c>
      <c r="AJ48" s="406" t="s">
        <v>258</v>
      </c>
      <c r="AK48" s="406" t="s">
        <v>258</v>
      </c>
      <c r="AL48" s="406" t="s">
        <v>258</v>
      </c>
      <c r="AM48" s="406" t="s">
        <v>258</v>
      </c>
      <c r="AN48" s="406" t="s">
        <v>258</v>
      </c>
      <c r="AO48" s="406" t="s">
        <v>258</v>
      </c>
      <c r="AP48" s="406" t="s">
        <v>258</v>
      </c>
      <c r="AQ48" s="406" t="s">
        <v>258</v>
      </c>
      <c r="AR48" s="406" t="s">
        <v>258</v>
      </c>
      <c r="AS48" s="406" t="s">
        <v>258</v>
      </c>
      <c r="AT48" s="406" t="s">
        <v>258</v>
      </c>
      <c r="AU48" s="406" t="s">
        <v>258</v>
      </c>
      <c r="AV48" s="406" t="s">
        <v>258</v>
      </c>
      <c r="AW48" s="406" t="s">
        <v>258</v>
      </c>
      <c r="AX48" s="406" t="s">
        <v>258</v>
      </c>
      <c r="AY48" s="406" t="s">
        <v>258</v>
      </c>
      <c r="AZ48" s="406" t="s">
        <v>258</v>
      </c>
      <c r="BA48" s="406" t="s">
        <v>258</v>
      </c>
      <c r="BB48" s="406" t="s">
        <v>258</v>
      </c>
      <c r="BC48" s="406" t="s">
        <v>258</v>
      </c>
      <c r="BD48" s="406" t="s">
        <v>258</v>
      </c>
      <c r="BE48" s="406" t="s">
        <v>258</v>
      </c>
      <c r="BF48" s="406" t="s">
        <v>258</v>
      </c>
      <c r="BG48" s="406" t="s">
        <v>258</v>
      </c>
      <c r="BH48" s="321"/>
      <c r="BI48" s="407" t="str">
        <f>BI13</f>
        <v>Euro</v>
      </c>
      <c r="BJ48" s="407" t="str">
        <f>BJ13</f>
        <v>Millions</v>
      </c>
      <c r="BK48" s="407" t="str">
        <f>BK13</f>
        <v>Euro</v>
      </c>
    </row>
    <row r="49" spans="3:63">
      <c r="C49" s="256" t="str">
        <f t="shared" ref="C49:D78" si="4">C14</f>
        <v>S01</v>
      </c>
      <c r="D49" s="256" t="str">
        <f t="shared" si="4"/>
        <v>Повиквания в мрежата (On Net calls)</v>
      </c>
      <c r="E49" s="485">
        <f>'8. Routing factors'!E84*'7. Network costs'!G$246</f>
        <v>10259895.565984095</v>
      </c>
      <c r="F49" s="485">
        <f>'8. Routing factors'!F84*'7. Network costs'!G$247</f>
        <v>7200974.8735276191</v>
      </c>
      <c r="G49" s="485">
        <f>'8. Routing factors'!G84*'7. Network costs'!G$248</f>
        <v>12162121.945914468</v>
      </c>
      <c r="H49" s="485">
        <f>'8. Routing factors'!H84*'7. Network costs'!G$249</f>
        <v>4154454.8330177623</v>
      </c>
      <c r="I49" s="485">
        <f>'8. Routing factors'!I84*'7. Network costs'!G$250</f>
        <v>13588693.454678012</v>
      </c>
      <c r="J49" s="485">
        <f>'8. Routing factors'!J84*'7. Network costs'!G$251</f>
        <v>937524.45929617854</v>
      </c>
      <c r="K49" s="485">
        <f>'8. Routing factors'!K84*'7. Network costs'!G$252</f>
        <v>301963.33201040688</v>
      </c>
      <c r="L49" s="485">
        <f>'8. Routing factors'!L84*'7. Network costs'!G$253</f>
        <v>31611.96692044782</v>
      </c>
      <c r="M49" s="485">
        <f>'8. Routing factors'!M84*'7. Network costs'!G$254</f>
        <v>948359.00761343434</v>
      </c>
      <c r="N49" s="485">
        <f>'8. Routing factors'!N84*'7. Network costs'!G$255</f>
        <v>0</v>
      </c>
      <c r="O49" s="485">
        <f>'8. Routing factors'!O84*'7. Network costs'!G$256</f>
        <v>0</v>
      </c>
      <c r="P49" s="485">
        <f>'8. Routing factors'!P84*'7. Network costs'!G$257</f>
        <v>0</v>
      </c>
      <c r="Q49" s="485">
        <f>'8. Routing factors'!Q84*'7. Network costs'!$G$258</f>
        <v>0</v>
      </c>
      <c r="R49" s="485">
        <f>'8. Routing factors'!R84*'7. Network costs'!$G$259</f>
        <v>168597.15690905505</v>
      </c>
      <c r="S49" s="485">
        <f>'8. Routing factors'!S84*'7. Network costs'!$G$260</f>
        <v>158059.83460223911</v>
      </c>
      <c r="T49" s="485">
        <f>'8. Routing factors'!T84*'7. Network costs'!$G$261</f>
        <v>0</v>
      </c>
      <c r="U49" s="485">
        <f>'8. Routing factors'!U84*'7. Network costs'!$G$262</f>
        <v>707357.02292378957</v>
      </c>
      <c r="V49" s="485">
        <f>'8. Routing factors'!V84*'7. Network costs'!$G$263</f>
        <v>0</v>
      </c>
      <c r="W49" s="485">
        <f>'8. Routing factors'!W84*'7. Network costs'!$G$264</f>
        <v>0</v>
      </c>
      <c r="X49" s="485">
        <f>'8. Routing factors'!X84*'7. Network costs'!$G$265</f>
        <v>0</v>
      </c>
      <c r="Y49" s="485">
        <f>'8. Routing factors'!Y84*'7. Network costs'!$G$266</f>
        <v>0</v>
      </c>
      <c r="Z49" s="485">
        <f>'8. Routing factors'!Z84*'7. Network costs'!$G$267</f>
        <v>0</v>
      </c>
      <c r="AA49" s="485">
        <f>'8. Routing factors'!AA84*'7. Network costs'!$G$268</f>
        <v>0</v>
      </c>
      <c r="AB49" s="485">
        <f>'8. Routing factors'!AB84*'7. Network costs'!$G$269</f>
        <v>585657.11167226697</v>
      </c>
      <c r="AC49" s="485">
        <f>'8. Routing factors'!AC84*'7. Network costs'!$G$270</f>
        <v>751193.33461406408</v>
      </c>
      <c r="AD49" s="485">
        <f>'8. Routing factors'!AD84*'7. Network costs'!$G$271</f>
        <v>0</v>
      </c>
      <c r="AE49" s="485">
        <f>'8. Routing factors'!AE84*'7. Network costs'!$G$272</f>
        <v>0</v>
      </c>
      <c r="AF49" s="485">
        <f>'8. Routing factors'!AF84*'7. Network costs'!$G$273</f>
        <v>0</v>
      </c>
      <c r="AG49" s="485">
        <f>'8. Routing factors'!AG84*'7. Network costs'!$G$274</f>
        <v>0</v>
      </c>
      <c r="AH49" s="485">
        <f>'8. Routing factors'!AH84*'7. Network costs'!$G$275</f>
        <v>0</v>
      </c>
      <c r="AI49" s="485">
        <f>'8. Routing factors'!AI84*'7. Network costs'!$G$276</f>
        <v>5249883.1396551812</v>
      </c>
      <c r="AJ49" s="485">
        <f>'8. Routing factors'!AJ84*'7. Network costs'!$G$277</f>
        <v>14795979.811919987</v>
      </c>
      <c r="AK49" s="485">
        <f>'8. Routing factors'!AK84*'7. Network costs'!$G$278</f>
        <v>5183187.9365413897</v>
      </c>
      <c r="AL49" s="485">
        <f>'8. Routing factors'!AL84*'7. Network costs'!$G$279</f>
        <v>1785610.7519010569</v>
      </c>
      <c r="AM49" s="485">
        <f>'8. Routing factors'!AM84*'7. Network costs'!$G$280</f>
        <v>1902212.3531958293</v>
      </c>
      <c r="AN49" s="485">
        <f>'8. Routing factors'!AN84*'7. Network costs'!$G$281</f>
        <v>1634.4674032591686</v>
      </c>
      <c r="AO49" s="485">
        <f>'8. Routing factors'!AO84*'7. Network costs'!G$282</f>
        <v>799.07295270448253</v>
      </c>
      <c r="AP49" s="485">
        <f>'8. Routing factors'!AP84*'7. Network costs'!$G$283</f>
        <v>0</v>
      </c>
      <c r="AQ49" s="485">
        <f>'8. Routing factors'!AQ84*'7. Network costs'!$G$284</f>
        <v>0</v>
      </c>
      <c r="AR49" s="485">
        <f>'8. Routing factors'!AR84*'7. Network costs'!$G$285</f>
        <v>3995.3647635224129</v>
      </c>
      <c r="AS49" s="485">
        <f>'8. Routing factors'!AS84*'7. Network costs'!$G$286</f>
        <v>0</v>
      </c>
      <c r="AT49" s="485">
        <f>'8. Routing factors'!AT84*'7. Network costs'!$G$287</f>
        <v>4470.0624477620904</v>
      </c>
      <c r="AU49" s="485">
        <f>'8. Routing factors'!AU84*'7. Network costs'!$G$288</f>
        <v>0</v>
      </c>
      <c r="AV49" s="485">
        <f>'8. Routing factors'!AV84*'7. Network costs'!$G$289</f>
        <v>0</v>
      </c>
      <c r="AW49" s="485">
        <f>'8. Routing factors'!AW84*'7. Network costs'!$G$290</f>
        <v>0</v>
      </c>
      <c r="AX49" s="485">
        <f>'8. Routing factors'!AX84*'7. Network costs'!$G$291</f>
        <v>0</v>
      </c>
      <c r="AY49" s="485">
        <f>'8. Routing factors'!AY84*'7. Network costs'!$G$292</f>
        <v>0</v>
      </c>
      <c r="AZ49" s="485">
        <f>'8. Routing factors'!AZ84*'7. Network costs'!$G$293</f>
        <v>0</v>
      </c>
      <c r="BA49" s="485">
        <f>'8. Routing factors'!BA84*'7. Network costs'!$G$294</f>
        <v>0</v>
      </c>
      <c r="BB49" s="485">
        <f>'8. Routing factors'!BB84*'7. Network costs'!$G$295</f>
        <v>0</v>
      </c>
      <c r="BC49" s="485">
        <f>'8. Routing factors'!BC84*'7. Network costs'!$G$296</f>
        <v>0</v>
      </c>
      <c r="BD49" s="485">
        <f>'8. Routing factors'!BD84*'7. Network costs'!$G$297</f>
        <v>0</v>
      </c>
      <c r="BE49" s="485">
        <f>'8. Routing factors'!BE84*'7. Network costs'!$G$298</f>
        <v>0</v>
      </c>
      <c r="BF49" s="485">
        <f>'8. Routing factors'!BF84*'7. Network costs'!$G$299</f>
        <v>0</v>
      </c>
      <c r="BG49" s="485">
        <f>'8. Routing factors'!BG84*'7. Network costs'!$G$300</f>
        <v>0</v>
      </c>
      <c r="BH49" s="245"/>
      <c r="BI49" s="351">
        <f>SUM(E49:BG49)</f>
        <v>80884236.860464528</v>
      </c>
      <c r="BJ49" s="486">
        <f>'2. Traffic'!G207</f>
        <v>5100</v>
      </c>
      <c r="BK49" s="487">
        <f>IF(BI49=0,"",BI49/BJ49/1000000)</f>
        <v>1.5859654286365595E-2</v>
      </c>
    </row>
    <row r="50" spans="3:63">
      <c r="C50" s="256" t="str">
        <f t="shared" si="4"/>
        <v>S02</v>
      </c>
      <c r="D50" s="256" t="str">
        <f t="shared" si="4"/>
        <v>Изходящи повиквания към фиксирана линия (Outgoing Calls to Fixed Line)</v>
      </c>
      <c r="E50" s="485">
        <f>'8. Routing factors'!E85*'7. Network costs'!G$246</f>
        <v>82465.811011236263</v>
      </c>
      <c r="F50" s="485">
        <f>'8. Routing factors'!F85*'7. Network costs'!G$247</f>
        <v>57879.169353906676</v>
      </c>
      <c r="G50" s="485">
        <f>'8. Routing factors'!G85*'7. Network costs'!G$248</f>
        <v>97755.307881751432</v>
      </c>
      <c r="H50" s="485">
        <f>'8. Routing factors'!H85*'7. Network costs'!G$249</f>
        <v>33392.200233521464</v>
      </c>
      <c r="I50" s="485">
        <f>'8. Routing factors'!I85*'7. Network costs'!G$250</f>
        <v>109221.64062160371</v>
      </c>
      <c r="J50" s="485">
        <f>'8. Routing factors'!J85*'7. Network costs'!G$251</f>
        <v>7535.5264955189105</v>
      </c>
      <c r="K50" s="485">
        <f>'8. Routing factors'!K85*'7. Network costs'!G$252</f>
        <v>3640.6293187505157</v>
      </c>
      <c r="L50" s="485">
        <f>'8. Routing factors'!L85*'7. Network costs'!G$253</f>
        <v>508.17407896394258</v>
      </c>
      <c r="M50" s="485">
        <f>'8. Routing factors'!M85*'7. Network costs'!G$254</f>
        <v>15245.222368918274</v>
      </c>
      <c r="N50" s="485">
        <f>'8. Routing factors'!N85*'7. Network costs'!G$255</f>
        <v>0</v>
      </c>
      <c r="O50" s="485">
        <f>'8. Routing factors'!O85*'7. Network costs'!G$256</f>
        <v>0</v>
      </c>
      <c r="P50" s="485">
        <f>'8. Routing factors'!P85*'7. Network costs'!G$257</f>
        <v>0</v>
      </c>
      <c r="Q50" s="485">
        <f>'8. Routing factors'!Q85*'7. Network costs'!$G$258</f>
        <v>0</v>
      </c>
      <c r="R50" s="485">
        <f>'8. Routing factors'!R85*'7. Network costs'!$G$259</f>
        <v>2710.2617544743607</v>
      </c>
      <c r="S50" s="485">
        <f>'8. Routing factors'!S85*'7. Network costs'!$G$260</f>
        <v>2540.8703948197131</v>
      </c>
      <c r="T50" s="485">
        <f>'8. Routing factors'!T85*'7. Network costs'!$G$261</f>
        <v>0</v>
      </c>
      <c r="U50" s="485">
        <f>'8. Routing factors'!U85*'7. Network costs'!$G$262</f>
        <v>11371.026185354523</v>
      </c>
      <c r="V50" s="485">
        <f>'8. Routing factors'!V85*'7. Network costs'!$G$263</f>
        <v>0</v>
      </c>
      <c r="W50" s="485">
        <f>'8. Routing factors'!W85*'7. Network costs'!$G$264</f>
        <v>21192.250824392264</v>
      </c>
      <c r="X50" s="485">
        <f>'8. Routing factors'!X85*'7. Network costs'!$G$265</f>
        <v>0</v>
      </c>
      <c r="Y50" s="485">
        <f>'8. Routing factors'!Y85*'7. Network costs'!$G$266</f>
        <v>0</v>
      </c>
      <c r="Z50" s="485">
        <f>'8. Routing factors'!Z85*'7. Network costs'!$G$267</f>
        <v>0</v>
      </c>
      <c r="AA50" s="485">
        <f>'8. Routing factors'!AA85*'7. Network costs'!$G$268</f>
        <v>0</v>
      </c>
      <c r="AB50" s="485">
        <f>'8. Routing factors'!AB85*'7. Network costs'!$G$269</f>
        <v>4707.3275140027417</v>
      </c>
      <c r="AC50" s="485">
        <f>'8. Routing factors'!AC85*'7. Network costs'!$G$270</f>
        <v>6037.8555675134648</v>
      </c>
      <c r="AD50" s="485">
        <f>'8. Routing factors'!AD85*'7. Network costs'!$G$271</f>
        <v>0</v>
      </c>
      <c r="AE50" s="485">
        <f>'8. Routing factors'!AE85*'7. Network costs'!$G$272</f>
        <v>0</v>
      </c>
      <c r="AF50" s="485">
        <f>'8. Routing factors'!AF85*'7. Network costs'!$G$273</f>
        <v>0</v>
      </c>
      <c r="AG50" s="485">
        <f>'8. Routing factors'!AG85*'7. Network costs'!$G$274</f>
        <v>0</v>
      </c>
      <c r="AH50" s="485">
        <f>'8. Routing factors'!AH85*'7. Network costs'!$G$275</f>
        <v>0</v>
      </c>
      <c r="AI50" s="485">
        <f>'8. Routing factors'!AI85*'7. Network costs'!$G$276</f>
        <v>42196.908149947049</v>
      </c>
      <c r="AJ50" s="485">
        <f>'8. Routing factors'!AJ85*'7. Network costs'!$G$277</f>
        <v>118925.42833878513</v>
      </c>
      <c r="AK50" s="485">
        <f>'8. Routing factors'!AK85*'7. Network costs'!$G$278</f>
        <v>41660.833101232805</v>
      </c>
      <c r="AL50" s="485">
        <f>'8. Routing factors'!AL85*'7. Network costs'!$G$279</f>
        <v>14352.177159980687</v>
      </c>
      <c r="AM50" s="485">
        <f>'8. Routing factors'!AM85*'7. Network costs'!$G$280</f>
        <v>15289.384128038157</v>
      </c>
      <c r="AN50" s="485">
        <f>'8. Routing factors'!AN85*'7. Network costs'!$G$281</f>
        <v>26.274668999180662</v>
      </c>
      <c r="AO50" s="485">
        <f>'8. Routing factors'!AO85*'7. Network costs'!G$282</f>
        <v>12.84539373293277</v>
      </c>
      <c r="AP50" s="485">
        <f>'8. Routing factors'!AP85*'7. Network costs'!$G$283</f>
        <v>0</v>
      </c>
      <c r="AQ50" s="485">
        <f>'8. Routing factors'!AQ85*'7. Network costs'!$G$284</f>
        <v>0</v>
      </c>
      <c r="AR50" s="485">
        <f>'8. Routing factors'!AR85*'7. Network costs'!$G$285</f>
        <v>64.226968664663858</v>
      </c>
      <c r="AS50" s="485">
        <f>'8. Routing factors'!AS85*'7. Network costs'!$G$286</f>
        <v>0</v>
      </c>
      <c r="AT50" s="485">
        <f>'8. Routing factors'!AT85*'7. Network costs'!$G$287</f>
        <v>71.857909791543818</v>
      </c>
      <c r="AU50" s="485">
        <f>'8. Routing factors'!AU85*'7. Network costs'!$G$288</f>
        <v>0</v>
      </c>
      <c r="AV50" s="485">
        <f>'8. Routing factors'!AV85*'7. Network costs'!$G$289</f>
        <v>535.68809822293838</v>
      </c>
      <c r="AW50" s="485">
        <f>'8. Routing factors'!AW85*'7. Network costs'!$G$290</f>
        <v>0</v>
      </c>
      <c r="AX50" s="485">
        <f>'8. Routing factors'!AX85*'7. Network costs'!$G$291</f>
        <v>0</v>
      </c>
      <c r="AY50" s="485">
        <f>'8. Routing factors'!AY85*'7. Network costs'!$G$292</f>
        <v>0</v>
      </c>
      <c r="AZ50" s="485">
        <f>'8. Routing factors'!AZ85*'7. Network costs'!$G$293</f>
        <v>0</v>
      </c>
      <c r="BA50" s="485">
        <f>'8. Routing factors'!BA85*'7. Network costs'!$G$294</f>
        <v>0</v>
      </c>
      <c r="BB50" s="485">
        <f>'8. Routing factors'!BB85*'7. Network costs'!$G$295</f>
        <v>0</v>
      </c>
      <c r="BC50" s="485">
        <f>'8. Routing factors'!BC85*'7. Network costs'!$G$296</f>
        <v>0</v>
      </c>
      <c r="BD50" s="485">
        <f>'8. Routing factors'!BD85*'7. Network costs'!$G$297</f>
        <v>0</v>
      </c>
      <c r="BE50" s="485">
        <f>'8. Routing factors'!BE85*'7. Network costs'!$G$298</f>
        <v>0</v>
      </c>
      <c r="BF50" s="485">
        <f>'8. Routing factors'!BF85*'7. Network costs'!$G$299</f>
        <v>0</v>
      </c>
      <c r="BG50" s="485">
        <f>'8. Routing factors'!BG85*'7. Network costs'!$G$300</f>
        <v>0</v>
      </c>
      <c r="BH50" s="245"/>
      <c r="BI50" s="351">
        <f t="shared" ref="BI50:BI78" si="5">SUM(E50:BG50)</f>
        <v>689338.89752212318</v>
      </c>
      <c r="BJ50" s="486">
        <f>'2. Traffic'!G208</f>
        <v>102</v>
      </c>
      <c r="BK50" s="487">
        <f t="shared" ref="BK50:BK78" si="6">IF(BI50=0,"",BI50/BJ50/1000000)</f>
        <v>6.7582244855110109E-3</v>
      </c>
    </row>
    <row r="51" spans="3:63">
      <c r="C51" s="256" t="str">
        <f t="shared" si="4"/>
        <v>S03</v>
      </c>
      <c r="D51" s="256" t="str">
        <f t="shared" si="4"/>
        <v>Изходящи повиквания към други мобилни мрежи (Outgoing Calls to Other Mobile)</v>
      </c>
      <c r="E51" s="485">
        <f>'8. Routing factors'!E86*'7. Network costs'!G$246</f>
        <v>849970.33376900782</v>
      </c>
      <c r="F51" s="485">
        <f>'8. Routing factors'!F86*'7. Network costs'!G$247</f>
        <v>596557.24342915777</v>
      </c>
      <c r="G51" s="485">
        <f>'8. Routing factors'!G86*'7. Network costs'!G$248</f>
        <v>1007558.2917219258</v>
      </c>
      <c r="H51" s="485">
        <f>'8. Routing factors'!H86*'7. Network costs'!G$249</f>
        <v>344171.47214984131</v>
      </c>
      <c r="I51" s="485">
        <f>'8. Routing factors'!I86*'7. Network costs'!G$250</f>
        <v>1125741.118598761</v>
      </c>
      <c r="J51" s="485">
        <f>'8. Routing factors'!J86*'7. Network costs'!G$251</f>
        <v>77668.234774877914</v>
      </c>
      <c r="K51" s="485">
        <f>'8. Routing factors'!K86*'7. Network costs'!G$252</f>
        <v>37523.75535075966</v>
      </c>
      <c r="L51" s="485">
        <f>'8. Routing factors'!L86*'7. Network costs'!G$253</f>
        <v>5237.7207743811314</v>
      </c>
      <c r="M51" s="485">
        <f>'8. Routing factors'!M86*'7. Network costs'!G$254</f>
        <v>157131.62323143388</v>
      </c>
      <c r="N51" s="485">
        <f>'8. Routing factors'!N86*'7. Network costs'!G$255</f>
        <v>0</v>
      </c>
      <c r="O51" s="485">
        <f>'8. Routing factors'!O86*'7. Network costs'!G$256</f>
        <v>0</v>
      </c>
      <c r="P51" s="485">
        <f>'8. Routing factors'!P86*'7. Network costs'!G$257</f>
        <v>0</v>
      </c>
      <c r="Q51" s="485">
        <f>'8. Routing factors'!Q86*'7. Network costs'!$G$258</f>
        <v>0</v>
      </c>
      <c r="R51" s="485">
        <f>'8. Routing factors'!R86*'7. Network costs'!$G$259</f>
        <v>27934.510796699367</v>
      </c>
      <c r="S51" s="485">
        <f>'8. Routing factors'!S86*'7. Network costs'!$G$260</f>
        <v>26188.60387190566</v>
      </c>
      <c r="T51" s="485">
        <f>'8. Routing factors'!T86*'7. Network costs'!$G$261</f>
        <v>0</v>
      </c>
      <c r="U51" s="485">
        <f>'8. Routing factors'!U86*'7. Network costs'!$G$262</f>
        <v>117200.50774429437</v>
      </c>
      <c r="V51" s="485">
        <f>'8. Routing factors'!V86*'7. Network costs'!$G$263</f>
        <v>0</v>
      </c>
      <c r="W51" s="485">
        <f>'8. Routing factors'!W86*'7. Network costs'!$G$264</f>
        <v>218427.30078857671</v>
      </c>
      <c r="X51" s="485">
        <f>'8. Routing factors'!X86*'7. Network costs'!$G$265</f>
        <v>0</v>
      </c>
      <c r="Y51" s="485">
        <f>'8. Routing factors'!Y86*'7. Network costs'!$G$266</f>
        <v>0</v>
      </c>
      <c r="Z51" s="485">
        <f>'8. Routing factors'!Z86*'7. Network costs'!$G$267</f>
        <v>0</v>
      </c>
      <c r="AA51" s="485">
        <f>'8. Routing factors'!AA86*'7. Network costs'!$G$268</f>
        <v>0</v>
      </c>
      <c r="AB51" s="485">
        <f>'8. Routing factors'!AB86*'7. Network costs'!$G$269</f>
        <v>48518.151815566111</v>
      </c>
      <c r="AC51" s="485">
        <f>'8. Routing factors'!AC86*'7. Network costs'!$G$270</f>
        <v>62231.827335927475</v>
      </c>
      <c r="AD51" s="485">
        <f>'8. Routing factors'!AD86*'7. Network costs'!$G$271</f>
        <v>0</v>
      </c>
      <c r="AE51" s="485">
        <f>'8. Routing factors'!AE86*'7. Network costs'!$G$272</f>
        <v>0</v>
      </c>
      <c r="AF51" s="485">
        <f>'8. Routing factors'!AF86*'7. Network costs'!$G$273</f>
        <v>0</v>
      </c>
      <c r="AG51" s="485">
        <f>'8. Routing factors'!AG86*'7. Network costs'!$G$274</f>
        <v>0</v>
      </c>
      <c r="AH51" s="485">
        <f>'8. Routing factors'!AH86*'7. Network costs'!$G$275</f>
        <v>0</v>
      </c>
      <c r="AI51" s="485">
        <f>'8. Routing factors'!AI86*'7. Network costs'!$G$276</f>
        <v>434921.0862589319</v>
      </c>
      <c r="AJ51" s="485">
        <f>'8. Routing factors'!AJ86*'7. Network costs'!$G$277</f>
        <v>1225757.4960969763</v>
      </c>
      <c r="AK51" s="485">
        <f>'8. Routing factors'!AK86*'7. Network costs'!$G$278</f>
        <v>429395.79180667945</v>
      </c>
      <c r="AL51" s="485">
        <f>'8. Routing factors'!AL86*'7. Network costs'!$G$279</f>
        <v>147927.05803037054</v>
      </c>
      <c r="AM51" s="485">
        <f>'8. Routing factors'!AM86*'7. Network costs'!$G$280</f>
        <v>157586.79592274278</v>
      </c>
      <c r="AN51" s="485">
        <f>'8. Routing factors'!AN86*'7. Network costs'!$G$281</f>
        <v>270.81149030185225</v>
      </c>
      <c r="AO51" s="485">
        <f>'8. Routing factors'!AO86*'7. Network costs'!G$282</f>
        <v>132.39672859201667</v>
      </c>
      <c r="AP51" s="485">
        <f>'8. Routing factors'!AP86*'7. Network costs'!$G$283</f>
        <v>0</v>
      </c>
      <c r="AQ51" s="485">
        <f>'8. Routing factors'!AQ86*'7. Network costs'!$G$284</f>
        <v>0</v>
      </c>
      <c r="AR51" s="485">
        <f>'8. Routing factors'!AR86*'7. Network costs'!$G$285</f>
        <v>661.98364296008344</v>
      </c>
      <c r="AS51" s="485">
        <f>'8. Routing factors'!AS86*'7. Network costs'!$G$286</f>
        <v>0</v>
      </c>
      <c r="AT51" s="485">
        <f>'8. Routing factors'!AT86*'7. Network costs'!$G$287</f>
        <v>740.63531080946723</v>
      </c>
      <c r="AU51" s="485">
        <f>'8. Routing factors'!AU86*'7. Network costs'!$G$288</f>
        <v>0</v>
      </c>
      <c r="AV51" s="485">
        <f>'8. Routing factors'!AV86*'7. Network costs'!$G$289</f>
        <v>5521.306175969059</v>
      </c>
      <c r="AW51" s="485">
        <f>'8. Routing factors'!AW86*'7. Network costs'!$G$290</f>
        <v>0</v>
      </c>
      <c r="AX51" s="485">
        <f>'8. Routing factors'!AX86*'7. Network costs'!$G$291</f>
        <v>0</v>
      </c>
      <c r="AY51" s="485">
        <f>'8. Routing factors'!AY86*'7. Network costs'!$G$292</f>
        <v>0</v>
      </c>
      <c r="AZ51" s="485">
        <f>'8. Routing factors'!AZ86*'7. Network costs'!$G$293</f>
        <v>0</v>
      </c>
      <c r="BA51" s="485">
        <f>'8. Routing factors'!BA86*'7. Network costs'!$G$294</f>
        <v>0</v>
      </c>
      <c r="BB51" s="485">
        <f>'8. Routing factors'!BB86*'7. Network costs'!$G$295</f>
        <v>0</v>
      </c>
      <c r="BC51" s="485">
        <f>'8. Routing factors'!BC86*'7. Network costs'!$G$296</f>
        <v>0</v>
      </c>
      <c r="BD51" s="485">
        <f>'8. Routing factors'!BD86*'7. Network costs'!$G$297</f>
        <v>0</v>
      </c>
      <c r="BE51" s="485">
        <f>'8. Routing factors'!BE86*'7. Network costs'!$G$298</f>
        <v>0</v>
      </c>
      <c r="BF51" s="485">
        <f>'8. Routing factors'!BF86*'7. Network costs'!$G$299</f>
        <v>0</v>
      </c>
      <c r="BG51" s="485">
        <f>'8. Routing factors'!BG86*'7. Network costs'!$G$300</f>
        <v>0</v>
      </c>
      <c r="BH51" s="245"/>
      <c r="BI51" s="351">
        <f t="shared" si="5"/>
        <v>7104976.0576174492</v>
      </c>
      <c r="BJ51" s="486">
        <f>'2. Traffic'!G209</f>
        <v>1020</v>
      </c>
      <c r="BK51" s="487">
        <f t="shared" si="6"/>
        <v>6.9656628015857345E-3</v>
      </c>
    </row>
    <row r="52" spans="3:63">
      <c r="C52" s="256" t="str">
        <f t="shared" si="4"/>
        <v>S04</v>
      </c>
      <c r="D52" s="256" t="str">
        <f t="shared" si="4"/>
        <v>Изходящи международни повиквания (Outgoing Calls to International)</v>
      </c>
      <c r="E52" s="485">
        <f>'8. Routing factors'!E87*'7. Network costs'!G$246</f>
        <v>41100.596020665136</v>
      </c>
      <c r="F52" s="485">
        <f>'8. Routing factors'!F87*'7. Network costs'!G$247</f>
        <v>28846.722398721708</v>
      </c>
      <c r="G52" s="485">
        <f>'8. Routing factors'!G87*'7. Network costs'!G$248</f>
        <v>48720.813739116311</v>
      </c>
      <c r="H52" s="485">
        <f>'8. Routing factors'!H87*'7. Network costs'!G$249</f>
        <v>16642.525129015296</v>
      </c>
      <c r="I52" s="485">
        <f>'8. Routing factors'!I87*'7. Network costs'!G$250</f>
        <v>54435.583338786921</v>
      </c>
      <c r="J52" s="485">
        <f>'8. Routing factors'!J87*'7. Network costs'!G$251</f>
        <v>3755.6731268081689</v>
      </c>
      <c r="K52" s="485">
        <f>'8. Routing factors'!K87*'7. Network costs'!G$252</f>
        <v>1814.4735746376928</v>
      </c>
      <c r="L52" s="485">
        <f>'8. Routing factors'!L87*'7. Network costs'!G$253</f>
        <v>253.27171674604355</v>
      </c>
      <c r="M52" s="485">
        <f>'8. Routing factors'!M87*'7. Network costs'!G$254</f>
        <v>7598.1515023813045</v>
      </c>
      <c r="N52" s="485">
        <f>'8. Routing factors'!N87*'7. Network costs'!G$255</f>
        <v>0</v>
      </c>
      <c r="O52" s="485">
        <f>'8. Routing factors'!O87*'7. Network costs'!G$256</f>
        <v>0</v>
      </c>
      <c r="P52" s="485">
        <f>'8. Routing factors'!P87*'7. Network costs'!G$257</f>
        <v>0</v>
      </c>
      <c r="Q52" s="485">
        <f>'8. Routing factors'!Q87*'7. Network costs'!$G$258</f>
        <v>0</v>
      </c>
      <c r="R52" s="485">
        <f>'8. Routing factors'!R87*'7. Network costs'!$G$259</f>
        <v>1350.7824893122322</v>
      </c>
      <c r="S52" s="485">
        <f>'8. Routing factors'!S87*'7. Network costs'!$G$260</f>
        <v>1266.3585837302178</v>
      </c>
      <c r="T52" s="485">
        <f>'8. Routing factors'!T87*'7. Network costs'!$G$261</f>
        <v>0</v>
      </c>
      <c r="U52" s="485">
        <f>'8. Routing factors'!U87*'7. Network costs'!$G$262</f>
        <v>5667.2692338038396</v>
      </c>
      <c r="V52" s="485">
        <f>'8. Routing factors'!V87*'7. Network costs'!$G$263</f>
        <v>0</v>
      </c>
      <c r="W52" s="485">
        <f>'8. Routing factors'!W87*'7. Network costs'!$G$264</f>
        <v>0</v>
      </c>
      <c r="X52" s="485">
        <f>'8. Routing factors'!X87*'7. Network costs'!$G$265</f>
        <v>5861.6162114167837</v>
      </c>
      <c r="Y52" s="485">
        <f>'8. Routing factors'!Y87*'7. Network costs'!$G$266</f>
        <v>0</v>
      </c>
      <c r="Z52" s="485">
        <f>'8. Routing factors'!Z87*'7. Network costs'!$G$267</f>
        <v>0</v>
      </c>
      <c r="AA52" s="485">
        <f>'8. Routing factors'!AA87*'7. Network costs'!$G$268</f>
        <v>0</v>
      </c>
      <c r="AB52" s="485">
        <f>'8. Routing factors'!AB87*'7. Network costs'!$G$269</f>
        <v>2346.1112443752854</v>
      </c>
      <c r="AC52" s="485">
        <f>'8. Routing factors'!AC87*'7. Network costs'!$G$270</f>
        <v>3009.2405503376681</v>
      </c>
      <c r="AD52" s="485">
        <f>'8. Routing factors'!AD87*'7. Network costs'!$G$271</f>
        <v>0</v>
      </c>
      <c r="AE52" s="485">
        <f>'8. Routing factors'!AE87*'7. Network costs'!$G$272</f>
        <v>0</v>
      </c>
      <c r="AF52" s="485">
        <f>'8. Routing factors'!AF87*'7. Network costs'!$G$273</f>
        <v>0</v>
      </c>
      <c r="AG52" s="485">
        <f>'8. Routing factors'!AG87*'7. Network costs'!$G$274</f>
        <v>0</v>
      </c>
      <c r="AH52" s="485">
        <f>'8. Routing factors'!AH87*'7. Network costs'!$G$275</f>
        <v>0</v>
      </c>
      <c r="AI52" s="485">
        <f>'8. Routing factors'!AI87*'7. Network costs'!$G$276</f>
        <v>21030.752671016344</v>
      </c>
      <c r="AJ52" s="485">
        <f>'8. Routing factors'!AJ87*'7. Network costs'!$G$277</f>
        <v>59271.908282948607</v>
      </c>
      <c r="AK52" s="485">
        <f>'8. Routing factors'!AK87*'7. Network costs'!$G$278</f>
        <v>20763.575234163629</v>
      </c>
      <c r="AL52" s="485">
        <f>'8. Routing factors'!AL87*'7. Network costs'!$G$279</f>
        <v>7153.0617141327766</v>
      </c>
      <c r="AM52" s="485">
        <f>'8. Routing factors'!AM87*'7. Network costs'!$G$280</f>
        <v>7620.1615280985188</v>
      </c>
      <c r="AN52" s="485">
        <f>'8. Routing factors'!AN87*'7. Network costs'!$G$281</f>
        <v>13.095178994418395</v>
      </c>
      <c r="AO52" s="485">
        <f>'8. Routing factors'!AO87*'7. Network costs'!G$282</f>
        <v>6.4020875083823281</v>
      </c>
      <c r="AP52" s="485">
        <f>'8. Routing factors'!AP87*'7. Network costs'!$G$283</f>
        <v>0</v>
      </c>
      <c r="AQ52" s="485">
        <f>'8. Routing factors'!AQ87*'7. Network costs'!$G$284</f>
        <v>0</v>
      </c>
      <c r="AR52" s="485">
        <f>'8. Routing factors'!AR87*'7. Network costs'!$G$285</f>
        <v>32.010437541911635</v>
      </c>
      <c r="AS52" s="485">
        <f>'8. Routing factors'!AS87*'7. Network costs'!$G$286</f>
        <v>0</v>
      </c>
      <c r="AT52" s="485">
        <f>'8. Routing factors'!AT87*'7. Network costs'!$G$287</f>
        <v>35.813664899617962</v>
      </c>
      <c r="AU52" s="485">
        <f>'8. Routing factors'!AU87*'7. Network costs'!$G$288</f>
        <v>0</v>
      </c>
      <c r="AV52" s="485">
        <f>'8. Routing factors'!AV87*'7. Network costs'!$G$289</f>
        <v>0</v>
      </c>
      <c r="AW52" s="485">
        <f>'8. Routing factors'!AW87*'7. Network costs'!$G$290</f>
        <v>370.41818573519168</v>
      </c>
      <c r="AX52" s="485">
        <f>'8. Routing factors'!AX87*'7. Network costs'!$G$291</f>
        <v>0</v>
      </c>
      <c r="AY52" s="485">
        <f>'8. Routing factors'!AY87*'7. Network costs'!$G$292</f>
        <v>0</v>
      </c>
      <c r="AZ52" s="485">
        <f>'8. Routing factors'!AZ87*'7. Network costs'!$G$293</f>
        <v>0</v>
      </c>
      <c r="BA52" s="485">
        <f>'8. Routing factors'!BA87*'7. Network costs'!$G$294</f>
        <v>0</v>
      </c>
      <c r="BB52" s="485">
        <f>'8. Routing factors'!BB87*'7. Network costs'!$G$295</f>
        <v>0</v>
      </c>
      <c r="BC52" s="485">
        <f>'8. Routing factors'!BC87*'7. Network costs'!$G$296</f>
        <v>0</v>
      </c>
      <c r="BD52" s="485">
        <f>'8. Routing factors'!BD87*'7. Network costs'!$G$297</f>
        <v>0</v>
      </c>
      <c r="BE52" s="485">
        <f>'8. Routing factors'!BE87*'7. Network costs'!$G$298</f>
        <v>0</v>
      </c>
      <c r="BF52" s="485">
        <f>'8. Routing factors'!BF87*'7. Network costs'!$G$299</f>
        <v>0</v>
      </c>
      <c r="BG52" s="485">
        <f>'8. Routing factors'!BG87*'7. Network costs'!$G$300</f>
        <v>0</v>
      </c>
      <c r="BH52" s="245"/>
      <c r="BI52" s="351">
        <f t="shared" si="5"/>
        <v>338966.38784489402</v>
      </c>
      <c r="BJ52" s="486">
        <f>'2. Traffic'!G210</f>
        <v>51</v>
      </c>
      <c r="BK52" s="487">
        <f t="shared" si="6"/>
        <v>6.6463997616645881E-3</v>
      </c>
    </row>
    <row r="53" spans="3:63">
      <c r="C53" s="256" t="str">
        <f t="shared" si="4"/>
        <v>S05</v>
      </c>
      <c r="D53" s="256" t="str">
        <f t="shared" si="4"/>
        <v>Входящи повиквания от фиксирана линия (Incoming calls from fixed)</v>
      </c>
      <c r="E53" s="485">
        <f>'8. Routing factors'!E88*'7. Network costs'!G$246</f>
        <v>41472.1219415835</v>
      </c>
      <c r="F53" s="485">
        <f>'8. Routing factors'!F88*'7. Network costs'!G$247</f>
        <v>29107.480298662445</v>
      </c>
      <c r="G53" s="485">
        <f>'8. Routing factors'!G88*'7. Network costs'!G$248</f>
        <v>49161.222077312086</v>
      </c>
      <c r="H53" s="485">
        <f>'8. Routing factors'!H88*'7. Network costs'!G$249</f>
        <v>16792.964053839049</v>
      </c>
      <c r="I53" s="485">
        <f>'8. Routing factors'!I88*'7. Network costs'!G$250</f>
        <v>54927.649931215463</v>
      </c>
      <c r="J53" s="485">
        <f>'8. Routing factors'!J88*'7. Network costs'!G$251</f>
        <v>3789.622267506863</v>
      </c>
      <c r="K53" s="485">
        <f>'8. Routing factors'!K88*'7. Network costs'!G$252</f>
        <v>1830.875379746805</v>
      </c>
      <c r="L53" s="485">
        <f>'8. Routing factors'!L88*'7. Network costs'!G$253</f>
        <v>255.56114845548484</v>
      </c>
      <c r="M53" s="485">
        <f>'8. Routing factors'!M88*'7. Network costs'!G$254</f>
        <v>7666.8344536645436</v>
      </c>
      <c r="N53" s="485">
        <f>'8. Routing factors'!N88*'7. Network costs'!G$255</f>
        <v>0</v>
      </c>
      <c r="O53" s="485">
        <f>'8. Routing factors'!O88*'7. Network costs'!G$256</f>
        <v>0</v>
      </c>
      <c r="P53" s="485">
        <f>'8. Routing factors'!P88*'7. Network costs'!G$257</f>
        <v>0</v>
      </c>
      <c r="Q53" s="485">
        <f>'8. Routing factors'!Q88*'7. Network costs'!$G$258</f>
        <v>0</v>
      </c>
      <c r="R53" s="485">
        <f>'8. Routing factors'!R88*'7. Network costs'!$G$259</f>
        <v>1362.9927917625857</v>
      </c>
      <c r="S53" s="485">
        <f>'8. Routing factors'!S88*'7. Network costs'!$G$260</f>
        <v>1277.8057422774243</v>
      </c>
      <c r="T53" s="485">
        <f>'8. Routing factors'!T88*'7. Network costs'!$G$261</f>
        <v>0</v>
      </c>
      <c r="U53" s="485">
        <f>'8. Routing factors'!U88*'7. Network costs'!$G$262</f>
        <v>0</v>
      </c>
      <c r="V53" s="485">
        <f>'8. Routing factors'!V88*'7. Network costs'!$G$263</f>
        <v>15401.793007994864</v>
      </c>
      <c r="W53" s="485">
        <f>'8. Routing factors'!W88*'7. Network costs'!$G$264</f>
        <v>10657.599793520101</v>
      </c>
      <c r="X53" s="485">
        <f>'8. Routing factors'!X88*'7. Network costs'!$G$265</f>
        <v>0</v>
      </c>
      <c r="Y53" s="485">
        <f>'8. Routing factors'!Y88*'7. Network costs'!$G$266</f>
        <v>0</v>
      </c>
      <c r="Z53" s="485">
        <f>'8. Routing factors'!Z88*'7. Network costs'!$G$267</f>
        <v>0</v>
      </c>
      <c r="AA53" s="485">
        <f>'8. Routing factors'!AA88*'7. Network costs'!$G$268</f>
        <v>0</v>
      </c>
      <c r="AB53" s="485">
        <f>'8. Routing factors'!AB88*'7. Network costs'!$G$269</f>
        <v>2367.3187504709435</v>
      </c>
      <c r="AC53" s="485">
        <f>'8. Routing factors'!AC88*'7. Network costs'!$G$270</f>
        <v>3036.4423667338815</v>
      </c>
      <c r="AD53" s="485">
        <f>'8. Routing factors'!AD88*'7. Network costs'!$G$271</f>
        <v>0</v>
      </c>
      <c r="AE53" s="485">
        <f>'8. Routing factors'!AE88*'7. Network costs'!$G$272</f>
        <v>0</v>
      </c>
      <c r="AF53" s="485">
        <f>'8. Routing factors'!AF88*'7. Network costs'!$G$273</f>
        <v>0</v>
      </c>
      <c r="AG53" s="485">
        <f>'8. Routing factors'!AG88*'7. Network costs'!$G$274</f>
        <v>0</v>
      </c>
      <c r="AH53" s="485">
        <f>'8. Routing factors'!AH88*'7. Network costs'!$G$275</f>
        <v>0</v>
      </c>
      <c r="AI53" s="485">
        <f>'8. Routing factors'!AI88*'7. Network costs'!$G$276</f>
        <v>21220.858667284065</v>
      </c>
      <c r="AJ53" s="485">
        <f>'8. Routing factors'!AJ88*'7. Network costs'!$G$277</f>
        <v>59807.692491487556</v>
      </c>
      <c r="AK53" s="485">
        <f>'8. Routing factors'!AK88*'7. Network costs'!$G$278</f>
        <v>20951.266098951859</v>
      </c>
      <c r="AL53" s="485">
        <f>'8. Routing factors'!AL88*'7. Network costs'!$G$279</f>
        <v>7217.7213078620953</v>
      </c>
      <c r="AM53" s="485">
        <f>'8. Routing factors'!AM88*'7. Network costs'!$G$280</f>
        <v>7689.0434374472297</v>
      </c>
      <c r="AN53" s="485">
        <f>'8. Routing factors'!AN88*'7. Network costs'!$G$281</f>
        <v>13.213551935605084</v>
      </c>
      <c r="AO53" s="485">
        <f>'8. Routing factors'!AO88*'7. Network costs'!G$282</f>
        <v>6.4599587240735978</v>
      </c>
      <c r="AP53" s="485">
        <f>'8. Routing factors'!AP88*'7. Network costs'!$G$283</f>
        <v>0</v>
      </c>
      <c r="AQ53" s="485">
        <f>'8. Routing factors'!AQ88*'7. Network costs'!$G$284</f>
        <v>0</v>
      </c>
      <c r="AR53" s="485">
        <f>'8. Routing factors'!AR88*'7. Network costs'!$G$285</f>
        <v>32.299793620367993</v>
      </c>
      <c r="AS53" s="485">
        <f>'8. Routing factors'!AS88*'7. Network costs'!$G$286</f>
        <v>0</v>
      </c>
      <c r="AT53" s="485">
        <f>'8. Routing factors'!AT88*'7. Network costs'!$G$287</f>
        <v>0</v>
      </c>
      <c r="AU53" s="485">
        <f>'8. Routing factors'!AU88*'7. Network costs'!$G$288</f>
        <v>26.544513650650931</v>
      </c>
      <c r="AV53" s="485">
        <f>'8. Routing factors'!AV88*'7. Network costs'!$G$289</f>
        <v>269.3979706223908</v>
      </c>
      <c r="AW53" s="485">
        <f>'8. Routing factors'!AW88*'7. Network costs'!$G$290</f>
        <v>0</v>
      </c>
      <c r="AX53" s="485">
        <f>'8. Routing factors'!AX88*'7. Network costs'!$G$291</f>
        <v>0</v>
      </c>
      <c r="AY53" s="485">
        <f>'8. Routing factors'!AY88*'7. Network costs'!$G$292</f>
        <v>0</v>
      </c>
      <c r="AZ53" s="485">
        <f>'8. Routing factors'!AZ88*'7. Network costs'!$G$293</f>
        <v>0</v>
      </c>
      <c r="BA53" s="485">
        <f>'8. Routing factors'!BA88*'7. Network costs'!$G$294</f>
        <v>0</v>
      </c>
      <c r="BB53" s="485">
        <f>'8. Routing factors'!BB88*'7. Network costs'!$G$295</f>
        <v>0</v>
      </c>
      <c r="BC53" s="485">
        <f>'8. Routing factors'!BC88*'7. Network costs'!$G$296</f>
        <v>0</v>
      </c>
      <c r="BD53" s="485">
        <f>'8. Routing factors'!BD88*'7. Network costs'!$G$297</f>
        <v>0</v>
      </c>
      <c r="BE53" s="485">
        <f>'8. Routing factors'!BE88*'7. Network costs'!$G$298</f>
        <v>0</v>
      </c>
      <c r="BF53" s="485">
        <f>'8. Routing factors'!BF88*'7. Network costs'!$G$299</f>
        <v>0</v>
      </c>
      <c r="BG53" s="485">
        <f>'8. Routing factors'!BG88*'7. Network costs'!$G$300</f>
        <v>0</v>
      </c>
      <c r="BH53" s="245"/>
      <c r="BI53" s="351">
        <f t="shared" si="5"/>
        <v>356342.78179633192</v>
      </c>
      <c r="BJ53" s="486">
        <f>'2. Traffic'!G211</f>
        <v>51</v>
      </c>
      <c r="BK53" s="487">
        <f t="shared" si="6"/>
        <v>6.9871133685555278E-3</v>
      </c>
    </row>
    <row r="54" spans="3:63">
      <c r="C54" s="256" t="str">
        <f t="shared" si="4"/>
        <v>S06</v>
      </c>
      <c r="D54" s="256" t="str">
        <f t="shared" si="4"/>
        <v>Входящи повиквания от други мобилни мрежи (Incoming calls from other mobile)</v>
      </c>
      <c r="E54" s="485">
        <f>'8. Routing factors'!E89*'7. Network costs'!G$246</f>
        <v>835965.86409331497</v>
      </c>
      <c r="F54" s="485">
        <f>'8. Routing factors'!F89*'7. Network costs'!G$247</f>
        <v>586728.11470136733</v>
      </c>
      <c r="G54" s="485">
        <f>'8. Routing factors'!G89*'7. Network costs'!G$248</f>
        <v>990957.33639170451</v>
      </c>
      <c r="H54" s="485">
        <f>'8. Routing factors'!H89*'7. Network costs'!G$249</f>
        <v>338500.75782786246</v>
      </c>
      <c r="I54" s="485">
        <f>'8. Routing factors'!I89*'7. Network costs'!G$250</f>
        <v>1107192.9331718783</v>
      </c>
      <c r="J54" s="485">
        <f>'8. Routing factors'!J89*'7. Network costs'!G$251</f>
        <v>76388.540183837074</v>
      </c>
      <c r="K54" s="485">
        <f>'8. Routing factors'!K89*'7. Network costs'!G$252</f>
        <v>36905.498132772278</v>
      </c>
      <c r="L54" s="485">
        <f>'8. Routing factors'!L89*'7. Network costs'!G$253</f>
        <v>5151.4218780075289</v>
      </c>
      <c r="M54" s="485">
        <f>'8. Routing factors'!M89*'7. Network costs'!G$254</f>
        <v>154542.65634022583</v>
      </c>
      <c r="N54" s="485">
        <f>'8. Routing factors'!N89*'7. Network costs'!G$255</f>
        <v>0</v>
      </c>
      <c r="O54" s="485">
        <f>'8. Routing factors'!O89*'7. Network costs'!G$256</f>
        <v>0</v>
      </c>
      <c r="P54" s="485">
        <f>'8. Routing factors'!P89*'7. Network costs'!G$257</f>
        <v>0</v>
      </c>
      <c r="Q54" s="485">
        <f>'8. Routing factors'!Q89*'7. Network costs'!$G$258</f>
        <v>0</v>
      </c>
      <c r="R54" s="485">
        <f>'8. Routing factors'!R89*'7. Network costs'!$G$259</f>
        <v>27474.250016040154</v>
      </c>
      <c r="S54" s="485">
        <f>'8. Routing factors'!S89*'7. Network costs'!$G$260</f>
        <v>25757.109390037647</v>
      </c>
      <c r="T54" s="485">
        <f>'8. Routing factors'!T89*'7. Network costs'!$G$261</f>
        <v>0</v>
      </c>
      <c r="U54" s="485">
        <f>'8. Routing factors'!U89*'7. Network costs'!$G$262</f>
        <v>0</v>
      </c>
      <c r="V54" s="485">
        <f>'8. Routing factors'!V89*'7. Network costs'!$G$263</f>
        <v>310458.51038562012</v>
      </c>
      <c r="W54" s="485">
        <f>'8. Routing factors'!W89*'7. Network costs'!$G$264</f>
        <v>214828.40046381738</v>
      </c>
      <c r="X54" s="485">
        <f>'8. Routing factors'!X89*'7. Network costs'!$G$265</f>
        <v>0</v>
      </c>
      <c r="Y54" s="485">
        <f>'8. Routing factors'!Y89*'7. Network costs'!$G$266</f>
        <v>0</v>
      </c>
      <c r="Z54" s="485">
        <f>'8. Routing factors'!Z89*'7. Network costs'!$G$267</f>
        <v>0</v>
      </c>
      <c r="AA54" s="485">
        <f>'8. Routing factors'!AA89*'7. Network costs'!$G$268</f>
        <v>0</v>
      </c>
      <c r="AB54" s="485">
        <f>'8. Routing factors'!AB89*'7. Network costs'!$G$269</f>
        <v>47718.746284776826</v>
      </c>
      <c r="AC54" s="485">
        <f>'8. Routing factors'!AC89*'7. Network costs'!$G$270</f>
        <v>61206.469503820124</v>
      </c>
      <c r="AD54" s="485">
        <f>'8. Routing factors'!AD89*'7. Network costs'!$G$271</f>
        <v>0</v>
      </c>
      <c r="AE54" s="485">
        <f>'8. Routing factors'!AE89*'7. Network costs'!$G$272</f>
        <v>0</v>
      </c>
      <c r="AF54" s="485">
        <f>'8. Routing factors'!AF89*'7. Network costs'!$G$273</f>
        <v>0</v>
      </c>
      <c r="AG54" s="485">
        <f>'8. Routing factors'!AG89*'7. Network costs'!$G$274</f>
        <v>0</v>
      </c>
      <c r="AH54" s="485">
        <f>'8. Routing factors'!AH89*'7. Network costs'!$G$275</f>
        <v>0</v>
      </c>
      <c r="AI54" s="485">
        <f>'8. Routing factors'!AI89*'7. Network costs'!$G$276</f>
        <v>427755.1430232143</v>
      </c>
      <c r="AJ54" s="485">
        <f>'8. Routing factors'!AJ89*'7. Network costs'!$G$277</f>
        <v>1205561.3986546996</v>
      </c>
      <c r="AK54" s="485">
        <f>'8. Routing factors'!AK89*'7. Network costs'!$G$278</f>
        <v>422320.88565253001</v>
      </c>
      <c r="AL54" s="485">
        <f>'8. Routing factors'!AL89*'7. Network costs'!$G$279</f>
        <v>145489.74943724051</v>
      </c>
      <c r="AM54" s="485">
        <f>'8. Routing factors'!AM89*'7. Network costs'!$G$280</f>
        <v>154990.32941431351</v>
      </c>
      <c r="AN54" s="485">
        <f>'8. Routing factors'!AN89*'7. Network costs'!$G$281</f>
        <v>266.34948597877877</v>
      </c>
      <c r="AO54" s="485">
        <f>'8. Routing factors'!AO89*'7. Network costs'!G$282</f>
        <v>130.21530425629189</v>
      </c>
      <c r="AP54" s="485">
        <f>'8. Routing factors'!AP89*'7. Network costs'!$G$283</f>
        <v>0</v>
      </c>
      <c r="AQ54" s="485">
        <f>'8. Routing factors'!AQ89*'7. Network costs'!$G$284</f>
        <v>0</v>
      </c>
      <c r="AR54" s="485">
        <f>'8. Routing factors'!AR89*'7. Network costs'!$G$285</f>
        <v>651.07652128145935</v>
      </c>
      <c r="AS54" s="485">
        <f>'8. Routing factors'!AS89*'7. Network costs'!$G$286</f>
        <v>0</v>
      </c>
      <c r="AT54" s="485">
        <f>'8. Routing factors'!AT89*'7. Network costs'!$G$287</f>
        <v>0</v>
      </c>
      <c r="AU54" s="485">
        <f>'8. Routing factors'!AU89*'7. Network costs'!$G$288</f>
        <v>535.06563570969104</v>
      </c>
      <c r="AV54" s="485">
        <f>'8. Routing factors'!AV89*'7. Network costs'!$G$289</f>
        <v>5430.334806922915</v>
      </c>
      <c r="AW54" s="485">
        <f>'8. Routing factors'!AW89*'7. Network costs'!$G$290</f>
        <v>0</v>
      </c>
      <c r="AX54" s="485">
        <f>'8. Routing factors'!AX89*'7. Network costs'!$G$291</f>
        <v>0</v>
      </c>
      <c r="AY54" s="485">
        <f>'8. Routing factors'!AY89*'7. Network costs'!$G$292</f>
        <v>0</v>
      </c>
      <c r="AZ54" s="485">
        <f>'8. Routing factors'!AZ89*'7. Network costs'!$G$293</f>
        <v>0</v>
      </c>
      <c r="BA54" s="485">
        <f>'8. Routing factors'!BA89*'7. Network costs'!$G$294</f>
        <v>0</v>
      </c>
      <c r="BB54" s="485">
        <f>'8. Routing factors'!BB89*'7. Network costs'!$G$295</f>
        <v>0</v>
      </c>
      <c r="BC54" s="485">
        <f>'8. Routing factors'!BC89*'7. Network costs'!$G$296</f>
        <v>0</v>
      </c>
      <c r="BD54" s="485">
        <f>'8. Routing factors'!BD89*'7. Network costs'!$G$297</f>
        <v>0</v>
      </c>
      <c r="BE54" s="485">
        <f>'8. Routing factors'!BE89*'7. Network costs'!$G$298</f>
        <v>0</v>
      </c>
      <c r="BF54" s="485">
        <f>'8. Routing factors'!BF89*'7. Network costs'!$G$299</f>
        <v>0</v>
      </c>
      <c r="BG54" s="485">
        <f>'8. Routing factors'!BG89*'7. Network costs'!$G$300</f>
        <v>0</v>
      </c>
      <c r="BH54" s="245"/>
      <c r="BI54" s="351">
        <f t="shared" si="5"/>
        <v>7182907.1567012295</v>
      </c>
      <c r="BJ54" s="486">
        <f>'2. Traffic'!G212</f>
        <v>1020</v>
      </c>
      <c r="BK54" s="487">
        <f t="shared" si="6"/>
        <v>7.0420658399031662E-3</v>
      </c>
    </row>
    <row r="55" spans="3:63">
      <c r="C55" s="256" t="str">
        <f t="shared" si="4"/>
        <v>S07</v>
      </c>
      <c r="D55" s="256" t="str">
        <f t="shared" si="4"/>
        <v>Входящи международни повиквания (Incoming calls from international)</v>
      </c>
      <c r="E55" s="485">
        <f>'8. Routing factors'!E90*'7. Network costs'!G$246</f>
        <v>243193.2178925208</v>
      </c>
      <c r="F55" s="485">
        <f>'8. Routing factors'!F90*'7. Network costs'!G$247</f>
        <v>170686.75214028827</v>
      </c>
      <c r="G55" s="485">
        <f>'8. Routing factors'!G90*'7. Network costs'!G$248</f>
        <v>288282.22991219984</v>
      </c>
      <c r="H55" s="485">
        <f>'8. Routing factors'!H90*'7. Network costs'!G$249</f>
        <v>98474.222562305091</v>
      </c>
      <c r="I55" s="485">
        <f>'8. Routing factors'!I90*'7. Network costs'!G$250</f>
        <v>322096.65945865866</v>
      </c>
      <c r="J55" s="485">
        <f>'8. Routing factors'!J90*'7. Network costs'!G$251</f>
        <v>22222.408468279024</v>
      </c>
      <c r="K55" s="485">
        <f>'8. Routing factors'!K90*'7. Network costs'!G$252</f>
        <v>10736.283901460185</v>
      </c>
      <c r="L55" s="485">
        <f>'8. Routing factors'!L90*'7. Network costs'!G$253</f>
        <v>1498.6148562338196</v>
      </c>
      <c r="M55" s="485">
        <f>'8. Routing factors'!M90*'7. Network costs'!G$254</f>
        <v>44958.445687014573</v>
      </c>
      <c r="N55" s="485">
        <f>'8. Routing factors'!N90*'7. Network costs'!G$255</f>
        <v>0</v>
      </c>
      <c r="O55" s="485">
        <f>'8. Routing factors'!O90*'7. Network costs'!G$256</f>
        <v>0</v>
      </c>
      <c r="P55" s="485">
        <f>'8. Routing factors'!P90*'7. Network costs'!G$257</f>
        <v>0</v>
      </c>
      <c r="Q55" s="485">
        <f>'8. Routing factors'!Q90*'7. Network costs'!$G$258</f>
        <v>0</v>
      </c>
      <c r="R55" s="485">
        <f>'8. Routing factors'!R90*'7. Network costs'!$G$259</f>
        <v>7992.6125665803711</v>
      </c>
      <c r="S55" s="485">
        <f>'8. Routing factors'!S90*'7. Network costs'!$G$260</f>
        <v>7493.074281169098</v>
      </c>
      <c r="T55" s="485">
        <f>'8. Routing factors'!T90*'7. Network costs'!$G$261</f>
        <v>0</v>
      </c>
      <c r="U55" s="485">
        <f>'8. Routing factors'!U90*'7. Network costs'!$G$262</f>
        <v>0</v>
      </c>
      <c r="V55" s="485">
        <f>'8. Routing factors'!V90*'7. Network costs'!$G$263</f>
        <v>90316.37224168962</v>
      </c>
      <c r="W55" s="485">
        <f>'8. Routing factors'!W90*'7. Network costs'!$G$264</f>
        <v>0</v>
      </c>
      <c r="X55" s="485">
        <f>'8. Routing factors'!X90*'7. Network costs'!$G$265</f>
        <v>34683.324489714905</v>
      </c>
      <c r="Y55" s="485">
        <f>'8. Routing factors'!Y90*'7. Network costs'!$G$266</f>
        <v>0</v>
      </c>
      <c r="Z55" s="485">
        <f>'8. Routing factors'!Z90*'7. Network costs'!$G$267</f>
        <v>0</v>
      </c>
      <c r="AA55" s="485">
        <f>'8. Routing factors'!AA90*'7. Network costs'!$G$268</f>
        <v>0</v>
      </c>
      <c r="AB55" s="485">
        <f>'8. Routing factors'!AB90*'7. Network costs'!$G$269</f>
        <v>13881.996814999437</v>
      </c>
      <c r="AC55" s="485">
        <f>'8. Routing factors'!AC90*'7. Network costs'!$G$270</f>
        <v>17805.748911313101</v>
      </c>
      <c r="AD55" s="485">
        <f>'8. Routing factors'!AD90*'7. Network costs'!$G$271</f>
        <v>0</v>
      </c>
      <c r="AE55" s="485">
        <f>'8. Routing factors'!AE90*'7. Network costs'!$G$272</f>
        <v>0</v>
      </c>
      <c r="AF55" s="485">
        <f>'8. Routing factors'!AF90*'7. Network costs'!$G$273</f>
        <v>0</v>
      </c>
      <c r="AG55" s="485">
        <f>'8. Routing factors'!AG90*'7. Network costs'!$G$274</f>
        <v>0</v>
      </c>
      <c r="AH55" s="485">
        <f>'8. Routing factors'!AH90*'7. Network costs'!$G$275</f>
        <v>0</v>
      </c>
      <c r="AI55" s="485">
        <f>'8. Routing factors'!AI90*'7. Network costs'!$G$276</f>
        <v>124439.4707608287</v>
      </c>
      <c r="AJ55" s="485">
        <f>'8. Routing factors'!AJ90*'7. Network costs'!$G$277</f>
        <v>350713.3107926973</v>
      </c>
      <c r="AK55" s="485">
        <f>'8. Routing factors'!AK90*'7. Network costs'!$G$278</f>
        <v>122858.57542335431</v>
      </c>
      <c r="AL55" s="485">
        <f>'8. Routing factors'!AL90*'7. Network costs'!$G$279</f>
        <v>42324.838675553328</v>
      </c>
      <c r="AM55" s="485">
        <f>'8. Routing factors'!AM90*'7. Network costs'!$G$280</f>
        <v>45088.679540007244</v>
      </c>
      <c r="AN55" s="485">
        <f>'8. Routing factors'!AN90*'7. Network costs'!$G$281</f>
        <v>77.484489931239125</v>
      </c>
      <c r="AO55" s="485">
        <f>'8. Routing factors'!AO90*'7. Network costs'!G$282</f>
        <v>37.881306188605798</v>
      </c>
      <c r="AP55" s="485">
        <f>'8. Routing factors'!AP90*'7. Network costs'!$G$283</f>
        <v>0</v>
      </c>
      <c r="AQ55" s="485">
        <f>'8. Routing factors'!AQ90*'7. Network costs'!$G$284</f>
        <v>0</v>
      </c>
      <c r="AR55" s="485">
        <f>'8. Routing factors'!AR90*'7. Network costs'!$G$285</f>
        <v>189.406530943029</v>
      </c>
      <c r="AS55" s="485">
        <f>'8. Routing factors'!AS90*'7. Network costs'!$G$286</f>
        <v>0</v>
      </c>
      <c r="AT55" s="485">
        <f>'8. Routing factors'!AT90*'7. Network costs'!$G$287</f>
        <v>0</v>
      </c>
      <c r="AU55" s="485">
        <f>'8. Routing factors'!AU90*'7. Network costs'!$G$288</f>
        <v>155.65747277621125</v>
      </c>
      <c r="AV55" s="485">
        <f>'8. Routing factors'!AV90*'7. Network costs'!$G$289</f>
        <v>0</v>
      </c>
      <c r="AW55" s="485">
        <f>'8. Routing factors'!AW90*'7. Network costs'!$G$290</f>
        <v>2191.7733385072424</v>
      </c>
      <c r="AX55" s="485">
        <f>'8. Routing factors'!AX90*'7. Network costs'!$G$291</f>
        <v>0</v>
      </c>
      <c r="AY55" s="485">
        <f>'8. Routing factors'!AY90*'7. Network costs'!$G$292</f>
        <v>0</v>
      </c>
      <c r="AZ55" s="485">
        <f>'8. Routing factors'!AZ90*'7. Network costs'!$G$293</f>
        <v>0</v>
      </c>
      <c r="BA55" s="485">
        <f>'8. Routing factors'!BA90*'7. Network costs'!$G$294</f>
        <v>0</v>
      </c>
      <c r="BB55" s="485">
        <f>'8. Routing factors'!BB90*'7. Network costs'!$G$295</f>
        <v>0</v>
      </c>
      <c r="BC55" s="485">
        <f>'8. Routing factors'!BC90*'7. Network costs'!$G$296</f>
        <v>0</v>
      </c>
      <c r="BD55" s="485">
        <f>'8. Routing factors'!BD90*'7. Network costs'!$G$297</f>
        <v>0</v>
      </c>
      <c r="BE55" s="485">
        <f>'8. Routing factors'!BE90*'7. Network costs'!$G$298</f>
        <v>0</v>
      </c>
      <c r="BF55" s="485">
        <f>'8. Routing factors'!BF90*'7. Network costs'!$G$299</f>
        <v>0</v>
      </c>
      <c r="BG55" s="485">
        <f>'8. Routing factors'!BG90*'7. Network costs'!$G$300</f>
        <v>0</v>
      </c>
      <c r="BH55" s="245"/>
      <c r="BI55" s="351">
        <f t="shared" si="5"/>
        <v>2062399.0425152138</v>
      </c>
      <c r="BJ55" s="486">
        <f>'2. Traffic'!G213</f>
        <v>306</v>
      </c>
      <c r="BK55" s="487">
        <f t="shared" si="6"/>
        <v>6.739866152010502E-3</v>
      </c>
    </row>
    <row r="56" spans="3:63">
      <c r="C56" s="256" t="str">
        <f t="shared" si="4"/>
        <v>S08</v>
      </c>
      <c r="D56" s="256" t="str">
        <f t="shared" si="4"/>
        <v>Изходящи повиквания от чужди абонати в роуминг в мрежата на предприятието (Roaming Calls Outbound)</v>
      </c>
      <c r="E56" s="485">
        <f>'8. Routing factors'!E91*'7. Network costs'!G$246</f>
        <v>75993.011371922505</v>
      </c>
      <c r="F56" s="485">
        <f>'8. Routing factors'!F91*'7. Network costs'!G$247</f>
        <v>53336.192550262545</v>
      </c>
      <c r="G56" s="485">
        <f>'8. Routing factors'!G91*'7. Network costs'!G$248</f>
        <v>90082.424854968471</v>
      </c>
      <c r="H56" s="485">
        <f>'8. Routing factors'!H91*'7. Network costs'!G$249</f>
        <v>30771.22289785953</v>
      </c>
      <c r="I56" s="485">
        <f>'8. Routing factors'!I91*'7. Network costs'!G$250</f>
        <v>100648.75705504973</v>
      </c>
      <c r="J56" s="485">
        <f>'8. Routing factors'!J91*'7. Network costs'!G$251</f>
        <v>6944.0577088287737</v>
      </c>
      <c r="K56" s="485">
        <f>'8. Routing factors'!K91*'7. Network costs'!G$252</f>
        <v>3354.8737571145234</v>
      </c>
      <c r="L56" s="485">
        <f>'8. Routing factors'!L91*'7. Network costs'!G$253</f>
        <v>468.28713727633544</v>
      </c>
      <c r="M56" s="485">
        <f>'8. Routing factors'!M91*'7. Network costs'!G$254</f>
        <v>14048.614118290059</v>
      </c>
      <c r="N56" s="485">
        <f>'8. Routing factors'!N91*'7. Network costs'!G$255</f>
        <v>0</v>
      </c>
      <c r="O56" s="485">
        <f>'8. Routing factors'!O91*'7. Network costs'!G$256</f>
        <v>0</v>
      </c>
      <c r="P56" s="485">
        <f>'8. Routing factors'!P91*'7. Network costs'!G$257</f>
        <v>0</v>
      </c>
      <c r="Q56" s="485">
        <f>'8. Routing factors'!Q91*'7. Network costs'!$G$258</f>
        <v>0</v>
      </c>
      <c r="R56" s="485">
        <f>'8. Routing factors'!R91*'7. Network costs'!$G$259</f>
        <v>2497.5313988071225</v>
      </c>
      <c r="S56" s="485">
        <f>'8. Routing factors'!S91*'7. Network costs'!$G$260</f>
        <v>2341.4356863816774</v>
      </c>
      <c r="T56" s="485">
        <f>'8. Routing factors'!T91*'7. Network costs'!$G$261</f>
        <v>0</v>
      </c>
      <c r="U56" s="485">
        <f>'8. Routing factors'!U91*'7. Network costs'!$G$262</f>
        <v>0</v>
      </c>
      <c r="V56" s="485">
        <f>'8. Routing factors'!V91*'7. Network costs'!$G$263</f>
        <v>28222.058009310065</v>
      </c>
      <c r="W56" s="485">
        <f>'8. Routing factors'!W91*'7. Network costs'!$G$264</f>
        <v>0</v>
      </c>
      <c r="X56" s="485">
        <f>'8. Routing factors'!X91*'7. Network costs'!$G$265</f>
        <v>10837.844472816778</v>
      </c>
      <c r="Y56" s="485">
        <f>'8. Routing factors'!Y91*'7. Network costs'!$G$266</f>
        <v>0</v>
      </c>
      <c r="Z56" s="485">
        <f>'8. Routing factors'!Z91*'7. Network costs'!$G$267</f>
        <v>0</v>
      </c>
      <c r="AA56" s="485">
        <f>'8. Routing factors'!AA91*'7. Network costs'!$G$268</f>
        <v>0</v>
      </c>
      <c r="AB56" s="485">
        <f>'8. Routing factors'!AB91*'7. Network costs'!$G$269</f>
        <v>4337.8460590684408</v>
      </c>
      <c r="AC56" s="485">
        <f>'8. Routing factors'!AC91*'7. Network costs'!$G$270</f>
        <v>5563.940027723228</v>
      </c>
      <c r="AD56" s="485">
        <f>'8. Routing factors'!AD91*'7. Network costs'!$G$271</f>
        <v>0</v>
      </c>
      <c r="AE56" s="485">
        <f>'8. Routing factors'!AE91*'7. Network costs'!$G$272</f>
        <v>0</v>
      </c>
      <c r="AF56" s="485">
        <f>'8. Routing factors'!AF91*'7. Network costs'!$G$273</f>
        <v>0</v>
      </c>
      <c r="AG56" s="485">
        <f>'8. Routing factors'!AG91*'7. Network costs'!$G$274</f>
        <v>0</v>
      </c>
      <c r="AH56" s="485">
        <f>'8. Routing factors'!AH91*'7. Network costs'!$G$275</f>
        <v>0</v>
      </c>
      <c r="AI56" s="485">
        <f>'8. Routing factors'!AI91*'7. Network costs'!$G$276</f>
        <v>38884.843083177526</v>
      </c>
      <c r="AJ56" s="485">
        <f>'8. Routing factors'!AJ91*'7. Network costs'!$G$277</f>
        <v>109590.88763376938</v>
      </c>
      <c r="AK56" s="485">
        <f>'8. Routing factors'!AK91*'7. Network costs'!$G$278</f>
        <v>38390.844942934964</v>
      </c>
      <c r="AL56" s="485">
        <f>'8. Routing factors'!AL91*'7. Network costs'!$G$279</f>
        <v>13225.664657340869</v>
      </c>
      <c r="AM56" s="485">
        <f>'8. Routing factors'!AM91*'7. Network costs'!$G$280</f>
        <v>14089.309589805451</v>
      </c>
      <c r="AN56" s="485">
        <f>'8. Routing factors'!AN91*'7. Network costs'!$G$281</f>
        <v>24.212351707499476</v>
      </c>
      <c r="AO56" s="485">
        <f>'8. Routing factors'!AO91*'7. Network costs'!G$282</f>
        <v>11.837149723666414</v>
      </c>
      <c r="AP56" s="485">
        <f>'8. Routing factors'!AP91*'7. Network costs'!$G$283</f>
        <v>0</v>
      </c>
      <c r="AQ56" s="485">
        <f>'8. Routing factors'!AQ91*'7. Network costs'!$G$284</f>
        <v>0</v>
      </c>
      <c r="AR56" s="485">
        <f>'8. Routing factors'!AR91*'7. Network costs'!$G$285</f>
        <v>59.185748618332063</v>
      </c>
      <c r="AS56" s="485">
        <f>'8. Routing factors'!AS91*'7. Network costs'!$G$286</f>
        <v>0</v>
      </c>
      <c r="AT56" s="485">
        <f>'8. Routing factors'!AT91*'7. Network costs'!$G$287</f>
        <v>0</v>
      </c>
      <c r="AU56" s="485">
        <f>'8. Routing factors'!AU91*'7. Network costs'!$G$288</f>
        <v>48.639843665521575</v>
      </c>
      <c r="AV56" s="485">
        <f>'8. Routing factors'!AV91*'7. Network costs'!$G$289</f>
        <v>0</v>
      </c>
      <c r="AW56" s="485">
        <f>'8. Routing factors'!AW91*'7. Network costs'!$G$290</f>
        <v>684.88528455373432</v>
      </c>
      <c r="AX56" s="485">
        <f>'8. Routing factors'!AX91*'7. Network costs'!$G$291</f>
        <v>0</v>
      </c>
      <c r="AY56" s="485">
        <f>'8. Routing factors'!AY91*'7. Network costs'!$G$292</f>
        <v>0</v>
      </c>
      <c r="AZ56" s="485">
        <f>'8. Routing factors'!AZ91*'7. Network costs'!$G$293</f>
        <v>0</v>
      </c>
      <c r="BA56" s="485">
        <f>'8. Routing factors'!BA91*'7. Network costs'!$G$294</f>
        <v>0</v>
      </c>
      <c r="BB56" s="485">
        <f>'8. Routing factors'!BB91*'7. Network costs'!$G$295</f>
        <v>0</v>
      </c>
      <c r="BC56" s="485">
        <f>'8. Routing factors'!BC91*'7. Network costs'!$G$296</f>
        <v>0</v>
      </c>
      <c r="BD56" s="485">
        <f>'8. Routing factors'!BD91*'7. Network costs'!$G$297</f>
        <v>0</v>
      </c>
      <c r="BE56" s="485">
        <f>'8. Routing factors'!BE91*'7. Network costs'!$G$298</f>
        <v>0</v>
      </c>
      <c r="BF56" s="485">
        <f>'8. Routing factors'!BF91*'7. Network costs'!$G$299</f>
        <v>0</v>
      </c>
      <c r="BG56" s="485">
        <f>'8. Routing factors'!BG91*'7. Network costs'!$G$300</f>
        <v>0</v>
      </c>
      <c r="BH56" s="245"/>
      <c r="BI56" s="351">
        <f t="shared" si="5"/>
        <v>644458.40739097667</v>
      </c>
      <c r="BJ56" s="486">
        <f>'2. Traffic'!G214</f>
        <v>102</v>
      </c>
      <c r="BK56" s="487">
        <f t="shared" si="6"/>
        <v>6.3182196803036935E-3</v>
      </c>
    </row>
    <row r="57" spans="3:63">
      <c r="C57" s="256" t="str">
        <f t="shared" si="4"/>
        <v>S09</v>
      </c>
      <c r="D57" s="256" t="str">
        <f t="shared" si="4"/>
        <v>Входящи повиквания от чужди абонати в роуминг в мрежата на предприятието (Roaming Calls Inbound)</v>
      </c>
      <c r="E57" s="485">
        <f>'8. Routing factors'!E92*'7. Network costs'!G$246</f>
        <v>83358.436368117851</v>
      </c>
      <c r="F57" s="485">
        <f>'8. Routing factors'!F92*'7. Network costs'!G$247</f>
        <v>58505.664304565697</v>
      </c>
      <c r="G57" s="485">
        <f>'8. Routing factors'!G92*'7. Network costs'!G$248</f>
        <v>98813.429611411353</v>
      </c>
      <c r="H57" s="485">
        <f>'8. Routing factors'!H92*'7. Network costs'!G$249</f>
        <v>33753.643652133418</v>
      </c>
      <c r="I57" s="485">
        <f>'8. Routing factors'!I92*'7. Network costs'!G$250</f>
        <v>110403.87608068102</v>
      </c>
      <c r="J57" s="485">
        <f>'8. Routing factors'!J92*'7. Network costs'!G$251</f>
        <v>7617.0924432113025</v>
      </c>
      <c r="K57" s="485">
        <f>'8. Routing factors'!K92*'7. Network costs'!G$252</f>
        <v>3680.0361711790988</v>
      </c>
      <c r="L57" s="485">
        <f>'8. Routing factors'!L92*'7. Network costs'!G$253</f>
        <v>513.67465020711325</v>
      </c>
      <c r="M57" s="485">
        <f>'8. Routing factors'!M92*'7. Network costs'!G$254</f>
        <v>15410.239506213395</v>
      </c>
      <c r="N57" s="485">
        <f>'8. Routing factors'!N92*'7. Network costs'!G$255</f>
        <v>0</v>
      </c>
      <c r="O57" s="485">
        <f>'8. Routing factors'!O92*'7. Network costs'!G$256</f>
        <v>0</v>
      </c>
      <c r="P57" s="485">
        <f>'8. Routing factors'!P92*'7. Network costs'!G$257</f>
        <v>0</v>
      </c>
      <c r="Q57" s="485">
        <f>'8. Routing factors'!Q92*'7. Network costs'!$G$258</f>
        <v>0</v>
      </c>
      <c r="R57" s="485">
        <f>'8. Routing factors'!R92*'7. Network costs'!$G$259</f>
        <v>2739.5981344379375</v>
      </c>
      <c r="S57" s="485">
        <f>'8. Routing factors'!S92*'7. Network costs'!$G$260</f>
        <v>2568.3732510355667</v>
      </c>
      <c r="T57" s="485">
        <f>'8. Routing factors'!T92*'7. Network costs'!$G$261</f>
        <v>0</v>
      </c>
      <c r="U57" s="485">
        <f>'8. Routing factors'!U92*'7. Network costs'!$G$262</f>
        <v>0</v>
      </c>
      <c r="V57" s="485">
        <f>'8. Routing factors'!V92*'7. Network costs'!$G$263</f>
        <v>30957.407586240359</v>
      </c>
      <c r="W57" s="485">
        <f>'8. Routing factors'!W92*'7. Network costs'!$G$264</f>
        <v>0</v>
      </c>
      <c r="X57" s="485">
        <f>'8. Routing factors'!X92*'7. Network costs'!$G$265</f>
        <v>11888.27436293238</v>
      </c>
      <c r="Y57" s="485">
        <f>'8. Routing factors'!Y92*'7. Network costs'!$G$266</f>
        <v>0</v>
      </c>
      <c r="Z57" s="485">
        <f>'8. Routing factors'!Z92*'7. Network costs'!$G$267</f>
        <v>0</v>
      </c>
      <c r="AA57" s="485">
        <f>'8. Routing factors'!AA92*'7. Network costs'!$G$268</f>
        <v>0</v>
      </c>
      <c r="AB57" s="485">
        <f>'8. Routing factors'!AB92*'7. Network costs'!$G$269</f>
        <v>4758.2805071355288</v>
      </c>
      <c r="AC57" s="485">
        <f>'8. Routing factors'!AC92*'7. Network costs'!$G$270</f>
        <v>6103.2104450640754</v>
      </c>
      <c r="AD57" s="485">
        <f>'8. Routing factors'!AD92*'7. Network costs'!$G$271</f>
        <v>0</v>
      </c>
      <c r="AE57" s="485">
        <f>'8. Routing factors'!AE92*'7. Network costs'!$G$272</f>
        <v>0</v>
      </c>
      <c r="AF57" s="485">
        <f>'8. Routing factors'!AF92*'7. Network costs'!$G$273</f>
        <v>0</v>
      </c>
      <c r="AG57" s="485">
        <f>'8. Routing factors'!AG92*'7. Network costs'!$G$274</f>
        <v>0</v>
      </c>
      <c r="AH57" s="485">
        <f>'8. Routing factors'!AH92*'7. Network costs'!$G$275</f>
        <v>0</v>
      </c>
      <c r="AI57" s="485">
        <f>'8. Routing factors'!AI92*'7. Network costs'!$G$276</f>
        <v>42653.655373248032</v>
      </c>
      <c r="AJ57" s="485">
        <f>'8. Routing factors'!AJ92*'7. Network costs'!$G$277</f>
        <v>120212.69941041432</v>
      </c>
      <c r="AK57" s="485">
        <f>'8. Routing factors'!AK92*'7. Network costs'!$G$278</f>
        <v>42111.777747977445</v>
      </c>
      <c r="AL57" s="485">
        <f>'8. Routing factors'!AL92*'7. Network costs'!$G$279</f>
        <v>14507.527808963086</v>
      </c>
      <c r="AM57" s="485">
        <f>'8. Routing factors'!AM92*'7. Network costs'!$G$280</f>
        <v>15454.879280470843</v>
      </c>
      <c r="AN57" s="485">
        <f>'8. Routing factors'!AN92*'7. Network costs'!$G$281</f>
        <v>26.559070928959091</v>
      </c>
      <c r="AO57" s="485">
        <f>'8. Routing factors'!AO92*'7. Network costs'!G$282</f>
        <v>12.984434676380003</v>
      </c>
      <c r="AP57" s="485">
        <f>'8. Routing factors'!AP92*'7. Network costs'!$G$283</f>
        <v>0</v>
      </c>
      <c r="AQ57" s="485">
        <f>'8. Routing factors'!AQ92*'7. Network costs'!$G$284</f>
        <v>0</v>
      </c>
      <c r="AR57" s="485">
        <f>'8. Routing factors'!AR92*'7. Network costs'!$G$285</f>
        <v>64.922173381900009</v>
      </c>
      <c r="AS57" s="485">
        <f>'8. Routing factors'!AS92*'7. Network costs'!$G$286</f>
        <v>0</v>
      </c>
      <c r="AT57" s="485">
        <f>'8. Routing factors'!AT92*'7. Network costs'!$G$287</f>
        <v>0</v>
      </c>
      <c r="AU57" s="485">
        <f>'8. Routing factors'!AU92*'7. Network costs'!$G$288</f>
        <v>53.354134017718771</v>
      </c>
      <c r="AV57" s="485">
        <f>'8. Routing factors'!AV92*'7. Network costs'!$G$289</f>
        <v>0</v>
      </c>
      <c r="AW57" s="485">
        <f>'8. Routing factors'!AW92*'7. Network costs'!$G$290</f>
        <v>751.26600961396321</v>
      </c>
      <c r="AX57" s="485">
        <f>'8. Routing factors'!AX92*'7. Network costs'!$G$291</f>
        <v>0</v>
      </c>
      <c r="AY57" s="485">
        <f>'8. Routing factors'!AY92*'7. Network costs'!$G$292</f>
        <v>0</v>
      </c>
      <c r="AZ57" s="485">
        <f>'8. Routing factors'!AZ92*'7. Network costs'!$G$293</f>
        <v>0</v>
      </c>
      <c r="BA57" s="485">
        <f>'8. Routing factors'!BA92*'7. Network costs'!$G$294</f>
        <v>0</v>
      </c>
      <c r="BB57" s="485">
        <f>'8. Routing factors'!BB92*'7. Network costs'!$G$295</f>
        <v>0</v>
      </c>
      <c r="BC57" s="485">
        <f>'8. Routing factors'!BC92*'7. Network costs'!$G$296</f>
        <v>0</v>
      </c>
      <c r="BD57" s="485">
        <f>'8. Routing factors'!BD92*'7. Network costs'!$G$297</f>
        <v>0</v>
      </c>
      <c r="BE57" s="485">
        <f>'8. Routing factors'!BE92*'7. Network costs'!$G$298</f>
        <v>0</v>
      </c>
      <c r="BF57" s="485">
        <f>'8. Routing factors'!BF92*'7. Network costs'!$G$299</f>
        <v>0</v>
      </c>
      <c r="BG57" s="485">
        <f>'8. Routing factors'!BG92*'7. Network costs'!$G$300</f>
        <v>0</v>
      </c>
      <c r="BH57" s="245"/>
      <c r="BI57" s="351">
        <f t="shared" si="5"/>
        <v>706920.86251825874</v>
      </c>
      <c r="BJ57" s="486">
        <f>'2. Traffic'!G215</f>
        <v>102</v>
      </c>
      <c r="BK57" s="487">
        <f t="shared" si="6"/>
        <v>6.9305966913554779E-3</v>
      </c>
    </row>
    <row r="58" spans="3:63">
      <c r="C58" s="256" t="str">
        <f t="shared" si="4"/>
        <v>S10</v>
      </c>
      <c r="D58" s="256" t="str">
        <f t="shared" si="4"/>
        <v>Гласова поща (Voice mail)</v>
      </c>
      <c r="E58" s="485">
        <f>'8. Routing factors'!E93*'7. Network costs'!G$246</f>
        <v>94065.256274643529</v>
      </c>
      <c r="F58" s="485">
        <f>'8. Routing factors'!F93*'7. Network costs'!G$247</f>
        <v>66020.315952472767</v>
      </c>
      <c r="G58" s="485">
        <f>'8. Routing factors'!G93*'7. Network costs'!G$248</f>
        <v>111505.33748889859</v>
      </c>
      <c r="H58" s="485">
        <f>'8. Routing factors'!H93*'7. Network costs'!G$249</f>
        <v>38089.067869743369</v>
      </c>
      <c r="I58" s="485">
        <f>'8. Routing factors'!I93*'7. Network costs'!G$250</f>
        <v>124584.49737926308</v>
      </c>
      <c r="J58" s="485">
        <f>'8. Routing factors'!J93*'7. Network costs'!G$251</f>
        <v>8595.4557685580985</v>
      </c>
      <c r="K58" s="485">
        <f>'8. Routing factors'!K93*'7. Network costs'!G$252</f>
        <v>2768.4743990256939</v>
      </c>
      <c r="L58" s="485">
        <f>'8. Routing factors'!L93*'7. Network costs'!G$253</f>
        <v>579.65263887795948</v>
      </c>
      <c r="M58" s="485">
        <f>'8. Routing factors'!M93*'7. Network costs'!G$254</f>
        <v>17389.579166338779</v>
      </c>
      <c r="N58" s="485">
        <f>'8. Routing factors'!N93*'7. Network costs'!G$255</f>
        <v>0</v>
      </c>
      <c r="O58" s="485">
        <f>'8. Routing factors'!O93*'7. Network costs'!G$256</f>
        <v>0</v>
      </c>
      <c r="P58" s="485">
        <f>'8. Routing factors'!P93*'7. Network costs'!G$257</f>
        <v>0</v>
      </c>
      <c r="Q58" s="485">
        <f>'8. Routing factors'!Q93*'7. Network costs'!$G$258</f>
        <v>279353.93661873846</v>
      </c>
      <c r="R58" s="485">
        <f>'8. Routing factors'!R93*'7. Network costs'!$G$259</f>
        <v>3091.4807406824507</v>
      </c>
      <c r="S58" s="485">
        <f>'8. Routing factors'!S93*'7. Network costs'!$G$260</f>
        <v>2898.2631943897977</v>
      </c>
      <c r="T58" s="485">
        <f>'8. Routing factors'!T93*'7. Network costs'!$G$261</f>
        <v>0</v>
      </c>
      <c r="U58" s="485">
        <f>'8. Routing factors'!U93*'7. Network costs'!$G$262</f>
        <v>12970.447742099039</v>
      </c>
      <c r="V58" s="485">
        <f>'8. Routing factors'!V93*'7. Network costs'!$G$263</f>
        <v>0</v>
      </c>
      <c r="W58" s="485">
        <f>'8. Routing factors'!W93*'7. Network costs'!$G$264</f>
        <v>0</v>
      </c>
      <c r="X58" s="485">
        <f>'8. Routing factors'!X93*'7. Network costs'!$G$265</f>
        <v>0</v>
      </c>
      <c r="Y58" s="485">
        <f>'8. Routing factors'!Y93*'7. Network costs'!$G$266</f>
        <v>0</v>
      </c>
      <c r="Z58" s="485">
        <f>'8. Routing factors'!Z93*'7. Network costs'!$G$267</f>
        <v>0</v>
      </c>
      <c r="AA58" s="485">
        <f>'8. Routing factors'!AA93*'7. Network costs'!$G$268</f>
        <v>0</v>
      </c>
      <c r="AB58" s="485">
        <f>'8. Routing factors'!AB93*'7. Network costs'!$G$269</f>
        <v>5369.4490303747334</v>
      </c>
      <c r="AC58" s="485">
        <f>'8. Routing factors'!AC93*'7. Network costs'!$G$270</f>
        <v>6887.1260021932212</v>
      </c>
      <c r="AD58" s="485">
        <f>'8. Routing factors'!AD93*'7. Network costs'!$G$271</f>
        <v>0</v>
      </c>
      <c r="AE58" s="485">
        <f>'8. Routing factors'!AE93*'7. Network costs'!$G$272</f>
        <v>0</v>
      </c>
      <c r="AF58" s="485">
        <f>'8. Routing factors'!AF93*'7. Network costs'!$G$273</f>
        <v>0</v>
      </c>
      <c r="AG58" s="485">
        <f>'8. Routing factors'!AG93*'7. Network costs'!$G$274</f>
        <v>0</v>
      </c>
      <c r="AH58" s="485">
        <f>'8. Routing factors'!AH93*'7. Network costs'!$G$275</f>
        <v>0</v>
      </c>
      <c r="AI58" s="485">
        <f>'8. Routing factors'!AI93*'7. Network costs'!$G$276</f>
        <v>48132.225105765792</v>
      </c>
      <c r="AJ58" s="485">
        <f>'8. Routing factors'!AJ93*'7. Network costs'!$G$277</f>
        <v>135653.19684705875</v>
      </c>
      <c r="AK58" s="485">
        <f>'8. Routing factors'!AK93*'7. Network costs'!$G$278</f>
        <v>47520.747012948923</v>
      </c>
      <c r="AL58" s="485">
        <f>'8. Routing factors'!AL93*'7. Network costs'!$G$279</f>
        <v>16370.92033774725</v>
      </c>
      <c r="AM58" s="485">
        <f>'8. Routing factors'!AM93*'7. Network costs'!$G$280</f>
        <v>17439.952613688798</v>
      </c>
      <c r="AN58" s="485">
        <f>'8. Routing factors'!AN93*'7. Network costs'!$G$281</f>
        <v>29.970401583786096</v>
      </c>
      <c r="AO58" s="485">
        <f>'8. Routing factors'!AO93*'7. Network costs'!G$282</f>
        <v>14.652196329850982</v>
      </c>
      <c r="AP58" s="485">
        <f>'8. Routing factors'!AP93*'7. Network costs'!$G$283</f>
        <v>0</v>
      </c>
      <c r="AQ58" s="485">
        <f>'8. Routing factors'!AQ93*'7. Network costs'!$G$284</f>
        <v>0</v>
      </c>
      <c r="AR58" s="485">
        <f>'8. Routing factors'!AR93*'7. Network costs'!$G$285</f>
        <v>73.260981649254916</v>
      </c>
      <c r="AS58" s="485">
        <f>'8. Routing factors'!AS93*'7. Network costs'!$G$286</f>
        <v>0</v>
      </c>
      <c r="AT58" s="485">
        <f>'8. Routing factors'!AT93*'7. Network costs'!$G$287</f>
        <v>81.965272844776891</v>
      </c>
      <c r="AU58" s="485">
        <f>'8. Routing factors'!AU93*'7. Network costs'!$G$288</f>
        <v>0</v>
      </c>
      <c r="AV58" s="485">
        <f>'8. Routing factors'!AV93*'7. Network costs'!$G$289</f>
        <v>0</v>
      </c>
      <c r="AW58" s="485">
        <f>'8. Routing factors'!AW93*'7. Network costs'!$G$290</f>
        <v>0</v>
      </c>
      <c r="AX58" s="485">
        <f>'8. Routing factors'!AX93*'7. Network costs'!$G$291</f>
        <v>0</v>
      </c>
      <c r="AY58" s="485">
        <f>'8. Routing factors'!AY93*'7. Network costs'!$G$292</f>
        <v>0</v>
      </c>
      <c r="AZ58" s="485">
        <f>'8. Routing factors'!AZ93*'7. Network costs'!$G$293</f>
        <v>0</v>
      </c>
      <c r="BA58" s="485">
        <f>'8. Routing factors'!BA93*'7. Network costs'!$G$294</f>
        <v>0</v>
      </c>
      <c r="BB58" s="485">
        <f>'8. Routing factors'!BB93*'7. Network costs'!$G$295</f>
        <v>0</v>
      </c>
      <c r="BC58" s="485">
        <f>'8. Routing factors'!BC93*'7. Network costs'!$G$296</f>
        <v>0</v>
      </c>
      <c r="BD58" s="485">
        <f>'8. Routing factors'!BD93*'7. Network costs'!$G$297</f>
        <v>0</v>
      </c>
      <c r="BE58" s="485">
        <f>'8. Routing factors'!BE93*'7. Network costs'!$G$298</f>
        <v>0</v>
      </c>
      <c r="BF58" s="485">
        <f>'8. Routing factors'!BF93*'7. Network costs'!$G$299</f>
        <v>0</v>
      </c>
      <c r="BG58" s="485">
        <f>'8. Routing factors'!BG93*'7. Network costs'!$G$300</f>
        <v>0</v>
      </c>
      <c r="BH58" s="245"/>
      <c r="BI58" s="351">
        <f t="shared" si="5"/>
        <v>1039485.2310359167</v>
      </c>
      <c r="BJ58" s="486">
        <f>'2. Traffic'!G216</f>
        <v>51</v>
      </c>
      <c r="BK58" s="487">
        <f t="shared" si="6"/>
        <v>2.0382063353645428E-2</v>
      </c>
    </row>
    <row r="59" spans="3:63">
      <c r="C59" s="256" t="str">
        <f t="shared" si="4"/>
        <v>S11</v>
      </c>
      <c r="D59" s="256" t="str">
        <f t="shared" si="4"/>
        <v>Повиквания към центъра за обслужване на клиенти (Help desk call)</v>
      </c>
      <c r="E59" s="485">
        <f>'8. Routing factors'!E94*'7. Network costs'!G$246</f>
        <v>35841.835316958954</v>
      </c>
      <c r="F59" s="485">
        <f>'8. Routing factors'!F94*'7. Network costs'!G$247</f>
        <v>25155.826770228978</v>
      </c>
      <c r="G59" s="485">
        <f>'8. Routing factors'!G94*'7. Network costs'!G$248</f>
        <v>42487.057405874039</v>
      </c>
      <c r="H59" s="485">
        <f>'8. Routing factors'!H94*'7. Network costs'!G$249</f>
        <v>14513.138559659847</v>
      </c>
      <c r="I59" s="485">
        <f>'8. Routing factors'!I94*'7. Network costs'!G$250</f>
        <v>47470.630655341549</v>
      </c>
      <c r="J59" s="485">
        <f>'8. Routing factors'!J94*'7. Network costs'!G$251</f>
        <v>3275.140283797964</v>
      </c>
      <c r="K59" s="485">
        <f>'8. Routing factors'!K94*'7. Network costs'!G$252</f>
        <v>1054.876236124642</v>
      </c>
      <c r="L59" s="485">
        <f>'8. Routing factors'!L94*'7. Network costs'!G$253</f>
        <v>220.86597375597529</v>
      </c>
      <c r="M59" s="485">
        <f>'8. Routing factors'!M94*'7. Network costs'!G$254</f>
        <v>6625.9792126792563</v>
      </c>
      <c r="N59" s="485">
        <f>'8. Routing factors'!N94*'7. Network costs'!G$255</f>
        <v>0</v>
      </c>
      <c r="O59" s="485">
        <f>'8. Routing factors'!O94*'7. Network costs'!G$256</f>
        <v>0</v>
      </c>
      <c r="P59" s="485">
        <f>'8. Routing factors'!P94*'7. Network costs'!G$257</f>
        <v>0</v>
      </c>
      <c r="Q59" s="485">
        <f>'8. Routing factors'!Q94*'7. Network costs'!$G$258</f>
        <v>0</v>
      </c>
      <c r="R59" s="485">
        <f>'8. Routing factors'!R94*'7. Network costs'!$G$259</f>
        <v>1177.9518600318681</v>
      </c>
      <c r="S59" s="485">
        <f>'8. Routing factors'!S94*'7. Network costs'!$G$260</f>
        <v>1104.3298687798765</v>
      </c>
      <c r="T59" s="485">
        <f>'8. Routing factors'!T94*'7. Network costs'!$G$261</f>
        <v>0</v>
      </c>
      <c r="U59" s="485">
        <f>'8. Routing factors'!U94*'7. Network costs'!$G$262</f>
        <v>4942.150485426906</v>
      </c>
      <c r="V59" s="485">
        <f>'8. Routing factors'!V94*'7. Network costs'!$G$263</f>
        <v>0</v>
      </c>
      <c r="W59" s="485">
        <f>'8. Routing factors'!W94*'7. Network costs'!$G$264</f>
        <v>0</v>
      </c>
      <c r="X59" s="485">
        <f>'8. Routing factors'!X94*'7. Network costs'!$G$265</f>
        <v>0</v>
      </c>
      <c r="Y59" s="485">
        <f>'8. Routing factors'!Y94*'7. Network costs'!$G$266</f>
        <v>0</v>
      </c>
      <c r="Z59" s="485">
        <f>'8. Routing factors'!Z94*'7. Network costs'!$G$267</f>
        <v>0</v>
      </c>
      <c r="AA59" s="485">
        <f>'8. Routing factors'!AA94*'7. Network costs'!$G$268</f>
        <v>0</v>
      </c>
      <c r="AB59" s="485">
        <f>'8. Routing factors'!AB94*'7. Network costs'!$G$269</f>
        <v>2045.9297673903609</v>
      </c>
      <c r="AC59" s="485">
        <f>'8. Routing factors'!AC94*'7. Network costs'!$G$270</f>
        <v>2624.2126557018278</v>
      </c>
      <c r="AD59" s="485">
        <f>'8. Routing factors'!AD94*'7. Network costs'!$G$271</f>
        <v>0</v>
      </c>
      <c r="AE59" s="485">
        <f>'8. Routing factors'!AE94*'7. Network costs'!$G$272</f>
        <v>0</v>
      </c>
      <c r="AF59" s="485">
        <f>'8. Routing factors'!AF94*'7. Network costs'!$G$273</f>
        <v>0</v>
      </c>
      <c r="AG59" s="485">
        <f>'8. Routing factors'!AG94*'7. Network costs'!$G$274</f>
        <v>0</v>
      </c>
      <c r="AH59" s="485">
        <f>'8. Routing factors'!AH94*'7. Network costs'!$G$275</f>
        <v>0</v>
      </c>
      <c r="AI59" s="485">
        <f>'8. Routing factors'!AI94*'7. Network costs'!$G$276</f>
        <v>18339.898853225044</v>
      </c>
      <c r="AJ59" s="485">
        <f>'8. Routing factors'!AJ94*'7. Network costs'!$G$277</f>
        <v>51688.154948682415</v>
      </c>
      <c r="AK59" s="485">
        <f>'8. Routing factors'!AK94*'7. Network costs'!$G$278</f>
        <v>18106.906375761522</v>
      </c>
      <c r="AL59" s="485">
        <f>'8. Routing factors'!AL94*'7. Network costs'!$G$279</f>
        <v>6237.8380070470348</v>
      </c>
      <c r="AM59" s="485">
        <f>'8. Routing factors'!AM94*'7. Network costs'!$G$280</f>
        <v>6645.1730880352679</v>
      </c>
      <c r="AN59" s="485">
        <f>'8. Routing factors'!AN94*'7. Network costs'!$G$281</f>
        <v>11.419670136366276</v>
      </c>
      <c r="AO59" s="485">
        <f>'8. Routing factors'!AO94*'7. Network costs'!G$282</f>
        <v>5.5829498444457357</v>
      </c>
      <c r="AP59" s="485">
        <f>'8. Routing factors'!AP94*'7. Network costs'!$G$283</f>
        <v>0</v>
      </c>
      <c r="AQ59" s="485">
        <f>'8. Routing factors'!AQ94*'7. Network costs'!$G$284</f>
        <v>0</v>
      </c>
      <c r="AR59" s="485">
        <f>'8. Routing factors'!AR94*'7. Network costs'!$G$285</f>
        <v>27.914749222228682</v>
      </c>
      <c r="AS59" s="485">
        <f>'8. Routing factors'!AS94*'7. Network costs'!$G$286</f>
        <v>0</v>
      </c>
      <c r="AT59" s="485">
        <f>'8. Routing factors'!AT94*'7. Network costs'!$G$287</f>
        <v>31.231359243147228</v>
      </c>
      <c r="AU59" s="485">
        <f>'8. Routing factors'!AU94*'7. Network costs'!$G$288</f>
        <v>0</v>
      </c>
      <c r="AV59" s="485">
        <f>'8. Routing factors'!AV94*'7. Network costs'!$G$289</f>
        <v>0</v>
      </c>
      <c r="AW59" s="485">
        <f>'8. Routing factors'!AW94*'7. Network costs'!$G$290</f>
        <v>0</v>
      </c>
      <c r="AX59" s="485">
        <f>'8. Routing factors'!AX94*'7. Network costs'!$G$291</f>
        <v>0</v>
      </c>
      <c r="AY59" s="485">
        <f>'8. Routing factors'!AY94*'7. Network costs'!$G$292</f>
        <v>0</v>
      </c>
      <c r="AZ59" s="485">
        <f>'8. Routing factors'!AZ94*'7. Network costs'!$G$293</f>
        <v>0</v>
      </c>
      <c r="BA59" s="485">
        <f>'8. Routing factors'!BA94*'7. Network costs'!$G$294</f>
        <v>0</v>
      </c>
      <c r="BB59" s="485">
        <f>'8. Routing factors'!BB94*'7. Network costs'!$G$295</f>
        <v>0</v>
      </c>
      <c r="BC59" s="485">
        <f>'8. Routing factors'!BC94*'7. Network costs'!$G$296</f>
        <v>0</v>
      </c>
      <c r="BD59" s="485">
        <f>'8. Routing factors'!BD94*'7. Network costs'!$G$297</f>
        <v>0</v>
      </c>
      <c r="BE59" s="485">
        <f>'8. Routing factors'!BE94*'7. Network costs'!$G$298</f>
        <v>0</v>
      </c>
      <c r="BF59" s="485">
        <f>'8. Routing factors'!BF94*'7. Network costs'!$G$299</f>
        <v>0</v>
      </c>
      <c r="BG59" s="485">
        <f>'8. Routing factors'!BG94*'7. Network costs'!$G$300</f>
        <v>0</v>
      </c>
      <c r="BH59" s="245"/>
      <c r="BI59" s="351">
        <f t="shared" si="5"/>
        <v>289634.04505294946</v>
      </c>
      <c r="BJ59" s="486">
        <f>'2. Traffic'!G217</f>
        <v>51</v>
      </c>
      <c r="BK59" s="487">
        <f t="shared" si="6"/>
        <v>5.6790989226068525E-3</v>
      </c>
    </row>
    <row r="60" spans="3:63">
      <c r="C60" s="256" t="str">
        <f t="shared" si="4"/>
        <v>S12</v>
      </c>
      <c r="D60" s="256" t="str">
        <f t="shared" si="4"/>
        <v>Видеоразговори (Video call)</v>
      </c>
      <c r="E60" s="485">
        <f>'8. Routing factors'!E95*'7. Network costs'!G$246</f>
        <v>1260108.4298130693</v>
      </c>
      <c r="F60" s="485">
        <f>'8. Routing factors'!F95*'7. Network costs'!G$247</f>
        <v>884415.35127203842</v>
      </c>
      <c r="G60" s="485">
        <f>'8. Routing factors'!G95*'7. Network costs'!G$248</f>
        <v>1493737.6594038825</v>
      </c>
      <c r="H60" s="485">
        <f>'8. Routing factors'!H95*'7. Network costs'!G$249</f>
        <v>510245.30636742397</v>
      </c>
      <c r="I60" s="485">
        <f>'8. Routing factors'!I95*'7. Network costs'!G$250</f>
        <v>1668947.5114304482</v>
      </c>
      <c r="J60" s="485">
        <f>'8. Routing factors'!J95*'7. Network costs'!G$251</f>
        <v>115145.66271335533</v>
      </c>
      <c r="K60" s="485">
        <f>'8. Routing factors'!K95*'7. Network costs'!G$252</f>
        <v>55630.177380503308</v>
      </c>
      <c r="L60" s="485">
        <f>'8. Routing factors'!L95*'7. Network costs'!G$253</f>
        <v>7765.0899550082131</v>
      </c>
      <c r="M60" s="485">
        <f>'8. Routing factors'!M95*'7. Network costs'!G$254</f>
        <v>232952.69865024631</v>
      </c>
      <c r="N60" s="485">
        <f>'8. Routing factors'!N95*'7. Network costs'!G$255</f>
        <v>0</v>
      </c>
      <c r="O60" s="485">
        <f>'8. Routing factors'!O95*'7. Network costs'!G$256</f>
        <v>0</v>
      </c>
      <c r="P60" s="485">
        <f>'8. Routing factors'!P95*'7. Network costs'!G$257</f>
        <v>0</v>
      </c>
      <c r="Q60" s="485">
        <f>'8. Routing factors'!Q95*'7. Network costs'!$G$258</f>
        <v>0</v>
      </c>
      <c r="R60" s="485">
        <f>'8. Routing factors'!R95*'7. Network costs'!$G$259</f>
        <v>41413.813093377132</v>
      </c>
      <c r="S60" s="485">
        <f>'8. Routing factors'!S95*'7. Network costs'!$G$260</f>
        <v>38825.449775041066</v>
      </c>
      <c r="T60" s="485">
        <f>'8. Routing factors'!T95*'7. Network costs'!$G$261</f>
        <v>0</v>
      </c>
      <c r="U60" s="485">
        <f>'8. Routing factors'!U95*'7. Network costs'!$G$262</f>
        <v>173753.53223456498</v>
      </c>
      <c r="V60" s="485">
        <f>'8. Routing factors'!V95*'7. Network costs'!$G$263</f>
        <v>0</v>
      </c>
      <c r="W60" s="485">
        <f>'8. Routing factors'!W95*'7. Network costs'!$G$264</f>
        <v>323825.51730305626</v>
      </c>
      <c r="X60" s="485">
        <f>'8. Routing factors'!X95*'7. Network costs'!$G$265</f>
        <v>0</v>
      </c>
      <c r="Y60" s="485">
        <f>'8. Routing factors'!Y95*'7. Network costs'!$G$266</f>
        <v>0</v>
      </c>
      <c r="Z60" s="485">
        <f>'8. Routing factors'!Z95*'7. Network costs'!$G$267</f>
        <v>0</v>
      </c>
      <c r="AA60" s="485">
        <f>'8. Routing factors'!AA95*'7. Network costs'!$G$268</f>
        <v>0</v>
      </c>
      <c r="AB60" s="485">
        <f>'8. Routing factors'!AB95*'7. Network costs'!$G$269</f>
        <v>71929.724688909351</v>
      </c>
      <c r="AC60" s="485">
        <f>'8. Routing factors'!AC95*'7. Network costs'!$G$270</f>
        <v>92260.690888989426</v>
      </c>
      <c r="AD60" s="485">
        <f>'8. Routing factors'!AD95*'7. Network costs'!$G$271</f>
        <v>0</v>
      </c>
      <c r="AE60" s="485">
        <f>'8. Routing factors'!AE95*'7. Network costs'!$G$272</f>
        <v>0</v>
      </c>
      <c r="AF60" s="485">
        <f>'8. Routing factors'!AF95*'7. Network costs'!$G$273</f>
        <v>0</v>
      </c>
      <c r="AG60" s="485">
        <f>'8. Routing factors'!AG95*'7. Network costs'!$G$274</f>
        <v>0</v>
      </c>
      <c r="AH60" s="485">
        <f>'8. Routing factors'!AH95*'7. Network costs'!$G$275</f>
        <v>0</v>
      </c>
      <c r="AI60" s="485">
        <f>'8. Routing factors'!AI95*'7. Network costs'!$G$276</f>
        <v>644784.53579448967</v>
      </c>
      <c r="AJ60" s="485">
        <f>'8. Routing factors'!AJ95*'7. Network costs'!$G$277</f>
        <v>1817225.0164181907</v>
      </c>
      <c r="AK60" s="485">
        <f>'8. Routing factors'!AK95*'7. Network costs'!$G$278</f>
        <v>636593.1085883081</v>
      </c>
      <c r="AL60" s="485">
        <f>'8. Routing factors'!AL95*'7. Network costs'!$G$279</f>
        <v>219306.63390914898</v>
      </c>
      <c r="AM60" s="485">
        <f>'8. Routing factors'!AM95*'7. Network costs'!$G$280</f>
        <v>233627.50684360488</v>
      </c>
      <c r="AN60" s="485">
        <f>'8. Routing factors'!AN95*'7. Network costs'!$G$281</f>
        <v>401.48676755151854</v>
      </c>
      <c r="AO60" s="485">
        <f>'8. Routing factors'!AO95*'7. Network costs'!G$282</f>
        <v>196.28241969185353</v>
      </c>
      <c r="AP60" s="485">
        <f>'8. Routing factors'!AP95*'7. Network costs'!$G$283</f>
        <v>0</v>
      </c>
      <c r="AQ60" s="485">
        <f>'8. Routing factors'!AQ95*'7. Network costs'!$G$284</f>
        <v>0</v>
      </c>
      <c r="AR60" s="485">
        <f>'8. Routing factors'!AR95*'7. Network costs'!$G$285</f>
        <v>981.41209845926767</v>
      </c>
      <c r="AS60" s="485">
        <f>'8. Routing factors'!AS95*'7. Network costs'!$G$286</f>
        <v>0</v>
      </c>
      <c r="AT60" s="485">
        <f>'8. Routing factors'!AT95*'7. Network costs'!$G$287</f>
        <v>1098.0157324195097</v>
      </c>
      <c r="AU60" s="485">
        <f>'8. Routing factors'!AU95*'7. Network costs'!$G$288</f>
        <v>0</v>
      </c>
      <c r="AV60" s="485">
        <f>'8. Routing factors'!AV95*'7. Network costs'!$G$289</f>
        <v>8185.5144579767912</v>
      </c>
      <c r="AW60" s="485">
        <f>'8. Routing factors'!AW95*'7. Network costs'!$G$290</f>
        <v>0</v>
      </c>
      <c r="AX60" s="485">
        <f>'8. Routing factors'!AX95*'7. Network costs'!$G$291</f>
        <v>0</v>
      </c>
      <c r="AY60" s="485">
        <f>'8. Routing factors'!AY95*'7. Network costs'!$G$292</f>
        <v>0</v>
      </c>
      <c r="AZ60" s="485">
        <f>'8. Routing factors'!AZ95*'7. Network costs'!$G$293</f>
        <v>0</v>
      </c>
      <c r="BA60" s="485">
        <f>'8. Routing factors'!BA95*'7. Network costs'!$G$294</f>
        <v>0</v>
      </c>
      <c r="BB60" s="485">
        <f>'8. Routing factors'!BB95*'7. Network costs'!$G$295</f>
        <v>0</v>
      </c>
      <c r="BC60" s="485">
        <f>'8. Routing factors'!BC95*'7. Network costs'!$G$296</f>
        <v>0</v>
      </c>
      <c r="BD60" s="485">
        <f>'8. Routing factors'!BD95*'7. Network costs'!$G$297</f>
        <v>0</v>
      </c>
      <c r="BE60" s="485">
        <f>'8. Routing factors'!BE95*'7. Network costs'!$G$298</f>
        <v>0</v>
      </c>
      <c r="BF60" s="485">
        <f>'8. Routing factors'!BF95*'7. Network costs'!$G$299</f>
        <v>0</v>
      </c>
      <c r="BG60" s="485">
        <f>'8. Routing factors'!BG95*'7. Network costs'!$G$300</f>
        <v>0</v>
      </c>
      <c r="BH60" s="245"/>
      <c r="BI60" s="351">
        <f t="shared" si="5"/>
        <v>10533356.127999755</v>
      </c>
      <c r="BJ60" s="486">
        <f>'2. Traffic'!G218</f>
        <v>51</v>
      </c>
      <c r="BK60" s="487">
        <f t="shared" si="6"/>
        <v>0.20653639466666185</v>
      </c>
    </row>
    <row r="61" spans="3:63">
      <c r="C61" s="256" t="str">
        <f t="shared" si="4"/>
        <v>S13</v>
      </c>
      <c r="D61" s="256" t="str">
        <f t="shared" si="4"/>
        <v>MMS в мрежата (MMS on net)</v>
      </c>
      <c r="E61" s="485">
        <f>'8. Routing factors'!E96*'7. Network costs'!G$246</f>
        <v>7514.3429736116996</v>
      </c>
      <c r="F61" s="485">
        <f>'8. Routing factors'!F96*'7. Network costs'!G$247</f>
        <v>5273.9908117043842</v>
      </c>
      <c r="G61" s="485">
        <f>'8. Routing factors'!G96*'7. Network costs'!G$248</f>
        <v>8907.5327327393879</v>
      </c>
      <c r="H61" s="485">
        <f>'8. Routing factors'!H96*'7. Network costs'!G$249</f>
        <v>3042.7208817967989</v>
      </c>
      <c r="I61" s="485">
        <f>'8. Routing factors'!I96*'7. Network costs'!G$250</f>
        <v>9952.353074651297</v>
      </c>
      <c r="J61" s="485">
        <f>'8. Routing factors'!J96*'7. Network costs'!G$251</f>
        <v>686.64249923343414</v>
      </c>
      <c r="K61" s="485">
        <f>'8. Routing factors'!K96*'7. Network costs'!G$252</f>
        <v>221.15781077769068</v>
      </c>
      <c r="L61" s="485">
        <f>'8. Routing factors'!L96*'7. Network costs'!G$253</f>
        <v>23.152590587595149</v>
      </c>
      <c r="M61" s="485">
        <f>'8. Routing factors'!M96*'7. Network costs'!G$254</f>
        <v>694.57771762785433</v>
      </c>
      <c r="N61" s="485">
        <f>'8. Routing factors'!N96*'7. Network costs'!G$255</f>
        <v>0</v>
      </c>
      <c r="O61" s="485">
        <f>'8. Routing factors'!O96*'7. Network costs'!G$256</f>
        <v>0</v>
      </c>
      <c r="P61" s="485">
        <f>'8. Routing factors'!P96*'7. Network costs'!G$257</f>
        <v>749329.91530191596</v>
      </c>
      <c r="Q61" s="485">
        <f>'8. Routing factors'!Q96*'7. Network costs'!$G$258</f>
        <v>0</v>
      </c>
      <c r="R61" s="485">
        <f>'8. Routing factors'!R96*'7. Network costs'!$G$259</f>
        <v>123.48048313384081</v>
      </c>
      <c r="S61" s="485">
        <f>'8. Routing factors'!S96*'7. Network costs'!$G$260</f>
        <v>115.76295293797575</v>
      </c>
      <c r="T61" s="485">
        <f>'8. Routing factors'!T96*'7. Network costs'!$G$261</f>
        <v>6753.7193678978838</v>
      </c>
      <c r="U61" s="485">
        <f>'8. Routing factors'!U96*'7. Network costs'!$G$262</f>
        <v>518.06797065896262</v>
      </c>
      <c r="V61" s="485">
        <f>'8. Routing factors'!V96*'7. Network costs'!$G$263</f>
        <v>0</v>
      </c>
      <c r="W61" s="485">
        <f>'8. Routing factors'!W96*'7. Network costs'!$G$264</f>
        <v>0</v>
      </c>
      <c r="X61" s="485">
        <f>'8. Routing factors'!X96*'7. Network costs'!$G$265</f>
        <v>0</v>
      </c>
      <c r="Y61" s="485">
        <f>'8. Routing factors'!Y96*'7. Network costs'!$G$266</f>
        <v>0</v>
      </c>
      <c r="Z61" s="485">
        <f>'8. Routing factors'!Z96*'7. Network costs'!$G$267</f>
        <v>0</v>
      </c>
      <c r="AA61" s="485">
        <f>'8. Routing factors'!AA96*'7. Network costs'!$G$268</f>
        <v>0</v>
      </c>
      <c r="AB61" s="485">
        <f>'8. Routing factors'!AB96*'7. Network costs'!$G$269</f>
        <v>428.93500949764393</v>
      </c>
      <c r="AC61" s="485">
        <f>'8. Routing factors'!AC96*'7. Network costs'!$G$270</f>
        <v>550.17366594800342</v>
      </c>
      <c r="AD61" s="485">
        <f>'8. Routing factors'!AD96*'7. Network costs'!$G$271</f>
        <v>0</v>
      </c>
      <c r="AE61" s="485">
        <f>'8. Routing factors'!AE96*'7. Network costs'!$G$272</f>
        <v>0</v>
      </c>
      <c r="AF61" s="485">
        <f>'8. Routing factors'!AF96*'7. Network costs'!$G$273</f>
        <v>0</v>
      </c>
      <c r="AG61" s="485">
        <f>'8. Routing factors'!AG96*'7. Network costs'!$G$274</f>
        <v>0</v>
      </c>
      <c r="AH61" s="485">
        <f>'8. Routing factors'!AH96*'7. Network costs'!$G$275</f>
        <v>0</v>
      </c>
      <c r="AI61" s="485">
        <f>'8. Routing factors'!AI96*'7. Network costs'!$G$276</f>
        <v>3845.0120889672608</v>
      </c>
      <c r="AJ61" s="485">
        <f>'8. Routing factors'!AJ96*'7. Network costs'!$G$277</f>
        <v>10836.569068599219</v>
      </c>
      <c r="AK61" s="485">
        <f>'8. Routing factors'!AK96*'7. Network costs'!$G$278</f>
        <v>3796.1645517122693</v>
      </c>
      <c r="AL61" s="485">
        <f>'8. Routing factors'!AL96*'7. Network costs'!$G$279</f>
        <v>1307.7805247490578</v>
      </c>
      <c r="AM61" s="485">
        <f>'8. Routing factors'!AM96*'7. Network costs'!$G$280</f>
        <v>1393.1794859535139</v>
      </c>
      <c r="AN61" s="485">
        <f>'8. Routing factors'!AN96*'7. Network costs'!$G$281</f>
        <v>1.197083203068632</v>
      </c>
      <c r="AO61" s="485">
        <f>'8. Routing factors'!AO96*'7. Network costs'!G$282</f>
        <v>0.58524067705577576</v>
      </c>
      <c r="AP61" s="485">
        <f>'8. Routing factors'!AP96*'7. Network costs'!$G$283</f>
        <v>0</v>
      </c>
      <c r="AQ61" s="485">
        <f>'8. Routing factors'!AQ96*'7. Network costs'!$G$284</f>
        <v>5165.787685952635</v>
      </c>
      <c r="AR61" s="485">
        <f>'8. Routing factors'!AR96*'7. Network costs'!$G$285</f>
        <v>2.9262033852788787</v>
      </c>
      <c r="AS61" s="485">
        <f>'8. Routing factors'!AS96*'7. Network costs'!$G$286</f>
        <v>11.639826341048224</v>
      </c>
      <c r="AT61" s="485">
        <f>'8. Routing factors'!AT96*'7. Network costs'!$G$287</f>
        <v>3.2738717592126663</v>
      </c>
      <c r="AU61" s="485">
        <f>'8. Routing factors'!AU96*'7. Network costs'!$G$288</f>
        <v>0</v>
      </c>
      <c r="AV61" s="485">
        <f>'8. Routing factors'!AV96*'7. Network costs'!$G$289</f>
        <v>0</v>
      </c>
      <c r="AW61" s="485">
        <f>'8. Routing factors'!AW96*'7. Network costs'!$G$290</f>
        <v>0</v>
      </c>
      <c r="AX61" s="485">
        <f>'8. Routing factors'!AX96*'7. Network costs'!$G$291</f>
        <v>0</v>
      </c>
      <c r="AY61" s="485">
        <f>'8. Routing factors'!AY96*'7. Network costs'!$G$292</f>
        <v>0</v>
      </c>
      <c r="AZ61" s="485">
        <f>'8. Routing factors'!AZ96*'7. Network costs'!$G$293</f>
        <v>0</v>
      </c>
      <c r="BA61" s="485">
        <f>'8. Routing factors'!BA96*'7. Network costs'!$G$294</f>
        <v>0</v>
      </c>
      <c r="BB61" s="485">
        <f>'8. Routing factors'!BB96*'7. Network costs'!$G$295</f>
        <v>0</v>
      </c>
      <c r="BC61" s="485">
        <f>'8. Routing factors'!BC96*'7. Network costs'!$G$296</f>
        <v>0</v>
      </c>
      <c r="BD61" s="485">
        <f>'8. Routing factors'!BD96*'7. Network costs'!$G$297</f>
        <v>0</v>
      </c>
      <c r="BE61" s="485">
        <f>'8. Routing factors'!BE96*'7. Network costs'!$G$298</f>
        <v>0</v>
      </c>
      <c r="BF61" s="485">
        <f>'8. Routing factors'!BF96*'7. Network costs'!$G$299</f>
        <v>0</v>
      </c>
      <c r="BG61" s="485">
        <f>'8. Routing factors'!BG96*'7. Network costs'!$G$300</f>
        <v>0</v>
      </c>
      <c r="BH61" s="245"/>
      <c r="BI61" s="351">
        <f t="shared" si="5"/>
        <v>820500.64147601998</v>
      </c>
      <c r="BJ61" s="486">
        <f>'2. Traffic'!G219</f>
        <v>10.199999999999999</v>
      </c>
      <c r="BK61" s="487">
        <f t="shared" si="6"/>
        <v>8.0441239360394115E-2</v>
      </c>
    </row>
    <row r="62" spans="3:63">
      <c r="C62" s="256" t="str">
        <f t="shared" si="4"/>
        <v>S14</v>
      </c>
      <c r="D62" s="256" t="str">
        <f t="shared" si="4"/>
        <v>Изходящи MMS към други мрежи (MMS outgoing to other network)</v>
      </c>
      <c r="E62" s="485">
        <f>'8. Routing factors'!E97*'7. Network costs'!G$246</f>
        <v>3757.1714868058498</v>
      </c>
      <c r="F62" s="485">
        <f>'8. Routing factors'!F97*'7. Network costs'!G$247</f>
        <v>2636.9954058521921</v>
      </c>
      <c r="G62" s="485">
        <f>'8. Routing factors'!G97*'7. Network costs'!G$248</f>
        <v>4453.766366369694</v>
      </c>
      <c r="H62" s="485">
        <f>'8. Routing factors'!H97*'7. Network costs'!G$249</f>
        <v>1521.3604408983995</v>
      </c>
      <c r="I62" s="485">
        <f>'8. Routing factors'!I97*'7. Network costs'!G$250</f>
        <v>4976.1765373256485</v>
      </c>
      <c r="J62" s="485">
        <f>'8. Routing factors'!J97*'7. Network costs'!G$251</f>
        <v>343.32124961671707</v>
      </c>
      <c r="K62" s="485">
        <f>'8. Routing factors'!K97*'7. Network costs'!G$252</f>
        <v>165.86835808326802</v>
      </c>
      <c r="L62" s="485">
        <f>'8. Routing factors'!L97*'7. Network costs'!G$253</f>
        <v>23.152590587595149</v>
      </c>
      <c r="M62" s="485">
        <f>'8. Routing factors'!M97*'7. Network costs'!G$254</f>
        <v>694.57771762785433</v>
      </c>
      <c r="N62" s="485">
        <f>'8. Routing factors'!N97*'7. Network costs'!G$255</f>
        <v>0</v>
      </c>
      <c r="O62" s="485">
        <f>'8. Routing factors'!O97*'7. Network costs'!G$256</f>
        <v>0</v>
      </c>
      <c r="P62" s="485">
        <f>'8. Routing factors'!P97*'7. Network costs'!G$257</f>
        <v>749329.91530191596</v>
      </c>
      <c r="Q62" s="485">
        <f>'8. Routing factors'!Q97*'7. Network costs'!$G$258</f>
        <v>0</v>
      </c>
      <c r="R62" s="485">
        <f>'8. Routing factors'!R97*'7. Network costs'!$G$259</f>
        <v>123.48048313384081</v>
      </c>
      <c r="S62" s="485">
        <f>'8. Routing factors'!S97*'7. Network costs'!$G$260</f>
        <v>115.76295293797575</v>
      </c>
      <c r="T62" s="485">
        <f>'8. Routing factors'!T97*'7. Network costs'!$G$261</f>
        <v>6753.7193678978838</v>
      </c>
      <c r="U62" s="485">
        <f>'8. Routing factors'!U97*'7. Network costs'!$G$262</f>
        <v>518.06797065896262</v>
      </c>
      <c r="V62" s="485">
        <f>'8. Routing factors'!V97*'7. Network costs'!$G$263</f>
        <v>0</v>
      </c>
      <c r="W62" s="485">
        <f>'8. Routing factors'!W97*'7. Network costs'!$G$264</f>
        <v>965.52643528595718</v>
      </c>
      <c r="X62" s="485">
        <f>'8. Routing factors'!X97*'7. Network costs'!$G$265</f>
        <v>0</v>
      </c>
      <c r="Y62" s="485">
        <f>'8. Routing factors'!Y97*'7. Network costs'!$G$266</f>
        <v>0</v>
      </c>
      <c r="Z62" s="485">
        <f>'8. Routing factors'!Z97*'7. Network costs'!$G$267</f>
        <v>0</v>
      </c>
      <c r="AA62" s="485">
        <f>'8. Routing factors'!AA97*'7. Network costs'!$G$268</f>
        <v>0</v>
      </c>
      <c r="AB62" s="485">
        <f>'8. Routing factors'!AB97*'7. Network costs'!$G$269</f>
        <v>214.46750474882197</v>
      </c>
      <c r="AC62" s="485">
        <f>'8. Routing factors'!AC97*'7. Network costs'!$G$270</f>
        <v>275.08683297400171</v>
      </c>
      <c r="AD62" s="485">
        <f>'8. Routing factors'!AD97*'7. Network costs'!$G$271</f>
        <v>0</v>
      </c>
      <c r="AE62" s="485">
        <f>'8. Routing factors'!AE97*'7. Network costs'!$G$272</f>
        <v>0</v>
      </c>
      <c r="AF62" s="485">
        <f>'8. Routing factors'!AF97*'7. Network costs'!$G$273</f>
        <v>0</v>
      </c>
      <c r="AG62" s="485">
        <f>'8. Routing factors'!AG97*'7. Network costs'!$G$274</f>
        <v>0</v>
      </c>
      <c r="AH62" s="485">
        <f>'8. Routing factors'!AH97*'7. Network costs'!$G$275</f>
        <v>0</v>
      </c>
      <c r="AI62" s="485">
        <f>'8. Routing factors'!AI97*'7. Network costs'!$G$276</f>
        <v>1922.5060444836304</v>
      </c>
      <c r="AJ62" s="485">
        <f>'8. Routing factors'!AJ97*'7. Network costs'!$G$277</f>
        <v>5418.2845342996097</v>
      </c>
      <c r="AK62" s="485">
        <f>'8. Routing factors'!AK97*'7. Network costs'!$G$278</f>
        <v>1898.0822758561346</v>
      </c>
      <c r="AL62" s="485">
        <f>'8. Routing factors'!AL97*'7. Network costs'!$G$279</f>
        <v>653.8902623745289</v>
      </c>
      <c r="AM62" s="485">
        <f>'8. Routing factors'!AM97*'7. Network costs'!$G$280</f>
        <v>696.58974297675695</v>
      </c>
      <c r="AN62" s="485">
        <f>'8. Routing factors'!AN97*'7. Network costs'!$G$281</f>
        <v>1.197083203068632</v>
      </c>
      <c r="AO62" s="485">
        <f>'8. Routing factors'!AO97*'7. Network costs'!G$282</f>
        <v>0.58524067705577576</v>
      </c>
      <c r="AP62" s="485">
        <f>'8. Routing factors'!AP97*'7. Network costs'!$G$283</f>
        <v>0</v>
      </c>
      <c r="AQ62" s="485">
        <f>'8. Routing factors'!AQ97*'7. Network costs'!$G$284</f>
        <v>5165.787685952635</v>
      </c>
      <c r="AR62" s="485">
        <f>'8. Routing factors'!AR97*'7. Network costs'!$G$285</f>
        <v>2.9262033852788787</v>
      </c>
      <c r="AS62" s="485">
        <f>'8. Routing factors'!AS97*'7. Network costs'!$G$286</f>
        <v>11.639826341048224</v>
      </c>
      <c r="AT62" s="485">
        <f>'8. Routing factors'!AT97*'7. Network costs'!$G$287</f>
        <v>3.2738717592126663</v>
      </c>
      <c r="AU62" s="485">
        <f>'8. Routing factors'!AU97*'7. Network costs'!$G$288</f>
        <v>0</v>
      </c>
      <c r="AV62" s="485">
        <f>'8. Routing factors'!AV97*'7. Network costs'!$G$289</f>
        <v>24.406139026392914</v>
      </c>
      <c r="AW62" s="485">
        <f>'8. Routing factors'!AW97*'7. Network costs'!$G$290</f>
        <v>0</v>
      </c>
      <c r="AX62" s="485">
        <f>'8. Routing factors'!AX97*'7. Network costs'!$G$291</f>
        <v>0</v>
      </c>
      <c r="AY62" s="485">
        <f>'8. Routing factors'!AY97*'7. Network costs'!$G$292</f>
        <v>0</v>
      </c>
      <c r="AZ62" s="485">
        <f>'8. Routing factors'!AZ97*'7. Network costs'!$G$293</f>
        <v>0</v>
      </c>
      <c r="BA62" s="485">
        <f>'8. Routing factors'!BA97*'7. Network costs'!$G$294</f>
        <v>0</v>
      </c>
      <c r="BB62" s="485">
        <f>'8. Routing factors'!BB97*'7. Network costs'!$G$295</f>
        <v>0</v>
      </c>
      <c r="BC62" s="485">
        <f>'8. Routing factors'!BC97*'7. Network costs'!$G$296</f>
        <v>0</v>
      </c>
      <c r="BD62" s="485">
        <f>'8. Routing factors'!BD97*'7. Network costs'!$G$297</f>
        <v>0</v>
      </c>
      <c r="BE62" s="485">
        <f>'8. Routing factors'!BE97*'7. Network costs'!$G$298</f>
        <v>0</v>
      </c>
      <c r="BF62" s="485">
        <f>'8. Routing factors'!BF97*'7. Network costs'!$G$299</f>
        <v>0</v>
      </c>
      <c r="BG62" s="485">
        <f>'8. Routing factors'!BG97*'7. Network costs'!$G$300</f>
        <v>0</v>
      </c>
      <c r="BH62" s="245"/>
      <c r="BI62" s="351">
        <f t="shared" si="5"/>
        <v>792667.58591305581</v>
      </c>
      <c r="BJ62" s="486">
        <f>'2. Traffic'!G220</f>
        <v>10.199999999999999</v>
      </c>
      <c r="BK62" s="487">
        <f t="shared" si="6"/>
        <v>7.7712508422848603E-2</v>
      </c>
    </row>
    <row r="63" spans="3:63">
      <c r="C63" s="256" t="str">
        <f t="shared" si="4"/>
        <v>S15</v>
      </c>
      <c r="D63" s="256" t="str">
        <f t="shared" si="4"/>
        <v>Входящи MMS от други мрежи (MMS incoming from other network)</v>
      </c>
      <c r="E63" s="485">
        <f>'8. Routing factors'!E98*'7. Network costs'!G$246</f>
        <v>3757.1714868058498</v>
      </c>
      <c r="F63" s="485">
        <f>'8. Routing factors'!F98*'7. Network costs'!G$247</f>
        <v>2636.9954058521921</v>
      </c>
      <c r="G63" s="485">
        <f>'8. Routing factors'!G98*'7. Network costs'!G$248</f>
        <v>4453.766366369694</v>
      </c>
      <c r="H63" s="485">
        <f>'8. Routing factors'!H98*'7. Network costs'!G$249</f>
        <v>1521.3604408983995</v>
      </c>
      <c r="I63" s="485">
        <f>'8. Routing factors'!I98*'7. Network costs'!G$250</f>
        <v>4976.1765373256485</v>
      </c>
      <c r="J63" s="485">
        <f>'8. Routing factors'!J98*'7. Network costs'!G$251</f>
        <v>343.32124961671707</v>
      </c>
      <c r="K63" s="485">
        <f>'8. Routing factors'!K98*'7. Network costs'!G$252</f>
        <v>165.86835808326802</v>
      </c>
      <c r="L63" s="485">
        <f>'8. Routing factors'!L98*'7. Network costs'!G$253</f>
        <v>23.152590587595149</v>
      </c>
      <c r="M63" s="485">
        <f>'8. Routing factors'!M98*'7. Network costs'!G$254</f>
        <v>694.57771762785433</v>
      </c>
      <c r="N63" s="485">
        <f>'8. Routing factors'!N98*'7. Network costs'!G$255</f>
        <v>0</v>
      </c>
      <c r="O63" s="485">
        <f>'8. Routing factors'!O98*'7. Network costs'!G$256</f>
        <v>0</v>
      </c>
      <c r="P63" s="485">
        <f>'8. Routing factors'!P98*'7. Network costs'!G$257</f>
        <v>749329.91530191596</v>
      </c>
      <c r="Q63" s="485">
        <f>'8. Routing factors'!Q98*'7. Network costs'!$G$258</f>
        <v>0</v>
      </c>
      <c r="R63" s="485">
        <f>'8. Routing factors'!R98*'7. Network costs'!$G$259</f>
        <v>123.48048313384081</v>
      </c>
      <c r="S63" s="485">
        <f>'8. Routing factors'!S98*'7. Network costs'!$G$260</f>
        <v>115.76295293797575</v>
      </c>
      <c r="T63" s="485">
        <f>'8. Routing factors'!T98*'7. Network costs'!$G$261</f>
        <v>6753.7193678978838</v>
      </c>
      <c r="U63" s="485">
        <f>'8. Routing factors'!U98*'7. Network costs'!$G$262</f>
        <v>0</v>
      </c>
      <c r="V63" s="485">
        <f>'8. Routing factors'!V98*'7. Network costs'!$G$263</f>
        <v>1395.3271457108981</v>
      </c>
      <c r="W63" s="485">
        <f>'8. Routing factors'!W98*'7. Network costs'!$G$264</f>
        <v>965.52643528595718</v>
      </c>
      <c r="X63" s="485">
        <f>'8. Routing factors'!X98*'7. Network costs'!$G$265</f>
        <v>0</v>
      </c>
      <c r="Y63" s="485">
        <f>'8. Routing factors'!Y98*'7. Network costs'!$G$266</f>
        <v>0</v>
      </c>
      <c r="Z63" s="485">
        <f>'8. Routing factors'!Z98*'7. Network costs'!$G$267</f>
        <v>0</v>
      </c>
      <c r="AA63" s="485">
        <f>'8. Routing factors'!AA98*'7. Network costs'!$G$268</f>
        <v>0</v>
      </c>
      <c r="AB63" s="485">
        <f>'8. Routing factors'!AB98*'7. Network costs'!$G$269</f>
        <v>214.46750474882197</v>
      </c>
      <c r="AC63" s="485">
        <f>'8. Routing factors'!AC98*'7. Network costs'!$G$270</f>
        <v>275.08683297400171</v>
      </c>
      <c r="AD63" s="485">
        <f>'8. Routing factors'!AD98*'7. Network costs'!$G$271</f>
        <v>0</v>
      </c>
      <c r="AE63" s="485">
        <f>'8. Routing factors'!AE98*'7. Network costs'!$G$272</f>
        <v>0</v>
      </c>
      <c r="AF63" s="485">
        <f>'8. Routing factors'!AF98*'7. Network costs'!$G$273</f>
        <v>0</v>
      </c>
      <c r="AG63" s="485">
        <f>'8. Routing factors'!AG98*'7. Network costs'!$G$274</f>
        <v>0</v>
      </c>
      <c r="AH63" s="485">
        <f>'8. Routing factors'!AH98*'7. Network costs'!$G$275</f>
        <v>0</v>
      </c>
      <c r="AI63" s="485">
        <f>'8. Routing factors'!AI98*'7. Network costs'!$G$276</f>
        <v>1922.5060444836304</v>
      </c>
      <c r="AJ63" s="485">
        <f>'8. Routing factors'!AJ98*'7. Network costs'!$G$277</f>
        <v>5418.2845342996097</v>
      </c>
      <c r="AK63" s="485">
        <f>'8. Routing factors'!AK98*'7. Network costs'!$G$278</f>
        <v>1898.0822758561346</v>
      </c>
      <c r="AL63" s="485">
        <f>'8. Routing factors'!AL98*'7. Network costs'!$G$279</f>
        <v>653.8902623745289</v>
      </c>
      <c r="AM63" s="485">
        <f>'8. Routing factors'!AM98*'7. Network costs'!$G$280</f>
        <v>696.58974297675695</v>
      </c>
      <c r="AN63" s="485">
        <f>'8. Routing factors'!AN98*'7. Network costs'!$G$281</f>
        <v>1.197083203068632</v>
      </c>
      <c r="AO63" s="485">
        <f>'8. Routing factors'!AO98*'7. Network costs'!G$282</f>
        <v>0.58524067705577576</v>
      </c>
      <c r="AP63" s="485">
        <f>'8. Routing factors'!AP98*'7. Network costs'!$G$283</f>
        <v>0</v>
      </c>
      <c r="AQ63" s="485">
        <f>'8. Routing factors'!AQ98*'7. Network costs'!$G$284</f>
        <v>5165.787685952635</v>
      </c>
      <c r="AR63" s="485">
        <f>'8. Routing factors'!AR98*'7. Network costs'!$G$285</f>
        <v>2.9262033852788787</v>
      </c>
      <c r="AS63" s="485">
        <f>'8. Routing factors'!AS98*'7. Network costs'!$G$286</f>
        <v>11.639826341048224</v>
      </c>
      <c r="AT63" s="485">
        <f>'8. Routing factors'!AT98*'7. Network costs'!$G$287</f>
        <v>0</v>
      </c>
      <c r="AU63" s="485">
        <f>'8. Routing factors'!AU98*'7. Network costs'!$G$288</f>
        <v>2.4048031581271516</v>
      </c>
      <c r="AV63" s="485">
        <f>'8. Routing factors'!AV98*'7. Network costs'!$G$289</f>
        <v>24.406139026392914</v>
      </c>
      <c r="AW63" s="485">
        <f>'8. Routing factors'!AW98*'7. Network costs'!$G$290</f>
        <v>0</v>
      </c>
      <c r="AX63" s="485">
        <f>'8. Routing factors'!AX98*'7. Network costs'!$G$291</f>
        <v>0</v>
      </c>
      <c r="AY63" s="485">
        <f>'8. Routing factors'!AY98*'7. Network costs'!$G$292</f>
        <v>0</v>
      </c>
      <c r="AZ63" s="485">
        <f>'8. Routing factors'!AZ98*'7. Network costs'!$G$293</f>
        <v>0</v>
      </c>
      <c r="BA63" s="485">
        <f>'8. Routing factors'!BA98*'7. Network costs'!$G$294</f>
        <v>0</v>
      </c>
      <c r="BB63" s="485">
        <f>'8. Routing factors'!BB98*'7. Network costs'!$G$295</f>
        <v>0</v>
      </c>
      <c r="BC63" s="485">
        <f>'8. Routing factors'!BC98*'7. Network costs'!$G$296</f>
        <v>0</v>
      </c>
      <c r="BD63" s="485">
        <f>'8. Routing factors'!BD98*'7. Network costs'!$G$297</f>
        <v>0</v>
      </c>
      <c r="BE63" s="485">
        <f>'8. Routing factors'!BE98*'7. Network costs'!$G$298</f>
        <v>0</v>
      </c>
      <c r="BF63" s="485">
        <f>'8. Routing factors'!BF98*'7. Network costs'!$G$299</f>
        <v>0</v>
      </c>
      <c r="BG63" s="485">
        <f>'8. Routing factors'!BG98*'7. Network costs'!$G$300</f>
        <v>0</v>
      </c>
      <c r="BH63" s="245"/>
      <c r="BI63" s="351">
        <f t="shared" si="5"/>
        <v>793543.97601950669</v>
      </c>
      <c r="BJ63" s="486">
        <f>'2. Traffic'!G221</f>
        <v>10.199999999999999</v>
      </c>
      <c r="BK63" s="487">
        <f t="shared" si="6"/>
        <v>7.779842902152026E-2</v>
      </c>
    </row>
    <row r="64" spans="3:63">
      <c r="C64" s="256" t="str">
        <f t="shared" si="4"/>
        <v>S16</v>
      </c>
      <c r="D64" s="256" t="str">
        <f t="shared" si="4"/>
        <v>SMS в мрежата (SMS on net)</v>
      </c>
      <c r="E64" s="485">
        <f>'8. Routing factors'!E99*'7. Network costs'!G$246</f>
        <v>406.59875368818115</v>
      </c>
      <c r="F64" s="485">
        <f>'8. Routing factors'!F99*'7. Network costs'!G$247</f>
        <v>285.37399723867492</v>
      </c>
      <c r="G64" s="485">
        <f>'8. Routing factors'!G99*'7. Network costs'!G$248</f>
        <v>481.98381685361551</v>
      </c>
      <c r="H64" s="485">
        <f>'8. Routing factors'!H99*'7. Network costs'!G$249</f>
        <v>164.64067752884978</v>
      </c>
      <c r="I64" s="485">
        <f>'8. Routing factors'!I99*'7. Network costs'!G$250</f>
        <v>538.5187195512035</v>
      </c>
      <c r="J64" s="485">
        <f>'8. Routing factors'!J99*'7. Network costs'!G$251</f>
        <v>37.154011388365348</v>
      </c>
      <c r="K64" s="485">
        <f>'8. Routing factors'!K99*'7. Network costs'!G$252</f>
        <v>11.966780135854675</v>
      </c>
      <c r="L64" s="485">
        <f>'8. Routing factors'!L99*'7. Network costs'!G$253</f>
        <v>1.2527794526584193</v>
      </c>
      <c r="M64" s="485">
        <f>'8. Routing factors'!M99*'7. Network costs'!G$254</f>
        <v>37.583383579752564</v>
      </c>
      <c r="N64" s="485">
        <f>'8. Routing factors'!N99*'7. Network costs'!G$255</f>
        <v>103107.79634554365</v>
      </c>
      <c r="O64" s="485">
        <f>'8. Routing factors'!O99*'7. Network costs'!G$256</f>
        <v>138090.79867706736</v>
      </c>
      <c r="P64" s="485">
        <f>'8. Routing factors'!P99*'7. Network costs'!G$257</f>
        <v>0</v>
      </c>
      <c r="Q64" s="485">
        <f>'8. Routing factors'!Q99*'7. Network costs'!$G$258</f>
        <v>0</v>
      </c>
      <c r="R64" s="485">
        <f>'8. Routing factors'!R99*'7. Network costs'!$G$259</f>
        <v>6.6814904141782359</v>
      </c>
      <c r="S64" s="485">
        <f>'8. Routing factors'!S99*'7. Network costs'!$G$260</f>
        <v>6.2638972632920957</v>
      </c>
      <c r="T64" s="485">
        <f>'8. Routing factors'!T99*'7. Network costs'!$G$261</f>
        <v>365.44164771163554</v>
      </c>
      <c r="U64" s="485">
        <f>'8. Routing factors'!U99*'7. Network costs'!$G$262</f>
        <v>28.032496245570552</v>
      </c>
      <c r="V64" s="485">
        <f>'8. Routing factors'!V99*'7. Network costs'!$G$263</f>
        <v>0</v>
      </c>
      <c r="W64" s="485">
        <f>'8. Routing factors'!W99*'7. Network costs'!$G$264</f>
        <v>0</v>
      </c>
      <c r="X64" s="485">
        <f>'8. Routing factors'!X99*'7. Network costs'!$G$265</f>
        <v>0</v>
      </c>
      <c r="Y64" s="485">
        <f>'8. Routing factors'!Y99*'7. Network costs'!$G$266</f>
        <v>0</v>
      </c>
      <c r="Z64" s="485">
        <f>'8. Routing factors'!Z99*'7. Network costs'!$G$267</f>
        <v>0</v>
      </c>
      <c r="AA64" s="485">
        <f>'8. Routing factors'!AA99*'7. Network costs'!$G$268</f>
        <v>0</v>
      </c>
      <c r="AB64" s="485">
        <f>'8. Routing factors'!AB99*'7. Network costs'!$G$269</f>
        <v>23.209539528263544</v>
      </c>
      <c r="AC64" s="485">
        <f>'8. Routing factors'!AC99*'7. Network costs'!$G$270</f>
        <v>29.769725400089985</v>
      </c>
      <c r="AD64" s="485">
        <f>'8. Routing factors'!AD99*'7. Network costs'!$G$271</f>
        <v>0</v>
      </c>
      <c r="AE64" s="485">
        <f>'8. Routing factors'!AE99*'7. Network costs'!$G$272</f>
        <v>0</v>
      </c>
      <c r="AF64" s="485">
        <f>'8. Routing factors'!AF99*'7. Network costs'!$G$273</f>
        <v>0</v>
      </c>
      <c r="AG64" s="485">
        <f>'8. Routing factors'!AG99*'7. Network costs'!$G$274</f>
        <v>0</v>
      </c>
      <c r="AH64" s="485">
        <f>'8. Routing factors'!AH99*'7. Network costs'!$G$275</f>
        <v>0</v>
      </c>
      <c r="AI64" s="485">
        <f>'8. Routing factors'!AI99*'7. Network costs'!$G$276</f>
        <v>208.05240441915248</v>
      </c>
      <c r="AJ64" s="485">
        <f>'8. Routing factors'!AJ99*'7. Network costs'!$G$277</f>
        <v>586.36337109198632</v>
      </c>
      <c r="AK64" s="485">
        <f>'8. Routing factors'!AK99*'7. Network costs'!$G$278</f>
        <v>205.40927941961974</v>
      </c>
      <c r="AL64" s="485">
        <f>'8. Routing factors'!AL99*'7. Network costs'!$G$279</f>
        <v>70.763596142466952</v>
      </c>
      <c r="AM64" s="485">
        <f>'8. Routing factors'!AM99*'7. Network costs'!$G$280</f>
        <v>75.384507287185144</v>
      </c>
      <c r="AN64" s="485">
        <f>'8. Routing factors'!AN99*'7. Network costs'!$G$281</f>
        <v>6.477379860595027E-2</v>
      </c>
      <c r="AO64" s="485">
        <f>'8. Routing factors'!AO99*'7. Network costs'!G$282</f>
        <v>3.1667190429575692E-2</v>
      </c>
      <c r="AP64" s="485">
        <f>'8. Routing factors'!AP99*'7. Network costs'!$G$283</f>
        <v>1777.0309639677064</v>
      </c>
      <c r="AQ64" s="485">
        <f>'8. Routing factors'!AQ99*'7. Network costs'!$G$284</f>
        <v>0</v>
      </c>
      <c r="AR64" s="485">
        <f>'8. Routing factors'!AR99*'7. Network costs'!$G$285</f>
        <v>0.15833595214787846</v>
      </c>
      <c r="AS64" s="485">
        <f>'8. Routing factors'!AS99*'7. Network costs'!$G$286</f>
        <v>0.62982737147308065</v>
      </c>
      <c r="AT64" s="485">
        <f>'8. Routing factors'!AT99*'7. Network costs'!$G$287</f>
        <v>0.17714817938247465</v>
      </c>
      <c r="AU64" s="485">
        <f>'8. Routing factors'!AU99*'7. Network costs'!$G$288</f>
        <v>0</v>
      </c>
      <c r="AV64" s="485">
        <f>'8. Routing factors'!AV99*'7. Network costs'!$G$289</f>
        <v>0</v>
      </c>
      <c r="AW64" s="485">
        <f>'8. Routing factors'!AW99*'7. Network costs'!$G$290</f>
        <v>0</v>
      </c>
      <c r="AX64" s="485">
        <f>'8. Routing factors'!AX99*'7. Network costs'!$G$291</f>
        <v>0</v>
      </c>
      <c r="AY64" s="485">
        <f>'8. Routing factors'!AY99*'7. Network costs'!$G$292</f>
        <v>0</v>
      </c>
      <c r="AZ64" s="485">
        <f>'8. Routing factors'!AZ99*'7. Network costs'!$G$293</f>
        <v>0</v>
      </c>
      <c r="BA64" s="485">
        <f>'8. Routing factors'!BA99*'7. Network costs'!$G$294</f>
        <v>0</v>
      </c>
      <c r="BB64" s="485">
        <f>'8. Routing factors'!BB99*'7. Network costs'!$G$295</f>
        <v>0</v>
      </c>
      <c r="BC64" s="485">
        <f>'8. Routing factors'!BC99*'7. Network costs'!$G$296</f>
        <v>0</v>
      </c>
      <c r="BD64" s="485">
        <f>'8. Routing factors'!BD99*'7. Network costs'!$G$297</f>
        <v>0</v>
      </c>
      <c r="BE64" s="485">
        <f>'8. Routing factors'!BE99*'7. Network costs'!$G$298</f>
        <v>0</v>
      </c>
      <c r="BF64" s="485">
        <f>'8. Routing factors'!BF99*'7. Network costs'!$G$299</f>
        <v>0</v>
      </c>
      <c r="BG64" s="485">
        <f>'8. Routing factors'!BG99*'7. Network costs'!$G$300</f>
        <v>0</v>
      </c>
      <c r="BH64" s="245"/>
      <c r="BI64" s="351">
        <f t="shared" si="5"/>
        <v>246547.13261341135</v>
      </c>
      <c r="BJ64" s="486">
        <f>'2. Traffic'!G222</f>
        <v>306</v>
      </c>
      <c r="BK64" s="487">
        <f t="shared" si="6"/>
        <v>8.0570958370395859E-4</v>
      </c>
    </row>
    <row r="65" spans="3:63">
      <c r="C65" s="256" t="str">
        <f t="shared" si="4"/>
        <v>S17</v>
      </c>
      <c r="D65" s="256" t="str">
        <f t="shared" si="4"/>
        <v>Изходящи SMS към други мрежи (SMS outgoing to other network)</v>
      </c>
      <c r="E65" s="485">
        <f>'8. Routing factors'!E100*'7. Network costs'!G$246</f>
        <v>67.766458948030206</v>
      </c>
      <c r="F65" s="485">
        <f>'8. Routing factors'!F100*'7. Network costs'!G$247</f>
        <v>47.562332873112489</v>
      </c>
      <c r="G65" s="485">
        <f>'8. Routing factors'!G100*'7. Network costs'!G$248</f>
        <v>80.330636142269256</v>
      </c>
      <c r="H65" s="485">
        <f>'8. Routing factors'!H100*'7. Network costs'!G$249</f>
        <v>27.440112921474967</v>
      </c>
      <c r="I65" s="485">
        <f>'8. Routing factors'!I100*'7. Network costs'!G$250</f>
        <v>89.753119925200593</v>
      </c>
      <c r="J65" s="485">
        <f>'8. Routing factors'!J100*'7. Network costs'!G$251</f>
        <v>6.1923352313942246</v>
      </c>
      <c r="K65" s="485">
        <f>'8. Routing factors'!K100*'7. Network costs'!G$252</f>
        <v>2.9916950339636688</v>
      </c>
      <c r="L65" s="485">
        <f>'8. Routing factors'!L100*'7. Network costs'!G$253</f>
        <v>0.41759315088613974</v>
      </c>
      <c r="M65" s="485">
        <f>'8. Routing factors'!M100*'7. Network costs'!G$254</f>
        <v>12.52779452658419</v>
      </c>
      <c r="N65" s="485">
        <f>'8. Routing factors'!N100*'7. Network costs'!G$255</f>
        <v>34369.265448514554</v>
      </c>
      <c r="O65" s="485">
        <f>'8. Routing factors'!O100*'7. Network costs'!G$256</f>
        <v>46030.266225689127</v>
      </c>
      <c r="P65" s="485">
        <f>'8. Routing factors'!P100*'7. Network costs'!G$257</f>
        <v>0</v>
      </c>
      <c r="Q65" s="485">
        <f>'8. Routing factors'!Q100*'7. Network costs'!$G$258</f>
        <v>0</v>
      </c>
      <c r="R65" s="485">
        <f>'8. Routing factors'!R100*'7. Network costs'!$G$259</f>
        <v>2.2271634713927453</v>
      </c>
      <c r="S65" s="485">
        <f>'8. Routing factors'!S100*'7. Network costs'!$G$260</f>
        <v>2.0879657544306989</v>
      </c>
      <c r="T65" s="485">
        <f>'8. Routing factors'!T100*'7. Network costs'!$G$261</f>
        <v>121.81388257054519</v>
      </c>
      <c r="U65" s="485">
        <f>'8. Routing factors'!U100*'7. Network costs'!$G$262</f>
        <v>9.3441654151901847</v>
      </c>
      <c r="V65" s="485">
        <f>'8. Routing factors'!V100*'7. Network costs'!$G$263</f>
        <v>0</v>
      </c>
      <c r="W65" s="485">
        <f>'8. Routing factors'!W100*'7. Network costs'!$G$264</f>
        <v>17.414778050407584</v>
      </c>
      <c r="X65" s="485">
        <f>'8. Routing factors'!X100*'7. Network costs'!$G$265</f>
        <v>0</v>
      </c>
      <c r="Y65" s="485">
        <f>'8. Routing factors'!Y100*'7. Network costs'!$G$266</f>
        <v>0</v>
      </c>
      <c r="Z65" s="485">
        <f>'8. Routing factors'!Z100*'7. Network costs'!$G$267</f>
        <v>0</v>
      </c>
      <c r="AA65" s="485">
        <f>'8. Routing factors'!AA100*'7. Network costs'!$G$268</f>
        <v>0</v>
      </c>
      <c r="AB65" s="485">
        <f>'8. Routing factors'!AB100*'7. Network costs'!$G$269</f>
        <v>3.8682565880439244</v>
      </c>
      <c r="AC65" s="485">
        <f>'8. Routing factors'!AC100*'7. Network costs'!$G$270</f>
        <v>4.9616209000149976</v>
      </c>
      <c r="AD65" s="485">
        <f>'8. Routing factors'!AD100*'7. Network costs'!$G$271</f>
        <v>0</v>
      </c>
      <c r="AE65" s="485">
        <f>'8. Routing factors'!AE100*'7. Network costs'!$G$272</f>
        <v>0</v>
      </c>
      <c r="AF65" s="485">
        <f>'8. Routing factors'!AF100*'7. Network costs'!$G$273</f>
        <v>0</v>
      </c>
      <c r="AG65" s="485">
        <f>'8. Routing factors'!AG100*'7. Network costs'!$G$274</f>
        <v>0</v>
      </c>
      <c r="AH65" s="485">
        <f>'8. Routing factors'!AH100*'7. Network costs'!$G$275</f>
        <v>0</v>
      </c>
      <c r="AI65" s="485">
        <f>'8. Routing factors'!AI100*'7. Network costs'!$G$276</f>
        <v>34.675400736525418</v>
      </c>
      <c r="AJ65" s="485">
        <f>'8. Routing factors'!AJ100*'7. Network costs'!$G$277</f>
        <v>97.727228515331063</v>
      </c>
      <c r="AK65" s="485">
        <f>'8. Routing factors'!AK100*'7. Network costs'!$G$278</f>
        <v>34.234879903269956</v>
      </c>
      <c r="AL65" s="485">
        <f>'8. Routing factors'!AL100*'7. Network costs'!$G$279</f>
        <v>11.793932690411159</v>
      </c>
      <c r="AM65" s="485">
        <f>'8. Routing factors'!AM100*'7. Network costs'!$G$280</f>
        <v>12.564084547864191</v>
      </c>
      <c r="AN65" s="485">
        <f>'8. Routing factors'!AN100*'7. Network costs'!$G$281</f>
        <v>2.1591266201983421E-2</v>
      </c>
      <c r="AO65" s="485">
        <f>'8. Routing factors'!AO100*'7. Network costs'!G$282</f>
        <v>1.0555730143191897E-2</v>
      </c>
      <c r="AP65" s="485">
        <f>'8. Routing factors'!AP100*'7. Network costs'!$G$283</f>
        <v>592.34365465590224</v>
      </c>
      <c r="AQ65" s="485">
        <f>'8. Routing factors'!AQ100*'7. Network costs'!$G$284</f>
        <v>0</v>
      </c>
      <c r="AR65" s="485">
        <f>'8. Routing factors'!AR100*'7. Network costs'!$G$285</f>
        <v>5.2778650715959483E-2</v>
      </c>
      <c r="AS65" s="485">
        <f>'8. Routing factors'!AS100*'7. Network costs'!$G$286</f>
        <v>0.20994245715769361</v>
      </c>
      <c r="AT65" s="485">
        <f>'8. Routing factors'!AT100*'7. Network costs'!$G$287</f>
        <v>5.9049393127491558E-2</v>
      </c>
      <c r="AU65" s="485">
        <f>'8. Routing factors'!AU100*'7. Network costs'!$G$288</f>
        <v>0</v>
      </c>
      <c r="AV65" s="485">
        <f>'8. Routing factors'!AV100*'7. Network costs'!$G$289</f>
        <v>0.44020285585049163</v>
      </c>
      <c r="AW65" s="485">
        <f>'8. Routing factors'!AW100*'7. Network costs'!$G$290</f>
        <v>0</v>
      </c>
      <c r="AX65" s="485">
        <f>'8. Routing factors'!AX100*'7. Network costs'!$G$291</f>
        <v>0</v>
      </c>
      <c r="AY65" s="485">
        <f>'8. Routing factors'!AY100*'7. Network costs'!$G$292</f>
        <v>0</v>
      </c>
      <c r="AZ65" s="485">
        <f>'8. Routing factors'!AZ100*'7. Network costs'!$G$293</f>
        <v>0</v>
      </c>
      <c r="BA65" s="485">
        <f>'8. Routing factors'!BA100*'7. Network costs'!$G$294</f>
        <v>0</v>
      </c>
      <c r="BB65" s="485">
        <f>'8. Routing factors'!BB100*'7. Network costs'!$G$295</f>
        <v>0</v>
      </c>
      <c r="BC65" s="485">
        <f>'8. Routing factors'!BC100*'7. Network costs'!$G$296</f>
        <v>0</v>
      </c>
      <c r="BD65" s="485">
        <f>'8. Routing factors'!BD100*'7. Network costs'!$G$297</f>
        <v>0</v>
      </c>
      <c r="BE65" s="485">
        <f>'8. Routing factors'!BE100*'7. Network costs'!$G$298</f>
        <v>0</v>
      </c>
      <c r="BF65" s="485">
        <f>'8. Routing factors'!BF100*'7. Network costs'!$G$299</f>
        <v>0</v>
      </c>
      <c r="BG65" s="485">
        <f>'8. Routing factors'!BG100*'7. Network costs'!$G$300</f>
        <v>0</v>
      </c>
      <c r="BH65" s="245"/>
      <c r="BI65" s="351">
        <f t="shared" si="5"/>
        <v>81680.364887109114</v>
      </c>
      <c r="BJ65" s="486">
        <f>'2. Traffic'!G223</f>
        <v>102</v>
      </c>
      <c r="BK65" s="487">
        <f t="shared" si="6"/>
        <v>8.0078789105008936E-4</v>
      </c>
    </row>
    <row r="66" spans="3:63">
      <c r="C66" s="256" t="str">
        <f t="shared" si="4"/>
        <v>S18</v>
      </c>
      <c r="D66" s="256" t="str">
        <f t="shared" si="4"/>
        <v>Входящи SMS от други мрежи (SMS incoming from other network)</v>
      </c>
      <c r="E66" s="485">
        <f>'8. Routing factors'!E101*'7. Network costs'!G$246</f>
        <v>33.883229474015103</v>
      </c>
      <c r="F66" s="485">
        <f>'8. Routing factors'!F101*'7. Network costs'!G$247</f>
        <v>23.781166436556244</v>
      </c>
      <c r="G66" s="485">
        <f>'8. Routing factors'!G101*'7. Network costs'!G$248</f>
        <v>40.165318071134628</v>
      </c>
      <c r="H66" s="485">
        <f>'8. Routing factors'!H101*'7. Network costs'!G$249</f>
        <v>13.720056460737483</v>
      </c>
      <c r="I66" s="485">
        <f>'8. Routing factors'!I101*'7. Network costs'!G$250</f>
        <v>44.876559962600297</v>
      </c>
      <c r="J66" s="485">
        <f>'8. Routing factors'!J101*'7. Network costs'!G$251</f>
        <v>3.0961676156971123</v>
      </c>
      <c r="K66" s="485">
        <f>'8. Routing factors'!K101*'7. Network costs'!G$252</f>
        <v>1.4958475169818344</v>
      </c>
      <c r="L66" s="485">
        <f>'8. Routing factors'!L101*'7. Network costs'!G$253</f>
        <v>0.20879657544306987</v>
      </c>
      <c r="M66" s="485">
        <f>'8. Routing factors'!M101*'7. Network costs'!G$254</f>
        <v>6.2638972632920948</v>
      </c>
      <c r="N66" s="485">
        <f>'8. Routing factors'!N101*'7. Network costs'!G$255</f>
        <v>17184.632724257277</v>
      </c>
      <c r="O66" s="485">
        <f>'8. Routing factors'!O101*'7. Network costs'!G$256</f>
        <v>23015.133112844564</v>
      </c>
      <c r="P66" s="485">
        <f>'8. Routing factors'!P101*'7. Network costs'!G$257</f>
        <v>0</v>
      </c>
      <c r="Q66" s="485">
        <f>'8. Routing factors'!Q101*'7. Network costs'!$G$258</f>
        <v>0</v>
      </c>
      <c r="R66" s="485">
        <f>'8. Routing factors'!R101*'7. Network costs'!$G$259</f>
        <v>1.1135817356963726</v>
      </c>
      <c r="S66" s="485">
        <f>'8. Routing factors'!S101*'7. Network costs'!$G$260</f>
        <v>1.0439828772153494</v>
      </c>
      <c r="T66" s="485">
        <f>'8. Routing factors'!T101*'7. Network costs'!$G$261</f>
        <v>60.906941285272595</v>
      </c>
      <c r="U66" s="485">
        <f>'8. Routing factors'!U101*'7. Network costs'!$G$262</f>
        <v>0</v>
      </c>
      <c r="V66" s="485">
        <f>'8. Routing factors'!V101*'7. Network costs'!$G$263</f>
        <v>12.583452747757942</v>
      </c>
      <c r="W66" s="485">
        <f>'8. Routing factors'!W101*'7. Network costs'!$G$264</f>
        <v>8.707389025203792</v>
      </c>
      <c r="X66" s="485">
        <f>'8. Routing factors'!X101*'7. Network costs'!$G$265</f>
        <v>0</v>
      </c>
      <c r="Y66" s="485">
        <f>'8. Routing factors'!Y101*'7. Network costs'!$G$266</f>
        <v>0</v>
      </c>
      <c r="Z66" s="485">
        <f>'8. Routing factors'!Z101*'7. Network costs'!$G$267</f>
        <v>0</v>
      </c>
      <c r="AA66" s="485">
        <f>'8. Routing factors'!AA101*'7. Network costs'!$G$268</f>
        <v>0</v>
      </c>
      <c r="AB66" s="485">
        <f>'8. Routing factors'!AB101*'7. Network costs'!$G$269</f>
        <v>1.9341282940219622</v>
      </c>
      <c r="AC66" s="485">
        <f>'8. Routing factors'!AC101*'7. Network costs'!$G$270</f>
        <v>2.4808104500074988</v>
      </c>
      <c r="AD66" s="485">
        <f>'8. Routing factors'!AD101*'7. Network costs'!$G$271</f>
        <v>0</v>
      </c>
      <c r="AE66" s="485">
        <f>'8. Routing factors'!AE101*'7. Network costs'!$G$272</f>
        <v>0</v>
      </c>
      <c r="AF66" s="485">
        <f>'8. Routing factors'!AF101*'7. Network costs'!$G$273</f>
        <v>0</v>
      </c>
      <c r="AG66" s="485">
        <f>'8. Routing factors'!AG101*'7. Network costs'!$G$274</f>
        <v>0</v>
      </c>
      <c r="AH66" s="485">
        <f>'8. Routing factors'!AH101*'7. Network costs'!$G$275</f>
        <v>0</v>
      </c>
      <c r="AI66" s="485">
        <f>'8. Routing factors'!AI101*'7. Network costs'!$G$276</f>
        <v>17.337700368262709</v>
      </c>
      <c r="AJ66" s="485">
        <f>'8. Routing factors'!AJ101*'7. Network costs'!$G$277</f>
        <v>48.863614257665532</v>
      </c>
      <c r="AK66" s="485">
        <f>'8. Routing factors'!AK101*'7. Network costs'!$G$278</f>
        <v>17.117439951634978</v>
      </c>
      <c r="AL66" s="485">
        <f>'8. Routing factors'!AL101*'7. Network costs'!$G$279</f>
        <v>5.8969663452055796</v>
      </c>
      <c r="AM66" s="485">
        <f>'8. Routing factors'!AM101*'7. Network costs'!$G$280</f>
        <v>6.2820422739320954</v>
      </c>
      <c r="AN66" s="485">
        <f>'8. Routing factors'!AN101*'7. Network costs'!$G$281</f>
        <v>1.079563310099171E-2</v>
      </c>
      <c r="AO66" s="485">
        <f>'8. Routing factors'!AO101*'7. Network costs'!G$282</f>
        <v>5.2778650715959484E-3</v>
      </c>
      <c r="AP66" s="485">
        <f>'8. Routing factors'!AP101*'7. Network costs'!$G$283</f>
        <v>296.17182732795112</v>
      </c>
      <c r="AQ66" s="485">
        <f>'8. Routing factors'!AQ101*'7. Network costs'!$G$284</f>
        <v>0</v>
      </c>
      <c r="AR66" s="485">
        <f>'8. Routing factors'!AR101*'7. Network costs'!$G$285</f>
        <v>2.6389325357979741E-2</v>
      </c>
      <c r="AS66" s="485">
        <f>'8. Routing factors'!AS101*'7. Network costs'!$G$286</f>
        <v>0.1049712285788468</v>
      </c>
      <c r="AT66" s="485">
        <f>'8. Routing factors'!AT101*'7. Network costs'!$G$287</f>
        <v>0</v>
      </c>
      <c r="AU66" s="485">
        <f>'8. Routing factors'!AU101*'7. Network costs'!$G$288</f>
        <v>2.1687191423868345E-2</v>
      </c>
      <c r="AV66" s="485">
        <f>'8. Routing factors'!AV101*'7. Network costs'!$G$289</f>
        <v>0.22010142792524581</v>
      </c>
      <c r="AW66" s="485">
        <f>'8. Routing factors'!AW101*'7. Network costs'!$G$290</f>
        <v>0</v>
      </c>
      <c r="AX66" s="485">
        <f>'8. Routing factors'!AX101*'7. Network costs'!$G$291</f>
        <v>0</v>
      </c>
      <c r="AY66" s="485">
        <f>'8. Routing factors'!AY101*'7. Network costs'!$G$292</f>
        <v>0</v>
      </c>
      <c r="AZ66" s="485">
        <f>'8. Routing factors'!AZ101*'7. Network costs'!$G$293</f>
        <v>0</v>
      </c>
      <c r="BA66" s="485">
        <f>'8. Routing factors'!BA101*'7. Network costs'!$G$294</f>
        <v>0</v>
      </c>
      <c r="BB66" s="485">
        <f>'8. Routing factors'!BB101*'7. Network costs'!$G$295</f>
        <v>0</v>
      </c>
      <c r="BC66" s="485">
        <f>'8. Routing factors'!BC101*'7. Network costs'!$G$296</f>
        <v>0</v>
      </c>
      <c r="BD66" s="485">
        <f>'8. Routing factors'!BD101*'7. Network costs'!$G$297</f>
        <v>0</v>
      </c>
      <c r="BE66" s="485">
        <f>'8. Routing factors'!BE101*'7. Network costs'!$G$298</f>
        <v>0</v>
      </c>
      <c r="BF66" s="485">
        <f>'8. Routing factors'!BF101*'7. Network costs'!$G$299</f>
        <v>0</v>
      </c>
      <c r="BG66" s="485">
        <f>'8. Routing factors'!BG101*'7. Network costs'!$G$300</f>
        <v>0</v>
      </c>
      <c r="BH66" s="245"/>
      <c r="BI66" s="351">
        <f t="shared" si="5"/>
        <v>40848.085976089584</v>
      </c>
      <c r="BJ66" s="486">
        <f>'2. Traffic'!G224</f>
        <v>51</v>
      </c>
      <c r="BK66" s="487">
        <f t="shared" si="6"/>
        <v>8.0094286227626636E-4</v>
      </c>
    </row>
    <row r="67" spans="3:63">
      <c r="C67" s="256" t="str">
        <f t="shared" si="4"/>
        <v>S19</v>
      </c>
      <c r="D67" s="256" t="str">
        <f t="shared" si="4"/>
        <v>Пренос на данни (Data services)</v>
      </c>
      <c r="E67" s="485">
        <f>'8. Routing factors'!E102*'7. Network costs'!G$246</f>
        <v>0</v>
      </c>
      <c r="F67" s="485">
        <f>'8. Routing factors'!F102*'7. Network costs'!G$247</f>
        <v>2318786.5446481672</v>
      </c>
      <c r="G67" s="485">
        <f>'8. Routing factors'!G102*'7. Network costs'!G$248</f>
        <v>0</v>
      </c>
      <c r="H67" s="485">
        <f>'8. Routing factors'!H102*'7. Network costs'!G$249</f>
        <v>1337776.361720725</v>
      </c>
      <c r="I67" s="485">
        <f>'8. Routing factors'!I102*'7. Network costs'!G$250</f>
        <v>0</v>
      </c>
      <c r="J67" s="485">
        <f>'8. Routing factors'!J102*'7. Network costs'!G$251</f>
        <v>301892.33259045746</v>
      </c>
      <c r="K67" s="485">
        <f>'8. Routing factors'!K102*'7. Network costs'!G$252</f>
        <v>97235.238775364589</v>
      </c>
      <c r="L67" s="485">
        <f>'8. Routing factors'!L102*'7. Network costs'!G$253</f>
        <v>20358.744429027131</v>
      </c>
      <c r="M67" s="485">
        <f>'8. Routing factors'!M102*'7. Network costs'!G$254</f>
        <v>610762.33287081379</v>
      </c>
      <c r="N67" s="485">
        <f>'8. Routing factors'!N102*'7. Network costs'!G$255</f>
        <v>0</v>
      </c>
      <c r="O67" s="485">
        <f>'8. Routing factors'!O102*'7. Network costs'!G$256</f>
        <v>0</v>
      </c>
      <c r="P67" s="485">
        <f>'8. Routing factors'!P102*'7. Network costs'!G$257</f>
        <v>0</v>
      </c>
      <c r="Q67" s="485">
        <f>'8. Routing factors'!Q102*'7. Network costs'!$G$258</f>
        <v>0</v>
      </c>
      <c r="R67" s="485">
        <f>'8. Routing factors'!R102*'7. Network costs'!$G$259</f>
        <v>108579.9702881447</v>
      </c>
      <c r="S67" s="485">
        <f>'8. Routing factors'!S102*'7. Network costs'!$G$260</f>
        <v>101793.72214513566</v>
      </c>
      <c r="T67" s="485">
        <f>'8. Routing factors'!T102*'7. Network costs'!$G$261</f>
        <v>5938741.3272911618</v>
      </c>
      <c r="U67" s="485">
        <f>'8. Routing factors'!U102*'7. Network costs'!$G$262</f>
        <v>455552.19281429355</v>
      </c>
      <c r="V67" s="485">
        <f>'8. Routing factors'!V102*'7. Network costs'!$G$263</f>
        <v>0</v>
      </c>
      <c r="W67" s="485">
        <f>'8. Routing factors'!W102*'7. Network costs'!$G$264</f>
        <v>0</v>
      </c>
      <c r="X67" s="485">
        <f>'8. Routing factors'!X102*'7. Network costs'!$G$265</f>
        <v>0</v>
      </c>
      <c r="Y67" s="485">
        <f>'8. Routing factors'!Y102*'7. Network costs'!$G$266</f>
        <v>464549.97632615909</v>
      </c>
      <c r="Z67" s="485">
        <f>'8. Routing factors'!Z102*'7. Network costs'!$G$267</f>
        <v>307289.3302806124</v>
      </c>
      <c r="AA67" s="485">
        <f>'8. Routing factors'!AA102*'7. Network costs'!$G$268</f>
        <v>610371.51029057638</v>
      </c>
      <c r="AB67" s="485">
        <f>'8. Routing factors'!AB102*'7. Network costs'!$G$269</f>
        <v>188587.49741170768</v>
      </c>
      <c r="AC67" s="485">
        <f>'8. Routing factors'!AC102*'7. Network costs'!$G$270</f>
        <v>241891.83094304815</v>
      </c>
      <c r="AD67" s="485">
        <f>'8. Routing factors'!AD102*'7. Network costs'!$G$271</f>
        <v>0</v>
      </c>
      <c r="AE67" s="485">
        <f>'8. Routing factors'!AE102*'7. Network costs'!$G$272</f>
        <v>0</v>
      </c>
      <c r="AF67" s="485">
        <f>'8. Routing factors'!AF102*'7. Network costs'!$G$273</f>
        <v>0</v>
      </c>
      <c r="AG67" s="485">
        <f>'8. Routing factors'!AG102*'7. Network costs'!$G$274</f>
        <v>0</v>
      </c>
      <c r="AH67" s="485">
        <f>'8. Routing factors'!AH102*'7. Network costs'!$G$275</f>
        <v>0</v>
      </c>
      <c r="AI67" s="485">
        <f>'8. Routing factors'!AI102*'7. Network costs'!$G$276</f>
        <v>0</v>
      </c>
      <c r="AJ67" s="485">
        <f>'8. Routing factors'!AJ102*'7. Network costs'!$G$277</f>
        <v>4764454.7447169209</v>
      </c>
      <c r="AK67" s="485">
        <f>'8. Routing factors'!AK102*'7. Network costs'!$G$278</f>
        <v>0</v>
      </c>
      <c r="AL67" s="485">
        <f>'8. Routing factors'!AL102*'7. Network costs'!$G$279</f>
        <v>574984.67335422616</v>
      </c>
      <c r="AM67" s="485">
        <f>'8. Routing factors'!AM102*'7. Network costs'!$G$280</f>
        <v>0</v>
      </c>
      <c r="AN67" s="485">
        <f>'8. Routing factors'!AN102*'7. Network costs'!$G$281</f>
        <v>1052.629981053316</v>
      </c>
      <c r="AO67" s="485">
        <f>'8. Routing factors'!AO102*'7. Network costs'!G$282</f>
        <v>514.61910184828787</v>
      </c>
      <c r="AP67" s="485">
        <f>'8. Routing factors'!AP102*'7. Network costs'!$G$283</f>
        <v>0</v>
      </c>
      <c r="AQ67" s="485">
        <f>'8. Routing factors'!AQ102*'7. Network costs'!$G$284</f>
        <v>0</v>
      </c>
      <c r="AR67" s="485">
        <f>'8. Routing factors'!AR102*'7. Network costs'!$G$285</f>
        <v>2573.0955092414392</v>
      </c>
      <c r="AS67" s="485">
        <f>'8. Routing factors'!AS102*'7. Network costs'!$G$286</f>
        <v>10235.236907036457</v>
      </c>
      <c r="AT67" s="485">
        <f>'8. Routing factors'!AT102*'7. Network costs'!$G$287</f>
        <v>2878.8103943293204</v>
      </c>
      <c r="AU67" s="485">
        <f>'8. Routing factors'!AU102*'7. Network costs'!$G$288</f>
        <v>0</v>
      </c>
      <c r="AV67" s="485">
        <f>'8. Routing factors'!AV102*'7. Network costs'!$G$289</f>
        <v>0</v>
      </c>
      <c r="AW67" s="485">
        <f>'8. Routing factors'!AW102*'7. Network costs'!$G$290</f>
        <v>0</v>
      </c>
      <c r="AX67" s="485">
        <f>'8. Routing factors'!AX102*'7. Network costs'!$G$291</f>
        <v>2697.3241293077722</v>
      </c>
      <c r="AY67" s="485">
        <f>'8. Routing factors'!AY102*'7. Network costs'!$G$292</f>
        <v>0</v>
      </c>
      <c r="AZ67" s="485">
        <f>'8. Routing factors'!AZ102*'7. Network costs'!$G$293</f>
        <v>0</v>
      </c>
      <c r="BA67" s="485">
        <f>'8. Routing factors'!BA102*'7. Network costs'!$G$294</f>
        <v>0</v>
      </c>
      <c r="BB67" s="485">
        <f>'8. Routing factors'!BB102*'7. Network costs'!$G$295</f>
        <v>0</v>
      </c>
      <c r="BC67" s="485">
        <f>'8. Routing factors'!BC102*'7. Network costs'!$G$296</f>
        <v>0</v>
      </c>
      <c r="BD67" s="485">
        <f>'8. Routing factors'!BD102*'7. Network costs'!$G$297</f>
        <v>0</v>
      </c>
      <c r="BE67" s="485">
        <f>'8. Routing factors'!BE102*'7. Network costs'!$G$298</f>
        <v>0</v>
      </c>
      <c r="BF67" s="485">
        <f>'8. Routing factors'!BF102*'7. Network costs'!$G$299</f>
        <v>0</v>
      </c>
      <c r="BG67" s="485">
        <f>'8. Routing factors'!BG102*'7. Network costs'!$G$300</f>
        <v>0</v>
      </c>
      <c r="BH67" s="245"/>
      <c r="BI67" s="351">
        <f t="shared" si="5"/>
        <v>18463560.046919357</v>
      </c>
      <c r="BJ67" s="486">
        <f>'2. Traffic'!G225</f>
        <v>5100</v>
      </c>
      <c r="BK67" s="487">
        <f t="shared" si="6"/>
        <v>3.620305891552815E-3</v>
      </c>
    </row>
    <row r="68" spans="3:63">
      <c r="C68" s="256" t="str">
        <f t="shared" si="4"/>
        <v>S20</v>
      </c>
      <c r="D68" s="256" t="str">
        <f t="shared" si="4"/>
        <v>Subscribers</v>
      </c>
      <c r="E68" s="485">
        <f>'8. Routing factors'!E103*'7. Network costs'!G$246</f>
        <v>0</v>
      </c>
      <c r="F68" s="485">
        <f>'8. Routing factors'!F103*'7. Network costs'!G$247</f>
        <v>0</v>
      </c>
      <c r="G68" s="485">
        <f>'8. Routing factors'!G103*'7. Network costs'!G$248</f>
        <v>0</v>
      </c>
      <c r="H68" s="485">
        <f>'8. Routing factors'!H103*'7. Network costs'!G$249</f>
        <v>0</v>
      </c>
      <c r="I68" s="485">
        <f>'8. Routing factors'!I103*'7. Network costs'!G$250</f>
        <v>0</v>
      </c>
      <c r="J68" s="485">
        <f>'8. Routing factors'!J103*'7. Network costs'!G$251</f>
        <v>0</v>
      </c>
      <c r="K68" s="485">
        <f>'8. Routing factors'!K103*'7. Network costs'!G$252</f>
        <v>0</v>
      </c>
      <c r="L68" s="485">
        <f>'8. Routing factors'!L103*'7. Network costs'!G$253</f>
        <v>0</v>
      </c>
      <c r="M68" s="485">
        <f>'8. Routing factors'!M103*'7. Network costs'!G$254</f>
        <v>0</v>
      </c>
      <c r="N68" s="485">
        <f>'8. Routing factors'!N103*'7. Network costs'!G$255</f>
        <v>0</v>
      </c>
      <c r="O68" s="485">
        <f>'8. Routing factors'!O103*'7. Network costs'!G$256</f>
        <v>0</v>
      </c>
      <c r="P68" s="485">
        <f>'8. Routing factors'!P103*'7. Network costs'!G$257</f>
        <v>0</v>
      </c>
      <c r="Q68" s="485">
        <f>'8. Routing factors'!Q103*'7. Network costs'!$G$258</f>
        <v>0</v>
      </c>
      <c r="R68" s="485">
        <f>'8. Routing factors'!R103*'7. Network costs'!$G$259</f>
        <v>0</v>
      </c>
      <c r="S68" s="485">
        <f>'8. Routing factors'!S103*'7. Network costs'!$G$260</f>
        <v>0</v>
      </c>
      <c r="T68" s="485">
        <f>'8. Routing factors'!T103*'7. Network costs'!$G$261</f>
        <v>0</v>
      </c>
      <c r="U68" s="485">
        <f>'8. Routing factors'!U103*'7. Network costs'!$G$262</f>
        <v>0</v>
      </c>
      <c r="V68" s="485">
        <f>'8. Routing factors'!V103*'7. Network costs'!$G$263</f>
        <v>0</v>
      </c>
      <c r="W68" s="485">
        <f>'8. Routing factors'!W103*'7. Network costs'!$G$264</f>
        <v>0</v>
      </c>
      <c r="X68" s="485">
        <f>'8. Routing factors'!X103*'7. Network costs'!$G$265</f>
        <v>0</v>
      </c>
      <c r="Y68" s="485">
        <f>'8. Routing factors'!Y103*'7. Network costs'!$G$266</f>
        <v>0</v>
      </c>
      <c r="Z68" s="485">
        <f>'8. Routing factors'!Z103*'7. Network costs'!$G$267</f>
        <v>0</v>
      </c>
      <c r="AA68" s="485">
        <f>'8. Routing factors'!AA103*'7. Network costs'!$G$268</f>
        <v>0</v>
      </c>
      <c r="AB68" s="485">
        <f>'8. Routing factors'!AB103*'7. Network costs'!$G$269</f>
        <v>0</v>
      </c>
      <c r="AC68" s="485">
        <f>'8. Routing factors'!AC103*'7. Network costs'!$G$270</f>
        <v>0</v>
      </c>
      <c r="AD68" s="485">
        <f>'8. Routing factors'!AD103*'7. Network costs'!$G$271</f>
        <v>0</v>
      </c>
      <c r="AE68" s="485">
        <f>'8. Routing factors'!AE103*'7. Network costs'!$G$272</f>
        <v>0</v>
      </c>
      <c r="AF68" s="485">
        <f>'8. Routing factors'!AF103*'7. Network costs'!$G$273</f>
        <v>0</v>
      </c>
      <c r="AG68" s="485">
        <f>'8. Routing factors'!AG103*'7. Network costs'!$G$274</f>
        <v>0</v>
      </c>
      <c r="AH68" s="485">
        <f>'8. Routing factors'!AH103*'7. Network costs'!$G$275</f>
        <v>0</v>
      </c>
      <c r="AI68" s="485">
        <f>'8. Routing factors'!AI103*'7. Network costs'!$G$276</f>
        <v>0</v>
      </c>
      <c r="AJ68" s="485">
        <f>'8. Routing factors'!AJ103*'7. Network costs'!$G$277</f>
        <v>0</v>
      </c>
      <c r="AK68" s="485">
        <f>'8. Routing factors'!AK103*'7. Network costs'!$G$278</f>
        <v>0</v>
      </c>
      <c r="AL68" s="485">
        <f>'8. Routing factors'!AL103*'7. Network costs'!$G$279</f>
        <v>0</v>
      </c>
      <c r="AM68" s="485">
        <f>'8. Routing factors'!AM103*'7. Network costs'!$G$280</f>
        <v>0</v>
      </c>
      <c r="AN68" s="485">
        <f>'8. Routing factors'!AN103*'7. Network costs'!$G$281</f>
        <v>0</v>
      </c>
      <c r="AO68" s="485">
        <f>'8. Routing factors'!AO103*'7. Network costs'!G$282</f>
        <v>0</v>
      </c>
      <c r="AP68" s="485">
        <f>'8. Routing factors'!AP103*'7. Network costs'!$G$283</f>
        <v>0</v>
      </c>
      <c r="AQ68" s="485">
        <f>'8. Routing factors'!AQ103*'7. Network costs'!$G$284</f>
        <v>0</v>
      </c>
      <c r="AR68" s="485">
        <f>'8. Routing factors'!AR103*'7. Network costs'!$G$285</f>
        <v>0</v>
      </c>
      <c r="AS68" s="485">
        <f>'8. Routing factors'!AS103*'7. Network costs'!$G$286</f>
        <v>0</v>
      </c>
      <c r="AT68" s="485">
        <f>'8. Routing factors'!AT103*'7. Network costs'!$G$287</f>
        <v>0</v>
      </c>
      <c r="AU68" s="485">
        <f>'8. Routing factors'!AU103*'7. Network costs'!$G$288</f>
        <v>0</v>
      </c>
      <c r="AV68" s="485">
        <f>'8. Routing factors'!AV103*'7. Network costs'!$G$289</f>
        <v>0</v>
      </c>
      <c r="AW68" s="485">
        <f>'8. Routing factors'!AW103*'7. Network costs'!$G$290</f>
        <v>0</v>
      </c>
      <c r="AX68" s="485">
        <f>'8. Routing factors'!AX103*'7. Network costs'!$G$291</f>
        <v>0</v>
      </c>
      <c r="AY68" s="485">
        <f>'8. Routing factors'!AY103*'7. Network costs'!$G$292</f>
        <v>0</v>
      </c>
      <c r="AZ68" s="485">
        <f>'8. Routing factors'!AZ103*'7. Network costs'!$G$293</f>
        <v>0</v>
      </c>
      <c r="BA68" s="485">
        <f>'8. Routing factors'!BA103*'7. Network costs'!$G$294</f>
        <v>0</v>
      </c>
      <c r="BB68" s="485">
        <f>'8. Routing factors'!BB103*'7. Network costs'!$G$295</f>
        <v>0</v>
      </c>
      <c r="BC68" s="485">
        <f>'8. Routing factors'!BC103*'7. Network costs'!$G$296</f>
        <v>0</v>
      </c>
      <c r="BD68" s="485">
        <f>'8. Routing factors'!BD103*'7. Network costs'!$G$297</f>
        <v>0</v>
      </c>
      <c r="BE68" s="485">
        <f>'8. Routing factors'!BE103*'7. Network costs'!$G$298</f>
        <v>0</v>
      </c>
      <c r="BF68" s="485">
        <f>'8. Routing factors'!BF103*'7. Network costs'!$G$299</f>
        <v>0</v>
      </c>
      <c r="BG68" s="485">
        <f>'8. Routing factors'!BG103*'7. Network costs'!$G$300</f>
        <v>0</v>
      </c>
      <c r="BH68" s="245"/>
      <c r="BI68" s="351">
        <f t="shared" si="5"/>
        <v>0</v>
      </c>
      <c r="BJ68" s="486">
        <f>'2. Traffic'!G226</f>
        <v>0</v>
      </c>
      <c r="BK68" s="487" t="str">
        <f t="shared" si="6"/>
        <v/>
      </c>
    </row>
    <row r="69" spans="3:63">
      <c r="C69" s="256" t="str">
        <f t="shared" si="4"/>
        <v>S21</v>
      </c>
      <c r="D69" s="256" t="str">
        <f t="shared" si="4"/>
        <v>OTHER: complete as required</v>
      </c>
      <c r="E69" s="485">
        <f>'8. Routing factors'!E104*'7. Network costs'!G$246</f>
        <v>0</v>
      </c>
      <c r="F69" s="485">
        <f>'8. Routing factors'!F104*'7. Network costs'!G$247</f>
        <v>0</v>
      </c>
      <c r="G69" s="485">
        <f>'8. Routing factors'!G104*'7. Network costs'!G$248</f>
        <v>0</v>
      </c>
      <c r="H69" s="485">
        <f>'8. Routing factors'!H104*'7. Network costs'!G$249</f>
        <v>0</v>
      </c>
      <c r="I69" s="485">
        <f>'8. Routing factors'!I104*'7. Network costs'!G$250</f>
        <v>0</v>
      </c>
      <c r="J69" s="485">
        <f>'8. Routing factors'!J104*'7. Network costs'!G$251</f>
        <v>0</v>
      </c>
      <c r="K69" s="485">
        <f>'8. Routing factors'!K104*'7. Network costs'!G$252</f>
        <v>0</v>
      </c>
      <c r="L69" s="485">
        <f>'8. Routing factors'!L104*'7. Network costs'!G$253</f>
        <v>0</v>
      </c>
      <c r="M69" s="485">
        <f>'8. Routing factors'!M104*'7. Network costs'!G$254</f>
        <v>0</v>
      </c>
      <c r="N69" s="485">
        <f>'8. Routing factors'!N104*'7. Network costs'!G$255</f>
        <v>0</v>
      </c>
      <c r="O69" s="485">
        <f>'8. Routing factors'!O104*'7. Network costs'!G$256</f>
        <v>0</v>
      </c>
      <c r="P69" s="485">
        <f>'8. Routing factors'!P104*'7. Network costs'!G$257</f>
        <v>0</v>
      </c>
      <c r="Q69" s="485">
        <f>'8. Routing factors'!Q104*'7. Network costs'!$G$258</f>
        <v>0</v>
      </c>
      <c r="R69" s="485">
        <f>'8. Routing factors'!R104*'7. Network costs'!$G$259</f>
        <v>0</v>
      </c>
      <c r="S69" s="485">
        <f>'8. Routing factors'!S104*'7. Network costs'!$G$260</f>
        <v>0</v>
      </c>
      <c r="T69" s="485">
        <f>'8. Routing factors'!T104*'7. Network costs'!$G$261</f>
        <v>0</v>
      </c>
      <c r="U69" s="485">
        <f>'8. Routing factors'!U104*'7. Network costs'!$G$262</f>
        <v>0</v>
      </c>
      <c r="V69" s="485">
        <f>'8. Routing factors'!V104*'7. Network costs'!$G$263</f>
        <v>0</v>
      </c>
      <c r="W69" s="485">
        <f>'8. Routing factors'!W104*'7. Network costs'!$G$264</f>
        <v>0</v>
      </c>
      <c r="X69" s="485">
        <f>'8. Routing factors'!X104*'7. Network costs'!$G$265</f>
        <v>0</v>
      </c>
      <c r="Y69" s="485">
        <f>'8. Routing factors'!Y104*'7. Network costs'!$G$266</f>
        <v>0</v>
      </c>
      <c r="Z69" s="485">
        <f>'8. Routing factors'!Z104*'7. Network costs'!$G$267</f>
        <v>0</v>
      </c>
      <c r="AA69" s="485">
        <f>'8. Routing factors'!AA104*'7. Network costs'!$G$268</f>
        <v>0</v>
      </c>
      <c r="AB69" s="485">
        <f>'8. Routing factors'!AB104*'7. Network costs'!$G$269</f>
        <v>0</v>
      </c>
      <c r="AC69" s="485">
        <f>'8. Routing factors'!AC104*'7. Network costs'!$G$270</f>
        <v>0</v>
      </c>
      <c r="AD69" s="485">
        <f>'8. Routing factors'!AD104*'7. Network costs'!$G$271</f>
        <v>0</v>
      </c>
      <c r="AE69" s="485">
        <f>'8. Routing factors'!AE104*'7. Network costs'!$G$272</f>
        <v>0</v>
      </c>
      <c r="AF69" s="485">
        <f>'8. Routing factors'!AF104*'7. Network costs'!$G$273</f>
        <v>0</v>
      </c>
      <c r="AG69" s="485">
        <f>'8. Routing factors'!AG104*'7. Network costs'!$G$274</f>
        <v>0</v>
      </c>
      <c r="AH69" s="485">
        <f>'8. Routing factors'!AH104*'7. Network costs'!$G$275</f>
        <v>0</v>
      </c>
      <c r="AI69" s="485">
        <f>'8. Routing factors'!AI104*'7. Network costs'!$G$276</f>
        <v>0</v>
      </c>
      <c r="AJ69" s="485">
        <f>'8. Routing factors'!AJ104*'7. Network costs'!$G$277</f>
        <v>0</v>
      </c>
      <c r="AK69" s="485">
        <f>'8. Routing factors'!AK104*'7. Network costs'!$G$278</f>
        <v>0</v>
      </c>
      <c r="AL69" s="485">
        <f>'8. Routing factors'!AL104*'7. Network costs'!$G$279</f>
        <v>0</v>
      </c>
      <c r="AM69" s="485">
        <f>'8. Routing factors'!AM104*'7. Network costs'!$G$280</f>
        <v>0</v>
      </c>
      <c r="AN69" s="485">
        <f>'8. Routing factors'!AN104*'7. Network costs'!$G$281</f>
        <v>0</v>
      </c>
      <c r="AO69" s="485">
        <f>'8. Routing factors'!AO104*'7. Network costs'!G$282</f>
        <v>0</v>
      </c>
      <c r="AP69" s="485">
        <f>'8. Routing factors'!AP104*'7. Network costs'!$G$283</f>
        <v>0</v>
      </c>
      <c r="AQ69" s="485">
        <f>'8. Routing factors'!AQ104*'7. Network costs'!$G$284</f>
        <v>0</v>
      </c>
      <c r="AR69" s="485">
        <f>'8. Routing factors'!AR104*'7. Network costs'!$G$285</f>
        <v>0</v>
      </c>
      <c r="AS69" s="485">
        <f>'8. Routing factors'!AS104*'7. Network costs'!$G$286</f>
        <v>0</v>
      </c>
      <c r="AT69" s="485">
        <f>'8. Routing factors'!AT104*'7. Network costs'!$G$287</f>
        <v>0</v>
      </c>
      <c r="AU69" s="485">
        <f>'8. Routing factors'!AU104*'7. Network costs'!$G$288</f>
        <v>0</v>
      </c>
      <c r="AV69" s="485">
        <f>'8. Routing factors'!AV104*'7. Network costs'!$G$289</f>
        <v>0</v>
      </c>
      <c r="AW69" s="485">
        <f>'8. Routing factors'!AW104*'7. Network costs'!$G$290</f>
        <v>0</v>
      </c>
      <c r="AX69" s="485">
        <f>'8. Routing factors'!AX104*'7. Network costs'!$G$291</f>
        <v>0</v>
      </c>
      <c r="AY69" s="485">
        <f>'8. Routing factors'!AY104*'7. Network costs'!$G$292</f>
        <v>0</v>
      </c>
      <c r="AZ69" s="485">
        <f>'8. Routing factors'!AZ104*'7. Network costs'!$G$293</f>
        <v>0</v>
      </c>
      <c r="BA69" s="485">
        <f>'8. Routing factors'!BA104*'7. Network costs'!$G$294</f>
        <v>0</v>
      </c>
      <c r="BB69" s="485">
        <f>'8. Routing factors'!BB104*'7. Network costs'!$G$295</f>
        <v>0</v>
      </c>
      <c r="BC69" s="485">
        <f>'8. Routing factors'!BC104*'7. Network costs'!$G$296</f>
        <v>0</v>
      </c>
      <c r="BD69" s="485">
        <f>'8. Routing factors'!BD104*'7. Network costs'!$G$297</f>
        <v>0</v>
      </c>
      <c r="BE69" s="485">
        <f>'8. Routing factors'!BE104*'7. Network costs'!$G$298</f>
        <v>0</v>
      </c>
      <c r="BF69" s="485">
        <f>'8. Routing factors'!BF104*'7. Network costs'!$G$299</f>
        <v>0</v>
      </c>
      <c r="BG69" s="485">
        <f>'8. Routing factors'!BG104*'7. Network costs'!$G$300</f>
        <v>0</v>
      </c>
      <c r="BH69" s="245"/>
      <c r="BI69" s="351">
        <f t="shared" si="5"/>
        <v>0</v>
      </c>
      <c r="BJ69" s="486">
        <f>'2. Traffic'!G227</f>
        <v>0</v>
      </c>
      <c r="BK69" s="487" t="str">
        <f t="shared" si="6"/>
        <v/>
      </c>
    </row>
    <row r="70" spans="3:63">
      <c r="C70" s="256" t="str">
        <f t="shared" si="4"/>
        <v>S22</v>
      </c>
      <c r="D70" s="256" t="str">
        <f t="shared" si="4"/>
        <v>OTHER: complete as required</v>
      </c>
      <c r="E70" s="485">
        <f>'8. Routing factors'!E105*'7. Network costs'!G$246</f>
        <v>0</v>
      </c>
      <c r="F70" s="485">
        <f>'8. Routing factors'!F105*'7. Network costs'!G$247</f>
        <v>0</v>
      </c>
      <c r="G70" s="485">
        <f>'8. Routing factors'!G105*'7. Network costs'!G$248</f>
        <v>0</v>
      </c>
      <c r="H70" s="485">
        <f>'8. Routing factors'!H105*'7. Network costs'!G$249</f>
        <v>0</v>
      </c>
      <c r="I70" s="485">
        <f>'8. Routing factors'!I105*'7. Network costs'!G$250</f>
        <v>0</v>
      </c>
      <c r="J70" s="485">
        <f>'8. Routing factors'!J105*'7. Network costs'!G$251</f>
        <v>0</v>
      </c>
      <c r="K70" s="485">
        <f>'8. Routing factors'!K105*'7. Network costs'!G$252</f>
        <v>0</v>
      </c>
      <c r="L70" s="485">
        <f>'8. Routing factors'!L105*'7. Network costs'!G$253</f>
        <v>0</v>
      </c>
      <c r="M70" s="485">
        <f>'8. Routing factors'!M105*'7. Network costs'!G$254</f>
        <v>0</v>
      </c>
      <c r="N70" s="485">
        <f>'8. Routing factors'!N105*'7. Network costs'!G$255</f>
        <v>0</v>
      </c>
      <c r="O70" s="485">
        <f>'8. Routing factors'!O105*'7. Network costs'!G$256</f>
        <v>0</v>
      </c>
      <c r="P70" s="485">
        <f>'8. Routing factors'!P105*'7. Network costs'!G$257</f>
        <v>0</v>
      </c>
      <c r="Q70" s="485">
        <f>'8. Routing factors'!Q105*'7. Network costs'!$G$258</f>
        <v>0</v>
      </c>
      <c r="R70" s="485">
        <f>'8. Routing factors'!R105*'7. Network costs'!$G$259</f>
        <v>0</v>
      </c>
      <c r="S70" s="485">
        <f>'8. Routing factors'!S105*'7. Network costs'!$G$260</f>
        <v>0</v>
      </c>
      <c r="T70" s="485">
        <f>'8. Routing factors'!T105*'7. Network costs'!$G$261</f>
        <v>0</v>
      </c>
      <c r="U70" s="485">
        <f>'8. Routing factors'!U105*'7. Network costs'!$G$262</f>
        <v>0</v>
      </c>
      <c r="V70" s="485">
        <f>'8. Routing factors'!V105*'7. Network costs'!$G$263</f>
        <v>0</v>
      </c>
      <c r="W70" s="485">
        <f>'8. Routing factors'!W105*'7. Network costs'!$G$264</f>
        <v>0</v>
      </c>
      <c r="X70" s="485">
        <f>'8. Routing factors'!X105*'7. Network costs'!$G$265</f>
        <v>0</v>
      </c>
      <c r="Y70" s="485">
        <f>'8. Routing factors'!Y105*'7. Network costs'!$G$266</f>
        <v>0</v>
      </c>
      <c r="Z70" s="485">
        <f>'8. Routing factors'!Z105*'7. Network costs'!$G$267</f>
        <v>0</v>
      </c>
      <c r="AA70" s="485">
        <f>'8. Routing factors'!AA105*'7. Network costs'!$G$268</f>
        <v>0</v>
      </c>
      <c r="AB70" s="485">
        <f>'8. Routing factors'!AB105*'7. Network costs'!$G$269</f>
        <v>0</v>
      </c>
      <c r="AC70" s="485">
        <f>'8. Routing factors'!AC105*'7. Network costs'!$G$270</f>
        <v>0</v>
      </c>
      <c r="AD70" s="485">
        <f>'8. Routing factors'!AD105*'7. Network costs'!$G$271</f>
        <v>0</v>
      </c>
      <c r="AE70" s="485">
        <f>'8. Routing factors'!AE105*'7. Network costs'!$G$272</f>
        <v>0</v>
      </c>
      <c r="AF70" s="485">
        <f>'8. Routing factors'!AF105*'7. Network costs'!$G$273</f>
        <v>0</v>
      </c>
      <c r="AG70" s="485">
        <f>'8. Routing factors'!AG105*'7. Network costs'!$G$274</f>
        <v>0</v>
      </c>
      <c r="AH70" s="485">
        <f>'8. Routing factors'!AH105*'7. Network costs'!$G$275</f>
        <v>0</v>
      </c>
      <c r="AI70" s="485">
        <f>'8. Routing factors'!AI105*'7. Network costs'!$G$276</f>
        <v>0</v>
      </c>
      <c r="AJ70" s="485">
        <f>'8. Routing factors'!AJ105*'7. Network costs'!$G$277</f>
        <v>0</v>
      </c>
      <c r="AK70" s="485">
        <f>'8. Routing factors'!AK105*'7. Network costs'!$G$278</f>
        <v>0</v>
      </c>
      <c r="AL70" s="485">
        <f>'8. Routing factors'!AL105*'7. Network costs'!$G$279</f>
        <v>0</v>
      </c>
      <c r="AM70" s="485">
        <f>'8. Routing factors'!AM105*'7. Network costs'!$G$280</f>
        <v>0</v>
      </c>
      <c r="AN70" s="485">
        <f>'8. Routing factors'!AN105*'7. Network costs'!$G$281</f>
        <v>0</v>
      </c>
      <c r="AO70" s="485">
        <f>'8. Routing factors'!AO105*'7. Network costs'!G$282</f>
        <v>0</v>
      </c>
      <c r="AP70" s="485">
        <f>'8. Routing factors'!AP105*'7. Network costs'!$G$283</f>
        <v>0</v>
      </c>
      <c r="AQ70" s="485">
        <f>'8. Routing factors'!AQ105*'7. Network costs'!$G$284</f>
        <v>0</v>
      </c>
      <c r="AR70" s="485">
        <f>'8. Routing factors'!AR105*'7. Network costs'!$G$285</f>
        <v>0</v>
      </c>
      <c r="AS70" s="485">
        <f>'8. Routing factors'!AS105*'7. Network costs'!$G$286</f>
        <v>0</v>
      </c>
      <c r="AT70" s="485">
        <f>'8. Routing factors'!AT105*'7. Network costs'!$G$287</f>
        <v>0</v>
      </c>
      <c r="AU70" s="485">
        <f>'8. Routing factors'!AU105*'7. Network costs'!$G$288</f>
        <v>0</v>
      </c>
      <c r="AV70" s="485">
        <f>'8. Routing factors'!AV105*'7. Network costs'!$G$289</f>
        <v>0</v>
      </c>
      <c r="AW70" s="485">
        <f>'8. Routing factors'!AW105*'7. Network costs'!$G$290</f>
        <v>0</v>
      </c>
      <c r="AX70" s="485">
        <f>'8. Routing factors'!AX105*'7. Network costs'!$G$291</f>
        <v>0</v>
      </c>
      <c r="AY70" s="485">
        <f>'8. Routing factors'!AY105*'7. Network costs'!$G$292</f>
        <v>0</v>
      </c>
      <c r="AZ70" s="485">
        <f>'8. Routing factors'!AZ105*'7. Network costs'!$G$293</f>
        <v>0</v>
      </c>
      <c r="BA70" s="485">
        <f>'8. Routing factors'!BA105*'7. Network costs'!$G$294</f>
        <v>0</v>
      </c>
      <c r="BB70" s="485">
        <f>'8. Routing factors'!BB105*'7. Network costs'!$G$295</f>
        <v>0</v>
      </c>
      <c r="BC70" s="485">
        <f>'8. Routing factors'!BC105*'7. Network costs'!$G$296</f>
        <v>0</v>
      </c>
      <c r="BD70" s="485">
        <f>'8. Routing factors'!BD105*'7. Network costs'!$G$297</f>
        <v>0</v>
      </c>
      <c r="BE70" s="485">
        <f>'8. Routing factors'!BE105*'7. Network costs'!$G$298</f>
        <v>0</v>
      </c>
      <c r="BF70" s="485">
        <f>'8. Routing factors'!BF105*'7. Network costs'!$G$299</f>
        <v>0</v>
      </c>
      <c r="BG70" s="485">
        <f>'8. Routing factors'!BG105*'7. Network costs'!$G$300</f>
        <v>0</v>
      </c>
      <c r="BH70" s="245"/>
      <c r="BI70" s="351">
        <f t="shared" si="5"/>
        <v>0</v>
      </c>
      <c r="BJ70" s="486">
        <f>'2. Traffic'!G228</f>
        <v>0</v>
      </c>
      <c r="BK70" s="487" t="str">
        <f t="shared" si="6"/>
        <v/>
      </c>
    </row>
    <row r="71" spans="3:63">
      <c r="C71" s="256" t="str">
        <f t="shared" si="4"/>
        <v>S23</v>
      </c>
      <c r="D71" s="256" t="str">
        <f t="shared" si="4"/>
        <v>OTHER: complete as required</v>
      </c>
      <c r="E71" s="485">
        <f>'8. Routing factors'!E106*'7. Network costs'!G$246</f>
        <v>0</v>
      </c>
      <c r="F71" s="485">
        <f>'8. Routing factors'!F106*'7. Network costs'!G$247</f>
        <v>0</v>
      </c>
      <c r="G71" s="485">
        <f>'8. Routing factors'!G106*'7. Network costs'!G$248</f>
        <v>0</v>
      </c>
      <c r="H71" s="485">
        <f>'8. Routing factors'!H106*'7. Network costs'!G$249</f>
        <v>0</v>
      </c>
      <c r="I71" s="485">
        <f>'8. Routing factors'!I106*'7. Network costs'!G$250</f>
        <v>0</v>
      </c>
      <c r="J71" s="485">
        <f>'8. Routing factors'!J106*'7. Network costs'!G$251</f>
        <v>0</v>
      </c>
      <c r="K71" s="485">
        <f>'8. Routing factors'!K106*'7. Network costs'!G$252</f>
        <v>0</v>
      </c>
      <c r="L71" s="485">
        <f>'8. Routing factors'!L106*'7. Network costs'!G$253</f>
        <v>0</v>
      </c>
      <c r="M71" s="485">
        <f>'8. Routing factors'!M106*'7. Network costs'!G$254</f>
        <v>0</v>
      </c>
      <c r="N71" s="485">
        <f>'8. Routing factors'!N106*'7. Network costs'!G$255</f>
        <v>0</v>
      </c>
      <c r="O71" s="485">
        <f>'8. Routing factors'!O106*'7. Network costs'!G$256</f>
        <v>0</v>
      </c>
      <c r="P71" s="485">
        <f>'8. Routing factors'!P106*'7. Network costs'!G$257</f>
        <v>0</v>
      </c>
      <c r="Q71" s="485">
        <f>'8. Routing factors'!Q106*'7. Network costs'!$G$258</f>
        <v>0</v>
      </c>
      <c r="R71" s="485">
        <f>'8. Routing factors'!R106*'7. Network costs'!$G$259</f>
        <v>0</v>
      </c>
      <c r="S71" s="485">
        <f>'8. Routing factors'!S106*'7. Network costs'!$G$260</f>
        <v>0</v>
      </c>
      <c r="T71" s="485">
        <f>'8. Routing factors'!T106*'7. Network costs'!$G$261</f>
        <v>0</v>
      </c>
      <c r="U71" s="485">
        <f>'8. Routing factors'!U106*'7. Network costs'!$G$262</f>
        <v>0</v>
      </c>
      <c r="V71" s="485">
        <f>'8. Routing factors'!V106*'7. Network costs'!$G$263</f>
        <v>0</v>
      </c>
      <c r="W71" s="485">
        <f>'8. Routing factors'!W106*'7. Network costs'!$G$264</f>
        <v>0</v>
      </c>
      <c r="X71" s="485">
        <f>'8. Routing factors'!X106*'7. Network costs'!$G$265</f>
        <v>0</v>
      </c>
      <c r="Y71" s="485">
        <f>'8. Routing factors'!Y106*'7. Network costs'!$G$266</f>
        <v>0</v>
      </c>
      <c r="Z71" s="485">
        <f>'8. Routing factors'!Z106*'7. Network costs'!$G$267</f>
        <v>0</v>
      </c>
      <c r="AA71" s="485">
        <f>'8. Routing factors'!AA106*'7. Network costs'!$G$268</f>
        <v>0</v>
      </c>
      <c r="AB71" s="485">
        <f>'8. Routing factors'!AB106*'7. Network costs'!$G$269</f>
        <v>0</v>
      </c>
      <c r="AC71" s="485">
        <f>'8. Routing factors'!AC106*'7. Network costs'!$G$270</f>
        <v>0</v>
      </c>
      <c r="AD71" s="485">
        <f>'8. Routing factors'!AD106*'7. Network costs'!$G$271</f>
        <v>0</v>
      </c>
      <c r="AE71" s="485">
        <f>'8. Routing factors'!AE106*'7. Network costs'!$G$272</f>
        <v>0</v>
      </c>
      <c r="AF71" s="485">
        <f>'8. Routing factors'!AF106*'7. Network costs'!$G$273</f>
        <v>0</v>
      </c>
      <c r="AG71" s="485">
        <f>'8. Routing factors'!AG106*'7. Network costs'!$G$274</f>
        <v>0</v>
      </c>
      <c r="AH71" s="485">
        <f>'8. Routing factors'!AH106*'7. Network costs'!$G$275</f>
        <v>0</v>
      </c>
      <c r="AI71" s="485">
        <f>'8. Routing factors'!AI106*'7. Network costs'!$G$276</f>
        <v>0</v>
      </c>
      <c r="AJ71" s="485">
        <f>'8. Routing factors'!AJ106*'7. Network costs'!$G$277</f>
        <v>0</v>
      </c>
      <c r="AK71" s="485">
        <f>'8. Routing factors'!AK106*'7. Network costs'!$G$278</f>
        <v>0</v>
      </c>
      <c r="AL71" s="485">
        <f>'8. Routing factors'!AL106*'7. Network costs'!$G$279</f>
        <v>0</v>
      </c>
      <c r="AM71" s="485">
        <f>'8. Routing factors'!AM106*'7. Network costs'!$G$280</f>
        <v>0</v>
      </c>
      <c r="AN71" s="485">
        <f>'8. Routing factors'!AN106*'7. Network costs'!$G$281</f>
        <v>0</v>
      </c>
      <c r="AO71" s="485">
        <f>'8. Routing factors'!AO106*'7. Network costs'!G$282</f>
        <v>0</v>
      </c>
      <c r="AP71" s="485">
        <f>'8. Routing factors'!AP106*'7. Network costs'!$G$283</f>
        <v>0</v>
      </c>
      <c r="AQ71" s="485">
        <f>'8. Routing factors'!AQ106*'7. Network costs'!$G$284</f>
        <v>0</v>
      </c>
      <c r="AR71" s="485">
        <f>'8. Routing factors'!AR106*'7. Network costs'!$G$285</f>
        <v>0</v>
      </c>
      <c r="AS71" s="485">
        <f>'8. Routing factors'!AS106*'7. Network costs'!$G$286</f>
        <v>0</v>
      </c>
      <c r="AT71" s="485">
        <f>'8. Routing factors'!AT106*'7. Network costs'!$G$287</f>
        <v>0</v>
      </c>
      <c r="AU71" s="485">
        <f>'8. Routing factors'!AU106*'7. Network costs'!$G$288</f>
        <v>0</v>
      </c>
      <c r="AV71" s="485">
        <f>'8. Routing factors'!AV106*'7. Network costs'!$G$289</f>
        <v>0</v>
      </c>
      <c r="AW71" s="485">
        <f>'8. Routing factors'!AW106*'7. Network costs'!$G$290</f>
        <v>0</v>
      </c>
      <c r="AX71" s="485">
        <f>'8. Routing factors'!AX106*'7. Network costs'!$G$291</f>
        <v>0</v>
      </c>
      <c r="AY71" s="485">
        <f>'8. Routing factors'!AY106*'7. Network costs'!$G$292</f>
        <v>0</v>
      </c>
      <c r="AZ71" s="485">
        <f>'8. Routing factors'!AZ106*'7. Network costs'!$G$293</f>
        <v>0</v>
      </c>
      <c r="BA71" s="485">
        <f>'8. Routing factors'!BA106*'7. Network costs'!$G$294</f>
        <v>0</v>
      </c>
      <c r="BB71" s="485">
        <f>'8. Routing factors'!BB106*'7. Network costs'!$G$295</f>
        <v>0</v>
      </c>
      <c r="BC71" s="485">
        <f>'8. Routing factors'!BC106*'7. Network costs'!$G$296</f>
        <v>0</v>
      </c>
      <c r="BD71" s="485">
        <f>'8. Routing factors'!BD106*'7. Network costs'!$G$297</f>
        <v>0</v>
      </c>
      <c r="BE71" s="485">
        <f>'8. Routing factors'!BE106*'7. Network costs'!$G$298</f>
        <v>0</v>
      </c>
      <c r="BF71" s="485">
        <f>'8. Routing factors'!BF106*'7. Network costs'!$G$299</f>
        <v>0</v>
      </c>
      <c r="BG71" s="485">
        <f>'8. Routing factors'!BG106*'7. Network costs'!$G$300</f>
        <v>0</v>
      </c>
      <c r="BH71" s="245"/>
      <c r="BI71" s="351">
        <f t="shared" si="5"/>
        <v>0</v>
      </c>
      <c r="BJ71" s="486">
        <f>'2. Traffic'!G229</f>
        <v>0</v>
      </c>
      <c r="BK71" s="487" t="str">
        <f t="shared" si="6"/>
        <v/>
      </c>
    </row>
    <row r="72" spans="3:63">
      <c r="C72" s="256" t="str">
        <f t="shared" si="4"/>
        <v>S24</v>
      </c>
      <c r="D72" s="256" t="str">
        <f t="shared" si="4"/>
        <v>OTHER: complete as required</v>
      </c>
      <c r="E72" s="485">
        <f>'8. Routing factors'!E107*'7. Network costs'!G$246</f>
        <v>0</v>
      </c>
      <c r="F72" s="485">
        <f>'8. Routing factors'!F107*'7. Network costs'!G$247</f>
        <v>0</v>
      </c>
      <c r="G72" s="485">
        <f>'8. Routing factors'!G107*'7. Network costs'!G$248</f>
        <v>0</v>
      </c>
      <c r="H72" s="485">
        <f>'8. Routing factors'!H107*'7. Network costs'!G$249</f>
        <v>0</v>
      </c>
      <c r="I72" s="485">
        <f>'8. Routing factors'!I107*'7. Network costs'!G$250</f>
        <v>0</v>
      </c>
      <c r="J72" s="485">
        <f>'8. Routing factors'!J107*'7. Network costs'!G$251</f>
        <v>0</v>
      </c>
      <c r="K72" s="485">
        <f>'8. Routing factors'!K107*'7. Network costs'!G$252</f>
        <v>0</v>
      </c>
      <c r="L72" s="485">
        <f>'8. Routing factors'!L107*'7. Network costs'!G$253</f>
        <v>0</v>
      </c>
      <c r="M72" s="485">
        <f>'8. Routing factors'!M107*'7. Network costs'!G$254</f>
        <v>0</v>
      </c>
      <c r="N72" s="485">
        <f>'8. Routing factors'!N107*'7. Network costs'!G$255</f>
        <v>0</v>
      </c>
      <c r="O72" s="485">
        <f>'8. Routing factors'!O107*'7. Network costs'!G$256</f>
        <v>0</v>
      </c>
      <c r="P72" s="485">
        <f>'8. Routing factors'!P107*'7. Network costs'!G$257</f>
        <v>0</v>
      </c>
      <c r="Q72" s="485">
        <f>'8. Routing factors'!Q107*'7. Network costs'!$G$258</f>
        <v>0</v>
      </c>
      <c r="R72" s="485">
        <f>'8. Routing factors'!R107*'7. Network costs'!$G$259</f>
        <v>0</v>
      </c>
      <c r="S72" s="485">
        <f>'8. Routing factors'!S107*'7. Network costs'!$G$260</f>
        <v>0</v>
      </c>
      <c r="T72" s="485">
        <f>'8. Routing factors'!T107*'7. Network costs'!$G$261</f>
        <v>0</v>
      </c>
      <c r="U72" s="485">
        <f>'8. Routing factors'!U107*'7. Network costs'!$G$262</f>
        <v>0</v>
      </c>
      <c r="V72" s="485">
        <f>'8. Routing factors'!V107*'7. Network costs'!$G$263</f>
        <v>0</v>
      </c>
      <c r="W72" s="485">
        <f>'8. Routing factors'!W107*'7. Network costs'!$G$264</f>
        <v>0</v>
      </c>
      <c r="X72" s="485">
        <f>'8. Routing factors'!X107*'7. Network costs'!$G$265</f>
        <v>0</v>
      </c>
      <c r="Y72" s="485">
        <f>'8. Routing factors'!Y107*'7. Network costs'!$G$266</f>
        <v>0</v>
      </c>
      <c r="Z72" s="485">
        <f>'8. Routing factors'!Z107*'7. Network costs'!$G$267</f>
        <v>0</v>
      </c>
      <c r="AA72" s="485">
        <f>'8. Routing factors'!AA107*'7. Network costs'!$G$268</f>
        <v>0</v>
      </c>
      <c r="AB72" s="485">
        <f>'8. Routing factors'!AB107*'7. Network costs'!$G$269</f>
        <v>0</v>
      </c>
      <c r="AC72" s="485">
        <f>'8. Routing factors'!AC107*'7. Network costs'!$G$270</f>
        <v>0</v>
      </c>
      <c r="AD72" s="485">
        <f>'8. Routing factors'!AD107*'7. Network costs'!$G$271</f>
        <v>0</v>
      </c>
      <c r="AE72" s="485">
        <f>'8. Routing factors'!AE107*'7. Network costs'!$G$272</f>
        <v>0</v>
      </c>
      <c r="AF72" s="485">
        <f>'8. Routing factors'!AF107*'7. Network costs'!$G$273</f>
        <v>0</v>
      </c>
      <c r="AG72" s="485">
        <f>'8. Routing factors'!AG107*'7. Network costs'!$G$274</f>
        <v>0</v>
      </c>
      <c r="AH72" s="485">
        <f>'8. Routing factors'!AH107*'7. Network costs'!$G$275</f>
        <v>0</v>
      </c>
      <c r="AI72" s="485">
        <f>'8. Routing factors'!AI107*'7. Network costs'!$G$276</f>
        <v>0</v>
      </c>
      <c r="AJ72" s="485">
        <f>'8. Routing factors'!AJ107*'7. Network costs'!$G$277</f>
        <v>0</v>
      </c>
      <c r="AK72" s="485">
        <f>'8. Routing factors'!AK107*'7. Network costs'!$G$278</f>
        <v>0</v>
      </c>
      <c r="AL72" s="485">
        <f>'8. Routing factors'!AL107*'7. Network costs'!$G$279</f>
        <v>0</v>
      </c>
      <c r="AM72" s="485">
        <f>'8. Routing factors'!AM107*'7. Network costs'!$G$280</f>
        <v>0</v>
      </c>
      <c r="AN72" s="485">
        <f>'8. Routing factors'!AN107*'7. Network costs'!$G$281</f>
        <v>0</v>
      </c>
      <c r="AO72" s="485">
        <f>'8. Routing factors'!AO107*'7. Network costs'!G$282</f>
        <v>0</v>
      </c>
      <c r="AP72" s="485">
        <f>'8. Routing factors'!AP107*'7. Network costs'!$G$283</f>
        <v>0</v>
      </c>
      <c r="AQ72" s="485">
        <f>'8. Routing factors'!AQ107*'7. Network costs'!$G$284</f>
        <v>0</v>
      </c>
      <c r="AR72" s="485">
        <f>'8. Routing factors'!AR107*'7. Network costs'!$G$285</f>
        <v>0</v>
      </c>
      <c r="AS72" s="485">
        <f>'8. Routing factors'!AS107*'7. Network costs'!$G$286</f>
        <v>0</v>
      </c>
      <c r="AT72" s="485">
        <f>'8. Routing factors'!AT107*'7. Network costs'!$G$287</f>
        <v>0</v>
      </c>
      <c r="AU72" s="485">
        <f>'8. Routing factors'!AU107*'7. Network costs'!$G$288</f>
        <v>0</v>
      </c>
      <c r="AV72" s="485">
        <f>'8. Routing factors'!AV107*'7. Network costs'!$G$289</f>
        <v>0</v>
      </c>
      <c r="AW72" s="485">
        <f>'8. Routing factors'!AW107*'7. Network costs'!$G$290</f>
        <v>0</v>
      </c>
      <c r="AX72" s="485">
        <f>'8. Routing factors'!AX107*'7. Network costs'!$G$291</f>
        <v>0</v>
      </c>
      <c r="AY72" s="485">
        <f>'8. Routing factors'!AY107*'7. Network costs'!$G$292</f>
        <v>0</v>
      </c>
      <c r="AZ72" s="485">
        <f>'8. Routing factors'!AZ107*'7. Network costs'!$G$293</f>
        <v>0</v>
      </c>
      <c r="BA72" s="485">
        <f>'8. Routing factors'!BA107*'7. Network costs'!$G$294</f>
        <v>0</v>
      </c>
      <c r="BB72" s="485">
        <f>'8. Routing factors'!BB107*'7. Network costs'!$G$295</f>
        <v>0</v>
      </c>
      <c r="BC72" s="485">
        <f>'8. Routing factors'!BC107*'7. Network costs'!$G$296</f>
        <v>0</v>
      </c>
      <c r="BD72" s="485">
        <f>'8. Routing factors'!BD107*'7. Network costs'!$G$297</f>
        <v>0</v>
      </c>
      <c r="BE72" s="485">
        <f>'8. Routing factors'!BE107*'7. Network costs'!$G$298</f>
        <v>0</v>
      </c>
      <c r="BF72" s="485">
        <f>'8. Routing factors'!BF107*'7. Network costs'!$G$299</f>
        <v>0</v>
      </c>
      <c r="BG72" s="485">
        <f>'8. Routing factors'!BG107*'7. Network costs'!$G$300</f>
        <v>0</v>
      </c>
      <c r="BH72" s="245"/>
      <c r="BI72" s="351">
        <f t="shared" si="5"/>
        <v>0</v>
      </c>
      <c r="BJ72" s="486">
        <f>'2. Traffic'!G230</f>
        <v>0</v>
      </c>
      <c r="BK72" s="487" t="str">
        <f t="shared" si="6"/>
        <v/>
      </c>
    </row>
    <row r="73" spans="3:63">
      <c r="C73" s="256" t="str">
        <f t="shared" si="4"/>
        <v>S25</v>
      </c>
      <c r="D73" s="256" t="str">
        <f t="shared" si="4"/>
        <v>OTHER: complete as required</v>
      </c>
      <c r="E73" s="485">
        <f>'8. Routing factors'!E108*'7. Network costs'!G$246</f>
        <v>0</v>
      </c>
      <c r="F73" s="485">
        <f>'8. Routing factors'!F108*'7. Network costs'!G$247</f>
        <v>0</v>
      </c>
      <c r="G73" s="485">
        <f>'8. Routing factors'!G108*'7. Network costs'!G$248</f>
        <v>0</v>
      </c>
      <c r="H73" s="485">
        <f>'8. Routing factors'!H108*'7. Network costs'!G$249</f>
        <v>0</v>
      </c>
      <c r="I73" s="485">
        <f>'8. Routing factors'!I108*'7. Network costs'!G$250</f>
        <v>0</v>
      </c>
      <c r="J73" s="485">
        <f>'8. Routing factors'!J108*'7. Network costs'!G$251</f>
        <v>0</v>
      </c>
      <c r="K73" s="485">
        <f>'8. Routing factors'!K108*'7. Network costs'!G$252</f>
        <v>0</v>
      </c>
      <c r="L73" s="485">
        <f>'8. Routing factors'!L108*'7. Network costs'!G$253</f>
        <v>0</v>
      </c>
      <c r="M73" s="485">
        <f>'8. Routing factors'!M108*'7. Network costs'!G$254</f>
        <v>0</v>
      </c>
      <c r="N73" s="485">
        <f>'8. Routing factors'!N108*'7. Network costs'!G$255</f>
        <v>0</v>
      </c>
      <c r="O73" s="485">
        <f>'8. Routing factors'!O108*'7. Network costs'!G$256</f>
        <v>0</v>
      </c>
      <c r="P73" s="485">
        <f>'8. Routing factors'!P108*'7. Network costs'!G$257</f>
        <v>0</v>
      </c>
      <c r="Q73" s="485">
        <f>'8. Routing factors'!Q108*'7. Network costs'!$G$258</f>
        <v>0</v>
      </c>
      <c r="R73" s="485">
        <f>'8. Routing factors'!R108*'7. Network costs'!$G$259</f>
        <v>0</v>
      </c>
      <c r="S73" s="485">
        <f>'8. Routing factors'!S108*'7. Network costs'!$G$260</f>
        <v>0</v>
      </c>
      <c r="T73" s="485">
        <f>'8. Routing factors'!T108*'7. Network costs'!$G$261</f>
        <v>0</v>
      </c>
      <c r="U73" s="485">
        <f>'8. Routing factors'!U108*'7. Network costs'!$G$262</f>
        <v>0</v>
      </c>
      <c r="V73" s="485">
        <f>'8. Routing factors'!V108*'7. Network costs'!$G$263</f>
        <v>0</v>
      </c>
      <c r="W73" s="485">
        <f>'8. Routing factors'!W108*'7. Network costs'!$G$264</f>
        <v>0</v>
      </c>
      <c r="X73" s="485">
        <f>'8. Routing factors'!X108*'7. Network costs'!$G$265</f>
        <v>0</v>
      </c>
      <c r="Y73" s="485">
        <f>'8. Routing factors'!Y108*'7. Network costs'!$G$266</f>
        <v>0</v>
      </c>
      <c r="Z73" s="485">
        <f>'8. Routing factors'!Z108*'7. Network costs'!$G$267</f>
        <v>0</v>
      </c>
      <c r="AA73" s="485">
        <f>'8. Routing factors'!AA108*'7. Network costs'!$G$268</f>
        <v>0</v>
      </c>
      <c r="AB73" s="485">
        <f>'8. Routing factors'!AB108*'7. Network costs'!$G$269</f>
        <v>0</v>
      </c>
      <c r="AC73" s="485">
        <f>'8. Routing factors'!AC108*'7. Network costs'!$G$270</f>
        <v>0</v>
      </c>
      <c r="AD73" s="485">
        <f>'8. Routing factors'!AD108*'7. Network costs'!$G$271</f>
        <v>0</v>
      </c>
      <c r="AE73" s="485">
        <f>'8. Routing factors'!AE108*'7. Network costs'!$G$272</f>
        <v>0</v>
      </c>
      <c r="AF73" s="485">
        <f>'8. Routing factors'!AF108*'7. Network costs'!$G$273</f>
        <v>0</v>
      </c>
      <c r="AG73" s="485">
        <f>'8. Routing factors'!AG108*'7. Network costs'!$G$274</f>
        <v>0</v>
      </c>
      <c r="AH73" s="485">
        <f>'8. Routing factors'!AH108*'7. Network costs'!$G$275</f>
        <v>0</v>
      </c>
      <c r="AI73" s="485">
        <f>'8. Routing factors'!AI108*'7. Network costs'!$G$276</f>
        <v>0</v>
      </c>
      <c r="AJ73" s="485">
        <f>'8. Routing factors'!AJ108*'7. Network costs'!$G$277</f>
        <v>0</v>
      </c>
      <c r="AK73" s="485">
        <f>'8. Routing factors'!AK108*'7. Network costs'!$G$278</f>
        <v>0</v>
      </c>
      <c r="AL73" s="485">
        <f>'8. Routing factors'!AL108*'7. Network costs'!$G$279</f>
        <v>0</v>
      </c>
      <c r="AM73" s="485">
        <f>'8. Routing factors'!AM108*'7. Network costs'!$G$280</f>
        <v>0</v>
      </c>
      <c r="AN73" s="485">
        <f>'8. Routing factors'!AN108*'7. Network costs'!$G$281</f>
        <v>0</v>
      </c>
      <c r="AO73" s="485">
        <f>'8. Routing factors'!AO108*'7. Network costs'!G$282</f>
        <v>0</v>
      </c>
      <c r="AP73" s="485">
        <f>'8. Routing factors'!AP108*'7. Network costs'!$G$283</f>
        <v>0</v>
      </c>
      <c r="AQ73" s="485">
        <f>'8. Routing factors'!AQ108*'7. Network costs'!$G$284</f>
        <v>0</v>
      </c>
      <c r="AR73" s="485">
        <f>'8. Routing factors'!AR108*'7. Network costs'!$G$285</f>
        <v>0</v>
      </c>
      <c r="AS73" s="485">
        <f>'8. Routing factors'!AS108*'7. Network costs'!$G$286</f>
        <v>0</v>
      </c>
      <c r="AT73" s="485">
        <f>'8. Routing factors'!AT108*'7. Network costs'!$G$287</f>
        <v>0</v>
      </c>
      <c r="AU73" s="485">
        <f>'8. Routing factors'!AU108*'7. Network costs'!$G$288</f>
        <v>0</v>
      </c>
      <c r="AV73" s="485">
        <f>'8. Routing factors'!AV108*'7. Network costs'!$G$289</f>
        <v>0</v>
      </c>
      <c r="AW73" s="485">
        <f>'8. Routing factors'!AW108*'7. Network costs'!$G$290</f>
        <v>0</v>
      </c>
      <c r="AX73" s="485">
        <f>'8. Routing factors'!AX108*'7. Network costs'!$G$291</f>
        <v>0</v>
      </c>
      <c r="AY73" s="485">
        <f>'8. Routing factors'!AY108*'7. Network costs'!$G$292</f>
        <v>0</v>
      </c>
      <c r="AZ73" s="485">
        <f>'8. Routing factors'!AZ108*'7. Network costs'!$G$293</f>
        <v>0</v>
      </c>
      <c r="BA73" s="485">
        <f>'8. Routing factors'!BA108*'7. Network costs'!$G$294</f>
        <v>0</v>
      </c>
      <c r="BB73" s="485">
        <f>'8. Routing factors'!BB108*'7. Network costs'!$G$295</f>
        <v>0</v>
      </c>
      <c r="BC73" s="485">
        <f>'8. Routing factors'!BC108*'7. Network costs'!$G$296</f>
        <v>0</v>
      </c>
      <c r="BD73" s="485">
        <f>'8. Routing factors'!BD108*'7. Network costs'!$G$297</f>
        <v>0</v>
      </c>
      <c r="BE73" s="485">
        <f>'8. Routing factors'!BE108*'7. Network costs'!$G$298</f>
        <v>0</v>
      </c>
      <c r="BF73" s="485">
        <f>'8. Routing factors'!BF108*'7. Network costs'!$G$299</f>
        <v>0</v>
      </c>
      <c r="BG73" s="485">
        <f>'8. Routing factors'!BG108*'7. Network costs'!$G$300</f>
        <v>0</v>
      </c>
      <c r="BH73" s="245"/>
      <c r="BI73" s="351">
        <f t="shared" si="5"/>
        <v>0</v>
      </c>
      <c r="BJ73" s="486">
        <f>'2. Traffic'!G231</f>
        <v>0</v>
      </c>
      <c r="BK73" s="487" t="str">
        <f t="shared" si="6"/>
        <v/>
      </c>
    </row>
    <row r="74" spans="3:63">
      <c r="C74" s="256" t="str">
        <f t="shared" si="4"/>
        <v>S26</v>
      </c>
      <c r="D74" s="256" t="str">
        <f t="shared" si="4"/>
        <v>OTHER: complete as required</v>
      </c>
      <c r="E74" s="485">
        <f>'8. Routing factors'!E109*'7. Network costs'!G$246</f>
        <v>0</v>
      </c>
      <c r="F74" s="485">
        <f>'8. Routing factors'!F109*'7. Network costs'!G$247</f>
        <v>0</v>
      </c>
      <c r="G74" s="485">
        <f>'8. Routing factors'!G109*'7. Network costs'!G$248</f>
        <v>0</v>
      </c>
      <c r="H74" s="485">
        <f>'8. Routing factors'!H109*'7. Network costs'!G$249</f>
        <v>0</v>
      </c>
      <c r="I74" s="485">
        <f>'8. Routing factors'!I109*'7. Network costs'!G$250</f>
        <v>0</v>
      </c>
      <c r="J74" s="485">
        <f>'8. Routing factors'!J109*'7. Network costs'!G$251</f>
        <v>0</v>
      </c>
      <c r="K74" s="485">
        <f>'8. Routing factors'!K109*'7. Network costs'!G$252</f>
        <v>0</v>
      </c>
      <c r="L74" s="485">
        <f>'8. Routing factors'!L109*'7. Network costs'!G$253</f>
        <v>0</v>
      </c>
      <c r="M74" s="485">
        <f>'8. Routing factors'!M109*'7. Network costs'!G$254</f>
        <v>0</v>
      </c>
      <c r="N74" s="485">
        <f>'8. Routing factors'!N109*'7. Network costs'!G$255</f>
        <v>0</v>
      </c>
      <c r="O74" s="485">
        <f>'8. Routing factors'!O109*'7. Network costs'!G$256</f>
        <v>0</v>
      </c>
      <c r="P74" s="485">
        <f>'8. Routing factors'!P109*'7. Network costs'!G$257</f>
        <v>0</v>
      </c>
      <c r="Q74" s="485">
        <f>'8. Routing factors'!Q109*'7. Network costs'!$G$258</f>
        <v>0</v>
      </c>
      <c r="R74" s="485">
        <f>'8. Routing factors'!R109*'7. Network costs'!$G$259</f>
        <v>0</v>
      </c>
      <c r="S74" s="485">
        <f>'8. Routing factors'!S109*'7. Network costs'!$G$260</f>
        <v>0</v>
      </c>
      <c r="T74" s="485">
        <f>'8. Routing factors'!T109*'7. Network costs'!$G$261</f>
        <v>0</v>
      </c>
      <c r="U74" s="485">
        <f>'8. Routing factors'!U109*'7. Network costs'!$G$262</f>
        <v>0</v>
      </c>
      <c r="V74" s="485">
        <f>'8. Routing factors'!V109*'7. Network costs'!$G$263</f>
        <v>0</v>
      </c>
      <c r="W74" s="485">
        <f>'8. Routing factors'!W109*'7. Network costs'!$G$264</f>
        <v>0</v>
      </c>
      <c r="X74" s="485">
        <f>'8. Routing factors'!X109*'7. Network costs'!$G$265</f>
        <v>0</v>
      </c>
      <c r="Y74" s="485">
        <f>'8. Routing factors'!Y109*'7. Network costs'!$G$266</f>
        <v>0</v>
      </c>
      <c r="Z74" s="485">
        <f>'8. Routing factors'!Z109*'7. Network costs'!$G$267</f>
        <v>0</v>
      </c>
      <c r="AA74" s="485">
        <f>'8. Routing factors'!AA109*'7. Network costs'!$G$268</f>
        <v>0</v>
      </c>
      <c r="AB74" s="485">
        <f>'8. Routing factors'!AB109*'7. Network costs'!$G$269</f>
        <v>0</v>
      </c>
      <c r="AC74" s="485">
        <f>'8. Routing factors'!AC109*'7. Network costs'!$G$270</f>
        <v>0</v>
      </c>
      <c r="AD74" s="485">
        <f>'8. Routing factors'!AD109*'7. Network costs'!$G$271</f>
        <v>0</v>
      </c>
      <c r="AE74" s="485">
        <f>'8. Routing factors'!AE109*'7. Network costs'!$G$272</f>
        <v>0</v>
      </c>
      <c r="AF74" s="485">
        <f>'8. Routing factors'!AF109*'7. Network costs'!$G$273</f>
        <v>0</v>
      </c>
      <c r="AG74" s="485">
        <f>'8. Routing factors'!AG109*'7. Network costs'!$G$274</f>
        <v>0</v>
      </c>
      <c r="AH74" s="485">
        <f>'8. Routing factors'!AH109*'7. Network costs'!$G$275</f>
        <v>0</v>
      </c>
      <c r="AI74" s="485">
        <f>'8. Routing factors'!AI109*'7. Network costs'!$G$276</f>
        <v>0</v>
      </c>
      <c r="AJ74" s="485">
        <f>'8. Routing factors'!AJ109*'7. Network costs'!$G$277</f>
        <v>0</v>
      </c>
      <c r="AK74" s="485">
        <f>'8. Routing factors'!AK109*'7. Network costs'!$G$278</f>
        <v>0</v>
      </c>
      <c r="AL74" s="485">
        <f>'8. Routing factors'!AL109*'7. Network costs'!$G$279</f>
        <v>0</v>
      </c>
      <c r="AM74" s="485">
        <f>'8. Routing factors'!AM109*'7. Network costs'!$G$280</f>
        <v>0</v>
      </c>
      <c r="AN74" s="485">
        <f>'8. Routing factors'!AN109*'7. Network costs'!$G$281</f>
        <v>0</v>
      </c>
      <c r="AO74" s="485">
        <f>'8. Routing factors'!AO109*'7. Network costs'!G$282</f>
        <v>0</v>
      </c>
      <c r="AP74" s="485">
        <f>'8. Routing factors'!AP109*'7. Network costs'!$G$283</f>
        <v>0</v>
      </c>
      <c r="AQ74" s="485">
        <f>'8. Routing factors'!AQ109*'7. Network costs'!$G$284</f>
        <v>0</v>
      </c>
      <c r="AR74" s="485">
        <f>'8. Routing factors'!AR109*'7. Network costs'!$G$285</f>
        <v>0</v>
      </c>
      <c r="AS74" s="485">
        <f>'8. Routing factors'!AS109*'7. Network costs'!$G$286</f>
        <v>0</v>
      </c>
      <c r="AT74" s="485">
        <f>'8. Routing factors'!AT109*'7. Network costs'!$G$287</f>
        <v>0</v>
      </c>
      <c r="AU74" s="485">
        <f>'8. Routing factors'!AU109*'7. Network costs'!$G$288</f>
        <v>0</v>
      </c>
      <c r="AV74" s="485">
        <f>'8. Routing factors'!AV109*'7. Network costs'!$G$289</f>
        <v>0</v>
      </c>
      <c r="AW74" s="485">
        <f>'8. Routing factors'!AW109*'7. Network costs'!$G$290</f>
        <v>0</v>
      </c>
      <c r="AX74" s="485">
        <f>'8. Routing factors'!AX109*'7. Network costs'!$G$291</f>
        <v>0</v>
      </c>
      <c r="AY74" s="485">
        <f>'8. Routing factors'!AY109*'7. Network costs'!$G$292</f>
        <v>0</v>
      </c>
      <c r="AZ74" s="485">
        <f>'8. Routing factors'!AZ109*'7. Network costs'!$G$293</f>
        <v>0</v>
      </c>
      <c r="BA74" s="485">
        <f>'8. Routing factors'!BA109*'7. Network costs'!$G$294</f>
        <v>0</v>
      </c>
      <c r="BB74" s="485">
        <f>'8. Routing factors'!BB109*'7. Network costs'!$G$295</f>
        <v>0</v>
      </c>
      <c r="BC74" s="485">
        <f>'8. Routing factors'!BC109*'7. Network costs'!$G$296</f>
        <v>0</v>
      </c>
      <c r="BD74" s="485">
        <f>'8. Routing factors'!BD109*'7. Network costs'!$G$297</f>
        <v>0</v>
      </c>
      <c r="BE74" s="485">
        <f>'8. Routing factors'!BE109*'7. Network costs'!$G$298</f>
        <v>0</v>
      </c>
      <c r="BF74" s="485">
        <f>'8. Routing factors'!BF109*'7. Network costs'!$G$299</f>
        <v>0</v>
      </c>
      <c r="BG74" s="485">
        <f>'8. Routing factors'!BG109*'7. Network costs'!$G$300</f>
        <v>0</v>
      </c>
      <c r="BH74" s="245"/>
      <c r="BI74" s="351">
        <f t="shared" si="5"/>
        <v>0</v>
      </c>
      <c r="BJ74" s="486">
        <f>'2. Traffic'!G232</f>
        <v>0</v>
      </c>
      <c r="BK74" s="487" t="str">
        <f t="shared" si="6"/>
        <v/>
      </c>
    </row>
    <row r="75" spans="3:63">
      <c r="C75" s="256" t="str">
        <f t="shared" si="4"/>
        <v>S27</v>
      </c>
      <c r="D75" s="256" t="str">
        <f t="shared" si="4"/>
        <v>OTHER: complete as required</v>
      </c>
      <c r="E75" s="485">
        <f>'8. Routing factors'!E110*'7. Network costs'!G$246</f>
        <v>0</v>
      </c>
      <c r="F75" s="485">
        <f>'8. Routing factors'!F110*'7. Network costs'!G$247</f>
        <v>0</v>
      </c>
      <c r="G75" s="485">
        <f>'8. Routing factors'!G110*'7. Network costs'!G$248</f>
        <v>0</v>
      </c>
      <c r="H75" s="485">
        <f>'8. Routing factors'!H110*'7. Network costs'!G$249</f>
        <v>0</v>
      </c>
      <c r="I75" s="485">
        <f>'8. Routing factors'!I110*'7. Network costs'!G$250</f>
        <v>0</v>
      </c>
      <c r="J75" s="485">
        <f>'8. Routing factors'!J110*'7. Network costs'!G$251</f>
        <v>0</v>
      </c>
      <c r="K75" s="485">
        <f>'8. Routing factors'!K110*'7. Network costs'!G$252</f>
        <v>0</v>
      </c>
      <c r="L75" s="485">
        <f>'8. Routing factors'!L110*'7. Network costs'!G$253</f>
        <v>0</v>
      </c>
      <c r="M75" s="485">
        <f>'8. Routing factors'!M110*'7. Network costs'!G$254</f>
        <v>0</v>
      </c>
      <c r="N75" s="485">
        <f>'8. Routing factors'!N110*'7. Network costs'!G$255</f>
        <v>0</v>
      </c>
      <c r="O75" s="485">
        <f>'8. Routing factors'!O110*'7. Network costs'!G$256</f>
        <v>0</v>
      </c>
      <c r="P75" s="485">
        <f>'8. Routing factors'!P110*'7. Network costs'!G$257</f>
        <v>0</v>
      </c>
      <c r="Q75" s="485">
        <f>'8. Routing factors'!Q110*'7. Network costs'!$G$258</f>
        <v>0</v>
      </c>
      <c r="R75" s="485">
        <f>'8. Routing factors'!R110*'7. Network costs'!$G$259</f>
        <v>0</v>
      </c>
      <c r="S75" s="485">
        <f>'8. Routing factors'!S110*'7. Network costs'!$G$260</f>
        <v>0</v>
      </c>
      <c r="T75" s="485">
        <f>'8. Routing factors'!T110*'7. Network costs'!$G$261</f>
        <v>0</v>
      </c>
      <c r="U75" s="485">
        <f>'8. Routing factors'!U110*'7. Network costs'!$G$262</f>
        <v>0</v>
      </c>
      <c r="V75" s="485">
        <f>'8. Routing factors'!V110*'7. Network costs'!$G$263</f>
        <v>0</v>
      </c>
      <c r="W75" s="485">
        <f>'8. Routing factors'!W110*'7. Network costs'!$G$264</f>
        <v>0</v>
      </c>
      <c r="X75" s="485">
        <f>'8. Routing factors'!X110*'7. Network costs'!$G$265</f>
        <v>0</v>
      </c>
      <c r="Y75" s="485">
        <f>'8. Routing factors'!Y110*'7. Network costs'!$G$266</f>
        <v>0</v>
      </c>
      <c r="Z75" s="485">
        <f>'8. Routing factors'!Z110*'7. Network costs'!$G$267</f>
        <v>0</v>
      </c>
      <c r="AA75" s="485">
        <f>'8. Routing factors'!AA110*'7. Network costs'!$G$268</f>
        <v>0</v>
      </c>
      <c r="AB75" s="485">
        <f>'8. Routing factors'!AB110*'7. Network costs'!$G$269</f>
        <v>0</v>
      </c>
      <c r="AC75" s="485">
        <f>'8. Routing factors'!AC110*'7. Network costs'!$G$270</f>
        <v>0</v>
      </c>
      <c r="AD75" s="485">
        <f>'8. Routing factors'!AD110*'7. Network costs'!$G$271</f>
        <v>0</v>
      </c>
      <c r="AE75" s="485">
        <f>'8. Routing factors'!AE110*'7. Network costs'!$G$272</f>
        <v>0</v>
      </c>
      <c r="AF75" s="485">
        <f>'8. Routing factors'!AF110*'7. Network costs'!$G$273</f>
        <v>0</v>
      </c>
      <c r="AG75" s="485">
        <f>'8. Routing factors'!AG110*'7. Network costs'!$G$274</f>
        <v>0</v>
      </c>
      <c r="AH75" s="485">
        <f>'8. Routing factors'!AH110*'7. Network costs'!$G$275</f>
        <v>0</v>
      </c>
      <c r="AI75" s="485">
        <f>'8. Routing factors'!AI110*'7. Network costs'!$G$276</f>
        <v>0</v>
      </c>
      <c r="AJ75" s="485">
        <f>'8. Routing factors'!AJ110*'7. Network costs'!$G$277</f>
        <v>0</v>
      </c>
      <c r="AK75" s="485">
        <f>'8. Routing factors'!AK110*'7. Network costs'!$G$278</f>
        <v>0</v>
      </c>
      <c r="AL75" s="485">
        <f>'8. Routing factors'!AL110*'7. Network costs'!$G$279</f>
        <v>0</v>
      </c>
      <c r="AM75" s="485">
        <f>'8. Routing factors'!AM110*'7. Network costs'!$G$280</f>
        <v>0</v>
      </c>
      <c r="AN75" s="485">
        <f>'8. Routing factors'!AN110*'7. Network costs'!$G$281</f>
        <v>0</v>
      </c>
      <c r="AO75" s="485">
        <f>'8. Routing factors'!AO110*'7. Network costs'!G$282</f>
        <v>0</v>
      </c>
      <c r="AP75" s="485">
        <f>'8. Routing factors'!AP110*'7. Network costs'!$G$283</f>
        <v>0</v>
      </c>
      <c r="AQ75" s="485">
        <f>'8. Routing factors'!AQ110*'7. Network costs'!$G$284</f>
        <v>0</v>
      </c>
      <c r="AR75" s="485">
        <f>'8. Routing factors'!AR110*'7. Network costs'!$G$285</f>
        <v>0</v>
      </c>
      <c r="AS75" s="485">
        <f>'8. Routing factors'!AS110*'7. Network costs'!$G$286</f>
        <v>0</v>
      </c>
      <c r="AT75" s="485">
        <f>'8. Routing factors'!AT110*'7. Network costs'!$G$287</f>
        <v>0</v>
      </c>
      <c r="AU75" s="485">
        <f>'8. Routing factors'!AU110*'7. Network costs'!$G$288</f>
        <v>0</v>
      </c>
      <c r="AV75" s="485">
        <f>'8. Routing factors'!AV110*'7. Network costs'!$G$289</f>
        <v>0</v>
      </c>
      <c r="AW75" s="485">
        <f>'8. Routing factors'!AW110*'7. Network costs'!$G$290</f>
        <v>0</v>
      </c>
      <c r="AX75" s="485">
        <f>'8. Routing factors'!AX110*'7. Network costs'!$G$291</f>
        <v>0</v>
      </c>
      <c r="AY75" s="485">
        <f>'8. Routing factors'!AY110*'7. Network costs'!$G$292</f>
        <v>0</v>
      </c>
      <c r="AZ75" s="485">
        <f>'8. Routing factors'!AZ110*'7. Network costs'!$G$293</f>
        <v>0</v>
      </c>
      <c r="BA75" s="485">
        <f>'8. Routing factors'!BA110*'7. Network costs'!$G$294</f>
        <v>0</v>
      </c>
      <c r="BB75" s="485">
        <f>'8. Routing factors'!BB110*'7. Network costs'!$G$295</f>
        <v>0</v>
      </c>
      <c r="BC75" s="485">
        <f>'8. Routing factors'!BC110*'7. Network costs'!$G$296</f>
        <v>0</v>
      </c>
      <c r="BD75" s="485">
        <f>'8. Routing factors'!BD110*'7. Network costs'!$G$297</f>
        <v>0</v>
      </c>
      <c r="BE75" s="485">
        <f>'8. Routing factors'!BE110*'7. Network costs'!$G$298</f>
        <v>0</v>
      </c>
      <c r="BF75" s="485">
        <f>'8. Routing factors'!BF110*'7. Network costs'!$G$299</f>
        <v>0</v>
      </c>
      <c r="BG75" s="485">
        <f>'8. Routing factors'!BG110*'7. Network costs'!$G$300</f>
        <v>0</v>
      </c>
      <c r="BH75" s="245"/>
      <c r="BI75" s="351">
        <f t="shared" si="5"/>
        <v>0</v>
      </c>
      <c r="BJ75" s="486">
        <f>'2. Traffic'!G233</f>
        <v>0</v>
      </c>
      <c r="BK75" s="487" t="str">
        <f t="shared" si="6"/>
        <v/>
      </c>
    </row>
    <row r="76" spans="3:63">
      <c r="C76" s="256" t="str">
        <f t="shared" si="4"/>
        <v>S28</v>
      </c>
      <c r="D76" s="256" t="str">
        <f t="shared" si="4"/>
        <v>OTHER: complete as required</v>
      </c>
      <c r="E76" s="485">
        <f>'8. Routing factors'!E111*'7. Network costs'!G$246</f>
        <v>0</v>
      </c>
      <c r="F76" s="485">
        <f>'8. Routing factors'!F111*'7. Network costs'!G$247</f>
        <v>0</v>
      </c>
      <c r="G76" s="485">
        <f>'8. Routing factors'!G111*'7. Network costs'!G$248</f>
        <v>0</v>
      </c>
      <c r="H76" s="485">
        <f>'8. Routing factors'!H111*'7. Network costs'!G$249</f>
        <v>0</v>
      </c>
      <c r="I76" s="485">
        <f>'8. Routing factors'!I111*'7. Network costs'!G$250</f>
        <v>0</v>
      </c>
      <c r="J76" s="485">
        <f>'8. Routing factors'!J111*'7. Network costs'!G$251</f>
        <v>0</v>
      </c>
      <c r="K76" s="485">
        <f>'8. Routing factors'!K111*'7. Network costs'!G$252</f>
        <v>0</v>
      </c>
      <c r="L76" s="485">
        <f>'8. Routing factors'!L111*'7. Network costs'!G$253</f>
        <v>0</v>
      </c>
      <c r="M76" s="485">
        <f>'8. Routing factors'!M111*'7. Network costs'!G$254</f>
        <v>0</v>
      </c>
      <c r="N76" s="485">
        <f>'8. Routing factors'!N111*'7. Network costs'!G$255</f>
        <v>0</v>
      </c>
      <c r="O76" s="485">
        <f>'8. Routing factors'!O111*'7. Network costs'!G$256</f>
        <v>0</v>
      </c>
      <c r="P76" s="485">
        <f>'8. Routing factors'!P111*'7. Network costs'!G$257</f>
        <v>0</v>
      </c>
      <c r="Q76" s="485">
        <f>'8. Routing factors'!Q111*'7. Network costs'!$G$258</f>
        <v>0</v>
      </c>
      <c r="R76" s="485">
        <f>'8. Routing factors'!R111*'7. Network costs'!$G$259</f>
        <v>0</v>
      </c>
      <c r="S76" s="485">
        <f>'8. Routing factors'!S111*'7. Network costs'!$G$260</f>
        <v>0</v>
      </c>
      <c r="T76" s="485">
        <f>'8. Routing factors'!T111*'7. Network costs'!$G$261</f>
        <v>0</v>
      </c>
      <c r="U76" s="485">
        <f>'8. Routing factors'!U111*'7. Network costs'!$G$262</f>
        <v>0</v>
      </c>
      <c r="V76" s="485">
        <f>'8. Routing factors'!V111*'7. Network costs'!$G$263</f>
        <v>0</v>
      </c>
      <c r="W76" s="485">
        <f>'8. Routing factors'!W111*'7. Network costs'!$G$264</f>
        <v>0</v>
      </c>
      <c r="X76" s="485">
        <f>'8. Routing factors'!X111*'7. Network costs'!$G$265</f>
        <v>0</v>
      </c>
      <c r="Y76" s="485">
        <f>'8. Routing factors'!Y111*'7. Network costs'!$G$266</f>
        <v>0</v>
      </c>
      <c r="Z76" s="485">
        <f>'8. Routing factors'!Z111*'7. Network costs'!$G$267</f>
        <v>0</v>
      </c>
      <c r="AA76" s="485">
        <f>'8. Routing factors'!AA111*'7. Network costs'!$G$268</f>
        <v>0</v>
      </c>
      <c r="AB76" s="485">
        <f>'8. Routing factors'!AB111*'7. Network costs'!$G$269</f>
        <v>0</v>
      </c>
      <c r="AC76" s="485">
        <f>'8. Routing factors'!AC111*'7. Network costs'!$G$270</f>
        <v>0</v>
      </c>
      <c r="AD76" s="485">
        <f>'8. Routing factors'!AD111*'7. Network costs'!$G$271</f>
        <v>0</v>
      </c>
      <c r="AE76" s="485">
        <f>'8. Routing factors'!AE111*'7. Network costs'!$G$272</f>
        <v>0</v>
      </c>
      <c r="AF76" s="485">
        <f>'8. Routing factors'!AF111*'7. Network costs'!$G$273</f>
        <v>0</v>
      </c>
      <c r="AG76" s="485">
        <f>'8. Routing factors'!AG111*'7. Network costs'!$G$274</f>
        <v>0</v>
      </c>
      <c r="AH76" s="485">
        <f>'8. Routing factors'!AH111*'7. Network costs'!$G$275</f>
        <v>0</v>
      </c>
      <c r="AI76" s="485">
        <f>'8. Routing factors'!AI111*'7. Network costs'!$G$276</f>
        <v>0</v>
      </c>
      <c r="AJ76" s="485">
        <f>'8. Routing factors'!AJ111*'7. Network costs'!$G$277</f>
        <v>0</v>
      </c>
      <c r="AK76" s="485">
        <f>'8. Routing factors'!AK111*'7. Network costs'!$G$278</f>
        <v>0</v>
      </c>
      <c r="AL76" s="485">
        <f>'8. Routing factors'!AL111*'7. Network costs'!$G$279</f>
        <v>0</v>
      </c>
      <c r="AM76" s="485">
        <f>'8. Routing factors'!AM111*'7. Network costs'!$G$280</f>
        <v>0</v>
      </c>
      <c r="AN76" s="485">
        <f>'8. Routing factors'!AN111*'7. Network costs'!$G$281</f>
        <v>0</v>
      </c>
      <c r="AO76" s="485">
        <f>'8. Routing factors'!AO111*'7. Network costs'!G$282</f>
        <v>0</v>
      </c>
      <c r="AP76" s="485">
        <f>'8. Routing factors'!AP111*'7. Network costs'!$G$283</f>
        <v>0</v>
      </c>
      <c r="AQ76" s="485">
        <f>'8. Routing factors'!AQ111*'7. Network costs'!$G$284</f>
        <v>0</v>
      </c>
      <c r="AR76" s="485">
        <f>'8. Routing factors'!AR111*'7. Network costs'!$G$285</f>
        <v>0</v>
      </c>
      <c r="AS76" s="485">
        <f>'8. Routing factors'!AS111*'7. Network costs'!$G$286</f>
        <v>0</v>
      </c>
      <c r="AT76" s="485">
        <f>'8. Routing factors'!AT111*'7. Network costs'!$G$287</f>
        <v>0</v>
      </c>
      <c r="AU76" s="485">
        <f>'8. Routing factors'!AU111*'7. Network costs'!$G$288</f>
        <v>0</v>
      </c>
      <c r="AV76" s="485">
        <f>'8. Routing factors'!AV111*'7. Network costs'!$G$289</f>
        <v>0</v>
      </c>
      <c r="AW76" s="485">
        <f>'8. Routing factors'!AW111*'7. Network costs'!$G$290</f>
        <v>0</v>
      </c>
      <c r="AX76" s="485">
        <f>'8. Routing factors'!AX111*'7. Network costs'!$G$291</f>
        <v>0</v>
      </c>
      <c r="AY76" s="485">
        <f>'8. Routing factors'!AY111*'7. Network costs'!$G$292</f>
        <v>0</v>
      </c>
      <c r="AZ76" s="485">
        <f>'8. Routing factors'!AZ111*'7. Network costs'!$G$293</f>
        <v>0</v>
      </c>
      <c r="BA76" s="485">
        <f>'8. Routing factors'!BA111*'7. Network costs'!$G$294</f>
        <v>0</v>
      </c>
      <c r="BB76" s="485">
        <f>'8. Routing factors'!BB111*'7. Network costs'!$G$295</f>
        <v>0</v>
      </c>
      <c r="BC76" s="485">
        <f>'8. Routing factors'!BC111*'7. Network costs'!$G$296</f>
        <v>0</v>
      </c>
      <c r="BD76" s="485">
        <f>'8. Routing factors'!BD111*'7. Network costs'!$G$297</f>
        <v>0</v>
      </c>
      <c r="BE76" s="485">
        <f>'8. Routing factors'!BE111*'7. Network costs'!$G$298</f>
        <v>0</v>
      </c>
      <c r="BF76" s="485">
        <f>'8. Routing factors'!BF111*'7. Network costs'!$G$299</f>
        <v>0</v>
      </c>
      <c r="BG76" s="485">
        <f>'8. Routing factors'!BG111*'7. Network costs'!$G$300</f>
        <v>0</v>
      </c>
      <c r="BH76" s="245"/>
      <c r="BI76" s="351">
        <f t="shared" si="5"/>
        <v>0</v>
      </c>
      <c r="BJ76" s="486">
        <f>'2. Traffic'!G234</f>
        <v>0</v>
      </c>
      <c r="BK76" s="487" t="str">
        <f t="shared" si="6"/>
        <v/>
      </c>
    </row>
    <row r="77" spans="3:63">
      <c r="C77" s="256" t="str">
        <f t="shared" si="4"/>
        <v>S29</v>
      </c>
      <c r="D77" s="256" t="str">
        <f t="shared" si="4"/>
        <v>OTHER: complete as required</v>
      </c>
      <c r="E77" s="485">
        <f>'8. Routing factors'!E112*'7. Network costs'!G$246</f>
        <v>0</v>
      </c>
      <c r="F77" s="485">
        <f>'8. Routing factors'!F112*'7. Network costs'!G$247</f>
        <v>0</v>
      </c>
      <c r="G77" s="485">
        <f>'8. Routing factors'!G112*'7. Network costs'!G$248</f>
        <v>0</v>
      </c>
      <c r="H77" s="485">
        <f>'8. Routing factors'!H112*'7. Network costs'!G$249</f>
        <v>0</v>
      </c>
      <c r="I77" s="485">
        <f>'8. Routing factors'!I112*'7. Network costs'!G$250</f>
        <v>0</v>
      </c>
      <c r="J77" s="485">
        <f>'8. Routing factors'!J112*'7. Network costs'!G$251</f>
        <v>0</v>
      </c>
      <c r="K77" s="485">
        <f>'8. Routing factors'!K112*'7. Network costs'!G$252</f>
        <v>0</v>
      </c>
      <c r="L77" s="485">
        <f>'8. Routing factors'!L112*'7. Network costs'!G$253</f>
        <v>0</v>
      </c>
      <c r="M77" s="485">
        <f>'8. Routing factors'!M112*'7. Network costs'!G$254</f>
        <v>0</v>
      </c>
      <c r="N77" s="485">
        <f>'8. Routing factors'!N112*'7. Network costs'!G$255</f>
        <v>0</v>
      </c>
      <c r="O77" s="485">
        <f>'8. Routing factors'!O112*'7. Network costs'!G$256</f>
        <v>0</v>
      </c>
      <c r="P77" s="485">
        <f>'8. Routing factors'!P112*'7. Network costs'!G$257</f>
        <v>0</v>
      </c>
      <c r="Q77" s="485">
        <f>'8. Routing factors'!Q112*'7. Network costs'!$G$258</f>
        <v>0</v>
      </c>
      <c r="R77" s="485">
        <f>'8. Routing factors'!R112*'7. Network costs'!$G$259</f>
        <v>0</v>
      </c>
      <c r="S77" s="485">
        <f>'8. Routing factors'!S112*'7. Network costs'!$G$260</f>
        <v>0</v>
      </c>
      <c r="T77" s="485">
        <f>'8. Routing factors'!T112*'7. Network costs'!$G$261</f>
        <v>0</v>
      </c>
      <c r="U77" s="485">
        <f>'8. Routing factors'!U112*'7. Network costs'!$G$262</f>
        <v>0</v>
      </c>
      <c r="V77" s="485">
        <f>'8. Routing factors'!V112*'7. Network costs'!$G$263</f>
        <v>0</v>
      </c>
      <c r="W77" s="485">
        <f>'8. Routing factors'!W112*'7. Network costs'!$G$264</f>
        <v>0</v>
      </c>
      <c r="X77" s="485">
        <f>'8. Routing factors'!X112*'7. Network costs'!$G$265</f>
        <v>0</v>
      </c>
      <c r="Y77" s="485">
        <f>'8. Routing factors'!Y112*'7. Network costs'!$G$266</f>
        <v>0</v>
      </c>
      <c r="Z77" s="485">
        <f>'8. Routing factors'!Z112*'7. Network costs'!$G$267</f>
        <v>0</v>
      </c>
      <c r="AA77" s="485">
        <f>'8. Routing factors'!AA112*'7. Network costs'!$G$268</f>
        <v>0</v>
      </c>
      <c r="AB77" s="485">
        <f>'8. Routing factors'!AB112*'7. Network costs'!$G$269</f>
        <v>0</v>
      </c>
      <c r="AC77" s="485">
        <f>'8. Routing factors'!AC112*'7. Network costs'!$G$270</f>
        <v>0</v>
      </c>
      <c r="AD77" s="485">
        <f>'8. Routing factors'!AD112*'7. Network costs'!$G$271</f>
        <v>0</v>
      </c>
      <c r="AE77" s="485">
        <f>'8. Routing factors'!AE112*'7. Network costs'!$G$272</f>
        <v>0</v>
      </c>
      <c r="AF77" s="485">
        <f>'8. Routing factors'!AF112*'7. Network costs'!$G$273</f>
        <v>0</v>
      </c>
      <c r="AG77" s="485">
        <f>'8. Routing factors'!AG112*'7. Network costs'!$G$274</f>
        <v>0</v>
      </c>
      <c r="AH77" s="485">
        <f>'8. Routing factors'!AH112*'7. Network costs'!$G$275</f>
        <v>0</v>
      </c>
      <c r="AI77" s="485">
        <f>'8. Routing factors'!AI112*'7. Network costs'!$G$276</f>
        <v>0</v>
      </c>
      <c r="AJ77" s="485">
        <f>'8. Routing factors'!AJ112*'7. Network costs'!$G$277</f>
        <v>0</v>
      </c>
      <c r="AK77" s="485">
        <f>'8. Routing factors'!AK112*'7. Network costs'!$G$278</f>
        <v>0</v>
      </c>
      <c r="AL77" s="485">
        <f>'8. Routing factors'!AL112*'7. Network costs'!$G$279</f>
        <v>0</v>
      </c>
      <c r="AM77" s="485">
        <f>'8. Routing factors'!AM112*'7. Network costs'!$G$280</f>
        <v>0</v>
      </c>
      <c r="AN77" s="485">
        <f>'8. Routing factors'!AN112*'7. Network costs'!$G$281</f>
        <v>0</v>
      </c>
      <c r="AO77" s="485">
        <f>'8. Routing factors'!AO112*'7. Network costs'!G$282</f>
        <v>0</v>
      </c>
      <c r="AP77" s="485">
        <f>'8. Routing factors'!AP112*'7. Network costs'!$G$283</f>
        <v>0</v>
      </c>
      <c r="AQ77" s="485">
        <f>'8. Routing factors'!AQ112*'7. Network costs'!$G$284</f>
        <v>0</v>
      </c>
      <c r="AR77" s="485">
        <f>'8. Routing factors'!AR112*'7. Network costs'!$G$285</f>
        <v>0</v>
      </c>
      <c r="AS77" s="485">
        <f>'8. Routing factors'!AS112*'7. Network costs'!$G$286</f>
        <v>0</v>
      </c>
      <c r="AT77" s="485">
        <f>'8. Routing factors'!AT112*'7. Network costs'!$G$287</f>
        <v>0</v>
      </c>
      <c r="AU77" s="485">
        <f>'8. Routing factors'!AU112*'7. Network costs'!$G$288</f>
        <v>0</v>
      </c>
      <c r="AV77" s="485">
        <f>'8. Routing factors'!AV112*'7. Network costs'!$G$289</f>
        <v>0</v>
      </c>
      <c r="AW77" s="485">
        <f>'8. Routing factors'!AW112*'7. Network costs'!$G$290</f>
        <v>0</v>
      </c>
      <c r="AX77" s="485">
        <f>'8. Routing factors'!AX112*'7. Network costs'!$G$291</f>
        <v>0</v>
      </c>
      <c r="AY77" s="485">
        <f>'8. Routing factors'!AY112*'7. Network costs'!$G$292</f>
        <v>0</v>
      </c>
      <c r="AZ77" s="485">
        <f>'8. Routing factors'!AZ112*'7. Network costs'!$G$293</f>
        <v>0</v>
      </c>
      <c r="BA77" s="485">
        <f>'8. Routing factors'!BA112*'7. Network costs'!$G$294</f>
        <v>0</v>
      </c>
      <c r="BB77" s="485">
        <f>'8. Routing factors'!BB112*'7. Network costs'!$G$295</f>
        <v>0</v>
      </c>
      <c r="BC77" s="485">
        <f>'8. Routing factors'!BC112*'7. Network costs'!$G$296</f>
        <v>0</v>
      </c>
      <c r="BD77" s="485">
        <f>'8. Routing factors'!BD112*'7. Network costs'!$G$297</f>
        <v>0</v>
      </c>
      <c r="BE77" s="485">
        <f>'8. Routing factors'!BE112*'7. Network costs'!$G$298</f>
        <v>0</v>
      </c>
      <c r="BF77" s="485">
        <f>'8. Routing factors'!BF112*'7. Network costs'!$G$299</f>
        <v>0</v>
      </c>
      <c r="BG77" s="485">
        <f>'8. Routing factors'!BG112*'7. Network costs'!$G$300</f>
        <v>0</v>
      </c>
      <c r="BH77" s="245"/>
      <c r="BI77" s="351">
        <f t="shared" si="5"/>
        <v>0</v>
      </c>
      <c r="BJ77" s="486">
        <f>'2. Traffic'!G235</f>
        <v>0</v>
      </c>
      <c r="BK77" s="487" t="str">
        <f t="shared" si="6"/>
        <v/>
      </c>
    </row>
    <row r="78" spans="3:63">
      <c r="C78" s="256" t="str">
        <f t="shared" si="4"/>
        <v>S30</v>
      </c>
      <c r="D78" s="256" t="str">
        <f t="shared" si="4"/>
        <v>OTHER: complete as required</v>
      </c>
      <c r="E78" s="485">
        <f>'8. Routing factors'!E113*'7. Network costs'!G$246</f>
        <v>0</v>
      </c>
      <c r="F78" s="485">
        <f>'8. Routing factors'!F113*'7. Network costs'!G$247</f>
        <v>0</v>
      </c>
      <c r="G78" s="485">
        <f>'8. Routing factors'!G113*'7. Network costs'!G$248</f>
        <v>0</v>
      </c>
      <c r="H78" s="485">
        <f>'8. Routing factors'!H113*'7. Network costs'!G$249</f>
        <v>0</v>
      </c>
      <c r="I78" s="485">
        <f>'8. Routing factors'!I113*'7. Network costs'!G$250</f>
        <v>0</v>
      </c>
      <c r="J78" s="485">
        <f>'8. Routing factors'!J113*'7. Network costs'!G$251</f>
        <v>0</v>
      </c>
      <c r="K78" s="485">
        <f>'8. Routing factors'!K113*'7. Network costs'!G$252</f>
        <v>0</v>
      </c>
      <c r="L78" s="485">
        <f>'8. Routing factors'!L113*'7. Network costs'!G$253</f>
        <v>0</v>
      </c>
      <c r="M78" s="485">
        <f>'8. Routing factors'!M113*'7. Network costs'!G$254</f>
        <v>0</v>
      </c>
      <c r="N78" s="485">
        <f>'8. Routing factors'!N113*'7. Network costs'!G$255</f>
        <v>0</v>
      </c>
      <c r="O78" s="485">
        <f>'8. Routing factors'!O113*'7. Network costs'!G$256</f>
        <v>0</v>
      </c>
      <c r="P78" s="485">
        <f>'8. Routing factors'!P113*'7. Network costs'!G$257</f>
        <v>0</v>
      </c>
      <c r="Q78" s="485">
        <f>'8. Routing factors'!Q113*'7. Network costs'!$G$258</f>
        <v>0</v>
      </c>
      <c r="R78" s="485">
        <f>'8. Routing factors'!R113*'7. Network costs'!$G$259</f>
        <v>0</v>
      </c>
      <c r="S78" s="485">
        <f>'8. Routing factors'!S113*'7. Network costs'!$G$260</f>
        <v>0</v>
      </c>
      <c r="T78" s="485">
        <f>'8. Routing factors'!T113*'7. Network costs'!$G$261</f>
        <v>0</v>
      </c>
      <c r="U78" s="485">
        <f>'8. Routing factors'!U113*'7. Network costs'!$G$262</f>
        <v>0</v>
      </c>
      <c r="V78" s="485">
        <f>'8. Routing factors'!V113*'7. Network costs'!$G$263</f>
        <v>0</v>
      </c>
      <c r="W78" s="485">
        <f>'8. Routing factors'!W113*'7. Network costs'!$G$264</f>
        <v>0</v>
      </c>
      <c r="X78" s="485">
        <f>'8. Routing factors'!X113*'7. Network costs'!$G$265</f>
        <v>0</v>
      </c>
      <c r="Y78" s="485">
        <f>'8. Routing factors'!Y113*'7. Network costs'!$G$266</f>
        <v>0</v>
      </c>
      <c r="Z78" s="485">
        <f>'8. Routing factors'!Z113*'7. Network costs'!$G$267</f>
        <v>0</v>
      </c>
      <c r="AA78" s="485">
        <f>'8. Routing factors'!AA113*'7. Network costs'!$G$268</f>
        <v>0</v>
      </c>
      <c r="AB78" s="485">
        <f>'8. Routing factors'!AB113*'7. Network costs'!$G$269</f>
        <v>0</v>
      </c>
      <c r="AC78" s="485">
        <f>'8. Routing factors'!AC113*'7. Network costs'!$G$270</f>
        <v>0</v>
      </c>
      <c r="AD78" s="485">
        <f>'8. Routing factors'!AD113*'7. Network costs'!$G$271</f>
        <v>0</v>
      </c>
      <c r="AE78" s="485">
        <f>'8. Routing factors'!AE113*'7. Network costs'!$G$272</f>
        <v>0</v>
      </c>
      <c r="AF78" s="485">
        <f>'8. Routing factors'!AF113*'7. Network costs'!$G$273</f>
        <v>0</v>
      </c>
      <c r="AG78" s="485">
        <f>'8. Routing factors'!AG113*'7. Network costs'!$G$274</f>
        <v>0</v>
      </c>
      <c r="AH78" s="485">
        <f>'8. Routing factors'!AH113*'7. Network costs'!$G$275</f>
        <v>0</v>
      </c>
      <c r="AI78" s="485">
        <f>'8. Routing factors'!AI113*'7. Network costs'!$G$276</f>
        <v>0</v>
      </c>
      <c r="AJ78" s="485">
        <f>'8. Routing factors'!AJ113*'7. Network costs'!$G$277</f>
        <v>0</v>
      </c>
      <c r="AK78" s="485">
        <f>'8. Routing factors'!AK113*'7. Network costs'!$G$278</f>
        <v>0</v>
      </c>
      <c r="AL78" s="485">
        <f>'8. Routing factors'!AL113*'7. Network costs'!$G$279</f>
        <v>0</v>
      </c>
      <c r="AM78" s="485">
        <f>'8. Routing factors'!AM113*'7. Network costs'!$G$280</f>
        <v>0</v>
      </c>
      <c r="AN78" s="485">
        <f>'8. Routing factors'!AN113*'7. Network costs'!$G$281</f>
        <v>0</v>
      </c>
      <c r="AO78" s="485">
        <f>'8. Routing factors'!AO113*'7. Network costs'!G$282</f>
        <v>0</v>
      </c>
      <c r="AP78" s="485">
        <f>'8. Routing factors'!AP113*'7. Network costs'!$G$283</f>
        <v>0</v>
      </c>
      <c r="AQ78" s="485">
        <f>'8. Routing factors'!AQ113*'7. Network costs'!$G$284</f>
        <v>0</v>
      </c>
      <c r="AR78" s="485">
        <f>'8. Routing factors'!AR113*'7. Network costs'!$G$285</f>
        <v>0</v>
      </c>
      <c r="AS78" s="485">
        <f>'8. Routing factors'!AS113*'7. Network costs'!$G$286</f>
        <v>0</v>
      </c>
      <c r="AT78" s="485">
        <f>'8. Routing factors'!AT113*'7. Network costs'!$G$287</f>
        <v>0</v>
      </c>
      <c r="AU78" s="485">
        <f>'8. Routing factors'!AU113*'7. Network costs'!$G$288</f>
        <v>0</v>
      </c>
      <c r="AV78" s="485">
        <f>'8. Routing factors'!AV113*'7. Network costs'!$G$289</f>
        <v>0</v>
      </c>
      <c r="AW78" s="485">
        <f>'8. Routing factors'!AW113*'7. Network costs'!$G$290</f>
        <v>0</v>
      </c>
      <c r="AX78" s="485">
        <f>'8. Routing factors'!AX113*'7. Network costs'!$G$291</f>
        <v>0</v>
      </c>
      <c r="AY78" s="485">
        <f>'8. Routing factors'!AY113*'7. Network costs'!$G$292</f>
        <v>0</v>
      </c>
      <c r="AZ78" s="485">
        <f>'8. Routing factors'!AZ113*'7. Network costs'!$G$293</f>
        <v>0</v>
      </c>
      <c r="BA78" s="485">
        <f>'8. Routing factors'!BA113*'7. Network costs'!$G$294</f>
        <v>0</v>
      </c>
      <c r="BB78" s="485">
        <f>'8. Routing factors'!BB113*'7. Network costs'!$G$295</f>
        <v>0</v>
      </c>
      <c r="BC78" s="485">
        <f>'8. Routing factors'!BC113*'7. Network costs'!$G$296</f>
        <v>0</v>
      </c>
      <c r="BD78" s="485">
        <f>'8. Routing factors'!BD113*'7. Network costs'!$G$297</f>
        <v>0</v>
      </c>
      <c r="BE78" s="485">
        <f>'8. Routing factors'!BE113*'7. Network costs'!$G$298</f>
        <v>0</v>
      </c>
      <c r="BF78" s="485">
        <f>'8. Routing factors'!BF113*'7. Network costs'!$G$299</f>
        <v>0</v>
      </c>
      <c r="BG78" s="485">
        <f>'8. Routing factors'!BG113*'7. Network costs'!$G$300</f>
        <v>0</v>
      </c>
      <c r="BH78" s="245"/>
      <c r="BI78" s="351">
        <f t="shared" si="5"/>
        <v>0</v>
      </c>
      <c r="BJ78" s="486">
        <f>'2. Traffic'!G236</f>
        <v>0</v>
      </c>
      <c r="BK78" s="487" t="str">
        <f t="shared" si="6"/>
        <v/>
      </c>
    </row>
    <row r="79" spans="3:63">
      <c r="C79" s="238"/>
      <c r="D79" s="238" t="s">
        <v>2</v>
      </c>
      <c r="E79" s="488">
        <f t="shared" ref="E79:AG79" si="7">SUM(E49:E78)</f>
        <v>13918967.41424647</v>
      </c>
      <c r="F79" s="488">
        <f t="shared" si="7"/>
        <v>12087904.950467417</v>
      </c>
      <c r="G79" s="488">
        <f t="shared" si="7"/>
        <v>16499600.601640059</v>
      </c>
      <c r="H79" s="488">
        <f t="shared" si="7"/>
        <v>6973868.9586521974</v>
      </c>
      <c r="I79" s="488">
        <f t="shared" si="7"/>
        <v>18434942.166948445</v>
      </c>
      <c r="J79" s="488">
        <f t="shared" si="7"/>
        <v>1573773.9336339177</v>
      </c>
      <c r="K79" s="488">
        <f t="shared" si="7"/>
        <v>558707.87323747692</v>
      </c>
      <c r="L79" s="488">
        <f t="shared" si="7"/>
        <v>74494.383098330261</v>
      </c>
      <c r="M79" s="488">
        <f t="shared" si="7"/>
        <v>2234831.4929499077</v>
      </c>
      <c r="N79" s="488">
        <f t="shared" si="7"/>
        <v>154661.69451831549</v>
      </c>
      <c r="O79" s="488">
        <f t="shared" si="7"/>
        <v>207136.19801560105</v>
      </c>
      <c r="P79" s="488">
        <f t="shared" si="7"/>
        <v>2247989.7459057476</v>
      </c>
      <c r="Q79" s="488">
        <f t="shared" si="7"/>
        <v>279353.93661873846</v>
      </c>
      <c r="R79" s="488">
        <f t="shared" si="7"/>
        <v>397303.37652442825</v>
      </c>
      <c r="S79" s="488">
        <f t="shared" si="7"/>
        <v>372471.91549165139</v>
      </c>
      <c r="T79" s="488">
        <f t="shared" si="7"/>
        <v>5959550.6478664232</v>
      </c>
      <c r="U79" s="488">
        <f t="shared" si="7"/>
        <v>1489887.6619666056</v>
      </c>
      <c r="V79" s="488">
        <f t="shared" si="7"/>
        <v>476764.05182931374</v>
      </c>
      <c r="W79" s="488">
        <f t="shared" si="7"/>
        <v>790888.24421101029</v>
      </c>
      <c r="X79" s="488">
        <f t="shared" si="7"/>
        <v>63271.059536880843</v>
      </c>
      <c r="Y79" s="488">
        <f t="shared" si="7"/>
        <v>464549.97632615909</v>
      </c>
      <c r="Z79" s="488">
        <f t="shared" si="7"/>
        <v>307289.3302806124</v>
      </c>
      <c r="AA79" s="488">
        <f t="shared" si="7"/>
        <v>610371.51029057638</v>
      </c>
      <c r="AB79" s="488">
        <f t="shared" si="7"/>
        <v>983112.37350445008</v>
      </c>
      <c r="AC79" s="488">
        <f t="shared" si="7"/>
        <v>1260989.4893010759</v>
      </c>
      <c r="AD79" s="488">
        <f t="shared" si="7"/>
        <v>0</v>
      </c>
      <c r="AE79" s="488">
        <f t="shared" si="7"/>
        <v>0</v>
      </c>
      <c r="AF79" s="488">
        <f t="shared" si="7"/>
        <v>0</v>
      </c>
      <c r="AG79" s="488">
        <f t="shared" si="7"/>
        <v>0</v>
      </c>
      <c r="AH79" s="488">
        <f t="shared" ref="AH79:BG79" si="8">SUM(AH49:AH78)</f>
        <v>0</v>
      </c>
      <c r="AI79" s="488">
        <f t="shared" si="8"/>
        <v>7122192.6070797704</v>
      </c>
      <c r="AJ79" s="488">
        <f t="shared" si="8"/>
        <v>24837247.838903677</v>
      </c>
      <c r="AK79" s="488">
        <f t="shared" si="8"/>
        <v>7031711.3392289318</v>
      </c>
      <c r="AL79" s="488">
        <f t="shared" si="8"/>
        <v>2997412.6318453462</v>
      </c>
      <c r="AM79" s="488">
        <f t="shared" si="8"/>
        <v>2580614.1581880981</v>
      </c>
      <c r="AN79" s="488">
        <f t="shared" si="8"/>
        <v>3851.6629226688033</v>
      </c>
      <c r="AO79" s="488">
        <f t="shared" si="8"/>
        <v>1883.035206638081</v>
      </c>
      <c r="AP79" s="488">
        <f t="shared" si="8"/>
        <v>2665.5464459515597</v>
      </c>
      <c r="AQ79" s="488">
        <f t="shared" si="8"/>
        <v>15497.363057857905</v>
      </c>
      <c r="AR79" s="488">
        <f t="shared" si="8"/>
        <v>9415.1760331904097</v>
      </c>
      <c r="AS79" s="488">
        <f t="shared" si="8"/>
        <v>10271.101127116812</v>
      </c>
      <c r="AT79" s="488">
        <f t="shared" si="8"/>
        <v>9415.1760331904097</v>
      </c>
      <c r="AU79" s="488">
        <f t="shared" si="8"/>
        <v>821.6880901693446</v>
      </c>
      <c r="AV79" s="488">
        <f t="shared" si="8"/>
        <v>19991.714092050654</v>
      </c>
      <c r="AW79" s="488">
        <f t="shared" si="8"/>
        <v>3998.3428184101322</v>
      </c>
      <c r="AX79" s="488">
        <f t="shared" si="8"/>
        <v>2697.3241293077722</v>
      </c>
      <c r="AY79" s="488">
        <f t="shared" si="8"/>
        <v>0</v>
      </c>
      <c r="AZ79" s="488">
        <f t="shared" si="8"/>
        <v>0</v>
      </c>
      <c r="BA79" s="488">
        <f t="shared" si="8"/>
        <v>0</v>
      </c>
      <c r="BB79" s="488">
        <f t="shared" si="8"/>
        <v>0</v>
      </c>
      <c r="BC79" s="488">
        <f t="shared" si="8"/>
        <v>0</v>
      </c>
      <c r="BD79" s="488">
        <f t="shared" si="8"/>
        <v>0</v>
      </c>
      <c r="BE79" s="488">
        <f t="shared" si="8"/>
        <v>0</v>
      </c>
      <c r="BF79" s="488">
        <f t="shared" si="8"/>
        <v>0</v>
      </c>
      <c r="BG79" s="488">
        <f t="shared" si="8"/>
        <v>0</v>
      </c>
      <c r="BH79" s="32"/>
      <c r="BI79" s="488">
        <f>SUM(BI49:BI78)</f>
        <v>133072369.69226418</v>
      </c>
      <c r="BJ79" s="160"/>
      <c r="BK79" s="160"/>
    </row>
    <row r="80" spans="3:63">
      <c r="C80" s="232"/>
      <c r="D80" s="455"/>
      <c r="E80" s="460" t="str">
        <f>IF(ROUND(E79,0)=ROUND('7. Network costs'!$G$246,0),"OK", "ERROR")</f>
        <v>OK</v>
      </c>
      <c r="F80" s="460" t="str">
        <f>IF(ROUND(F79,0)=ROUND('7. Network costs'!$G$247,0),"OK", "ERROR")</f>
        <v>OK</v>
      </c>
      <c r="G80" s="460" t="str">
        <f>IF(ROUND(G79,0)=ROUND('7. Network costs'!$G$248,0),"OK", "ERROR")</f>
        <v>OK</v>
      </c>
      <c r="H80" s="460" t="str">
        <f>IF(ROUND(H79,0)=ROUND('7. Network costs'!$G$249,0),"OK", "ERROR")</f>
        <v>OK</v>
      </c>
      <c r="I80" s="460" t="str">
        <f>IF(ROUND(I79,0)=ROUND('7. Network costs'!$G$250,0),"OK", "ERROR")</f>
        <v>OK</v>
      </c>
      <c r="J80" s="460" t="str">
        <f>IF(ROUND(J79,0)=ROUND('7. Network costs'!$G$251,0),"OK", "ERROR")</f>
        <v>OK</v>
      </c>
      <c r="K80" s="460" t="str">
        <f>IF(ROUND(K79,0)=ROUND('7. Network costs'!$G$252,0),"OK", "ERROR")</f>
        <v>OK</v>
      </c>
      <c r="L80" s="460" t="str">
        <f>IF(ROUND(L79,0)=ROUND('7. Network costs'!$G$253,0),"OK", "ERROR")</f>
        <v>OK</v>
      </c>
      <c r="M80" s="460" t="str">
        <f>IF(ROUND(M79,0)=ROUND('7. Network costs'!$G$254,0),"OK", "ERROR")</f>
        <v>OK</v>
      </c>
      <c r="N80" s="460" t="str">
        <f>IF(ROUND(N79,0)=ROUND('7. Network costs'!$G$255,0),"OK", "ERROR")</f>
        <v>OK</v>
      </c>
      <c r="O80" s="460" t="str">
        <f>IF(ROUND(O79,0)=ROUND('7. Network costs'!$G$256,0),"OK", "ERROR")</f>
        <v>OK</v>
      </c>
      <c r="P80" s="460" t="str">
        <f>IF(ROUND(P79,0)=ROUND('7. Network costs'!$G$257,0),"OK", "ERROR")</f>
        <v>OK</v>
      </c>
      <c r="Q80" s="460" t="str">
        <f>IF(ROUND(Q79,0)=ROUND('7. Network costs'!$G$258,0),"OK", "ERROR")</f>
        <v>OK</v>
      </c>
      <c r="R80" s="460" t="str">
        <f>IF(ROUND(R79,0)=ROUND('7. Network costs'!$G$259,0),"OK", "ERROR")</f>
        <v>OK</v>
      </c>
      <c r="S80" s="460" t="str">
        <f>IF(ROUND(S79,0)=ROUND('7. Network costs'!$G$260,0),"OK", "ERROR")</f>
        <v>OK</v>
      </c>
      <c r="T80" s="460" t="str">
        <f>IF(ROUND(T79,0)=ROUND('7. Network costs'!$G$261,0),"OK", "ERROR")</f>
        <v>OK</v>
      </c>
      <c r="U80" s="460" t="str">
        <f>IF(ROUND(U79,0)=ROUND('7. Network costs'!$G$262,0),"OK", "ERROR")</f>
        <v>OK</v>
      </c>
      <c r="V80" s="460" t="str">
        <f>IF(ROUND(V79,0)=ROUND('7. Network costs'!$G$263,0),"OK", "ERROR")</f>
        <v>OK</v>
      </c>
      <c r="W80" s="460" t="str">
        <f>IF(ROUND(W79,0)=ROUND('7. Network costs'!$G$264,0),"OK", "ERROR")</f>
        <v>OK</v>
      </c>
      <c r="X80" s="460" t="str">
        <f>IF(ROUND(X79,0)=ROUND('7. Network costs'!$G$265,0),"OK", "ERROR")</f>
        <v>OK</v>
      </c>
      <c r="Y80" s="460" t="str">
        <f>IF(ROUND(Y79,0)=ROUND('7. Network costs'!$G$266,0),"OK", "ERROR")</f>
        <v>OK</v>
      </c>
      <c r="Z80" s="460" t="str">
        <f>IF(ROUND(Z79,0)=ROUND('7. Network costs'!$G$267,0),"OK", "ERROR")</f>
        <v>OK</v>
      </c>
      <c r="AA80" s="460" t="str">
        <f>IF(ROUND(AA79,0)=ROUND('7. Network costs'!$G$268,0),"OK", "ERROR")</f>
        <v>OK</v>
      </c>
      <c r="AB80" s="460" t="str">
        <f>IF(ROUND(AB79,0)=ROUND('7. Network costs'!$G$269,0),"OK", "ERROR")</f>
        <v>OK</v>
      </c>
      <c r="AC80" s="460" t="str">
        <f>IF(ROUND(AC79,0)=ROUND('7. Network costs'!$G$270,0),"OK", "ERROR")</f>
        <v>OK</v>
      </c>
      <c r="AD80" s="460" t="str">
        <f>IF(ROUND(AD79,0)=ROUND('7. Network costs'!$G$271,0),"OK", "ERROR")</f>
        <v>OK</v>
      </c>
      <c r="AE80" s="460" t="str">
        <f>IF(ROUND(AE79,0)=ROUND('7. Network costs'!$G$272,0),"OK", "ERROR")</f>
        <v>OK</v>
      </c>
      <c r="AF80" s="460" t="str">
        <f>IF(ROUND(AF79,0)=ROUND('7. Network costs'!$G$273,0),"OK", "ERROR")</f>
        <v>OK</v>
      </c>
      <c r="AG80" s="460" t="str">
        <f>IF(ROUND(AG79,0)=ROUND('7. Network costs'!$G$274,0),"OK", "ERROR")</f>
        <v>OK</v>
      </c>
      <c r="AH80" s="460" t="str">
        <f>IF(ROUND(AH79,0)=ROUND('7. Network costs'!$G$275,0),"OK", "ERROR")</f>
        <v>OK</v>
      </c>
      <c r="AI80" s="460" t="str">
        <f>IF(ROUND(AI79,0)=ROUND('7. Network costs'!$G$276,0),"OK", "ERROR")</f>
        <v>OK</v>
      </c>
      <c r="AJ80" s="460" t="str">
        <f>IF(ROUND(AJ79,0)=ROUND('7. Network costs'!$G$277,0),"OK", "ERROR")</f>
        <v>OK</v>
      </c>
      <c r="AK80" s="460" t="str">
        <f>IF(ROUND(AK79,0)=ROUND('7. Network costs'!$G$278,0),"OK", "ERROR")</f>
        <v>OK</v>
      </c>
      <c r="AL80" s="460" t="str">
        <f>IF(ROUND(AL79,0)=ROUND('7. Network costs'!$G$279,0),"OK", "ERROR")</f>
        <v>OK</v>
      </c>
      <c r="AM80" s="460" t="str">
        <f>IF(ROUND(AM79,0)=ROUND('7. Network costs'!$G$280,0),"OK", "ERROR")</f>
        <v>OK</v>
      </c>
      <c r="AN80" s="460" t="str">
        <f>IF(ROUND(AN79,0)=ROUND('7. Network costs'!$G$281,0),"OK", "ERROR")</f>
        <v>OK</v>
      </c>
      <c r="AO80" s="460" t="str">
        <f>IF(ROUND(AO79,0)=ROUND('7. Network costs'!$G$282,0),"OK", "ERROR")</f>
        <v>OK</v>
      </c>
      <c r="AP80" s="460" t="str">
        <f>IF(ROUND(AP79,0)=ROUND('7. Network costs'!$G$283,0),"OK", "ERROR")</f>
        <v>OK</v>
      </c>
      <c r="AQ80" s="460" t="str">
        <f>IF(ROUND(AQ79,0)=ROUND('7. Network costs'!$G$284,0),"OK", "ERROR")</f>
        <v>OK</v>
      </c>
      <c r="AR80" s="460" t="str">
        <f>IF(ROUND(AR79,0)=ROUND('7. Network costs'!$G$285,0),"OK", "ERROR")</f>
        <v>OK</v>
      </c>
      <c r="AS80" s="460" t="str">
        <f>IF(ROUND(AS79,0)=ROUND('7. Network costs'!$G$286,0),"OK", "ERROR")</f>
        <v>OK</v>
      </c>
      <c r="AT80" s="460" t="str">
        <f>IF(ROUND(AT79,0)=ROUND('7. Network costs'!$G$287,0),"OK", "ERROR")</f>
        <v>OK</v>
      </c>
      <c r="AU80" s="460" t="str">
        <f>IF(ROUND(AU79,0)=ROUND('7. Network costs'!$G$288,0),"OK", "ERROR")</f>
        <v>OK</v>
      </c>
      <c r="AV80" s="460" t="str">
        <f>IF(ROUND(AV79,0)=ROUND('7. Network costs'!$G$289,0),"OK", "ERROR")</f>
        <v>OK</v>
      </c>
      <c r="AW80" s="460" t="str">
        <f>IF(ROUND(AW79,0)=ROUND('7. Network costs'!$G$290,0),"OK", "ERROR")</f>
        <v>OK</v>
      </c>
      <c r="AX80" s="460" t="str">
        <f>IF(ROUND(AX79,0)=ROUND('7. Network costs'!$G$291,0),"OK", "ERROR")</f>
        <v>OK</v>
      </c>
      <c r="AY80" s="460" t="str">
        <f>IF(ROUND(AY79,0)=ROUND('7. Network costs'!$G$292,0),"OK", "ERROR")</f>
        <v>OK</v>
      </c>
      <c r="AZ80" s="460" t="str">
        <f>IF(ROUND(AZ79,0)=ROUND('7. Network costs'!$G$293,0),"OK", "ERROR")</f>
        <v>OK</v>
      </c>
      <c r="BA80" s="460" t="str">
        <f>IF(ROUND(BA79,0)=ROUND('7. Network costs'!$G$294,0),"OK", "ERROR")</f>
        <v>OK</v>
      </c>
      <c r="BB80" s="460" t="str">
        <f>IF(ROUND(BB79,0)=ROUND('7. Network costs'!$G$295,0),"OK", "ERROR")</f>
        <v>OK</v>
      </c>
      <c r="BC80" s="460" t="str">
        <f>IF(ROUND(BC79,0)=ROUND('7. Network costs'!$G$296,0),"OK", "ERROR")</f>
        <v>OK</v>
      </c>
      <c r="BD80" s="460" t="str">
        <f>IF(ROUND(BD79,0)=ROUND('7. Network costs'!$G$297,0),"OK", "ERROR")</f>
        <v>OK</v>
      </c>
      <c r="BE80" s="460" t="str">
        <f>IF(ROUND(BE79,0)=ROUND('7. Network costs'!$G$298,0),"OK", "ERROR")</f>
        <v>OK</v>
      </c>
      <c r="BF80" s="460" t="str">
        <f>IF(ROUND(BF79,0)=ROUND('7. Network costs'!$G$299,0),"OK", "ERROR")</f>
        <v>OK</v>
      </c>
      <c r="BG80" s="460" t="str">
        <f>IF(ROUND(BG79,0)=ROUND('7. Network costs'!$G$300,0),"OK", "ERROR")</f>
        <v>OK</v>
      </c>
      <c r="BH80" s="232"/>
      <c r="BI80" s="460" t="str">
        <f>IF(ROUND(BI79,0)=ROUND('7. Network costs'!G301,0),"Ok", "Not ok")</f>
        <v>Ok</v>
      </c>
      <c r="BJ80" s="489"/>
      <c r="BK80" s="232"/>
    </row>
    <row r="81" spans="3:63">
      <c r="AH81" s="223"/>
      <c r="BG81"/>
    </row>
    <row r="82" spans="3:63" s="713" customFormat="1" ht="51">
      <c r="C82" s="705">
        <f>'C. Masterfiles'!D145</f>
        <v>2016</v>
      </c>
      <c r="D82" s="705" t="s">
        <v>285</v>
      </c>
      <c r="E82" s="705" t="str">
        <f t="shared" ref="E82:BG82" si="9">E47</f>
        <v>TRX</v>
      </c>
      <c r="F82" s="705" t="str">
        <f t="shared" si="9"/>
        <v>Radio</v>
      </c>
      <c r="G82" s="705" t="str">
        <f t="shared" si="9"/>
        <v>BTS</v>
      </c>
      <c r="H82" s="705" t="str">
        <f t="shared" si="9"/>
        <v>Node B</v>
      </c>
      <c r="I82" s="705" t="str">
        <f t="shared" si="9"/>
        <v>BSC</v>
      </c>
      <c r="J82" s="705" t="str">
        <f t="shared" si="9"/>
        <v>RNC</v>
      </c>
      <c r="K82" s="705" t="str">
        <f t="shared" si="9"/>
        <v>MSC</v>
      </c>
      <c r="L82" s="705" t="str">
        <f t="shared" si="9"/>
        <v>HLR</v>
      </c>
      <c r="M82" s="705" t="str">
        <f t="shared" si="9"/>
        <v>PPP</v>
      </c>
      <c r="N82" s="705" t="str">
        <f t="shared" si="9"/>
        <v>SMSG</v>
      </c>
      <c r="O82" s="705" t="str">
        <f t="shared" si="9"/>
        <v>SMSC</v>
      </c>
      <c r="P82" s="705" t="str">
        <f t="shared" si="9"/>
        <v>MMSC</v>
      </c>
      <c r="Q82" s="705" t="str">
        <f t="shared" si="9"/>
        <v>VMS</v>
      </c>
      <c r="R82" s="705" t="str">
        <f t="shared" si="9"/>
        <v>NMS</v>
      </c>
      <c r="S82" s="705" t="str">
        <f t="shared" si="9"/>
        <v>OSS</v>
      </c>
      <c r="T82" s="705" t="str">
        <f t="shared" si="9"/>
        <v>GPRS</v>
      </c>
      <c r="U82" s="705" t="str">
        <f t="shared" si="9"/>
        <v>BIL</v>
      </c>
      <c r="V82" s="705" t="str">
        <f t="shared" si="9"/>
        <v>IBIL</v>
      </c>
      <c r="W82" s="705" t="str">
        <f t="shared" si="9"/>
        <v>IGW</v>
      </c>
      <c r="X82" s="705" t="str">
        <f t="shared" si="9"/>
        <v>INT</v>
      </c>
      <c r="Y82" s="705" t="str">
        <f t="shared" si="9"/>
        <v>SGSN</v>
      </c>
      <c r="Z82" s="705" t="str">
        <f t="shared" si="9"/>
        <v>GGSN</v>
      </c>
      <c r="AA82" s="705" t="str">
        <f t="shared" si="9"/>
        <v>IN/NGN</v>
      </c>
      <c r="AB82" s="705" t="str">
        <f t="shared" si="9"/>
        <v>eNodeB</v>
      </c>
      <c r="AC82" s="705" t="str">
        <f t="shared" si="9"/>
        <v>eNodeB Radio</v>
      </c>
      <c r="AD82" s="705" t="str">
        <f t="shared" si="9"/>
        <v>OTHER</v>
      </c>
      <c r="AE82" s="705" t="str">
        <f t="shared" si="9"/>
        <v>OTHER</v>
      </c>
      <c r="AF82" s="705" t="str">
        <f t="shared" si="9"/>
        <v>OTHER</v>
      </c>
      <c r="AG82" s="705" t="str">
        <f t="shared" si="9"/>
        <v>OTHER</v>
      </c>
      <c r="AH82" s="705" t="str">
        <f t="shared" si="9"/>
        <v>OTHER</v>
      </c>
      <c r="AI82" s="705" t="str">
        <f t="shared" si="9"/>
        <v>BTS-BSC</v>
      </c>
      <c r="AJ82" s="705" t="str">
        <f t="shared" si="9"/>
        <v>Node B-RNC</v>
      </c>
      <c r="AK82" s="705" t="str">
        <f t="shared" si="9"/>
        <v>BSC-MSC</v>
      </c>
      <c r="AL82" s="705" t="str">
        <f t="shared" si="9"/>
        <v>RNC-MSC</v>
      </c>
      <c r="AM82" s="705" t="str">
        <f t="shared" si="9"/>
        <v>MSC-MSC</v>
      </c>
      <c r="AN82" s="705" t="str">
        <f t="shared" si="9"/>
        <v>MSC-PPP</v>
      </c>
      <c r="AO82" s="705" t="str">
        <f t="shared" si="9"/>
        <v>MSC-HLR</v>
      </c>
      <c r="AP82" s="705" t="str">
        <f t="shared" si="9"/>
        <v>MSC-SMS</v>
      </c>
      <c r="AQ82" s="705" t="str">
        <f t="shared" si="9"/>
        <v>MSC-MMS</v>
      </c>
      <c r="AR82" s="705" t="str">
        <f t="shared" si="9"/>
        <v>MSC-OSS</v>
      </c>
      <c r="AS82" s="705" t="str">
        <f t="shared" si="9"/>
        <v>MSC-GPRS</v>
      </c>
      <c r="AT82" s="705" t="str">
        <f t="shared" si="9"/>
        <v>MSC-BIL</v>
      </c>
      <c r="AU82" s="705" t="str">
        <f t="shared" si="9"/>
        <v>MSC-IBIL</v>
      </c>
      <c r="AV82" s="705" t="str">
        <f t="shared" si="9"/>
        <v>MSC-IGW</v>
      </c>
      <c r="AW82" s="705" t="str">
        <f t="shared" si="9"/>
        <v>MSC-INT</v>
      </c>
      <c r="AX82" s="705" t="str">
        <f t="shared" si="9"/>
        <v>MSC-IN/NGIN</v>
      </c>
      <c r="AY82" s="705" t="str">
        <f t="shared" si="9"/>
        <v>eNodeB-MSC</v>
      </c>
      <c r="AZ82" s="705" t="str">
        <f t="shared" si="9"/>
        <v>OTHER: complete as required</v>
      </c>
      <c r="BA82" s="705" t="str">
        <f t="shared" si="9"/>
        <v>OTHER: complete as required</v>
      </c>
      <c r="BB82" s="705" t="str">
        <f t="shared" si="9"/>
        <v>OTHER: complete as required</v>
      </c>
      <c r="BC82" s="705" t="str">
        <f t="shared" si="9"/>
        <v>OTHER: complete as required</v>
      </c>
      <c r="BD82" s="705" t="str">
        <f t="shared" si="9"/>
        <v>OTHER: complete as required</v>
      </c>
      <c r="BE82" s="705" t="str">
        <f t="shared" si="9"/>
        <v>OTHER: complete as required</v>
      </c>
      <c r="BF82" s="705" t="str">
        <f t="shared" si="9"/>
        <v>OTHER: complete as required</v>
      </c>
      <c r="BG82" s="705" t="str">
        <f t="shared" si="9"/>
        <v>OTHER: complete as required</v>
      </c>
      <c r="BH82" s="708"/>
      <c r="BI82" s="709" t="s">
        <v>426</v>
      </c>
      <c r="BJ82" s="709" t="s">
        <v>488</v>
      </c>
      <c r="BK82" s="709" t="s">
        <v>489</v>
      </c>
    </row>
    <row r="83" spans="3:63">
      <c r="C83" s="276"/>
      <c r="D83" s="276"/>
      <c r="E83" s="406" t="s">
        <v>258</v>
      </c>
      <c r="F83" s="406" t="s">
        <v>258</v>
      </c>
      <c r="G83" s="406" t="s">
        <v>258</v>
      </c>
      <c r="H83" s="406" t="s">
        <v>258</v>
      </c>
      <c r="I83" s="406" t="s">
        <v>258</v>
      </c>
      <c r="J83" s="406" t="s">
        <v>258</v>
      </c>
      <c r="K83" s="406" t="s">
        <v>258</v>
      </c>
      <c r="L83" s="406" t="s">
        <v>258</v>
      </c>
      <c r="M83" s="406" t="s">
        <v>258</v>
      </c>
      <c r="N83" s="406" t="s">
        <v>258</v>
      </c>
      <c r="O83" s="406" t="s">
        <v>258</v>
      </c>
      <c r="P83" s="406" t="s">
        <v>258</v>
      </c>
      <c r="Q83" s="406" t="s">
        <v>258</v>
      </c>
      <c r="R83" s="406" t="s">
        <v>258</v>
      </c>
      <c r="S83" s="406" t="s">
        <v>258</v>
      </c>
      <c r="T83" s="406" t="s">
        <v>258</v>
      </c>
      <c r="U83" s="406" t="s">
        <v>258</v>
      </c>
      <c r="V83" s="406" t="s">
        <v>258</v>
      </c>
      <c r="W83" s="406" t="s">
        <v>258</v>
      </c>
      <c r="X83" s="406" t="s">
        <v>258</v>
      </c>
      <c r="Y83" s="406" t="s">
        <v>258</v>
      </c>
      <c r="Z83" s="406" t="s">
        <v>258</v>
      </c>
      <c r="AA83" s="406" t="s">
        <v>258</v>
      </c>
      <c r="AB83" s="406" t="s">
        <v>258</v>
      </c>
      <c r="AC83" s="406" t="s">
        <v>258</v>
      </c>
      <c r="AD83" s="406" t="s">
        <v>258</v>
      </c>
      <c r="AE83" s="406" t="s">
        <v>258</v>
      </c>
      <c r="AF83" s="406" t="s">
        <v>258</v>
      </c>
      <c r="AG83" s="406" t="s">
        <v>258</v>
      </c>
      <c r="AH83" s="406" t="s">
        <v>258</v>
      </c>
      <c r="AI83" s="406" t="s">
        <v>258</v>
      </c>
      <c r="AJ83" s="406" t="s">
        <v>258</v>
      </c>
      <c r="AK83" s="406" t="s">
        <v>258</v>
      </c>
      <c r="AL83" s="406" t="s">
        <v>258</v>
      </c>
      <c r="AM83" s="406" t="s">
        <v>258</v>
      </c>
      <c r="AN83" s="406" t="s">
        <v>258</v>
      </c>
      <c r="AO83" s="406" t="s">
        <v>258</v>
      </c>
      <c r="AP83" s="406" t="s">
        <v>258</v>
      </c>
      <c r="AQ83" s="406" t="s">
        <v>258</v>
      </c>
      <c r="AR83" s="406" t="s">
        <v>258</v>
      </c>
      <c r="AS83" s="406" t="s">
        <v>258</v>
      </c>
      <c r="AT83" s="406" t="s">
        <v>258</v>
      </c>
      <c r="AU83" s="406" t="s">
        <v>258</v>
      </c>
      <c r="AV83" s="406" t="s">
        <v>258</v>
      </c>
      <c r="AW83" s="406" t="s">
        <v>258</v>
      </c>
      <c r="AX83" s="406" t="s">
        <v>258</v>
      </c>
      <c r="AY83" s="406" t="s">
        <v>258</v>
      </c>
      <c r="AZ83" s="406" t="s">
        <v>258</v>
      </c>
      <c r="BA83" s="406" t="s">
        <v>258</v>
      </c>
      <c r="BB83" s="406" t="s">
        <v>258</v>
      </c>
      <c r="BC83" s="406" t="s">
        <v>258</v>
      </c>
      <c r="BD83" s="406" t="s">
        <v>258</v>
      </c>
      <c r="BE83" s="406" t="s">
        <v>258</v>
      </c>
      <c r="BF83" s="406" t="s">
        <v>258</v>
      </c>
      <c r="BG83" s="406" t="s">
        <v>258</v>
      </c>
      <c r="BH83" s="321"/>
      <c r="BI83" s="407" t="str">
        <f>BI48</f>
        <v>Euro</v>
      </c>
      <c r="BJ83" s="407" t="str">
        <f>BJ48</f>
        <v>Millions</v>
      </c>
      <c r="BK83" s="407" t="str">
        <f>BK48</f>
        <v>Euro</v>
      </c>
    </row>
    <row r="84" spans="3:63">
      <c r="C84" s="256" t="str">
        <f t="shared" ref="C84:D113" si="10">C49</f>
        <v>S01</v>
      </c>
      <c r="D84" s="256" t="str">
        <f t="shared" si="10"/>
        <v>Повиквания в мрежата (On Net calls)</v>
      </c>
      <c r="E84" s="485">
        <f>'8. Routing factors'!E118*'7. Network costs'!$H$246</f>
        <v>10632996.767777763</v>
      </c>
      <c r="F84" s="485">
        <f>'8. Routing factors'!F118*'7. Network costs'!$H$247</f>
        <v>7215882.8724330775</v>
      </c>
      <c r="G84" s="485">
        <f>'8. Routing factors'!G118*'7. Network costs'!$H$248</f>
        <v>12353203.544799134</v>
      </c>
      <c r="H84" s="485">
        <f>'8. Routing factors'!H118*'7. Network costs'!$H$249</f>
        <v>4069508.784889095</v>
      </c>
      <c r="I84" s="485">
        <f>'8. Routing factors'!I118*'7. Network costs'!$H$250</f>
        <v>13754804.75924697</v>
      </c>
      <c r="J84" s="485">
        <f>'8. Routing factors'!J118*'7. Network costs'!$H$251</f>
        <v>913417.62376856059</v>
      </c>
      <c r="K84" s="485">
        <f>'8. Routing factors'!K118*'7. Network costs'!$H$252</f>
        <v>314889.91206459393</v>
      </c>
      <c r="L84" s="485">
        <f>'8. Routing factors'!L118*'7. Network costs'!$H$253</f>
        <v>32965.226001101364</v>
      </c>
      <c r="M84" s="485">
        <f>'8. Routing factors'!M118*'7. Network costs'!$H$254</f>
        <v>988956.78003304068</v>
      </c>
      <c r="N84" s="485">
        <f>'8. Routing factors'!N118*'7. Network costs'!$H$255</f>
        <v>0</v>
      </c>
      <c r="O84" s="485">
        <f>'8. Routing factors'!O118*'7. Network costs'!$H$256</f>
        <v>0</v>
      </c>
      <c r="P84" s="485">
        <f>'8. Routing factors'!P118*'7. Network costs'!$H$257</f>
        <v>0</v>
      </c>
      <c r="Q84" s="485">
        <f>'8. Routing factors'!Q118*'7. Network costs'!$H$258</f>
        <v>0</v>
      </c>
      <c r="R84" s="485">
        <f>'8. Routing factors'!R118*'7. Network costs'!$H$259</f>
        <v>175814.5386725406</v>
      </c>
      <c r="S84" s="485">
        <f>'8. Routing factors'!S118*'7. Network costs'!$H$260</f>
        <v>164826.13000550683</v>
      </c>
      <c r="T84" s="485">
        <f>'8. Routing factors'!T118*'7. Network costs'!$H$261</f>
        <v>0</v>
      </c>
      <c r="U84" s="485">
        <f>'8. Routing factors'!U118*'7. Network costs'!$H$262</f>
        <v>737637.8756446779</v>
      </c>
      <c r="V84" s="485">
        <f>'8. Routing factors'!V118*'7. Network costs'!$H$263</f>
        <v>0</v>
      </c>
      <c r="W84" s="485">
        <f>'8. Routing factors'!W118*'7. Network costs'!$H$264</f>
        <v>0</v>
      </c>
      <c r="X84" s="485">
        <f>'8. Routing factors'!X118*'7. Network costs'!$H$265</f>
        <v>0</v>
      </c>
      <c r="Y84" s="485">
        <f>'8. Routing factors'!Y118*'7. Network costs'!$H$266</f>
        <v>0</v>
      </c>
      <c r="Z84" s="485">
        <f>'8. Routing factors'!Z118*'7. Network costs'!$H$267</f>
        <v>0</v>
      </c>
      <c r="AA84" s="485">
        <f>'8. Routing factors'!AA118*'7. Network costs'!$H$268</f>
        <v>0</v>
      </c>
      <c r="AB84" s="485">
        <f>'8. Routing factors'!AB118*'7. Network costs'!$H$269</f>
        <v>973488.74354877078</v>
      </c>
      <c r="AC84" s="485">
        <f>'8. Routing factors'!AC118*'7. Network costs'!$H$270</f>
        <v>1271147.3414530351</v>
      </c>
      <c r="AD84" s="485">
        <f>'8. Routing factors'!AD118*'7. Network costs'!$H$271</f>
        <v>0</v>
      </c>
      <c r="AE84" s="485">
        <f>'8. Routing factors'!AE118*'7. Network costs'!$H$272</f>
        <v>0</v>
      </c>
      <c r="AF84" s="485">
        <f>'8. Routing factors'!AF118*'7. Network costs'!$H$273</f>
        <v>0</v>
      </c>
      <c r="AG84" s="485">
        <f>'8. Routing factors'!AG118*'7. Network costs'!$H$274</f>
        <v>0</v>
      </c>
      <c r="AH84" s="485">
        <f>'8. Routing factors'!AH118*'7. Network costs'!$H$275</f>
        <v>0</v>
      </c>
      <c r="AI84" s="485">
        <f>'8. Routing factors'!AI118*'7. Network costs'!$H$276</f>
        <v>5425565.0876097707</v>
      </c>
      <c r="AJ84" s="485">
        <f>'8. Routing factors'!AJ118*'7. Network costs'!$H$277</f>
        <v>14735283.465793865</v>
      </c>
      <c r="AK84" s="485">
        <f>'8. Routing factors'!AK118*'7. Network costs'!$H$278</f>
        <v>5316188.0687846281</v>
      </c>
      <c r="AL84" s="485">
        <f>'8. Routing factors'!AL118*'7. Network costs'!$H$279</f>
        <v>1766208.7022891077</v>
      </c>
      <c r="AM84" s="485">
        <f>'8. Routing factors'!AM118*'7. Network costs'!$H$280</f>
        <v>1998223.5946145307</v>
      </c>
      <c r="AN84" s="485">
        <f>'8. Routing factors'!AN118*'7. Network costs'!$H$281</f>
        <v>1716.964630333563</v>
      </c>
      <c r="AO84" s="485">
        <f>'8. Routing factors'!AO118*'7. Network costs'!H$282</f>
        <v>839.40493038529746</v>
      </c>
      <c r="AP84" s="485">
        <f>'8. Routing factors'!AP118*'7. Network costs'!$H$283</f>
        <v>0</v>
      </c>
      <c r="AQ84" s="485">
        <f>'8. Routing factors'!AQ118*'7. Network costs'!$H$284</f>
        <v>0</v>
      </c>
      <c r="AR84" s="485">
        <f>'8. Routing factors'!AR118*'7. Network costs'!$H$285</f>
        <v>4197.0246519264883</v>
      </c>
      <c r="AS84" s="485">
        <f>'8. Routing factors'!AS118*'7. Network costs'!$H$286</f>
        <v>0</v>
      </c>
      <c r="AT84" s="485">
        <f>'8. Routing factors'!AT118*'7. Network costs'!$H$287</f>
        <v>4695.6819713172372</v>
      </c>
      <c r="AU84" s="485">
        <f>'8. Routing factors'!AU118*'7. Network costs'!$H$288</f>
        <v>0</v>
      </c>
      <c r="AV84" s="485">
        <f>'8. Routing factors'!AV118*'7. Network costs'!$H$289</f>
        <v>0</v>
      </c>
      <c r="AW84" s="485">
        <f>'8. Routing factors'!AW118*'7. Network costs'!$H$290</f>
        <v>0</v>
      </c>
      <c r="AX84" s="485">
        <f>'8. Routing factors'!AX118*'7. Network costs'!$H$291</f>
        <v>0</v>
      </c>
      <c r="AY84" s="485">
        <f>'8. Routing factors'!AY118*'7. Network costs'!$H$292</f>
        <v>0</v>
      </c>
      <c r="AZ84" s="485">
        <f>'8. Routing factors'!AZ118*'7. Network costs'!$H$293</f>
        <v>0</v>
      </c>
      <c r="BA84" s="485">
        <f>'8. Routing factors'!BA118*'7. Network costs'!$H$294</f>
        <v>0</v>
      </c>
      <c r="BB84" s="485">
        <f>'8. Routing factors'!BB118*'7. Network costs'!$H$295</f>
        <v>0</v>
      </c>
      <c r="BC84" s="485">
        <f>'8. Routing factors'!BC118*'7. Network costs'!$H$296</f>
        <v>0</v>
      </c>
      <c r="BD84" s="485">
        <f>'8. Routing factors'!BD118*'7. Network costs'!$H$297</f>
        <v>0</v>
      </c>
      <c r="BE84" s="485">
        <f>'8. Routing factors'!BE118*'7. Network costs'!$H$298</f>
        <v>0</v>
      </c>
      <c r="BF84" s="485">
        <f>'8. Routing factors'!BF118*'7. Network costs'!$H$299</f>
        <v>0</v>
      </c>
      <c r="BG84" s="485">
        <f>'8. Routing factors'!BG118*'7. Network costs'!$H$300</f>
        <v>0</v>
      </c>
      <c r="BH84" s="245"/>
      <c r="BI84" s="351">
        <f>SUM(E84:BG84)</f>
        <v>82852458.89561373</v>
      </c>
      <c r="BJ84" s="486">
        <f>'2. Traffic'!H207</f>
        <v>5202</v>
      </c>
      <c r="BK84" s="487">
        <f>IF(BI84=0,"",BI84/BJ84/1000000)</f>
        <v>1.5927039387853465E-2</v>
      </c>
    </row>
    <row r="85" spans="3:63">
      <c r="C85" s="256" t="str">
        <f t="shared" si="10"/>
        <v>S02</v>
      </c>
      <c r="D85" s="256" t="str">
        <f t="shared" si="10"/>
        <v>Изходящи повиквания към фиксирана линия (Outgoing Calls to Fixed Line)</v>
      </c>
      <c r="E85" s="485">
        <f>'8. Routing factors'!E119*'7. Network costs'!$H$246</f>
        <v>85464.681028704188</v>
      </c>
      <c r="F85" s="485">
        <f>'8. Routing factors'!F119*'7. Network costs'!$H$247</f>
        <v>57998.995156458637</v>
      </c>
      <c r="G85" s="485">
        <f>'8. Routing factors'!G119*'7. Network costs'!$H$248</f>
        <v>99291.16162607132</v>
      </c>
      <c r="H85" s="485">
        <f>'8. Routing factors'!H119*'7. Network costs'!$H$249</f>
        <v>32709.430637468748</v>
      </c>
      <c r="I85" s="485">
        <f>'8. Routing factors'!I119*'7. Network costs'!$H$250</f>
        <v>110556.7910002128</v>
      </c>
      <c r="J85" s="485">
        <f>'8. Routing factors'!J119*'7. Network costs'!$H$251</f>
        <v>7341.7633397524405</v>
      </c>
      <c r="K85" s="485">
        <f>'8. Routing factors'!K119*'7. Network costs'!$H$252</f>
        <v>3796.4789910373056</v>
      </c>
      <c r="L85" s="485">
        <f>'8. Routing factors'!L119*'7. Network costs'!$H$253</f>
        <v>529.92822000304</v>
      </c>
      <c r="M85" s="485">
        <f>'8. Routing factors'!M119*'7. Network costs'!$H$254</f>
        <v>15897.846600091198</v>
      </c>
      <c r="N85" s="485">
        <f>'8. Routing factors'!N119*'7. Network costs'!$H$255</f>
        <v>0</v>
      </c>
      <c r="O85" s="485">
        <f>'8. Routing factors'!O119*'7. Network costs'!$H$256</f>
        <v>0</v>
      </c>
      <c r="P85" s="485">
        <f>'8. Routing factors'!P119*'7. Network costs'!$H$257</f>
        <v>0</v>
      </c>
      <c r="Q85" s="485">
        <f>'8. Routing factors'!Q119*'7. Network costs'!$H$258</f>
        <v>0</v>
      </c>
      <c r="R85" s="485">
        <f>'8. Routing factors'!R119*'7. Network costs'!$H$259</f>
        <v>2826.2838400162132</v>
      </c>
      <c r="S85" s="485">
        <f>'8. Routing factors'!S119*'7. Network costs'!$H$260</f>
        <v>2649.6411000152002</v>
      </c>
      <c r="T85" s="485">
        <f>'8. Routing factors'!T119*'7. Network costs'!$H$261</f>
        <v>0</v>
      </c>
      <c r="U85" s="485">
        <f>'8. Routing factors'!U119*'7. Network costs'!$H$262</f>
        <v>11857.802110446572</v>
      </c>
      <c r="V85" s="485">
        <f>'8. Routing factors'!V119*'7. Network costs'!$H$263</f>
        <v>0</v>
      </c>
      <c r="W85" s="485">
        <f>'8. Routing factors'!W119*'7. Network costs'!$H$264</f>
        <v>21558.792687201927</v>
      </c>
      <c r="X85" s="485">
        <f>'8. Routing factors'!X119*'7. Network costs'!$H$265</f>
        <v>0</v>
      </c>
      <c r="Y85" s="485">
        <f>'8. Routing factors'!Y119*'7. Network costs'!$H$266</f>
        <v>0</v>
      </c>
      <c r="Z85" s="485">
        <f>'8. Routing factors'!Z119*'7. Network costs'!$H$267</f>
        <v>0</v>
      </c>
      <c r="AA85" s="485">
        <f>'8. Routing factors'!AA119*'7. Network costs'!$H$268</f>
        <v>0</v>
      </c>
      <c r="AB85" s="485">
        <f>'8. Routing factors'!AB119*'7. Network costs'!$H$269</f>
        <v>7824.5960917204184</v>
      </c>
      <c r="AC85" s="485">
        <f>'8. Routing factors'!AC119*'7. Network costs'!$H$270</f>
        <v>10217.082206493867</v>
      </c>
      <c r="AD85" s="485">
        <f>'8. Routing factors'!AD119*'7. Network costs'!$H$271</f>
        <v>0</v>
      </c>
      <c r="AE85" s="485">
        <f>'8. Routing factors'!AE119*'7. Network costs'!$H$272</f>
        <v>0</v>
      </c>
      <c r="AF85" s="485">
        <f>'8. Routing factors'!AF119*'7. Network costs'!$H$273</f>
        <v>0</v>
      </c>
      <c r="AG85" s="485">
        <f>'8. Routing factors'!AG119*'7. Network costs'!$H$274</f>
        <v>0</v>
      </c>
      <c r="AH85" s="485">
        <f>'8. Routing factors'!AH119*'7. Network costs'!$H$275</f>
        <v>0</v>
      </c>
      <c r="AI85" s="485">
        <f>'8. Routing factors'!AI119*'7. Network costs'!$H$276</f>
        <v>43608.984347500373</v>
      </c>
      <c r="AJ85" s="485">
        <f>'8. Routing factors'!AJ119*'7. Network costs'!$H$277</f>
        <v>118437.5702142537</v>
      </c>
      <c r="AK85" s="485">
        <f>'8. Routing factors'!AK119*'7. Network costs'!$H$278</f>
        <v>42729.846299223223</v>
      </c>
      <c r="AL85" s="485">
        <f>'8. Routing factors'!AL119*'7. Network costs'!$H$279</f>
        <v>14196.229592460186</v>
      </c>
      <c r="AM85" s="485">
        <f>'8. Routing factors'!AM119*'7. Network costs'!$H$280</f>
        <v>16061.092264721259</v>
      </c>
      <c r="AN85" s="485">
        <f>'8. Routing factors'!AN119*'7. Network costs'!$H$281</f>
        <v>27.600842485667901</v>
      </c>
      <c r="AO85" s="485">
        <f>'8. Routing factors'!AO119*'7. Network costs'!H$282</f>
        <v>13.493745215215418</v>
      </c>
      <c r="AP85" s="485">
        <f>'8. Routing factors'!AP119*'7. Network costs'!$H$283</f>
        <v>0</v>
      </c>
      <c r="AQ85" s="485">
        <f>'8. Routing factors'!AQ119*'7. Network costs'!$H$284</f>
        <v>0</v>
      </c>
      <c r="AR85" s="485">
        <f>'8. Routing factors'!AR119*'7. Network costs'!$H$285</f>
        <v>67.468726076077104</v>
      </c>
      <c r="AS85" s="485">
        <f>'8. Routing factors'!AS119*'7. Network costs'!$H$286</f>
        <v>0</v>
      </c>
      <c r="AT85" s="485">
        <f>'8. Routing factors'!AT119*'7. Network costs'!$H$287</f>
        <v>75.484827213906357</v>
      </c>
      <c r="AU85" s="485">
        <f>'8. Routing factors'!AU119*'7. Network costs'!$H$288</f>
        <v>0</v>
      </c>
      <c r="AV85" s="485">
        <f>'8. Routing factors'!AV119*'7. Network costs'!$H$289</f>
        <v>548.95898102403999</v>
      </c>
      <c r="AW85" s="485">
        <f>'8. Routing factors'!AW119*'7. Network costs'!$H$290</f>
        <v>0</v>
      </c>
      <c r="AX85" s="485">
        <f>'8. Routing factors'!AX119*'7. Network costs'!$H$291</f>
        <v>0</v>
      </c>
      <c r="AY85" s="485">
        <f>'8. Routing factors'!AY119*'7. Network costs'!$H$292</f>
        <v>0</v>
      </c>
      <c r="AZ85" s="485">
        <f>'8. Routing factors'!AZ119*'7. Network costs'!$H$293</f>
        <v>0</v>
      </c>
      <c r="BA85" s="485">
        <f>'8. Routing factors'!BA119*'7. Network costs'!$H$294</f>
        <v>0</v>
      </c>
      <c r="BB85" s="485">
        <f>'8. Routing factors'!BB119*'7. Network costs'!$H$295</f>
        <v>0</v>
      </c>
      <c r="BC85" s="485">
        <f>'8. Routing factors'!BC119*'7. Network costs'!$H$296</f>
        <v>0</v>
      </c>
      <c r="BD85" s="485">
        <f>'8. Routing factors'!BD119*'7. Network costs'!$H$297</f>
        <v>0</v>
      </c>
      <c r="BE85" s="485">
        <f>'8. Routing factors'!BE119*'7. Network costs'!$H$298</f>
        <v>0</v>
      </c>
      <c r="BF85" s="485">
        <f>'8. Routing factors'!BF119*'7. Network costs'!$H$299</f>
        <v>0</v>
      </c>
      <c r="BG85" s="485">
        <f>'8. Routing factors'!BG119*'7. Network costs'!$H$300</f>
        <v>0</v>
      </c>
      <c r="BH85" s="245"/>
      <c r="BI85" s="351">
        <f t="shared" ref="BI85:BI113" si="11">SUM(E85:BG85)</f>
        <v>706288.00447586749</v>
      </c>
      <c r="BJ85" s="486">
        <f>'2. Traffic'!H208</f>
        <v>104.04</v>
      </c>
      <c r="BK85" s="487">
        <f t="shared" ref="BK85:BK113" si="12">IF(BI85=0,"",BI85/BJ85/1000000)</f>
        <v>6.7886198046507827E-3</v>
      </c>
    </row>
    <row r="86" spans="3:63">
      <c r="C86" s="256" t="str">
        <f t="shared" si="10"/>
        <v>S03</v>
      </c>
      <c r="D86" s="256" t="str">
        <f t="shared" si="10"/>
        <v>Изходящи повиквания към други мобилни мрежи (Outgoing Calls to Other Mobile)</v>
      </c>
      <c r="E86" s="485">
        <f>'8. Routing factors'!E120*'7. Network costs'!$H$246</f>
        <v>880879.51320252835</v>
      </c>
      <c r="F86" s="485">
        <f>'8. Routing factors'!F120*'7. Network costs'!$H$247</f>
        <v>597792.2810300776</v>
      </c>
      <c r="G86" s="485">
        <f>'8. Routing factors'!G120*'7. Network costs'!$H$248</f>
        <v>1023388.247235273</v>
      </c>
      <c r="H86" s="485">
        <f>'8. Routing factors'!H120*'7. Network costs'!$H$249</f>
        <v>337134.20550166408</v>
      </c>
      <c r="I86" s="485">
        <f>'8. Routing factors'!I120*'7. Network costs'!$H$250</f>
        <v>1139502.4361559676</v>
      </c>
      <c r="J86" s="485">
        <f>'8. Routing factors'!J120*'7. Network costs'!$H$251</f>
        <v>75671.129160327866</v>
      </c>
      <c r="K86" s="485">
        <f>'8. Routing factors'!K120*'7. Network costs'!$H$252</f>
        <v>39130.088888828475</v>
      </c>
      <c r="L86" s="485">
        <f>'8. Routing factors'!L120*'7. Network costs'!$H$253</f>
        <v>5461.939445041392</v>
      </c>
      <c r="M86" s="485">
        <f>'8. Routing factors'!M120*'7. Network costs'!$H$254</f>
        <v>163858.18335124172</v>
      </c>
      <c r="N86" s="485">
        <f>'8. Routing factors'!N120*'7. Network costs'!$H$255</f>
        <v>0</v>
      </c>
      <c r="O86" s="485">
        <f>'8. Routing factors'!O120*'7. Network costs'!$H$256</f>
        <v>0</v>
      </c>
      <c r="P86" s="485">
        <f>'8. Routing factors'!P120*'7. Network costs'!$H$257</f>
        <v>0</v>
      </c>
      <c r="Q86" s="485">
        <f>'8. Routing factors'!Q120*'7. Network costs'!$H$258</f>
        <v>0</v>
      </c>
      <c r="R86" s="485">
        <f>'8. Routing factors'!R120*'7. Network costs'!$H$259</f>
        <v>29130.343706887423</v>
      </c>
      <c r="S86" s="485">
        <f>'8. Routing factors'!S120*'7. Network costs'!$H$260</f>
        <v>27309.697225206965</v>
      </c>
      <c r="T86" s="485">
        <f>'8. Routing factors'!T120*'7. Network costs'!$H$261</f>
        <v>0</v>
      </c>
      <c r="U86" s="485">
        <f>'8. Routing factors'!U120*'7. Network costs'!$H$262</f>
        <v>122217.67898711198</v>
      </c>
      <c r="V86" s="485">
        <f>'8. Routing factors'!V120*'7. Network costs'!$H$263</f>
        <v>0</v>
      </c>
      <c r="W86" s="485">
        <f>'8. Routing factors'!W120*'7. Network costs'!$H$264</f>
        <v>222205.2265210987</v>
      </c>
      <c r="X86" s="485">
        <f>'8. Routing factors'!X120*'7. Network costs'!$H$265</f>
        <v>0</v>
      </c>
      <c r="Y86" s="485">
        <f>'8. Routing factors'!Y120*'7. Network costs'!$H$266</f>
        <v>0</v>
      </c>
      <c r="Z86" s="485">
        <f>'8. Routing factors'!Z120*'7. Network costs'!$H$267</f>
        <v>0</v>
      </c>
      <c r="AA86" s="485">
        <f>'8. Routing factors'!AA120*'7. Network costs'!$H$268</f>
        <v>0</v>
      </c>
      <c r="AB86" s="485">
        <f>'8. Routing factors'!AB120*'7. Network costs'!$H$269</f>
        <v>80647.658346330936</v>
      </c>
      <c r="AC86" s="485">
        <f>'8. Routing factors'!AC120*'7. Network costs'!$H$270</f>
        <v>105306.87404524194</v>
      </c>
      <c r="AD86" s="485">
        <f>'8. Routing factors'!AD120*'7. Network costs'!$H$271</f>
        <v>0</v>
      </c>
      <c r="AE86" s="485">
        <f>'8. Routing factors'!AE120*'7. Network costs'!$H$272</f>
        <v>0</v>
      </c>
      <c r="AF86" s="485">
        <f>'8. Routing factors'!AF120*'7. Network costs'!$H$273</f>
        <v>0</v>
      </c>
      <c r="AG86" s="485">
        <f>'8. Routing factors'!AG120*'7. Network costs'!$H$274</f>
        <v>0</v>
      </c>
      <c r="AH86" s="485">
        <f>'8. Routing factors'!AH120*'7. Network costs'!$H$275</f>
        <v>0</v>
      </c>
      <c r="AI86" s="485">
        <f>'8. Routing factors'!AI120*'7. Network costs'!$H$276</f>
        <v>449475.27377281128</v>
      </c>
      <c r="AJ86" s="485">
        <f>'8. Routing factors'!AJ120*'7. Network costs'!$H$277</f>
        <v>1220729.1706872692</v>
      </c>
      <c r="AK86" s="485">
        <f>'8. Routing factors'!AK120*'7. Network costs'!$H$278</f>
        <v>440414.04887051397</v>
      </c>
      <c r="AL86" s="485">
        <f>'8. Routing factors'!AL120*'7. Network costs'!$H$279</f>
        <v>146319.71549180258</v>
      </c>
      <c r="AM86" s="485">
        <f>'8. Routing factors'!AM120*'7. Network costs'!$H$280</f>
        <v>165540.74695366665</v>
      </c>
      <c r="AN86" s="485">
        <f>'8. Routing factors'!AN120*'7. Network costs'!$H$281</f>
        <v>284.4802835523252</v>
      </c>
      <c r="AO86" s="485">
        <f>'8. Routing factors'!AO120*'7. Network costs'!H$282</f>
        <v>139.07924973669233</v>
      </c>
      <c r="AP86" s="485">
        <f>'8. Routing factors'!AP120*'7. Network costs'!$H$283</f>
        <v>0</v>
      </c>
      <c r="AQ86" s="485">
        <f>'8. Routing factors'!AQ120*'7. Network costs'!$H$284</f>
        <v>0</v>
      </c>
      <c r="AR86" s="485">
        <f>'8. Routing factors'!AR120*'7. Network costs'!$H$285</f>
        <v>695.39624868346175</v>
      </c>
      <c r="AS86" s="485">
        <f>'8. Routing factors'!AS120*'7. Network costs'!$H$286</f>
        <v>0</v>
      </c>
      <c r="AT86" s="485">
        <f>'8. Routing factors'!AT120*'7. Network costs'!$H$287</f>
        <v>778.01773843899821</v>
      </c>
      <c r="AU86" s="485">
        <f>'8. Routing factors'!AU120*'7. Network costs'!$H$288</f>
        <v>0</v>
      </c>
      <c r="AV86" s="485">
        <f>'8. Routing factors'!AV120*'7. Network costs'!$H$289</f>
        <v>5658.0883957222222</v>
      </c>
      <c r="AW86" s="485">
        <f>'8. Routing factors'!AW120*'7. Network costs'!$H$290</f>
        <v>0</v>
      </c>
      <c r="AX86" s="485">
        <f>'8. Routing factors'!AX120*'7. Network costs'!$H$291</f>
        <v>0</v>
      </c>
      <c r="AY86" s="485">
        <f>'8. Routing factors'!AY120*'7. Network costs'!$H$292</f>
        <v>0</v>
      </c>
      <c r="AZ86" s="485">
        <f>'8. Routing factors'!AZ120*'7. Network costs'!$H$293</f>
        <v>0</v>
      </c>
      <c r="BA86" s="485">
        <f>'8. Routing factors'!BA120*'7. Network costs'!$H$294</f>
        <v>0</v>
      </c>
      <c r="BB86" s="485">
        <f>'8. Routing factors'!BB120*'7. Network costs'!$H$295</f>
        <v>0</v>
      </c>
      <c r="BC86" s="485">
        <f>'8. Routing factors'!BC120*'7. Network costs'!$H$296</f>
        <v>0</v>
      </c>
      <c r="BD86" s="485">
        <f>'8. Routing factors'!BD120*'7. Network costs'!$H$297</f>
        <v>0</v>
      </c>
      <c r="BE86" s="485">
        <f>'8. Routing factors'!BE120*'7. Network costs'!$H$298</f>
        <v>0</v>
      </c>
      <c r="BF86" s="485">
        <f>'8. Routing factors'!BF120*'7. Network costs'!$H$299</f>
        <v>0</v>
      </c>
      <c r="BG86" s="485">
        <f>'8. Routing factors'!BG120*'7. Network costs'!$H$300</f>
        <v>0</v>
      </c>
      <c r="BH86" s="245"/>
      <c r="BI86" s="351">
        <f t="shared" si="11"/>
        <v>7279669.5204950254</v>
      </c>
      <c r="BJ86" s="486">
        <f>'2. Traffic'!H209</f>
        <v>1040.4000000000001</v>
      </c>
      <c r="BK86" s="487">
        <f t="shared" si="12"/>
        <v>6.9969910808295125E-3</v>
      </c>
    </row>
    <row r="87" spans="3:63">
      <c r="C87" s="256" t="str">
        <f t="shared" si="10"/>
        <v>S04</v>
      </c>
      <c r="D87" s="256" t="str">
        <f t="shared" si="10"/>
        <v>Изходящи международни повиквания (Outgoing Calls to International)</v>
      </c>
      <c r="E87" s="485">
        <f>'8. Routing factors'!E121*'7. Network costs'!$H$246</f>
        <v>42595.219593695183</v>
      </c>
      <c r="F87" s="485">
        <f>'8. Routing factors'!F121*'7. Network costs'!$H$247</f>
        <v>28906.44304953625</v>
      </c>
      <c r="G87" s="485">
        <f>'8. Routing factors'!G121*'7. Network costs'!$H$248</f>
        <v>49486.276462614129</v>
      </c>
      <c r="H87" s="485">
        <f>'8. Routing factors'!H121*'7. Network costs'!$H$249</f>
        <v>16302.235777604783</v>
      </c>
      <c r="I87" s="485">
        <f>'8. Routing factors'!I121*'7. Network costs'!$H$250</f>
        <v>55101.016391165118</v>
      </c>
      <c r="J87" s="485">
        <f>'8. Routing factors'!J121*'7. Network costs'!$H$251</f>
        <v>3659.1024256752862</v>
      </c>
      <c r="K87" s="485">
        <f>'8. Routing factors'!K121*'7. Network costs'!$H$252</f>
        <v>1892.1483630386656</v>
      </c>
      <c r="L87" s="485">
        <f>'8. Routing factors'!L121*'7. Network costs'!$H$253</f>
        <v>264.11388456881184</v>
      </c>
      <c r="M87" s="485">
        <f>'8. Routing factors'!M121*'7. Network costs'!$H$254</f>
        <v>7923.4165370643541</v>
      </c>
      <c r="N87" s="485">
        <f>'8. Routing factors'!N121*'7. Network costs'!$H$255</f>
        <v>0</v>
      </c>
      <c r="O87" s="485">
        <f>'8. Routing factors'!O121*'7. Network costs'!$H$256</f>
        <v>0</v>
      </c>
      <c r="P87" s="485">
        <f>'8. Routing factors'!P121*'7. Network costs'!$H$257</f>
        <v>0</v>
      </c>
      <c r="Q87" s="485">
        <f>'8. Routing factors'!Q121*'7. Network costs'!$H$258</f>
        <v>0</v>
      </c>
      <c r="R87" s="485">
        <f>'8. Routing factors'!R121*'7. Network costs'!$H$259</f>
        <v>1408.6073843669965</v>
      </c>
      <c r="S87" s="485">
        <f>'8. Routing factors'!S121*'7. Network costs'!$H$260</f>
        <v>1320.5694228440593</v>
      </c>
      <c r="T87" s="485">
        <f>'8. Routing factors'!T121*'7. Network costs'!$H$261</f>
        <v>0</v>
      </c>
      <c r="U87" s="485">
        <f>'8. Routing factors'!U121*'7. Network costs'!$H$262</f>
        <v>5909.8762051591311</v>
      </c>
      <c r="V87" s="485">
        <f>'8. Routing factors'!V121*'7. Network costs'!$H$263</f>
        <v>0</v>
      </c>
      <c r="W87" s="485">
        <f>'8. Routing factors'!W121*'7. Network costs'!$H$264</f>
        <v>0</v>
      </c>
      <c r="X87" s="485">
        <f>'8. Routing factors'!X121*'7. Network costs'!$H$265</f>
        <v>5962.9989169638047</v>
      </c>
      <c r="Y87" s="485">
        <f>'8. Routing factors'!Y121*'7. Network costs'!$H$266</f>
        <v>0</v>
      </c>
      <c r="Z87" s="485">
        <f>'8. Routing factors'!Z121*'7. Network costs'!$H$267</f>
        <v>0</v>
      </c>
      <c r="AA87" s="485">
        <f>'8. Routing factors'!AA121*'7. Network costs'!$H$268</f>
        <v>0</v>
      </c>
      <c r="AB87" s="485">
        <f>'8. Routing factors'!AB121*'7. Network costs'!$H$269</f>
        <v>3899.7441369594685</v>
      </c>
      <c r="AC87" s="485">
        <f>'8. Routing factors'!AC121*'7. Network costs'!$H$270</f>
        <v>5092.1486508125618</v>
      </c>
      <c r="AD87" s="485">
        <f>'8. Routing factors'!AD121*'7. Network costs'!$H$271</f>
        <v>0</v>
      </c>
      <c r="AE87" s="485">
        <f>'8. Routing factors'!AE121*'7. Network costs'!$H$272</f>
        <v>0</v>
      </c>
      <c r="AF87" s="485">
        <f>'8. Routing factors'!AF121*'7. Network costs'!$H$273</f>
        <v>0</v>
      </c>
      <c r="AG87" s="485">
        <f>'8. Routing factors'!AG121*'7. Network costs'!$H$274</f>
        <v>0</v>
      </c>
      <c r="AH87" s="485">
        <f>'8. Routing factors'!AH121*'7. Network costs'!$H$275</f>
        <v>0</v>
      </c>
      <c r="AI87" s="485">
        <f>'8. Routing factors'!AI121*'7. Network costs'!$H$276</f>
        <v>21734.525211834847</v>
      </c>
      <c r="AJ87" s="485">
        <f>'8. Routing factors'!AJ121*'7. Network costs'!$H$277</f>
        <v>59028.761948171967</v>
      </c>
      <c r="AK87" s="485">
        <f>'8. Routing factors'!AK121*'7. Network costs'!$H$278</f>
        <v>21296.366691042371</v>
      </c>
      <c r="AL87" s="485">
        <f>'8. Routing factors'!AL121*'7. Network costs'!$H$279</f>
        <v>7075.3381351796488</v>
      </c>
      <c r="AM87" s="485">
        <f>'8. Routing factors'!AM121*'7. Network costs'!$H$280</f>
        <v>8004.7774553868685</v>
      </c>
      <c r="AN87" s="485">
        <f>'8. Routing factors'!AN121*'7. Network costs'!$H$281</f>
        <v>13.75613800340701</v>
      </c>
      <c r="AO87" s="485">
        <f>'8. Routing factors'!AO121*'7. Network costs'!H$282</f>
        <v>6.7252230238878719</v>
      </c>
      <c r="AP87" s="485">
        <f>'8. Routing factors'!AP121*'7. Network costs'!$H$283</f>
        <v>0</v>
      </c>
      <c r="AQ87" s="485">
        <f>'8. Routing factors'!AQ121*'7. Network costs'!$H$284</f>
        <v>0</v>
      </c>
      <c r="AR87" s="485">
        <f>'8. Routing factors'!AR121*'7. Network costs'!$H$285</f>
        <v>33.626115119439362</v>
      </c>
      <c r="AS87" s="485">
        <f>'8. Routing factors'!AS121*'7. Network costs'!$H$286</f>
        <v>0</v>
      </c>
      <c r="AT87" s="485">
        <f>'8. Routing factors'!AT121*'7. Network costs'!$H$287</f>
        <v>37.621304525650665</v>
      </c>
      <c r="AU87" s="485">
        <f>'8. Routing factors'!AU121*'7. Network costs'!$H$288</f>
        <v>0</v>
      </c>
      <c r="AV87" s="485">
        <f>'8. Routing factors'!AV121*'7. Network costs'!$H$289</f>
        <v>0</v>
      </c>
      <c r="AW87" s="485">
        <f>'8. Routing factors'!AW121*'7. Network costs'!$H$290</f>
        <v>379.59475013263813</v>
      </c>
      <c r="AX87" s="485">
        <f>'8. Routing factors'!AX121*'7. Network costs'!$H$291</f>
        <v>0</v>
      </c>
      <c r="AY87" s="485">
        <f>'8. Routing factors'!AY121*'7. Network costs'!$H$292</f>
        <v>0</v>
      </c>
      <c r="AZ87" s="485">
        <f>'8. Routing factors'!AZ121*'7. Network costs'!$H$293</f>
        <v>0</v>
      </c>
      <c r="BA87" s="485">
        <f>'8. Routing factors'!BA121*'7. Network costs'!$H$294</f>
        <v>0</v>
      </c>
      <c r="BB87" s="485">
        <f>'8. Routing factors'!BB121*'7. Network costs'!$H$295</f>
        <v>0</v>
      </c>
      <c r="BC87" s="485">
        <f>'8. Routing factors'!BC121*'7. Network costs'!$H$296</f>
        <v>0</v>
      </c>
      <c r="BD87" s="485">
        <f>'8. Routing factors'!BD121*'7. Network costs'!$H$297</f>
        <v>0</v>
      </c>
      <c r="BE87" s="485">
        <f>'8. Routing factors'!BE121*'7. Network costs'!$H$298</f>
        <v>0</v>
      </c>
      <c r="BF87" s="485">
        <f>'8. Routing factors'!BF121*'7. Network costs'!$H$299</f>
        <v>0</v>
      </c>
      <c r="BG87" s="485">
        <f>'8. Routing factors'!BG121*'7. Network costs'!$H$300</f>
        <v>0</v>
      </c>
      <c r="BH87" s="245"/>
      <c r="BI87" s="351">
        <f t="shared" si="11"/>
        <v>347335.01017448941</v>
      </c>
      <c r="BJ87" s="486">
        <f>'2. Traffic'!H210</f>
        <v>52.02</v>
      </c>
      <c r="BK87" s="487">
        <f t="shared" si="12"/>
        <v>6.6769513682139441E-3</v>
      </c>
    </row>
    <row r="88" spans="3:63">
      <c r="C88" s="256" t="str">
        <f t="shared" si="10"/>
        <v>S05</v>
      </c>
      <c r="D88" s="256" t="str">
        <f t="shared" si="10"/>
        <v>Входящи повиквания от фиксирана линия (Incoming calls from fixed)</v>
      </c>
      <c r="E88" s="485">
        <f>'8. Routing factors'!E122*'7. Network costs'!$H$246</f>
        <v>42980.256058332117</v>
      </c>
      <c r="F88" s="485">
        <f>'8. Routing factors'!F122*'7. Network costs'!$H$247</f>
        <v>29167.740790061805</v>
      </c>
      <c r="G88" s="485">
        <f>'8. Routing factors'!G122*'7. Network costs'!$H$248</f>
        <v>49933.604146775921</v>
      </c>
      <c r="H88" s="485">
        <f>'8. Routing factors'!H122*'7. Network costs'!$H$249</f>
        <v>16449.598680985982</v>
      </c>
      <c r="I88" s="485">
        <f>'8. Routing factors'!I122*'7. Network costs'!$H$250</f>
        <v>55599.098118446462</v>
      </c>
      <c r="J88" s="485">
        <f>'8. Routing factors'!J122*'7. Network costs'!$H$251</f>
        <v>3692.1786223744803</v>
      </c>
      <c r="K88" s="485">
        <f>'8. Routing factors'!K122*'7. Network costs'!$H$252</f>
        <v>1909.2523038851359</v>
      </c>
      <c r="L88" s="485">
        <f>'8. Routing factors'!L122*'7. Network costs'!$H$253</f>
        <v>266.50132328484449</v>
      </c>
      <c r="M88" s="485">
        <f>'8. Routing factors'!M122*'7. Network costs'!$H$254</f>
        <v>7995.0396985453344</v>
      </c>
      <c r="N88" s="485">
        <f>'8. Routing factors'!N122*'7. Network costs'!$H$255</f>
        <v>0</v>
      </c>
      <c r="O88" s="485">
        <f>'8. Routing factors'!O122*'7. Network costs'!$H$256</f>
        <v>0</v>
      </c>
      <c r="P88" s="485">
        <f>'8. Routing factors'!P122*'7. Network costs'!$H$257</f>
        <v>0</v>
      </c>
      <c r="Q88" s="485">
        <f>'8. Routing factors'!Q122*'7. Network costs'!$H$258</f>
        <v>0</v>
      </c>
      <c r="R88" s="485">
        <f>'8. Routing factors'!R122*'7. Network costs'!$H$259</f>
        <v>1421.340390852504</v>
      </c>
      <c r="S88" s="485">
        <f>'8. Routing factors'!S122*'7. Network costs'!$H$260</f>
        <v>1332.5066164242228</v>
      </c>
      <c r="T88" s="485">
        <f>'8. Routing factors'!T122*'7. Network costs'!$H$261</f>
        <v>0</v>
      </c>
      <c r="U88" s="485">
        <f>'8. Routing factors'!U122*'7. Network costs'!$H$262</f>
        <v>0</v>
      </c>
      <c r="V88" s="485">
        <f>'8. Routing factors'!V122*'7. Network costs'!$H$263</f>
        <v>16061.119784429437</v>
      </c>
      <c r="W88" s="485">
        <f>'8. Routing factors'!W122*'7. Network costs'!$H$264</f>
        <v>10841.933987833265</v>
      </c>
      <c r="X88" s="485">
        <f>'8. Routing factors'!X122*'7. Network costs'!$H$265</f>
        <v>0</v>
      </c>
      <c r="Y88" s="485">
        <f>'8. Routing factors'!Y122*'7. Network costs'!$H$266</f>
        <v>0</v>
      </c>
      <c r="Z88" s="485">
        <f>'8. Routing factors'!Z122*'7. Network costs'!$H$267</f>
        <v>0</v>
      </c>
      <c r="AA88" s="485">
        <f>'8. Routing factors'!AA122*'7. Network costs'!$H$268</f>
        <v>0</v>
      </c>
      <c r="AB88" s="485">
        <f>'8. Routing factors'!AB122*'7. Network costs'!$H$269</f>
        <v>3934.995597330053</v>
      </c>
      <c r="AC88" s="485">
        <f>'8. Routing factors'!AC122*'7. Network costs'!$H$270</f>
        <v>5138.1787671640413</v>
      </c>
      <c r="AD88" s="485">
        <f>'8. Routing factors'!AD122*'7. Network costs'!$H$271</f>
        <v>0</v>
      </c>
      <c r="AE88" s="485">
        <f>'8. Routing factors'!AE122*'7. Network costs'!$H$272</f>
        <v>0</v>
      </c>
      <c r="AF88" s="485">
        <f>'8. Routing factors'!AF122*'7. Network costs'!$H$273</f>
        <v>0</v>
      </c>
      <c r="AG88" s="485">
        <f>'8. Routing factors'!AG122*'7. Network costs'!$H$274</f>
        <v>0</v>
      </c>
      <c r="AH88" s="485">
        <f>'8. Routing factors'!AH122*'7. Network costs'!$H$275</f>
        <v>0</v>
      </c>
      <c r="AI88" s="485">
        <f>'8. Routing factors'!AI122*'7. Network costs'!$H$276</f>
        <v>21930.992910040251</v>
      </c>
      <c r="AJ88" s="485">
        <f>'8. Routing factors'!AJ122*'7. Network costs'!$H$277</f>
        <v>59562.348252673219</v>
      </c>
      <c r="AK88" s="485">
        <f>'8. Routing factors'!AK122*'7. Network costs'!$H$278</f>
        <v>21488.87368639413</v>
      </c>
      <c r="AL88" s="485">
        <f>'8. Routing factors'!AL122*'7. Network costs'!$H$279</f>
        <v>7139.2951521328778</v>
      </c>
      <c r="AM88" s="485">
        <f>'8. Routing factors'!AM122*'7. Network costs'!$H$280</f>
        <v>8077.1360731150362</v>
      </c>
      <c r="AN88" s="485">
        <f>'8. Routing factors'!AN122*'7. Network costs'!$H$281</f>
        <v>13.880485636648782</v>
      </c>
      <c r="AO88" s="485">
        <f>'8. Routing factors'!AO122*'7. Network costs'!H$282</f>
        <v>6.7860152001394045</v>
      </c>
      <c r="AP88" s="485">
        <f>'8. Routing factors'!AP122*'7. Network costs'!$H$283</f>
        <v>0</v>
      </c>
      <c r="AQ88" s="485">
        <f>'8. Routing factors'!AQ122*'7. Network costs'!$H$284</f>
        <v>0</v>
      </c>
      <c r="AR88" s="485">
        <f>'8. Routing factors'!AR122*'7. Network costs'!$H$285</f>
        <v>33.930076000697028</v>
      </c>
      <c r="AS88" s="485">
        <f>'8. Routing factors'!AS122*'7. Network costs'!$H$286</f>
        <v>0</v>
      </c>
      <c r="AT88" s="485">
        <f>'8. Routing factors'!AT122*'7. Network costs'!$H$287</f>
        <v>0</v>
      </c>
      <c r="AU88" s="485">
        <f>'8. Routing factors'!AU122*'7. Network costs'!$H$288</f>
        <v>27.884307130686381</v>
      </c>
      <c r="AV88" s="485">
        <f>'8. Routing factors'!AV122*'7. Network costs'!$H$289</f>
        <v>276.0719081372327</v>
      </c>
      <c r="AW88" s="485">
        <f>'8. Routing factors'!AW122*'7. Network costs'!$H$290</f>
        <v>0</v>
      </c>
      <c r="AX88" s="485">
        <f>'8. Routing factors'!AX122*'7. Network costs'!$H$291</f>
        <v>0</v>
      </c>
      <c r="AY88" s="485">
        <f>'8. Routing factors'!AY122*'7. Network costs'!$H$292</f>
        <v>0</v>
      </c>
      <c r="AZ88" s="485">
        <f>'8. Routing factors'!AZ122*'7. Network costs'!$H$293</f>
        <v>0</v>
      </c>
      <c r="BA88" s="485">
        <f>'8. Routing factors'!BA122*'7. Network costs'!$H$294</f>
        <v>0</v>
      </c>
      <c r="BB88" s="485">
        <f>'8. Routing factors'!BB122*'7. Network costs'!$H$295</f>
        <v>0</v>
      </c>
      <c r="BC88" s="485">
        <f>'8. Routing factors'!BC122*'7. Network costs'!$H$296</f>
        <v>0</v>
      </c>
      <c r="BD88" s="485">
        <f>'8. Routing factors'!BD122*'7. Network costs'!$H$297</f>
        <v>0</v>
      </c>
      <c r="BE88" s="485">
        <f>'8. Routing factors'!BE122*'7. Network costs'!$H$298</f>
        <v>0</v>
      </c>
      <c r="BF88" s="485">
        <f>'8. Routing factors'!BF122*'7. Network costs'!$H$299</f>
        <v>0</v>
      </c>
      <c r="BG88" s="485">
        <f>'8. Routing factors'!BG122*'7. Network costs'!$H$300</f>
        <v>0</v>
      </c>
      <c r="BH88" s="245"/>
      <c r="BI88" s="351">
        <f t="shared" si="11"/>
        <v>365280.54375318653</v>
      </c>
      <c r="BJ88" s="486">
        <f>'2. Traffic'!H211</f>
        <v>52.02</v>
      </c>
      <c r="BK88" s="487">
        <f t="shared" si="12"/>
        <v>7.0219251009839773E-3</v>
      </c>
    </row>
    <row r="89" spans="3:63">
      <c r="C89" s="256" t="str">
        <f t="shared" si="10"/>
        <v>S06</v>
      </c>
      <c r="D89" s="256" t="str">
        <f t="shared" si="10"/>
        <v>Входящи повиквания от други мобилни мрежи (Incoming calls from other mobile)</v>
      </c>
      <c r="E89" s="485">
        <f>'8. Routing factors'!E123*'7. Network costs'!$H$246</f>
        <v>866365.77085121453</v>
      </c>
      <c r="F89" s="485">
        <f>'8. Routing factors'!F123*'7. Network costs'!$H$247</f>
        <v>587942.80330192437</v>
      </c>
      <c r="G89" s="485">
        <f>'8. Routing factors'!G123*'7. Network costs'!$H$248</f>
        <v>1006526.4708820744</v>
      </c>
      <c r="H89" s="485">
        <f>'8. Routing factors'!H123*'7. Network costs'!$H$249</f>
        <v>331579.44015279505</v>
      </c>
      <c r="I89" s="485">
        <f>'8. Routing factors'!I123*'7. Network costs'!$H$250</f>
        <v>1120727.5134574762</v>
      </c>
      <c r="J89" s="485">
        <f>'8. Routing factors'!J123*'7. Network costs'!$H$251</f>
        <v>74424.339723628276</v>
      </c>
      <c r="K89" s="485">
        <f>'8. Routing factors'!K123*'7. Network costs'!$H$252</f>
        <v>38485.365042031633</v>
      </c>
      <c r="L89" s="485">
        <f>'8. Routing factors'!L123*'7. Network costs'!$H$253</f>
        <v>5371.946227290643</v>
      </c>
      <c r="M89" s="485">
        <f>'8. Routing factors'!M123*'7. Network costs'!$H$254</f>
        <v>161158.38681871927</v>
      </c>
      <c r="N89" s="485">
        <f>'8. Routing factors'!N123*'7. Network costs'!$H$255</f>
        <v>0</v>
      </c>
      <c r="O89" s="485">
        <f>'8. Routing factors'!O123*'7. Network costs'!$H$256</f>
        <v>0</v>
      </c>
      <c r="P89" s="485">
        <f>'8. Routing factors'!P123*'7. Network costs'!$H$257</f>
        <v>0</v>
      </c>
      <c r="Q89" s="485">
        <f>'8. Routing factors'!Q123*'7. Network costs'!$H$258</f>
        <v>0</v>
      </c>
      <c r="R89" s="485">
        <f>'8. Routing factors'!R123*'7. Network costs'!$H$259</f>
        <v>28650.379878883432</v>
      </c>
      <c r="S89" s="485">
        <f>'8. Routing factors'!S123*'7. Network costs'!$H$260</f>
        <v>26859.731136453222</v>
      </c>
      <c r="T89" s="485">
        <f>'8. Routing factors'!T123*'7. Network costs'!$H$261</f>
        <v>0</v>
      </c>
      <c r="U89" s="485">
        <f>'8. Routing factors'!U123*'7. Network costs'!$H$262</f>
        <v>0</v>
      </c>
      <c r="V89" s="485">
        <f>'8. Routing factors'!V123*'7. Network costs'!$H$263</f>
        <v>323748.7557981495</v>
      </c>
      <c r="W89" s="485">
        <f>'8. Routing factors'!W123*'7. Network costs'!$H$264</f>
        <v>218544.07949871238</v>
      </c>
      <c r="X89" s="485">
        <f>'8. Routing factors'!X123*'7. Network costs'!$H$265</f>
        <v>0</v>
      </c>
      <c r="Y89" s="485">
        <f>'8. Routing factors'!Y123*'7. Network costs'!$H$266</f>
        <v>0</v>
      </c>
      <c r="Z89" s="485">
        <f>'8. Routing factors'!Z123*'7. Network costs'!$H$267</f>
        <v>0</v>
      </c>
      <c r="AA89" s="485">
        <f>'8. Routing factors'!AA123*'7. Network costs'!$H$268</f>
        <v>0</v>
      </c>
      <c r="AB89" s="485">
        <f>'8. Routing factors'!AB123*'7. Network costs'!$H$269</f>
        <v>79318.873516019739</v>
      </c>
      <c r="AC89" s="485">
        <f>'8. Routing factors'!AC123*'7. Network costs'!$H$270</f>
        <v>103571.79357758723</v>
      </c>
      <c r="AD89" s="485">
        <f>'8. Routing factors'!AD123*'7. Network costs'!$H$271</f>
        <v>0</v>
      </c>
      <c r="AE89" s="485">
        <f>'8. Routing factors'!AE123*'7. Network costs'!$H$272</f>
        <v>0</v>
      </c>
      <c r="AF89" s="485">
        <f>'8. Routing factors'!AF123*'7. Network costs'!$H$273</f>
        <v>0</v>
      </c>
      <c r="AG89" s="485">
        <f>'8. Routing factors'!AG123*'7. Network costs'!$H$274</f>
        <v>0</v>
      </c>
      <c r="AH89" s="485">
        <f>'8. Routing factors'!AH123*'7. Network costs'!$H$275</f>
        <v>0</v>
      </c>
      <c r="AI89" s="485">
        <f>'8. Routing factors'!AI123*'7. Network costs'!$H$276</f>
        <v>442069.52960570296</v>
      </c>
      <c r="AJ89" s="485">
        <f>'8. Routing factors'!AJ123*'7. Network costs'!$H$277</f>
        <v>1200615.9220550302</v>
      </c>
      <c r="AK89" s="485">
        <f>'8. Routing factors'!AK123*'7. Network costs'!$H$278</f>
        <v>433157.60126627056</v>
      </c>
      <c r="AL89" s="485">
        <f>'8. Routing factors'!AL123*'7. Network costs'!$H$279</f>
        <v>143908.89015219983</v>
      </c>
      <c r="AM89" s="485">
        <f>'8. Routing factors'!AM123*'7. Network costs'!$H$280</f>
        <v>162813.22779364602</v>
      </c>
      <c r="AN89" s="485">
        <f>'8. Routing factors'!AN123*'7. Network costs'!$H$281</f>
        <v>279.79306642714067</v>
      </c>
      <c r="AO89" s="485">
        <f>'8. Routing factors'!AO123*'7. Network costs'!H$282</f>
        <v>136.78772136437988</v>
      </c>
      <c r="AP89" s="485">
        <f>'8. Routing factors'!AP123*'7. Network costs'!$H$283</f>
        <v>0</v>
      </c>
      <c r="AQ89" s="485">
        <f>'8. Routing factors'!AQ123*'7. Network costs'!$H$284</f>
        <v>0</v>
      </c>
      <c r="AR89" s="485">
        <f>'8. Routing factors'!AR123*'7. Network costs'!$H$285</f>
        <v>683.9386068218995</v>
      </c>
      <c r="AS89" s="485">
        <f>'8. Routing factors'!AS123*'7. Network costs'!$H$286</f>
        <v>0</v>
      </c>
      <c r="AT89" s="485">
        <f>'8. Routing factors'!AT123*'7. Network costs'!$H$287</f>
        <v>0</v>
      </c>
      <c r="AU89" s="485">
        <f>'8. Routing factors'!AU123*'7. Network costs'!$H$288</f>
        <v>562.07225031750056</v>
      </c>
      <c r="AV89" s="485">
        <f>'8. Routing factors'!AV123*'7. Network costs'!$H$289</f>
        <v>5564.8633451384994</v>
      </c>
      <c r="AW89" s="485">
        <f>'8. Routing factors'!AW123*'7. Network costs'!$H$290</f>
        <v>0</v>
      </c>
      <c r="AX89" s="485">
        <f>'8. Routing factors'!AX123*'7. Network costs'!$H$291</f>
        <v>0</v>
      </c>
      <c r="AY89" s="485">
        <f>'8. Routing factors'!AY123*'7. Network costs'!$H$292</f>
        <v>0</v>
      </c>
      <c r="AZ89" s="485">
        <f>'8. Routing factors'!AZ123*'7. Network costs'!$H$293</f>
        <v>0</v>
      </c>
      <c r="BA89" s="485">
        <f>'8. Routing factors'!BA123*'7. Network costs'!$H$294</f>
        <v>0</v>
      </c>
      <c r="BB89" s="485">
        <f>'8. Routing factors'!BB123*'7. Network costs'!$H$295</f>
        <v>0</v>
      </c>
      <c r="BC89" s="485">
        <f>'8. Routing factors'!BC123*'7. Network costs'!$H$296</f>
        <v>0</v>
      </c>
      <c r="BD89" s="485">
        <f>'8. Routing factors'!BD123*'7. Network costs'!$H$297</f>
        <v>0</v>
      </c>
      <c r="BE89" s="485">
        <f>'8. Routing factors'!BE123*'7. Network costs'!$H$298</f>
        <v>0</v>
      </c>
      <c r="BF89" s="485">
        <f>'8. Routing factors'!BF123*'7. Network costs'!$H$299</f>
        <v>0</v>
      </c>
      <c r="BG89" s="485">
        <f>'8. Routing factors'!BG123*'7. Network costs'!$H$300</f>
        <v>0</v>
      </c>
      <c r="BH89" s="245"/>
      <c r="BI89" s="351">
        <f t="shared" si="11"/>
        <v>7363068.2757258806</v>
      </c>
      <c r="BJ89" s="486">
        <f>'2. Traffic'!H212</f>
        <v>1040.4000000000001</v>
      </c>
      <c r="BK89" s="487">
        <f t="shared" si="12"/>
        <v>7.0771513607515192E-3</v>
      </c>
    </row>
    <row r="90" spans="3:63">
      <c r="C90" s="256" t="str">
        <f t="shared" si="10"/>
        <v>S07</v>
      </c>
      <c r="D90" s="256" t="str">
        <f t="shared" si="10"/>
        <v>Входящи международни повиквания (Incoming calls from international)</v>
      </c>
      <c r="E90" s="485">
        <f>'8. Routing factors'!E124*'7. Network costs'!$H$246</f>
        <v>252036.941620528</v>
      </c>
      <c r="F90" s="485">
        <f>'8. Routing factors'!F124*'7. Network costs'!$H$247</f>
        <v>171040.12067146291</v>
      </c>
      <c r="G90" s="485">
        <f>'8. Routing factors'!G124*'7. Network costs'!$H$248</f>
        <v>292811.49130808352</v>
      </c>
      <c r="H90" s="485">
        <f>'8. Routing factors'!H124*'7. Network costs'!$H$249</f>
        <v>96460.722263125208</v>
      </c>
      <c r="I90" s="485">
        <f>'8. Routing factors'!I124*'7. Network costs'!$H$250</f>
        <v>326034.04287807504</v>
      </c>
      <c r="J90" s="485">
        <f>'8. Routing factors'!J124*'7. Network costs'!$H$251</f>
        <v>21650.997300644511</v>
      </c>
      <c r="K90" s="485">
        <f>'8. Routing factors'!K124*'7. Network costs'!$H$252</f>
        <v>11195.887497740283</v>
      </c>
      <c r="L90" s="485">
        <f>'8. Routing factors'!L124*'7. Network costs'!$H$253</f>
        <v>1562.7682247257028</v>
      </c>
      <c r="M90" s="485">
        <f>'8. Routing factors'!M124*'7. Network costs'!$H$254</f>
        <v>46883.046741771075</v>
      </c>
      <c r="N90" s="485">
        <f>'8. Routing factors'!N124*'7. Network costs'!$H$255</f>
        <v>0</v>
      </c>
      <c r="O90" s="485">
        <f>'8. Routing factors'!O124*'7. Network costs'!$H$256</f>
        <v>0</v>
      </c>
      <c r="P90" s="485">
        <f>'8. Routing factors'!P124*'7. Network costs'!$H$257</f>
        <v>0</v>
      </c>
      <c r="Q90" s="485">
        <f>'8. Routing factors'!Q124*'7. Network costs'!$H$258</f>
        <v>0</v>
      </c>
      <c r="R90" s="485">
        <f>'8. Routing factors'!R124*'7. Network costs'!$H$259</f>
        <v>8334.7638652037476</v>
      </c>
      <c r="S90" s="485">
        <f>'8. Routing factors'!S124*'7. Network costs'!$H$260</f>
        <v>7813.8411236285147</v>
      </c>
      <c r="T90" s="485">
        <f>'8. Routing factors'!T124*'7. Network costs'!$H$261</f>
        <v>0</v>
      </c>
      <c r="U90" s="485">
        <f>'8. Routing factors'!U124*'7. Network costs'!$H$262</f>
        <v>0</v>
      </c>
      <c r="V90" s="485">
        <f>'8. Routing factors'!V124*'7. Network costs'!$H$263</f>
        <v>94182.675505112726</v>
      </c>
      <c r="W90" s="485">
        <f>'8. Routing factors'!W124*'7. Network costs'!$H$264</f>
        <v>0</v>
      </c>
      <c r="X90" s="485">
        <f>'8. Routing factors'!X124*'7. Network costs'!$H$265</f>
        <v>35283.208403520759</v>
      </c>
      <c r="Y90" s="485">
        <f>'8. Routing factors'!Y124*'7. Network costs'!$H$266</f>
        <v>0</v>
      </c>
      <c r="Z90" s="485">
        <f>'8. Routing factors'!Z124*'7. Network costs'!$H$267</f>
        <v>0</v>
      </c>
      <c r="AA90" s="485">
        <f>'8. Routing factors'!AA124*'7. Network costs'!$H$268</f>
        <v>0</v>
      </c>
      <c r="AB90" s="485">
        <f>'8. Routing factors'!AB124*'7. Network costs'!$H$269</f>
        <v>23074.880109957994</v>
      </c>
      <c r="AC90" s="485">
        <f>'8. Routing factors'!AC124*'7. Network costs'!$H$270</f>
        <v>30130.366376086546</v>
      </c>
      <c r="AD90" s="485">
        <f>'8. Routing factors'!AD124*'7. Network costs'!$H$271</f>
        <v>0</v>
      </c>
      <c r="AE90" s="485">
        <f>'8. Routing factors'!AE124*'7. Network costs'!$H$272</f>
        <v>0</v>
      </c>
      <c r="AF90" s="485">
        <f>'8. Routing factors'!AF124*'7. Network costs'!$H$273</f>
        <v>0</v>
      </c>
      <c r="AG90" s="485">
        <f>'8. Routing factors'!AG124*'7. Network costs'!$H$274</f>
        <v>0</v>
      </c>
      <c r="AH90" s="485">
        <f>'8. Routing factors'!AH124*'7. Network costs'!$H$275</f>
        <v>0</v>
      </c>
      <c r="AI90" s="485">
        <f>'8. Routing factors'!AI124*'7. Network costs'!$H$276</f>
        <v>128603.7098579939</v>
      </c>
      <c r="AJ90" s="485">
        <f>'8. Routing factors'!AJ124*'7. Network costs'!$H$277</f>
        <v>349274.60806577402</v>
      </c>
      <c r="AK90" s="485">
        <f>'8. Routing factors'!AK124*'7. Network costs'!$H$278</f>
        <v>126011.11532323406</v>
      </c>
      <c r="AL90" s="485">
        <f>'8. Routing factors'!AL124*'7. Network costs'!$H$279</f>
        <v>41864.946384399424</v>
      </c>
      <c r="AM90" s="485">
        <f>'8. Routing factors'!AM124*'7. Network costs'!$H$280</f>
        <v>47364.461257696697</v>
      </c>
      <c r="AN90" s="485">
        <f>'8. Routing factors'!AN124*'7. Network costs'!$H$281</f>
        <v>81.395400328017132</v>
      </c>
      <c r="AO90" s="485">
        <f>'8. Routing factors'!AO124*'7. Network costs'!H$282</f>
        <v>39.793306827030598</v>
      </c>
      <c r="AP90" s="485">
        <f>'8. Routing factors'!AP124*'7. Network costs'!$H$283</f>
        <v>0</v>
      </c>
      <c r="AQ90" s="485">
        <f>'8. Routing factors'!AQ124*'7. Network costs'!$H$284</f>
        <v>0</v>
      </c>
      <c r="AR90" s="485">
        <f>'8. Routing factors'!AR124*'7. Network costs'!$H$285</f>
        <v>198.96653413515301</v>
      </c>
      <c r="AS90" s="485">
        <f>'8. Routing factors'!AS124*'7. Network costs'!$H$286</f>
        <v>0</v>
      </c>
      <c r="AT90" s="485">
        <f>'8. Routing factors'!AT124*'7. Network costs'!$H$287</f>
        <v>0</v>
      </c>
      <c r="AU90" s="485">
        <f>'8. Routing factors'!AU124*'7. Network costs'!$H$288</f>
        <v>163.51404419014059</v>
      </c>
      <c r="AV90" s="485">
        <f>'8. Routing factors'!AV124*'7. Network costs'!$H$289</f>
        <v>0</v>
      </c>
      <c r="AW90" s="485">
        <f>'8. Routing factors'!AW124*'7. Network costs'!$H$290</f>
        <v>2246.0712913615239</v>
      </c>
      <c r="AX90" s="485">
        <f>'8. Routing factors'!AX124*'7. Network costs'!$H$291</f>
        <v>0</v>
      </c>
      <c r="AY90" s="485">
        <f>'8. Routing factors'!AY124*'7. Network costs'!$H$292</f>
        <v>0</v>
      </c>
      <c r="AZ90" s="485">
        <f>'8. Routing factors'!AZ124*'7. Network costs'!$H$293</f>
        <v>0</v>
      </c>
      <c r="BA90" s="485">
        <f>'8. Routing factors'!BA124*'7. Network costs'!$H$294</f>
        <v>0</v>
      </c>
      <c r="BB90" s="485">
        <f>'8. Routing factors'!BB124*'7. Network costs'!$H$295</f>
        <v>0</v>
      </c>
      <c r="BC90" s="485">
        <f>'8. Routing factors'!BC124*'7. Network costs'!$H$296</f>
        <v>0</v>
      </c>
      <c r="BD90" s="485">
        <f>'8. Routing factors'!BD124*'7. Network costs'!$H$297</f>
        <v>0</v>
      </c>
      <c r="BE90" s="485">
        <f>'8. Routing factors'!BE124*'7. Network costs'!$H$298</f>
        <v>0</v>
      </c>
      <c r="BF90" s="485">
        <f>'8. Routing factors'!BF124*'7. Network costs'!$H$299</f>
        <v>0</v>
      </c>
      <c r="BG90" s="485">
        <f>'8. Routing factors'!BG124*'7. Network costs'!$H$300</f>
        <v>0</v>
      </c>
      <c r="BH90" s="245"/>
      <c r="BI90" s="351">
        <f t="shared" si="11"/>
        <v>2114344.3353556064</v>
      </c>
      <c r="BJ90" s="486">
        <f>'2. Traffic'!H213</f>
        <v>312.12</v>
      </c>
      <c r="BK90" s="487">
        <f t="shared" si="12"/>
        <v>6.7741392264372884E-3</v>
      </c>
    </row>
    <row r="91" spans="3:63">
      <c r="C91" s="256" t="str">
        <f t="shared" si="10"/>
        <v>S08</v>
      </c>
      <c r="D91" s="256" t="str">
        <f t="shared" si="10"/>
        <v>Изходящи повиквания от чужди абонати в роуминг в мрежата на предприятието (Roaming Calls Outbound)</v>
      </c>
      <c r="E91" s="485">
        <f>'8. Routing factors'!E125*'7. Network costs'!$H$246</f>
        <v>78756.497967710777</v>
      </c>
      <c r="F91" s="485">
        <f>'8. Routing factors'!F125*'7. Network costs'!$H$247</f>
        <v>53446.613141102804</v>
      </c>
      <c r="G91" s="485">
        <f>'8. Routing factors'!G125*'7. Network costs'!$H$248</f>
        <v>91497.728356219566</v>
      </c>
      <c r="H91" s="485">
        <f>'8. Routing factors'!H125*'7. Network costs'!$H$249</f>
        <v>30142.044368709223</v>
      </c>
      <c r="I91" s="485">
        <f>'8. Routing factors'!I125*'7. Network costs'!$H$250</f>
        <v>101879.11053924751</v>
      </c>
      <c r="J91" s="485">
        <f>'8. Routing factors'!J125*'7. Network costs'!$H$251</f>
        <v>6765.5031597488569</v>
      </c>
      <c r="K91" s="485">
        <f>'8. Routing factors'!K125*'7. Network costs'!$H$252</f>
        <v>3498.4906787596246</v>
      </c>
      <c r="L91" s="485">
        <f>'8. Routing factors'!L125*'7. Network costs'!$H$253</f>
        <v>488.33378045001734</v>
      </c>
      <c r="M91" s="485">
        <f>'8. Routing factors'!M125*'7. Network costs'!$H$254</f>
        <v>14650.013413500519</v>
      </c>
      <c r="N91" s="485">
        <f>'8. Routing factors'!N125*'7. Network costs'!$H$255</f>
        <v>0</v>
      </c>
      <c r="O91" s="485">
        <f>'8. Routing factors'!O125*'7. Network costs'!$H$256</f>
        <v>0</v>
      </c>
      <c r="P91" s="485">
        <f>'8. Routing factors'!P125*'7. Network costs'!$H$257</f>
        <v>0</v>
      </c>
      <c r="Q91" s="485">
        <f>'8. Routing factors'!Q125*'7. Network costs'!$H$258</f>
        <v>0</v>
      </c>
      <c r="R91" s="485">
        <f>'8. Routing factors'!R125*'7. Network costs'!$H$259</f>
        <v>2604.4468290667596</v>
      </c>
      <c r="S91" s="485">
        <f>'8. Routing factors'!S125*'7. Network costs'!$H$260</f>
        <v>2441.6689022500873</v>
      </c>
      <c r="T91" s="485">
        <f>'8. Routing factors'!T125*'7. Network costs'!$H$261</f>
        <v>0</v>
      </c>
      <c r="U91" s="485">
        <f>'8. Routing factors'!U125*'7. Network costs'!$H$262</f>
        <v>0</v>
      </c>
      <c r="V91" s="485">
        <f>'8. Routing factors'!V125*'7. Network costs'!$H$263</f>
        <v>29430.200367928246</v>
      </c>
      <c r="W91" s="485">
        <f>'8. Routing factors'!W125*'7. Network costs'!$H$264</f>
        <v>0</v>
      </c>
      <c r="X91" s="485">
        <f>'8. Routing factors'!X125*'7. Network costs'!$H$265</f>
        <v>11025.296184993347</v>
      </c>
      <c r="Y91" s="485">
        <f>'8. Routing factors'!Y125*'7. Network costs'!$H$266</f>
        <v>0</v>
      </c>
      <c r="Z91" s="485">
        <f>'8. Routing factors'!Z125*'7. Network costs'!$H$267</f>
        <v>0</v>
      </c>
      <c r="AA91" s="485">
        <f>'8. Routing factors'!AA125*'7. Network costs'!$H$268</f>
        <v>0</v>
      </c>
      <c r="AB91" s="485">
        <f>'8. Routing factors'!AB125*'7. Network costs'!$H$269</f>
        <v>7210.4380286491305</v>
      </c>
      <c r="AC91" s="485">
        <f>'8. Routing factors'!AC125*'7. Network costs'!$H$270</f>
        <v>9415.1362217266578</v>
      </c>
      <c r="AD91" s="485">
        <f>'8. Routing factors'!AD125*'7. Network costs'!$H$271</f>
        <v>0</v>
      </c>
      <c r="AE91" s="485">
        <f>'8. Routing factors'!AE125*'7. Network costs'!$H$272</f>
        <v>0</v>
      </c>
      <c r="AF91" s="485">
        <f>'8. Routing factors'!AF125*'7. Network costs'!$H$273</f>
        <v>0</v>
      </c>
      <c r="AG91" s="485">
        <f>'8. Routing factors'!AG125*'7. Network costs'!$H$274</f>
        <v>0</v>
      </c>
      <c r="AH91" s="485">
        <f>'8. Routing factors'!AH125*'7. Network costs'!$H$275</f>
        <v>0</v>
      </c>
      <c r="AI91" s="485">
        <f>'8. Routing factors'!AI125*'7. Network costs'!$H$276</f>
        <v>40186.084424562876</v>
      </c>
      <c r="AJ91" s="485">
        <f>'8. Routing factors'!AJ125*'7. Network costs'!$H$277</f>
        <v>109141.32183734073</v>
      </c>
      <c r="AK91" s="485">
        <f>'8. Routing factors'!AK125*'7. Network costs'!$H$278</f>
        <v>39375.95054143024</v>
      </c>
      <c r="AL91" s="485">
        <f>'8. Routing factors'!AL125*'7. Network costs'!$H$279</f>
        <v>13081.95752432796</v>
      </c>
      <c r="AM91" s="485">
        <f>'8. Routing factors'!AM125*'7. Network costs'!$H$280</f>
        <v>14800.445810836176</v>
      </c>
      <c r="AN91" s="485">
        <f>'8. Routing factors'!AN125*'7. Network costs'!$H$281</f>
        <v>25.434432902166147</v>
      </c>
      <c r="AO91" s="485">
        <f>'8. Routing factors'!AO125*'7. Network costs'!H$282</f>
        <v>12.434611641059005</v>
      </c>
      <c r="AP91" s="485">
        <f>'8. Routing factors'!AP125*'7. Network costs'!$H$283</f>
        <v>0</v>
      </c>
      <c r="AQ91" s="485">
        <f>'8. Routing factors'!AQ125*'7. Network costs'!$H$284</f>
        <v>0</v>
      </c>
      <c r="AR91" s="485">
        <f>'8. Routing factors'!AR125*'7. Network costs'!$H$285</f>
        <v>62.173058205295035</v>
      </c>
      <c r="AS91" s="485">
        <f>'8. Routing factors'!AS125*'7. Network costs'!$H$286</f>
        <v>0</v>
      </c>
      <c r="AT91" s="485">
        <f>'8. Routing factors'!AT125*'7. Network costs'!$H$287</f>
        <v>0</v>
      </c>
      <c r="AU91" s="485">
        <f>'8. Routing factors'!AU125*'7. Network costs'!$H$288</f>
        <v>51.094864927943959</v>
      </c>
      <c r="AV91" s="485">
        <f>'8. Routing factors'!AV125*'7. Network costs'!$H$289</f>
        <v>0</v>
      </c>
      <c r="AW91" s="485">
        <f>'8. Routing factors'!AW125*'7. Network costs'!$H$290</f>
        <v>701.85230766599545</v>
      </c>
      <c r="AX91" s="485">
        <f>'8. Routing factors'!AX125*'7. Network costs'!$H$291</f>
        <v>0</v>
      </c>
      <c r="AY91" s="485">
        <f>'8. Routing factors'!AY125*'7. Network costs'!$H$292</f>
        <v>0</v>
      </c>
      <c r="AZ91" s="485">
        <f>'8. Routing factors'!AZ125*'7. Network costs'!$H$293</f>
        <v>0</v>
      </c>
      <c r="BA91" s="485">
        <f>'8. Routing factors'!BA125*'7. Network costs'!$H$294</f>
        <v>0</v>
      </c>
      <c r="BB91" s="485">
        <f>'8. Routing factors'!BB125*'7. Network costs'!$H$295</f>
        <v>0</v>
      </c>
      <c r="BC91" s="485">
        <f>'8. Routing factors'!BC125*'7. Network costs'!$H$296</f>
        <v>0</v>
      </c>
      <c r="BD91" s="485">
        <f>'8. Routing factors'!BD125*'7. Network costs'!$H$297</f>
        <v>0</v>
      </c>
      <c r="BE91" s="485">
        <f>'8. Routing factors'!BE125*'7. Network costs'!$H$298</f>
        <v>0</v>
      </c>
      <c r="BF91" s="485">
        <f>'8. Routing factors'!BF125*'7. Network costs'!$H$299</f>
        <v>0</v>
      </c>
      <c r="BG91" s="485">
        <f>'8. Routing factors'!BG125*'7. Network costs'!$H$300</f>
        <v>0</v>
      </c>
      <c r="BH91" s="245"/>
      <c r="BI91" s="351">
        <f t="shared" si="11"/>
        <v>660690.27135390346</v>
      </c>
      <c r="BJ91" s="486">
        <f>'2. Traffic'!H214</f>
        <v>104.04</v>
      </c>
      <c r="BK91" s="487">
        <f t="shared" si="12"/>
        <v>6.3503486289302521E-3</v>
      </c>
    </row>
    <row r="92" spans="3:63">
      <c r="C92" s="256" t="str">
        <f t="shared" si="10"/>
        <v>S09</v>
      </c>
      <c r="D92" s="256" t="str">
        <f t="shared" si="10"/>
        <v>Входящи повиквания от чужди абонати в роуминг в мрежата на предприятието (Roaming Calls Inbound)</v>
      </c>
      <c r="E92" s="485">
        <f>'8. Routing factors'!E126*'7. Network costs'!$H$246</f>
        <v>86389.766715348611</v>
      </c>
      <c r="F92" s="485">
        <f>'8. Routing factors'!F126*'7. Network costs'!$H$247</f>
        <v>58626.787124008115</v>
      </c>
      <c r="G92" s="485">
        <f>'8. Routing factors'!G126*'7. Network costs'!$H$248</f>
        <v>100365.90772381581</v>
      </c>
      <c r="H92" s="485">
        <f>'8. Routing factors'!H126*'7. Network costs'!$H$249</f>
        <v>33063.483630316725</v>
      </c>
      <c r="I92" s="485">
        <f>'8. Routing factors'!I126*'7. Network costs'!$H$250</f>
        <v>111753.47837661904</v>
      </c>
      <c r="J92" s="485">
        <f>'8. Routing factors'!J126*'7. Network costs'!$H$251</f>
        <v>7421.2319588192404</v>
      </c>
      <c r="K92" s="485">
        <f>'8. Routing factors'!K126*'7. Network costs'!$H$252</f>
        <v>3837.5727894576762</v>
      </c>
      <c r="L92" s="485">
        <f>'8. Routing factors'!L126*'7. Network costs'!$H$253</f>
        <v>535.66426213615364</v>
      </c>
      <c r="M92" s="485">
        <f>'8. Routing factors'!M126*'7. Network costs'!$H$254</f>
        <v>16069.927864084608</v>
      </c>
      <c r="N92" s="485">
        <f>'8. Routing factors'!N126*'7. Network costs'!$H$255</f>
        <v>0</v>
      </c>
      <c r="O92" s="485">
        <f>'8. Routing factors'!O126*'7. Network costs'!$H$256</f>
        <v>0</v>
      </c>
      <c r="P92" s="485">
        <f>'8. Routing factors'!P126*'7. Network costs'!$H$257</f>
        <v>0</v>
      </c>
      <c r="Q92" s="485">
        <f>'8. Routing factors'!Q126*'7. Network costs'!$H$258</f>
        <v>0</v>
      </c>
      <c r="R92" s="485">
        <f>'8. Routing factors'!R126*'7. Network costs'!$H$259</f>
        <v>2856.8760647261529</v>
      </c>
      <c r="S92" s="485">
        <f>'8. Routing factors'!S126*'7. Network costs'!$H$260</f>
        <v>2678.3213106807689</v>
      </c>
      <c r="T92" s="485">
        <f>'8. Routing factors'!T126*'7. Network costs'!$H$261</f>
        <v>0</v>
      </c>
      <c r="U92" s="485">
        <f>'8. Routing factors'!U126*'7. Network costs'!$H$262</f>
        <v>0</v>
      </c>
      <c r="V92" s="485">
        <f>'8. Routing factors'!V126*'7. Network costs'!$H$263</f>
        <v>32282.64600101531</v>
      </c>
      <c r="W92" s="485">
        <f>'8. Routing factors'!W126*'7. Network costs'!$H$264</f>
        <v>0</v>
      </c>
      <c r="X92" s="485">
        <f>'8. Routing factors'!X126*'7. Network costs'!$H$265</f>
        <v>12093.894344815852</v>
      </c>
      <c r="Y92" s="485">
        <f>'8. Routing factors'!Y126*'7. Network costs'!$H$266</f>
        <v>0</v>
      </c>
      <c r="Z92" s="485">
        <f>'8. Routing factors'!Z126*'7. Network costs'!$H$267</f>
        <v>0</v>
      </c>
      <c r="AA92" s="485">
        <f>'8. Routing factors'!AA126*'7. Network costs'!$H$268</f>
        <v>0</v>
      </c>
      <c r="AB92" s="485">
        <f>'8. Routing factors'!AB126*'7. Network costs'!$H$269</f>
        <v>7909.2909827689591</v>
      </c>
      <c r="AC92" s="485">
        <f>'8. Routing factors'!AC126*'7. Network costs'!$H$270</f>
        <v>10327.673814567879</v>
      </c>
      <c r="AD92" s="485">
        <f>'8. Routing factors'!AD126*'7. Network costs'!$H$271</f>
        <v>0</v>
      </c>
      <c r="AE92" s="485">
        <f>'8. Routing factors'!AE126*'7. Network costs'!$H$272</f>
        <v>0</v>
      </c>
      <c r="AF92" s="485">
        <f>'8. Routing factors'!AF126*'7. Network costs'!$H$273</f>
        <v>0</v>
      </c>
      <c r="AG92" s="485">
        <f>'8. Routing factors'!AG126*'7. Network costs'!$H$274</f>
        <v>0</v>
      </c>
      <c r="AH92" s="485">
        <f>'8. Routing factors'!AH126*'7. Network costs'!$H$275</f>
        <v>0</v>
      </c>
      <c r="AI92" s="485">
        <f>'8. Routing factors'!AI126*'7. Network costs'!$H$276</f>
        <v>44081.016147577226</v>
      </c>
      <c r="AJ92" s="485">
        <f>'8. Routing factors'!AJ126*'7. Network costs'!$H$277</f>
        <v>119719.56061832893</v>
      </c>
      <c r="AK92" s="485">
        <f>'8. Routing factors'!AK126*'7. Network costs'!$H$278</f>
        <v>43192.36214469454</v>
      </c>
      <c r="AL92" s="485">
        <f>'8. Routing factors'!AL126*'7. Network costs'!$H$279</f>
        <v>14349.892235814486</v>
      </c>
      <c r="AM92" s="485">
        <f>'8. Routing factors'!AM126*'7. Network costs'!$H$280</f>
        <v>16234.940530310396</v>
      </c>
      <c r="AN92" s="485">
        <f>'8. Routing factors'!AN126*'7. Network costs'!$H$281</f>
        <v>27.899599165216532</v>
      </c>
      <c r="AO92" s="485">
        <f>'8. Routing factors'!AO126*'7. Network costs'!H$282</f>
        <v>13.639804036328082</v>
      </c>
      <c r="AP92" s="485">
        <f>'8. Routing factors'!AP126*'7. Network costs'!$H$283</f>
        <v>0</v>
      </c>
      <c r="AQ92" s="485">
        <f>'8. Routing factors'!AQ126*'7. Network costs'!$H$284</f>
        <v>0</v>
      </c>
      <c r="AR92" s="485">
        <f>'8. Routing factors'!AR126*'7. Network costs'!$H$285</f>
        <v>68.199020181640421</v>
      </c>
      <c r="AS92" s="485">
        <f>'8. Routing factors'!AS126*'7. Network costs'!$H$286</f>
        <v>0</v>
      </c>
      <c r="AT92" s="485">
        <f>'8. Routing factors'!AT126*'7. Network costs'!$H$287</f>
        <v>0</v>
      </c>
      <c r="AU92" s="485">
        <f>'8. Routing factors'!AU126*'7. Network costs'!$H$288</f>
        <v>56.047101831356763</v>
      </c>
      <c r="AV92" s="485">
        <f>'8. Routing factors'!AV126*'7. Network costs'!$H$289</f>
        <v>0</v>
      </c>
      <c r="AW92" s="485">
        <f>'8. Routing factors'!AW126*'7. Network costs'!$H$290</f>
        <v>769.87751731613537</v>
      </c>
      <c r="AX92" s="485">
        <f>'8. Routing factors'!AX126*'7. Network costs'!$H$291</f>
        <v>0</v>
      </c>
      <c r="AY92" s="485">
        <f>'8. Routing factors'!AY126*'7. Network costs'!$H$292</f>
        <v>0</v>
      </c>
      <c r="AZ92" s="485">
        <f>'8. Routing factors'!AZ126*'7. Network costs'!$H$293</f>
        <v>0</v>
      </c>
      <c r="BA92" s="485">
        <f>'8. Routing factors'!BA126*'7. Network costs'!$H$294</f>
        <v>0</v>
      </c>
      <c r="BB92" s="485">
        <f>'8. Routing factors'!BB126*'7. Network costs'!$H$295</f>
        <v>0</v>
      </c>
      <c r="BC92" s="485">
        <f>'8. Routing factors'!BC126*'7. Network costs'!$H$296</f>
        <v>0</v>
      </c>
      <c r="BD92" s="485">
        <f>'8. Routing factors'!BD126*'7. Network costs'!$H$297</f>
        <v>0</v>
      </c>
      <c r="BE92" s="485">
        <f>'8. Routing factors'!BE126*'7. Network costs'!$H$298</f>
        <v>0</v>
      </c>
      <c r="BF92" s="485">
        <f>'8. Routing factors'!BF126*'7. Network costs'!$H$299</f>
        <v>0</v>
      </c>
      <c r="BG92" s="485">
        <f>'8. Routing factors'!BG126*'7. Network costs'!$H$300</f>
        <v>0</v>
      </c>
      <c r="BH92" s="245"/>
      <c r="BI92" s="351">
        <f t="shared" si="11"/>
        <v>724725.95768243738</v>
      </c>
      <c r="BJ92" s="486">
        <f>'2. Traffic'!H215</f>
        <v>104.04</v>
      </c>
      <c r="BK92" s="487">
        <f t="shared" si="12"/>
        <v>6.9658396547716012E-3</v>
      </c>
    </row>
    <row r="93" spans="3:63">
      <c r="C93" s="256" t="str">
        <f t="shared" si="10"/>
        <v>S10</v>
      </c>
      <c r="D93" s="256" t="str">
        <f t="shared" si="10"/>
        <v>Гласова поща (Voice mail)</v>
      </c>
      <c r="E93" s="485">
        <f>'8. Routing factors'!E127*'7. Network costs'!$H$246</f>
        <v>97485.940231647575</v>
      </c>
      <c r="F93" s="485">
        <f>'8. Routing factors'!F127*'7. Network costs'!$H$247</f>
        <v>66156.996168032987</v>
      </c>
      <c r="G93" s="485">
        <f>'8. Routing factors'!G127*'7. Network costs'!$H$248</f>
        <v>113257.22077590264</v>
      </c>
      <c r="H93" s="485">
        <f>'8. Routing factors'!H127*'7. Network costs'!$H$249</f>
        <v>37310.261522704794</v>
      </c>
      <c r="I93" s="485">
        <f>'8. Routing factors'!I127*'7. Network costs'!$H$250</f>
        <v>126107.44684145825</v>
      </c>
      <c r="J93" s="485">
        <f>'8. Routing factors'!J127*'7. Network costs'!$H$251</f>
        <v>8374.4383471533256</v>
      </c>
      <c r="K93" s="485">
        <f>'8. Routing factors'!K127*'7. Network costs'!$H$252</f>
        <v>2886.9884772374799</v>
      </c>
      <c r="L93" s="485">
        <f>'8. Routing factors'!L127*'7. Network costs'!$H$253</f>
        <v>604.4666657672193</v>
      </c>
      <c r="M93" s="485">
        <f>'8. Routing factors'!M127*'7. Network costs'!$H$254</f>
        <v>18133.999973016576</v>
      </c>
      <c r="N93" s="485">
        <f>'8. Routing factors'!N127*'7. Network costs'!$H$255</f>
        <v>0</v>
      </c>
      <c r="O93" s="485">
        <f>'8. Routing factors'!O127*'7. Network costs'!$H$256</f>
        <v>0</v>
      </c>
      <c r="P93" s="485">
        <f>'8. Routing factors'!P127*'7. Network costs'!$H$257</f>
        <v>0</v>
      </c>
      <c r="Q93" s="485">
        <f>'8. Routing factors'!Q127*'7. Network costs'!$H$258</f>
        <v>291312.6436614531</v>
      </c>
      <c r="R93" s="485">
        <f>'8. Routing factors'!R127*'7. Network costs'!$H$259</f>
        <v>3223.8222174251696</v>
      </c>
      <c r="S93" s="485">
        <f>'8. Routing factors'!S127*'7. Network costs'!$H$260</f>
        <v>3022.3333288360968</v>
      </c>
      <c r="T93" s="485">
        <f>'8. Routing factors'!T127*'7. Network costs'!$H$261</f>
        <v>0</v>
      </c>
      <c r="U93" s="485">
        <f>'8. Routing factors'!U127*'7. Network costs'!$H$262</f>
        <v>13525.692413565024</v>
      </c>
      <c r="V93" s="485">
        <f>'8. Routing factors'!V127*'7. Network costs'!$H$263</f>
        <v>0</v>
      </c>
      <c r="W93" s="485">
        <f>'8. Routing factors'!W127*'7. Network costs'!$H$264</f>
        <v>0</v>
      </c>
      <c r="X93" s="485">
        <f>'8. Routing factors'!X127*'7. Network costs'!$H$265</f>
        <v>0</v>
      </c>
      <c r="Y93" s="485">
        <f>'8. Routing factors'!Y127*'7. Network costs'!$H$266</f>
        <v>0</v>
      </c>
      <c r="Z93" s="485">
        <f>'8. Routing factors'!Z127*'7. Network costs'!$H$267</f>
        <v>0</v>
      </c>
      <c r="AA93" s="485">
        <f>'8. Routing factors'!AA127*'7. Network costs'!$H$268</f>
        <v>0</v>
      </c>
      <c r="AB93" s="485">
        <f>'8. Routing factors'!AB127*'7. Network costs'!$H$269</f>
        <v>8925.1852081218167</v>
      </c>
      <c r="AC93" s="485">
        <f>'8. Routing factors'!AC127*'7. Network costs'!$H$270</f>
        <v>11654.19274178964</v>
      </c>
      <c r="AD93" s="485">
        <f>'8. Routing factors'!AD127*'7. Network costs'!$H$271</f>
        <v>0</v>
      </c>
      <c r="AE93" s="485">
        <f>'8. Routing factors'!AE127*'7. Network costs'!$H$272</f>
        <v>0</v>
      </c>
      <c r="AF93" s="485">
        <f>'8. Routing factors'!AF127*'7. Network costs'!$H$273</f>
        <v>0</v>
      </c>
      <c r="AG93" s="485">
        <f>'8. Routing factors'!AG127*'7. Network costs'!$H$274</f>
        <v>0</v>
      </c>
      <c r="AH93" s="485">
        <f>'8. Routing factors'!AH127*'7. Network costs'!$H$275</f>
        <v>0</v>
      </c>
      <c r="AI93" s="485">
        <f>'8. Routing factors'!AI127*'7. Network costs'!$H$276</f>
        <v>49742.920590032343</v>
      </c>
      <c r="AJ93" s="485">
        <f>'8. Routing factors'!AJ127*'7. Network costs'!$H$277</f>
        <v>135096.71775654858</v>
      </c>
      <c r="AK93" s="485">
        <f>'8. Routing factors'!AK127*'7. Network costs'!$H$278</f>
        <v>48740.125070314331</v>
      </c>
      <c r="AL93" s="485">
        <f>'8. Routing factors'!AL127*'7. Network costs'!$H$279</f>
        <v>16193.037555484612</v>
      </c>
      <c r="AM93" s="485">
        <f>'8. Routing factors'!AM127*'7. Network costs'!$H$280</f>
        <v>18320.207385407863</v>
      </c>
      <c r="AN93" s="485">
        <f>'8. Routing factors'!AN127*'7. Network costs'!$H$281</f>
        <v>31.483111485518126</v>
      </c>
      <c r="AO93" s="485">
        <f>'8. Routing factors'!AO127*'7. Network costs'!H$282</f>
        <v>15.391743392919974</v>
      </c>
      <c r="AP93" s="485">
        <f>'8. Routing factors'!AP127*'7. Network costs'!$H$283</f>
        <v>0</v>
      </c>
      <c r="AQ93" s="485">
        <f>'8. Routing factors'!AQ127*'7. Network costs'!$H$284</f>
        <v>0</v>
      </c>
      <c r="AR93" s="485">
        <f>'8. Routing factors'!AR127*'7. Network costs'!$H$285</f>
        <v>76.958716964599873</v>
      </c>
      <c r="AS93" s="485">
        <f>'8. Routing factors'!AS127*'7. Network costs'!$H$286</f>
        <v>0</v>
      </c>
      <c r="AT93" s="485">
        <f>'8. Routing factors'!AT127*'7. Network costs'!$H$287</f>
        <v>86.102343864123483</v>
      </c>
      <c r="AU93" s="485">
        <f>'8. Routing factors'!AU127*'7. Network costs'!$H$288</f>
        <v>0</v>
      </c>
      <c r="AV93" s="485">
        <f>'8. Routing factors'!AV127*'7. Network costs'!$H$289</f>
        <v>0</v>
      </c>
      <c r="AW93" s="485">
        <f>'8. Routing factors'!AW127*'7. Network costs'!$H$290</f>
        <v>0</v>
      </c>
      <c r="AX93" s="485">
        <f>'8. Routing factors'!AX127*'7. Network costs'!$H$291</f>
        <v>0</v>
      </c>
      <c r="AY93" s="485">
        <f>'8. Routing factors'!AY127*'7. Network costs'!$H$292</f>
        <v>0</v>
      </c>
      <c r="AZ93" s="485">
        <f>'8. Routing factors'!AZ127*'7. Network costs'!$H$293</f>
        <v>0</v>
      </c>
      <c r="BA93" s="485">
        <f>'8. Routing factors'!BA127*'7. Network costs'!$H$294</f>
        <v>0</v>
      </c>
      <c r="BB93" s="485">
        <f>'8. Routing factors'!BB127*'7. Network costs'!$H$295</f>
        <v>0</v>
      </c>
      <c r="BC93" s="485">
        <f>'8. Routing factors'!BC127*'7. Network costs'!$H$296</f>
        <v>0</v>
      </c>
      <c r="BD93" s="485">
        <f>'8. Routing factors'!BD127*'7. Network costs'!$H$297</f>
        <v>0</v>
      </c>
      <c r="BE93" s="485">
        <f>'8. Routing factors'!BE127*'7. Network costs'!$H$298</f>
        <v>0</v>
      </c>
      <c r="BF93" s="485">
        <f>'8. Routing factors'!BF127*'7. Network costs'!$H$299</f>
        <v>0</v>
      </c>
      <c r="BG93" s="485">
        <f>'8. Routing factors'!BG127*'7. Network costs'!$H$300</f>
        <v>0</v>
      </c>
      <c r="BH93" s="245"/>
      <c r="BI93" s="351">
        <f t="shared" si="11"/>
        <v>1070284.5728476064</v>
      </c>
      <c r="BJ93" s="486">
        <f>'2. Traffic'!H216</f>
        <v>52.02</v>
      </c>
      <c r="BK93" s="487">
        <f t="shared" si="12"/>
        <v>2.0574482369235033E-2</v>
      </c>
    </row>
    <row r="94" spans="3:63">
      <c r="C94" s="256" t="str">
        <f t="shared" si="10"/>
        <v>S11</v>
      </c>
      <c r="D94" s="256" t="str">
        <f t="shared" si="10"/>
        <v>Повиквания към центъра за обслужване на клиенти (Help desk call)</v>
      </c>
      <c r="E94" s="485">
        <f>'8. Routing factors'!E128*'7. Network costs'!$H$246</f>
        <v>37145.224005980723</v>
      </c>
      <c r="F94" s="485">
        <f>'8. Routing factors'!F128*'7. Network costs'!$H$247</f>
        <v>25207.906251763518</v>
      </c>
      <c r="G94" s="485">
        <f>'8. Routing factors'!G128*'7. Network costs'!$H$248</f>
        <v>43154.580301724163</v>
      </c>
      <c r="H94" s="485">
        <f>'8. Routing factors'!H128*'7. Network costs'!$H$249</f>
        <v>14216.38872938396</v>
      </c>
      <c r="I94" s="485">
        <f>'8. Routing factors'!I128*'7. Network costs'!$H$250</f>
        <v>48050.922529109259</v>
      </c>
      <c r="J94" s="485">
        <f>'8. Routing factors'!J128*'7. Network costs'!$H$251</f>
        <v>3190.9256615888921</v>
      </c>
      <c r="K94" s="485">
        <f>'8. Routing factors'!K128*'7. Network costs'!$H$252</f>
        <v>1100.033845238105</v>
      </c>
      <c r="L94" s="485">
        <f>'8. Routing factors'!L128*'7. Network costs'!$H$253</f>
        <v>230.32090218054378</v>
      </c>
      <c r="M94" s="485">
        <f>'8. Routing factors'!M128*'7. Network costs'!$H$254</f>
        <v>6909.6270654163127</v>
      </c>
      <c r="N94" s="485">
        <f>'8. Routing factors'!N128*'7. Network costs'!$H$255</f>
        <v>0</v>
      </c>
      <c r="O94" s="485">
        <f>'8. Routing factors'!O128*'7. Network costs'!$H$256</f>
        <v>0</v>
      </c>
      <c r="P94" s="485">
        <f>'8. Routing factors'!P128*'7. Network costs'!$H$257</f>
        <v>0</v>
      </c>
      <c r="Q94" s="485">
        <f>'8. Routing factors'!Q128*'7. Network costs'!$H$258</f>
        <v>0</v>
      </c>
      <c r="R94" s="485">
        <f>'8. Routing factors'!R128*'7. Network costs'!$H$259</f>
        <v>1228.3781449629003</v>
      </c>
      <c r="S94" s="485">
        <f>'8. Routing factors'!S128*'7. Network costs'!$H$260</f>
        <v>1151.6045109027191</v>
      </c>
      <c r="T94" s="485">
        <f>'8. Routing factors'!T128*'7. Network costs'!$H$261</f>
        <v>0</v>
      </c>
      <c r="U94" s="485">
        <f>'8. Routing factors'!U128*'7. Network costs'!$H$262</f>
        <v>5153.7162522515655</v>
      </c>
      <c r="V94" s="485">
        <f>'8. Routing factors'!V128*'7. Network costs'!$H$263</f>
        <v>0</v>
      </c>
      <c r="W94" s="485">
        <f>'8. Routing factors'!W128*'7. Network costs'!$H$264</f>
        <v>0</v>
      </c>
      <c r="X94" s="485">
        <f>'8. Routing factors'!X128*'7. Network costs'!$H$265</f>
        <v>0</v>
      </c>
      <c r="Y94" s="485">
        <f>'8. Routing factors'!Y128*'7. Network costs'!$H$266</f>
        <v>0</v>
      </c>
      <c r="Z94" s="485">
        <f>'8. Routing factors'!Z128*'7. Network costs'!$H$267</f>
        <v>0</v>
      </c>
      <c r="AA94" s="485">
        <f>'8. Routing factors'!AA128*'7. Network costs'!$H$268</f>
        <v>0</v>
      </c>
      <c r="AB94" s="485">
        <f>'8. Routing factors'!AB128*'7. Network costs'!$H$269</f>
        <v>3400.7776204729489</v>
      </c>
      <c r="AC94" s="485">
        <f>'8. Routing factors'!AC128*'7. Network costs'!$H$270</f>
        <v>4440.615733653417</v>
      </c>
      <c r="AD94" s="485">
        <f>'8. Routing factors'!AD128*'7. Network costs'!$H$271</f>
        <v>0</v>
      </c>
      <c r="AE94" s="485">
        <f>'8. Routing factors'!AE128*'7. Network costs'!$H$272</f>
        <v>0</v>
      </c>
      <c r="AF94" s="485">
        <f>'8. Routing factors'!AF128*'7. Network costs'!$H$273</f>
        <v>0</v>
      </c>
      <c r="AG94" s="485">
        <f>'8. Routing factors'!AG128*'7. Network costs'!$H$274</f>
        <v>0</v>
      </c>
      <c r="AH94" s="485">
        <f>'8. Routing factors'!AH128*'7. Network costs'!$H$275</f>
        <v>0</v>
      </c>
      <c r="AI94" s="485">
        <f>'8. Routing factors'!AI128*'7. Network costs'!$H$276</f>
        <v>18953.624734376066</v>
      </c>
      <c r="AJ94" s="485">
        <f>'8. Routing factors'!AJ128*'7. Network costs'!$H$277</f>
        <v>51476.118829191488</v>
      </c>
      <c r="AK94" s="485">
        <f>'8. Routing factors'!AK128*'7. Network costs'!$H$278</f>
        <v>18571.527950741343</v>
      </c>
      <c r="AL94" s="485">
        <f>'8. Routing factors'!AL128*'7. Network costs'!$H$279</f>
        <v>6170.0590455039483</v>
      </c>
      <c r="AM94" s="485">
        <f>'8. Routing factors'!AM128*'7. Network costs'!$H$280</f>
        <v>6980.5779741156884</v>
      </c>
      <c r="AN94" s="485">
        <f>'8. Routing factors'!AN128*'7. Network costs'!$H$281</f>
        <v>11.996060414004081</v>
      </c>
      <c r="AO94" s="485">
        <f>'8. Routing factors'!AO128*'7. Network costs'!H$282</f>
        <v>5.8647406468464398</v>
      </c>
      <c r="AP94" s="485">
        <f>'8. Routing factors'!AP128*'7. Network costs'!$H$283</f>
        <v>0</v>
      </c>
      <c r="AQ94" s="485">
        <f>'8. Routing factors'!AQ128*'7. Network costs'!$H$284</f>
        <v>0</v>
      </c>
      <c r="AR94" s="485">
        <f>'8. Routing factors'!AR128*'7. Network costs'!$H$285</f>
        <v>29.323703234232202</v>
      </c>
      <c r="AS94" s="485">
        <f>'8. Routing factors'!AS128*'7. Network costs'!$H$286</f>
        <v>0</v>
      </c>
      <c r="AT94" s="485">
        <f>'8. Routing factors'!AT128*'7. Network costs'!$H$287</f>
        <v>32.807714042384156</v>
      </c>
      <c r="AU94" s="485">
        <f>'8. Routing factors'!AU128*'7. Network costs'!$H$288</f>
        <v>0</v>
      </c>
      <c r="AV94" s="485">
        <f>'8. Routing factors'!AV128*'7. Network costs'!$H$289</f>
        <v>0</v>
      </c>
      <c r="AW94" s="485">
        <f>'8. Routing factors'!AW128*'7. Network costs'!$H$290</f>
        <v>0</v>
      </c>
      <c r="AX94" s="485">
        <f>'8. Routing factors'!AX128*'7. Network costs'!$H$291</f>
        <v>0</v>
      </c>
      <c r="AY94" s="485">
        <f>'8. Routing factors'!AY128*'7. Network costs'!$H$292</f>
        <v>0</v>
      </c>
      <c r="AZ94" s="485">
        <f>'8. Routing factors'!AZ128*'7. Network costs'!$H$293</f>
        <v>0</v>
      </c>
      <c r="BA94" s="485">
        <f>'8. Routing factors'!BA128*'7. Network costs'!$H$294</f>
        <v>0</v>
      </c>
      <c r="BB94" s="485">
        <f>'8. Routing factors'!BB128*'7. Network costs'!$H$295</f>
        <v>0</v>
      </c>
      <c r="BC94" s="485">
        <f>'8. Routing factors'!BC128*'7. Network costs'!$H$296</f>
        <v>0</v>
      </c>
      <c r="BD94" s="485">
        <f>'8. Routing factors'!BD128*'7. Network costs'!$H$297</f>
        <v>0</v>
      </c>
      <c r="BE94" s="485">
        <f>'8. Routing factors'!BE128*'7. Network costs'!$H$298</f>
        <v>0</v>
      </c>
      <c r="BF94" s="485">
        <f>'8. Routing factors'!BF128*'7. Network costs'!$H$299</f>
        <v>0</v>
      </c>
      <c r="BG94" s="485">
        <f>'8. Routing factors'!BG128*'7. Network costs'!$H$300</f>
        <v>0</v>
      </c>
      <c r="BH94" s="245"/>
      <c r="BI94" s="351">
        <f t="shared" si="11"/>
        <v>296812.92230689502</v>
      </c>
      <c r="BJ94" s="486">
        <f>'2. Traffic'!H217</f>
        <v>52.02</v>
      </c>
      <c r="BK94" s="487">
        <f t="shared" si="12"/>
        <v>5.7057462957880627E-3</v>
      </c>
    </row>
    <row r="95" spans="3:63">
      <c r="C95" s="256" t="str">
        <f t="shared" si="10"/>
        <v>S12</v>
      </c>
      <c r="D95" s="256" t="str">
        <f t="shared" si="10"/>
        <v>Видеоразговори (Video call)</v>
      </c>
      <c r="E95" s="485">
        <f>'8. Routing factors'!E129*'7. Network costs'!$H$246</f>
        <v>1305932.285088198</v>
      </c>
      <c r="F95" s="485">
        <f>'8. Routing factors'!F129*'7. Network costs'!$H$247</f>
        <v>886246.33434312325</v>
      </c>
      <c r="G95" s="485">
        <f>'8. Routing factors'!G129*'7. Network costs'!$H$248</f>
        <v>1517206.0789397524</v>
      </c>
      <c r="H95" s="485">
        <f>'8. Routing factors'!H129*'7. Network costs'!$H$249</f>
        <v>499812.33162242494</v>
      </c>
      <c r="I95" s="485">
        <f>'8. Routing factors'!I129*'7. Network costs'!$H$250</f>
        <v>1689349.1084865201</v>
      </c>
      <c r="J95" s="485">
        <f>'8. Routing factors'!J129*'7. Network costs'!$H$251</f>
        <v>112184.88923675369</v>
      </c>
      <c r="K95" s="485">
        <f>'8. Routing factors'!K129*'7. Network costs'!$H$252</f>
        <v>58011.618652031342</v>
      </c>
      <c r="L95" s="485">
        <f>'8. Routing factors'!L129*'7. Network costs'!$H$253</f>
        <v>8097.5013649072071</v>
      </c>
      <c r="M95" s="485">
        <f>'8. Routing factors'!M129*'7. Network costs'!$H$254</f>
        <v>242925.04094721618</v>
      </c>
      <c r="N95" s="485">
        <f>'8. Routing factors'!N129*'7. Network costs'!$H$255</f>
        <v>0</v>
      </c>
      <c r="O95" s="485">
        <f>'8. Routing factors'!O129*'7. Network costs'!$H$256</f>
        <v>0</v>
      </c>
      <c r="P95" s="485">
        <f>'8. Routing factors'!P129*'7. Network costs'!$H$257</f>
        <v>0</v>
      </c>
      <c r="Q95" s="485">
        <f>'8. Routing factors'!Q129*'7. Network costs'!$H$258</f>
        <v>0</v>
      </c>
      <c r="R95" s="485">
        <f>'8. Routing factors'!R129*'7. Network costs'!$H$259</f>
        <v>43186.673946171773</v>
      </c>
      <c r="S95" s="485">
        <f>'8. Routing factors'!S129*'7. Network costs'!$H$260</f>
        <v>40487.506824536038</v>
      </c>
      <c r="T95" s="485">
        <f>'8. Routing factors'!T129*'7. Network costs'!$H$261</f>
        <v>0</v>
      </c>
      <c r="U95" s="485">
        <f>'8. Routing factors'!U129*'7. Network costs'!$H$262</f>
        <v>181191.65039670817</v>
      </c>
      <c r="V95" s="485">
        <f>'8. Routing factors'!V129*'7. Network costs'!$H$263</f>
        <v>0</v>
      </c>
      <c r="W95" s="485">
        <f>'8. Routing factors'!W129*'7. Network costs'!$H$264</f>
        <v>329426.41403276782</v>
      </c>
      <c r="X95" s="485">
        <f>'8. Routing factors'!X129*'7. Network costs'!$H$265</f>
        <v>0</v>
      </c>
      <c r="Y95" s="485">
        <f>'8. Routing factors'!Y129*'7. Network costs'!$H$266</f>
        <v>0</v>
      </c>
      <c r="Z95" s="485">
        <f>'8. Routing factors'!Z129*'7. Network costs'!$H$267</f>
        <v>0</v>
      </c>
      <c r="AA95" s="485">
        <f>'8. Routing factors'!AA129*'7. Network costs'!$H$268</f>
        <v>0</v>
      </c>
      <c r="AB95" s="485">
        <f>'8. Routing factors'!AB129*'7. Network costs'!$H$269</f>
        <v>119562.75423903677</v>
      </c>
      <c r="AC95" s="485">
        <f>'8. Routing factors'!AC129*'7. Network costs'!$H$270</f>
        <v>156120.83672762063</v>
      </c>
      <c r="AD95" s="485">
        <f>'8. Routing factors'!AD129*'7. Network costs'!$H$271</f>
        <v>0</v>
      </c>
      <c r="AE95" s="485">
        <f>'8. Routing factors'!AE129*'7. Network costs'!$H$272</f>
        <v>0</v>
      </c>
      <c r="AF95" s="485">
        <f>'8. Routing factors'!AF129*'7. Network costs'!$H$273</f>
        <v>0</v>
      </c>
      <c r="AG95" s="485">
        <f>'8. Routing factors'!AG129*'7. Network costs'!$H$274</f>
        <v>0</v>
      </c>
      <c r="AH95" s="485">
        <f>'8. Routing factors'!AH129*'7. Network costs'!$H$275</f>
        <v>0</v>
      </c>
      <c r="AI95" s="485">
        <f>'8. Routing factors'!AI129*'7. Network costs'!$H$276</f>
        <v>666361.58812994638</v>
      </c>
      <c r="AJ95" s="485">
        <f>'8. Routing factors'!AJ129*'7. Network costs'!$H$277</f>
        <v>1809770.3618439322</v>
      </c>
      <c r="AK95" s="485">
        <f>'8. Routing factors'!AK129*'7. Network costs'!$H$278</f>
        <v>652928.03000423417</v>
      </c>
      <c r="AL95" s="485">
        <f>'8. Routing factors'!AL129*'7. Network costs'!$H$279</f>
        <v>216923.69676184256</v>
      </c>
      <c r="AM95" s="485">
        <f>'8. Routing factors'!AM129*'7. Network costs'!$H$280</f>
        <v>245419.49574743334</v>
      </c>
      <c r="AN95" s="485">
        <f>'8. Routing factors'!AN129*'7. Network costs'!$H$281</f>
        <v>421.75119433911732</v>
      </c>
      <c r="AO95" s="485">
        <f>'8. Routing factors'!AO129*'7. Network costs'!H$282</f>
        <v>206.18947278801292</v>
      </c>
      <c r="AP95" s="485">
        <f>'8. Routing factors'!AP129*'7. Network costs'!$H$283</f>
        <v>0</v>
      </c>
      <c r="AQ95" s="485">
        <f>'8. Routing factors'!AQ129*'7. Network costs'!$H$284</f>
        <v>0</v>
      </c>
      <c r="AR95" s="485">
        <f>'8. Routing factors'!AR129*'7. Network costs'!$H$285</f>
        <v>1030.9473639400646</v>
      </c>
      <c r="AS95" s="485">
        <f>'8. Routing factors'!AS129*'7. Network costs'!$H$286</f>
        <v>0</v>
      </c>
      <c r="AT95" s="485">
        <f>'8. Routing factors'!AT129*'7. Network costs'!$H$287</f>
        <v>1153.4363868957289</v>
      </c>
      <c r="AU95" s="485">
        <f>'8. Routing factors'!AU129*'7. Network costs'!$H$288</f>
        <v>0</v>
      </c>
      <c r="AV95" s="485">
        <f>'8. Routing factors'!AV129*'7. Network costs'!$H$289</f>
        <v>8388.2985097391738</v>
      </c>
      <c r="AW95" s="485">
        <f>'8. Routing factors'!AW129*'7. Network costs'!$H$290</f>
        <v>0</v>
      </c>
      <c r="AX95" s="485">
        <f>'8. Routing factors'!AX129*'7. Network costs'!$H$291</f>
        <v>0</v>
      </c>
      <c r="AY95" s="485">
        <f>'8. Routing factors'!AY129*'7. Network costs'!$H$292</f>
        <v>0</v>
      </c>
      <c r="AZ95" s="485">
        <f>'8. Routing factors'!AZ129*'7. Network costs'!$H$293</f>
        <v>0</v>
      </c>
      <c r="BA95" s="485">
        <f>'8. Routing factors'!BA129*'7. Network costs'!$H$294</f>
        <v>0</v>
      </c>
      <c r="BB95" s="485">
        <f>'8. Routing factors'!BB129*'7. Network costs'!$H$295</f>
        <v>0</v>
      </c>
      <c r="BC95" s="485">
        <f>'8. Routing factors'!BC129*'7. Network costs'!$H$296</f>
        <v>0</v>
      </c>
      <c r="BD95" s="485">
        <f>'8. Routing factors'!BD129*'7. Network costs'!$H$297</f>
        <v>0</v>
      </c>
      <c r="BE95" s="485">
        <f>'8. Routing factors'!BE129*'7. Network costs'!$H$298</f>
        <v>0</v>
      </c>
      <c r="BF95" s="485">
        <f>'8. Routing factors'!BF129*'7. Network costs'!$H$299</f>
        <v>0</v>
      </c>
      <c r="BG95" s="485">
        <f>'8. Routing factors'!BG129*'7. Network costs'!$H$300</f>
        <v>0</v>
      </c>
      <c r="BH95" s="245"/>
      <c r="BI95" s="351">
        <f t="shared" si="11"/>
        <v>10792344.820262861</v>
      </c>
      <c r="BJ95" s="486">
        <f>'2. Traffic'!H218</f>
        <v>52.02</v>
      </c>
      <c r="BK95" s="487">
        <f t="shared" si="12"/>
        <v>0.20746529835184277</v>
      </c>
    </row>
    <row r="96" spans="3:63">
      <c r="C96" s="256" t="str">
        <f t="shared" si="10"/>
        <v>S13</v>
      </c>
      <c r="D96" s="256" t="str">
        <f t="shared" si="10"/>
        <v>MMS в мрежата (MMS on net)</v>
      </c>
      <c r="E96" s="485">
        <f>'8. Routing factors'!E130*'7. Network costs'!$H$246</f>
        <v>7787.6021287476933</v>
      </c>
      <c r="F96" s="485">
        <f>'8. Routing factors'!F130*'7. Network costs'!$H$247</f>
        <v>5284.9094235075345</v>
      </c>
      <c r="G96" s="485">
        <f>'8. Routing factors'!G130*'7. Network costs'!$H$248</f>
        <v>9047.4808112291867</v>
      </c>
      <c r="H96" s="485">
        <f>'8. Routing factors'!H130*'7. Network costs'!$H$249</f>
        <v>2980.506433726975</v>
      </c>
      <c r="I96" s="485">
        <f>'8. Routing factors'!I130*'7. Network costs'!$H$250</f>
        <v>10074.012920630976</v>
      </c>
      <c r="J96" s="485">
        <f>'8. Routing factors'!J130*'7. Network costs'!$H$251</f>
        <v>668.98666355772332</v>
      </c>
      <c r="K96" s="485">
        <f>'8. Routing factors'!K130*'7. Network costs'!$H$252</f>
        <v>230.6252322907373</v>
      </c>
      <c r="L96" s="485">
        <f>'8. Routing factors'!L130*'7. Network costs'!$H$253</f>
        <v>24.14371693959226</v>
      </c>
      <c r="M96" s="485">
        <f>'8. Routing factors'!M130*'7. Network costs'!$H$254</f>
        <v>724.31150818776769</v>
      </c>
      <c r="N96" s="485">
        <f>'8. Routing factors'!N130*'7. Network costs'!$H$255</f>
        <v>0</v>
      </c>
      <c r="O96" s="485">
        <f>'8. Routing factors'!O130*'7. Network costs'!$H$256</f>
        <v>0</v>
      </c>
      <c r="P96" s="485">
        <f>'8. Routing factors'!P130*'7. Network costs'!$H$257</f>
        <v>762949.6973921844</v>
      </c>
      <c r="Q96" s="485">
        <f>'8. Routing factors'!Q130*'7. Network costs'!$H$258</f>
        <v>0</v>
      </c>
      <c r="R96" s="485">
        <f>'8. Routing factors'!R130*'7. Network costs'!$H$259</f>
        <v>128.76649034449204</v>
      </c>
      <c r="S96" s="485">
        <f>'8. Routing factors'!S130*'7. Network costs'!$H$260</f>
        <v>120.71858469796132</v>
      </c>
      <c r="T96" s="485">
        <f>'8. Routing factors'!T130*'7. Network costs'!$H$261</f>
        <v>7042.8355777747747</v>
      </c>
      <c r="U96" s="485">
        <f>'8. Routing factors'!U130*'7. Network costs'!$H$262</f>
        <v>540.24565379567719</v>
      </c>
      <c r="V96" s="485">
        <f>'8. Routing factors'!V130*'7. Network costs'!$H$263</f>
        <v>0</v>
      </c>
      <c r="W96" s="485">
        <f>'8. Routing factors'!W130*'7. Network costs'!$H$264</f>
        <v>0</v>
      </c>
      <c r="X96" s="485">
        <f>'8. Routing factors'!X130*'7. Network costs'!$H$265</f>
        <v>0</v>
      </c>
      <c r="Y96" s="485">
        <f>'8. Routing factors'!Y130*'7. Network costs'!$H$266</f>
        <v>0</v>
      </c>
      <c r="Z96" s="485">
        <f>'8. Routing factors'!Z130*'7. Network costs'!$H$267</f>
        <v>0</v>
      </c>
      <c r="AA96" s="485">
        <f>'8. Routing factors'!AA130*'7. Network costs'!$H$268</f>
        <v>0</v>
      </c>
      <c r="AB96" s="485">
        <f>'8. Routing factors'!AB130*'7. Network costs'!$H$269</f>
        <v>712.9827251096533</v>
      </c>
      <c r="AC96" s="485">
        <f>'8. Routing factors'!AC130*'7. Network costs'!$H$270</f>
        <v>930.98775053239319</v>
      </c>
      <c r="AD96" s="485">
        <f>'8. Routing factors'!AD130*'7. Network costs'!$H$271</f>
        <v>0</v>
      </c>
      <c r="AE96" s="485">
        <f>'8. Routing factors'!AE130*'7. Network costs'!$H$272</f>
        <v>0</v>
      </c>
      <c r="AF96" s="485">
        <f>'8. Routing factors'!AF130*'7. Network costs'!$H$273</f>
        <v>0</v>
      </c>
      <c r="AG96" s="485">
        <f>'8. Routing factors'!AG130*'7. Network costs'!$H$274</f>
        <v>0</v>
      </c>
      <c r="AH96" s="485">
        <f>'8. Routing factors'!AH130*'7. Network costs'!$H$275</f>
        <v>0</v>
      </c>
      <c r="AI96" s="485">
        <f>'8. Routing factors'!AI130*'7. Network costs'!$H$276</f>
        <v>3973.6814699285828</v>
      </c>
      <c r="AJ96" s="485">
        <f>'8. Routing factors'!AJ130*'7. Network costs'!$H$277</f>
        <v>10792.115091548139</v>
      </c>
      <c r="AK96" s="485">
        <f>'8. Routing factors'!AK130*'7. Network costs'!$H$278</f>
        <v>3893.5737897287727</v>
      </c>
      <c r="AL96" s="485">
        <f>'8. Routing factors'!AL130*'7. Network costs'!$H$279</f>
        <v>1293.5704721966144</v>
      </c>
      <c r="AM96" s="485">
        <f>'8. Routing factors'!AM130*'7. Network costs'!$H$280</f>
        <v>1463.4980766937847</v>
      </c>
      <c r="AN96" s="485">
        <f>'8. Routing factors'!AN130*'7. Network costs'!$H$281</f>
        <v>1.2575041356816494</v>
      </c>
      <c r="AO96" s="485">
        <f>'8. Routing factors'!AO130*'7. Network costs'!H$282</f>
        <v>0.61477979966658425</v>
      </c>
      <c r="AP96" s="485">
        <f>'8. Routing factors'!AP130*'7. Network costs'!$H$283</f>
        <v>0</v>
      </c>
      <c r="AQ96" s="485">
        <f>'8. Routing factors'!AQ130*'7. Network costs'!$H$284</f>
        <v>5298.3413293442827</v>
      </c>
      <c r="AR96" s="485">
        <f>'8. Routing factors'!AR130*'7. Network costs'!$H$285</f>
        <v>3.0738989983329215</v>
      </c>
      <c r="AS96" s="485">
        <f>'8. Routing factors'!AS130*'7. Network costs'!$H$286</f>
        <v>12.227328664342771</v>
      </c>
      <c r="AT96" s="485">
        <f>'8. Routing factors'!AT130*'7. Network costs'!$H$287</f>
        <v>3.4391153984517584</v>
      </c>
      <c r="AU96" s="485">
        <f>'8. Routing factors'!AU130*'7. Network costs'!$H$288</f>
        <v>0</v>
      </c>
      <c r="AV96" s="485">
        <f>'8. Routing factors'!AV130*'7. Network costs'!$H$289</f>
        <v>0</v>
      </c>
      <c r="AW96" s="485">
        <f>'8. Routing factors'!AW130*'7. Network costs'!$H$290</f>
        <v>0</v>
      </c>
      <c r="AX96" s="485">
        <f>'8. Routing factors'!AX130*'7. Network costs'!$H$291</f>
        <v>0</v>
      </c>
      <c r="AY96" s="485">
        <f>'8. Routing factors'!AY130*'7. Network costs'!$H$292</f>
        <v>0</v>
      </c>
      <c r="AZ96" s="485">
        <f>'8. Routing factors'!AZ130*'7. Network costs'!$H$293</f>
        <v>0</v>
      </c>
      <c r="BA96" s="485">
        <f>'8. Routing factors'!BA130*'7. Network costs'!$H$294</f>
        <v>0</v>
      </c>
      <c r="BB96" s="485">
        <f>'8. Routing factors'!BB130*'7. Network costs'!$H$295</f>
        <v>0</v>
      </c>
      <c r="BC96" s="485">
        <f>'8. Routing factors'!BC130*'7. Network costs'!$H$296</f>
        <v>0</v>
      </c>
      <c r="BD96" s="485">
        <f>'8. Routing factors'!BD130*'7. Network costs'!$H$297</f>
        <v>0</v>
      </c>
      <c r="BE96" s="485">
        <f>'8. Routing factors'!BE130*'7. Network costs'!$H$298</f>
        <v>0</v>
      </c>
      <c r="BF96" s="485">
        <f>'8. Routing factors'!BF130*'7. Network costs'!$H$299</f>
        <v>0</v>
      </c>
      <c r="BG96" s="485">
        <f>'8. Routing factors'!BG130*'7. Network costs'!$H$300</f>
        <v>0</v>
      </c>
      <c r="BH96" s="245"/>
      <c r="BI96" s="351">
        <f t="shared" si="11"/>
        <v>835984.20586969436</v>
      </c>
      <c r="BJ96" s="486">
        <f>'2. Traffic'!H219</f>
        <v>10.404</v>
      </c>
      <c r="BK96" s="487">
        <f t="shared" si="12"/>
        <v>8.0352192028997918E-2</v>
      </c>
    </row>
    <row r="97" spans="3:63">
      <c r="C97" s="256" t="str">
        <f t="shared" si="10"/>
        <v>S14</v>
      </c>
      <c r="D97" s="256" t="str">
        <f t="shared" si="10"/>
        <v>Изходящи MMS към други мрежи (MMS outgoing to other network)</v>
      </c>
      <c r="E97" s="485">
        <f>'8. Routing factors'!E131*'7. Network costs'!$H$246</f>
        <v>3893.8010643738467</v>
      </c>
      <c r="F97" s="485">
        <f>'8. Routing factors'!F131*'7. Network costs'!$H$247</f>
        <v>2642.4547117537672</v>
      </c>
      <c r="G97" s="485">
        <f>'8. Routing factors'!G131*'7. Network costs'!$H$248</f>
        <v>4523.7404056145933</v>
      </c>
      <c r="H97" s="485">
        <f>'8. Routing factors'!H131*'7. Network costs'!$H$249</f>
        <v>1490.2532168634875</v>
      </c>
      <c r="I97" s="485">
        <f>'8. Routing factors'!I131*'7. Network costs'!$H$250</f>
        <v>5037.0064603154879</v>
      </c>
      <c r="J97" s="485">
        <f>'8. Routing factors'!J131*'7. Network costs'!$H$251</f>
        <v>334.49333177886166</v>
      </c>
      <c r="K97" s="485">
        <f>'8. Routing factors'!K131*'7. Network costs'!$H$252</f>
        <v>172.96892421805299</v>
      </c>
      <c r="L97" s="485">
        <f>'8. Routing factors'!L131*'7. Network costs'!$H$253</f>
        <v>24.14371693959226</v>
      </c>
      <c r="M97" s="485">
        <f>'8. Routing factors'!M131*'7. Network costs'!$H$254</f>
        <v>724.31150818776769</v>
      </c>
      <c r="N97" s="485">
        <f>'8. Routing factors'!N131*'7. Network costs'!$H$255</f>
        <v>0</v>
      </c>
      <c r="O97" s="485">
        <f>'8. Routing factors'!O131*'7. Network costs'!$H$256</f>
        <v>0</v>
      </c>
      <c r="P97" s="485">
        <f>'8. Routing factors'!P131*'7. Network costs'!$H$257</f>
        <v>762949.6973921844</v>
      </c>
      <c r="Q97" s="485">
        <f>'8. Routing factors'!Q131*'7. Network costs'!$H$258</f>
        <v>0</v>
      </c>
      <c r="R97" s="485">
        <f>'8. Routing factors'!R131*'7. Network costs'!$H$259</f>
        <v>128.76649034449204</v>
      </c>
      <c r="S97" s="485">
        <f>'8. Routing factors'!S131*'7. Network costs'!$H$260</f>
        <v>120.71858469796132</v>
      </c>
      <c r="T97" s="485">
        <f>'8. Routing factors'!T131*'7. Network costs'!$H$261</f>
        <v>7042.8355777747747</v>
      </c>
      <c r="U97" s="485">
        <f>'8. Routing factors'!U131*'7. Network costs'!$H$262</f>
        <v>540.24565379567719</v>
      </c>
      <c r="V97" s="485">
        <f>'8. Routing factors'!V131*'7. Network costs'!$H$263</f>
        <v>0</v>
      </c>
      <c r="W97" s="485">
        <f>'8. Routing factors'!W131*'7. Network costs'!$H$264</f>
        <v>982.22621206353006</v>
      </c>
      <c r="X97" s="485">
        <f>'8. Routing factors'!X131*'7. Network costs'!$H$265</f>
        <v>0</v>
      </c>
      <c r="Y97" s="485">
        <f>'8. Routing factors'!Y131*'7. Network costs'!$H$266</f>
        <v>0</v>
      </c>
      <c r="Z97" s="485">
        <f>'8. Routing factors'!Z131*'7. Network costs'!$H$267</f>
        <v>0</v>
      </c>
      <c r="AA97" s="485">
        <f>'8. Routing factors'!AA131*'7. Network costs'!$H$268</f>
        <v>0</v>
      </c>
      <c r="AB97" s="485">
        <f>'8. Routing factors'!AB131*'7. Network costs'!$H$269</f>
        <v>356.49136255482665</v>
      </c>
      <c r="AC97" s="485">
        <f>'8. Routing factors'!AC131*'7. Network costs'!$H$270</f>
        <v>465.4938752661966</v>
      </c>
      <c r="AD97" s="485">
        <f>'8. Routing factors'!AD131*'7. Network costs'!$H$271</f>
        <v>0</v>
      </c>
      <c r="AE97" s="485">
        <f>'8. Routing factors'!AE131*'7. Network costs'!$H$272</f>
        <v>0</v>
      </c>
      <c r="AF97" s="485">
        <f>'8. Routing factors'!AF131*'7. Network costs'!$H$273</f>
        <v>0</v>
      </c>
      <c r="AG97" s="485">
        <f>'8. Routing factors'!AG131*'7. Network costs'!$H$274</f>
        <v>0</v>
      </c>
      <c r="AH97" s="485">
        <f>'8. Routing factors'!AH131*'7. Network costs'!$H$275</f>
        <v>0</v>
      </c>
      <c r="AI97" s="485">
        <f>'8. Routing factors'!AI131*'7. Network costs'!$H$276</f>
        <v>1986.8407349642914</v>
      </c>
      <c r="AJ97" s="485">
        <f>'8. Routing factors'!AJ131*'7. Network costs'!$H$277</f>
        <v>5396.0575457740697</v>
      </c>
      <c r="AK97" s="485">
        <f>'8. Routing factors'!AK131*'7. Network costs'!$H$278</f>
        <v>1946.7868948643863</v>
      </c>
      <c r="AL97" s="485">
        <f>'8. Routing factors'!AL131*'7. Network costs'!$H$279</f>
        <v>646.78523609830722</v>
      </c>
      <c r="AM97" s="485">
        <f>'8. Routing factors'!AM131*'7. Network costs'!$H$280</f>
        <v>731.74903834689235</v>
      </c>
      <c r="AN97" s="485">
        <f>'8. Routing factors'!AN131*'7. Network costs'!$H$281</f>
        <v>1.2575041356816494</v>
      </c>
      <c r="AO97" s="485">
        <f>'8. Routing factors'!AO131*'7. Network costs'!H$282</f>
        <v>0.61477979966658425</v>
      </c>
      <c r="AP97" s="485">
        <f>'8. Routing factors'!AP131*'7. Network costs'!$H$283</f>
        <v>0</v>
      </c>
      <c r="AQ97" s="485">
        <f>'8. Routing factors'!AQ131*'7. Network costs'!$H$284</f>
        <v>5298.3413293442827</v>
      </c>
      <c r="AR97" s="485">
        <f>'8. Routing factors'!AR131*'7. Network costs'!$H$285</f>
        <v>3.0738989983329215</v>
      </c>
      <c r="AS97" s="485">
        <f>'8. Routing factors'!AS131*'7. Network costs'!$H$286</f>
        <v>12.227328664342771</v>
      </c>
      <c r="AT97" s="485">
        <f>'8. Routing factors'!AT131*'7. Network costs'!$H$287</f>
        <v>3.4391153984517584</v>
      </c>
      <c r="AU97" s="485">
        <f>'8. Routing factors'!AU131*'7. Network costs'!$H$288</f>
        <v>0</v>
      </c>
      <c r="AV97" s="485">
        <f>'8. Routing factors'!AV131*'7. Network costs'!$H$289</f>
        <v>25.010765135729873</v>
      </c>
      <c r="AW97" s="485">
        <f>'8. Routing factors'!AW131*'7. Network costs'!$H$290</f>
        <v>0</v>
      </c>
      <c r="AX97" s="485">
        <f>'8. Routing factors'!AX131*'7. Network costs'!$H$291</f>
        <v>0</v>
      </c>
      <c r="AY97" s="485">
        <f>'8. Routing factors'!AY131*'7. Network costs'!$H$292</f>
        <v>0</v>
      </c>
      <c r="AZ97" s="485">
        <f>'8. Routing factors'!AZ131*'7. Network costs'!$H$293</f>
        <v>0</v>
      </c>
      <c r="BA97" s="485">
        <f>'8. Routing factors'!BA131*'7. Network costs'!$H$294</f>
        <v>0</v>
      </c>
      <c r="BB97" s="485">
        <f>'8. Routing factors'!BB131*'7. Network costs'!$H$295</f>
        <v>0</v>
      </c>
      <c r="BC97" s="485">
        <f>'8. Routing factors'!BC131*'7. Network costs'!$H$296</f>
        <v>0</v>
      </c>
      <c r="BD97" s="485">
        <f>'8. Routing factors'!BD131*'7. Network costs'!$H$297</f>
        <v>0</v>
      </c>
      <c r="BE97" s="485">
        <f>'8. Routing factors'!BE131*'7. Network costs'!$H$298</f>
        <v>0</v>
      </c>
      <c r="BF97" s="485">
        <f>'8. Routing factors'!BF131*'7. Network costs'!$H$299</f>
        <v>0</v>
      </c>
      <c r="BG97" s="485">
        <f>'8. Routing factors'!BG131*'7. Network costs'!$H$300</f>
        <v>0</v>
      </c>
      <c r="BH97" s="245"/>
      <c r="BI97" s="351">
        <f t="shared" si="11"/>
        <v>807481.832660252</v>
      </c>
      <c r="BJ97" s="486">
        <f>'2. Traffic'!H220</f>
        <v>10.404</v>
      </c>
      <c r="BK97" s="487">
        <f t="shared" si="12"/>
        <v>7.761263289698693E-2</v>
      </c>
    </row>
    <row r="98" spans="3:63">
      <c r="C98" s="256" t="str">
        <f t="shared" si="10"/>
        <v>S15</v>
      </c>
      <c r="D98" s="256" t="str">
        <f t="shared" si="10"/>
        <v>Входящи MMS от други мрежи (MMS incoming from other network)</v>
      </c>
      <c r="E98" s="485">
        <f>'8. Routing factors'!E132*'7. Network costs'!$H$246</f>
        <v>3893.8010643738467</v>
      </c>
      <c r="F98" s="485">
        <f>'8. Routing factors'!F132*'7. Network costs'!$H$247</f>
        <v>2642.4547117537672</v>
      </c>
      <c r="G98" s="485">
        <f>'8. Routing factors'!G132*'7. Network costs'!$H$248</f>
        <v>4523.7404056145933</v>
      </c>
      <c r="H98" s="485">
        <f>'8. Routing factors'!H132*'7. Network costs'!$H$249</f>
        <v>1490.2532168634875</v>
      </c>
      <c r="I98" s="485">
        <f>'8. Routing factors'!I132*'7. Network costs'!$H$250</f>
        <v>5037.0064603154879</v>
      </c>
      <c r="J98" s="485">
        <f>'8. Routing factors'!J132*'7. Network costs'!$H$251</f>
        <v>334.49333177886166</v>
      </c>
      <c r="K98" s="485">
        <f>'8. Routing factors'!K132*'7. Network costs'!$H$252</f>
        <v>172.96892421805299</v>
      </c>
      <c r="L98" s="485">
        <f>'8. Routing factors'!L132*'7. Network costs'!$H$253</f>
        <v>24.14371693959226</v>
      </c>
      <c r="M98" s="485">
        <f>'8. Routing factors'!M132*'7. Network costs'!$H$254</f>
        <v>724.31150818776769</v>
      </c>
      <c r="N98" s="485">
        <f>'8. Routing factors'!N132*'7. Network costs'!$H$255</f>
        <v>0</v>
      </c>
      <c r="O98" s="485">
        <f>'8. Routing factors'!O132*'7. Network costs'!$H$256</f>
        <v>0</v>
      </c>
      <c r="P98" s="485">
        <f>'8. Routing factors'!P132*'7. Network costs'!$H$257</f>
        <v>762949.6973921844</v>
      </c>
      <c r="Q98" s="485">
        <f>'8. Routing factors'!Q132*'7. Network costs'!$H$258</f>
        <v>0</v>
      </c>
      <c r="R98" s="485">
        <f>'8. Routing factors'!R132*'7. Network costs'!$H$259</f>
        <v>128.76649034449204</v>
      </c>
      <c r="S98" s="485">
        <f>'8. Routing factors'!S132*'7. Network costs'!$H$260</f>
        <v>120.71858469796132</v>
      </c>
      <c r="T98" s="485">
        <f>'8. Routing factors'!T132*'7. Network costs'!$H$261</f>
        <v>7042.8355777747747</v>
      </c>
      <c r="U98" s="485">
        <f>'8. Routing factors'!U132*'7. Network costs'!$H$262</f>
        <v>0</v>
      </c>
      <c r="V98" s="485">
        <f>'8. Routing factors'!V132*'7. Network costs'!$H$263</f>
        <v>1455.0589281452981</v>
      </c>
      <c r="W98" s="485">
        <f>'8. Routing factors'!W132*'7. Network costs'!$H$264</f>
        <v>982.22621206353006</v>
      </c>
      <c r="X98" s="485">
        <f>'8. Routing factors'!X132*'7. Network costs'!$H$265</f>
        <v>0</v>
      </c>
      <c r="Y98" s="485">
        <f>'8. Routing factors'!Y132*'7. Network costs'!$H$266</f>
        <v>0</v>
      </c>
      <c r="Z98" s="485">
        <f>'8. Routing factors'!Z132*'7. Network costs'!$H$267</f>
        <v>0</v>
      </c>
      <c r="AA98" s="485">
        <f>'8. Routing factors'!AA132*'7. Network costs'!$H$268</f>
        <v>0</v>
      </c>
      <c r="AB98" s="485">
        <f>'8. Routing factors'!AB132*'7. Network costs'!$H$269</f>
        <v>356.49136255482665</v>
      </c>
      <c r="AC98" s="485">
        <f>'8. Routing factors'!AC132*'7. Network costs'!$H$270</f>
        <v>465.4938752661966</v>
      </c>
      <c r="AD98" s="485">
        <f>'8. Routing factors'!AD132*'7. Network costs'!$H$271</f>
        <v>0</v>
      </c>
      <c r="AE98" s="485">
        <f>'8. Routing factors'!AE132*'7. Network costs'!$H$272</f>
        <v>0</v>
      </c>
      <c r="AF98" s="485">
        <f>'8. Routing factors'!AF132*'7. Network costs'!$H$273</f>
        <v>0</v>
      </c>
      <c r="AG98" s="485">
        <f>'8. Routing factors'!AG132*'7. Network costs'!$H$274</f>
        <v>0</v>
      </c>
      <c r="AH98" s="485">
        <f>'8. Routing factors'!AH132*'7. Network costs'!$H$275</f>
        <v>0</v>
      </c>
      <c r="AI98" s="485">
        <f>'8. Routing factors'!AI132*'7. Network costs'!$H$276</f>
        <v>1986.8407349642914</v>
      </c>
      <c r="AJ98" s="485">
        <f>'8. Routing factors'!AJ132*'7. Network costs'!$H$277</f>
        <v>5396.0575457740697</v>
      </c>
      <c r="AK98" s="485">
        <f>'8. Routing factors'!AK132*'7. Network costs'!$H$278</f>
        <v>1946.7868948643863</v>
      </c>
      <c r="AL98" s="485">
        <f>'8. Routing factors'!AL132*'7. Network costs'!$H$279</f>
        <v>646.78523609830722</v>
      </c>
      <c r="AM98" s="485">
        <f>'8. Routing factors'!AM132*'7. Network costs'!$H$280</f>
        <v>731.74903834689235</v>
      </c>
      <c r="AN98" s="485">
        <f>'8. Routing factors'!AN132*'7. Network costs'!$H$281</f>
        <v>1.2575041356816494</v>
      </c>
      <c r="AO98" s="485">
        <f>'8. Routing factors'!AO132*'7. Network costs'!H$282</f>
        <v>0.61477979966658425</v>
      </c>
      <c r="AP98" s="485">
        <f>'8. Routing factors'!AP132*'7. Network costs'!$H$283</f>
        <v>0</v>
      </c>
      <c r="AQ98" s="485">
        <f>'8. Routing factors'!AQ132*'7. Network costs'!$H$284</f>
        <v>5298.3413293442827</v>
      </c>
      <c r="AR98" s="485">
        <f>'8. Routing factors'!AR132*'7. Network costs'!$H$285</f>
        <v>3.0738989983329215</v>
      </c>
      <c r="AS98" s="485">
        <f>'8. Routing factors'!AS132*'7. Network costs'!$H$286</f>
        <v>12.227328664342771</v>
      </c>
      <c r="AT98" s="485">
        <f>'8. Routing factors'!AT132*'7. Network costs'!$H$287</f>
        <v>0</v>
      </c>
      <c r="AU98" s="485">
        <f>'8. Routing factors'!AU132*'7. Network costs'!$H$288</f>
        <v>2.5261818970421284</v>
      </c>
      <c r="AV98" s="485">
        <f>'8. Routing factors'!AV132*'7. Network costs'!$H$289</f>
        <v>25.010765135729873</v>
      </c>
      <c r="AW98" s="485">
        <f>'8. Routing factors'!AW132*'7. Network costs'!$H$290</f>
        <v>0</v>
      </c>
      <c r="AX98" s="485">
        <f>'8. Routing factors'!AX132*'7. Network costs'!$H$291</f>
        <v>0</v>
      </c>
      <c r="AY98" s="485">
        <f>'8. Routing factors'!AY132*'7. Network costs'!$H$292</f>
        <v>0</v>
      </c>
      <c r="AZ98" s="485">
        <f>'8. Routing factors'!AZ132*'7. Network costs'!$H$293</f>
        <v>0</v>
      </c>
      <c r="BA98" s="485">
        <f>'8. Routing factors'!BA132*'7. Network costs'!$H$294</f>
        <v>0</v>
      </c>
      <c r="BB98" s="485">
        <f>'8. Routing factors'!BB132*'7. Network costs'!$H$295</f>
        <v>0</v>
      </c>
      <c r="BC98" s="485">
        <f>'8. Routing factors'!BC132*'7. Network costs'!$H$296</f>
        <v>0</v>
      </c>
      <c r="BD98" s="485">
        <f>'8. Routing factors'!BD132*'7. Network costs'!$H$297</f>
        <v>0</v>
      </c>
      <c r="BE98" s="485">
        <f>'8. Routing factors'!BE132*'7. Network costs'!$H$298</f>
        <v>0</v>
      </c>
      <c r="BF98" s="485">
        <f>'8. Routing factors'!BF132*'7. Network costs'!$H$299</f>
        <v>0</v>
      </c>
      <c r="BG98" s="485">
        <f>'8. Routing factors'!BG132*'7. Network costs'!$H$300</f>
        <v>0</v>
      </c>
      <c r="BH98" s="245"/>
      <c r="BI98" s="351">
        <f t="shared" si="11"/>
        <v>808395.73300110025</v>
      </c>
      <c r="BJ98" s="486">
        <f>'2. Traffic'!H221</f>
        <v>10.404</v>
      </c>
      <c r="BK98" s="487">
        <f t="shared" si="12"/>
        <v>7.7700474144665535E-2</v>
      </c>
    </row>
    <row r="99" spans="3:63">
      <c r="C99" s="256" t="str">
        <f t="shared" si="10"/>
        <v>S16</v>
      </c>
      <c r="D99" s="256" t="str">
        <f t="shared" si="10"/>
        <v>SMS в мрежата (SMS on net)</v>
      </c>
      <c r="E99" s="485">
        <f>'8. Routing factors'!E133*'7. Network costs'!$H$246</f>
        <v>421.3847213106809</v>
      </c>
      <c r="F99" s="485">
        <f>'8. Routing factors'!F133*'7. Network costs'!$H$247</f>
        <v>285.96479991653467</v>
      </c>
      <c r="G99" s="485">
        <f>'8. Routing factors'!G133*'7. Network costs'!$H$248</f>
        <v>489.55636371431046</v>
      </c>
      <c r="H99" s="485">
        <f>'8. Routing factors'!H133*'7. Network costs'!$H$249</f>
        <v>161.27427315584978</v>
      </c>
      <c r="I99" s="485">
        <f>'8. Routing factors'!I133*'7. Network costs'!$H$250</f>
        <v>545.10169585704261</v>
      </c>
      <c r="J99" s="485">
        <f>'8. Routing factors'!J133*'7. Network costs'!$H$251</f>
        <v>36.198659628899826</v>
      </c>
      <c r="K99" s="485">
        <f>'8. Routing factors'!K133*'7. Network costs'!$H$252</f>
        <v>12.479059359915066</v>
      </c>
      <c r="L99" s="485">
        <f>'8. Routing factors'!L133*'7. Network costs'!$H$253</f>
        <v>1.3064089903152352</v>
      </c>
      <c r="M99" s="485">
        <f>'8. Routing factors'!M133*'7. Network costs'!$H$254</f>
        <v>39.192269709457051</v>
      </c>
      <c r="N99" s="485">
        <f>'8. Routing factors'!N133*'7. Network costs'!$H$255</f>
        <v>104981.87836116456</v>
      </c>
      <c r="O99" s="485">
        <f>'8. Routing factors'!O133*'7. Network costs'!$H$256</f>
        <v>140600.72994798823</v>
      </c>
      <c r="P99" s="485">
        <f>'8. Routing factors'!P133*'7. Network costs'!$H$257</f>
        <v>0</v>
      </c>
      <c r="Q99" s="485">
        <f>'8. Routing factors'!Q133*'7. Network costs'!$H$258</f>
        <v>0</v>
      </c>
      <c r="R99" s="485">
        <f>'8. Routing factors'!R133*'7. Network costs'!$H$259</f>
        <v>6.9675146150145881</v>
      </c>
      <c r="S99" s="485">
        <f>'8. Routing factors'!S133*'7. Network costs'!$H$260</f>
        <v>6.5320449515761778</v>
      </c>
      <c r="T99" s="485">
        <f>'8. Routing factors'!T133*'7. Network costs'!$H$261</f>
        <v>381.08563561847092</v>
      </c>
      <c r="U99" s="485">
        <f>'8. Routing factors'!U133*'7. Network costs'!$H$262</f>
        <v>29.232523760250977</v>
      </c>
      <c r="V99" s="485">
        <f>'8. Routing factors'!V133*'7. Network costs'!$H$263</f>
        <v>0</v>
      </c>
      <c r="W99" s="485">
        <f>'8. Routing factors'!W133*'7. Network costs'!$H$264</f>
        <v>0</v>
      </c>
      <c r="X99" s="485">
        <f>'8. Routing factors'!X133*'7. Network costs'!$H$265</f>
        <v>0</v>
      </c>
      <c r="Y99" s="485">
        <f>'8. Routing factors'!Y133*'7. Network costs'!$H$266</f>
        <v>0</v>
      </c>
      <c r="Z99" s="485">
        <f>'8. Routing factors'!Z133*'7. Network costs'!$H$267</f>
        <v>0</v>
      </c>
      <c r="AA99" s="485">
        <f>'8. Routing factors'!AA133*'7. Network costs'!$H$268</f>
        <v>0</v>
      </c>
      <c r="AB99" s="485">
        <f>'8. Routing factors'!AB133*'7. Network costs'!$H$269</f>
        <v>38.57927279189007</v>
      </c>
      <c r="AC99" s="485">
        <f>'8. Routing factors'!AC133*'7. Network costs'!$H$270</f>
        <v>50.37545669591568</v>
      </c>
      <c r="AD99" s="485">
        <f>'8. Routing factors'!AD133*'7. Network costs'!$H$271</f>
        <v>0</v>
      </c>
      <c r="AE99" s="485">
        <f>'8. Routing factors'!AE133*'7. Network costs'!$H$272</f>
        <v>0</v>
      </c>
      <c r="AF99" s="485">
        <f>'8. Routing factors'!AF133*'7. Network costs'!$H$273</f>
        <v>0</v>
      </c>
      <c r="AG99" s="485">
        <f>'8. Routing factors'!AG133*'7. Network costs'!$H$274</f>
        <v>0</v>
      </c>
      <c r="AH99" s="485">
        <f>'8. Routing factors'!AH133*'7. Network costs'!$H$275</f>
        <v>0</v>
      </c>
      <c r="AI99" s="485">
        <f>'8. Routing factors'!AI133*'7. Network costs'!$H$276</f>
        <v>215.0146644757437</v>
      </c>
      <c r="AJ99" s="485">
        <f>'8. Routing factors'!AJ133*'7. Network costs'!$H$277</f>
        <v>583.95798026421528</v>
      </c>
      <c r="AK99" s="485">
        <f>'8. Routing factors'!AK133*'7. Network costs'!$H$278</f>
        <v>210.6800628952094</v>
      </c>
      <c r="AL99" s="485">
        <f>'8. Routing factors'!AL133*'7. Network costs'!$H$279</f>
        <v>69.994694632653392</v>
      </c>
      <c r="AM99" s="485">
        <f>'8. Routing factors'!AM133*'7. Network costs'!$H$280</f>
        <v>79.189424291440716</v>
      </c>
      <c r="AN99" s="485">
        <f>'8. Routing factors'!AN133*'7. Network costs'!$H$281</f>
        <v>6.8043156417192496E-2</v>
      </c>
      <c r="AO99" s="485">
        <f>'8. Routing factors'!AO133*'7. Network costs'!H$282</f>
        <v>3.3265543137294115E-2</v>
      </c>
      <c r="AP99" s="485">
        <f>'8. Routing factors'!AP133*'7. Network costs'!$H$283</f>
        <v>1822.6294172944329</v>
      </c>
      <c r="AQ99" s="485">
        <f>'8. Routing factors'!AQ133*'7. Network costs'!$H$284</f>
        <v>0</v>
      </c>
      <c r="AR99" s="485">
        <f>'8. Routing factors'!AR133*'7. Network costs'!$H$285</f>
        <v>0.16632771568647059</v>
      </c>
      <c r="AS99" s="485">
        <f>'8. Routing factors'!AS133*'7. Network costs'!$H$286</f>
        <v>0.66161693887496098</v>
      </c>
      <c r="AT99" s="485">
        <f>'8. Routing factors'!AT133*'7. Network costs'!$H$287</f>
        <v>0.18608946114263117</v>
      </c>
      <c r="AU99" s="485">
        <f>'8. Routing factors'!AU133*'7. Network costs'!$H$288</f>
        <v>0</v>
      </c>
      <c r="AV99" s="485">
        <f>'8. Routing factors'!AV133*'7. Network costs'!$H$289</f>
        <v>0</v>
      </c>
      <c r="AW99" s="485">
        <f>'8. Routing factors'!AW133*'7. Network costs'!$H$290</f>
        <v>0</v>
      </c>
      <c r="AX99" s="485">
        <f>'8. Routing factors'!AX133*'7. Network costs'!$H$291</f>
        <v>0</v>
      </c>
      <c r="AY99" s="485">
        <f>'8. Routing factors'!AY133*'7. Network costs'!$H$292</f>
        <v>0</v>
      </c>
      <c r="AZ99" s="485">
        <f>'8. Routing factors'!AZ133*'7. Network costs'!$H$293</f>
        <v>0</v>
      </c>
      <c r="BA99" s="485">
        <f>'8. Routing factors'!BA133*'7. Network costs'!$H$294</f>
        <v>0</v>
      </c>
      <c r="BB99" s="485">
        <f>'8. Routing factors'!BB133*'7. Network costs'!$H$295</f>
        <v>0</v>
      </c>
      <c r="BC99" s="485">
        <f>'8. Routing factors'!BC133*'7. Network costs'!$H$296</f>
        <v>0</v>
      </c>
      <c r="BD99" s="485">
        <f>'8. Routing factors'!BD133*'7. Network costs'!$H$297</f>
        <v>0</v>
      </c>
      <c r="BE99" s="485">
        <f>'8. Routing factors'!BE133*'7. Network costs'!$H$298</f>
        <v>0</v>
      </c>
      <c r="BF99" s="485">
        <f>'8. Routing factors'!BF133*'7. Network costs'!$H$299</f>
        <v>0</v>
      </c>
      <c r="BG99" s="485">
        <f>'8. Routing factors'!BG133*'7. Network costs'!$H$300</f>
        <v>0</v>
      </c>
      <c r="BH99" s="245"/>
      <c r="BI99" s="351">
        <f t="shared" si="11"/>
        <v>251070.42059589789</v>
      </c>
      <c r="BJ99" s="486">
        <f>'2. Traffic'!H222</f>
        <v>312.12</v>
      </c>
      <c r="BK99" s="487">
        <f t="shared" si="12"/>
        <v>8.0440350056355846E-4</v>
      </c>
    </row>
    <row r="100" spans="3:63">
      <c r="C100" s="256" t="str">
        <f t="shared" si="10"/>
        <v>S17</v>
      </c>
      <c r="D100" s="256" t="str">
        <f t="shared" si="10"/>
        <v>Изходящи SMS към други мрежи (SMS outgoing to other network)</v>
      </c>
      <c r="E100" s="485">
        <f>'8. Routing factors'!E134*'7. Network costs'!$H$246</f>
        <v>70.230786885113488</v>
      </c>
      <c r="F100" s="485">
        <f>'8. Routing factors'!F134*'7. Network costs'!$H$247</f>
        <v>47.660799986089117</v>
      </c>
      <c r="G100" s="485">
        <f>'8. Routing factors'!G134*'7. Network costs'!$H$248</f>
        <v>81.592727285718411</v>
      </c>
      <c r="H100" s="485">
        <f>'8. Routing factors'!H134*'7. Network costs'!$H$249</f>
        <v>26.879045525974966</v>
      </c>
      <c r="I100" s="485">
        <f>'8. Routing factors'!I134*'7. Network costs'!$H$250</f>
        <v>90.85028264284044</v>
      </c>
      <c r="J100" s="485">
        <f>'8. Routing factors'!J134*'7. Network costs'!$H$251</f>
        <v>6.0331099381499715</v>
      </c>
      <c r="K100" s="485">
        <f>'8. Routing factors'!K134*'7. Network costs'!$H$252</f>
        <v>3.119764839978767</v>
      </c>
      <c r="L100" s="485">
        <f>'8. Routing factors'!L134*'7. Network costs'!$H$253</f>
        <v>0.43546966343841181</v>
      </c>
      <c r="M100" s="485">
        <f>'8. Routing factors'!M134*'7. Network costs'!$H$254</f>
        <v>13.064089903152352</v>
      </c>
      <c r="N100" s="485">
        <f>'8. Routing factors'!N134*'7. Network costs'!$H$255</f>
        <v>34993.959453721523</v>
      </c>
      <c r="O100" s="485">
        <f>'8. Routing factors'!O134*'7. Network costs'!$H$256</f>
        <v>46866.909982662757</v>
      </c>
      <c r="P100" s="485">
        <f>'8. Routing factors'!P134*'7. Network costs'!$H$257</f>
        <v>0</v>
      </c>
      <c r="Q100" s="485">
        <f>'8. Routing factors'!Q134*'7. Network costs'!$H$258</f>
        <v>0</v>
      </c>
      <c r="R100" s="485">
        <f>'8. Routing factors'!R134*'7. Network costs'!$H$259</f>
        <v>2.32250487167153</v>
      </c>
      <c r="S100" s="485">
        <f>'8. Routing factors'!S134*'7. Network costs'!$H$260</f>
        <v>2.1773483171920596</v>
      </c>
      <c r="T100" s="485">
        <f>'8. Routing factors'!T134*'7. Network costs'!$H$261</f>
        <v>127.02854520615698</v>
      </c>
      <c r="U100" s="485">
        <f>'8. Routing factors'!U134*'7. Network costs'!$H$262</f>
        <v>9.7441745867503275</v>
      </c>
      <c r="V100" s="485">
        <f>'8. Routing factors'!V134*'7. Network costs'!$H$263</f>
        <v>0</v>
      </c>
      <c r="W100" s="485">
        <f>'8. Routing factors'!W134*'7. Network costs'!$H$264</f>
        <v>17.715984620672703</v>
      </c>
      <c r="X100" s="485">
        <f>'8. Routing factors'!X134*'7. Network costs'!$H$265</f>
        <v>0</v>
      </c>
      <c r="Y100" s="485">
        <f>'8. Routing factors'!Y134*'7. Network costs'!$H$266</f>
        <v>0</v>
      </c>
      <c r="Z100" s="485">
        <f>'8. Routing factors'!Z134*'7. Network costs'!$H$267</f>
        <v>0</v>
      </c>
      <c r="AA100" s="485">
        <f>'8. Routing factors'!AA134*'7. Network costs'!$H$268</f>
        <v>0</v>
      </c>
      <c r="AB100" s="485">
        <f>'8. Routing factors'!AB134*'7. Network costs'!$H$269</f>
        <v>6.4298787986483452</v>
      </c>
      <c r="AC100" s="485">
        <f>'8. Routing factors'!AC134*'7. Network costs'!$H$270</f>
        <v>8.3959094493192818</v>
      </c>
      <c r="AD100" s="485">
        <f>'8. Routing factors'!AD134*'7. Network costs'!$H$271</f>
        <v>0</v>
      </c>
      <c r="AE100" s="485">
        <f>'8. Routing factors'!AE134*'7. Network costs'!$H$272</f>
        <v>0</v>
      </c>
      <c r="AF100" s="485">
        <f>'8. Routing factors'!AF134*'7. Network costs'!$H$273</f>
        <v>0</v>
      </c>
      <c r="AG100" s="485">
        <f>'8. Routing factors'!AG134*'7. Network costs'!$H$274</f>
        <v>0</v>
      </c>
      <c r="AH100" s="485">
        <f>'8. Routing factors'!AH134*'7. Network costs'!$H$275</f>
        <v>0</v>
      </c>
      <c r="AI100" s="485">
        <f>'8. Routing factors'!AI134*'7. Network costs'!$H$276</f>
        <v>35.835777412623955</v>
      </c>
      <c r="AJ100" s="485">
        <f>'8. Routing factors'!AJ134*'7. Network costs'!$H$277</f>
        <v>97.326330044035885</v>
      </c>
      <c r="AK100" s="485">
        <f>'8. Routing factors'!AK134*'7. Network costs'!$H$278</f>
        <v>35.113343815868234</v>
      </c>
      <c r="AL100" s="485">
        <f>'8. Routing factors'!AL134*'7. Network costs'!$H$279</f>
        <v>11.665782438775567</v>
      </c>
      <c r="AM100" s="485">
        <f>'8. Routing factors'!AM134*'7. Network costs'!$H$280</f>
        <v>13.198237381906786</v>
      </c>
      <c r="AN100" s="485">
        <f>'8. Routing factors'!AN134*'7. Network costs'!$H$281</f>
        <v>2.268105213906417E-2</v>
      </c>
      <c r="AO100" s="485">
        <f>'8. Routing factors'!AO134*'7. Network costs'!H$282</f>
        <v>1.108851437909804E-2</v>
      </c>
      <c r="AP100" s="485">
        <f>'8. Routing factors'!AP134*'7. Network costs'!$H$283</f>
        <v>607.54313909814437</v>
      </c>
      <c r="AQ100" s="485">
        <f>'8. Routing factors'!AQ134*'7. Network costs'!$H$284</f>
        <v>0</v>
      </c>
      <c r="AR100" s="485">
        <f>'8. Routing factors'!AR134*'7. Network costs'!$H$285</f>
        <v>5.5442571895490206E-2</v>
      </c>
      <c r="AS100" s="485">
        <f>'8. Routing factors'!AS134*'7. Network costs'!$H$286</f>
        <v>0.22053897962498703</v>
      </c>
      <c r="AT100" s="485">
        <f>'8. Routing factors'!AT134*'7. Network costs'!$H$287</f>
        <v>6.2029820380877065E-2</v>
      </c>
      <c r="AU100" s="485">
        <f>'8. Routing factors'!AU134*'7. Network costs'!$H$288</f>
        <v>0</v>
      </c>
      <c r="AV100" s="485">
        <f>'8. Routing factors'!AV134*'7. Network costs'!$H$289</f>
        <v>0.4511082325577242</v>
      </c>
      <c r="AW100" s="485">
        <f>'8. Routing factors'!AW134*'7. Network costs'!$H$290</f>
        <v>0</v>
      </c>
      <c r="AX100" s="485">
        <f>'8. Routing factors'!AX134*'7. Network costs'!$H$291</f>
        <v>0</v>
      </c>
      <c r="AY100" s="485">
        <f>'8. Routing factors'!AY134*'7. Network costs'!$H$292</f>
        <v>0</v>
      </c>
      <c r="AZ100" s="485">
        <f>'8. Routing factors'!AZ134*'7. Network costs'!$H$293</f>
        <v>0</v>
      </c>
      <c r="BA100" s="485">
        <f>'8. Routing factors'!BA134*'7. Network costs'!$H$294</f>
        <v>0</v>
      </c>
      <c r="BB100" s="485">
        <f>'8. Routing factors'!BB134*'7. Network costs'!$H$295</f>
        <v>0</v>
      </c>
      <c r="BC100" s="485">
        <f>'8. Routing factors'!BC134*'7. Network costs'!$H$296</f>
        <v>0</v>
      </c>
      <c r="BD100" s="485">
        <f>'8. Routing factors'!BD134*'7. Network costs'!$H$297</f>
        <v>0</v>
      </c>
      <c r="BE100" s="485">
        <f>'8. Routing factors'!BE134*'7. Network costs'!$H$298</f>
        <v>0</v>
      </c>
      <c r="BF100" s="485">
        <f>'8. Routing factors'!BF134*'7. Network costs'!$H$299</f>
        <v>0</v>
      </c>
      <c r="BG100" s="485">
        <f>'8. Routing factors'!BG134*'7. Network costs'!$H$300</f>
        <v>0</v>
      </c>
      <c r="BH100" s="245"/>
      <c r="BI100" s="351">
        <f t="shared" si="11"/>
        <v>83176.055358267491</v>
      </c>
      <c r="BJ100" s="486">
        <f>'2. Traffic'!H223</f>
        <v>104.04</v>
      </c>
      <c r="BK100" s="487">
        <f t="shared" si="12"/>
        <v>7.9946227756889162E-4</v>
      </c>
    </row>
    <row r="101" spans="3:63">
      <c r="C101" s="256" t="str">
        <f t="shared" si="10"/>
        <v>S18</v>
      </c>
      <c r="D101" s="256" t="str">
        <f t="shared" si="10"/>
        <v>Входящи SMS от други мрежи (SMS incoming from other network)</v>
      </c>
      <c r="E101" s="485">
        <f>'8. Routing factors'!E135*'7. Network costs'!$H$246</f>
        <v>35.115393442556744</v>
      </c>
      <c r="F101" s="485">
        <f>'8. Routing factors'!F135*'7. Network costs'!$H$247</f>
        <v>23.830399993044558</v>
      </c>
      <c r="G101" s="485">
        <f>'8. Routing factors'!G135*'7. Network costs'!$H$248</f>
        <v>40.796363642859205</v>
      </c>
      <c r="H101" s="485">
        <f>'8. Routing factors'!H135*'7. Network costs'!$H$249</f>
        <v>13.439522762987483</v>
      </c>
      <c r="I101" s="485">
        <f>'8. Routing factors'!I135*'7. Network costs'!$H$250</f>
        <v>45.42514132142022</v>
      </c>
      <c r="J101" s="485">
        <f>'8. Routing factors'!J135*'7. Network costs'!$H$251</f>
        <v>3.0165549690749858</v>
      </c>
      <c r="K101" s="485">
        <f>'8. Routing factors'!K135*'7. Network costs'!$H$252</f>
        <v>1.5598824199893835</v>
      </c>
      <c r="L101" s="485">
        <f>'8. Routing factors'!L135*'7. Network costs'!$H$253</f>
        <v>0.21773483171920591</v>
      </c>
      <c r="M101" s="485">
        <f>'8. Routing factors'!M135*'7. Network costs'!$H$254</f>
        <v>6.532044951576176</v>
      </c>
      <c r="N101" s="485">
        <f>'8. Routing factors'!N135*'7. Network costs'!$H$255</f>
        <v>17496.979726860762</v>
      </c>
      <c r="O101" s="485">
        <f>'8. Routing factors'!O135*'7. Network costs'!$H$256</f>
        <v>23433.454991331379</v>
      </c>
      <c r="P101" s="485">
        <f>'8. Routing factors'!P135*'7. Network costs'!$H$257</f>
        <v>0</v>
      </c>
      <c r="Q101" s="485">
        <f>'8. Routing factors'!Q135*'7. Network costs'!$H$258</f>
        <v>0</v>
      </c>
      <c r="R101" s="485">
        <f>'8. Routing factors'!R135*'7. Network costs'!$H$259</f>
        <v>1.161252435835765</v>
      </c>
      <c r="S101" s="485">
        <f>'8. Routing factors'!S135*'7. Network costs'!$H$260</f>
        <v>1.0886741585960298</v>
      </c>
      <c r="T101" s="485">
        <f>'8. Routing factors'!T135*'7. Network costs'!$H$261</f>
        <v>63.514272603078489</v>
      </c>
      <c r="U101" s="485">
        <f>'8. Routing factors'!U135*'7. Network costs'!$H$262</f>
        <v>0</v>
      </c>
      <c r="V101" s="485">
        <f>'8. Routing factors'!V135*'7. Network costs'!$H$263</f>
        <v>13.12213076610875</v>
      </c>
      <c r="W101" s="485">
        <f>'8. Routing factors'!W135*'7. Network costs'!$H$264</f>
        <v>8.8579923103363516</v>
      </c>
      <c r="X101" s="485">
        <f>'8. Routing factors'!X135*'7. Network costs'!$H$265</f>
        <v>0</v>
      </c>
      <c r="Y101" s="485">
        <f>'8. Routing factors'!Y135*'7. Network costs'!$H$266</f>
        <v>0</v>
      </c>
      <c r="Z101" s="485">
        <f>'8. Routing factors'!Z135*'7. Network costs'!$H$267</f>
        <v>0</v>
      </c>
      <c r="AA101" s="485">
        <f>'8. Routing factors'!AA135*'7. Network costs'!$H$268</f>
        <v>0</v>
      </c>
      <c r="AB101" s="485">
        <f>'8. Routing factors'!AB135*'7. Network costs'!$H$269</f>
        <v>3.2149393993241726</v>
      </c>
      <c r="AC101" s="485">
        <f>'8. Routing factors'!AC135*'7. Network costs'!$H$270</f>
        <v>4.1979547246596409</v>
      </c>
      <c r="AD101" s="485">
        <f>'8. Routing factors'!AD135*'7. Network costs'!$H$271</f>
        <v>0</v>
      </c>
      <c r="AE101" s="485">
        <f>'8. Routing factors'!AE135*'7. Network costs'!$H$272</f>
        <v>0</v>
      </c>
      <c r="AF101" s="485">
        <f>'8. Routing factors'!AF135*'7. Network costs'!$H$273</f>
        <v>0</v>
      </c>
      <c r="AG101" s="485">
        <f>'8. Routing factors'!AG135*'7. Network costs'!$H$274</f>
        <v>0</v>
      </c>
      <c r="AH101" s="485">
        <f>'8. Routing factors'!AH135*'7. Network costs'!$H$275</f>
        <v>0</v>
      </c>
      <c r="AI101" s="485">
        <f>'8. Routing factors'!AI135*'7. Network costs'!$H$276</f>
        <v>17.917888706311977</v>
      </c>
      <c r="AJ101" s="485">
        <f>'8. Routing factors'!AJ135*'7. Network costs'!$H$277</f>
        <v>48.663165022017942</v>
      </c>
      <c r="AK101" s="485">
        <f>'8. Routing factors'!AK135*'7. Network costs'!$H$278</f>
        <v>17.556671907934117</v>
      </c>
      <c r="AL101" s="485">
        <f>'8. Routing factors'!AL135*'7. Network costs'!$H$279</f>
        <v>5.8328912193877835</v>
      </c>
      <c r="AM101" s="485">
        <f>'8. Routing factors'!AM135*'7. Network costs'!$H$280</f>
        <v>6.599118690953393</v>
      </c>
      <c r="AN101" s="485">
        <f>'8. Routing factors'!AN135*'7. Network costs'!$H$281</f>
        <v>1.1340526069532085E-2</v>
      </c>
      <c r="AO101" s="485">
        <f>'8. Routing factors'!AO135*'7. Network costs'!H$282</f>
        <v>5.5442571895490201E-3</v>
      </c>
      <c r="AP101" s="485">
        <f>'8. Routing factors'!AP135*'7. Network costs'!$H$283</f>
        <v>303.77156954907218</v>
      </c>
      <c r="AQ101" s="485">
        <f>'8. Routing factors'!AQ135*'7. Network costs'!$H$284</f>
        <v>0</v>
      </c>
      <c r="AR101" s="485">
        <f>'8. Routing factors'!AR135*'7. Network costs'!$H$285</f>
        <v>2.7721285947745103E-2</v>
      </c>
      <c r="AS101" s="485">
        <f>'8. Routing factors'!AS135*'7. Network costs'!$H$286</f>
        <v>0.11026948981249352</v>
      </c>
      <c r="AT101" s="485">
        <f>'8. Routing factors'!AT135*'7. Network costs'!$H$287</f>
        <v>0</v>
      </c>
      <c r="AU101" s="485">
        <f>'8. Routing factors'!AU135*'7. Network costs'!$H$288</f>
        <v>2.2781819038914779E-2</v>
      </c>
      <c r="AV101" s="485">
        <f>'8. Routing factors'!AV135*'7. Network costs'!$H$289</f>
        <v>0.2255541162788621</v>
      </c>
      <c r="AW101" s="485">
        <f>'8. Routing factors'!AW135*'7. Network costs'!$H$290</f>
        <v>0</v>
      </c>
      <c r="AX101" s="485">
        <f>'8. Routing factors'!AX135*'7. Network costs'!$H$291</f>
        <v>0</v>
      </c>
      <c r="AY101" s="485">
        <f>'8. Routing factors'!AY135*'7. Network costs'!$H$292</f>
        <v>0</v>
      </c>
      <c r="AZ101" s="485">
        <f>'8. Routing factors'!AZ135*'7. Network costs'!$H$293</f>
        <v>0</v>
      </c>
      <c r="BA101" s="485">
        <f>'8. Routing factors'!BA135*'7. Network costs'!$H$294</f>
        <v>0</v>
      </c>
      <c r="BB101" s="485">
        <f>'8. Routing factors'!BB135*'7. Network costs'!$H$295</f>
        <v>0</v>
      </c>
      <c r="BC101" s="485">
        <f>'8. Routing factors'!BC135*'7. Network costs'!$H$296</f>
        <v>0</v>
      </c>
      <c r="BD101" s="485">
        <f>'8. Routing factors'!BD135*'7. Network costs'!$H$297</f>
        <v>0</v>
      </c>
      <c r="BE101" s="485">
        <f>'8. Routing factors'!BE135*'7. Network costs'!$H$298</f>
        <v>0</v>
      </c>
      <c r="BF101" s="485">
        <f>'8. Routing factors'!BF135*'7. Network costs'!$H$299</f>
        <v>0</v>
      </c>
      <c r="BG101" s="485">
        <f>'8. Routing factors'!BG135*'7. Network costs'!$H$300</f>
        <v>0</v>
      </c>
      <c r="BH101" s="245"/>
      <c r="BI101" s="351">
        <f t="shared" si="11"/>
        <v>41596.269489515325</v>
      </c>
      <c r="BJ101" s="486">
        <f>'2. Traffic'!H224</f>
        <v>52.02</v>
      </c>
      <c r="BK101" s="487">
        <f t="shared" si="12"/>
        <v>7.9962071298568483E-4</v>
      </c>
    </row>
    <row r="102" spans="3:63">
      <c r="C102" s="256" t="str">
        <f t="shared" si="10"/>
        <v>S19</v>
      </c>
      <c r="D102" s="256" t="str">
        <f t="shared" si="10"/>
        <v>Пренос на данни (Data services)</v>
      </c>
      <c r="E102" s="485">
        <f>'8. Routing factors'!E136*'7. Network costs'!$H$246</f>
        <v>0</v>
      </c>
      <c r="F102" s="485">
        <f>'8. Routing factors'!F136*'7. Network costs'!$H$247</f>
        <v>2323587.0706709269</v>
      </c>
      <c r="G102" s="485">
        <f>'8. Routing factors'!G136*'7. Network costs'!$H$248</f>
        <v>0</v>
      </c>
      <c r="H102" s="485">
        <f>'8. Routing factors'!H136*'7. Network costs'!$H$249</f>
        <v>1310422.8773826666</v>
      </c>
      <c r="I102" s="485">
        <f>'8. Routing factors'!I136*'7. Network costs'!$H$250</f>
        <v>0</v>
      </c>
      <c r="J102" s="485">
        <f>'8. Routing factors'!J136*'7. Network costs'!$H$251</f>
        <v>294129.6883877978</v>
      </c>
      <c r="K102" s="485">
        <f>'8. Routing factors'!K136*'7. Network costs'!$H$252</f>
        <v>101397.72794167972</v>
      </c>
      <c r="L102" s="485">
        <f>'8. Routing factors'!L136*'7. Network costs'!$H$253</f>
        <v>21230.270577292988</v>
      </c>
      <c r="M102" s="485">
        <f>'8. Routing factors'!M136*'7. Network costs'!$H$254</f>
        <v>636908.11731878959</v>
      </c>
      <c r="N102" s="485">
        <f>'8. Routing factors'!N136*'7. Network costs'!$H$255</f>
        <v>0</v>
      </c>
      <c r="O102" s="485">
        <f>'8. Routing factors'!O136*'7. Network costs'!$H$256</f>
        <v>0</v>
      </c>
      <c r="P102" s="485">
        <f>'8. Routing factors'!P136*'7. Network costs'!$H$257</f>
        <v>0</v>
      </c>
      <c r="Q102" s="485">
        <f>'8. Routing factors'!Q136*'7. Network costs'!$H$258</f>
        <v>0</v>
      </c>
      <c r="R102" s="485">
        <f>'8. Routing factors'!R136*'7. Network costs'!$H$259</f>
        <v>113228.1097455626</v>
      </c>
      <c r="S102" s="485">
        <f>'8. Routing factors'!S136*'7. Network costs'!$H$260</f>
        <v>106151.35288646496</v>
      </c>
      <c r="T102" s="485">
        <f>'8. Routing factors'!T136*'7. Network costs'!$H$261</f>
        <v>6192969.5962575823</v>
      </c>
      <c r="U102" s="485">
        <f>'8. Routing factors'!U136*'7. Network costs'!$H$262</f>
        <v>475053.67284522491</v>
      </c>
      <c r="V102" s="485">
        <f>'8. Routing factors'!V136*'7. Network costs'!$H$263</f>
        <v>0</v>
      </c>
      <c r="W102" s="485">
        <f>'8. Routing factors'!W136*'7. Network costs'!$H$264</f>
        <v>0</v>
      </c>
      <c r="X102" s="485">
        <f>'8. Routing factors'!X136*'7. Network costs'!$H$265</f>
        <v>0</v>
      </c>
      <c r="Y102" s="485">
        <f>'8. Routing factors'!Y136*'7. Network costs'!$H$266</f>
        <v>618292.30439016537</v>
      </c>
      <c r="Z102" s="485">
        <f>'8. Routing factors'!Z136*'7. Network costs'!$H$267</f>
        <v>320443.9080275984</v>
      </c>
      <c r="AA102" s="485">
        <f>'8. Routing factors'!AA136*'7. Network costs'!$H$268</f>
        <v>620379.96378855582</v>
      </c>
      <c r="AB102" s="485">
        <f>'8. Routing factors'!AB136*'7. Network costs'!$H$269</f>
        <v>313473.19488722592</v>
      </c>
      <c r="AC102" s="485">
        <f>'8. Routing factors'!AC136*'7. Network costs'!$H$270</f>
        <v>409322.26585907448</v>
      </c>
      <c r="AD102" s="485">
        <f>'8. Routing factors'!AD136*'7. Network costs'!$H$271</f>
        <v>0</v>
      </c>
      <c r="AE102" s="485">
        <f>'8. Routing factors'!AE136*'7. Network costs'!$H$272</f>
        <v>0</v>
      </c>
      <c r="AF102" s="485">
        <f>'8. Routing factors'!AF136*'7. Network costs'!$H$273</f>
        <v>0</v>
      </c>
      <c r="AG102" s="485">
        <f>'8. Routing factors'!AG136*'7. Network costs'!$H$274</f>
        <v>0</v>
      </c>
      <c r="AH102" s="485">
        <f>'8. Routing factors'!AH136*'7. Network costs'!$H$275</f>
        <v>0</v>
      </c>
      <c r="AI102" s="485">
        <f>'8. Routing factors'!AI136*'7. Network costs'!$H$276</f>
        <v>0</v>
      </c>
      <c r="AJ102" s="485">
        <f>'8. Routing factors'!AJ136*'7. Network costs'!$H$277</f>
        <v>4744909.9090275243</v>
      </c>
      <c r="AK102" s="485">
        <f>'8. Routing factors'!AK136*'7. Network costs'!$H$278</f>
        <v>0</v>
      </c>
      <c r="AL102" s="485">
        <f>'8. Routing factors'!AL136*'7. Network costs'!$H$279</f>
        <v>568737.01767302467</v>
      </c>
      <c r="AM102" s="485">
        <f>'8. Routing factors'!AM136*'7. Network costs'!$H$280</f>
        <v>0</v>
      </c>
      <c r="AN102" s="485">
        <f>'8. Routing factors'!AN136*'7. Network costs'!$H$281</f>
        <v>1105.7598595685506</v>
      </c>
      <c r="AO102" s="485">
        <f>'8. Routing factors'!AO136*'7. Network costs'!H$282</f>
        <v>540.59370912240252</v>
      </c>
      <c r="AP102" s="485">
        <f>'8. Routing factors'!AP136*'7. Network costs'!$H$283</f>
        <v>0</v>
      </c>
      <c r="AQ102" s="485">
        <f>'8. Routing factors'!AQ136*'7. Network costs'!$H$284</f>
        <v>0</v>
      </c>
      <c r="AR102" s="485">
        <f>'8. Routing factors'!AR136*'7. Network costs'!$H$285</f>
        <v>2702.9685456120128</v>
      </c>
      <c r="AS102" s="485">
        <f>'8. Routing factors'!AS136*'7. Network costs'!$H$286</f>
        <v>10751.844740020026</v>
      </c>
      <c r="AT102" s="485">
        <f>'8. Routing factors'!AT136*'7. Network costs'!$H$287</f>
        <v>3024.1139190931326</v>
      </c>
      <c r="AU102" s="485">
        <f>'8. Routing factors'!AU136*'7. Network costs'!$H$288</f>
        <v>0</v>
      </c>
      <c r="AV102" s="485">
        <f>'8. Routing factors'!AV136*'7. Network costs'!$H$289</f>
        <v>0</v>
      </c>
      <c r="AW102" s="485">
        <f>'8. Routing factors'!AW136*'7. Network costs'!$H$290</f>
        <v>0</v>
      </c>
      <c r="AX102" s="485">
        <f>'8. Routing factors'!AX136*'7. Network costs'!$H$291</f>
        <v>2761.7044045891544</v>
      </c>
      <c r="AY102" s="485">
        <f>'8. Routing factors'!AY136*'7. Network costs'!$H$292</f>
        <v>0</v>
      </c>
      <c r="AZ102" s="485">
        <f>'8. Routing factors'!AZ136*'7. Network costs'!$H$293</f>
        <v>0</v>
      </c>
      <c r="BA102" s="485">
        <f>'8. Routing factors'!BA136*'7. Network costs'!$H$294</f>
        <v>0</v>
      </c>
      <c r="BB102" s="485">
        <f>'8. Routing factors'!BB136*'7. Network costs'!$H$295</f>
        <v>0</v>
      </c>
      <c r="BC102" s="485">
        <f>'8. Routing factors'!BC136*'7. Network costs'!$H$296</f>
        <v>0</v>
      </c>
      <c r="BD102" s="485">
        <f>'8. Routing factors'!BD136*'7. Network costs'!$H$297</f>
        <v>0</v>
      </c>
      <c r="BE102" s="485">
        <f>'8. Routing factors'!BE136*'7. Network costs'!$H$298</f>
        <v>0</v>
      </c>
      <c r="BF102" s="485">
        <f>'8. Routing factors'!BF136*'7. Network costs'!$H$299</f>
        <v>0</v>
      </c>
      <c r="BG102" s="485">
        <f>'8. Routing factors'!BG136*'7. Network costs'!$H$300</f>
        <v>0</v>
      </c>
      <c r="BH102" s="245"/>
      <c r="BI102" s="351">
        <f t="shared" si="11"/>
        <v>19191524.032845166</v>
      </c>
      <c r="BJ102" s="486">
        <f>'2. Traffic'!H225</f>
        <v>5202</v>
      </c>
      <c r="BK102" s="487">
        <f t="shared" si="12"/>
        <v>3.6892587529498587E-3</v>
      </c>
    </row>
    <row r="103" spans="3:63">
      <c r="C103" s="256" t="str">
        <f t="shared" si="10"/>
        <v>S20</v>
      </c>
      <c r="D103" s="256" t="str">
        <f t="shared" si="10"/>
        <v>Subscribers</v>
      </c>
      <c r="E103" s="485">
        <f>'8. Routing factors'!E137*'7. Network costs'!$H$246</f>
        <v>0</v>
      </c>
      <c r="F103" s="485">
        <f>'8. Routing factors'!F137*'7. Network costs'!$H$247</f>
        <v>0</v>
      </c>
      <c r="G103" s="485">
        <f>'8. Routing factors'!G137*'7. Network costs'!$H$248</f>
        <v>0</v>
      </c>
      <c r="H103" s="485">
        <f>'8. Routing factors'!H137*'7. Network costs'!$H$249</f>
        <v>0</v>
      </c>
      <c r="I103" s="485">
        <f>'8. Routing factors'!I137*'7. Network costs'!$H$250</f>
        <v>0</v>
      </c>
      <c r="J103" s="485">
        <f>'8. Routing factors'!J137*'7. Network costs'!$H$251</f>
        <v>0</v>
      </c>
      <c r="K103" s="485">
        <f>'8. Routing factors'!K137*'7. Network costs'!$H$252</f>
        <v>0</v>
      </c>
      <c r="L103" s="485">
        <f>'8. Routing factors'!L137*'7. Network costs'!$H$253</f>
        <v>0</v>
      </c>
      <c r="M103" s="485">
        <f>'8. Routing factors'!M137*'7. Network costs'!$H$254</f>
        <v>0</v>
      </c>
      <c r="N103" s="485">
        <f>'8. Routing factors'!N137*'7. Network costs'!$H$255</f>
        <v>0</v>
      </c>
      <c r="O103" s="485">
        <f>'8. Routing factors'!O137*'7. Network costs'!$H$256</f>
        <v>0</v>
      </c>
      <c r="P103" s="485">
        <f>'8. Routing factors'!P137*'7. Network costs'!$H$257</f>
        <v>0</v>
      </c>
      <c r="Q103" s="485">
        <f>'8. Routing factors'!Q137*'7. Network costs'!$H$258</f>
        <v>0</v>
      </c>
      <c r="R103" s="485">
        <f>'8. Routing factors'!R137*'7. Network costs'!$H$259</f>
        <v>0</v>
      </c>
      <c r="S103" s="485">
        <f>'8. Routing factors'!S137*'7. Network costs'!$H$260</f>
        <v>0</v>
      </c>
      <c r="T103" s="485">
        <f>'8. Routing factors'!T137*'7. Network costs'!$H$261</f>
        <v>0</v>
      </c>
      <c r="U103" s="485">
        <f>'8. Routing factors'!U137*'7. Network costs'!$H$262</f>
        <v>0</v>
      </c>
      <c r="V103" s="485">
        <f>'8. Routing factors'!V137*'7. Network costs'!$H$263</f>
        <v>0</v>
      </c>
      <c r="W103" s="485">
        <f>'8. Routing factors'!W137*'7. Network costs'!$H$264</f>
        <v>0</v>
      </c>
      <c r="X103" s="485">
        <f>'8. Routing factors'!X137*'7. Network costs'!$H$265</f>
        <v>0</v>
      </c>
      <c r="Y103" s="485">
        <f>'8. Routing factors'!Y137*'7. Network costs'!$H$266</f>
        <v>0</v>
      </c>
      <c r="Z103" s="485">
        <f>'8. Routing factors'!Z137*'7. Network costs'!$H$267</f>
        <v>0</v>
      </c>
      <c r="AA103" s="485">
        <f>'8. Routing factors'!AA137*'7. Network costs'!$H$268</f>
        <v>0</v>
      </c>
      <c r="AB103" s="485">
        <f>'8. Routing factors'!AB137*'7. Network costs'!$H$269</f>
        <v>0</v>
      </c>
      <c r="AC103" s="485">
        <f>'8. Routing factors'!AC137*'7. Network costs'!$H$270</f>
        <v>0</v>
      </c>
      <c r="AD103" s="485">
        <f>'8. Routing factors'!AD137*'7. Network costs'!$H$271</f>
        <v>0</v>
      </c>
      <c r="AE103" s="485">
        <f>'8. Routing factors'!AE137*'7. Network costs'!$H$272</f>
        <v>0</v>
      </c>
      <c r="AF103" s="485">
        <f>'8. Routing factors'!AF137*'7. Network costs'!$H$273</f>
        <v>0</v>
      </c>
      <c r="AG103" s="485">
        <f>'8. Routing factors'!AG137*'7. Network costs'!$H$274</f>
        <v>0</v>
      </c>
      <c r="AH103" s="485">
        <f>'8. Routing factors'!AH137*'7. Network costs'!$H$275</f>
        <v>0</v>
      </c>
      <c r="AI103" s="485">
        <f>'8. Routing factors'!AI137*'7. Network costs'!$H$276</f>
        <v>0</v>
      </c>
      <c r="AJ103" s="485">
        <f>'8. Routing factors'!AJ137*'7. Network costs'!$H$277</f>
        <v>0</v>
      </c>
      <c r="AK103" s="485">
        <f>'8. Routing factors'!AK137*'7. Network costs'!$H$278</f>
        <v>0</v>
      </c>
      <c r="AL103" s="485">
        <f>'8. Routing factors'!AL137*'7. Network costs'!$H$279</f>
        <v>0</v>
      </c>
      <c r="AM103" s="485">
        <f>'8. Routing factors'!AM137*'7. Network costs'!$H$280</f>
        <v>0</v>
      </c>
      <c r="AN103" s="485">
        <f>'8. Routing factors'!AN137*'7. Network costs'!$H$281</f>
        <v>0</v>
      </c>
      <c r="AO103" s="485">
        <f>'8. Routing factors'!AO137*'7. Network costs'!H$282</f>
        <v>0</v>
      </c>
      <c r="AP103" s="485">
        <f>'8. Routing factors'!AP137*'7. Network costs'!$H$283</f>
        <v>0</v>
      </c>
      <c r="AQ103" s="485">
        <f>'8. Routing factors'!AQ137*'7. Network costs'!$H$284</f>
        <v>0</v>
      </c>
      <c r="AR103" s="485">
        <f>'8. Routing factors'!AR137*'7. Network costs'!$H$285</f>
        <v>0</v>
      </c>
      <c r="AS103" s="485">
        <f>'8. Routing factors'!AS137*'7. Network costs'!$H$286</f>
        <v>0</v>
      </c>
      <c r="AT103" s="485">
        <f>'8. Routing factors'!AT137*'7. Network costs'!$H$287</f>
        <v>0</v>
      </c>
      <c r="AU103" s="485">
        <f>'8. Routing factors'!AU137*'7. Network costs'!$H$288</f>
        <v>0</v>
      </c>
      <c r="AV103" s="485">
        <f>'8. Routing factors'!AV137*'7. Network costs'!$H$289</f>
        <v>0</v>
      </c>
      <c r="AW103" s="485">
        <f>'8. Routing factors'!AW137*'7. Network costs'!$H$290</f>
        <v>0</v>
      </c>
      <c r="AX103" s="485">
        <f>'8. Routing factors'!AX137*'7. Network costs'!$H$291</f>
        <v>0</v>
      </c>
      <c r="AY103" s="485">
        <f>'8. Routing factors'!AY137*'7. Network costs'!$H$292</f>
        <v>0</v>
      </c>
      <c r="AZ103" s="485">
        <f>'8. Routing factors'!AZ137*'7. Network costs'!$H$293</f>
        <v>0</v>
      </c>
      <c r="BA103" s="485">
        <f>'8. Routing factors'!BA137*'7. Network costs'!$H$294</f>
        <v>0</v>
      </c>
      <c r="BB103" s="485">
        <f>'8. Routing factors'!BB137*'7. Network costs'!$H$295</f>
        <v>0</v>
      </c>
      <c r="BC103" s="485">
        <f>'8. Routing factors'!BC137*'7. Network costs'!$H$296</f>
        <v>0</v>
      </c>
      <c r="BD103" s="485">
        <f>'8. Routing factors'!BD137*'7. Network costs'!$H$297</f>
        <v>0</v>
      </c>
      <c r="BE103" s="485">
        <f>'8. Routing factors'!BE137*'7. Network costs'!$H$298</f>
        <v>0</v>
      </c>
      <c r="BF103" s="485">
        <f>'8. Routing factors'!BF137*'7. Network costs'!$H$299</f>
        <v>0</v>
      </c>
      <c r="BG103" s="485">
        <f>'8. Routing factors'!BG137*'7. Network costs'!$H$300</f>
        <v>0</v>
      </c>
      <c r="BH103" s="245"/>
      <c r="BI103" s="351">
        <f t="shared" si="11"/>
        <v>0</v>
      </c>
      <c r="BJ103" s="486">
        <f>'2. Traffic'!H226</f>
        <v>0</v>
      </c>
      <c r="BK103" s="487" t="str">
        <f t="shared" si="12"/>
        <v/>
      </c>
    </row>
    <row r="104" spans="3:63">
      <c r="C104" s="256" t="str">
        <f t="shared" si="10"/>
        <v>S21</v>
      </c>
      <c r="D104" s="256" t="str">
        <f t="shared" si="10"/>
        <v>OTHER: complete as required</v>
      </c>
      <c r="E104" s="485">
        <f>'8. Routing factors'!E138*'7. Network costs'!$H$246</f>
        <v>0</v>
      </c>
      <c r="F104" s="485">
        <f>'8. Routing factors'!F138*'7. Network costs'!$H$247</f>
        <v>0</v>
      </c>
      <c r="G104" s="485">
        <f>'8. Routing factors'!G138*'7. Network costs'!$H$248</f>
        <v>0</v>
      </c>
      <c r="H104" s="485">
        <f>'8. Routing factors'!H138*'7. Network costs'!$H$249</f>
        <v>0</v>
      </c>
      <c r="I104" s="485">
        <f>'8. Routing factors'!I138*'7. Network costs'!$H$250</f>
        <v>0</v>
      </c>
      <c r="J104" s="485">
        <f>'8. Routing factors'!J138*'7. Network costs'!$H$251</f>
        <v>0</v>
      </c>
      <c r="K104" s="485">
        <f>'8. Routing factors'!K138*'7. Network costs'!$H$252</f>
        <v>0</v>
      </c>
      <c r="L104" s="485">
        <f>'8. Routing factors'!L138*'7. Network costs'!$H$253</f>
        <v>0</v>
      </c>
      <c r="M104" s="485">
        <f>'8. Routing factors'!M138*'7. Network costs'!$H$254</f>
        <v>0</v>
      </c>
      <c r="N104" s="485">
        <f>'8. Routing factors'!N138*'7. Network costs'!$H$255</f>
        <v>0</v>
      </c>
      <c r="O104" s="485">
        <f>'8. Routing factors'!O138*'7. Network costs'!$H$256</f>
        <v>0</v>
      </c>
      <c r="P104" s="485">
        <f>'8. Routing factors'!P138*'7. Network costs'!$H$257</f>
        <v>0</v>
      </c>
      <c r="Q104" s="485">
        <f>'8. Routing factors'!Q138*'7. Network costs'!$H$258</f>
        <v>0</v>
      </c>
      <c r="R104" s="485">
        <f>'8. Routing factors'!R138*'7. Network costs'!$H$259</f>
        <v>0</v>
      </c>
      <c r="S104" s="485">
        <f>'8. Routing factors'!S138*'7. Network costs'!$H$260</f>
        <v>0</v>
      </c>
      <c r="T104" s="485">
        <f>'8. Routing factors'!T138*'7. Network costs'!$H$261</f>
        <v>0</v>
      </c>
      <c r="U104" s="485">
        <f>'8. Routing factors'!U138*'7. Network costs'!$H$262</f>
        <v>0</v>
      </c>
      <c r="V104" s="485">
        <f>'8. Routing factors'!V138*'7. Network costs'!$H$263</f>
        <v>0</v>
      </c>
      <c r="W104" s="485">
        <f>'8. Routing factors'!W138*'7. Network costs'!$H$264</f>
        <v>0</v>
      </c>
      <c r="X104" s="485">
        <f>'8. Routing factors'!X138*'7. Network costs'!$H$265</f>
        <v>0</v>
      </c>
      <c r="Y104" s="485">
        <f>'8. Routing factors'!Y138*'7. Network costs'!$H$266</f>
        <v>0</v>
      </c>
      <c r="Z104" s="485">
        <f>'8. Routing factors'!Z138*'7. Network costs'!$H$267</f>
        <v>0</v>
      </c>
      <c r="AA104" s="485">
        <f>'8. Routing factors'!AA138*'7. Network costs'!$H$268</f>
        <v>0</v>
      </c>
      <c r="AB104" s="485">
        <f>'8. Routing factors'!AB138*'7. Network costs'!$H$269</f>
        <v>0</v>
      </c>
      <c r="AC104" s="485">
        <f>'8. Routing factors'!AC138*'7. Network costs'!$H$270</f>
        <v>0</v>
      </c>
      <c r="AD104" s="485">
        <f>'8. Routing factors'!AD138*'7. Network costs'!$H$271</f>
        <v>0</v>
      </c>
      <c r="AE104" s="485">
        <f>'8. Routing factors'!AE138*'7. Network costs'!$H$272</f>
        <v>0</v>
      </c>
      <c r="AF104" s="485">
        <f>'8. Routing factors'!AF138*'7. Network costs'!$H$273</f>
        <v>0</v>
      </c>
      <c r="AG104" s="485">
        <f>'8. Routing factors'!AG138*'7. Network costs'!$H$274</f>
        <v>0</v>
      </c>
      <c r="AH104" s="485">
        <f>'8. Routing factors'!AH138*'7. Network costs'!$H$275</f>
        <v>0</v>
      </c>
      <c r="AI104" s="485">
        <f>'8. Routing factors'!AI138*'7. Network costs'!$H$276</f>
        <v>0</v>
      </c>
      <c r="AJ104" s="485">
        <f>'8. Routing factors'!AJ138*'7. Network costs'!$H$277</f>
        <v>0</v>
      </c>
      <c r="AK104" s="485">
        <f>'8. Routing factors'!AK138*'7. Network costs'!$H$278</f>
        <v>0</v>
      </c>
      <c r="AL104" s="485">
        <f>'8. Routing factors'!AL138*'7. Network costs'!$H$279</f>
        <v>0</v>
      </c>
      <c r="AM104" s="485">
        <f>'8. Routing factors'!AM138*'7. Network costs'!$H$280</f>
        <v>0</v>
      </c>
      <c r="AN104" s="485">
        <f>'8. Routing factors'!AN138*'7. Network costs'!$H$281</f>
        <v>0</v>
      </c>
      <c r="AO104" s="485">
        <f>'8. Routing factors'!AO138*'7. Network costs'!H$282</f>
        <v>0</v>
      </c>
      <c r="AP104" s="485">
        <f>'8. Routing factors'!AP138*'7. Network costs'!$H$283</f>
        <v>0</v>
      </c>
      <c r="AQ104" s="485">
        <f>'8. Routing factors'!AQ138*'7. Network costs'!$H$284</f>
        <v>0</v>
      </c>
      <c r="AR104" s="485">
        <f>'8. Routing factors'!AR138*'7. Network costs'!$H$285</f>
        <v>0</v>
      </c>
      <c r="AS104" s="485">
        <f>'8. Routing factors'!AS138*'7. Network costs'!$H$286</f>
        <v>0</v>
      </c>
      <c r="AT104" s="485">
        <f>'8. Routing factors'!AT138*'7. Network costs'!$H$287</f>
        <v>0</v>
      </c>
      <c r="AU104" s="485">
        <f>'8. Routing factors'!AU138*'7. Network costs'!$H$288</f>
        <v>0</v>
      </c>
      <c r="AV104" s="485">
        <f>'8. Routing factors'!AV138*'7. Network costs'!$H$289</f>
        <v>0</v>
      </c>
      <c r="AW104" s="485">
        <f>'8. Routing factors'!AW138*'7. Network costs'!$H$290</f>
        <v>0</v>
      </c>
      <c r="AX104" s="485">
        <f>'8. Routing factors'!AX138*'7. Network costs'!$H$291</f>
        <v>0</v>
      </c>
      <c r="AY104" s="485">
        <f>'8. Routing factors'!AY138*'7. Network costs'!$H$292</f>
        <v>0</v>
      </c>
      <c r="AZ104" s="485">
        <f>'8. Routing factors'!AZ138*'7. Network costs'!$H$293</f>
        <v>0</v>
      </c>
      <c r="BA104" s="485">
        <f>'8. Routing factors'!BA138*'7. Network costs'!$H$294</f>
        <v>0</v>
      </c>
      <c r="BB104" s="485">
        <f>'8. Routing factors'!BB138*'7. Network costs'!$H$295</f>
        <v>0</v>
      </c>
      <c r="BC104" s="485">
        <f>'8. Routing factors'!BC138*'7. Network costs'!$H$296</f>
        <v>0</v>
      </c>
      <c r="BD104" s="485">
        <f>'8. Routing factors'!BD138*'7. Network costs'!$H$297</f>
        <v>0</v>
      </c>
      <c r="BE104" s="485">
        <f>'8. Routing factors'!BE138*'7. Network costs'!$H$298</f>
        <v>0</v>
      </c>
      <c r="BF104" s="485">
        <f>'8. Routing factors'!BF138*'7. Network costs'!$H$299</f>
        <v>0</v>
      </c>
      <c r="BG104" s="485">
        <f>'8. Routing factors'!BG138*'7. Network costs'!$H$300</f>
        <v>0</v>
      </c>
      <c r="BH104" s="245"/>
      <c r="BI104" s="351">
        <f t="shared" si="11"/>
        <v>0</v>
      </c>
      <c r="BJ104" s="486">
        <f>'2. Traffic'!H227</f>
        <v>0</v>
      </c>
      <c r="BK104" s="487" t="str">
        <f t="shared" si="12"/>
        <v/>
      </c>
    </row>
    <row r="105" spans="3:63">
      <c r="C105" s="256" t="str">
        <f t="shared" si="10"/>
        <v>S22</v>
      </c>
      <c r="D105" s="256" t="str">
        <f t="shared" si="10"/>
        <v>OTHER: complete as required</v>
      </c>
      <c r="E105" s="485">
        <f>'8. Routing factors'!E139*'7. Network costs'!$H$246</f>
        <v>0</v>
      </c>
      <c r="F105" s="485">
        <f>'8. Routing factors'!F139*'7. Network costs'!$H$247</f>
        <v>0</v>
      </c>
      <c r="G105" s="485">
        <f>'8. Routing factors'!G139*'7. Network costs'!$H$248</f>
        <v>0</v>
      </c>
      <c r="H105" s="485">
        <f>'8. Routing factors'!H139*'7. Network costs'!$H$249</f>
        <v>0</v>
      </c>
      <c r="I105" s="485">
        <f>'8. Routing factors'!I139*'7. Network costs'!$H$250</f>
        <v>0</v>
      </c>
      <c r="J105" s="485">
        <f>'8. Routing factors'!J139*'7. Network costs'!$H$251</f>
        <v>0</v>
      </c>
      <c r="K105" s="485">
        <f>'8. Routing factors'!K139*'7. Network costs'!$H$252</f>
        <v>0</v>
      </c>
      <c r="L105" s="485">
        <f>'8. Routing factors'!L139*'7. Network costs'!$H$253</f>
        <v>0</v>
      </c>
      <c r="M105" s="485">
        <f>'8. Routing factors'!M139*'7. Network costs'!$H$254</f>
        <v>0</v>
      </c>
      <c r="N105" s="485">
        <f>'8. Routing factors'!N139*'7. Network costs'!$H$255</f>
        <v>0</v>
      </c>
      <c r="O105" s="485">
        <f>'8. Routing factors'!O139*'7. Network costs'!$H$256</f>
        <v>0</v>
      </c>
      <c r="P105" s="485">
        <f>'8. Routing factors'!P139*'7. Network costs'!$H$257</f>
        <v>0</v>
      </c>
      <c r="Q105" s="485">
        <f>'8. Routing factors'!Q139*'7. Network costs'!$H$258</f>
        <v>0</v>
      </c>
      <c r="R105" s="485">
        <f>'8. Routing factors'!R139*'7. Network costs'!$H$259</f>
        <v>0</v>
      </c>
      <c r="S105" s="485">
        <f>'8. Routing factors'!S139*'7. Network costs'!$H$260</f>
        <v>0</v>
      </c>
      <c r="T105" s="485">
        <f>'8. Routing factors'!T139*'7. Network costs'!$H$261</f>
        <v>0</v>
      </c>
      <c r="U105" s="485">
        <f>'8. Routing factors'!U139*'7. Network costs'!$H$262</f>
        <v>0</v>
      </c>
      <c r="V105" s="485">
        <f>'8. Routing factors'!V139*'7. Network costs'!$H$263</f>
        <v>0</v>
      </c>
      <c r="W105" s="485">
        <f>'8. Routing factors'!W139*'7. Network costs'!$H$264</f>
        <v>0</v>
      </c>
      <c r="X105" s="485">
        <f>'8. Routing factors'!X139*'7. Network costs'!$H$265</f>
        <v>0</v>
      </c>
      <c r="Y105" s="485">
        <f>'8. Routing factors'!Y139*'7. Network costs'!$H$266</f>
        <v>0</v>
      </c>
      <c r="Z105" s="485">
        <f>'8. Routing factors'!Z139*'7. Network costs'!$H$267</f>
        <v>0</v>
      </c>
      <c r="AA105" s="485">
        <f>'8. Routing factors'!AA139*'7. Network costs'!$H$268</f>
        <v>0</v>
      </c>
      <c r="AB105" s="485">
        <f>'8. Routing factors'!AB139*'7. Network costs'!$H$269</f>
        <v>0</v>
      </c>
      <c r="AC105" s="485">
        <f>'8. Routing factors'!AC139*'7. Network costs'!$H$270</f>
        <v>0</v>
      </c>
      <c r="AD105" s="485">
        <f>'8. Routing factors'!AD139*'7. Network costs'!$H$271</f>
        <v>0</v>
      </c>
      <c r="AE105" s="485">
        <f>'8. Routing factors'!AE139*'7. Network costs'!$H$272</f>
        <v>0</v>
      </c>
      <c r="AF105" s="485">
        <f>'8. Routing factors'!AF139*'7. Network costs'!$H$273</f>
        <v>0</v>
      </c>
      <c r="AG105" s="485">
        <f>'8. Routing factors'!AG139*'7. Network costs'!$H$274</f>
        <v>0</v>
      </c>
      <c r="AH105" s="485">
        <f>'8. Routing factors'!AH139*'7. Network costs'!$H$275</f>
        <v>0</v>
      </c>
      <c r="AI105" s="485">
        <f>'8. Routing factors'!AI139*'7. Network costs'!$H$276</f>
        <v>0</v>
      </c>
      <c r="AJ105" s="485">
        <f>'8. Routing factors'!AJ139*'7. Network costs'!$H$277</f>
        <v>0</v>
      </c>
      <c r="AK105" s="485">
        <f>'8. Routing factors'!AK139*'7. Network costs'!$H$278</f>
        <v>0</v>
      </c>
      <c r="AL105" s="485">
        <f>'8. Routing factors'!AL139*'7. Network costs'!$H$279</f>
        <v>0</v>
      </c>
      <c r="AM105" s="485">
        <f>'8. Routing factors'!AM139*'7. Network costs'!$H$280</f>
        <v>0</v>
      </c>
      <c r="AN105" s="485">
        <f>'8. Routing factors'!AN139*'7. Network costs'!$H$281</f>
        <v>0</v>
      </c>
      <c r="AO105" s="485">
        <f>'8. Routing factors'!AO139*'7. Network costs'!H$282</f>
        <v>0</v>
      </c>
      <c r="AP105" s="485">
        <f>'8. Routing factors'!AP139*'7. Network costs'!$H$283</f>
        <v>0</v>
      </c>
      <c r="AQ105" s="485">
        <f>'8. Routing factors'!AQ139*'7. Network costs'!$H$284</f>
        <v>0</v>
      </c>
      <c r="AR105" s="485">
        <f>'8. Routing factors'!AR139*'7. Network costs'!$H$285</f>
        <v>0</v>
      </c>
      <c r="AS105" s="485">
        <f>'8. Routing factors'!AS139*'7. Network costs'!$H$286</f>
        <v>0</v>
      </c>
      <c r="AT105" s="485">
        <f>'8. Routing factors'!AT139*'7. Network costs'!$H$287</f>
        <v>0</v>
      </c>
      <c r="AU105" s="485">
        <f>'8. Routing factors'!AU139*'7. Network costs'!$H$288</f>
        <v>0</v>
      </c>
      <c r="AV105" s="485">
        <f>'8. Routing factors'!AV139*'7. Network costs'!$H$289</f>
        <v>0</v>
      </c>
      <c r="AW105" s="485">
        <f>'8. Routing factors'!AW139*'7. Network costs'!$H$290</f>
        <v>0</v>
      </c>
      <c r="AX105" s="485">
        <f>'8. Routing factors'!AX139*'7. Network costs'!$H$291</f>
        <v>0</v>
      </c>
      <c r="AY105" s="485">
        <f>'8. Routing factors'!AY139*'7. Network costs'!$H$292</f>
        <v>0</v>
      </c>
      <c r="AZ105" s="485">
        <f>'8. Routing factors'!AZ139*'7. Network costs'!$H$293</f>
        <v>0</v>
      </c>
      <c r="BA105" s="485">
        <f>'8. Routing factors'!BA139*'7. Network costs'!$H$294</f>
        <v>0</v>
      </c>
      <c r="BB105" s="485">
        <f>'8. Routing factors'!BB139*'7. Network costs'!$H$295</f>
        <v>0</v>
      </c>
      <c r="BC105" s="485">
        <f>'8. Routing factors'!BC139*'7. Network costs'!$H$296</f>
        <v>0</v>
      </c>
      <c r="BD105" s="485">
        <f>'8. Routing factors'!BD139*'7. Network costs'!$H$297</f>
        <v>0</v>
      </c>
      <c r="BE105" s="485">
        <f>'8. Routing factors'!BE139*'7. Network costs'!$H$298</f>
        <v>0</v>
      </c>
      <c r="BF105" s="485">
        <f>'8. Routing factors'!BF139*'7. Network costs'!$H$299</f>
        <v>0</v>
      </c>
      <c r="BG105" s="485">
        <f>'8. Routing factors'!BG139*'7. Network costs'!$H$300</f>
        <v>0</v>
      </c>
      <c r="BH105" s="245"/>
      <c r="BI105" s="351">
        <f t="shared" si="11"/>
        <v>0</v>
      </c>
      <c r="BJ105" s="486">
        <f>'2. Traffic'!H228</f>
        <v>0</v>
      </c>
      <c r="BK105" s="487" t="str">
        <f t="shared" si="12"/>
        <v/>
      </c>
    </row>
    <row r="106" spans="3:63">
      <c r="C106" s="256" t="str">
        <f t="shared" si="10"/>
        <v>S23</v>
      </c>
      <c r="D106" s="256" t="str">
        <f t="shared" si="10"/>
        <v>OTHER: complete as required</v>
      </c>
      <c r="E106" s="485">
        <f>'8. Routing factors'!E140*'7. Network costs'!$H$246</f>
        <v>0</v>
      </c>
      <c r="F106" s="485">
        <f>'8. Routing factors'!F140*'7. Network costs'!$H$247</f>
        <v>0</v>
      </c>
      <c r="G106" s="485">
        <f>'8. Routing factors'!G140*'7. Network costs'!$H$248</f>
        <v>0</v>
      </c>
      <c r="H106" s="485">
        <f>'8. Routing factors'!H140*'7. Network costs'!$H$249</f>
        <v>0</v>
      </c>
      <c r="I106" s="485">
        <f>'8. Routing factors'!I140*'7. Network costs'!$H$250</f>
        <v>0</v>
      </c>
      <c r="J106" s="485">
        <f>'8. Routing factors'!J140*'7. Network costs'!$H$251</f>
        <v>0</v>
      </c>
      <c r="K106" s="485">
        <f>'8. Routing factors'!K140*'7. Network costs'!$H$252</f>
        <v>0</v>
      </c>
      <c r="L106" s="485">
        <f>'8. Routing factors'!L140*'7. Network costs'!$H$253</f>
        <v>0</v>
      </c>
      <c r="M106" s="485">
        <f>'8. Routing factors'!M140*'7. Network costs'!$H$254</f>
        <v>0</v>
      </c>
      <c r="N106" s="485">
        <f>'8. Routing factors'!N140*'7. Network costs'!$H$255</f>
        <v>0</v>
      </c>
      <c r="O106" s="485">
        <f>'8. Routing factors'!O140*'7. Network costs'!$H$256</f>
        <v>0</v>
      </c>
      <c r="P106" s="485">
        <f>'8. Routing factors'!P140*'7. Network costs'!$H$257</f>
        <v>0</v>
      </c>
      <c r="Q106" s="485">
        <f>'8. Routing factors'!Q140*'7. Network costs'!$H$258</f>
        <v>0</v>
      </c>
      <c r="R106" s="485">
        <f>'8. Routing factors'!R140*'7. Network costs'!$H$259</f>
        <v>0</v>
      </c>
      <c r="S106" s="485">
        <f>'8. Routing factors'!S140*'7. Network costs'!$H$260</f>
        <v>0</v>
      </c>
      <c r="T106" s="485">
        <f>'8. Routing factors'!T140*'7. Network costs'!$H$261</f>
        <v>0</v>
      </c>
      <c r="U106" s="485">
        <f>'8. Routing factors'!U140*'7. Network costs'!$H$262</f>
        <v>0</v>
      </c>
      <c r="V106" s="485">
        <f>'8. Routing factors'!V140*'7. Network costs'!$H$263</f>
        <v>0</v>
      </c>
      <c r="W106" s="485">
        <f>'8. Routing factors'!W140*'7. Network costs'!$H$264</f>
        <v>0</v>
      </c>
      <c r="X106" s="485">
        <f>'8. Routing factors'!X140*'7. Network costs'!$H$265</f>
        <v>0</v>
      </c>
      <c r="Y106" s="485">
        <f>'8. Routing factors'!Y140*'7. Network costs'!$H$266</f>
        <v>0</v>
      </c>
      <c r="Z106" s="485">
        <f>'8. Routing factors'!Z140*'7. Network costs'!$H$267</f>
        <v>0</v>
      </c>
      <c r="AA106" s="485">
        <f>'8. Routing factors'!AA140*'7. Network costs'!$H$268</f>
        <v>0</v>
      </c>
      <c r="AB106" s="485">
        <f>'8. Routing factors'!AB140*'7. Network costs'!$H$269</f>
        <v>0</v>
      </c>
      <c r="AC106" s="485">
        <f>'8. Routing factors'!AC140*'7. Network costs'!$H$270</f>
        <v>0</v>
      </c>
      <c r="AD106" s="485">
        <f>'8. Routing factors'!AD140*'7. Network costs'!$H$271</f>
        <v>0</v>
      </c>
      <c r="AE106" s="485">
        <f>'8. Routing factors'!AE140*'7. Network costs'!$H$272</f>
        <v>0</v>
      </c>
      <c r="AF106" s="485">
        <f>'8. Routing factors'!AF140*'7. Network costs'!$H$273</f>
        <v>0</v>
      </c>
      <c r="AG106" s="485">
        <f>'8. Routing factors'!AG140*'7. Network costs'!$H$274</f>
        <v>0</v>
      </c>
      <c r="AH106" s="485">
        <f>'8. Routing factors'!AH140*'7. Network costs'!$H$275</f>
        <v>0</v>
      </c>
      <c r="AI106" s="485">
        <f>'8. Routing factors'!AI140*'7. Network costs'!$H$276</f>
        <v>0</v>
      </c>
      <c r="AJ106" s="485">
        <f>'8. Routing factors'!AJ140*'7. Network costs'!$H$277</f>
        <v>0</v>
      </c>
      <c r="AK106" s="485">
        <f>'8. Routing factors'!AK140*'7. Network costs'!$H$278</f>
        <v>0</v>
      </c>
      <c r="AL106" s="485">
        <f>'8. Routing factors'!AL140*'7. Network costs'!$H$279</f>
        <v>0</v>
      </c>
      <c r="AM106" s="485">
        <f>'8. Routing factors'!AM140*'7. Network costs'!$H$280</f>
        <v>0</v>
      </c>
      <c r="AN106" s="485">
        <f>'8. Routing factors'!AN140*'7. Network costs'!$H$281</f>
        <v>0</v>
      </c>
      <c r="AO106" s="485">
        <f>'8. Routing factors'!AO140*'7. Network costs'!H$282</f>
        <v>0</v>
      </c>
      <c r="AP106" s="485">
        <f>'8. Routing factors'!AP140*'7. Network costs'!$H$283</f>
        <v>0</v>
      </c>
      <c r="AQ106" s="485">
        <f>'8. Routing factors'!AQ140*'7. Network costs'!$H$284</f>
        <v>0</v>
      </c>
      <c r="AR106" s="485">
        <f>'8. Routing factors'!AR140*'7. Network costs'!$H$285</f>
        <v>0</v>
      </c>
      <c r="AS106" s="485">
        <f>'8. Routing factors'!AS140*'7. Network costs'!$H$286</f>
        <v>0</v>
      </c>
      <c r="AT106" s="485">
        <f>'8. Routing factors'!AT140*'7. Network costs'!$H$287</f>
        <v>0</v>
      </c>
      <c r="AU106" s="485">
        <f>'8. Routing factors'!AU140*'7. Network costs'!$H$288</f>
        <v>0</v>
      </c>
      <c r="AV106" s="485">
        <f>'8. Routing factors'!AV140*'7. Network costs'!$H$289</f>
        <v>0</v>
      </c>
      <c r="AW106" s="485">
        <f>'8. Routing factors'!AW140*'7. Network costs'!$H$290</f>
        <v>0</v>
      </c>
      <c r="AX106" s="485">
        <f>'8. Routing factors'!AX140*'7. Network costs'!$H$291</f>
        <v>0</v>
      </c>
      <c r="AY106" s="485">
        <f>'8. Routing factors'!AY140*'7. Network costs'!$H$292</f>
        <v>0</v>
      </c>
      <c r="AZ106" s="485">
        <f>'8. Routing factors'!AZ140*'7. Network costs'!$H$293</f>
        <v>0</v>
      </c>
      <c r="BA106" s="485">
        <f>'8. Routing factors'!BA140*'7. Network costs'!$H$294</f>
        <v>0</v>
      </c>
      <c r="BB106" s="485">
        <f>'8. Routing factors'!BB140*'7. Network costs'!$H$295</f>
        <v>0</v>
      </c>
      <c r="BC106" s="485">
        <f>'8. Routing factors'!BC140*'7. Network costs'!$H$296</f>
        <v>0</v>
      </c>
      <c r="BD106" s="485">
        <f>'8. Routing factors'!BD140*'7. Network costs'!$H$297</f>
        <v>0</v>
      </c>
      <c r="BE106" s="485">
        <f>'8. Routing factors'!BE140*'7. Network costs'!$H$298</f>
        <v>0</v>
      </c>
      <c r="BF106" s="485">
        <f>'8. Routing factors'!BF140*'7. Network costs'!$H$299</f>
        <v>0</v>
      </c>
      <c r="BG106" s="485">
        <f>'8. Routing factors'!BG140*'7. Network costs'!$H$300</f>
        <v>0</v>
      </c>
      <c r="BH106" s="245"/>
      <c r="BI106" s="351">
        <f t="shared" si="11"/>
        <v>0</v>
      </c>
      <c r="BJ106" s="486">
        <f>'2. Traffic'!H229</f>
        <v>0</v>
      </c>
      <c r="BK106" s="487" t="str">
        <f t="shared" si="12"/>
        <v/>
      </c>
    </row>
    <row r="107" spans="3:63">
      <c r="C107" s="256" t="str">
        <f t="shared" si="10"/>
        <v>S24</v>
      </c>
      <c r="D107" s="256" t="str">
        <f t="shared" si="10"/>
        <v>OTHER: complete as required</v>
      </c>
      <c r="E107" s="485">
        <f>'8. Routing factors'!E141*'7. Network costs'!$H$246</f>
        <v>0</v>
      </c>
      <c r="F107" s="485">
        <f>'8. Routing factors'!F141*'7. Network costs'!$H$247</f>
        <v>0</v>
      </c>
      <c r="G107" s="485">
        <f>'8. Routing factors'!G141*'7. Network costs'!$H$248</f>
        <v>0</v>
      </c>
      <c r="H107" s="485">
        <f>'8. Routing factors'!H141*'7. Network costs'!$H$249</f>
        <v>0</v>
      </c>
      <c r="I107" s="485">
        <f>'8. Routing factors'!I141*'7. Network costs'!$H$250</f>
        <v>0</v>
      </c>
      <c r="J107" s="485">
        <f>'8. Routing factors'!J141*'7. Network costs'!$H$251</f>
        <v>0</v>
      </c>
      <c r="K107" s="485">
        <f>'8. Routing factors'!K141*'7. Network costs'!$H$252</f>
        <v>0</v>
      </c>
      <c r="L107" s="485">
        <f>'8. Routing factors'!L141*'7. Network costs'!$H$253</f>
        <v>0</v>
      </c>
      <c r="M107" s="485">
        <f>'8. Routing factors'!M141*'7. Network costs'!$H$254</f>
        <v>0</v>
      </c>
      <c r="N107" s="485">
        <f>'8. Routing factors'!N141*'7. Network costs'!$H$255</f>
        <v>0</v>
      </c>
      <c r="O107" s="485">
        <f>'8. Routing factors'!O141*'7. Network costs'!$H$256</f>
        <v>0</v>
      </c>
      <c r="P107" s="485">
        <f>'8. Routing factors'!P141*'7. Network costs'!$H$257</f>
        <v>0</v>
      </c>
      <c r="Q107" s="485">
        <f>'8. Routing factors'!Q141*'7. Network costs'!$H$258</f>
        <v>0</v>
      </c>
      <c r="R107" s="485">
        <f>'8. Routing factors'!R141*'7. Network costs'!$H$259</f>
        <v>0</v>
      </c>
      <c r="S107" s="485">
        <f>'8. Routing factors'!S141*'7. Network costs'!$H$260</f>
        <v>0</v>
      </c>
      <c r="T107" s="485">
        <f>'8. Routing factors'!T141*'7. Network costs'!$H$261</f>
        <v>0</v>
      </c>
      <c r="U107" s="485">
        <f>'8. Routing factors'!U141*'7. Network costs'!$H$262</f>
        <v>0</v>
      </c>
      <c r="V107" s="485">
        <f>'8. Routing factors'!V141*'7. Network costs'!$H$263</f>
        <v>0</v>
      </c>
      <c r="W107" s="485">
        <f>'8. Routing factors'!W141*'7. Network costs'!$H$264</f>
        <v>0</v>
      </c>
      <c r="X107" s="485">
        <f>'8. Routing factors'!X141*'7. Network costs'!$H$265</f>
        <v>0</v>
      </c>
      <c r="Y107" s="485">
        <f>'8. Routing factors'!Y141*'7. Network costs'!$H$266</f>
        <v>0</v>
      </c>
      <c r="Z107" s="485">
        <f>'8. Routing factors'!Z141*'7. Network costs'!$H$267</f>
        <v>0</v>
      </c>
      <c r="AA107" s="485">
        <f>'8. Routing factors'!AA141*'7. Network costs'!$H$268</f>
        <v>0</v>
      </c>
      <c r="AB107" s="485">
        <f>'8. Routing factors'!AB141*'7. Network costs'!$H$269</f>
        <v>0</v>
      </c>
      <c r="AC107" s="485">
        <f>'8. Routing factors'!AC141*'7. Network costs'!$H$270</f>
        <v>0</v>
      </c>
      <c r="AD107" s="485">
        <f>'8. Routing factors'!AD141*'7. Network costs'!$H$271</f>
        <v>0</v>
      </c>
      <c r="AE107" s="485">
        <f>'8. Routing factors'!AE141*'7. Network costs'!$H$272</f>
        <v>0</v>
      </c>
      <c r="AF107" s="485">
        <f>'8. Routing factors'!AF141*'7. Network costs'!$H$273</f>
        <v>0</v>
      </c>
      <c r="AG107" s="485">
        <f>'8. Routing factors'!AG141*'7. Network costs'!$H$274</f>
        <v>0</v>
      </c>
      <c r="AH107" s="485">
        <f>'8. Routing factors'!AH141*'7. Network costs'!$H$275</f>
        <v>0</v>
      </c>
      <c r="AI107" s="485">
        <f>'8. Routing factors'!AI141*'7. Network costs'!$H$276</f>
        <v>0</v>
      </c>
      <c r="AJ107" s="485">
        <f>'8. Routing factors'!AJ141*'7. Network costs'!$H$277</f>
        <v>0</v>
      </c>
      <c r="AK107" s="485">
        <f>'8. Routing factors'!AK141*'7. Network costs'!$H$278</f>
        <v>0</v>
      </c>
      <c r="AL107" s="485">
        <f>'8. Routing factors'!AL141*'7. Network costs'!$H$279</f>
        <v>0</v>
      </c>
      <c r="AM107" s="485">
        <f>'8. Routing factors'!AM141*'7. Network costs'!$H$280</f>
        <v>0</v>
      </c>
      <c r="AN107" s="485">
        <f>'8. Routing factors'!AN141*'7. Network costs'!$H$281</f>
        <v>0</v>
      </c>
      <c r="AO107" s="485">
        <f>'8. Routing factors'!AO141*'7. Network costs'!H$282</f>
        <v>0</v>
      </c>
      <c r="AP107" s="485">
        <f>'8. Routing factors'!AP141*'7. Network costs'!$H$283</f>
        <v>0</v>
      </c>
      <c r="AQ107" s="485">
        <f>'8. Routing factors'!AQ141*'7. Network costs'!$H$284</f>
        <v>0</v>
      </c>
      <c r="AR107" s="485">
        <f>'8. Routing factors'!AR141*'7. Network costs'!$H$285</f>
        <v>0</v>
      </c>
      <c r="AS107" s="485">
        <f>'8. Routing factors'!AS141*'7. Network costs'!$H$286</f>
        <v>0</v>
      </c>
      <c r="AT107" s="485">
        <f>'8. Routing factors'!AT141*'7. Network costs'!$H$287</f>
        <v>0</v>
      </c>
      <c r="AU107" s="485">
        <f>'8. Routing factors'!AU141*'7. Network costs'!$H$288</f>
        <v>0</v>
      </c>
      <c r="AV107" s="485">
        <f>'8. Routing factors'!AV141*'7. Network costs'!$H$289</f>
        <v>0</v>
      </c>
      <c r="AW107" s="485">
        <f>'8. Routing factors'!AW141*'7. Network costs'!$H$290</f>
        <v>0</v>
      </c>
      <c r="AX107" s="485">
        <f>'8. Routing factors'!AX141*'7. Network costs'!$H$291</f>
        <v>0</v>
      </c>
      <c r="AY107" s="485">
        <f>'8. Routing factors'!AY141*'7. Network costs'!$H$292</f>
        <v>0</v>
      </c>
      <c r="AZ107" s="485">
        <f>'8. Routing factors'!AZ141*'7. Network costs'!$H$293</f>
        <v>0</v>
      </c>
      <c r="BA107" s="485">
        <f>'8. Routing factors'!BA141*'7. Network costs'!$H$294</f>
        <v>0</v>
      </c>
      <c r="BB107" s="485">
        <f>'8. Routing factors'!BB141*'7. Network costs'!$H$295</f>
        <v>0</v>
      </c>
      <c r="BC107" s="485">
        <f>'8. Routing factors'!BC141*'7. Network costs'!$H$296</f>
        <v>0</v>
      </c>
      <c r="BD107" s="485">
        <f>'8. Routing factors'!BD141*'7. Network costs'!$H$297</f>
        <v>0</v>
      </c>
      <c r="BE107" s="485">
        <f>'8. Routing factors'!BE141*'7. Network costs'!$H$298</f>
        <v>0</v>
      </c>
      <c r="BF107" s="485">
        <f>'8. Routing factors'!BF141*'7. Network costs'!$H$299</f>
        <v>0</v>
      </c>
      <c r="BG107" s="485">
        <f>'8. Routing factors'!BG141*'7. Network costs'!$H$300</f>
        <v>0</v>
      </c>
      <c r="BH107" s="245"/>
      <c r="BI107" s="351">
        <f t="shared" si="11"/>
        <v>0</v>
      </c>
      <c r="BJ107" s="486">
        <f>'2. Traffic'!H230</f>
        <v>0</v>
      </c>
      <c r="BK107" s="487" t="str">
        <f t="shared" si="12"/>
        <v/>
      </c>
    </row>
    <row r="108" spans="3:63">
      <c r="C108" s="256" t="str">
        <f t="shared" si="10"/>
        <v>S25</v>
      </c>
      <c r="D108" s="256" t="str">
        <f t="shared" si="10"/>
        <v>OTHER: complete as required</v>
      </c>
      <c r="E108" s="485">
        <f>'8. Routing factors'!E142*'7. Network costs'!$H$246</f>
        <v>0</v>
      </c>
      <c r="F108" s="485">
        <f>'8. Routing factors'!F142*'7. Network costs'!$H$247</f>
        <v>0</v>
      </c>
      <c r="G108" s="485">
        <f>'8. Routing factors'!G142*'7. Network costs'!$H$248</f>
        <v>0</v>
      </c>
      <c r="H108" s="485">
        <f>'8. Routing factors'!H142*'7. Network costs'!$H$249</f>
        <v>0</v>
      </c>
      <c r="I108" s="485">
        <f>'8. Routing factors'!I142*'7. Network costs'!$H$250</f>
        <v>0</v>
      </c>
      <c r="J108" s="485">
        <f>'8. Routing factors'!J142*'7. Network costs'!$H$251</f>
        <v>0</v>
      </c>
      <c r="K108" s="485">
        <f>'8. Routing factors'!K142*'7. Network costs'!$H$252</f>
        <v>0</v>
      </c>
      <c r="L108" s="485">
        <f>'8. Routing factors'!L142*'7. Network costs'!$H$253</f>
        <v>0</v>
      </c>
      <c r="M108" s="485">
        <f>'8. Routing factors'!M142*'7. Network costs'!$H$254</f>
        <v>0</v>
      </c>
      <c r="N108" s="485">
        <f>'8. Routing factors'!N142*'7. Network costs'!$H$255</f>
        <v>0</v>
      </c>
      <c r="O108" s="485">
        <f>'8. Routing factors'!O142*'7. Network costs'!$H$256</f>
        <v>0</v>
      </c>
      <c r="P108" s="485">
        <f>'8. Routing factors'!P142*'7. Network costs'!$H$257</f>
        <v>0</v>
      </c>
      <c r="Q108" s="485">
        <f>'8. Routing factors'!Q142*'7. Network costs'!$H$258</f>
        <v>0</v>
      </c>
      <c r="R108" s="485">
        <f>'8. Routing factors'!R142*'7. Network costs'!$H$259</f>
        <v>0</v>
      </c>
      <c r="S108" s="485">
        <f>'8. Routing factors'!S142*'7. Network costs'!$H$260</f>
        <v>0</v>
      </c>
      <c r="T108" s="485">
        <f>'8. Routing factors'!T142*'7. Network costs'!$H$261</f>
        <v>0</v>
      </c>
      <c r="U108" s="485">
        <f>'8. Routing factors'!U142*'7. Network costs'!$H$262</f>
        <v>0</v>
      </c>
      <c r="V108" s="485">
        <f>'8. Routing factors'!V142*'7. Network costs'!$H$263</f>
        <v>0</v>
      </c>
      <c r="W108" s="485">
        <f>'8. Routing factors'!W142*'7. Network costs'!$H$264</f>
        <v>0</v>
      </c>
      <c r="X108" s="485">
        <f>'8. Routing factors'!X142*'7. Network costs'!$H$265</f>
        <v>0</v>
      </c>
      <c r="Y108" s="485">
        <f>'8. Routing factors'!Y142*'7. Network costs'!$H$266</f>
        <v>0</v>
      </c>
      <c r="Z108" s="485">
        <f>'8. Routing factors'!Z142*'7. Network costs'!$H$267</f>
        <v>0</v>
      </c>
      <c r="AA108" s="485">
        <f>'8. Routing factors'!AA142*'7. Network costs'!$H$268</f>
        <v>0</v>
      </c>
      <c r="AB108" s="485">
        <f>'8. Routing factors'!AB142*'7. Network costs'!$H$269</f>
        <v>0</v>
      </c>
      <c r="AC108" s="485">
        <f>'8. Routing factors'!AC142*'7. Network costs'!$H$270</f>
        <v>0</v>
      </c>
      <c r="AD108" s="485">
        <f>'8. Routing factors'!AD142*'7. Network costs'!$H$271</f>
        <v>0</v>
      </c>
      <c r="AE108" s="485">
        <f>'8. Routing factors'!AE142*'7. Network costs'!$H$272</f>
        <v>0</v>
      </c>
      <c r="AF108" s="485">
        <f>'8. Routing factors'!AF142*'7. Network costs'!$H$273</f>
        <v>0</v>
      </c>
      <c r="AG108" s="485">
        <f>'8. Routing factors'!AG142*'7. Network costs'!$H$274</f>
        <v>0</v>
      </c>
      <c r="AH108" s="485">
        <f>'8. Routing factors'!AH142*'7. Network costs'!$H$275</f>
        <v>0</v>
      </c>
      <c r="AI108" s="485">
        <f>'8. Routing factors'!AI142*'7. Network costs'!$H$276</f>
        <v>0</v>
      </c>
      <c r="AJ108" s="485">
        <f>'8. Routing factors'!AJ142*'7. Network costs'!$H$277</f>
        <v>0</v>
      </c>
      <c r="AK108" s="485">
        <f>'8. Routing factors'!AK142*'7. Network costs'!$H$278</f>
        <v>0</v>
      </c>
      <c r="AL108" s="485">
        <f>'8. Routing factors'!AL142*'7. Network costs'!$H$279</f>
        <v>0</v>
      </c>
      <c r="AM108" s="485">
        <f>'8. Routing factors'!AM142*'7. Network costs'!$H$280</f>
        <v>0</v>
      </c>
      <c r="AN108" s="485">
        <f>'8. Routing factors'!AN142*'7. Network costs'!$H$281</f>
        <v>0</v>
      </c>
      <c r="AO108" s="485">
        <f>'8. Routing factors'!AO142*'7. Network costs'!H$282</f>
        <v>0</v>
      </c>
      <c r="AP108" s="485">
        <f>'8. Routing factors'!AP142*'7. Network costs'!$H$283</f>
        <v>0</v>
      </c>
      <c r="AQ108" s="485">
        <f>'8. Routing factors'!AQ142*'7. Network costs'!$H$284</f>
        <v>0</v>
      </c>
      <c r="AR108" s="485">
        <f>'8. Routing factors'!AR142*'7. Network costs'!$H$285</f>
        <v>0</v>
      </c>
      <c r="AS108" s="485">
        <f>'8. Routing factors'!AS142*'7. Network costs'!$H$286</f>
        <v>0</v>
      </c>
      <c r="AT108" s="485">
        <f>'8. Routing factors'!AT142*'7. Network costs'!$H$287</f>
        <v>0</v>
      </c>
      <c r="AU108" s="485">
        <f>'8. Routing factors'!AU142*'7. Network costs'!$H$288</f>
        <v>0</v>
      </c>
      <c r="AV108" s="485">
        <f>'8. Routing factors'!AV142*'7. Network costs'!$H$289</f>
        <v>0</v>
      </c>
      <c r="AW108" s="485">
        <f>'8. Routing factors'!AW142*'7. Network costs'!$H$290</f>
        <v>0</v>
      </c>
      <c r="AX108" s="485">
        <f>'8. Routing factors'!AX142*'7. Network costs'!$H$291</f>
        <v>0</v>
      </c>
      <c r="AY108" s="485">
        <f>'8. Routing factors'!AY142*'7. Network costs'!$H$292</f>
        <v>0</v>
      </c>
      <c r="AZ108" s="485">
        <f>'8. Routing factors'!AZ142*'7. Network costs'!$H$293</f>
        <v>0</v>
      </c>
      <c r="BA108" s="485">
        <f>'8. Routing factors'!BA142*'7. Network costs'!$H$294</f>
        <v>0</v>
      </c>
      <c r="BB108" s="485">
        <f>'8. Routing factors'!BB142*'7. Network costs'!$H$295</f>
        <v>0</v>
      </c>
      <c r="BC108" s="485">
        <f>'8. Routing factors'!BC142*'7. Network costs'!$H$296</f>
        <v>0</v>
      </c>
      <c r="BD108" s="485">
        <f>'8. Routing factors'!BD142*'7. Network costs'!$H$297</f>
        <v>0</v>
      </c>
      <c r="BE108" s="485">
        <f>'8. Routing factors'!BE142*'7. Network costs'!$H$298</f>
        <v>0</v>
      </c>
      <c r="BF108" s="485">
        <f>'8. Routing factors'!BF142*'7. Network costs'!$H$299</f>
        <v>0</v>
      </c>
      <c r="BG108" s="485">
        <f>'8. Routing factors'!BG142*'7. Network costs'!$H$300</f>
        <v>0</v>
      </c>
      <c r="BH108" s="245"/>
      <c r="BI108" s="351">
        <f t="shared" si="11"/>
        <v>0</v>
      </c>
      <c r="BJ108" s="486">
        <f>'2. Traffic'!H231</f>
        <v>0</v>
      </c>
      <c r="BK108" s="487" t="str">
        <f t="shared" si="12"/>
        <v/>
      </c>
    </row>
    <row r="109" spans="3:63">
      <c r="C109" s="256" t="str">
        <f t="shared" si="10"/>
        <v>S26</v>
      </c>
      <c r="D109" s="256" t="str">
        <f t="shared" si="10"/>
        <v>OTHER: complete as required</v>
      </c>
      <c r="E109" s="485">
        <f>'8. Routing factors'!E143*'7. Network costs'!$H$246</f>
        <v>0</v>
      </c>
      <c r="F109" s="485">
        <f>'8. Routing factors'!F143*'7. Network costs'!$H$247</f>
        <v>0</v>
      </c>
      <c r="G109" s="485">
        <f>'8. Routing factors'!G143*'7. Network costs'!$H$248</f>
        <v>0</v>
      </c>
      <c r="H109" s="485">
        <f>'8. Routing factors'!H143*'7. Network costs'!$H$249</f>
        <v>0</v>
      </c>
      <c r="I109" s="485">
        <f>'8. Routing factors'!I143*'7. Network costs'!$H$250</f>
        <v>0</v>
      </c>
      <c r="J109" s="485">
        <f>'8. Routing factors'!J143*'7. Network costs'!$H$251</f>
        <v>0</v>
      </c>
      <c r="K109" s="485">
        <f>'8. Routing factors'!K143*'7. Network costs'!$H$252</f>
        <v>0</v>
      </c>
      <c r="L109" s="485">
        <f>'8. Routing factors'!L143*'7. Network costs'!$H$253</f>
        <v>0</v>
      </c>
      <c r="M109" s="485">
        <f>'8. Routing factors'!M143*'7. Network costs'!$H$254</f>
        <v>0</v>
      </c>
      <c r="N109" s="485">
        <f>'8. Routing factors'!N143*'7. Network costs'!$H$255</f>
        <v>0</v>
      </c>
      <c r="O109" s="485">
        <f>'8. Routing factors'!O143*'7. Network costs'!$H$256</f>
        <v>0</v>
      </c>
      <c r="P109" s="485">
        <f>'8. Routing factors'!P143*'7. Network costs'!$H$257</f>
        <v>0</v>
      </c>
      <c r="Q109" s="485">
        <f>'8. Routing factors'!Q143*'7. Network costs'!$H$258</f>
        <v>0</v>
      </c>
      <c r="R109" s="485">
        <f>'8. Routing factors'!R143*'7. Network costs'!$H$259</f>
        <v>0</v>
      </c>
      <c r="S109" s="485">
        <f>'8. Routing factors'!S143*'7. Network costs'!$H$260</f>
        <v>0</v>
      </c>
      <c r="T109" s="485">
        <f>'8. Routing factors'!T143*'7. Network costs'!$H$261</f>
        <v>0</v>
      </c>
      <c r="U109" s="485">
        <f>'8. Routing factors'!U143*'7. Network costs'!$H$262</f>
        <v>0</v>
      </c>
      <c r="V109" s="485">
        <f>'8. Routing factors'!V143*'7. Network costs'!$H$263</f>
        <v>0</v>
      </c>
      <c r="W109" s="485">
        <f>'8. Routing factors'!W143*'7. Network costs'!$H$264</f>
        <v>0</v>
      </c>
      <c r="X109" s="485">
        <f>'8. Routing factors'!X143*'7. Network costs'!$H$265</f>
        <v>0</v>
      </c>
      <c r="Y109" s="485">
        <f>'8. Routing factors'!Y143*'7. Network costs'!$H$266</f>
        <v>0</v>
      </c>
      <c r="Z109" s="485">
        <f>'8. Routing factors'!Z143*'7. Network costs'!$H$267</f>
        <v>0</v>
      </c>
      <c r="AA109" s="485">
        <f>'8. Routing factors'!AA143*'7. Network costs'!$H$268</f>
        <v>0</v>
      </c>
      <c r="AB109" s="485">
        <f>'8. Routing factors'!AB143*'7. Network costs'!$H$269</f>
        <v>0</v>
      </c>
      <c r="AC109" s="485">
        <f>'8. Routing factors'!AC143*'7. Network costs'!$H$270</f>
        <v>0</v>
      </c>
      <c r="AD109" s="485">
        <f>'8. Routing factors'!AD143*'7. Network costs'!$H$271</f>
        <v>0</v>
      </c>
      <c r="AE109" s="485">
        <f>'8. Routing factors'!AE143*'7. Network costs'!$H$272</f>
        <v>0</v>
      </c>
      <c r="AF109" s="485">
        <f>'8. Routing factors'!AF143*'7. Network costs'!$H$273</f>
        <v>0</v>
      </c>
      <c r="AG109" s="485">
        <f>'8. Routing factors'!AG143*'7. Network costs'!$H$274</f>
        <v>0</v>
      </c>
      <c r="AH109" s="485">
        <f>'8. Routing factors'!AH143*'7. Network costs'!$H$275</f>
        <v>0</v>
      </c>
      <c r="AI109" s="485">
        <f>'8. Routing factors'!AI143*'7. Network costs'!$H$276</f>
        <v>0</v>
      </c>
      <c r="AJ109" s="485">
        <f>'8. Routing factors'!AJ143*'7. Network costs'!$H$277</f>
        <v>0</v>
      </c>
      <c r="AK109" s="485">
        <f>'8. Routing factors'!AK143*'7. Network costs'!$H$278</f>
        <v>0</v>
      </c>
      <c r="AL109" s="485">
        <f>'8. Routing factors'!AL143*'7. Network costs'!$H$279</f>
        <v>0</v>
      </c>
      <c r="AM109" s="485">
        <f>'8. Routing factors'!AM143*'7. Network costs'!$H$280</f>
        <v>0</v>
      </c>
      <c r="AN109" s="485">
        <f>'8. Routing factors'!AN143*'7. Network costs'!$H$281</f>
        <v>0</v>
      </c>
      <c r="AO109" s="485">
        <f>'8. Routing factors'!AO143*'7. Network costs'!H$282</f>
        <v>0</v>
      </c>
      <c r="AP109" s="485">
        <f>'8. Routing factors'!AP143*'7. Network costs'!$H$283</f>
        <v>0</v>
      </c>
      <c r="AQ109" s="485">
        <f>'8. Routing factors'!AQ143*'7. Network costs'!$H$284</f>
        <v>0</v>
      </c>
      <c r="AR109" s="485">
        <f>'8. Routing factors'!AR143*'7. Network costs'!$H$285</f>
        <v>0</v>
      </c>
      <c r="AS109" s="485">
        <f>'8. Routing factors'!AS143*'7. Network costs'!$H$286</f>
        <v>0</v>
      </c>
      <c r="AT109" s="485">
        <f>'8. Routing factors'!AT143*'7. Network costs'!$H$287</f>
        <v>0</v>
      </c>
      <c r="AU109" s="485">
        <f>'8. Routing factors'!AU143*'7. Network costs'!$H$288</f>
        <v>0</v>
      </c>
      <c r="AV109" s="485">
        <f>'8. Routing factors'!AV143*'7. Network costs'!$H$289</f>
        <v>0</v>
      </c>
      <c r="AW109" s="485">
        <f>'8. Routing factors'!AW143*'7. Network costs'!$H$290</f>
        <v>0</v>
      </c>
      <c r="AX109" s="485">
        <f>'8. Routing factors'!AX143*'7. Network costs'!$H$291</f>
        <v>0</v>
      </c>
      <c r="AY109" s="485">
        <f>'8. Routing factors'!AY143*'7. Network costs'!$H$292</f>
        <v>0</v>
      </c>
      <c r="AZ109" s="485">
        <f>'8. Routing factors'!AZ143*'7. Network costs'!$H$293</f>
        <v>0</v>
      </c>
      <c r="BA109" s="485">
        <f>'8. Routing factors'!BA143*'7. Network costs'!$H$294</f>
        <v>0</v>
      </c>
      <c r="BB109" s="485">
        <f>'8. Routing factors'!BB143*'7. Network costs'!$H$295</f>
        <v>0</v>
      </c>
      <c r="BC109" s="485">
        <f>'8. Routing factors'!BC143*'7. Network costs'!$H$296</f>
        <v>0</v>
      </c>
      <c r="BD109" s="485">
        <f>'8. Routing factors'!BD143*'7. Network costs'!$H$297</f>
        <v>0</v>
      </c>
      <c r="BE109" s="485">
        <f>'8. Routing factors'!BE143*'7. Network costs'!$H$298</f>
        <v>0</v>
      </c>
      <c r="BF109" s="485">
        <f>'8. Routing factors'!BF143*'7. Network costs'!$H$299</f>
        <v>0</v>
      </c>
      <c r="BG109" s="485">
        <f>'8. Routing factors'!BG143*'7. Network costs'!$H$300</f>
        <v>0</v>
      </c>
      <c r="BH109" s="245"/>
      <c r="BI109" s="351">
        <f t="shared" si="11"/>
        <v>0</v>
      </c>
      <c r="BJ109" s="486">
        <f>'2. Traffic'!H232</f>
        <v>0</v>
      </c>
      <c r="BK109" s="487" t="str">
        <f t="shared" si="12"/>
        <v/>
      </c>
    </row>
    <row r="110" spans="3:63">
      <c r="C110" s="256" t="str">
        <f t="shared" si="10"/>
        <v>S27</v>
      </c>
      <c r="D110" s="256" t="str">
        <f t="shared" si="10"/>
        <v>OTHER: complete as required</v>
      </c>
      <c r="E110" s="485">
        <f>'8. Routing factors'!E144*'7. Network costs'!$H$246</f>
        <v>0</v>
      </c>
      <c r="F110" s="485">
        <f>'8. Routing factors'!F144*'7. Network costs'!$H$247</f>
        <v>0</v>
      </c>
      <c r="G110" s="485">
        <f>'8. Routing factors'!G144*'7. Network costs'!$H$248</f>
        <v>0</v>
      </c>
      <c r="H110" s="485">
        <f>'8. Routing factors'!H144*'7. Network costs'!$H$249</f>
        <v>0</v>
      </c>
      <c r="I110" s="485">
        <f>'8. Routing factors'!I144*'7. Network costs'!$H$250</f>
        <v>0</v>
      </c>
      <c r="J110" s="485">
        <f>'8. Routing factors'!J144*'7. Network costs'!$H$251</f>
        <v>0</v>
      </c>
      <c r="K110" s="485">
        <f>'8. Routing factors'!K144*'7. Network costs'!$H$252</f>
        <v>0</v>
      </c>
      <c r="L110" s="485">
        <f>'8. Routing factors'!L144*'7. Network costs'!$H$253</f>
        <v>0</v>
      </c>
      <c r="M110" s="485">
        <f>'8. Routing factors'!M144*'7. Network costs'!$H$254</f>
        <v>0</v>
      </c>
      <c r="N110" s="485">
        <f>'8. Routing factors'!N144*'7. Network costs'!$H$255</f>
        <v>0</v>
      </c>
      <c r="O110" s="485">
        <f>'8. Routing factors'!O144*'7. Network costs'!$H$256</f>
        <v>0</v>
      </c>
      <c r="P110" s="485">
        <f>'8. Routing factors'!P144*'7. Network costs'!$H$257</f>
        <v>0</v>
      </c>
      <c r="Q110" s="485">
        <f>'8. Routing factors'!Q144*'7. Network costs'!$H$258</f>
        <v>0</v>
      </c>
      <c r="R110" s="485">
        <f>'8. Routing factors'!R144*'7. Network costs'!$H$259</f>
        <v>0</v>
      </c>
      <c r="S110" s="485">
        <f>'8. Routing factors'!S144*'7. Network costs'!$H$260</f>
        <v>0</v>
      </c>
      <c r="T110" s="485">
        <f>'8. Routing factors'!T144*'7. Network costs'!$H$261</f>
        <v>0</v>
      </c>
      <c r="U110" s="485">
        <f>'8. Routing factors'!U144*'7. Network costs'!$H$262</f>
        <v>0</v>
      </c>
      <c r="V110" s="485">
        <f>'8. Routing factors'!V144*'7. Network costs'!$H$263</f>
        <v>0</v>
      </c>
      <c r="W110" s="485">
        <f>'8. Routing factors'!W144*'7. Network costs'!$H$264</f>
        <v>0</v>
      </c>
      <c r="X110" s="485">
        <f>'8. Routing factors'!X144*'7. Network costs'!$H$265</f>
        <v>0</v>
      </c>
      <c r="Y110" s="485">
        <f>'8. Routing factors'!Y144*'7. Network costs'!$H$266</f>
        <v>0</v>
      </c>
      <c r="Z110" s="485">
        <f>'8. Routing factors'!Z144*'7. Network costs'!$H$267</f>
        <v>0</v>
      </c>
      <c r="AA110" s="485">
        <f>'8. Routing factors'!AA144*'7. Network costs'!$H$268</f>
        <v>0</v>
      </c>
      <c r="AB110" s="485">
        <f>'8. Routing factors'!AB144*'7. Network costs'!$H$269</f>
        <v>0</v>
      </c>
      <c r="AC110" s="485">
        <f>'8. Routing factors'!AC144*'7. Network costs'!$H$270</f>
        <v>0</v>
      </c>
      <c r="AD110" s="485">
        <f>'8. Routing factors'!AD144*'7. Network costs'!$H$271</f>
        <v>0</v>
      </c>
      <c r="AE110" s="485">
        <f>'8. Routing factors'!AE144*'7. Network costs'!$H$272</f>
        <v>0</v>
      </c>
      <c r="AF110" s="485">
        <f>'8. Routing factors'!AF144*'7. Network costs'!$H$273</f>
        <v>0</v>
      </c>
      <c r="AG110" s="485">
        <f>'8. Routing factors'!AG144*'7. Network costs'!$H$274</f>
        <v>0</v>
      </c>
      <c r="AH110" s="485">
        <f>'8. Routing factors'!AH144*'7. Network costs'!$H$275</f>
        <v>0</v>
      </c>
      <c r="AI110" s="485">
        <f>'8. Routing factors'!AI144*'7. Network costs'!$H$276</f>
        <v>0</v>
      </c>
      <c r="AJ110" s="485">
        <f>'8. Routing factors'!AJ144*'7. Network costs'!$H$277</f>
        <v>0</v>
      </c>
      <c r="AK110" s="485">
        <f>'8. Routing factors'!AK144*'7. Network costs'!$H$278</f>
        <v>0</v>
      </c>
      <c r="AL110" s="485">
        <f>'8. Routing factors'!AL144*'7. Network costs'!$H$279</f>
        <v>0</v>
      </c>
      <c r="AM110" s="485">
        <f>'8. Routing factors'!AM144*'7. Network costs'!$H$280</f>
        <v>0</v>
      </c>
      <c r="AN110" s="485">
        <f>'8. Routing factors'!AN144*'7. Network costs'!$H$281</f>
        <v>0</v>
      </c>
      <c r="AO110" s="485">
        <f>'8. Routing factors'!AO144*'7. Network costs'!H$282</f>
        <v>0</v>
      </c>
      <c r="AP110" s="485">
        <f>'8. Routing factors'!AP144*'7. Network costs'!$H$283</f>
        <v>0</v>
      </c>
      <c r="AQ110" s="485">
        <f>'8. Routing factors'!AQ144*'7. Network costs'!$H$284</f>
        <v>0</v>
      </c>
      <c r="AR110" s="485">
        <f>'8. Routing factors'!AR144*'7. Network costs'!$H$285</f>
        <v>0</v>
      </c>
      <c r="AS110" s="485">
        <f>'8. Routing factors'!AS144*'7. Network costs'!$H$286</f>
        <v>0</v>
      </c>
      <c r="AT110" s="485">
        <f>'8. Routing factors'!AT144*'7. Network costs'!$H$287</f>
        <v>0</v>
      </c>
      <c r="AU110" s="485">
        <f>'8. Routing factors'!AU144*'7. Network costs'!$H$288</f>
        <v>0</v>
      </c>
      <c r="AV110" s="485">
        <f>'8. Routing factors'!AV144*'7. Network costs'!$H$289</f>
        <v>0</v>
      </c>
      <c r="AW110" s="485">
        <f>'8. Routing factors'!AW144*'7. Network costs'!$H$290</f>
        <v>0</v>
      </c>
      <c r="AX110" s="485">
        <f>'8. Routing factors'!AX144*'7. Network costs'!$H$291</f>
        <v>0</v>
      </c>
      <c r="AY110" s="485">
        <f>'8. Routing factors'!AY144*'7. Network costs'!$H$292</f>
        <v>0</v>
      </c>
      <c r="AZ110" s="485">
        <f>'8. Routing factors'!AZ144*'7. Network costs'!$H$293</f>
        <v>0</v>
      </c>
      <c r="BA110" s="485">
        <f>'8. Routing factors'!BA144*'7. Network costs'!$H$294</f>
        <v>0</v>
      </c>
      <c r="BB110" s="485">
        <f>'8. Routing factors'!BB144*'7. Network costs'!$H$295</f>
        <v>0</v>
      </c>
      <c r="BC110" s="485">
        <f>'8. Routing factors'!BC144*'7. Network costs'!$H$296</f>
        <v>0</v>
      </c>
      <c r="BD110" s="485">
        <f>'8. Routing factors'!BD144*'7. Network costs'!$H$297</f>
        <v>0</v>
      </c>
      <c r="BE110" s="485">
        <f>'8. Routing factors'!BE144*'7. Network costs'!$H$298</f>
        <v>0</v>
      </c>
      <c r="BF110" s="485">
        <f>'8. Routing factors'!BF144*'7. Network costs'!$H$299</f>
        <v>0</v>
      </c>
      <c r="BG110" s="485">
        <f>'8. Routing factors'!BG144*'7. Network costs'!$H$300</f>
        <v>0</v>
      </c>
      <c r="BH110" s="245"/>
      <c r="BI110" s="351">
        <f t="shared" si="11"/>
        <v>0</v>
      </c>
      <c r="BJ110" s="486">
        <f>'2. Traffic'!H233</f>
        <v>0</v>
      </c>
      <c r="BK110" s="487" t="str">
        <f t="shared" si="12"/>
        <v/>
      </c>
    </row>
    <row r="111" spans="3:63">
      <c r="C111" s="256" t="str">
        <f t="shared" si="10"/>
        <v>S28</v>
      </c>
      <c r="D111" s="256" t="str">
        <f t="shared" si="10"/>
        <v>OTHER: complete as required</v>
      </c>
      <c r="E111" s="485">
        <f>'8. Routing factors'!E145*'7. Network costs'!$H$246</f>
        <v>0</v>
      </c>
      <c r="F111" s="485">
        <f>'8. Routing factors'!F145*'7. Network costs'!$H$247</f>
        <v>0</v>
      </c>
      <c r="G111" s="485">
        <f>'8. Routing factors'!G145*'7. Network costs'!$H$248</f>
        <v>0</v>
      </c>
      <c r="H111" s="485">
        <f>'8. Routing factors'!H145*'7. Network costs'!$H$249</f>
        <v>0</v>
      </c>
      <c r="I111" s="485">
        <f>'8. Routing factors'!I145*'7. Network costs'!$H$250</f>
        <v>0</v>
      </c>
      <c r="J111" s="485">
        <f>'8. Routing factors'!J145*'7. Network costs'!$H$251</f>
        <v>0</v>
      </c>
      <c r="K111" s="485">
        <f>'8. Routing factors'!K145*'7. Network costs'!$H$252</f>
        <v>0</v>
      </c>
      <c r="L111" s="485">
        <f>'8. Routing factors'!L145*'7. Network costs'!$H$253</f>
        <v>0</v>
      </c>
      <c r="M111" s="485">
        <f>'8. Routing factors'!M145*'7. Network costs'!$H$254</f>
        <v>0</v>
      </c>
      <c r="N111" s="485">
        <f>'8. Routing factors'!N145*'7. Network costs'!$H$255</f>
        <v>0</v>
      </c>
      <c r="O111" s="485">
        <f>'8. Routing factors'!O145*'7. Network costs'!$H$256</f>
        <v>0</v>
      </c>
      <c r="P111" s="485">
        <f>'8. Routing factors'!P145*'7. Network costs'!$H$257</f>
        <v>0</v>
      </c>
      <c r="Q111" s="485">
        <f>'8. Routing factors'!Q145*'7. Network costs'!$H$258</f>
        <v>0</v>
      </c>
      <c r="R111" s="485">
        <f>'8. Routing factors'!R145*'7. Network costs'!$H$259</f>
        <v>0</v>
      </c>
      <c r="S111" s="485">
        <f>'8. Routing factors'!S145*'7. Network costs'!$H$260</f>
        <v>0</v>
      </c>
      <c r="T111" s="485">
        <f>'8. Routing factors'!T145*'7. Network costs'!$H$261</f>
        <v>0</v>
      </c>
      <c r="U111" s="485">
        <f>'8. Routing factors'!U145*'7. Network costs'!$H$262</f>
        <v>0</v>
      </c>
      <c r="V111" s="485">
        <f>'8. Routing factors'!V145*'7. Network costs'!$H$263</f>
        <v>0</v>
      </c>
      <c r="W111" s="485">
        <f>'8. Routing factors'!W145*'7. Network costs'!$H$264</f>
        <v>0</v>
      </c>
      <c r="X111" s="485">
        <f>'8. Routing factors'!X145*'7. Network costs'!$H$265</f>
        <v>0</v>
      </c>
      <c r="Y111" s="485">
        <f>'8. Routing factors'!Y145*'7. Network costs'!$H$266</f>
        <v>0</v>
      </c>
      <c r="Z111" s="485">
        <f>'8. Routing factors'!Z145*'7. Network costs'!$H$267</f>
        <v>0</v>
      </c>
      <c r="AA111" s="485">
        <f>'8. Routing factors'!AA145*'7. Network costs'!$H$268</f>
        <v>0</v>
      </c>
      <c r="AB111" s="485">
        <f>'8. Routing factors'!AB145*'7. Network costs'!$H$269</f>
        <v>0</v>
      </c>
      <c r="AC111" s="485">
        <f>'8. Routing factors'!AC145*'7. Network costs'!$H$270</f>
        <v>0</v>
      </c>
      <c r="AD111" s="485">
        <f>'8. Routing factors'!AD145*'7. Network costs'!$H$271</f>
        <v>0</v>
      </c>
      <c r="AE111" s="485">
        <f>'8. Routing factors'!AE145*'7. Network costs'!$H$272</f>
        <v>0</v>
      </c>
      <c r="AF111" s="485">
        <f>'8. Routing factors'!AF145*'7. Network costs'!$H$273</f>
        <v>0</v>
      </c>
      <c r="AG111" s="485">
        <f>'8. Routing factors'!AG145*'7. Network costs'!$H$274</f>
        <v>0</v>
      </c>
      <c r="AH111" s="485">
        <f>'8. Routing factors'!AH145*'7. Network costs'!$H$275</f>
        <v>0</v>
      </c>
      <c r="AI111" s="485">
        <f>'8. Routing factors'!AI145*'7. Network costs'!$H$276</f>
        <v>0</v>
      </c>
      <c r="AJ111" s="485">
        <f>'8. Routing factors'!AJ145*'7. Network costs'!$H$277</f>
        <v>0</v>
      </c>
      <c r="AK111" s="485">
        <f>'8. Routing factors'!AK145*'7. Network costs'!$H$278</f>
        <v>0</v>
      </c>
      <c r="AL111" s="485">
        <f>'8. Routing factors'!AL145*'7. Network costs'!$H$279</f>
        <v>0</v>
      </c>
      <c r="AM111" s="485">
        <f>'8. Routing factors'!AM145*'7. Network costs'!$H$280</f>
        <v>0</v>
      </c>
      <c r="AN111" s="485">
        <f>'8. Routing factors'!AN145*'7. Network costs'!$H$281</f>
        <v>0</v>
      </c>
      <c r="AO111" s="485">
        <f>'8. Routing factors'!AO145*'7. Network costs'!H$282</f>
        <v>0</v>
      </c>
      <c r="AP111" s="485">
        <f>'8. Routing factors'!AP145*'7. Network costs'!$H$283</f>
        <v>0</v>
      </c>
      <c r="AQ111" s="485">
        <f>'8. Routing factors'!AQ145*'7. Network costs'!$H$284</f>
        <v>0</v>
      </c>
      <c r="AR111" s="485">
        <f>'8. Routing factors'!AR145*'7. Network costs'!$H$285</f>
        <v>0</v>
      </c>
      <c r="AS111" s="485">
        <f>'8. Routing factors'!AS145*'7. Network costs'!$H$286</f>
        <v>0</v>
      </c>
      <c r="AT111" s="485">
        <f>'8. Routing factors'!AT145*'7. Network costs'!$H$287</f>
        <v>0</v>
      </c>
      <c r="AU111" s="485">
        <f>'8. Routing factors'!AU145*'7. Network costs'!$H$288</f>
        <v>0</v>
      </c>
      <c r="AV111" s="485">
        <f>'8. Routing factors'!AV145*'7. Network costs'!$H$289</f>
        <v>0</v>
      </c>
      <c r="AW111" s="485">
        <f>'8. Routing factors'!AW145*'7. Network costs'!$H$290</f>
        <v>0</v>
      </c>
      <c r="AX111" s="485">
        <f>'8. Routing factors'!AX145*'7. Network costs'!$H$291</f>
        <v>0</v>
      </c>
      <c r="AY111" s="485">
        <f>'8. Routing factors'!AY145*'7. Network costs'!$H$292</f>
        <v>0</v>
      </c>
      <c r="AZ111" s="485">
        <f>'8. Routing factors'!AZ145*'7. Network costs'!$H$293</f>
        <v>0</v>
      </c>
      <c r="BA111" s="485">
        <f>'8. Routing factors'!BA145*'7. Network costs'!$H$294</f>
        <v>0</v>
      </c>
      <c r="BB111" s="485">
        <f>'8. Routing factors'!BB145*'7. Network costs'!$H$295</f>
        <v>0</v>
      </c>
      <c r="BC111" s="485">
        <f>'8. Routing factors'!BC145*'7. Network costs'!$H$296</f>
        <v>0</v>
      </c>
      <c r="BD111" s="485">
        <f>'8. Routing factors'!BD145*'7. Network costs'!$H$297</f>
        <v>0</v>
      </c>
      <c r="BE111" s="485">
        <f>'8. Routing factors'!BE145*'7. Network costs'!$H$298</f>
        <v>0</v>
      </c>
      <c r="BF111" s="485">
        <f>'8. Routing factors'!BF145*'7. Network costs'!$H$299</f>
        <v>0</v>
      </c>
      <c r="BG111" s="485">
        <f>'8. Routing factors'!BG145*'7. Network costs'!$H$300</f>
        <v>0</v>
      </c>
      <c r="BH111" s="245"/>
      <c r="BI111" s="351">
        <f t="shared" si="11"/>
        <v>0</v>
      </c>
      <c r="BJ111" s="486">
        <f>'2. Traffic'!H234</f>
        <v>0</v>
      </c>
      <c r="BK111" s="487" t="str">
        <f t="shared" si="12"/>
        <v/>
      </c>
    </row>
    <row r="112" spans="3:63">
      <c r="C112" s="256" t="str">
        <f t="shared" si="10"/>
        <v>S29</v>
      </c>
      <c r="D112" s="256" t="str">
        <f t="shared" si="10"/>
        <v>OTHER: complete as required</v>
      </c>
      <c r="E112" s="485">
        <f>'8. Routing factors'!E146*'7. Network costs'!$H$246</f>
        <v>0</v>
      </c>
      <c r="F112" s="485">
        <f>'8. Routing factors'!F146*'7. Network costs'!$H$247</f>
        <v>0</v>
      </c>
      <c r="G112" s="485">
        <f>'8. Routing factors'!G146*'7. Network costs'!$H$248</f>
        <v>0</v>
      </c>
      <c r="H112" s="485">
        <f>'8. Routing factors'!H146*'7. Network costs'!$H$249</f>
        <v>0</v>
      </c>
      <c r="I112" s="485">
        <f>'8. Routing factors'!I146*'7. Network costs'!$H$250</f>
        <v>0</v>
      </c>
      <c r="J112" s="485">
        <f>'8. Routing factors'!J146*'7. Network costs'!$H$251</f>
        <v>0</v>
      </c>
      <c r="K112" s="485">
        <f>'8. Routing factors'!K146*'7. Network costs'!$H$252</f>
        <v>0</v>
      </c>
      <c r="L112" s="485">
        <f>'8. Routing factors'!L146*'7. Network costs'!$H$253</f>
        <v>0</v>
      </c>
      <c r="M112" s="485">
        <f>'8. Routing factors'!M146*'7. Network costs'!$H$254</f>
        <v>0</v>
      </c>
      <c r="N112" s="485">
        <f>'8. Routing factors'!N146*'7. Network costs'!$H$255</f>
        <v>0</v>
      </c>
      <c r="O112" s="485">
        <f>'8. Routing factors'!O146*'7. Network costs'!$H$256</f>
        <v>0</v>
      </c>
      <c r="P112" s="485">
        <f>'8. Routing factors'!P146*'7. Network costs'!$H$257</f>
        <v>0</v>
      </c>
      <c r="Q112" s="485">
        <f>'8. Routing factors'!Q146*'7. Network costs'!$H$258</f>
        <v>0</v>
      </c>
      <c r="R112" s="485">
        <f>'8. Routing factors'!R146*'7. Network costs'!$H$259</f>
        <v>0</v>
      </c>
      <c r="S112" s="485">
        <f>'8. Routing factors'!S146*'7. Network costs'!$H$260</f>
        <v>0</v>
      </c>
      <c r="T112" s="485">
        <f>'8. Routing factors'!T146*'7. Network costs'!$H$261</f>
        <v>0</v>
      </c>
      <c r="U112" s="485">
        <f>'8. Routing factors'!U146*'7. Network costs'!$H$262</f>
        <v>0</v>
      </c>
      <c r="V112" s="485">
        <f>'8. Routing factors'!V146*'7. Network costs'!$H$263</f>
        <v>0</v>
      </c>
      <c r="W112" s="485">
        <f>'8. Routing factors'!W146*'7. Network costs'!$H$264</f>
        <v>0</v>
      </c>
      <c r="X112" s="485">
        <f>'8. Routing factors'!X146*'7. Network costs'!$H$265</f>
        <v>0</v>
      </c>
      <c r="Y112" s="485">
        <f>'8. Routing factors'!Y146*'7. Network costs'!$H$266</f>
        <v>0</v>
      </c>
      <c r="Z112" s="485">
        <f>'8. Routing factors'!Z146*'7. Network costs'!$H$267</f>
        <v>0</v>
      </c>
      <c r="AA112" s="485">
        <f>'8. Routing factors'!AA146*'7. Network costs'!$H$268</f>
        <v>0</v>
      </c>
      <c r="AB112" s="485">
        <f>'8. Routing factors'!AB146*'7. Network costs'!$H$269</f>
        <v>0</v>
      </c>
      <c r="AC112" s="485">
        <f>'8. Routing factors'!AC146*'7. Network costs'!$H$270</f>
        <v>0</v>
      </c>
      <c r="AD112" s="485">
        <f>'8. Routing factors'!AD146*'7. Network costs'!$H$271</f>
        <v>0</v>
      </c>
      <c r="AE112" s="485">
        <f>'8. Routing factors'!AE146*'7. Network costs'!$H$272</f>
        <v>0</v>
      </c>
      <c r="AF112" s="485">
        <f>'8. Routing factors'!AF146*'7. Network costs'!$H$273</f>
        <v>0</v>
      </c>
      <c r="AG112" s="485">
        <f>'8. Routing factors'!AG146*'7. Network costs'!$H$274</f>
        <v>0</v>
      </c>
      <c r="AH112" s="485">
        <f>'8. Routing factors'!AH146*'7. Network costs'!$H$275</f>
        <v>0</v>
      </c>
      <c r="AI112" s="485">
        <f>'8. Routing factors'!AI146*'7. Network costs'!$H$276</f>
        <v>0</v>
      </c>
      <c r="AJ112" s="485">
        <f>'8. Routing factors'!AJ146*'7. Network costs'!$H$277</f>
        <v>0</v>
      </c>
      <c r="AK112" s="485">
        <f>'8. Routing factors'!AK146*'7. Network costs'!$H$278</f>
        <v>0</v>
      </c>
      <c r="AL112" s="485">
        <f>'8. Routing factors'!AL146*'7. Network costs'!$H$279</f>
        <v>0</v>
      </c>
      <c r="AM112" s="485">
        <f>'8. Routing factors'!AM146*'7. Network costs'!$H$280</f>
        <v>0</v>
      </c>
      <c r="AN112" s="485">
        <f>'8. Routing factors'!AN146*'7. Network costs'!$H$281</f>
        <v>0</v>
      </c>
      <c r="AO112" s="485">
        <f>'8. Routing factors'!AO146*'7. Network costs'!H$282</f>
        <v>0</v>
      </c>
      <c r="AP112" s="485">
        <f>'8. Routing factors'!AP146*'7. Network costs'!$H$283</f>
        <v>0</v>
      </c>
      <c r="AQ112" s="485">
        <f>'8. Routing factors'!AQ146*'7. Network costs'!$H$284</f>
        <v>0</v>
      </c>
      <c r="AR112" s="485">
        <f>'8. Routing factors'!AR146*'7. Network costs'!$H$285</f>
        <v>0</v>
      </c>
      <c r="AS112" s="485">
        <f>'8. Routing factors'!AS146*'7. Network costs'!$H$286</f>
        <v>0</v>
      </c>
      <c r="AT112" s="485">
        <f>'8. Routing factors'!AT146*'7. Network costs'!$H$287</f>
        <v>0</v>
      </c>
      <c r="AU112" s="485">
        <f>'8. Routing factors'!AU146*'7. Network costs'!$H$288</f>
        <v>0</v>
      </c>
      <c r="AV112" s="485">
        <f>'8. Routing factors'!AV146*'7. Network costs'!$H$289</f>
        <v>0</v>
      </c>
      <c r="AW112" s="485">
        <f>'8. Routing factors'!AW146*'7. Network costs'!$H$290</f>
        <v>0</v>
      </c>
      <c r="AX112" s="485">
        <f>'8. Routing factors'!AX146*'7. Network costs'!$H$291</f>
        <v>0</v>
      </c>
      <c r="AY112" s="485">
        <f>'8. Routing factors'!AY146*'7. Network costs'!$H$292</f>
        <v>0</v>
      </c>
      <c r="AZ112" s="485">
        <f>'8. Routing factors'!AZ146*'7. Network costs'!$H$293</f>
        <v>0</v>
      </c>
      <c r="BA112" s="485">
        <f>'8. Routing factors'!BA146*'7. Network costs'!$H$294</f>
        <v>0</v>
      </c>
      <c r="BB112" s="485">
        <f>'8. Routing factors'!BB146*'7. Network costs'!$H$295</f>
        <v>0</v>
      </c>
      <c r="BC112" s="485">
        <f>'8. Routing factors'!BC146*'7. Network costs'!$H$296</f>
        <v>0</v>
      </c>
      <c r="BD112" s="485">
        <f>'8. Routing factors'!BD146*'7. Network costs'!$H$297</f>
        <v>0</v>
      </c>
      <c r="BE112" s="485">
        <f>'8. Routing factors'!BE146*'7. Network costs'!$H$298</f>
        <v>0</v>
      </c>
      <c r="BF112" s="485">
        <f>'8. Routing factors'!BF146*'7. Network costs'!$H$299</f>
        <v>0</v>
      </c>
      <c r="BG112" s="485">
        <f>'8. Routing factors'!BG146*'7. Network costs'!$H$300</f>
        <v>0</v>
      </c>
      <c r="BH112" s="245"/>
      <c r="BI112" s="351">
        <f t="shared" si="11"/>
        <v>0</v>
      </c>
      <c r="BJ112" s="486">
        <f>'2. Traffic'!H235</f>
        <v>0</v>
      </c>
      <c r="BK112" s="487" t="str">
        <f t="shared" si="12"/>
        <v/>
      </c>
    </row>
    <row r="113" spans="3:63">
      <c r="C113" s="256" t="str">
        <f t="shared" si="10"/>
        <v>S30</v>
      </c>
      <c r="D113" s="256" t="str">
        <f t="shared" si="10"/>
        <v>OTHER: complete as required</v>
      </c>
      <c r="E113" s="485">
        <f>'8. Routing factors'!E147*'7. Network costs'!$H$246</f>
        <v>0</v>
      </c>
      <c r="F113" s="485">
        <f>'8. Routing factors'!F147*'7. Network costs'!$H$247</f>
        <v>0</v>
      </c>
      <c r="G113" s="485">
        <f>'8. Routing factors'!G147*'7. Network costs'!$H$248</f>
        <v>0</v>
      </c>
      <c r="H113" s="485">
        <f>'8. Routing factors'!H147*'7. Network costs'!$H$249</f>
        <v>0</v>
      </c>
      <c r="I113" s="485">
        <f>'8. Routing factors'!I147*'7. Network costs'!$H$250</f>
        <v>0</v>
      </c>
      <c r="J113" s="485">
        <f>'8. Routing factors'!J147*'7. Network costs'!$H$251</f>
        <v>0</v>
      </c>
      <c r="K113" s="485">
        <f>'8. Routing factors'!K147*'7. Network costs'!$H$252</f>
        <v>0</v>
      </c>
      <c r="L113" s="485">
        <f>'8. Routing factors'!L147*'7. Network costs'!$H$253</f>
        <v>0</v>
      </c>
      <c r="M113" s="485">
        <f>'8. Routing factors'!M147*'7. Network costs'!$H$254</f>
        <v>0</v>
      </c>
      <c r="N113" s="485">
        <f>'8. Routing factors'!N147*'7. Network costs'!$H$255</f>
        <v>0</v>
      </c>
      <c r="O113" s="485">
        <f>'8. Routing factors'!O147*'7. Network costs'!$H$256</f>
        <v>0</v>
      </c>
      <c r="P113" s="485">
        <f>'8. Routing factors'!P147*'7. Network costs'!$H$257</f>
        <v>0</v>
      </c>
      <c r="Q113" s="485">
        <f>'8. Routing factors'!Q147*'7. Network costs'!$H$258</f>
        <v>0</v>
      </c>
      <c r="R113" s="485">
        <f>'8. Routing factors'!R147*'7. Network costs'!$H$259</f>
        <v>0</v>
      </c>
      <c r="S113" s="485">
        <f>'8. Routing factors'!S147*'7. Network costs'!$H$260</f>
        <v>0</v>
      </c>
      <c r="T113" s="485">
        <f>'8. Routing factors'!T147*'7. Network costs'!$H$261</f>
        <v>0</v>
      </c>
      <c r="U113" s="485">
        <f>'8. Routing factors'!U147*'7. Network costs'!$H$262</f>
        <v>0</v>
      </c>
      <c r="V113" s="485">
        <f>'8. Routing factors'!V147*'7. Network costs'!$H$263</f>
        <v>0</v>
      </c>
      <c r="W113" s="485">
        <f>'8. Routing factors'!W147*'7. Network costs'!$H$264</f>
        <v>0</v>
      </c>
      <c r="X113" s="485">
        <f>'8. Routing factors'!X147*'7. Network costs'!$H$265</f>
        <v>0</v>
      </c>
      <c r="Y113" s="485">
        <f>'8. Routing factors'!Y147*'7. Network costs'!$H$266</f>
        <v>0</v>
      </c>
      <c r="Z113" s="485">
        <f>'8. Routing factors'!Z147*'7. Network costs'!$H$267</f>
        <v>0</v>
      </c>
      <c r="AA113" s="485">
        <f>'8. Routing factors'!AA147*'7. Network costs'!$H$268</f>
        <v>0</v>
      </c>
      <c r="AB113" s="485">
        <f>'8. Routing factors'!AB147*'7. Network costs'!$H$269</f>
        <v>0</v>
      </c>
      <c r="AC113" s="485">
        <f>'8. Routing factors'!AC147*'7. Network costs'!$H$270</f>
        <v>0</v>
      </c>
      <c r="AD113" s="485">
        <f>'8. Routing factors'!AD147*'7. Network costs'!$H$271</f>
        <v>0</v>
      </c>
      <c r="AE113" s="485">
        <f>'8. Routing factors'!AE147*'7. Network costs'!$H$272</f>
        <v>0</v>
      </c>
      <c r="AF113" s="485">
        <f>'8. Routing factors'!AF147*'7. Network costs'!$H$273</f>
        <v>0</v>
      </c>
      <c r="AG113" s="485">
        <f>'8. Routing factors'!AG147*'7. Network costs'!$H$274</f>
        <v>0</v>
      </c>
      <c r="AH113" s="485">
        <f>'8. Routing factors'!AH147*'7. Network costs'!$H$275</f>
        <v>0</v>
      </c>
      <c r="AI113" s="485">
        <f>'8. Routing factors'!AI147*'7. Network costs'!$H$276</f>
        <v>0</v>
      </c>
      <c r="AJ113" s="485">
        <f>'8. Routing factors'!AJ147*'7. Network costs'!$H$277</f>
        <v>0</v>
      </c>
      <c r="AK113" s="485">
        <f>'8. Routing factors'!AK147*'7. Network costs'!$H$278</f>
        <v>0</v>
      </c>
      <c r="AL113" s="485">
        <f>'8. Routing factors'!AL147*'7. Network costs'!$H$279</f>
        <v>0</v>
      </c>
      <c r="AM113" s="485">
        <f>'8. Routing factors'!AM147*'7. Network costs'!$H$280</f>
        <v>0</v>
      </c>
      <c r="AN113" s="485">
        <f>'8. Routing factors'!AN147*'7. Network costs'!$H$281</f>
        <v>0</v>
      </c>
      <c r="AO113" s="485">
        <f>'8. Routing factors'!AO147*'7. Network costs'!H$282</f>
        <v>0</v>
      </c>
      <c r="AP113" s="485">
        <f>'8. Routing factors'!AP147*'7. Network costs'!$H$283</f>
        <v>0</v>
      </c>
      <c r="AQ113" s="485">
        <f>'8. Routing factors'!AQ147*'7. Network costs'!$H$284</f>
        <v>0</v>
      </c>
      <c r="AR113" s="485">
        <f>'8. Routing factors'!AR147*'7. Network costs'!$H$285</f>
        <v>0</v>
      </c>
      <c r="AS113" s="485">
        <f>'8. Routing factors'!AS147*'7. Network costs'!$H$286</f>
        <v>0</v>
      </c>
      <c r="AT113" s="485">
        <f>'8. Routing factors'!AT147*'7. Network costs'!$H$287</f>
        <v>0</v>
      </c>
      <c r="AU113" s="485">
        <f>'8. Routing factors'!AU147*'7. Network costs'!$H$288</f>
        <v>0</v>
      </c>
      <c r="AV113" s="485">
        <f>'8. Routing factors'!AV147*'7. Network costs'!$H$289</f>
        <v>0</v>
      </c>
      <c r="AW113" s="485">
        <f>'8. Routing factors'!AW147*'7. Network costs'!$H$290</f>
        <v>0</v>
      </c>
      <c r="AX113" s="485">
        <f>'8. Routing factors'!AX147*'7. Network costs'!$H$291</f>
        <v>0</v>
      </c>
      <c r="AY113" s="485">
        <f>'8. Routing factors'!AY147*'7. Network costs'!$H$292</f>
        <v>0</v>
      </c>
      <c r="AZ113" s="485">
        <f>'8. Routing factors'!AZ147*'7. Network costs'!$H$293</f>
        <v>0</v>
      </c>
      <c r="BA113" s="485">
        <f>'8. Routing factors'!BA147*'7. Network costs'!$H$294</f>
        <v>0</v>
      </c>
      <c r="BB113" s="485">
        <f>'8. Routing factors'!BB147*'7. Network costs'!$H$295</f>
        <v>0</v>
      </c>
      <c r="BC113" s="485">
        <f>'8. Routing factors'!BC147*'7. Network costs'!$H$296</f>
        <v>0</v>
      </c>
      <c r="BD113" s="485">
        <f>'8. Routing factors'!BD147*'7. Network costs'!$H$297</f>
        <v>0</v>
      </c>
      <c r="BE113" s="485">
        <f>'8. Routing factors'!BE147*'7. Network costs'!$H$298</f>
        <v>0</v>
      </c>
      <c r="BF113" s="485">
        <f>'8. Routing factors'!BF147*'7. Network costs'!$H$299</f>
        <v>0</v>
      </c>
      <c r="BG113" s="485">
        <f>'8. Routing factors'!BG147*'7. Network costs'!$H$300</f>
        <v>0</v>
      </c>
      <c r="BH113" s="245"/>
      <c r="BI113" s="351">
        <f t="shared" si="11"/>
        <v>0</v>
      </c>
      <c r="BJ113" s="486">
        <f>'2. Traffic'!H236</f>
        <v>0</v>
      </c>
      <c r="BK113" s="487" t="str">
        <f t="shared" si="12"/>
        <v/>
      </c>
    </row>
    <row r="114" spans="3:63">
      <c r="C114" s="238"/>
      <c r="D114" s="238" t="s">
        <v>2</v>
      </c>
      <c r="E114" s="488">
        <f t="shared" ref="E114:AG114" si="13">SUM(E84:E113)</f>
        <v>14425130.799300784</v>
      </c>
      <c r="F114" s="488">
        <f t="shared" si="13"/>
        <v>12112930.238978466</v>
      </c>
      <c r="G114" s="488">
        <f t="shared" si="13"/>
        <v>16758829.219634544</v>
      </c>
      <c r="H114" s="488">
        <f t="shared" si="13"/>
        <v>6831274.4108678428</v>
      </c>
      <c r="I114" s="488">
        <f t="shared" si="13"/>
        <v>18660295.126982354</v>
      </c>
      <c r="J114" s="488">
        <f t="shared" si="13"/>
        <v>1533307.032744477</v>
      </c>
      <c r="K114" s="488">
        <f t="shared" si="13"/>
        <v>582625.28732290608</v>
      </c>
      <c r="L114" s="488">
        <f t="shared" si="13"/>
        <v>77683.371643054183</v>
      </c>
      <c r="M114" s="488">
        <f t="shared" si="13"/>
        <v>2330501.1492916252</v>
      </c>
      <c r="N114" s="488">
        <f t="shared" si="13"/>
        <v>157472.81754174686</v>
      </c>
      <c r="O114" s="488">
        <f t="shared" si="13"/>
        <v>210901.09492198238</v>
      </c>
      <c r="P114" s="488">
        <f t="shared" si="13"/>
        <v>2288849.0921765533</v>
      </c>
      <c r="Q114" s="488">
        <f t="shared" si="13"/>
        <v>291312.6436614531</v>
      </c>
      <c r="R114" s="488">
        <f t="shared" si="13"/>
        <v>414311.31542962225</v>
      </c>
      <c r="S114" s="488">
        <f t="shared" si="13"/>
        <v>388416.85821527103</v>
      </c>
      <c r="T114" s="488">
        <f t="shared" si="13"/>
        <v>6214669.7314443346</v>
      </c>
      <c r="U114" s="488">
        <f t="shared" si="13"/>
        <v>1553667.4328610839</v>
      </c>
      <c r="V114" s="488">
        <f t="shared" si="13"/>
        <v>497173.57851554663</v>
      </c>
      <c r="W114" s="488">
        <f t="shared" si="13"/>
        <v>804567.47312867222</v>
      </c>
      <c r="X114" s="488">
        <f t="shared" si="13"/>
        <v>64365.397850293768</v>
      </c>
      <c r="Y114" s="488">
        <f t="shared" si="13"/>
        <v>618292.30439016537</v>
      </c>
      <c r="Z114" s="488">
        <f t="shared" si="13"/>
        <v>320443.9080275984</v>
      </c>
      <c r="AA114" s="488">
        <f t="shared" si="13"/>
        <v>620379.96378855582</v>
      </c>
      <c r="AB114" s="488">
        <f t="shared" si="13"/>
        <v>1634145.3218545739</v>
      </c>
      <c r="AC114" s="488">
        <f t="shared" si="13"/>
        <v>2133809.4509967887</v>
      </c>
      <c r="AD114" s="488">
        <f t="shared" si="13"/>
        <v>0</v>
      </c>
      <c r="AE114" s="488">
        <f t="shared" si="13"/>
        <v>0</v>
      </c>
      <c r="AF114" s="488">
        <f t="shared" si="13"/>
        <v>0</v>
      </c>
      <c r="AG114" s="488">
        <f t="shared" si="13"/>
        <v>0</v>
      </c>
      <c r="AH114" s="488">
        <f t="shared" ref="AH114:BG114" si="14">SUM(AH84:AH113)</f>
        <v>0</v>
      </c>
      <c r="AI114" s="488">
        <f t="shared" si="14"/>
        <v>7360529.468612601</v>
      </c>
      <c r="AJ114" s="488">
        <f t="shared" si="14"/>
        <v>24735360.014588322</v>
      </c>
      <c r="AK114" s="488">
        <f t="shared" si="14"/>
        <v>7212144.4142907988</v>
      </c>
      <c r="AL114" s="488">
        <f t="shared" si="14"/>
        <v>2964843.4123059642</v>
      </c>
      <c r="AM114" s="488">
        <f t="shared" si="14"/>
        <v>2710866.6867946177</v>
      </c>
      <c r="AN114" s="488">
        <f t="shared" si="14"/>
        <v>4046.0696817830139</v>
      </c>
      <c r="AO114" s="488">
        <f t="shared" si="14"/>
        <v>1978.0785110939178</v>
      </c>
      <c r="AP114" s="488">
        <f t="shared" si="14"/>
        <v>2733.9441259416499</v>
      </c>
      <c r="AQ114" s="488">
        <f t="shared" si="14"/>
        <v>15895.023988032848</v>
      </c>
      <c r="AR114" s="488">
        <f t="shared" si="14"/>
        <v>9890.3925554695907</v>
      </c>
      <c r="AS114" s="488">
        <f t="shared" si="14"/>
        <v>10789.519151421366</v>
      </c>
      <c r="AT114" s="488">
        <f t="shared" si="14"/>
        <v>9890.3925554695888</v>
      </c>
      <c r="AU114" s="488">
        <f t="shared" si="14"/>
        <v>863.16153211370909</v>
      </c>
      <c r="AV114" s="488">
        <f t="shared" si="14"/>
        <v>20486.979332381459</v>
      </c>
      <c r="AW114" s="488">
        <f t="shared" si="14"/>
        <v>4097.3958664762931</v>
      </c>
      <c r="AX114" s="488">
        <f t="shared" si="14"/>
        <v>2761.7044045891544</v>
      </c>
      <c r="AY114" s="488">
        <f t="shared" si="14"/>
        <v>0</v>
      </c>
      <c r="AZ114" s="488">
        <f t="shared" si="14"/>
        <v>0</v>
      </c>
      <c r="BA114" s="488">
        <f t="shared" si="14"/>
        <v>0</v>
      </c>
      <c r="BB114" s="488">
        <f t="shared" si="14"/>
        <v>0</v>
      </c>
      <c r="BC114" s="488">
        <f t="shared" si="14"/>
        <v>0</v>
      </c>
      <c r="BD114" s="488">
        <f t="shared" si="14"/>
        <v>0</v>
      </c>
      <c r="BE114" s="488">
        <f t="shared" si="14"/>
        <v>0</v>
      </c>
      <c r="BF114" s="488">
        <f t="shared" si="14"/>
        <v>0</v>
      </c>
      <c r="BG114" s="488">
        <f t="shared" si="14"/>
        <v>0</v>
      </c>
      <c r="BH114" s="32"/>
      <c r="BI114" s="488">
        <f>SUM(BI84:BI113)</f>
        <v>136592531.67986736</v>
      </c>
      <c r="BJ114" s="160"/>
      <c r="BK114" s="160"/>
    </row>
    <row r="115" spans="3:63">
      <c r="C115" s="232"/>
      <c r="D115" s="455"/>
      <c r="E115" s="460" t="str">
        <f>IF(ROUND(E114,0)=ROUND('7. Network costs'!$H$246,0),"OK", "ERROR")</f>
        <v>OK</v>
      </c>
      <c r="F115" s="460" t="str">
        <f>IF(ROUND(F114,0)=ROUND('7. Network costs'!$H$247,0),"OK", "ERROR")</f>
        <v>OK</v>
      </c>
      <c r="G115" s="460" t="str">
        <f>IF(ROUND(G114,0)=ROUND('7. Network costs'!$H$248,0),"OK", "ERROR")</f>
        <v>OK</v>
      </c>
      <c r="H115" s="460" t="str">
        <f>IF(ROUND(H114,0)=ROUND('7. Network costs'!$H$249,0),"OK", "ERROR")</f>
        <v>OK</v>
      </c>
      <c r="I115" s="460" t="str">
        <f>IF(ROUND(I114,0)=ROUND('7. Network costs'!$H$250,0),"OK", "ERROR")</f>
        <v>OK</v>
      </c>
      <c r="J115" s="460" t="str">
        <f>IF(ROUND(J114,0)=ROUND('7. Network costs'!$H$251,0),"OK", "ERROR")</f>
        <v>OK</v>
      </c>
      <c r="K115" s="460" t="str">
        <f>IF(ROUND(K114,0)=ROUND('7. Network costs'!$H$252,0),"OK", "ERROR")</f>
        <v>OK</v>
      </c>
      <c r="L115" s="460" t="str">
        <f>IF(ROUND(L114,0)=ROUND('7. Network costs'!$H$253,0),"OK", "ERROR")</f>
        <v>OK</v>
      </c>
      <c r="M115" s="460" t="str">
        <f>IF(ROUND(M114,0)=ROUND('7. Network costs'!$H$254,0),"OK", "ERROR")</f>
        <v>OK</v>
      </c>
      <c r="N115" s="460" t="str">
        <f>IF(ROUND(N114,0)=ROUND('7. Network costs'!$H$255,0),"OK", "ERROR")</f>
        <v>OK</v>
      </c>
      <c r="O115" s="460" t="str">
        <f>IF(ROUND(O114,0)=ROUND('7. Network costs'!$H$256,0),"OK", "ERROR")</f>
        <v>OK</v>
      </c>
      <c r="P115" s="460" t="str">
        <f>IF(ROUND(P114,0)=ROUND('7. Network costs'!$H$257,0),"OK", "ERROR")</f>
        <v>OK</v>
      </c>
      <c r="Q115" s="460" t="str">
        <f>IF(ROUND(Q114,0)=ROUND('7. Network costs'!$H$258,0),"OK", "ERROR")</f>
        <v>OK</v>
      </c>
      <c r="R115" s="460" t="str">
        <f>IF(ROUND(R114,0)=ROUND('7. Network costs'!$H$259,0),"OK", "ERROR")</f>
        <v>OK</v>
      </c>
      <c r="S115" s="460" t="str">
        <f>IF(ROUND(S114,0)=ROUND('7. Network costs'!$H$260,0),"OK", "ERROR")</f>
        <v>OK</v>
      </c>
      <c r="T115" s="460" t="str">
        <f>IF(ROUND(T114,0)=ROUND('7. Network costs'!$H$261,0),"OK", "ERROR")</f>
        <v>OK</v>
      </c>
      <c r="U115" s="460" t="str">
        <f>IF(ROUND(U114,0)=ROUND('7. Network costs'!$H$262,0),"OK", "ERROR")</f>
        <v>OK</v>
      </c>
      <c r="V115" s="460" t="str">
        <f>IF(ROUND(V114,0)=ROUND('7. Network costs'!$H$263,0),"OK", "ERROR")</f>
        <v>OK</v>
      </c>
      <c r="W115" s="460" t="str">
        <f>IF(ROUND(W114,0)=ROUND('7. Network costs'!$H$264,0),"OK", "ERROR")</f>
        <v>OK</v>
      </c>
      <c r="X115" s="460" t="str">
        <f>IF(ROUND(X114,0)=ROUND('7. Network costs'!$H$265,0),"OK", "ERROR")</f>
        <v>OK</v>
      </c>
      <c r="Y115" s="460" t="str">
        <f>IF(ROUND(Y114,0)=ROUND('7. Network costs'!$H$266,0),"OK", "ERROR")</f>
        <v>OK</v>
      </c>
      <c r="Z115" s="460" t="str">
        <f>IF(ROUND(Z114,0)=ROUND('7. Network costs'!$H$267,0),"OK", "ERROR")</f>
        <v>OK</v>
      </c>
      <c r="AA115" s="460" t="str">
        <f>IF(ROUND(AA114,0)=ROUND('7. Network costs'!$H$268,0),"OK", "ERROR")</f>
        <v>OK</v>
      </c>
      <c r="AB115" s="460" t="str">
        <f>IF(ROUND(AB114,0)=ROUND('7. Network costs'!$H$269,0),"OK", "ERROR")</f>
        <v>OK</v>
      </c>
      <c r="AC115" s="460" t="str">
        <f>IF(ROUND(AC114,0)=ROUND('7. Network costs'!$H$270,0),"OK", "ERROR")</f>
        <v>OK</v>
      </c>
      <c r="AD115" s="460" t="str">
        <f>IF(ROUND(AD114,0)=ROUND('7. Network costs'!$H$271,0),"OK", "ERROR")</f>
        <v>OK</v>
      </c>
      <c r="AE115" s="460" t="str">
        <f>IF(ROUND(AE114,0)=ROUND('7. Network costs'!$H$272,0),"OK", "ERROR")</f>
        <v>OK</v>
      </c>
      <c r="AF115" s="460" t="str">
        <f>IF(ROUND(AF114,0)=ROUND('7. Network costs'!$H$273,0),"OK", "ERROR")</f>
        <v>OK</v>
      </c>
      <c r="AG115" s="460" t="str">
        <f>IF(ROUND(AG114,0)=ROUND('7. Network costs'!$H$274,0),"OK", "ERROR")</f>
        <v>OK</v>
      </c>
      <c r="AH115" s="460" t="str">
        <f>IF(ROUND(AH114,0)=ROUND('7. Network costs'!$H$275,0),"OK", "ERROR")</f>
        <v>OK</v>
      </c>
      <c r="AI115" s="460" t="str">
        <f>IF(ROUND(AI114,0)=ROUND('7. Network costs'!$H$276,0),"OK", "ERROR")</f>
        <v>OK</v>
      </c>
      <c r="AJ115" s="460" t="str">
        <f>IF(ROUND(AJ114,0)=ROUND('7. Network costs'!$H$277,0),"OK", "ERROR")</f>
        <v>OK</v>
      </c>
      <c r="AK115" s="460" t="str">
        <f>IF(ROUND(AK114,0)=ROUND('7. Network costs'!$H$278,0),"OK", "ERROR")</f>
        <v>OK</v>
      </c>
      <c r="AL115" s="460" t="str">
        <f>IF(ROUND(AL114,0)=ROUND('7. Network costs'!$H$279,0),"OK", "ERROR")</f>
        <v>OK</v>
      </c>
      <c r="AM115" s="460" t="str">
        <f>IF(ROUND(AM114,0)=ROUND('7. Network costs'!$H$280,0),"OK", "ERROR")</f>
        <v>OK</v>
      </c>
      <c r="AN115" s="460" t="str">
        <f>IF(ROUND(AN114,0)=ROUND('7. Network costs'!$H$281,0),"OK", "ERROR")</f>
        <v>OK</v>
      </c>
      <c r="AO115" s="460" t="str">
        <f>IF(ROUND(AO114,0)=ROUND('7. Network costs'!$H$282,0),"OK", "ERROR")</f>
        <v>OK</v>
      </c>
      <c r="AP115" s="460" t="str">
        <f>IF(ROUND(AP114,0)=ROUND('7. Network costs'!$H$283,0),"OK", "ERROR")</f>
        <v>OK</v>
      </c>
      <c r="AQ115" s="460" t="str">
        <f>IF(ROUND(AQ114,0)=ROUND('7. Network costs'!$H$284,0),"OK", "ERROR")</f>
        <v>OK</v>
      </c>
      <c r="AR115" s="460" t="str">
        <f>IF(ROUND(AR114,0)=ROUND('7. Network costs'!$H$285,0),"OK", "ERROR")</f>
        <v>OK</v>
      </c>
      <c r="AS115" s="460" t="str">
        <f>IF(ROUND(AS114,0)=ROUND('7. Network costs'!$H$286,0),"OK", "ERROR")</f>
        <v>OK</v>
      </c>
      <c r="AT115" s="460" t="str">
        <f>IF(ROUND(AT114,0)=ROUND('7. Network costs'!$H$287,0),"OK", "ERROR")</f>
        <v>OK</v>
      </c>
      <c r="AU115" s="460" t="str">
        <f>IF(ROUND(AU114,0)=ROUND('7. Network costs'!$H$288,0),"OK", "ERROR")</f>
        <v>OK</v>
      </c>
      <c r="AV115" s="460" t="str">
        <f>IF(ROUND(AV114,0)=ROUND('7. Network costs'!$H$289,0),"OK", "ERROR")</f>
        <v>OK</v>
      </c>
      <c r="AW115" s="460" t="str">
        <f>IF(ROUND(AW114,0)=ROUND('7. Network costs'!$H$290,0),"OK", "ERROR")</f>
        <v>OK</v>
      </c>
      <c r="AX115" s="460" t="str">
        <f>IF(ROUND(AX114,0)=ROUND('7. Network costs'!$H$291,0),"OK", "ERROR")</f>
        <v>OK</v>
      </c>
      <c r="AY115" s="460" t="str">
        <f>IF(ROUND(AY114,0)=ROUND('7. Network costs'!$H$292,0),"OK", "ERROR")</f>
        <v>OK</v>
      </c>
      <c r="AZ115" s="460" t="str">
        <f>IF(ROUND(AZ114,0)=ROUND('7. Network costs'!$H$293,0),"OK", "ERROR")</f>
        <v>OK</v>
      </c>
      <c r="BA115" s="460" t="str">
        <f>IF(ROUND(BA114,0)=ROUND('7. Network costs'!$H$294,0),"OK", "ERROR")</f>
        <v>OK</v>
      </c>
      <c r="BB115" s="460" t="str">
        <f>IF(ROUND(BB114,0)=ROUND('7. Network costs'!$H$295,0),"OK", "ERROR")</f>
        <v>OK</v>
      </c>
      <c r="BC115" s="460" t="str">
        <f>IF(ROUND(BC114,0)=ROUND('7. Network costs'!$H$296,0),"OK", "ERROR")</f>
        <v>OK</v>
      </c>
      <c r="BD115" s="460" t="str">
        <f>IF(ROUND(BD114,0)=ROUND('7. Network costs'!$H$297,0),"OK", "ERROR")</f>
        <v>OK</v>
      </c>
      <c r="BE115" s="460" t="str">
        <f>IF(ROUND(BE114,0)=ROUND('7. Network costs'!$H$298,0),"OK", "ERROR")</f>
        <v>OK</v>
      </c>
      <c r="BF115" s="460" t="str">
        <f>IF(ROUND(BF114,0)=ROUND('7. Network costs'!$H$299,0),"OK", "ERROR")</f>
        <v>OK</v>
      </c>
      <c r="BG115" s="460" t="str">
        <f>IF(ROUND(BG114,0)=ROUND('7. Network costs'!$H$300,0),"OK", "ERROR")</f>
        <v>OK</v>
      </c>
      <c r="BH115" s="232"/>
      <c r="BI115" s="460" t="str">
        <f>IF(ROUND(BI114,0)=ROUND('7. Network costs'!H301,0),"Ok", "Not ok")</f>
        <v>Ok</v>
      </c>
      <c r="BJ115" s="489"/>
      <c r="BK115" s="232"/>
    </row>
    <row r="116" spans="3:63">
      <c r="C116" s="223"/>
      <c r="D116" s="223"/>
      <c r="E116" s="223"/>
      <c r="F116" s="223"/>
      <c r="G116" s="223"/>
      <c r="H116" s="223"/>
      <c r="I116" s="223"/>
      <c r="J116" s="223"/>
      <c r="K116" s="223"/>
      <c r="L116" s="223"/>
      <c r="M116" s="223"/>
      <c r="N116" s="223"/>
      <c r="O116" s="223"/>
      <c r="P116" s="223"/>
      <c r="Q116" s="223"/>
      <c r="R116" s="223"/>
      <c r="S116" s="223"/>
      <c r="T116" s="223"/>
      <c r="U116" s="223"/>
      <c r="V116" s="223"/>
      <c r="W116" s="223"/>
      <c r="X116" s="223"/>
      <c r="Y116" s="223"/>
      <c r="Z116" s="223"/>
      <c r="AA116" s="223"/>
      <c r="AB116" s="223"/>
      <c r="AC116" s="223"/>
      <c r="AD116" s="223"/>
      <c r="AE116" s="223"/>
      <c r="AF116" s="223"/>
      <c r="AH116" s="223"/>
      <c r="BH116" s="223"/>
      <c r="BI116" s="223"/>
      <c r="BJ116" s="223"/>
      <c r="BK116" s="223"/>
    </row>
    <row r="117" spans="3:63" s="713" customFormat="1" ht="51">
      <c r="C117" s="705">
        <f>'C. Masterfiles'!D146</f>
        <v>2017</v>
      </c>
      <c r="D117" s="705" t="s">
        <v>285</v>
      </c>
      <c r="E117" s="705" t="str">
        <f t="shared" ref="E117:BG117" si="15">E82</f>
        <v>TRX</v>
      </c>
      <c r="F117" s="705" t="str">
        <f t="shared" si="15"/>
        <v>Radio</v>
      </c>
      <c r="G117" s="705" t="str">
        <f t="shared" si="15"/>
        <v>BTS</v>
      </c>
      <c r="H117" s="705" t="str">
        <f t="shared" si="15"/>
        <v>Node B</v>
      </c>
      <c r="I117" s="705" t="str">
        <f t="shared" si="15"/>
        <v>BSC</v>
      </c>
      <c r="J117" s="705" t="str">
        <f t="shared" si="15"/>
        <v>RNC</v>
      </c>
      <c r="K117" s="705" t="str">
        <f t="shared" si="15"/>
        <v>MSC</v>
      </c>
      <c r="L117" s="705" t="str">
        <f t="shared" si="15"/>
        <v>HLR</v>
      </c>
      <c r="M117" s="705" t="str">
        <f t="shared" si="15"/>
        <v>PPP</v>
      </c>
      <c r="N117" s="705" t="str">
        <f t="shared" si="15"/>
        <v>SMSG</v>
      </c>
      <c r="O117" s="705" t="str">
        <f t="shared" si="15"/>
        <v>SMSC</v>
      </c>
      <c r="P117" s="705" t="str">
        <f t="shared" si="15"/>
        <v>MMSC</v>
      </c>
      <c r="Q117" s="705" t="str">
        <f t="shared" si="15"/>
        <v>VMS</v>
      </c>
      <c r="R117" s="705" t="str">
        <f t="shared" si="15"/>
        <v>NMS</v>
      </c>
      <c r="S117" s="705" t="str">
        <f t="shared" si="15"/>
        <v>OSS</v>
      </c>
      <c r="T117" s="705" t="str">
        <f t="shared" si="15"/>
        <v>GPRS</v>
      </c>
      <c r="U117" s="705" t="str">
        <f t="shared" si="15"/>
        <v>BIL</v>
      </c>
      <c r="V117" s="705" t="str">
        <f t="shared" si="15"/>
        <v>IBIL</v>
      </c>
      <c r="W117" s="705" t="str">
        <f t="shared" si="15"/>
        <v>IGW</v>
      </c>
      <c r="X117" s="705" t="str">
        <f t="shared" si="15"/>
        <v>INT</v>
      </c>
      <c r="Y117" s="705" t="str">
        <f t="shared" si="15"/>
        <v>SGSN</v>
      </c>
      <c r="Z117" s="705" t="str">
        <f t="shared" si="15"/>
        <v>GGSN</v>
      </c>
      <c r="AA117" s="705" t="str">
        <f t="shared" si="15"/>
        <v>IN/NGN</v>
      </c>
      <c r="AB117" s="705" t="str">
        <f t="shared" si="15"/>
        <v>eNodeB</v>
      </c>
      <c r="AC117" s="705" t="str">
        <f t="shared" si="15"/>
        <v>eNodeB Radio</v>
      </c>
      <c r="AD117" s="705" t="str">
        <f t="shared" si="15"/>
        <v>OTHER</v>
      </c>
      <c r="AE117" s="705" t="str">
        <f t="shared" si="15"/>
        <v>OTHER</v>
      </c>
      <c r="AF117" s="705" t="str">
        <f t="shared" si="15"/>
        <v>OTHER</v>
      </c>
      <c r="AG117" s="705" t="str">
        <f t="shared" si="15"/>
        <v>OTHER</v>
      </c>
      <c r="AH117" s="705" t="str">
        <f t="shared" si="15"/>
        <v>OTHER</v>
      </c>
      <c r="AI117" s="705" t="str">
        <f t="shared" si="15"/>
        <v>BTS-BSC</v>
      </c>
      <c r="AJ117" s="705" t="str">
        <f t="shared" si="15"/>
        <v>Node B-RNC</v>
      </c>
      <c r="AK117" s="705" t="str">
        <f t="shared" si="15"/>
        <v>BSC-MSC</v>
      </c>
      <c r="AL117" s="705" t="str">
        <f t="shared" si="15"/>
        <v>RNC-MSC</v>
      </c>
      <c r="AM117" s="705" t="str">
        <f t="shared" si="15"/>
        <v>MSC-MSC</v>
      </c>
      <c r="AN117" s="705" t="str">
        <f t="shared" si="15"/>
        <v>MSC-PPP</v>
      </c>
      <c r="AO117" s="705" t="str">
        <f t="shared" si="15"/>
        <v>MSC-HLR</v>
      </c>
      <c r="AP117" s="705" t="str">
        <f t="shared" si="15"/>
        <v>MSC-SMS</v>
      </c>
      <c r="AQ117" s="705" t="str">
        <f t="shared" si="15"/>
        <v>MSC-MMS</v>
      </c>
      <c r="AR117" s="705" t="str">
        <f t="shared" si="15"/>
        <v>MSC-OSS</v>
      </c>
      <c r="AS117" s="705" t="str">
        <f t="shared" si="15"/>
        <v>MSC-GPRS</v>
      </c>
      <c r="AT117" s="705" t="str">
        <f t="shared" si="15"/>
        <v>MSC-BIL</v>
      </c>
      <c r="AU117" s="705" t="str">
        <f t="shared" si="15"/>
        <v>MSC-IBIL</v>
      </c>
      <c r="AV117" s="705" t="str">
        <f t="shared" si="15"/>
        <v>MSC-IGW</v>
      </c>
      <c r="AW117" s="705" t="str">
        <f t="shared" si="15"/>
        <v>MSC-INT</v>
      </c>
      <c r="AX117" s="705" t="str">
        <f t="shared" si="15"/>
        <v>MSC-IN/NGIN</v>
      </c>
      <c r="AY117" s="705" t="str">
        <f t="shared" si="15"/>
        <v>eNodeB-MSC</v>
      </c>
      <c r="AZ117" s="705" t="str">
        <f t="shared" si="15"/>
        <v>OTHER: complete as required</v>
      </c>
      <c r="BA117" s="705" t="str">
        <f t="shared" si="15"/>
        <v>OTHER: complete as required</v>
      </c>
      <c r="BB117" s="705" t="str">
        <f t="shared" si="15"/>
        <v>OTHER: complete as required</v>
      </c>
      <c r="BC117" s="705" t="str">
        <f t="shared" si="15"/>
        <v>OTHER: complete as required</v>
      </c>
      <c r="BD117" s="705" t="str">
        <f t="shared" si="15"/>
        <v>OTHER: complete as required</v>
      </c>
      <c r="BE117" s="705" t="str">
        <f t="shared" si="15"/>
        <v>OTHER: complete as required</v>
      </c>
      <c r="BF117" s="705" t="str">
        <f t="shared" si="15"/>
        <v>OTHER: complete as required</v>
      </c>
      <c r="BG117" s="705" t="str">
        <f t="shared" si="15"/>
        <v>OTHER: complete as required</v>
      </c>
      <c r="BH117" s="708"/>
      <c r="BI117" s="709" t="s">
        <v>426</v>
      </c>
      <c r="BJ117" s="709" t="s">
        <v>488</v>
      </c>
      <c r="BK117" s="709" t="s">
        <v>489</v>
      </c>
    </row>
    <row r="118" spans="3:63">
      <c r="C118" s="276"/>
      <c r="D118" s="276"/>
      <c r="E118" s="406" t="s">
        <v>258</v>
      </c>
      <c r="F118" s="406" t="s">
        <v>258</v>
      </c>
      <c r="G118" s="406" t="s">
        <v>258</v>
      </c>
      <c r="H118" s="406" t="s">
        <v>258</v>
      </c>
      <c r="I118" s="406" t="s">
        <v>258</v>
      </c>
      <c r="J118" s="406" t="s">
        <v>258</v>
      </c>
      <c r="K118" s="406" t="s">
        <v>258</v>
      </c>
      <c r="L118" s="406" t="s">
        <v>258</v>
      </c>
      <c r="M118" s="406" t="s">
        <v>258</v>
      </c>
      <c r="N118" s="406" t="s">
        <v>258</v>
      </c>
      <c r="O118" s="406" t="s">
        <v>258</v>
      </c>
      <c r="P118" s="406" t="s">
        <v>258</v>
      </c>
      <c r="Q118" s="406" t="s">
        <v>258</v>
      </c>
      <c r="R118" s="406" t="s">
        <v>258</v>
      </c>
      <c r="S118" s="406" t="s">
        <v>258</v>
      </c>
      <c r="T118" s="406" t="s">
        <v>258</v>
      </c>
      <c r="U118" s="406" t="s">
        <v>258</v>
      </c>
      <c r="V118" s="406" t="s">
        <v>258</v>
      </c>
      <c r="W118" s="406" t="s">
        <v>258</v>
      </c>
      <c r="X118" s="406" t="s">
        <v>258</v>
      </c>
      <c r="Y118" s="406" t="s">
        <v>258</v>
      </c>
      <c r="Z118" s="406" t="s">
        <v>258</v>
      </c>
      <c r="AA118" s="406" t="s">
        <v>258</v>
      </c>
      <c r="AB118" s="406" t="s">
        <v>258</v>
      </c>
      <c r="AC118" s="406" t="s">
        <v>258</v>
      </c>
      <c r="AD118" s="406" t="s">
        <v>258</v>
      </c>
      <c r="AE118" s="406" t="s">
        <v>258</v>
      </c>
      <c r="AF118" s="406" t="s">
        <v>258</v>
      </c>
      <c r="AG118" s="406" t="s">
        <v>258</v>
      </c>
      <c r="AH118" s="406" t="s">
        <v>258</v>
      </c>
      <c r="AI118" s="406" t="s">
        <v>258</v>
      </c>
      <c r="AJ118" s="406" t="s">
        <v>258</v>
      </c>
      <c r="AK118" s="406" t="s">
        <v>258</v>
      </c>
      <c r="AL118" s="406" t="s">
        <v>258</v>
      </c>
      <c r="AM118" s="406" t="s">
        <v>258</v>
      </c>
      <c r="AN118" s="406" t="s">
        <v>258</v>
      </c>
      <c r="AO118" s="406" t="s">
        <v>258</v>
      </c>
      <c r="AP118" s="406" t="s">
        <v>258</v>
      </c>
      <c r="AQ118" s="406" t="s">
        <v>258</v>
      </c>
      <c r="AR118" s="406" t="s">
        <v>258</v>
      </c>
      <c r="AS118" s="406" t="s">
        <v>258</v>
      </c>
      <c r="AT118" s="406" t="s">
        <v>258</v>
      </c>
      <c r="AU118" s="406" t="s">
        <v>258</v>
      </c>
      <c r="AV118" s="406" t="s">
        <v>258</v>
      </c>
      <c r="AW118" s="406" t="s">
        <v>258</v>
      </c>
      <c r="AX118" s="406" t="s">
        <v>258</v>
      </c>
      <c r="AY118" s="406" t="s">
        <v>258</v>
      </c>
      <c r="AZ118" s="406" t="s">
        <v>258</v>
      </c>
      <c r="BA118" s="406" t="s">
        <v>258</v>
      </c>
      <c r="BB118" s="406" t="s">
        <v>258</v>
      </c>
      <c r="BC118" s="406" t="s">
        <v>258</v>
      </c>
      <c r="BD118" s="406" t="s">
        <v>258</v>
      </c>
      <c r="BE118" s="406" t="s">
        <v>258</v>
      </c>
      <c r="BF118" s="406" t="s">
        <v>258</v>
      </c>
      <c r="BG118" s="406" t="s">
        <v>258</v>
      </c>
      <c r="BH118" s="321"/>
      <c r="BI118" s="407" t="str">
        <f>BI83</f>
        <v>Euro</v>
      </c>
      <c r="BJ118" s="407" t="str">
        <f>BJ83</f>
        <v>Millions</v>
      </c>
      <c r="BK118" s="407" t="str">
        <f>BK83</f>
        <v>Euro</v>
      </c>
    </row>
    <row r="119" spans="3:63">
      <c r="C119" s="256" t="str">
        <f t="shared" ref="C119:D148" si="16">C84</f>
        <v>S01</v>
      </c>
      <c r="D119" s="256" t="str">
        <f t="shared" si="16"/>
        <v>Повиквания в мрежата (On Net calls)</v>
      </c>
      <c r="E119" s="485">
        <f>'8. Routing factors'!E152*'7. Network costs'!$I$246</f>
        <v>11019658.930819839</v>
      </c>
      <c r="F119" s="485">
        <f>'8. Routing factors'!F152*'7. Network costs'!$I$247</f>
        <v>7229260.2216467494</v>
      </c>
      <c r="G119" s="485">
        <f>'8. Routing factors'!G152*'7. Network costs'!$I$248</f>
        <v>12547968.582995985</v>
      </c>
      <c r="H119" s="485">
        <f>'8. Routing factors'!H152*'7. Network costs'!$I$249</f>
        <v>3986187.1364457957</v>
      </c>
      <c r="I119" s="485">
        <f>'8. Routing factors'!I152*'7. Network costs'!$I$250</f>
        <v>13928149.260415191</v>
      </c>
      <c r="J119" s="485">
        <f>'8. Routing factors'!J152*'7. Network costs'!$I$251</f>
        <v>889702.62426713377</v>
      </c>
      <c r="K119" s="485">
        <f>'8. Routing factors'!K152*'7. Network costs'!$I$252</f>
        <v>328608.15739007154</v>
      </c>
      <c r="L119" s="485">
        <f>'8. Routing factors'!L152*'7. Network costs'!$I$253</f>
        <v>34401.363013328519</v>
      </c>
      <c r="M119" s="485">
        <f>'8. Routing factors'!M152*'7. Network costs'!$I$254</f>
        <v>1032040.8903998556</v>
      </c>
      <c r="N119" s="485">
        <f>'8. Routing factors'!N152*'7. Network costs'!$I$255</f>
        <v>0</v>
      </c>
      <c r="O119" s="485">
        <f>'8. Routing factors'!O152*'7. Network costs'!$I$256</f>
        <v>0</v>
      </c>
      <c r="P119" s="485">
        <f>'8. Routing factors'!P152*'7. Network costs'!$I$257</f>
        <v>0</v>
      </c>
      <c r="Q119" s="485">
        <f>'8. Routing factors'!Q152*'7. Network costs'!$I$258</f>
        <v>0</v>
      </c>
      <c r="R119" s="485">
        <f>'8. Routing factors'!R152*'7. Network costs'!$I$259</f>
        <v>183473.93607108548</v>
      </c>
      <c r="S119" s="485">
        <f>'8. Routing factors'!S152*'7. Network costs'!$I$260</f>
        <v>172006.81506664265</v>
      </c>
      <c r="T119" s="485">
        <f>'8. Routing factors'!T152*'7. Network costs'!$I$261</f>
        <v>0</v>
      </c>
      <c r="U119" s="485">
        <f>'8. Routing factors'!U152*'7. Network costs'!$I$262</f>
        <v>769773.22502158047</v>
      </c>
      <c r="V119" s="485">
        <f>'8. Routing factors'!V152*'7. Network costs'!$I$263</f>
        <v>0</v>
      </c>
      <c r="W119" s="485">
        <f>'8. Routing factors'!W152*'7. Network costs'!$I$264</f>
        <v>0</v>
      </c>
      <c r="X119" s="485">
        <f>'8. Routing factors'!X152*'7. Network costs'!$I$265</f>
        <v>0</v>
      </c>
      <c r="Y119" s="485">
        <f>'8. Routing factors'!Y152*'7. Network costs'!$I$266</f>
        <v>0</v>
      </c>
      <c r="Z119" s="485">
        <f>'8. Routing factors'!Z152*'7. Network costs'!$I$267</f>
        <v>0</v>
      </c>
      <c r="AA119" s="485">
        <f>'8. Routing factors'!AA152*'7. Network costs'!$I$268</f>
        <v>0</v>
      </c>
      <c r="AB119" s="485">
        <f>'8. Routing factors'!AB152*'7. Network costs'!$I$269</f>
        <v>1362424.4369191497</v>
      </c>
      <c r="AC119" s="485">
        <f>'8. Routing factors'!AC152*'7. Network costs'!$I$270</f>
        <v>1810150.4101115249</v>
      </c>
      <c r="AD119" s="485">
        <f>'8. Routing factors'!AD152*'7. Network costs'!$I$271</f>
        <v>0</v>
      </c>
      <c r="AE119" s="485">
        <f>'8. Routing factors'!AE152*'7. Network costs'!$I$272</f>
        <v>0</v>
      </c>
      <c r="AF119" s="485">
        <f>'8. Routing factors'!AF152*'7. Network costs'!$I$273</f>
        <v>0</v>
      </c>
      <c r="AG119" s="485">
        <f>'8. Routing factors'!AG152*'7. Network costs'!$I$274</f>
        <v>0</v>
      </c>
      <c r="AH119" s="485">
        <f>'8. Routing factors'!AH152*'7. Network costs'!$I$275</f>
        <v>0</v>
      </c>
      <c r="AI119" s="485">
        <f>'8. Routing factors'!AI152*'7. Network costs'!$I$276</f>
        <v>5606214.7974946378</v>
      </c>
      <c r="AJ119" s="485">
        <f>'8. Routing factors'!AJ152*'7. Network costs'!$I$277</f>
        <v>14681365.242930163</v>
      </c>
      <c r="AK119" s="485">
        <f>'8. Routing factors'!AK152*'7. Network costs'!$I$278</f>
        <v>5453123.1624655807</v>
      </c>
      <c r="AL119" s="485">
        <f>'8. Routing factors'!AL152*'7. Network costs'!$I$279</f>
        <v>1746157.5150960796</v>
      </c>
      <c r="AM119" s="485">
        <f>'8. Routing factors'!AM152*'7. Network costs'!$I$280</f>
        <v>2099853.9829367157</v>
      </c>
      <c r="AN119" s="485">
        <f>'8. Routing factors'!AN152*'7. Network costs'!$I$281</f>
        <v>1804.2900840948657</v>
      </c>
      <c r="AO119" s="485">
        <f>'8. Routing factors'!AO152*'7. Network costs'!$I$282</f>
        <v>882.09737444637858</v>
      </c>
      <c r="AP119" s="485">
        <f>'8. Routing factors'!AP152*'7. Network costs'!$I$283</f>
        <v>0</v>
      </c>
      <c r="AQ119" s="485">
        <f>'8. Routing factors'!AQ152*'7. Network costs'!$I$284</f>
        <v>0</v>
      </c>
      <c r="AR119" s="485">
        <f>'8. Routing factors'!AR152*'7. Network costs'!$I$285</f>
        <v>4410.4868722318952</v>
      </c>
      <c r="AS119" s="485">
        <f>'8. Routing factors'!AS152*'7. Network costs'!$I$286</f>
        <v>0</v>
      </c>
      <c r="AT119" s="485">
        <f>'8. Routing factors'!AT152*'7. Network costs'!$I$287</f>
        <v>4934.5060866307749</v>
      </c>
      <c r="AU119" s="485">
        <f>'8. Routing factors'!AU152*'7. Network costs'!$I$288</f>
        <v>0</v>
      </c>
      <c r="AV119" s="485">
        <f>'8. Routing factors'!AV152*'7. Network costs'!$I$289</f>
        <v>0</v>
      </c>
      <c r="AW119" s="485">
        <f>'8. Routing factors'!AW152*'7. Network costs'!$I$290</f>
        <v>0</v>
      </c>
      <c r="AX119" s="485">
        <f>'8. Routing factors'!AX152*'7. Network costs'!$I$291</f>
        <v>0</v>
      </c>
      <c r="AY119" s="485">
        <f>'8. Routing factors'!AY152*'7. Network costs'!$I$292</f>
        <v>0</v>
      </c>
      <c r="AZ119" s="485">
        <f>'8. Routing factors'!AZ152*'7. Network costs'!$I$293</f>
        <v>0</v>
      </c>
      <c r="BA119" s="485">
        <f>'8. Routing factors'!BA152*'7. Network costs'!$I$294</f>
        <v>0</v>
      </c>
      <c r="BB119" s="485">
        <f>'8. Routing factors'!BB152*'7. Network costs'!$I$295</f>
        <v>0</v>
      </c>
      <c r="BC119" s="485">
        <f>'8. Routing factors'!BC152*'7. Network costs'!$I$296</f>
        <v>0</v>
      </c>
      <c r="BD119" s="485">
        <f>'8. Routing factors'!BD152*'7. Network costs'!$I$297</f>
        <v>0</v>
      </c>
      <c r="BE119" s="485">
        <f>'8. Routing factors'!BE152*'7. Network costs'!$I$298</f>
        <v>0</v>
      </c>
      <c r="BF119" s="485">
        <f>'8. Routing factors'!BF152*'7. Network costs'!$I$299</f>
        <v>0</v>
      </c>
      <c r="BG119" s="485">
        <f>'8. Routing factors'!BG152*'7. Network costs'!$I$300</f>
        <v>0</v>
      </c>
      <c r="BH119" s="245"/>
      <c r="BI119" s="351">
        <f>SUM(E119:BG119)</f>
        <v>84892552.071924493</v>
      </c>
      <c r="BJ119" s="486">
        <f>'2. Traffic'!I207</f>
        <v>5306.04</v>
      </c>
      <c r="BK119" s="487">
        <f>IF(BI119=0,"",BI119/BJ119/1000000)</f>
        <v>1.5999229570814486E-2</v>
      </c>
    </row>
    <row r="120" spans="3:63">
      <c r="C120" s="256" t="str">
        <f t="shared" si="16"/>
        <v>S02</v>
      </c>
      <c r="D120" s="256" t="str">
        <f t="shared" si="16"/>
        <v>Изходящи повиквания към фиксирана линия (Outgoing Calls to Fixed Line)</v>
      </c>
      <c r="E120" s="485">
        <f>'8. Routing factors'!E153*'7. Network costs'!$I$246</f>
        <v>88572.549784049101</v>
      </c>
      <c r="F120" s="485">
        <f>'8. Routing factors'!F153*'7. Network costs'!$I$247</f>
        <v>58106.518078596688</v>
      </c>
      <c r="G120" s="485">
        <f>'8. Routing factors'!G153*'7. Network costs'!$I$248</f>
        <v>100856.62169613171</v>
      </c>
      <c r="H120" s="485">
        <f>'8. Routing factors'!H153*'7. Network costs'!$I$249</f>
        <v>32039.717454768255</v>
      </c>
      <c r="I120" s="485">
        <f>'8. Routing factors'!I153*'7. Network costs'!$I$250</f>
        <v>111950.07953626473</v>
      </c>
      <c r="J120" s="485">
        <f>'8. Routing factors'!J153*'7. Network costs'!$I$251</f>
        <v>7151.1496386247072</v>
      </c>
      <c r="K120" s="485">
        <f>'8. Routing factors'!K153*'7. Network costs'!$I$252</f>
        <v>3961.8733977066049</v>
      </c>
      <c r="L120" s="485">
        <f>'8. Routing factors'!L153*'7. Network costs'!$I$253</f>
        <v>553.01465449448233</v>
      </c>
      <c r="M120" s="485">
        <f>'8. Routing factors'!M153*'7. Network costs'!$I$254</f>
        <v>16590.439634834471</v>
      </c>
      <c r="N120" s="485">
        <f>'8. Routing factors'!N153*'7. Network costs'!$I$255</f>
        <v>0</v>
      </c>
      <c r="O120" s="485">
        <f>'8. Routing factors'!O153*'7. Network costs'!$I$256</f>
        <v>0</v>
      </c>
      <c r="P120" s="485">
        <f>'8. Routing factors'!P153*'7. Network costs'!$I$257</f>
        <v>0</v>
      </c>
      <c r="Q120" s="485">
        <f>'8. Routing factors'!Q153*'7. Network costs'!$I$258</f>
        <v>0</v>
      </c>
      <c r="R120" s="485">
        <f>'8. Routing factors'!R153*'7. Network costs'!$I$259</f>
        <v>2949.4114906372401</v>
      </c>
      <c r="S120" s="485">
        <f>'8. Routing factors'!S153*'7. Network costs'!$I$260</f>
        <v>2765.0732724724126</v>
      </c>
      <c r="T120" s="485">
        <f>'8. Routing factors'!T153*'7. Network costs'!$I$261</f>
        <v>0</v>
      </c>
      <c r="U120" s="485">
        <f>'8. Routing factors'!U153*'7. Network costs'!$I$262</f>
        <v>12374.389756286122</v>
      </c>
      <c r="V120" s="485">
        <f>'8. Routing factors'!V153*'7. Network costs'!$I$263</f>
        <v>0</v>
      </c>
      <c r="W120" s="485">
        <f>'8. Routing factors'!W153*'7. Network costs'!$I$264</f>
        <v>21939.937060522305</v>
      </c>
      <c r="X120" s="485">
        <f>'8. Routing factors'!X153*'7. Network costs'!$I$265</f>
        <v>0</v>
      </c>
      <c r="Y120" s="485">
        <f>'8. Routing factors'!Y153*'7. Network costs'!$I$266</f>
        <v>0</v>
      </c>
      <c r="Z120" s="485">
        <f>'8. Routing factors'!Z153*'7. Network costs'!$I$267</f>
        <v>0</v>
      </c>
      <c r="AA120" s="485">
        <f>'8. Routing factors'!AA153*'7. Network costs'!$I$268</f>
        <v>0</v>
      </c>
      <c r="AB120" s="485">
        <f>'8. Routing factors'!AB153*'7. Network costs'!$I$269</f>
        <v>10950.73876819603</v>
      </c>
      <c r="AC120" s="485">
        <f>'8. Routing factors'!AC153*'7. Network costs'!$I$270</f>
        <v>14549.419208230587</v>
      </c>
      <c r="AD120" s="485">
        <f>'8. Routing factors'!AD153*'7. Network costs'!$I$271</f>
        <v>0</v>
      </c>
      <c r="AE120" s="485">
        <f>'8. Routing factors'!AE153*'7. Network costs'!$I$272</f>
        <v>0</v>
      </c>
      <c r="AF120" s="485">
        <f>'8. Routing factors'!AF153*'7. Network costs'!$I$273</f>
        <v>0</v>
      </c>
      <c r="AG120" s="485">
        <f>'8. Routing factors'!AG153*'7. Network costs'!$I$274</f>
        <v>0</v>
      </c>
      <c r="AH120" s="485">
        <f>'8. Routing factors'!AH153*'7. Network costs'!$I$275</f>
        <v>0</v>
      </c>
      <c r="AI120" s="485">
        <f>'8. Routing factors'!AI153*'7. Network costs'!$I$276</f>
        <v>45060.989851727085</v>
      </c>
      <c r="AJ120" s="485">
        <f>'8. Routing factors'!AJ153*'7. Network costs'!$I$277</f>
        <v>118004.19251092877</v>
      </c>
      <c r="AK120" s="485">
        <f>'8. Routing factors'!AK153*'7. Network costs'!$I$278</f>
        <v>43830.487478626521</v>
      </c>
      <c r="AL120" s="485">
        <f>'8. Routing factors'!AL153*'7. Network costs'!$I$279</f>
        <v>14035.064461394582</v>
      </c>
      <c r="AM120" s="485">
        <f>'8. Routing factors'!AM153*'7. Network costs'!$I$280</f>
        <v>16877.965335453337</v>
      </c>
      <c r="AN120" s="485">
        <f>'8. Routing factors'!AN153*'7. Network costs'!$I$281</f>
        <v>29.004631504773631</v>
      </c>
      <c r="AO120" s="485">
        <f>'8. Routing factors'!AO153*'7. Network costs'!$I$282</f>
        <v>14.180042069000438</v>
      </c>
      <c r="AP120" s="485">
        <f>'8. Routing factors'!AP153*'7. Network costs'!$I$283</f>
        <v>0</v>
      </c>
      <c r="AQ120" s="485">
        <f>'8. Routing factors'!AQ153*'7. Network costs'!$I$284</f>
        <v>0</v>
      </c>
      <c r="AR120" s="485">
        <f>'8. Routing factors'!AR153*'7. Network costs'!$I$285</f>
        <v>70.900210345002222</v>
      </c>
      <c r="AS120" s="485">
        <f>'8. Routing factors'!AS153*'7. Network costs'!$I$286</f>
        <v>0</v>
      </c>
      <c r="AT120" s="485">
        <f>'8. Routing factors'!AT153*'7. Network costs'!$I$287</f>
        <v>79.324013340453007</v>
      </c>
      <c r="AU120" s="485">
        <f>'8. Routing factors'!AU153*'7. Network costs'!$I$288</f>
        <v>0</v>
      </c>
      <c r="AV120" s="485">
        <f>'8. Routing factors'!AV153*'7. Network costs'!$I$289</f>
        <v>562.56959554501691</v>
      </c>
      <c r="AW120" s="485">
        <f>'8. Routing factors'!AW153*'7. Network costs'!$I$290</f>
        <v>0</v>
      </c>
      <c r="AX120" s="485">
        <f>'8. Routing factors'!AX153*'7. Network costs'!$I$291</f>
        <v>0</v>
      </c>
      <c r="AY120" s="485">
        <f>'8. Routing factors'!AY153*'7. Network costs'!$I$292</f>
        <v>0</v>
      </c>
      <c r="AZ120" s="485">
        <f>'8. Routing factors'!AZ153*'7. Network costs'!$I$293</f>
        <v>0</v>
      </c>
      <c r="BA120" s="485">
        <f>'8. Routing factors'!BA153*'7. Network costs'!$I$294</f>
        <v>0</v>
      </c>
      <c r="BB120" s="485">
        <f>'8. Routing factors'!BB153*'7. Network costs'!$I$295</f>
        <v>0</v>
      </c>
      <c r="BC120" s="485">
        <f>'8. Routing factors'!BC153*'7. Network costs'!$I$296</f>
        <v>0</v>
      </c>
      <c r="BD120" s="485">
        <f>'8. Routing factors'!BD153*'7. Network costs'!$I$297</f>
        <v>0</v>
      </c>
      <c r="BE120" s="485">
        <f>'8. Routing factors'!BE153*'7. Network costs'!$I$298</f>
        <v>0</v>
      </c>
      <c r="BF120" s="485">
        <f>'8. Routing factors'!BF153*'7. Network costs'!$I$299</f>
        <v>0</v>
      </c>
      <c r="BG120" s="485">
        <f>'8. Routing factors'!BG153*'7. Network costs'!$I$300</f>
        <v>0</v>
      </c>
      <c r="BH120" s="245"/>
      <c r="BI120" s="351">
        <f t="shared" ref="BI120:BI148" si="17">SUM(E120:BG120)</f>
        <v>723875.61156275007</v>
      </c>
      <c r="BJ120" s="486">
        <f>'2. Traffic'!I208</f>
        <v>106.1208</v>
      </c>
      <c r="BK120" s="487">
        <f t="shared" ref="BK120:BK148" si="18">IF(BI120=0,"",BI120/BJ120/1000000)</f>
        <v>6.8212415620948026E-3</v>
      </c>
    </row>
    <row r="121" spans="3:63">
      <c r="C121" s="256" t="str">
        <f t="shared" si="16"/>
        <v>S03</v>
      </c>
      <c r="D121" s="256" t="str">
        <f t="shared" si="16"/>
        <v>Изходящи повиквания към други мобилни мрежи (Outgoing Calls to Other Mobile)</v>
      </c>
      <c r="E121" s="485">
        <f>'8. Routing factors'!E154*'7. Network costs'!$I$246</f>
        <v>912912.13630897959</v>
      </c>
      <c r="F121" s="485">
        <f>'8. Routing factors'!F154*'7. Network costs'!$I$247</f>
        <v>598900.51355573663</v>
      </c>
      <c r="G121" s="485">
        <f>'8. Routing factors'!G154*'7. Network costs'!$I$248</f>
        <v>1039523.3534318273</v>
      </c>
      <c r="H121" s="485">
        <f>'8. Routing factors'!H154*'7. Network costs'!$I$249</f>
        <v>330231.51054906275</v>
      </c>
      <c r="I121" s="485">
        <f>'8. Routing factors'!I154*'7. Network costs'!$I$250</f>
        <v>1153862.9803318225</v>
      </c>
      <c r="J121" s="485">
        <f>'8. Routing factors'!J154*'7. Network costs'!$I$251</f>
        <v>73706.484792173782</v>
      </c>
      <c r="K121" s="485">
        <f>'8. Routing factors'!K154*'7. Network costs'!$I$252</f>
        <v>40834.799450894941</v>
      </c>
      <c r="L121" s="485">
        <f>'8. Routing factors'!L154*'7. Network costs'!$I$253</f>
        <v>5699.889987085463</v>
      </c>
      <c r="M121" s="485">
        <f>'8. Routing factors'!M154*'7. Network costs'!$I$254</f>
        <v>170996.69961256388</v>
      </c>
      <c r="N121" s="485">
        <f>'8. Routing factors'!N154*'7. Network costs'!$I$255</f>
        <v>0</v>
      </c>
      <c r="O121" s="485">
        <f>'8. Routing factors'!O154*'7. Network costs'!$I$256</f>
        <v>0</v>
      </c>
      <c r="P121" s="485">
        <f>'8. Routing factors'!P154*'7. Network costs'!$I$257</f>
        <v>0</v>
      </c>
      <c r="Q121" s="485">
        <f>'8. Routing factors'!Q154*'7. Network costs'!$I$258</f>
        <v>0</v>
      </c>
      <c r="R121" s="485">
        <f>'8. Routing factors'!R154*'7. Network costs'!$I$259</f>
        <v>30399.413264455812</v>
      </c>
      <c r="S121" s="485">
        <f>'8. Routing factors'!S154*'7. Network costs'!$I$260</f>
        <v>28499.449935427325</v>
      </c>
      <c r="T121" s="485">
        <f>'8. Routing factors'!T154*'7. Network costs'!$I$261</f>
        <v>0</v>
      </c>
      <c r="U121" s="485">
        <f>'8. Routing factors'!U154*'7. Network costs'!$I$262</f>
        <v>127542.1179075679</v>
      </c>
      <c r="V121" s="485">
        <f>'8. Routing factors'!V154*'7. Network costs'!$I$263</f>
        <v>0</v>
      </c>
      <c r="W121" s="485">
        <f>'8. Routing factors'!W154*'7. Network costs'!$I$264</f>
        <v>226133.65948298585</v>
      </c>
      <c r="X121" s="485">
        <f>'8. Routing factors'!X154*'7. Network costs'!$I$265</f>
        <v>0</v>
      </c>
      <c r="Y121" s="485">
        <f>'8. Routing factors'!Y154*'7. Network costs'!$I$266</f>
        <v>0</v>
      </c>
      <c r="Z121" s="485">
        <f>'8. Routing factors'!Z154*'7. Network costs'!$I$267</f>
        <v>0</v>
      </c>
      <c r="AA121" s="485">
        <f>'8. Routing factors'!AA154*'7. Network costs'!$I$268</f>
        <v>0</v>
      </c>
      <c r="AB121" s="485">
        <f>'8. Routing factors'!AB154*'7. Network costs'!$I$269</f>
        <v>112868.62969858591</v>
      </c>
      <c r="AC121" s="485">
        <f>'8. Routing factors'!AC154*'7. Network costs'!$I$270</f>
        <v>149960.02038808513</v>
      </c>
      <c r="AD121" s="485">
        <f>'8. Routing factors'!AD154*'7. Network costs'!$I$271</f>
        <v>0</v>
      </c>
      <c r="AE121" s="485">
        <f>'8. Routing factors'!AE154*'7. Network costs'!$I$272</f>
        <v>0</v>
      </c>
      <c r="AF121" s="485">
        <f>'8. Routing factors'!AF154*'7. Network costs'!$I$273</f>
        <v>0</v>
      </c>
      <c r="AG121" s="485">
        <f>'8. Routing factors'!AG154*'7. Network costs'!$I$274</f>
        <v>0</v>
      </c>
      <c r="AH121" s="485">
        <f>'8. Routing factors'!AH154*'7. Network costs'!$I$275</f>
        <v>0</v>
      </c>
      <c r="AI121" s="485">
        <f>'8. Routing factors'!AI154*'7. Network costs'!$I$276</f>
        <v>464441.01033597742</v>
      </c>
      <c r="AJ121" s="485">
        <f>'8. Routing factors'!AJ154*'7. Network costs'!$I$277</f>
        <v>1216262.3718208524</v>
      </c>
      <c r="AK121" s="485">
        <f>'8. Routing factors'!AK154*'7. Network costs'!$I$278</f>
        <v>451758.29370538087</v>
      </c>
      <c r="AL121" s="485">
        <f>'8. Routing factors'!AL154*'7. Network costs'!$I$279</f>
        <v>144658.59582822354</v>
      </c>
      <c r="AM121" s="485">
        <f>'8. Routing factors'!AM154*'7. Network costs'!$I$280</f>
        <v>173960.21034174215</v>
      </c>
      <c r="AN121" s="485">
        <f>'8. Routing factors'!AN154*'7. Network costs'!$I$281</f>
        <v>298.94905559833097</v>
      </c>
      <c r="AO121" s="485">
        <f>'8. Routing factors'!AO154*'7. Network costs'!$I$282</f>
        <v>146.15287162585065</v>
      </c>
      <c r="AP121" s="485">
        <f>'8. Routing factors'!AP154*'7. Network costs'!$I$283</f>
        <v>0</v>
      </c>
      <c r="AQ121" s="485">
        <f>'8. Routing factors'!AQ154*'7. Network costs'!$I$284</f>
        <v>0</v>
      </c>
      <c r="AR121" s="485">
        <f>'8. Routing factors'!AR154*'7. Network costs'!$I$285</f>
        <v>730.76435812925354</v>
      </c>
      <c r="AS121" s="485">
        <f>'8. Routing factors'!AS154*'7. Network costs'!$I$286</f>
        <v>0</v>
      </c>
      <c r="AT121" s="485">
        <f>'8. Routing factors'!AT154*'7. Network costs'!$I$287</f>
        <v>817.58800729790232</v>
      </c>
      <c r="AU121" s="485">
        <f>'8. Routing factors'!AU154*'7. Network costs'!$I$288</f>
        <v>0</v>
      </c>
      <c r="AV121" s="485">
        <f>'8. Routing factors'!AV154*'7. Network costs'!$I$289</f>
        <v>5798.3722106187934</v>
      </c>
      <c r="AW121" s="485">
        <f>'8. Routing factors'!AW154*'7. Network costs'!$I$290</f>
        <v>0</v>
      </c>
      <c r="AX121" s="485">
        <f>'8. Routing factors'!AX154*'7. Network costs'!$I$291</f>
        <v>0</v>
      </c>
      <c r="AY121" s="485">
        <f>'8. Routing factors'!AY154*'7. Network costs'!$I$292</f>
        <v>0</v>
      </c>
      <c r="AZ121" s="485">
        <f>'8. Routing factors'!AZ154*'7. Network costs'!$I$293</f>
        <v>0</v>
      </c>
      <c r="BA121" s="485">
        <f>'8. Routing factors'!BA154*'7. Network costs'!$I$294</f>
        <v>0</v>
      </c>
      <c r="BB121" s="485">
        <f>'8. Routing factors'!BB154*'7. Network costs'!$I$295</f>
        <v>0</v>
      </c>
      <c r="BC121" s="485">
        <f>'8. Routing factors'!BC154*'7. Network costs'!$I$296</f>
        <v>0</v>
      </c>
      <c r="BD121" s="485">
        <f>'8. Routing factors'!BD154*'7. Network costs'!$I$297</f>
        <v>0</v>
      </c>
      <c r="BE121" s="485">
        <f>'8. Routing factors'!BE154*'7. Network costs'!$I$298</f>
        <v>0</v>
      </c>
      <c r="BF121" s="485">
        <f>'8. Routing factors'!BF154*'7. Network costs'!$I$299</f>
        <v>0</v>
      </c>
      <c r="BG121" s="485">
        <f>'8. Routing factors'!BG154*'7. Network costs'!$I$300</f>
        <v>0</v>
      </c>
      <c r="BH121" s="245"/>
      <c r="BI121" s="351">
        <f t="shared" si="17"/>
        <v>7460943.9672327014</v>
      </c>
      <c r="BJ121" s="486">
        <f>'2. Traffic'!I209</f>
        <v>1061.2080000000001</v>
      </c>
      <c r="BK121" s="487">
        <f t="shared" si="18"/>
        <v>7.0306141371274059E-3</v>
      </c>
    </row>
    <row r="122" spans="3:63">
      <c r="C122" s="256" t="str">
        <f t="shared" si="16"/>
        <v>S04</v>
      </c>
      <c r="D122" s="256" t="str">
        <f t="shared" si="16"/>
        <v>Изходящи международни повиквания (Outgoing Calls to International)</v>
      </c>
      <c r="E122" s="485">
        <f>'8. Routing factors'!E155*'7. Network costs'!$I$246</f>
        <v>44144.167656320475</v>
      </c>
      <c r="F122" s="485">
        <f>'8. Routing factors'!F155*'7. Network costs'!$I$247</f>
        <v>28960.031999084753</v>
      </c>
      <c r="G122" s="485">
        <f>'8. Routing factors'!G155*'7. Network costs'!$I$248</f>
        <v>50266.494848112903</v>
      </c>
      <c r="H122" s="485">
        <f>'8. Routing factors'!H155*'7. Network costs'!$I$249</f>
        <v>15968.453684949</v>
      </c>
      <c r="I122" s="485">
        <f>'8. Routing factors'!I155*'7. Network costs'!$I$250</f>
        <v>55795.425244461796</v>
      </c>
      <c r="J122" s="485">
        <f>'8. Routing factors'!J155*'7. Network costs'!$I$251</f>
        <v>3564.1013988256591</v>
      </c>
      <c r="K122" s="485">
        <f>'8. Routing factors'!K155*'7. Network costs'!$I$252</f>
        <v>1974.5802049042147</v>
      </c>
      <c r="L122" s="485">
        <f>'8. Routing factors'!L155*'7. Network costs'!$I$253</f>
        <v>275.62006156452509</v>
      </c>
      <c r="M122" s="485">
        <f>'8. Routing factors'!M155*'7. Network costs'!$I$254</f>
        <v>8268.6018469357532</v>
      </c>
      <c r="N122" s="485">
        <f>'8. Routing factors'!N155*'7. Network costs'!$I$255</f>
        <v>0</v>
      </c>
      <c r="O122" s="485">
        <f>'8. Routing factors'!O155*'7. Network costs'!$I$256</f>
        <v>0</v>
      </c>
      <c r="P122" s="485">
        <f>'8. Routing factors'!P155*'7. Network costs'!$I$257</f>
        <v>0</v>
      </c>
      <c r="Q122" s="485">
        <f>'8. Routing factors'!Q155*'7. Network costs'!$I$258</f>
        <v>0</v>
      </c>
      <c r="R122" s="485">
        <f>'8. Routing factors'!R155*'7. Network costs'!$I$259</f>
        <v>1469.9736616774676</v>
      </c>
      <c r="S122" s="485">
        <f>'8. Routing factors'!S155*'7. Network costs'!$I$260</f>
        <v>1378.1003078226258</v>
      </c>
      <c r="T122" s="485">
        <f>'8. Routing factors'!T155*'7. Network costs'!$I$261</f>
        <v>0</v>
      </c>
      <c r="U122" s="485">
        <f>'8. Routing factors'!U155*'7. Network costs'!$I$262</f>
        <v>6167.3412064797976</v>
      </c>
      <c r="V122" s="485">
        <f>'8. Routing factors'!V155*'7. Network costs'!$I$263</f>
        <v>0</v>
      </c>
      <c r="W122" s="485">
        <f>'8. Routing factors'!W155*'7. Network costs'!$I$264</f>
        <v>0</v>
      </c>
      <c r="X122" s="485">
        <f>'8. Routing factors'!X155*'7. Network costs'!$I$265</f>
        <v>6068.4205664175524</v>
      </c>
      <c r="Y122" s="485">
        <f>'8. Routing factors'!Y155*'7. Network costs'!$I$266</f>
        <v>0</v>
      </c>
      <c r="Z122" s="485">
        <f>'8. Routing factors'!Z155*'7. Network costs'!$I$267</f>
        <v>0</v>
      </c>
      <c r="AA122" s="485">
        <f>'8. Routing factors'!AA155*'7. Network costs'!$I$268</f>
        <v>0</v>
      </c>
      <c r="AB122" s="485">
        <f>'8. Routing factors'!AB155*'7. Network costs'!$I$269</f>
        <v>5457.7998411746166</v>
      </c>
      <c r="AC122" s="485">
        <f>'8. Routing factors'!AC155*'7. Network costs'!$I$270</f>
        <v>7251.3662799158401</v>
      </c>
      <c r="AD122" s="485">
        <f>'8. Routing factors'!AD155*'7. Network costs'!$I$271</f>
        <v>0</v>
      </c>
      <c r="AE122" s="485">
        <f>'8. Routing factors'!AE155*'7. Network costs'!$I$272</f>
        <v>0</v>
      </c>
      <c r="AF122" s="485">
        <f>'8. Routing factors'!AF155*'7. Network costs'!$I$273</f>
        <v>0</v>
      </c>
      <c r="AG122" s="485">
        <f>'8. Routing factors'!AG155*'7. Network costs'!$I$274</f>
        <v>0</v>
      </c>
      <c r="AH122" s="485">
        <f>'8. Routing factors'!AH155*'7. Network costs'!$I$275</f>
        <v>0</v>
      </c>
      <c r="AI122" s="485">
        <f>'8. Routing factors'!AI155*'7. Network costs'!$I$276</f>
        <v>22458.198342762673</v>
      </c>
      <c r="AJ122" s="485">
        <f>'8. Routing factors'!AJ155*'7. Network costs'!$I$277</f>
        <v>58812.768414726997</v>
      </c>
      <c r="AK122" s="485">
        <f>'8. Routing factors'!AK155*'7. Network costs'!$I$278</f>
        <v>21844.921394181096</v>
      </c>
      <c r="AL122" s="485">
        <f>'8. Routing factors'!AL155*'7. Network costs'!$I$279</f>
        <v>6995.0141455975618</v>
      </c>
      <c r="AM122" s="485">
        <f>'8. Routing factors'!AM155*'7. Network costs'!$I$280</f>
        <v>8411.9033863468467</v>
      </c>
      <c r="AN122" s="485">
        <f>'8. Routing factors'!AN155*'7. Network costs'!$I$281</f>
        <v>14.455780251085251</v>
      </c>
      <c r="AO122" s="485">
        <f>'8. Routing factors'!AO155*'7. Network costs'!$I$282</f>
        <v>7.0672703449750101</v>
      </c>
      <c r="AP122" s="485">
        <f>'8. Routing factors'!AP155*'7. Network costs'!$I$283</f>
        <v>0</v>
      </c>
      <c r="AQ122" s="485">
        <f>'8. Routing factors'!AQ155*'7. Network costs'!$I$284</f>
        <v>0</v>
      </c>
      <c r="AR122" s="485">
        <f>'8. Routing factors'!AR155*'7. Network costs'!$I$285</f>
        <v>35.336351724875065</v>
      </c>
      <c r="AS122" s="485">
        <f>'8. Routing factors'!AS155*'7. Network costs'!$I$286</f>
        <v>0</v>
      </c>
      <c r="AT122" s="485">
        <f>'8. Routing factors'!AT155*'7. Network costs'!$I$287</f>
        <v>39.534737936422992</v>
      </c>
      <c r="AU122" s="485">
        <f>'8. Routing factors'!AU155*'7. Network costs'!$I$288</f>
        <v>0</v>
      </c>
      <c r="AV122" s="485">
        <f>'8. Routing factors'!AV155*'7. Network costs'!$I$289</f>
        <v>0</v>
      </c>
      <c r="AW122" s="485">
        <f>'8. Routing factors'!AW155*'7. Network costs'!$I$290</f>
        <v>389.006232587309</v>
      </c>
      <c r="AX122" s="485">
        <f>'8. Routing factors'!AX155*'7. Network costs'!$I$291</f>
        <v>0</v>
      </c>
      <c r="AY122" s="485">
        <f>'8. Routing factors'!AY155*'7. Network costs'!$I$292</f>
        <v>0</v>
      </c>
      <c r="AZ122" s="485">
        <f>'8. Routing factors'!AZ155*'7. Network costs'!$I$293</f>
        <v>0</v>
      </c>
      <c r="BA122" s="485">
        <f>'8. Routing factors'!BA155*'7. Network costs'!$I$294</f>
        <v>0</v>
      </c>
      <c r="BB122" s="485">
        <f>'8. Routing factors'!BB155*'7. Network costs'!$I$295</f>
        <v>0</v>
      </c>
      <c r="BC122" s="485">
        <f>'8. Routing factors'!BC155*'7. Network costs'!$I$296</f>
        <v>0</v>
      </c>
      <c r="BD122" s="485">
        <f>'8. Routing factors'!BD155*'7. Network costs'!$I$297</f>
        <v>0</v>
      </c>
      <c r="BE122" s="485">
        <f>'8. Routing factors'!BE155*'7. Network costs'!$I$298</f>
        <v>0</v>
      </c>
      <c r="BF122" s="485">
        <f>'8. Routing factors'!BF155*'7. Network costs'!$I$299</f>
        <v>0</v>
      </c>
      <c r="BG122" s="485">
        <f>'8. Routing factors'!BG155*'7. Network costs'!$I$300</f>
        <v>0</v>
      </c>
      <c r="BH122" s="245"/>
      <c r="BI122" s="351">
        <f t="shared" si="17"/>
        <v>356018.68486510683</v>
      </c>
      <c r="BJ122" s="486">
        <f>'2. Traffic'!I210</f>
        <v>53.060400000000001</v>
      </c>
      <c r="BK122" s="487">
        <f t="shared" si="18"/>
        <v>6.7096871652891198E-3</v>
      </c>
    </row>
    <row r="123" spans="3:63">
      <c r="C123" s="256" t="str">
        <f t="shared" si="16"/>
        <v>S05</v>
      </c>
      <c r="D123" s="256" t="str">
        <f t="shared" si="16"/>
        <v>Входящи повиквания от фиксирана линия (Incoming calls from fixed)</v>
      </c>
      <c r="E123" s="485">
        <f>'8. Routing factors'!E156*'7. Network costs'!$I$246</f>
        <v>44543.205727044391</v>
      </c>
      <c r="F123" s="485">
        <f>'8. Routing factors'!F156*'7. Network costs'!$I$247</f>
        <v>29221.814153116669</v>
      </c>
      <c r="G123" s="485">
        <f>'8. Routing factors'!G156*'7. Network costs'!$I$248</f>
        <v>50720.875261000197</v>
      </c>
      <c r="H123" s="485">
        <f>'8. Routing factors'!H156*'7. Network costs'!$I$249</f>
        <v>16112.799388791349</v>
      </c>
      <c r="I123" s="485">
        <f>'8. Routing factors'!I156*'7. Network costs'!$I$250</f>
        <v>56299.784031291994</v>
      </c>
      <c r="J123" s="485">
        <f>'8. Routing factors'!J156*'7. Network costs'!$I$251</f>
        <v>3596.3188404846405</v>
      </c>
      <c r="K123" s="485">
        <f>'8. Routing factors'!K156*'7. Network costs'!$I$252</f>
        <v>1992.4292825352391</v>
      </c>
      <c r="L123" s="485">
        <f>'8. Routing factors'!L156*'7. Network costs'!$I$253</f>
        <v>278.11150955094485</v>
      </c>
      <c r="M123" s="485">
        <f>'8. Routing factors'!M156*'7. Network costs'!$I$254</f>
        <v>8343.3452865283452</v>
      </c>
      <c r="N123" s="485">
        <f>'8. Routing factors'!N156*'7. Network costs'!$I$255</f>
        <v>0</v>
      </c>
      <c r="O123" s="485">
        <f>'8. Routing factors'!O156*'7. Network costs'!$I$256</f>
        <v>0</v>
      </c>
      <c r="P123" s="485">
        <f>'8. Routing factors'!P156*'7. Network costs'!$I$257</f>
        <v>0</v>
      </c>
      <c r="Q123" s="485">
        <f>'8. Routing factors'!Q156*'7. Network costs'!$I$258</f>
        <v>0</v>
      </c>
      <c r="R123" s="485">
        <f>'8. Routing factors'!R156*'7. Network costs'!$I$259</f>
        <v>1483.2613842717062</v>
      </c>
      <c r="S123" s="485">
        <f>'8. Routing factors'!S156*'7. Network costs'!$I$260</f>
        <v>1390.5575477547245</v>
      </c>
      <c r="T123" s="485">
        <f>'8. Routing factors'!T156*'7. Network costs'!$I$261</f>
        <v>0</v>
      </c>
      <c r="U123" s="485">
        <f>'8. Routing factors'!U156*'7. Network costs'!$I$262</f>
        <v>0</v>
      </c>
      <c r="V123" s="485">
        <f>'8. Routing factors'!V156*'7. Network costs'!$I$263</f>
        <v>16760.825849828852</v>
      </c>
      <c r="W123" s="485">
        <f>'8. Routing factors'!W156*'7. Network costs'!$I$264</f>
        <v>11033.611796295456</v>
      </c>
      <c r="X123" s="485">
        <f>'8. Routing factors'!X156*'7. Network costs'!$I$265</f>
        <v>0</v>
      </c>
      <c r="Y123" s="485">
        <f>'8. Routing factors'!Y156*'7. Network costs'!$I$266</f>
        <v>0</v>
      </c>
      <c r="Z123" s="485">
        <f>'8. Routing factors'!Z156*'7. Network costs'!$I$267</f>
        <v>0</v>
      </c>
      <c r="AA123" s="485">
        <f>'8. Routing factors'!AA156*'7. Network costs'!$I$268</f>
        <v>0</v>
      </c>
      <c r="AB123" s="485">
        <f>'8. Routing factors'!AB156*'7. Network costs'!$I$269</f>
        <v>5507.135235511988</v>
      </c>
      <c r="AC123" s="485">
        <f>'8. Routing factors'!AC156*'7. Network costs'!$I$270</f>
        <v>7316.9144907911168</v>
      </c>
      <c r="AD123" s="485">
        <f>'8. Routing factors'!AD156*'7. Network costs'!$I$271</f>
        <v>0</v>
      </c>
      <c r="AE123" s="485">
        <f>'8. Routing factors'!AE156*'7. Network costs'!$I$272</f>
        <v>0</v>
      </c>
      <c r="AF123" s="485">
        <f>'8. Routing factors'!AF156*'7. Network costs'!$I$273</f>
        <v>0</v>
      </c>
      <c r="AG123" s="485">
        <f>'8. Routing factors'!AG156*'7. Network costs'!$I$274</f>
        <v>0</v>
      </c>
      <c r="AH123" s="485">
        <f>'8. Routing factors'!AH156*'7. Network costs'!$I$275</f>
        <v>0</v>
      </c>
      <c r="AI123" s="485">
        <f>'8. Routing factors'!AI156*'7. Network costs'!$I$276</f>
        <v>22661.207632877766</v>
      </c>
      <c r="AJ123" s="485">
        <f>'8. Routing factors'!AJ156*'7. Network costs'!$I$277</f>
        <v>59344.402261011215</v>
      </c>
      <c r="AK123" s="485">
        <f>'8. Routing factors'!AK156*'7. Network costs'!$I$278</f>
        <v>22042.387010842274</v>
      </c>
      <c r="AL123" s="485">
        <f>'8. Routing factors'!AL156*'7. Network costs'!$I$279</f>
        <v>7058.2450795473633</v>
      </c>
      <c r="AM123" s="485">
        <f>'8. Routing factors'!AM156*'7. Network costs'!$I$280</f>
        <v>8487.9421900351808</v>
      </c>
      <c r="AN123" s="485">
        <f>'8. Routing factors'!AN156*'7. Network costs'!$I$281</f>
        <v>14.586452250772986</v>
      </c>
      <c r="AO123" s="485">
        <f>'8. Routing factors'!AO156*'7. Network costs'!$I$282</f>
        <v>7.1311544337112354</v>
      </c>
      <c r="AP123" s="485">
        <f>'8. Routing factors'!AP156*'7. Network costs'!$I$283</f>
        <v>0</v>
      </c>
      <c r="AQ123" s="485">
        <f>'8. Routing factors'!AQ156*'7. Network costs'!$I$284</f>
        <v>0</v>
      </c>
      <c r="AR123" s="485">
        <f>'8. Routing factors'!AR156*'7. Network costs'!$I$285</f>
        <v>35.655772168556197</v>
      </c>
      <c r="AS123" s="485">
        <f>'8. Routing factors'!AS156*'7. Network costs'!$I$286</f>
        <v>0</v>
      </c>
      <c r="AT123" s="485">
        <f>'8. Routing factors'!AT156*'7. Network costs'!$I$287</f>
        <v>0</v>
      </c>
      <c r="AU123" s="485">
        <f>'8. Routing factors'!AU156*'7. Network costs'!$I$288</f>
        <v>29.302513266088059</v>
      </c>
      <c r="AV123" s="485">
        <f>'8. Routing factors'!AV156*'7. Network costs'!$I$289</f>
        <v>282.91669700418424</v>
      </c>
      <c r="AW123" s="485">
        <f>'8. Routing factors'!AW156*'7. Network costs'!$I$290</f>
        <v>0</v>
      </c>
      <c r="AX123" s="485">
        <f>'8. Routing factors'!AX156*'7. Network costs'!$I$291</f>
        <v>0</v>
      </c>
      <c r="AY123" s="485">
        <f>'8. Routing factors'!AY156*'7. Network costs'!$I$292</f>
        <v>0</v>
      </c>
      <c r="AZ123" s="485">
        <f>'8. Routing factors'!AZ156*'7. Network costs'!$I$293</f>
        <v>0</v>
      </c>
      <c r="BA123" s="485">
        <f>'8. Routing factors'!BA156*'7. Network costs'!$I$294</f>
        <v>0</v>
      </c>
      <c r="BB123" s="485">
        <f>'8. Routing factors'!BB156*'7. Network costs'!$I$295</f>
        <v>0</v>
      </c>
      <c r="BC123" s="485">
        <f>'8. Routing factors'!BC156*'7. Network costs'!$I$296</f>
        <v>0</v>
      </c>
      <c r="BD123" s="485">
        <f>'8. Routing factors'!BD156*'7. Network costs'!$I$297</f>
        <v>0</v>
      </c>
      <c r="BE123" s="485">
        <f>'8. Routing factors'!BE156*'7. Network costs'!$I$298</f>
        <v>0</v>
      </c>
      <c r="BF123" s="485">
        <f>'8. Routing factors'!BF156*'7. Network costs'!$I$299</f>
        <v>0</v>
      </c>
      <c r="BG123" s="485">
        <f>'8. Routing factors'!BG156*'7. Network costs'!$I$300</f>
        <v>0</v>
      </c>
      <c r="BH123" s="245"/>
      <c r="BI123" s="351">
        <f t="shared" si="17"/>
        <v>374564.76654823468</v>
      </c>
      <c r="BJ123" s="486">
        <f>'2. Traffic'!I211</f>
        <v>53.060400000000001</v>
      </c>
      <c r="BK123" s="487">
        <f t="shared" si="18"/>
        <v>7.0592149050560243E-3</v>
      </c>
    </row>
    <row r="124" spans="3:63">
      <c r="C124" s="256" t="str">
        <f t="shared" si="16"/>
        <v>S06</v>
      </c>
      <c r="D124" s="256" t="str">
        <f t="shared" si="16"/>
        <v>Входящи повиквания от други мобилни мрежи (Incoming calls from other mobile)</v>
      </c>
      <c r="E124" s="485">
        <f>'8. Routing factors'!E157*'7. Network costs'!$I$246</f>
        <v>897870.61095030128</v>
      </c>
      <c r="F124" s="485">
        <f>'8. Routing factors'!F157*'7. Network costs'!$I$247</f>
        <v>589032.77612111764</v>
      </c>
      <c r="G124" s="485">
        <f>'8. Routing factors'!G157*'7. Network costs'!$I$248</f>
        <v>1022395.728264304</v>
      </c>
      <c r="H124" s="485">
        <f>'8. Routing factors'!H157*'7. Network costs'!$I$249</f>
        <v>324790.47691329429</v>
      </c>
      <c r="I124" s="485">
        <f>'8. Routing factors'!I157*'7. Network costs'!$I$250</f>
        <v>1134851.4472512426</v>
      </c>
      <c r="J124" s="485">
        <f>'8. Routing factors'!J157*'7. Network costs'!$I$251</f>
        <v>72492.065664629947</v>
      </c>
      <c r="K124" s="485">
        <f>'8. Routing factors'!K157*'7. Network costs'!$I$252</f>
        <v>40161.98807395286</v>
      </c>
      <c r="L124" s="485">
        <f>'8. Routing factors'!L157*'7. Network costs'!$I$253</f>
        <v>5605.9761958535273</v>
      </c>
      <c r="M124" s="485">
        <f>'8. Routing factors'!M157*'7. Network costs'!$I$254</f>
        <v>168179.2858756058</v>
      </c>
      <c r="N124" s="485">
        <f>'8. Routing factors'!N157*'7. Network costs'!$I$255</f>
        <v>0</v>
      </c>
      <c r="O124" s="485">
        <f>'8. Routing factors'!O157*'7. Network costs'!$I$256</f>
        <v>0</v>
      </c>
      <c r="P124" s="485">
        <f>'8. Routing factors'!P157*'7. Network costs'!$I$257</f>
        <v>0</v>
      </c>
      <c r="Q124" s="485">
        <f>'8. Routing factors'!Q157*'7. Network costs'!$I$258</f>
        <v>0</v>
      </c>
      <c r="R124" s="485">
        <f>'8. Routing factors'!R157*'7. Network costs'!$I$259</f>
        <v>29898.539711218818</v>
      </c>
      <c r="S124" s="485">
        <f>'8. Routing factors'!S157*'7. Network costs'!$I$260</f>
        <v>28029.880979267644</v>
      </c>
      <c r="T124" s="485">
        <f>'8. Routing factors'!T157*'7. Network costs'!$I$261</f>
        <v>0</v>
      </c>
      <c r="U124" s="485">
        <f>'8. Routing factors'!U157*'7. Network costs'!$I$262</f>
        <v>0</v>
      </c>
      <c r="V124" s="485">
        <f>'8. Routing factors'!V157*'7. Network costs'!$I$263</f>
        <v>337852.93851628661</v>
      </c>
      <c r="W124" s="485">
        <f>'8. Routing factors'!W157*'7. Network costs'!$I$264</f>
        <v>222407.78594238826</v>
      </c>
      <c r="X124" s="485">
        <f>'8. Routing factors'!X157*'7. Network costs'!$I$265</f>
        <v>0</v>
      </c>
      <c r="Y124" s="485">
        <f>'8. Routing factors'!Y157*'7. Network costs'!$I$266</f>
        <v>0</v>
      </c>
      <c r="Z124" s="485">
        <f>'8. Routing factors'!Z157*'7. Network costs'!$I$267</f>
        <v>0</v>
      </c>
      <c r="AA124" s="485">
        <f>'8. Routing factors'!AA157*'7. Network costs'!$I$268</f>
        <v>0</v>
      </c>
      <c r="AB124" s="485">
        <f>'8. Routing factors'!AB157*'7. Network costs'!$I$269</f>
        <v>111008.9585557806</v>
      </c>
      <c r="AC124" s="485">
        <f>'8. Routing factors'!AC157*'7. Network costs'!$I$270</f>
        <v>147489.2158497918</v>
      </c>
      <c r="AD124" s="485">
        <f>'8. Routing factors'!AD157*'7. Network costs'!$I$271</f>
        <v>0</v>
      </c>
      <c r="AE124" s="485">
        <f>'8. Routing factors'!AE157*'7. Network costs'!$I$272</f>
        <v>0</v>
      </c>
      <c r="AF124" s="485">
        <f>'8. Routing factors'!AF157*'7. Network costs'!$I$273</f>
        <v>0</v>
      </c>
      <c r="AG124" s="485">
        <f>'8. Routing factors'!AG157*'7. Network costs'!$I$274</f>
        <v>0</v>
      </c>
      <c r="AH124" s="485">
        <f>'8. Routing factors'!AH157*'7. Network costs'!$I$275</f>
        <v>0</v>
      </c>
      <c r="AI124" s="485">
        <f>'8. Routing factors'!AI157*'7. Network costs'!$I$276</f>
        <v>456788.68438178027</v>
      </c>
      <c r="AJ124" s="485">
        <f>'8. Routing factors'!AJ157*'7. Network costs'!$I$277</f>
        <v>1196222.7200505119</v>
      </c>
      <c r="AK124" s="485">
        <f>'8. Routing factors'!AK157*'7. Network costs'!$I$278</f>
        <v>444314.93353904953</v>
      </c>
      <c r="AL124" s="485">
        <f>'8. Routing factors'!AL157*'7. Network costs'!$I$279</f>
        <v>142275.13979673907</v>
      </c>
      <c r="AM124" s="485">
        <f>'8. Routing factors'!AM157*'7. Network costs'!$I$280</f>
        <v>171093.96855221389</v>
      </c>
      <c r="AN124" s="485">
        <f>'8. Routing factors'!AN157*'7. Network costs'!$I$281</f>
        <v>294.02344488302623</v>
      </c>
      <c r="AO124" s="485">
        <f>'8. Routing factors'!AO157*'7. Network costs'!$I$282</f>
        <v>143.74479527614614</v>
      </c>
      <c r="AP124" s="485">
        <f>'8. Routing factors'!AP157*'7. Network costs'!$I$283</f>
        <v>0</v>
      </c>
      <c r="AQ124" s="485">
        <f>'8. Routing factors'!AQ157*'7. Network costs'!$I$284</f>
        <v>0</v>
      </c>
      <c r="AR124" s="485">
        <f>'8. Routing factors'!AR157*'7. Network costs'!$I$285</f>
        <v>718.72397638073096</v>
      </c>
      <c r="AS124" s="485">
        <f>'8. Routing factors'!AS157*'7. Network costs'!$I$286</f>
        <v>0</v>
      </c>
      <c r="AT124" s="485">
        <f>'8. Routing factors'!AT157*'7. Network costs'!$I$287</f>
        <v>0</v>
      </c>
      <c r="AU124" s="485">
        <f>'8. Routing factors'!AU157*'7. Network costs'!$I$288</f>
        <v>590.65945207952927</v>
      </c>
      <c r="AV124" s="485">
        <f>'8. Routing factors'!AV157*'7. Network costs'!$I$289</f>
        <v>5702.8357847391853</v>
      </c>
      <c r="AW124" s="485">
        <f>'8. Routing factors'!AW157*'7. Network costs'!$I$290</f>
        <v>0</v>
      </c>
      <c r="AX124" s="485">
        <f>'8. Routing factors'!AX157*'7. Network costs'!$I$291</f>
        <v>0</v>
      </c>
      <c r="AY124" s="485">
        <f>'8. Routing factors'!AY157*'7. Network costs'!$I$292</f>
        <v>0</v>
      </c>
      <c r="AZ124" s="485">
        <f>'8. Routing factors'!AZ157*'7. Network costs'!$I$293</f>
        <v>0</v>
      </c>
      <c r="BA124" s="485">
        <f>'8. Routing factors'!BA157*'7. Network costs'!$I$294</f>
        <v>0</v>
      </c>
      <c r="BB124" s="485">
        <f>'8. Routing factors'!BB157*'7. Network costs'!$I$295</f>
        <v>0</v>
      </c>
      <c r="BC124" s="485">
        <f>'8. Routing factors'!BC157*'7. Network costs'!$I$296</f>
        <v>0</v>
      </c>
      <c r="BD124" s="485">
        <f>'8. Routing factors'!BD157*'7. Network costs'!$I$297</f>
        <v>0</v>
      </c>
      <c r="BE124" s="485">
        <f>'8. Routing factors'!BE157*'7. Network costs'!$I$298</f>
        <v>0</v>
      </c>
      <c r="BF124" s="485">
        <f>'8. Routing factors'!BF157*'7. Network costs'!$I$299</f>
        <v>0</v>
      </c>
      <c r="BG124" s="485">
        <f>'8. Routing factors'!BG157*'7. Network costs'!$I$300</f>
        <v>0</v>
      </c>
      <c r="BH124" s="245"/>
      <c r="BI124" s="351">
        <f t="shared" si="17"/>
        <v>7550213.1086386899</v>
      </c>
      <c r="BJ124" s="486">
        <f>'2. Traffic'!I212</f>
        <v>1061.2080000000001</v>
      </c>
      <c r="BK124" s="487">
        <f t="shared" si="18"/>
        <v>7.1147344428601081E-3</v>
      </c>
    </row>
    <row r="125" spans="3:63">
      <c r="C125" s="256" t="str">
        <f t="shared" si="16"/>
        <v>S07</v>
      </c>
      <c r="D125" s="256" t="str">
        <f t="shared" si="16"/>
        <v>Входящи международни повиквания (Incoming calls from international)</v>
      </c>
      <c r="E125" s="485">
        <f>'8. Routing factors'!E158*'7. Network costs'!$I$246</f>
        <v>261202.10466363409</v>
      </c>
      <c r="F125" s="485">
        <f>'8. Routing factors'!F158*'7. Network costs'!$I$247</f>
        <v>171357.2077783659</v>
      </c>
      <c r="G125" s="485">
        <f>'8. Routing factors'!G158*'7. Network costs'!$I$248</f>
        <v>297428.06231189461</v>
      </c>
      <c r="H125" s="485">
        <f>'8. Routing factors'!H158*'7. Network costs'!$I$249</f>
        <v>94485.725570935014</v>
      </c>
      <c r="I125" s="485">
        <f>'8. Routing factors'!I158*'7. Network costs'!$I$250</f>
        <v>330142.87681034626</v>
      </c>
      <c r="J125" s="485">
        <f>'8. Routing factors'!J158*'7. Network costs'!$I$251</f>
        <v>21088.873933600436</v>
      </c>
      <c r="K125" s="485">
        <f>'8. Routing factors'!K158*'7. Network costs'!$I$252</f>
        <v>11683.638694097895</v>
      </c>
      <c r="L125" s="485">
        <f>'8. Routing factors'!L158*'7. Network costs'!$I$253</f>
        <v>1630.8505515080565</v>
      </c>
      <c r="M125" s="485">
        <f>'8. Routing factors'!M158*'7. Network costs'!$I$254</f>
        <v>48925.516545241691</v>
      </c>
      <c r="N125" s="485">
        <f>'8. Routing factors'!N158*'7. Network costs'!$I$255</f>
        <v>0</v>
      </c>
      <c r="O125" s="485">
        <f>'8. Routing factors'!O158*'7. Network costs'!$I$256</f>
        <v>0</v>
      </c>
      <c r="P125" s="485">
        <f>'8. Routing factors'!P158*'7. Network costs'!$I$257</f>
        <v>0</v>
      </c>
      <c r="Q125" s="485">
        <f>'8. Routing factors'!Q158*'7. Network costs'!$I$258</f>
        <v>0</v>
      </c>
      <c r="R125" s="485">
        <f>'8. Routing factors'!R158*'7. Network costs'!$I$259</f>
        <v>8697.869608042969</v>
      </c>
      <c r="S125" s="485">
        <f>'8. Routing factors'!S158*'7. Network costs'!$I$260</f>
        <v>8154.2527575402846</v>
      </c>
      <c r="T125" s="485">
        <f>'8. Routing factors'!T158*'7. Network costs'!$I$261</f>
        <v>0</v>
      </c>
      <c r="U125" s="485">
        <f>'8. Routing factors'!U158*'7. Network costs'!$I$262</f>
        <v>0</v>
      </c>
      <c r="V125" s="485">
        <f>'8. Routing factors'!V158*'7. Network costs'!$I$263</f>
        <v>98285.763595543394</v>
      </c>
      <c r="W125" s="485">
        <f>'8. Routing factors'!W158*'7. Network costs'!$I$264</f>
        <v>0</v>
      </c>
      <c r="X125" s="485">
        <f>'8. Routing factors'!X158*'7. Network costs'!$I$265</f>
        <v>35906.990845831431</v>
      </c>
      <c r="Y125" s="485">
        <f>'8. Routing factors'!Y158*'7. Network costs'!$I$266</f>
        <v>0</v>
      </c>
      <c r="Z125" s="485">
        <f>'8. Routing factors'!Z158*'7. Network costs'!$I$267</f>
        <v>0</v>
      </c>
      <c r="AA125" s="485">
        <f>'8. Routing factors'!AA158*'7. Network costs'!$I$268</f>
        <v>0</v>
      </c>
      <c r="AB125" s="485">
        <f>'8. Routing factors'!AB158*'7. Network costs'!$I$269</f>
        <v>32293.933288003554</v>
      </c>
      <c r="AC125" s="485">
        <f>'8. Routing factors'!AC158*'7. Network costs'!$I$270</f>
        <v>42906.509162139213</v>
      </c>
      <c r="AD125" s="485">
        <f>'8. Routing factors'!AD158*'7. Network costs'!$I$271</f>
        <v>0</v>
      </c>
      <c r="AE125" s="485">
        <f>'8. Routing factors'!AE158*'7. Network costs'!$I$272</f>
        <v>0</v>
      </c>
      <c r="AF125" s="485">
        <f>'8. Routing factors'!AF158*'7. Network costs'!$I$273</f>
        <v>0</v>
      </c>
      <c r="AG125" s="485">
        <f>'8. Routing factors'!AG158*'7. Network costs'!$I$274</f>
        <v>0</v>
      </c>
      <c r="AH125" s="485">
        <f>'8. Routing factors'!AH158*'7. Network costs'!$I$275</f>
        <v>0</v>
      </c>
      <c r="AI125" s="485">
        <f>'8. Routing factors'!AI158*'7. Network costs'!$I$276</f>
        <v>132885.70122678592</v>
      </c>
      <c r="AJ125" s="485">
        <f>'8. Routing factors'!AJ158*'7. Network costs'!$I$277</f>
        <v>347996.56911918439</v>
      </c>
      <c r="AK125" s="485">
        <f>'8. Routing factors'!AK158*'7. Network costs'!$I$278</f>
        <v>129256.9267314022</v>
      </c>
      <c r="AL125" s="485">
        <f>'8. Routing factors'!AL158*'7. Network costs'!$I$279</f>
        <v>41389.667400838916</v>
      </c>
      <c r="AM125" s="485">
        <f>'8. Routing factors'!AM158*'7. Network costs'!$I$280</f>
        <v>49773.435209993258</v>
      </c>
      <c r="AN125" s="485">
        <f>'8. Routing factors'!AN158*'7. Network costs'!$I$281</f>
        <v>85.535200381059667</v>
      </c>
      <c r="AO125" s="485">
        <f>'8. Routing factors'!AO158*'7. Network costs'!$I$282</f>
        <v>41.817209075184714</v>
      </c>
      <c r="AP125" s="485">
        <f>'8. Routing factors'!AP158*'7. Network costs'!$I$283</f>
        <v>0</v>
      </c>
      <c r="AQ125" s="485">
        <f>'8. Routing factors'!AQ158*'7. Network costs'!$I$284</f>
        <v>0</v>
      </c>
      <c r="AR125" s="485">
        <f>'8. Routing factors'!AR158*'7. Network costs'!$I$285</f>
        <v>209.08604537592365</v>
      </c>
      <c r="AS125" s="485">
        <f>'8. Routing factors'!AS158*'7. Network costs'!$I$286</f>
        <v>0</v>
      </c>
      <c r="AT125" s="485">
        <f>'8. Routing factors'!AT158*'7. Network costs'!$I$287</f>
        <v>0</v>
      </c>
      <c r="AU125" s="485">
        <f>'8. Routing factors'!AU158*'7. Network costs'!$I$288</f>
        <v>171.83042872886918</v>
      </c>
      <c r="AV125" s="485">
        <f>'8. Routing factors'!AV158*'7. Network costs'!$I$289</f>
        <v>0</v>
      </c>
      <c r="AW125" s="485">
        <f>'8. Routing factors'!AW158*'7. Network costs'!$I$290</f>
        <v>2301.7592600260086</v>
      </c>
      <c r="AX125" s="485">
        <f>'8. Routing factors'!AX158*'7. Network costs'!$I$291</f>
        <v>0</v>
      </c>
      <c r="AY125" s="485">
        <f>'8. Routing factors'!AY158*'7. Network costs'!$I$292</f>
        <v>0</v>
      </c>
      <c r="AZ125" s="485">
        <f>'8. Routing factors'!AZ158*'7. Network costs'!$I$293</f>
        <v>0</v>
      </c>
      <c r="BA125" s="485">
        <f>'8. Routing factors'!BA158*'7. Network costs'!$I$294</f>
        <v>0</v>
      </c>
      <c r="BB125" s="485">
        <f>'8. Routing factors'!BB158*'7. Network costs'!$I$295</f>
        <v>0</v>
      </c>
      <c r="BC125" s="485">
        <f>'8. Routing factors'!BC158*'7. Network costs'!$I$296</f>
        <v>0</v>
      </c>
      <c r="BD125" s="485">
        <f>'8. Routing factors'!BD158*'7. Network costs'!$I$297</f>
        <v>0</v>
      </c>
      <c r="BE125" s="485">
        <f>'8. Routing factors'!BE158*'7. Network costs'!$I$298</f>
        <v>0</v>
      </c>
      <c r="BF125" s="485">
        <f>'8. Routing factors'!BF158*'7. Network costs'!$I$299</f>
        <v>0</v>
      </c>
      <c r="BG125" s="485">
        <f>'8. Routing factors'!BG158*'7. Network costs'!$I$300</f>
        <v>0</v>
      </c>
      <c r="BH125" s="245"/>
      <c r="BI125" s="351">
        <f t="shared" si="17"/>
        <v>2168302.5039485167</v>
      </c>
      <c r="BJ125" s="486">
        <f>'2. Traffic'!I213</f>
        <v>318.36240000000004</v>
      </c>
      <c r="BK125" s="487">
        <f t="shared" si="18"/>
        <v>6.8107995917498941E-3</v>
      </c>
    </row>
    <row r="126" spans="3:63">
      <c r="C126" s="256" t="str">
        <f t="shared" si="16"/>
        <v>S08</v>
      </c>
      <c r="D126" s="256" t="str">
        <f t="shared" si="16"/>
        <v>Изходящи повиквания от чужди абонати в роуминг в мрежата на предприятието (Roaming Calls Outbound)</v>
      </c>
      <c r="E126" s="485">
        <f>'8. Routing factors'!E159*'7. Network costs'!$I$246</f>
        <v>81620.42791360298</v>
      </c>
      <c r="F126" s="485">
        <f>'8. Routing factors'!F159*'7. Network costs'!$I$247</f>
        <v>53545.696513285555</v>
      </c>
      <c r="G126" s="485">
        <f>'8. Routing factors'!G159*'7. Network costs'!$I$248</f>
        <v>92940.314361833196</v>
      </c>
      <c r="H126" s="485">
        <f>'8. Routing factors'!H159*'7. Network costs'!$I$249</f>
        <v>29524.897445823201</v>
      </c>
      <c r="I126" s="485">
        <f>'8. Routing factors'!I159*'7. Network costs'!$I$250</f>
        <v>103163.03887592677</v>
      </c>
      <c r="J126" s="485">
        <f>'8. Routing factors'!J159*'7. Network costs'!$I$251</f>
        <v>6589.850862392921</v>
      </c>
      <c r="K126" s="485">
        <f>'8. Routing factors'!K159*'7. Network costs'!$I$252</f>
        <v>3650.9031618571339</v>
      </c>
      <c r="L126" s="485">
        <f>'8. Routing factors'!L159*'7. Network costs'!$I$253</f>
        <v>509.60814442378933</v>
      </c>
      <c r="M126" s="485">
        <f>'8. Routing factors'!M159*'7. Network costs'!$I$254</f>
        <v>15288.244332713679</v>
      </c>
      <c r="N126" s="485">
        <f>'8. Routing factors'!N159*'7. Network costs'!$I$255</f>
        <v>0</v>
      </c>
      <c r="O126" s="485">
        <f>'8. Routing factors'!O159*'7. Network costs'!$I$256</f>
        <v>0</v>
      </c>
      <c r="P126" s="485">
        <f>'8. Routing factors'!P159*'7. Network costs'!$I$257</f>
        <v>0</v>
      </c>
      <c r="Q126" s="485">
        <f>'8. Routing factors'!Q159*'7. Network costs'!$I$258</f>
        <v>0</v>
      </c>
      <c r="R126" s="485">
        <f>'8. Routing factors'!R159*'7. Network costs'!$I$259</f>
        <v>2717.9101035935437</v>
      </c>
      <c r="S126" s="485">
        <f>'8. Routing factors'!S159*'7. Network costs'!$I$260</f>
        <v>2548.0407221189471</v>
      </c>
      <c r="T126" s="485">
        <f>'8. Routing factors'!T159*'7. Network costs'!$I$261</f>
        <v>0</v>
      </c>
      <c r="U126" s="485">
        <f>'8. Routing factors'!U159*'7. Network costs'!$I$262</f>
        <v>0</v>
      </c>
      <c r="V126" s="485">
        <f>'8. Routing factors'!V159*'7. Network costs'!$I$263</f>
        <v>30712.333244075711</v>
      </c>
      <c r="W126" s="485">
        <f>'8. Routing factors'!W159*'7. Network costs'!$I$264</f>
        <v>0</v>
      </c>
      <c r="X126" s="485">
        <f>'8. Routing factors'!X159*'7. Network costs'!$I$265</f>
        <v>11220.215708830847</v>
      </c>
      <c r="Y126" s="485">
        <f>'8. Routing factors'!Y159*'7. Network costs'!$I$266</f>
        <v>0</v>
      </c>
      <c r="Z126" s="485">
        <f>'8. Routing factors'!Z159*'7. Network costs'!$I$267</f>
        <v>0</v>
      </c>
      <c r="AA126" s="485">
        <f>'8. Routing factors'!AA159*'7. Network costs'!$I$268</f>
        <v>0</v>
      </c>
      <c r="AB126" s="485">
        <f>'8. Routing factors'!AB159*'7. Network costs'!$I$269</f>
        <v>10091.207562720583</v>
      </c>
      <c r="AC126" s="485">
        <f>'8. Routing factors'!AC159*'7. Network costs'!$I$270</f>
        <v>13407.425038180798</v>
      </c>
      <c r="AD126" s="485">
        <f>'8. Routing factors'!AD159*'7. Network costs'!$I$271</f>
        <v>0</v>
      </c>
      <c r="AE126" s="485">
        <f>'8. Routing factors'!AE159*'7. Network costs'!$I$272</f>
        <v>0</v>
      </c>
      <c r="AF126" s="485">
        <f>'8. Routing factors'!AF159*'7. Network costs'!$I$273</f>
        <v>0</v>
      </c>
      <c r="AG126" s="485">
        <f>'8. Routing factors'!AG159*'7. Network costs'!$I$274</f>
        <v>0</v>
      </c>
      <c r="AH126" s="485">
        <f>'8. Routing factors'!AH159*'7. Network costs'!$I$275</f>
        <v>0</v>
      </c>
      <c r="AI126" s="485">
        <f>'8. Routing factors'!AI159*'7. Network costs'!$I$276</f>
        <v>41524.120993193232</v>
      </c>
      <c r="AJ126" s="485">
        <f>'8. Routing factors'!AJ159*'7. Network costs'!$I$277</f>
        <v>108741.9602554529</v>
      </c>
      <c r="AK126" s="485">
        <f>'8. Routing factors'!AK159*'7. Network costs'!$I$278</f>
        <v>40390.201618781604</v>
      </c>
      <c r="AL126" s="485">
        <f>'8. Routing factors'!AL159*'7. Network costs'!$I$279</f>
        <v>12933.442358010649</v>
      </c>
      <c r="AM126" s="485">
        <f>'8. Routing factors'!AM159*'7. Network costs'!$I$280</f>
        <v>15553.20193840402</v>
      </c>
      <c r="AN126" s="485">
        <f>'8. Routing factors'!AN159*'7. Network costs'!$I$281</f>
        <v>26.728037531582167</v>
      </c>
      <c r="AO126" s="485">
        <f>'8. Routing factors'!AO159*'7. Network costs'!$I$282</f>
        <v>13.067040570995722</v>
      </c>
      <c r="AP126" s="485">
        <f>'8. Routing factors'!AP159*'7. Network costs'!$I$283</f>
        <v>0</v>
      </c>
      <c r="AQ126" s="485">
        <f>'8. Routing factors'!AQ159*'7. Network costs'!$I$284</f>
        <v>0</v>
      </c>
      <c r="AR126" s="485">
        <f>'8. Routing factors'!AR159*'7. Network costs'!$I$285</f>
        <v>65.335202854978647</v>
      </c>
      <c r="AS126" s="485">
        <f>'8. Routing factors'!AS159*'7. Network costs'!$I$286</f>
        <v>0</v>
      </c>
      <c r="AT126" s="485">
        <f>'8. Routing factors'!AT159*'7. Network costs'!$I$287</f>
        <v>0</v>
      </c>
      <c r="AU126" s="485">
        <f>'8. Routing factors'!AU159*'7. Network costs'!$I$288</f>
        <v>53.693568585478459</v>
      </c>
      <c r="AV126" s="485">
        <f>'8. Routing factors'!AV159*'7. Network costs'!$I$289</f>
        <v>0</v>
      </c>
      <c r="AW126" s="485">
        <f>'8. Routing factors'!AW159*'7. Network costs'!$I$290</f>
        <v>719.25368288802031</v>
      </c>
      <c r="AX126" s="485">
        <f>'8. Routing factors'!AX159*'7. Network costs'!$I$291</f>
        <v>0</v>
      </c>
      <c r="AY126" s="485">
        <f>'8. Routing factors'!AY159*'7. Network costs'!$I$292</f>
        <v>0</v>
      </c>
      <c r="AZ126" s="485">
        <f>'8. Routing factors'!AZ159*'7. Network costs'!$I$293</f>
        <v>0</v>
      </c>
      <c r="BA126" s="485">
        <f>'8. Routing factors'!BA159*'7. Network costs'!$I$294</f>
        <v>0</v>
      </c>
      <c r="BB126" s="485">
        <f>'8. Routing factors'!BB159*'7. Network costs'!$I$295</f>
        <v>0</v>
      </c>
      <c r="BC126" s="485">
        <f>'8. Routing factors'!BC159*'7. Network costs'!$I$296</f>
        <v>0</v>
      </c>
      <c r="BD126" s="485">
        <f>'8. Routing factors'!BD159*'7. Network costs'!$I$297</f>
        <v>0</v>
      </c>
      <c r="BE126" s="485">
        <f>'8. Routing factors'!BE159*'7. Network costs'!$I$298</f>
        <v>0</v>
      </c>
      <c r="BF126" s="485">
        <f>'8. Routing factors'!BF159*'7. Network costs'!$I$299</f>
        <v>0</v>
      </c>
      <c r="BG126" s="485">
        <f>'8. Routing factors'!BG159*'7. Network costs'!$I$300</f>
        <v>0</v>
      </c>
      <c r="BH126" s="245"/>
      <c r="BI126" s="351">
        <f t="shared" si="17"/>
        <v>677551.1186876531</v>
      </c>
      <c r="BJ126" s="486">
        <f>'2. Traffic'!I214</f>
        <v>106.1208</v>
      </c>
      <c r="BK126" s="487">
        <f t="shared" si="18"/>
        <v>6.3847155193671084E-3</v>
      </c>
    </row>
    <row r="127" spans="3:63">
      <c r="C127" s="256" t="str">
        <f t="shared" si="16"/>
        <v>S09</v>
      </c>
      <c r="D127" s="256" t="str">
        <f t="shared" si="16"/>
        <v>Входящи повиквания от чужди абонати в роуминг в мрежата на предприятието (Roaming Calls Inbound)</v>
      </c>
      <c r="E127" s="485">
        <f>'8. Routing factors'!E160*'7. Network costs'!$I$246</f>
        <v>89531.275623174428</v>
      </c>
      <c r="F127" s="485">
        <f>'8. Routing factors'!F160*'7. Network costs'!$I$247</f>
        <v>58735.473894358773</v>
      </c>
      <c r="G127" s="485">
        <f>'8. Routing factors'!G160*'7. Network costs'!$I$248</f>
        <v>101948.31262636598</v>
      </c>
      <c r="H127" s="485">
        <f>'8. Routing factors'!H160*'7. Network costs'!$I$249</f>
        <v>32386.521346911522</v>
      </c>
      <c r="I127" s="485">
        <f>'8. Routing factors'!I160*'7. Network costs'!$I$250</f>
        <v>113161.84812828603</v>
      </c>
      <c r="J127" s="485">
        <f>'8. Routing factors'!J160*'7. Network costs'!$I$251</f>
        <v>7228.5550193517738</v>
      </c>
      <c r="K127" s="485">
        <f>'8. Routing factors'!K160*'7. Network costs'!$I$252</f>
        <v>4004.7574561082824</v>
      </c>
      <c r="L127" s="485">
        <f>'8. Routing factors'!L160*'7. Network costs'!$I$253</f>
        <v>559.00058851096378</v>
      </c>
      <c r="M127" s="485">
        <f>'8. Routing factors'!M160*'7. Network costs'!$I$254</f>
        <v>16770.017655328913</v>
      </c>
      <c r="N127" s="485">
        <f>'8. Routing factors'!N160*'7. Network costs'!$I$255</f>
        <v>0</v>
      </c>
      <c r="O127" s="485">
        <f>'8. Routing factors'!O160*'7. Network costs'!$I$256</f>
        <v>0</v>
      </c>
      <c r="P127" s="485">
        <f>'8. Routing factors'!P160*'7. Network costs'!$I$257</f>
        <v>0</v>
      </c>
      <c r="Q127" s="485">
        <f>'8. Routing factors'!Q160*'7. Network costs'!$I$258</f>
        <v>0</v>
      </c>
      <c r="R127" s="485">
        <f>'8. Routing factors'!R160*'7. Network costs'!$I$259</f>
        <v>2981.3364720584746</v>
      </c>
      <c r="S127" s="485">
        <f>'8. Routing factors'!S160*'7. Network costs'!$I$260</f>
        <v>2795.0029425548196</v>
      </c>
      <c r="T127" s="485">
        <f>'8. Routing factors'!T160*'7. Network costs'!$I$261</f>
        <v>0</v>
      </c>
      <c r="U127" s="485">
        <f>'8. Routing factors'!U160*'7. Network costs'!$I$262</f>
        <v>0</v>
      </c>
      <c r="V127" s="485">
        <f>'8. Routing factors'!V160*'7. Network costs'!$I$263</f>
        <v>33689.04627180782</v>
      </c>
      <c r="W127" s="485">
        <f>'8. Routing factors'!W160*'7. Network costs'!$I$264</f>
        <v>0</v>
      </c>
      <c r="X127" s="485">
        <f>'8. Routing factors'!X160*'7. Network costs'!$I$265</f>
        <v>12307.705936584347</v>
      </c>
      <c r="Y127" s="485">
        <f>'8. Routing factors'!Y160*'7. Network costs'!$I$266</f>
        <v>0</v>
      </c>
      <c r="Z127" s="485">
        <f>'8. Routing factors'!Z160*'7. Network costs'!$I$267</f>
        <v>0</v>
      </c>
      <c r="AA127" s="485">
        <f>'8. Routing factors'!AA160*'7. Network costs'!$I$268</f>
        <v>0</v>
      </c>
      <c r="AB127" s="485">
        <f>'8. Routing factors'!AB160*'7. Network costs'!$I$269</f>
        <v>11069.271612064456</v>
      </c>
      <c r="AC127" s="485">
        <f>'8. Routing factors'!AC160*'7. Network costs'!$I$270</f>
        <v>14706.904842021264</v>
      </c>
      <c r="AD127" s="485">
        <f>'8. Routing factors'!AD160*'7. Network costs'!$I$271</f>
        <v>0</v>
      </c>
      <c r="AE127" s="485">
        <f>'8. Routing factors'!AE160*'7. Network costs'!$I$272</f>
        <v>0</v>
      </c>
      <c r="AF127" s="485">
        <f>'8. Routing factors'!AF160*'7. Network costs'!$I$273</f>
        <v>0</v>
      </c>
      <c r="AG127" s="485">
        <f>'8. Routing factors'!AG160*'7. Network costs'!$I$274</f>
        <v>0</v>
      </c>
      <c r="AH127" s="485">
        <f>'8. Routing factors'!AH160*'7. Network costs'!$I$275</f>
        <v>0</v>
      </c>
      <c r="AI127" s="485">
        <f>'8. Routing factors'!AI160*'7. Network costs'!$I$276</f>
        <v>45548.738430860743</v>
      </c>
      <c r="AJ127" s="485">
        <f>'8. Routing factors'!AJ160*'7. Network costs'!$I$277</f>
        <v>119281.4919537153</v>
      </c>
      <c r="AK127" s="485">
        <f>'8. Routing factors'!AK160*'7. Network costs'!$I$278</f>
        <v>44304.916870008747</v>
      </c>
      <c r="AL127" s="485">
        <f>'8. Routing factors'!AL160*'7. Network costs'!$I$279</f>
        <v>14186.982623237451</v>
      </c>
      <c r="AM127" s="485">
        <f>'8. Routing factors'!AM160*'7. Network costs'!$I$280</f>
        <v>17060.65558788948</v>
      </c>
      <c r="AN127" s="485">
        <f>'8. Routing factors'!AN160*'7. Network costs'!$I$281</f>
        <v>29.318583059129168</v>
      </c>
      <c r="AO127" s="485">
        <f>'8. Routing factors'!AO160*'7. Network costs'!$I$282</f>
        <v>14.333529495574256</v>
      </c>
      <c r="AP127" s="485">
        <f>'8. Routing factors'!AP160*'7. Network costs'!$I$283</f>
        <v>0</v>
      </c>
      <c r="AQ127" s="485">
        <f>'8. Routing factors'!AQ160*'7. Network costs'!$I$284</f>
        <v>0</v>
      </c>
      <c r="AR127" s="485">
        <f>'8. Routing factors'!AR160*'7. Network costs'!$I$285</f>
        <v>71.667647477871313</v>
      </c>
      <c r="AS127" s="485">
        <f>'8. Routing factors'!AS160*'7. Network costs'!$I$286</f>
        <v>0</v>
      </c>
      <c r="AT127" s="485">
        <f>'8. Routing factors'!AT160*'7. Network costs'!$I$287</f>
        <v>0</v>
      </c>
      <c r="AU127" s="485">
        <f>'8. Routing factors'!AU160*'7. Network costs'!$I$288</f>
        <v>58.897678082585841</v>
      </c>
      <c r="AV127" s="485">
        <f>'8. Routing factors'!AV160*'7. Network costs'!$I$289</f>
        <v>0</v>
      </c>
      <c r="AW127" s="485">
        <f>'8. Routing factors'!AW160*'7. Network costs'!$I$290</f>
        <v>788.96547557671363</v>
      </c>
      <c r="AX127" s="485">
        <f>'8. Routing factors'!AX160*'7. Network costs'!$I$291</f>
        <v>0</v>
      </c>
      <c r="AY127" s="485">
        <f>'8. Routing factors'!AY160*'7. Network costs'!$I$292</f>
        <v>0</v>
      </c>
      <c r="AZ127" s="485">
        <f>'8. Routing factors'!AZ160*'7. Network costs'!$I$293</f>
        <v>0</v>
      </c>
      <c r="BA127" s="485">
        <f>'8. Routing factors'!BA160*'7. Network costs'!$I$294</f>
        <v>0</v>
      </c>
      <c r="BB127" s="485">
        <f>'8. Routing factors'!BB160*'7. Network costs'!$I$295</f>
        <v>0</v>
      </c>
      <c r="BC127" s="485">
        <f>'8. Routing factors'!BC160*'7. Network costs'!$I$296</f>
        <v>0</v>
      </c>
      <c r="BD127" s="485">
        <f>'8. Routing factors'!BD160*'7. Network costs'!$I$297</f>
        <v>0</v>
      </c>
      <c r="BE127" s="485">
        <f>'8. Routing factors'!BE160*'7. Network costs'!$I$298</f>
        <v>0</v>
      </c>
      <c r="BF127" s="485">
        <f>'8. Routing factors'!BF160*'7. Network costs'!$I$299</f>
        <v>0</v>
      </c>
      <c r="BG127" s="485">
        <f>'8. Routing factors'!BG160*'7. Network costs'!$I$300</f>
        <v>0</v>
      </c>
      <c r="BH127" s="245"/>
      <c r="BI127" s="351">
        <f t="shared" si="17"/>
        <v>743220.99879489141</v>
      </c>
      <c r="BJ127" s="486">
        <f>'2. Traffic'!I215</f>
        <v>106.1208</v>
      </c>
      <c r="BK127" s="487">
        <f t="shared" si="18"/>
        <v>7.0035374666878826E-3</v>
      </c>
    </row>
    <row r="128" spans="3:63">
      <c r="C128" s="256" t="str">
        <f t="shared" si="16"/>
        <v>S10</v>
      </c>
      <c r="D128" s="256" t="str">
        <f t="shared" si="16"/>
        <v>Гласова поща (Voice mail)</v>
      </c>
      <c r="E128" s="485">
        <f>'8. Routing factors'!E161*'7. Network costs'!$I$246</f>
        <v>101030.95443031524</v>
      </c>
      <c r="F128" s="485">
        <f>'8. Routing factors'!F161*'7. Network costs'!$I$247</f>
        <v>66279.643009218315</v>
      </c>
      <c r="G128" s="485">
        <f>'8. Routing factors'!G161*'7. Network costs'!$I$248</f>
        <v>115042.87474416215</v>
      </c>
      <c r="H128" s="485">
        <f>'8. Routing factors'!H161*'7. Network costs'!$I$249</f>
        <v>36546.348073134221</v>
      </c>
      <c r="I128" s="485">
        <f>'8. Routing factors'!I161*'7. Network costs'!$I$250</f>
        <v>127696.71203634478</v>
      </c>
      <c r="J128" s="485">
        <f>'8. Routing factors'!J161*'7. Network costs'!$I$251</f>
        <v>8157.0133752022775</v>
      </c>
      <c r="K128" s="485">
        <f>'8. Routing factors'!K161*'7. Network costs'!$I$252</f>
        <v>3012.7607381616299</v>
      </c>
      <c r="L128" s="485">
        <f>'8. Routing factors'!L161*'7. Network costs'!$I$253</f>
        <v>630.80038334394214</v>
      </c>
      <c r="M128" s="485">
        <f>'8. Routing factors'!M161*'7. Network costs'!$I$254</f>
        <v>18924.011500318265</v>
      </c>
      <c r="N128" s="485">
        <f>'8. Routing factors'!N161*'7. Network costs'!$I$255</f>
        <v>0</v>
      </c>
      <c r="O128" s="485">
        <f>'8. Routing factors'!O161*'7. Network costs'!$I$256</f>
        <v>0</v>
      </c>
      <c r="P128" s="485">
        <f>'8. Routing factors'!P161*'7. Network costs'!$I$257</f>
        <v>0</v>
      </c>
      <c r="Q128" s="485">
        <f>'8. Routing factors'!Q161*'7. Network costs'!$I$258</f>
        <v>304003.74032428139</v>
      </c>
      <c r="R128" s="485">
        <f>'8. Routing factors'!R161*'7. Network costs'!$I$259</f>
        <v>3364.2687111676923</v>
      </c>
      <c r="S128" s="485">
        <f>'8. Routing factors'!S161*'7. Network costs'!$I$260</f>
        <v>3154.001916719712</v>
      </c>
      <c r="T128" s="485">
        <f>'8. Routing factors'!T161*'7. Network costs'!$I$261</f>
        <v>0</v>
      </c>
      <c r="U128" s="485">
        <f>'8. Routing factors'!U161*'7. Network costs'!$I$262</f>
        <v>14114.942051667671</v>
      </c>
      <c r="V128" s="485">
        <f>'8. Routing factors'!V161*'7. Network costs'!$I$263</f>
        <v>0</v>
      </c>
      <c r="W128" s="485">
        <f>'8. Routing factors'!W161*'7. Network costs'!$I$264</f>
        <v>0</v>
      </c>
      <c r="X128" s="485">
        <f>'8. Routing factors'!X161*'7. Network costs'!$I$265</f>
        <v>0</v>
      </c>
      <c r="Y128" s="485">
        <f>'8. Routing factors'!Y161*'7. Network costs'!$I$266</f>
        <v>0</v>
      </c>
      <c r="Z128" s="485">
        <f>'8. Routing factors'!Z161*'7. Network costs'!$I$267</f>
        <v>0</v>
      </c>
      <c r="AA128" s="485">
        <f>'8. Routing factors'!AA161*'7. Network costs'!$I$268</f>
        <v>0</v>
      </c>
      <c r="AB128" s="485">
        <f>'8. Routing factors'!AB161*'7. Network costs'!$I$269</f>
        <v>12491.043694297519</v>
      </c>
      <c r="AC128" s="485">
        <f>'8. Routing factors'!AC161*'7. Network costs'!$I$270</f>
        <v>16595.905984395828</v>
      </c>
      <c r="AD128" s="485">
        <f>'8. Routing factors'!AD161*'7. Network costs'!$I$271</f>
        <v>0</v>
      </c>
      <c r="AE128" s="485">
        <f>'8. Routing factors'!AE161*'7. Network costs'!$I$272</f>
        <v>0</v>
      </c>
      <c r="AF128" s="485">
        <f>'8. Routing factors'!AF161*'7. Network costs'!$I$273</f>
        <v>0</v>
      </c>
      <c r="AG128" s="485">
        <f>'8. Routing factors'!AG161*'7. Network costs'!$I$274</f>
        <v>0</v>
      </c>
      <c r="AH128" s="485">
        <f>'8. Routing factors'!AH161*'7. Network costs'!$I$275</f>
        <v>0</v>
      </c>
      <c r="AI128" s="485">
        <f>'8. Routing factors'!AI161*'7. Network costs'!$I$276</f>
        <v>51399.161742486038</v>
      </c>
      <c r="AJ128" s="485">
        <f>'8. Routing factors'!AJ161*'7. Network costs'!$I$277</f>
        <v>134602.38217399517</v>
      </c>
      <c r="AK128" s="485">
        <f>'8. Routing factors'!AK161*'7. Network costs'!$I$278</f>
        <v>49995.579825896508</v>
      </c>
      <c r="AL128" s="485">
        <f>'8. Routing factors'!AL161*'7. Network costs'!$I$279</f>
        <v>16009.203319571299</v>
      </c>
      <c r="AM128" s="485">
        <f>'8. Routing factors'!AM161*'7. Network costs'!$I$280</f>
        <v>19251.979883610766</v>
      </c>
      <c r="AN128" s="485">
        <f>'8. Routing factors'!AN161*'7. Network costs'!$I$281</f>
        <v>33.084354136484343</v>
      </c>
      <c r="AO128" s="485">
        <f>'8. Routing factors'!AO161*'7. Network costs'!$I$282</f>
        <v>16.174573133392343</v>
      </c>
      <c r="AP128" s="485">
        <f>'8. Routing factors'!AP161*'7. Network costs'!$I$283</f>
        <v>0</v>
      </c>
      <c r="AQ128" s="485">
        <f>'8. Routing factors'!AQ161*'7. Network costs'!$I$284</f>
        <v>0</v>
      </c>
      <c r="AR128" s="485">
        <f>'8. Routing factors'!AR161*'7. Network costs'!$I$285</f>
        <v>80.872865666961744</v>
      </c>
      <c r="AS128" s="485">
        <f>'8. Routing factors'!AS161*'7. Network costs'!$I$286</f>
        <v>0</v>
      </c>
      <c r="AT128" s="485">
        <f>'8. Routing factors'!AT161*'7. Network costs'!$I$287</f>
        <v>90.48154079981434</v>
      </c>
      <c r="AU128" s="485">
        <f>'8. Routing factors'!AU161*'7. Network costs'!$I$288</f>
        <v>0</v>
      </c>
      <c r="AV128" s="485">
        <f>'8. Routing factors'!AV161*'7. Network costs'!$I$289</f>
        <v>0</v>
      </c>
      <c r="AW128" s="485">
        <f>'8. Routing factors'!AW161*'7. Network costs'!$I$290</f>
        <v>0</v>
      </c>
      <c r="AX128" s="485">
        <f>'8. Routing factors'!AX161*'7. Network costs'!$I$291</f>
        <v>0</v>
      </c>
      <c r="AY128" s="485">
        <f>'8. Routing factors'!AY161*'7. Network costs'!$I$292</f>
        <v>0</v>
      </c>
      <c r="AZ128" s="485">
        <f>'8. Routing factors'!AZ161*'7. Network costs'!$I$293</f>
        <v>0</v>
      </c>
      <c r="BA128" s="485">
        <f>'8. Routing factors'!BA161*'7. Network costs'!$I$294</f>
        <v>0</v>
      </c>
      <c r="BB128" s="485">
        <f>'8. Routing factors'!BB161*'7. Network costs'!$I$295</f>
        <v>0</v>
      </c>
      <c r="BC128" s="485">
        <f>'8. Routing factors'!BC161*'7. Network costs'!$I$296</f>
        <v>0</v>
      </c>
      <c r="BD128" s="485">
        <f>'8. Routing factors'!BD161*'7. Network costs'!$I$297</f>
        <v>0</v>
      </c>
      <c r="BE128" s="485">
        <f>'8. Routing factors'!BE161*'7. Network costs'!$I$298</f>
        <v>0</v>
      </c>
      <c r="BF128" s="485">
        <f>'8. Routing factors'!BF161*'7. Network costs'!$I$299</f>
        <v>0</v>
      </c>
      <c r="BG128" s="485">
        <f>'8. Routing factors'!BG161*'7. Network costs'!$I$300</f>
        <v>0</v>
      </c>
      <c r="BH128" s="245"/>
      <c r="BI128" s="351">
        <f t="shared" si="17"/>
        <v>1102523.9412520269</v>
      </c>
      <c r="BJ128" s="486">
        <f>'2. Traffic'!I216</f>
        <v>53.060400000000001</v>
      </c>
      <c r="BK128" s="487">
        <f t="shared" si="18"/>
        <v>2.0778658684292371E-2</v>
      </c>
    </row>
    <row r="129" spans="3:63">
      <c r="C129" s="256" t="str">
        <f t="shared" si="16"/>
        <v>S11</v>
      </c>
      <c r="D129" s="256" t="str">
        <f t="shared" si="16"/>
        <v>Повиквания към центъра за обслужване на клиенти (Help desk call)</v>
      </c>
      <c r="E129" s="485">
        <f>'8. Routing factors'!E162*'7. Network costs'!$I$246</f>
        <v>38495.986446195086</v>
      </c>
      <c r="F129" s="485">
        <f>'8. Routing factors'!F162*'7. Network costs'!$I$247</f>
        <v>25254.638574174616</v>
      </c>
      <c r="G129" s="485">
        <f>'8. Routing factors'!G162*'7. Network costs'!$I$248</f>
        <v>43834.970894363018</v>
      </c>
      <c r="H129" s="485">
        <f>'8. Routing factors'!H162*'7. Network costs'!$I$249</f>
        <v>13925.313563692849</v>
      </c>
      <c r="I129" s="485">
        <f>'8. Routing factors'!I162*'7. Network costs'!$I$250</f>
        <v>48656.482792760515</v>
      </c>
      <c r="J129" s="485">
        <f>'8. Routing factors'!J162*'7. Network costs'!$I$251</f>
        <v>3108.0798761512715</v>
      </c>
      <c r="K129" s="485">
        <f>'8. Routing factors'!K162*'7. Network costs'!$I$252</f>
        <v>1147.9570513400813</v>
      </c>
      <c r="L129" s="485">
        <f>'8. Routing factors'!L162*'7. Network costs'!$I$253</f>
        <v>240.35488078272223</v>
      </c>
      <c r="M129" s="485">
        <f>'8. Routing factors'!M162*'7. Network costs'!$I$254</f>
        <v>7210.6464234816676</v>
      </c>
      <c r="N129" s="485">
        <f>'8. Routing factors'!N162*'7. Network costs'!$I$255</f>
        <v>0</v>
      </c>
      <c r="O129" s="485">
        <f>'8. Routing factors'!O162*'7. Network costs'!$I$256</f>
        <v>0</v>
      </c>
      <c r="P129" s="485">
        <f>'8. Routing factors'!P162*'7. Network costs'!$I$257</f>
        <v>0</v>
      </c>
      <c r="Q129" s="485">
        <f>'8. Routing factors'!Q162*'7. Network costs'!$I$258</f>
        <v>0</v>
      </c>
      <c r="R129" s="485">
        <f>'8. Routing factors'!R162*'7. Network costs'!$I$259</f>
        <v>1281.8926975078523</v>
      </c>
      <c r="S129" s="485">
        <f>'8. Routing factors'!S162*'7. Network costs'!$I$260</f>
        <v>1201.7744039136116</v>
      </c>
      <c r="T129" s="485">
        <f>'8. Routing factors'!T162*'7. Network costs'!$I$261</f>
        <v>0</v>
      </c>
      <c r="U129" s="485">
        <f>'8. Routing factors'!U162*'7. Network costs'!$I$262</f>
        <v>5378.2389859991772</v>
      </c>
      <c r="V129" s="485">
        <f>'8. Routing factors'!V162*'7. Network costs'!$I$263</f>
        <v>0</v>
      </c>
      <c r="W129" s="485">
        <f>'8. Routing factors'!W162*'7. Network costs'!$I$264</f>
        <v>0</v>
      </c>
      <c r="X129" s="485">
        <f>'8. Routing factors'!X162*'7. Network costs'!$I$265</f>
        <v>0</v>
      </c>
      <c r="Y129" s="485">
        <f>'8. Routing factors'!Y162*'7. Network costs'!$I$266</f>
        <v>0</v>
      </c>
      <c r="Z129" s="485">
        <f>'8. Routing factors'!Z162*'7. Network costs'!$I$267</f>
        <v>0</v>
      </c>
      <c r="AA129" s="485">
        <f>'8. Routing factors'!AA162*'7. Network costs'!$I$268</f>
        <v>0</v>
      </c>
      <c r="AB129" s="485">
        <f>'8. Routing factors'!AB162*'7. Network costs'!$I$269</f>
        <v>4759.4823929548375</v>
      </c>
      <c r="AC129" s="485">
        <f>'8. Routing factors'!AC162*'7. Network costs'!$I$270</f>
        <v>6323.564648478955</v>
      </c>
      <c r="AD129" s="485">
        <f>'8. Routing factors'!AD162*'7. Network costs'!$I$271</f>
        <v>0</v>
      </c>
      <c r="AE129" s="485">
        <f>'8. Routing factors'!AE162*'7. Network costs'!$I$272</f>
        <v>0</v>
      </c>
      <c r="AF129" s="485">
        <f>'8. Routing factors'!AF162*'7. Network costs'!$I$273</f>
        <v>0</v>
      </c>
      <c r="AG129" s="485">
        <f>'8. Routing factors'!AG162*'7. Network costs'!$I$274</f>
        <v>0</v>
      </c>
      <c r="AH129" s="485">
        <f>'8. Routing factors'!AH162*'7. Network costs'!$I$275</f>
        <v>0</v>
      </c>
      <c r="AI129" s="485">
        <f>'8. Routing factors'!AI162*'7. Network costs'!$I$276</f>
        <v>19584.704954453213</v>
      </c>
      <c r="AJ129" s="485">
        <f>'8. Routing factors'!AJ162*'7. Network costs'!$I$277</f>
        <v>51287.761350108449</v>
      </c>
      <c r="AK129" s="485">
        <f>'8. Routing factors'!AK162*'7. Network costs'!$I$278</f>
        <v>19049.895887847557</v>
      </c>
      <c r="AL129" s="485">
        <f>'8. Routing factors'!AL162*'7. Network costs'!$I$279</f>
        <v>6100.0123920404621</v>
      </c>
      <c r="AM129" s="485">
        <f>'8. Routing factors'!AM162*'7. Network costs'!$I$280</f>
        <v>7335.6127420639268</v>
      </c>
      <c r="AN129" s="485">
        <f>'8. Routing factors'!AN162*'7. Network costs'!$I$281</f>
        <v>12.606184466936602</v>
      </c>
      <c r="AO129" s="485">
        <f>'8. Routing factors'!AO162*'7. Network costs'!$I$282</f>
        <v>6.1630235171690044</v>
      </c>
      <c r="AP129" s="485">
        <f>'8. Routing factors'!AP162*'7. Network costs'!$I$283</f>
        <v>0</v>
      </c>
      <c r="AQ129" s="485">
        <f>'8. Routing factors'!AQ162*'7. Network costs'!$I$284</f>
        <v>0</v>
      </c>
      <c r="AR129" s="485">
        <f>'8. Routing factors'!AR162*'7. Network costs'!$I$285</f>
        <v>30.815117585845034</v>
      </c>
      <c r="AS129" s="485">
        <f>'8. Routing factors'!AS162*'7. Network costs'!$I$286</f>
        <v>0</v>
      </c>
      <c r="AT129" s="485">
        <f>'8. Routing factors'!AT162*'7. Network costs'!$I$287</f>
        <v>34.476326467478593</v>
      </c>
      <c r="AU129" s="485">
        <f>'8. Routing factors'!AU162*'7. Network costs'!$I$288</f>
        <v>0</v>
      </c>
      <c r="AV129" s="485">
        <f>'8. Routing factors'!AV162*'7. Network costs'!$I$289</f>
        <v>0</v>
      </c>
      <c r="AW129" s="485">
        <f>'8. Routing factors'!AW162*'7. Network costs'!$I$290</f>
        <v>0</v>
      </c>
      <c r="AX129" s="485">
        <f>'8. Routing factors'!AX162*'7. Network costs'!$I$291</f>
        <v>0</v>
      </c>
      <c r="AY129" s="485">
        <f>'8. Routing factors'!AY162*'7. Network costs'!$I$292</f>
        <v>0</v>
      </c>
      <c r="AZ129" s="485">
        <f>'8. Routing factors'!AZ162*'7. Network costs'!$I$293</f>
        <v>0</v>
      </c>
      <c r="BA129" s="485">
        <f>'8. Routing factors'!BA162*'7. Network costs'!$I$294</f>
        <v>0</v>
      </c>
      <c r="BB129" s="485">
        <f>'8. Routing factors'!BB162*'7. Network costs'!$I$295</f>
        <v>0</v>
      </c>
      <c r="BC129" s="485">
        <f>'8. Routing factors'!BC162*'7. Network costs'!$I$296</f>
        <v>0</v>
      </c>
      <c r="BD129" s="485">
        <f>'8. Routing factors'!BD162*'7. Network costs'!$I$297</f>
        <v>0</v>
      </c>
      <c r="BE129" s="485">
        <f>'8. Routing factors'!BE162*'7. Network costs'!$I$298</f>
        <v>0</v>
      </c>
      <c r="BF129" s="485">
        <f>'8. Routing factors'!BF162*'7. Network costs'!$I$299</f>
        <v>0</v>
      </c>
      <c r="BG129" s="485">
        <f>'8. Routing factors'!BG162*'7. Network costs'!$I$300</f>
        <v>0</v>
      </c>
      <c r="BH129" s="245"/>
      <c r="BI129" s="351">
        <f t="shared" si="17"/>
        <v>304261.4316103473</v>
      </c>
      <c r="BJ129" s="486">
        <f>'2. Traffic'!I217</f>
        <v>53.060400000000001</v>
      </c>
      <c r="BK129" s="487">
        <f t="shared" si="18"/>
        <v>5.7342468509537677E-3</v>
      </c>
    </row>
    <row r="130" spans="3:63">
      <c r="C130" s="256" t="str">
        <f t="shared" si="16"/>
        <v>S12</v>
      </c>
      <c r="D130" s="256" t="str">
        <f t="shared" si="16"/>
        <v>Видеоразговори (Video call)</v>
      </c>
      <c r="E130" s="485">
        <f>'8. Routing factors'!E163*'7. Network costs'!$I$246</f>
        <v>1353421.6818374661</v>
      </c>
      <c r="F130" s="485">
        <f>'8. Routing factors'!F163*'7. Network costs'!$I$247</f>
        <v>887889.32480090007</v>
      </c>
      <c r="G130" s="485">
        <f>'8. Routing factors'!G163*'7. Network costs'!$I$248</f>
        <v>1541126.8942040328</v>
      </c>
      <c r="H130" s="485">
        <f>'8. Routing factors'!H163*'7. Network costs'!$I$249</f>
        <v>489578.86375581002</v>
      </c>
      <c r="I130" s="485">
        <f>'8. Routing factors'!I163*'7. Network costs'!$I$250</f>
        <v>1710639.0783287098</v>
      </c>
      <c r="J130" s="485">
        <f>'8. Routing factors'!J163*'7. Network costs'!$I$251</f>
        <v>109272.24060475032</v>
      </c>
      <c r="K130" s="485">
        <f>'8. Routing factors'!K163*'7. Network costs'!$I$252</f>
        <v>60538.907034116346</v>
      </c>
      <c r="L130" s="485">
        <f>'8. Routing factors'!L163*'7. Network costs'!$I$253</f>
        <v>8450.2707169606292</v>
      </c>
      <c r="M130" s="485">
        <f>'8. Routing factors'!M163*'7. Network costs'!$I$254</f>
        <v>253508.12150881888</v>
      </c>
      <c r="N130" s="485">
        <f>'8. Routing factors'!N163*'7. Network costs'!$I$255</f>
        <v>0</v>
      </c>
      <c r="O130" s="485">
        <f>'8. Routing factors'!O163*'7. Network costs'!$I$256</f>
        <v>0</v>
      </c>
      <c r="P130" s="485">
        <f>'8. Routing factors'!P163*'7. Network costs'!$I$257</f>
        <v>0</v>
      </c>
      <c r="Q130" s="485">
        <f>'8. Routing factors'!Q163*'7. Network costs'!$I$258</f>
        <v>0</v>
      </c>
      <c r="R130" s="485">
        <f>'8. Routing factors'!R163*'7. Network costs'!$I$259</f>
        <v>45068.110490456704</v>
      </c>
      <c r="S130" s="485">
        <f>'8. Routing factors'!S163*'7. Network costs'!$I$260</f>
        <v>42251.353584803161</v>
      </c>
      <c r="T130" s="485">
        <f>'8. Routing factors'!T163*'7. Network costs'!$I$261</f>
        <v>0</v>
      </c>
      <c r="U130" s="485">
        <f>'8. Routing factors'!U163*'7. Network costs'!$I$262</f>
        <v>189085.30279977506</v>
      </c>
      <c r="V130" s="485">
        <f>'8. Routing factors'!V163*'7. Network costs'!$I$263</f>
        <v>0</v>
      </c>
      <c r="W130" s="485">
        <f>'8. Routing factors'!W163*'7. Network costs'!$I$264</f>
        <v>335250.44258359831</v>
      </c>
      <c r="X130" s="485">
        <f>'8. Routing factors'!X163*'7. Network costs'!$I$265</f>
        <v>0</v>
      </c>
      <c r="Y130" s="485">
        <f>'8. Routing factors'!Y163*'7. Network costs'!$I$266</f>
        <v>0</v>
      </c>
      <c r="Z130" s="485">
        <f>'8. Routing factors'!Z163*'7. Network costs'!$I$267</f>
        <v>0</v>
      </c>
      <c r="AA130" s="485">
        <f>'8. Routing factors'!AA163*'7. Network costs'!$I$268</f>
        <v>0</v>
      </c>
      <c r="AB130" s="485">
        <f>'8. Routing factors'!AB163*'7. Network costs'!$I$269</f>
        <v>167331.38333659782</v>
      </c>
      <c r="AC130" s="485">
        <f>'8. Routing factors'!AC163*'7. Network costs'!$I$270</f>
        <v>222320.566163807</v>
      </c>
      <c r="AD130" s="485">
        <f>'8. Routing factors'!AD163*'7. Network costs'!$I$271</f>
        <v>0</v>
      </c>
      <c r="AE130" s="485">
        <f>'8. Routing factors'!AE163*'7. Network costs'!$I$272</f>
        <v>0</v>
      </c>
      <c r="AF130" s="485">
        <f>'8. Routing factors'!AF163*'7. Network costs'!$I$273</f>
        <v>0</v>
      </c>
      <c r="AG130" s="485">
        <f>'8. Routing factors'!AG163*'7. Network costs'!$I$274</f>
        <v>0</v>
      </c>
      <c r="AH130" s="485">
        <f>'8. Routing factors'!AH163*'7. Network costs'!$I$275</f>
        <v>0</v>
      </c>
      <c r="AI130" s="485">
        <f>'8. Routing factors'!AI163*'7. Network costs'!$I$276</f>
        <v>688548.77520268073</v>
      </c>
      <c r="AJ130" s="485">
        <f>'8. Routing factors'!AJ163*'7. Network costs'!$I$277</f>
        <v>1803148.1884783132</v>
      </c>
      <c r="AK130" s="485">
        <f>'8. Routing factors'!AK163*'7. Network costs'!$I$278</f>
        <v>669746.23880322988</v>
      </c>
      <c r="AL130" s="485">
        <f>'8. Routing factors'!AL163*'7. Network costs'!$I$279</f>
        <v>214461.03329249253</v>
      </c>
      <c r="AM130" s="485">
        <f>'8. Routing factors'!AM163*'7. Network costs'!$I$280</f>
        <v>257901.6217326677</v>
      </c>
      <c r="AN130" s="485">
        <f>'8. Routing factors'!AN163*'7. Network costs'!$I$281</f>
        <v>443.20161548895766</v>
      </c>
      <c r="AO130" s="485">
        <f>'8. Routing factors'!AO163*'7. Network costs'!$I$282</f>
        <v>216.67634535015699</v>
      </c>
      <c r="AP130" s="485">
        <f>'8. Routing factors'!AP163*'7. Network costs'!$I$283</f>
        <v>0</v>
      </c>
      <c r="AQ130" s="485">
        <f>'8. Routing factors'!AQ163*'7. Network costs'!$I$284</f>
        <v>0</v>
      </c>
      <c r="AR130" s="485">
        <f>'8. Routing factors'!AR163*'7. Network costs'!$I$285</f>
        <v>1083.3817267507854</v>
      </c>
      <c r="AS130" s="485">
        <f>'8. Routing factors'!AS163*'7. Network costs'!$I$286</f>
        <v>0</v>
      </c>
      <c r="AT130" s="485">
        <f>'8. Routing factors'!AT163*'7. Network costs'!$I$287</f>
        <v>1212.1005865484026</v>
      </c>
      <c r="AU130" s="485">
        <f>'8. Routing factors'!AU163*'7. Network costs'!$I$288</f>
        <v>0</v>
      </c>
      <c r="AV130" s="485">
        <f>'8. Routing factors'!AV163*'7. Network costs'!$I$289</f>
        <v>8596.2737892217501</v>
      </c>
      <c r="AW130" s="485">
        <f>'8. Routing factors'!AW163*'7. Network costs'!$I$290</f>
        <v>0</v>
      </c>
      <c r="AX130" s="485">
        <f>'8. Routing factors'!AX163*'7. Network costs'!$I$291</f>
        <v>0</v>
      </c>
      <c r="AY130" s="485">
        <f>'8. Routing factors'!AY163*'7. Network costs'!$I$292</f>
        <v>0</v>
      </c>
      <c r="AZ130" s="485">
        <f>'8. Routing factors'!AZ163*'7. Network costs'!$I$293</f>
        <v>0</v>
      </c>
      <c r="BA130" s="485">
        <f>'8. Routing factors'!BA163*'7. Network costs'!$I$294</f>
        <v>0</v>
      </c>
      <c r="BB130" s="485">
        <f>'8. Routing factors'!BB163*'7. Network costs'!$I$295</f>
        <v>0</v>
      </c>
      <c r="BC130" s="485">
        <f>'8. Routing factors'!BC163*'7. Network costs'!$I$296</f>
        <v>0</v>
      </c>
      <c r="BD130" s="485">
        <f>'8. Routing factors'!BD163*'7. Network costs'!$I$297</f>
        <v>0</v>
      </c>
      <c r="BE130" s="485">
        <f>'8. Routing factors'!BE163*'7. Network costs'!$I$298</f>
        <v>0</v>
      </c>
      <c r="BF130" s="485">
        <f>'8. Routing factors'!BF163*'7. Network costs'!$I$299</f>
        <v>0</v>
      </c>
      <c r="BG130" s="485">
        <f>'8. Routing factors'!BG163*'7. Network costs'!$I$300</f>
        <v>0</v>
      </c>
      <c r="BH130" s="245"/>
      <c r="BI130" s="351">
        <f t="shared" si="17"/>
        <v>11061090.033323348</v>
      </c>
      <c r="BJ130" s="486">
        <f>'2. Traffic'!I218</f>
        <v>53.060400000000001</v>
      </c>
      <c r="BK130" s="487">
        <f t="shared" si="18"/>
        <v>0.20846224365672605</v>
      </c>
    </row>
    <row r="131" spans="3:63">
      <c r="C131" s="256" t="str">
        <f t="shared" si="16"/>
        <v>S13</v>
      </c>
      <c r="D131" s="256" t="str">
        <f t="shared" si="16"/>
        <v>MMS в мрежата (MMS on net)</v>
      </c>
      <c r="E131" s="485">
        <f>'8. Routing factors'!E164*'7. Network costs'!$I$246</f>
        <v>8070.7933259027332</v>
      </c>
      <c r="F131" s="485">
        <f>'8. Routing factors'!F164*'7. Network costs'!$I$247</f>
        <v>5294.7069881535699</v>
      </c>
      <c r="G131" s="485">
        <f>'8. Routing factors'!G164*'7. Network costs'!$I$248</f>
        <v>9190.1266390416986</v>
      </c>
      <c r="H131" s="485">
        <f>'8. Routing factors'!H164*'7. Network costs'!$I$249</f>
        <v>2919.4816952680899</v>
      </c>
      <c r="I131" s="485">
        <f>'8. Routing factors'!I164*'7. Network costs'!$I$250</f>
        <v>10200.970356600033</v>
      </c>
      <c r="J131" s="485">
        <f>'8. Routing factors'!J164*'7. Network costs'!$I$251</f>
        <v>651.617808414249</v>
      </c>
      <c r="K131" s="485">
        <f>'8. Routing factors'!K164*'7. Network costs'!$I$252</f>
        <v>240.67246909824928</v>
      </c>
      <c r="L131" s="485">
        <f>'8. Routing factors'!L164*'7. Network costs'!$I$253</f>
        <v>25.195543052009199</v>
      </c>
      <c r="M131" s="485">
        <f>'8. Routing factors'!M164*'7. Network costs'!$I$254</f>
        <v>755.86629156027607</v>
      </c>
      <c r="N131" s="485">
        <f>'8. Routing factors'!N164*'7. Network costs'!$I$255</f>
        <v>0</v>
      </c>
      <c r="O131" s="485">
        <f>'8. Routing factors'!O164*'7. Network costs'!$I$256</f>
        <v>0</v>
      </c>
      <c r="P131" s="485">
        <f>'8. Routing factors'!P164*'7. Network costs'!$I$257</f>
        <v>777168.9736505074</v>
      </c>
      <c r="Q131" s="485">
        <f>'8. Routing factors'!Q164*'7. Network costs'!$I$258</f>
        <v>0</v>
      </c>
      <c r="R131" s="485">
        <f>'8. Routing factors'!R164*'7. Network costs'!$I$259</f>
        <v>134.37622961071577</v>
      </c>
      <c r="S131" s="485">
        <f>'8. Routing factors'!S164*'7. Network costs'!$I$260</f>
        <v>125.97771526004604</v>
      </c>
      <c r="T131" s="485">
        <f>'8. Routing factors'!T164*'7. Network costs'!$I$261</f>
        <v>7349.6581927307498</v>
      </c>
      <c r="U131" s="485">
        <f>'8. Routing factors'!U164*'7. Network costs'!$I$262</f>
        <v>563.78156946283843</v>
      </c>
      <c r="V131" s="485">
        <f>'8. Routing factors'!V164*'7. Network costs'!$I$263</f>
        <v>0</v>
      </c>
      <c r="W131" s="485">
        <f>'8. Routing factors'!W164*'7. Network costs'!$I$264</f>
        <v>0</v>
      </c>
      <c r="X131" s="485">
        <f>'8. Routing factors'!X164*'7. Network costs'!$I$265</f>
        <v>0</v>
      </c>
      <c r="Y131" s="485">
        <f>'8. Routing factors'!Y164*'7. Network costs'!$I$266</f>
        <v>0</v>
      </c>
      <c r="Z131" s="485">
        <f>'8. Routing factors'!Z164*'7. Network costs'!$I$267</f>
        <v>0</v>
      </c>
      <c r="AA131" s="485">
        <f>'8. Routing factors'!AA164*'7. Network costs'!$I$268</f>
        <v>0</v>
      </c>
      <c r="AB131" s="485">
        <f>'8. Routing factors'!AB164*'7. Network costs'!$I$269</f>
        <v>997.83905487134655</v>
      </c>
      <c r="AC131" s="485">
        <f>'8. Routing factors'!AC164*'7. Network costs'!$I$270</f>
        <v>1325.7533595662098</v>
      </c>
      <c r="AD131" s="485">
        <f>'8. Routing factors'!AD164*'7. Network costs'!$I$271</f>
        <v>0</v>
      </c>
      <c r="AE131" s="485">
        <f>'8. Routing factors'!AE164*'7. Network costs'!$I$272</f>
        <v>0</v>
      </c>
      <c r="AF131" s="485">
        <f>'8. Routing factors'!AF164*'7. Network costs'!$I$273</f>
        <v>0</v>
      </c>
      <c r="AG131" s="485">
        <f>'8. Routing factors'!AG164*'7. Network costs'!$I$274</f>
        <v>0</v>
      </c>
      <c r="AH131" s="485">
        <f>'8. Routing factors'!AH164*'7. Network costs'!$I$275</f>
        <v>0</v>
      </c>
      <c r="AI131" s="485">
        <f>'8. Routing factors'!AI164*'7. Network costs'!$I$276</f>
        <v>4105.9892375299323</v>
      </c>
      <c r="AJ131" s="485">
        <f>'8. Routing factors'!AJ164*'7. Network costs'!$I$277</f>
        <v>10752.625408975855</v>
      </c>
      <c r="AK131" s="485">
        <f>'8. Routing factors'!AK164*'7. Network costs'!$I$278</f>
        <v>3993.8649917614543</v>
      </c>
      <c r="AL131" s="485">
        <f>'8. Routing factors'!AL164*'7. Network costs'!$I$279</f>
        <v>1278.884991566963</v>
      </c>
      <c r="AM131" s="485">
        <f>'8. Routing factors'!AM164*'7. Network costs'!$I$280</f>
        <v>1537.9321281402906</v>
      </c>
      <c r="AN131" s="485">
        <f>'8. Routing factors'!AN164*'7. Network costs'!$I$281</f>
        <v>1.321461259384181</v>
      </c>
      <c r="AO131" s="485">
        <f>'8. Routing factors'!AO164*'7. Network costs'!$I$282</f>
        <v>0.64604772681004385</v>
      </c>
      <c r="AP131" s="485">
        <f>'8. Routing factors'!AP164*'7. Network costs'!$I$283</f>
        <v>0</v>
      </c>
      <c r="AQ131" s="485">
        <f>'8. Routing factors'!AQ164*'7. Network costs'!$I$284</f>
        <v>5434.816724288934</v>
      </c>
      <c r="AR131" s="485">
        <f>'8. Routing factors'!AR164*'7. Network costs'!$I$285</f>
        <v>3.2302386340502212</v>
      </c>
      <c r="AS131" s="485">
        <f>'8. Routing factors'!AS164*'7. Network costs'!$I$286</f>
        <v>12.84921510570463</v>
      </c>
      <c r="AT131" s="485">
        <f>'8. Routing factors'!AT164*'7. Network costs'!$I$287</f>
        <v>3.6140300748530647</v>
      </c>
      <c r="AU131" s="485">
        <f>'8. Routing factors'!AU164*'7. Network costs'!$I$288</f>
        <v>0</v>
      </c>
      <c r="AV131" s="485">
        <f>'8. Routing factors'!AV164*'7. Network costs'!$I$289</f>
        <v>0</v>
      </c>
      <c r="AW131" s="485">
        <f>'8. Routing factors'!AW164*'7. Network costs'!$I$290</f>
        <v>0</v>
      </c>
      <c r="AX131" s="485">
        <f>'8. Routing factors'!AX164*'7. Network costs'!$I$291</f>
        <v>0</v>
      </c>
      <c r="AY131" s="485">
        <f>'8. Routing factors'!AY164*'7. Network costs'!$I$292</f>
        <v>0</v>
      </c>
      <c r="AZ131" s="485">
        <f>'8. Routing factors'!AZ164*'7. Network costs'!$I$293</f>
        <v>0</v>
      </c>
      <c r="BA131" s="485">
        <f>'8. Routing factors'!BA164*'7. Network costs'!$I$294</f>
        <v>0</v>
      </c>
      <c r="BB131" s="485">
        <f>'8. Routing factors'!BB164*'7. Network costs'!$I$295</f>
        <v>0</v>
      </c>
      <c r="BC131" s="485">
        <f>'8. Routing factors'!BC164*'7. Network costs'!$I$296</f>
        <v>0</v>
      </c>
      <c r="BD131" s="485">
        <f>'8. Routing factors'!BD164*'7. Network costs'!$I$297</f>
        <v>0</v>
      </c>
      <c r="BE131" s="485">
        <f>'8. Routing factors'!BE164*'7. Network costs'!$I$298</f>
        <v>0</v>
      </c>
      <c r="BF131" s="485">
        <f>'8. Routing factors'!BF164*'7. Network costs'!$I$299</f>
        <v>0</v>
      </c>
      <c r="BG131" s="485">
        <f>'8. Routing factors'!BG164*'7. Network costs'!$I$300</f>
        <v>0</v>
      </c>
      <c r="BH131" s="245"/>
      <c r="BI131" s="351">
        <f t="shared" si="17"/>
        <v>852141.56536416465</v>
      </c>
      <c r="BJ131" s="486">
        <f>'2. Traffic'!I219</f>
        <v>10.612080000000001</v>
      </c>
      <c r="BK131" s="487">
        <f t="shared" si="18"/>
        <v>8.0299202923853258E-2</v>
      </c>
    </row>
    <row r="132" spans="3:63">
      <c r="C132" s="256" t="str">
        <f t="shared" si="16"/>
        <v>S14</v>
      </c>
      <c r="D132" s="256" t="str">
        <f t="shared" si="16"/>
        <v>Изходящи MMS към други мрежи (MMS outgoing to other network)</v>
      </c>
      <c r="E132" s="485">
        <f>'8. Routing factors'!E165*'7. Network costs'!$I$246</f>
        <v>4035.3966629513666</v>
      </c>
      <c r="F132" s="485">
        <f>'8. Routing factors'!F165*'7. Network costs'!$I$247</f>
        <v>2647.353494076785</v>
      </c>
      <c r="G132" s="485">
        <f>'8. Routing factors'!G165*'7. Network costs'!$I$248</f>
        <v>4595.0633195208493</v>
      </c>
      <c r="H132" s="485">
        <f>'8. Routing factors'!H165*'7. Network costs'!$I$249</f>
        <v>1459.7408476340449</v>
      </c>
      <c r="I132" s="485">
        <f>'8. Routing factors'!I165*'7. Network costs'!$I$250</f>
        <v>5100.4851783000167</v>
      </c>
      <c r="J132" s="485">
        <f>'8. Routing factors'!J165*'7. Network costs'!$I$251</f>
        <v>325.8089042071245</v>
      </c>
      <c r="K132" s="485">
        <f>'8. Routing factors'!K165*'7. Network costs'!$I$252</f>
        <v>180.50435182368699</v>
      </c>
      <c r="L132" s="485">
        <f>'8. Routing factors'!L165*'7. Network costs'!$I$253</f>
        <v>25.195543052009199</v>
      </c>
      <c r="M132" s="485">
        <f>'8. Routing factors'!M165*'7. Network costs'!$I$254</f>
        <v>755.86629156027607</v>
      </c>
      <c r="N132" s="485">
        <f>'8. Routing factors'!N165*'7. Network costs'!$I$255</f>
        <v>0</v>
      </c>
      <c r="O132" s="485">
        <f>'8. Routing factors'!O165*'7. Network costs'!$I$256</f>
        <v>0</v>
      </c>
      <c r="P132" s="485">
        <f>'8. Routing factors'!P165*'7. Network costs'!$I$257</f>
        <v>777168.9736505074</v>
      </c>
      <c r="Q132" s="485">
        <f>'8. Routing factors'!Q165*'7. Network costs'!$I$258</f>
        <v>0</v>
      </c>
      <c r="R132" s="485">
        <f>'8. Routing factors'!R165*'7. Network costs'!$I$259</f>
        <v>134.37622961071577</v>
      </c>
      <c r="S132" s="485">
        <f>'8. Routing factors'!S165*'7. Network costs'!$I$260</f>
        <v>125.97771526004604</v>
      </c>
      <c r="T132" s="485">
        <f>'8. Routing factors'!T165*'7. Network costs'!$I$261</f>
        <v>7349.6581927307498</v>
      </c>
      <c r="U132" s="485">
        <f>'8. Routing factors'!U165*'7. Network costs'!$I$262</f>
        <v>563.78156946283843</v>
      </c>
      <c r="V132" s="485">
        <f>'8. Routing factors'!V165*'7. Network costs'!$I$263</f>
        <v>0</v>
      </c>
      <c r="W132" s="485">
        <f>'8. Routing factors'!W165*'7. Network costs'!$I$264</f>
        <v>999.5912843793858</v>
      </c>
      <c r="X132" s="485">
        <f>'8. Routing factors'!X165*'7. Network costs'!$I$265</f>
        <v>0</v>
      </c>
      <c r="Y132" s="485">
        <f>'8. Routing factors'!Y165*'7. Network costs'!$I$266</f>
        <v>0</v>
      </c>
      <c r="Z132" s="485">
        <f>'8. Routing factors'!Z165*'7. Network costs'!$I$267</f>
        <v>0</v>
      </c>
      <c r="AA132" s="485">
        <f>'8. Routing factors'!AA165*'7. Network costs'!$I$268</f>
        <v>0</v>
      </c>
      <c r="AB132" s="485">
        <f>'8. Routing factors'!AB165*'7. Network costs'!$I$269</f>
        <v>498.91952743567327</v>
      </c>
      <c r="AC132" s="485">
        <f>'8. Routing factors'!AC165*'7. Network costs'!$I$270</f>
        <v>662.87667978310492</v>
      </c>
      <c r="AD132" s="485">
        <f>'8. Routing factors'!AD165*'7. Network costs'!$I$271</f>
        <v>0</v>
      </c>
      <c r="AE132" s="485">
        <f>'8. Routing factors'!AE165*'7. Network costs'!$I$272</f>
        <v>0</v>
      </c>
      <c r="AF132" s="485">
        <f>'8. Routing factors'!AF165*'7. Network costs'!$I$273</f>
        <v>0</v>
      </c>
      <c r="AG132" s="485">
        <f>'8. Routing factors'!AG165*'7. Network costs'!$I$274</f>
        <v>0</v>
      </c>
      <c r="AH132" s="485">
        <f>'8. Routing factors'!AH165*'7. Network costs'!$I$275</f>
        <v>0</v>
      </c>
      <c r="AI132" s="485">
        <f>'8. Routing factors'!AI165*'7. Network costs'!$I$276</f>
        <v>2052.9946187649662</v>
      </c>
      <c r="AJ132" s="485">
        <f>'8. Routing factors'!AJ165*'7. Network costs'!$I$277</f>
        <v>5376.3127044879275</v>
      </c>
      <c r="AK132" s="485">
        <f>'8. Routing factors'!AK165*'7. Network costs'!$I$278</f>
        <v>1996.9324958807272</v>
      </c>
      <c r="AL132" s="485">
        <f>'8. Routing factors'!AL165*'7. Network costs'!$I$279</f>
        <v>639.44249578348149</v>
      </c>
      <c r="AM132" s="485">
        <f>'8. Routing factors'!AM165*'7. Network costs'!$I$280</f>
        <v>768.96606407014531</v>
      </c>
      <c r="AN132" s="485">
        <f>'8. Routing factors'!AN165*'7. Network costs'!$I$281</f>
        <v>1.321461259384181</v>
      </c>
      <c r="AO132" s="485">
        <f>'8. Routing factors'!AO165*'7. Network costs'!$I$282</f>
        <v>0.64604772681004385</v>
      </c>
      <c r="AP132" s="485">
        <f>'8. Routing factors'!AP165*'7. Network costs'!$I$283</f>
        <v>0</v>
      </c>
      <c r="AQ132" s="485">
        <f>'8. Routing factors'!AQ165*'7. Network costs'!$I$284</f>
        <v>5434.816724288934</v>
      </c>
      <c r="AR132" s="485">
        <f>'8. Routing factors'!AR165*'7. Network costs'!$I$285</f>
        <v>3.2302386340502212</v>
      </c>
      <c r="AS132" s="485">
        <f>'8. Routing factors'!AS165*'7. Network costs'!$I$286</f>
        <v>12.84921510570463</v>
      </c>
      <c r="AT132" s="485">
        <f>'8. Routing factors'!AT165*'7. Network costs'!$I$287</f>
        <v>3.6140300748530647</v>
      </c>
      <c r="AU132" s="485">
        <f>'8. Routing factors'!AU165*'7. Network costs'!$I$288</f>
        <v>0</v>
      </c>
      <c r="AV132" s="485">
        <f>'8. Routing factors'!AV165*'7. Network costs'!$I$289</f>
        <v>25.630869542259656</v>
      </c>
      <c r="AW132" s="485">
        <f>'8. Routing factors'!AW165*'7. Network costs'!$I$290</f>
        <v>0</v>
      </c>
      <c r="AX132" s="485">
        <f>'8. Routing factors'!AX165*'7. Network costs'!$I$291</f>
        <v>0</v>
      </c>
      <c r="AY132" s="485">
        <f>'8. Routing factors'!AY165*'7. Network costs'!$I$292</f>
        <v>0</v>
      </c>
      <c r="AZ132" s="485">
        <f>'8. Routing factors'!AZ165*'7. Network costs'!$I$293</f>
        <v>0</v>
      </c>
      <c r="BA132" s="485">
        <f>'8. Routing factors'!BA165*'7. Network costs'!$I$294</f>
        <v>0</v>
      </c>
      <c r="BB132" s="485">
        <f>'8. Routing factors'!BB165*'7. Network costs'!$I$295</f>
        <v>0</v>
      </c>
      <c r="BC132" s="485">
        <f>'8. Routing factors'!BC165*'7. Network costs'!$I$296</f>
        <v>0</v>
      </c>
      <c r="BD132" s="485">
        <f>'8. Routing factors'!BD165*'7. Network costs'!$I$297</f>
        <v>0</v>
      </c>
      <c r="BE132" s="485">
        <f>'8. Routing factors'!BE165*'7. Network costs'!$I$298</f>
        <v>0</v>
      </c>
      <c r="BF132" s="485">
        <f>'8. Routing factors'!BF165*'7. Network costs'!$I$299</f>
        <v>0</v>
      </c>
      <c r="BG132" s="485">
        <f>'8. Routing factors'!BG165*'7. Network costs'!$I$300</f>
        <v>0</v>
      </c>
      <c r="BH132" s="245"/>
      <c r="BI132" s="351">
        <f t="shared" si="17"/>
        <v>822946.32640791545</v>
      </c>
      <c r="BJ132" s="486">
        <f>'2. Traffic'!I220</f>
        <v>10.612080000000001</v>
      </c>
      <c r="BK132" s="487">
        <f t="shared" si="18"/>
        <v>7.7548070350762097E-2</v>
      </c>
    </row>
    <row r="133" spans="3:63">
      <c r="C133" s="256" t="str">
        <f t="shared" si="16"/>
        <v>S15</v>
      </c>
      <c r="D133" s="256" t="str">
        <f t="shared" si="16"/>
        <v>Входящи MMS от други мрежи (MMS incoming from other network)</v>
      </c>
      <c r="E133" s="485">
        <f>'8. Routing factors'!E166*'7. Network costs'!$I$246</f>
        <v>4035.3966629513666</v>
      </c>
      <c r="F133" s="485">
        <f>'8. Routing factors'!F166*'7. Network costs'!$I$247</f>
        <v>2647.353494076785</v>
      </c>
      <c r="G133" s="485">
        <f>'8. Routing factors'!G166*'7. Network costs'!$I$248</f>
        <v>4595.0633195208493</v>
      </c>
      <c r="H133" s="485">
        <f>'8. Routing factors'!H166*'7. Network costs'!$I$249</f>
        <v>1459.7408476340449</v>
      </c>
      <c r="I133" s="485">
        <f>'8. Routing factors'!I166*'7. Network costs'!$I$250</f>
        <v>5100.4851783000167</v>
      </c>
      <c r="J133" s="485">
        <f>'8. Routing factors'!J166*'7. Network costs'!$I$251</f>
        <v>325.8089042071245</v>
      </c>
      <c r="K133" s="485">
        <f>'8. Routing factors'!K166*'7. Network costs'!$I$252</f>
        <v>180.50435182368699</v>
      </c>
      <c r="L133" s="485">
        <f>'8. Routing factors'!L166*'7. Network costs'!$I$253</f>
        <v>25.195543052009199</v>
      </c>
      <c r="M133" s="485">
        <f>'8. Routing factors'!M166*'7. Network costs'!$I$254</f>
        <v>755.86629156027607</v>
      </c>
      <c r="N133" s="485">
        <f>'8. Routing factors'!N166*'7. Network costs'!$I$255</f>
        <v>0</v>
      </c>
      <c r="O133" s="485">
        <f>'8. Routing factors'!O166*'7. Network costs'!$I$256</f>
        <v>0</v>
      </c>
      <c r="P133" s="485">
        <f>'8. Routing factors'!P166*'7. Network costs'!$I$257</f>
        <v>777168.9736505074</v>
      </c>
      <c r="Q133" s="485">
        <f>'8. Routing factors'!Q166*'7. Network costs'!$I$258</f>
        <v>0</v>
      </c>
      <c r="R133" s="485">
        <f>'8. Routing factors'!R166*'7. Network costs'!$I$259</f>
        <v>134.37622961071577</v>
      </c>
      <c r="S133" s="485">
        <f>'8. Routing factors'!S166*'7. Network costs'!$I$260</f>
        <v>125.97771526004604</v>
      </c>
      <c r="T133" s="485">
        <f>'8. Routing factors'!T166*'7. Network costs'!$I$261</f>
        <v>7349.6581927307498</v>
      </c>
      <c r="U133" s="485">
        <f>'8. Routing factors'!U166*'7. Network costs'!$I$262</f>
        <v>0</v>
      </c>
      <c r="V133" s="485">
        <f>'8. Routing factors'!V166*'7. Network costs'!$I$263</f>
        <v>1518.4488767417749</v>
      </c>
      <c r="W133" s="485">
        <f>'8. Routing factors'!W166*'7. Network costs'!$I$264</f>
        <v>999.5912843793858</v>
      </c>
      <c r="X133" s="485">
        <f>'8. Routing factors'!X166*'7. Network costs'!$I$265</f>
        <v>0</v>
      </c>
      <c r="Y133" s="485">
        <f>'8. Routing factors'!Y166*'7. Network costs'!$I$266</f>
        <v>0</v>
      </c>
      <c r="Z133" s="485">
        <f>'8. Routing factors'!Z166*'7. Network costs'!$I$267</f>
        <v>0</v>
      </c>
      <c r="AA133" s="485">
        <f>'8. Routing factors'!AA166*'7. Network costs'!$I$268</f>
        <v>0</v>
      </c>
      <c r="AB133" s="485">
        <f>'8. Routing factors'!AB166*'7. Network costs'!$I$269</f>
        <v>498.91952743567327</v>
      </c>
      <c r="AC133" s="485">
        <f>'8. Routing factors'!AC166*'7. Network costs'!$I$270</f>
        <v>662.87667978310492</v>
      </c>
      <c r="AD133" s="485">
        <f>'8. Routing factors'!AD166*'7. Network costs'!$I$271</f>
        <v>0</v>
      </c>
      <c r="AE133" s="485">
        <f>'8. Routing factors'!AE166*'7. Network costs'!$I$272</f>
        <v>0</v>
      </c>
      <c r="AF133" s="485">
        <f>'8. Routing factors'!AF166*'7. Network costs'!$I$273</f>
        <v>0</v>
      </c>
      <c r="AG133" s="485">
        <f>'8. Routing factors'!AG166*'7. Network costs'!$I$274</f>
        <v>0</v>
      </c>
      <c r="AH133" s="485">
        <f>'8. Routing factors'!AH166*'7. Network costs'!$I$275</f>
        <v>0</v>
      </c>
      <c r="AI133" s="485">
        <f>'8. Routing factors'!AI166*'7. Network costs'!$I$276</f>
        <v>2052.9946187649662</v>
      </c>
      <c r="AJ133" s="485">
        <f>'8. Routing factors'!AJ166*'7. Network costs'!$I$277</f>
        <v>5376.3127044879275</v>
      </c>
      <c r="AK133" s="485">
        <f>'8. Routing factors'!AK166*'7. Network costs'!$I$278</f>
        <v>1996.9324958807272</v>
      </c>
      <c r="AL133" s="485">
        <f>'8. Routing factors'!AL166*'7. Network costs'!$I$279</f>
        <v>639.44249578348149</v>
      </c>
      <c r="AM133" s="485">
        <f>'8. Routing factors'!AM166*'7. Network costs'!$I$280</f>
        <v>768.96606407014531</v>
      </c>
      <c r="AN133" s="485">
        <f>'8. Routing factors'!AN166*'7. Network costs'!$I$281</f>
        <v>1.321461259384181</v>
      </c>
      <c r="AO133" s="485">
        <f>'8. Routing factors'!AO166*'7. Network costs'!$I$282</f>
        <v>0.64604772681004385</v>
      </c>
      <c r="AP133" s="485">
        <f>'8. Routing factors'!AP166*'7. Network costs'!$I$283</f>
        <v>0</v>
      </c>
      <c r="AQ133" s="485">
        <f>'8. Routing factors'!AQ166*'7. Network costs'!$I$284</f>
        <v>5434.816724288934</v>
      </c>
      <c r="AR133" s="485">
        <f>'8. Routing factors'!AR166*'7. Network costs'!$I$285</f>
        <v>3.2302386340502212</v>
      </c>
      <c r="AS133" s="485">
        <f>'8. Routing factors'!AS166*'7. Network costs'!$I$286</f>
        <v>12.84921510570463</v>
      </c>
      <c r="AT133" s="485">
        <f>'8. Routing factors'!AT166*'7. Network costs'!$I$287</f>
        <v>0</v>
      </c>
      <c r="AU133" s="485">
        <f>'8. Routing factors'!AU166*'7. Network costs'!$I$288</f>
        <v>2.6546644391664453</v>
      </c>
      <c r="AV133" s="485">
        <f>'8. Routing factors'!AV166*'7. Network costs'!$I$289</f>
        <v>25.630869542259656</v>
      </c>
      <c r="AW133" s="485">
        <f>'8. Routing factors'!AW166*'7. Network costs'!$I$290</f>
        <v>0</v>
      </c>
      <c r="AX133" s="485">
        <f>'8. Routing factors'!AX166*'7. Network costs'!$I$291</f>
        <v>0</v>
      </c>
      <c r="AY133" s="485">
        <f>'8. Routing factors'!AY166*'7. Network costs'!$I$292</f>
        <v>0</v>
      </c>
      <c r="AZ133" s="485">
        <f>'8. Routing factors'!AZ166*'7. Network costs'!$I$293</f>
        <v>0</v>
      </c>
      <c r="BA133" s="485">
        <f>'8. Routing factors'!BA166*'7. Network costs'!$I$294</f>
        <v>0</v>
      </c>
      <c r="BB133" s="485">
        <f>'8. Routing factors'!BB166*'7. Network costs'!$I$295</f>
        <v>0</v>
      </c>
      <c r="BC133" s="485">
        <f>'8. Routing factors'!BC166*'7. Network costs'!$I$296</f>
        <v>0</v>
      </c>
      <c r="BD133" s="485">
        <f>'8. Routing factors'!BD166*'7. Network costs'!$I$297</f>
        <v>0</v>
      </c>
      <c r="BE133" s="485">
        <f>'8. Routing factors'!BE166*'7. Network costs'!$I$298</f>
        <v>0</v>
      </c>
      <c r="BF133" s="485">
        <f>'8. Routing factors'!BF166*'7. Network costs'!$I$299</f>
        <v>0</v>
      </c>
      <c r="BG133" s="485">
        <f>'8. Routing factors'!BG166*'7. Network costs'!$I$300</f>
        <v>0</v>
      </c>
      <c r="BH133" s="245"/>
      <c r="BI133" s="351">
        <f t="shared" si="17"/>
        <v>823900.03434955864</v>
      </c>
      <c r="BJ133" s="486">
        <f>'2. Traffic'!I221</f>
        <v>10.612080000000001</v>
      </c>
      <c r="BK133" s="487">
        <f t="shared" si="18"/>
        <v>7.7637940380166623E-2</v>
      </c>
    </row>
    <row r="134" spans="3:63">
      <c r="C134" s="256" t="str">
        <f t="shared" si="16"/>
        <v>S16</v>
      </c>
      <c r="D134" s="256" t="str">
        <f t="shared" si="16"/>
        <v>SMS в мрежата (SMS on net)</v>
      </c>
      <c r="E134" s="485">
        <f>'8. Routing factors'!E167*'7. Network costs'!$I$246</f>
        <v>436.70810862785055</v>
      </c>
      <c r="F134" s="485">
        <f>'8. Routing factors'!F167*'7. Network costs'!$I$247</f>
        <v>286.49494308251036</v>
      </c>
      <c r="G134" s="485">
        <f>'8. Routing factors'!G167*'7. Network costs'!$I$248</f>
        <v>497.27488494910978</v>
      </c>
      <c r="H134" s="485">
        <f>'8. Routing factors'!H167*'7. Network costs'!$I$249</f>
        <v>157.9722435986863</v>
      </c>
      <c r="I134" s="485">
        <f>'8. Routing factors'!I167*'7. Network costs'!$I$250</f>
        <v>551.97132310426093</v>
      </c>
      <c r="J134" s="485">
        <f>'8. Routing factors'!J167*'7. Network costs'!$I$251</f>
        <v>35.258836296490394</v>
      </c>
      <c r="K134" s="485">
        <f>'8. Routing factors'!K167*'7. Network costs'!$I$252</f>
        <v>13.022712208645883</v>
      </c>
      <c r="L134" s="485">
        <f>'8. Routing factors'!L167*'7. Network costs'!$I$253</f>
        <v>1.3633229730689209</v>
      </c>
      <c r="M134" s="485">
        <f>'8. Routing factors'!M167*'7. Network costs'!$I$254</f>
        <v>40.899689192067626</v>
      </c>
      <c r="N134" s="485">
        <f>'8. Routing factors'!N167*'7. Network costs'!$I$255</f>
        <v>106938.45077430984</v>
      </c>
      <c r="O134" s="485">
        <f>'8. Routing factors'!O167*'7. Network costs'!$I$256</f>
        <v>143221.13942987923</v>
      </c>
      <c r="P134" s="485">
        <f>'8. Routing factors'!P167*'7. Network costs'!$I$257</f>
        <v>0</v>
      </c>
      <c r="Q134" s="485">
        <f>'8. Routing factors'!Q167*'7. Network costs'!$I$258</f>
        <v>0</v>
      </c>
      <c r="R134" s="485">
        <f>'8. Routing factors'!R167*'7. Network costs'!$I$259</f>
        <v>7.27105585636758</v>
      </c>
      <c r="S134" s="485">
        <f>'8. Routing factors'!S167*'7. Network costs'!$I$260</f>
        <v>6.8166148653446061</v>
      </c>
      <c r="T134" s="485">
        <f>'8. Routing factors'!T167*'7. Network costs'!$I$261</f>
        <v>397.68771157940978</v>
      </c>
      <c r="U134" s="485">
        <f>'8. Routing factors'!U167*'7. Network costs'!$I$262</f>
        <v>30.506044813360212</v>
      </c>
      <c r="V134" s="485">
        <f>'8. Routing factors'!V167*'7. Network costs'!$I$263</f>
        <v>0</v>
      </c>
      <c r="W134" s="485">
        <f>'8. Routing factors'!W167*'7. Network costs'!$I$264</f>
        <v>0</v>
      </c>
      <c r="X134" s="485">
        <f>'8. Routing factors'!X167*'7. Network costs'!$I$265</f>
        <v>0</v>
      </c>
      <c r="Y134" s="485">
        <f>'8. Routing factors'!Y167*'7. Network costs'!$I$266</f>
        <v>0</v>
      </c>
      <c r="Z134" s="485">
        <f>'8. Routing factors'!Z167*'7. Network costs'!$I$267</f>
        <v>0</v>
      </c>
      <c r="AA134" s="485">
        <f>'8. Routing factors'!AA167*'7. Network costs'!$I$268</f>
        <v>0</v>
      </c>
      <c r="AB134" s="485">
        <f>'8. Routing factors'!AB167*'7. Network costs'!$I$269</f>
        <v>53.99275991485343</v>
      </c>
      <c r="AC134" s="485">
        <f>'8. Routing factors'!AC167*'7. Network costs'!$I$270</f>
        <v>71.736100626566298</v>
      </c>
      <c r="AD134" s="485">
        <f>'8. Routing factors'!AD167*'7. Network costs'!$I$271</f>
        <v>0</v>
      </c>
      <c r="AE134" s="485">
        <f>'8. Routing factors'!AE167*'7. Network costs'!$I$272</f>
        <v>0</v>
      </c>
      <c r="AF134" s="485">
        <f>'8. Routing factors'!AF167*'7. Network costs'!$I$273</f>
        <v>0</v>
      </c>
      <c r="AG134" s="485">
        <f>'8. Routing factors'!AG167*'7. Network costs'!$I$274</f>
        <v>0</v>
      </c>
      <c r="AH134" s="485">
        <f>'8. Routing factors'!AH167*'7. Network costs'!$I$275</f>
        <v>0</v>
      </c>
      <c r="AI134" s="485">
        <f>'8. Routing factors'!AI167*'7. Network costs'!$I$276</f>
        <v>222.17379649818295</v>
      </c>
      <c r="AJ134" s="485">
        <f>'8. Routing factors'!AJ167*'7. Network costs'!$I$277</f>
        <v>581.82120586174028</v>
      </c>
      <c r="AK134" s="485">
        <f>'8. Routing factors'!AK167*'7. Network costs'!$I$278</f>
        <v>216.10678854448844</v>
      </c>
      <c r="AL134" s="485">
        <f>'8. Routing factors'!AL167*'7. Network costs'!$I$279</f>
        <v>69.200067857924452</v>
      </c>
      <c r="AM134" s="485">
        <f>'8. Routing factors'!AM167*'7. Network costs'!$I$280</f>
        <v>83.217027590410837</v>
      </c>
      <c r="AN134" s="485">
        <f>'8. Routing factors'!AN167*'7. Network costs'!$I$281</f>
        <v>7.1503856424931331E-2</v>
      </c>
      <c r="AO134" s="485">
        <f>'8. Routing factors'!AO167*'7. Network costs'!$I$282</f>
        <v>3.4957440918855311E-2</v>
      </c>
      <c r="AP134" s="485">
        <f>'8. Routing factors'!AP167*'7. Network costs'!$I$283</f>
        <v>1869.5769531553933</v>
      </c>
      <c r="AQ134" s="485">
        <f>'8. Routing factors'!AQ167*'7. Network costs'!$I$284</f>
        <v>0</v>
      </c>
      <c r="AR134" s="485">
        <f>'8. Routing factors'!AR167*'7. Network costs'!$I$285</f>
        <v>0.17478720459427663</v>
      </c>
      <c r="AS134" s="485">
        <f>'8. Routing factors'!AS167*'7. Network costs'!$I$286</f>
        <v>0.69526702017698305</v>
      </c>
      <c r="AT134" s="485">
        <f>'8. Routing factors'!AT167*'7. Network costs'!$I$287</f>
        <v>0.1955540397060927</v>
      </c>
      <c r="AU134" s="485">
        <f>'8. Routing factors'!AU167*'7. Network costs'!$I$288</f>
        <v>0</v>
      </c>
      <c r="AV134" s="485">
        <f>'8. Routing factors'!AV167*'7. Network costs'!$I$289</f>
        <v>0</v>
      </c>
      <c r="AW134" s="485">
        <f>'8. Routing factors'!AW167*'7. Network costs'!$I$290</f>
        <v>0</v>
      </c>
      <c r="AX134" s="485">
        <f>'8. Routing factors'!AX167*'7. Network costs'!$I$291</f>
        <v>0</v>
      </c>
      <c r="AY134" s="485">
        <f>'8. Routing factors'!AY167*'7. Network costs'!$I$292</f>
        <v>0</v>
      </c>
      <c r="AZ134" s="485">
        <f>'8. Routing factors'!AZ167*'7. Network costs'!$I$293</f>
        <v>0</v>
      </c>
      <c r="BA134" s="485">
        <f>'8. Routing factors'!BA167*'7. Network costs'!$I$294</f>
        <v>0</v>
      </c>
      <c r="BB134" s="485">
        <f>'8. Routing factors'!BB167*'7. Network costs'!$I$295</f>
        <v>0</v>
      </c>
      <c r="BC134" s="485">
        <f>'8. Routing factors'!BC167*'7. Network costs'!$I$296</f>
        <v>0</v>
      </c>
      <c r="BD134" s="485">
        <f>'8. Routing factors'!BD167*'7. Network costs'!$I$297</f>
        <v>0</v>
      </c>
      <c r="BE134" s="485">
        <f>'8. Routing factors'!BE167*'7. Network costs'!$I$298</f>
        <v>0</v>
      </c>
      <c r="BF134" s="485">
        <f>'8. Routing factors'!BF167*'7. Network costs'!$I$299</f>
        <v>0</v>
      </c>
      <c r="BG134" s="485">
        <f>'8. Routing factors'!BG167*'7. Network costs'!$I$300</f>
        <v>0</v>
      </c>
      <c r="BH134" s="245"/>
      <c r="BI134" s="351">
        <f t="shared" si="17"/>
        <v>255791.83446494763</v>
      </c>
      <c r="BJ134" s="486">
        <f>'2. Traffic'!I222</f>
        <v>318.36240000000004</v>
      </c>
      <c r="BK134" s="487">
        <f t="shared" si="18"/>
        <v>8.0346119537026857E-4</v>
      </c>
    </row>
    <row r="135" spans="3:63">
      <c r="C135" s="256" t="str">
        <f t="shared" si="16"/>
        <v>S17</v>
      </c>
      <c r="D135" s="256" t="str">
        <f t="shared" si="16"/>
        <v>Изходящи SMS към други мрежи (SMS outgoing to other network)</v>
      </c>
      <c r="E135" s="485">
        <f>'8. Routing factors'!E168*'7. Network costs'!$I$246</f>
        <v>72.784684771308406</v>
      </c>
      <c r="F135" s="485">
        <f>'8. Routing factors'!F168*'7. Network costs'!$I$247</f>
        <v>47.749157180418386</v>
      </c>
      <c r="G135" s="485">
        <f>'8. Routing factors'!G168*'7. Network costs'!$I$248</f>
        <v>82.879147491518282</v>
      </c>
      <c r="H135" s="485">
        <f>'8. Routing factors'!H168*'7. Network costs'!$I$249</f>
        <v>26.328707266447712</v>
      </c>
      <c r="I135" s="485">
        <f>'8. Routing factors'!I168*'7. Network costs'!$I$250</f>
        <v>91.995220517376822</v>
      </c>
      <c r="J135" s="485">
        <f>'8. Routing factors'!J168*'7. Network costs'!$I$251</f>
        <v>5.8764727160817305</v>
      </c>
      <c r="K135" s="485">
        <f>'8. Routing factors'!K168*'7. Network costs'!$I$252</f>
        <v>3.2556780521614703</v>
      </c>
      <c r="L135" s="485">
        <f>'8. Routing factors'!L168*'7. Network costs'!$I$253</f>
        <v>0.45444099102297358</v>
      </c>
      <c r="M135" s="485">
        <f>'8. Routing factors'!M168*'7. Network costs'!$I$254</f>
        <v>13.633229730689207</v>
      </c>
      <c r="N135" s="485">
        <f>'8. Routing factors'!N168*'7. Network costs'!$I$255</f>
        <v>35646.150258103276</v>
      </c>
      <c r="O135" s="485">
        <f>'8. Routing factors'!O168*'7. Network costs'!$I$256</f>
        <v>47740.379809959741</v>
      </c>
      <c r="P135" s="485">
        <f>'8. Routing factors'!P168*'7. Network costs'!$I$257</f>
        <v>0</v>
      </c>
      <c r="Q135" s="485">
        <f>'8. Routing factors'!Q168*'7. Network costs'!$I$258</f>
        <v>0</v>
      </c>
      <c r="R135" s="485">
        <f>'8. Routing factors'!R168*'7. Network costs'!$I$259</f>
        <v>2.4236852854558597</v>
      </c>
      <c r="S135" s="485">
        <f>'8. Routing factors'!S168*'7. Network costs'!$I$260</f>
        <v>2.2722049551148684</v>
      </c>
      <c r="T135" s="485">
        <f>'8. Routing factors'!T168*'7. Network costs'!$I$261</f>
        <v>132.5625705264699</v>
      </c>
      <c r="U135" s="485">
        <f>'8. Routing factors'!U168*'7. Network costs'!$I$262</f>
        <v>10.168681604453404</v>
      </c>
      <c r="V135" s="485">
        <f>'8. Routing factors'!V168*'7. Network costs'!$I$263</f>
        <v>0</v>
      </c>
      <c r="W135" s="485">
        <f>'8. Routing factors'!W168*'7. Network costs'!$I$264</f>
        <v>18.029190835601806</v>
      </c>
      <c r="X135" s="485">
        <f>'8. Routing factors'!X168*'7. Network costs'!$I$265</f>
        <v>0</v>
      </c>
      <c r="Y135" s="485">
        <f>'8. Routing factors'!Y168*'7. Network costs'!$I$266</f>
        <v>0</v>
      </c>
      <c r="Z135" s="485">
        <f>'8. Routing factors'!Z168*'7. Network costs'!$I$267</f>
        <v>0</v>
      </c>
      <c r="AA135" s="485">
        <f>'8. Routing factors'!AA168*'7. Network costs'!$I$268</f>
        <v>0</v>
      </c>
      <c r="AB135" s="485">
        <f>'8. Routing factors'!AB168*'7. Network costs'!$I$269</f>
        <v>8.9987933191422371</v>
      </c>
      <c r="AC135" s="485">
        <f>'8. Routing factors'!AC168*'7. Network costs'!$I$270</f>
        <v>11.956016771094379</v>
      </c>
      <c r="AD135" s="485">
        <f>'8. Routing factors'!AD168*'7. Network costs'!$I$271</f>
        <v>0</v>
      </c>
      <c r="AE135" s="485">
        <f>'8. Routing factors'!AE168*'7. Network costs'!$I$272</f>
        <v>0</v>
      </c>
      <c r="AF135" s="485">
        <f>'8. Routing factors'!AF168*'7. Network costs'!$I$273</f>
        <v>0</v>
      </c>
      <c r="AG135" s="485">
        <f>'8. Routing factors'!AG168*'7. Network costs'!$I$274</f>
        <v>0</v>
      </c>
      <c r="AH135" s="485">
        <f>'8. Routing factors'!AH168*'7. Network costs'!$I$275</f>
        <v>0</v>
      </c>
      <c r="AI135" s="485">
        <f>'8. Routing factors'!AI168*'7. Network costs'!$I$276</f>
        <v>37.028966083030483</v>
      </c>
      <c r="AJ135" s="485">
        <f>'8. Routing factors'!AJ168*'7. Network costs'!$I$277</f>
        <v>96.970200976956676</v>
      </c>
      <c r="AK135" s="485">
        <f>'8. Routing factors'!AK168*'7. Network costs'!$I$278</f>
        <v>36.017798090748066</v>
      </c>
      <c r="AL135" s="485">
        <f>'8. Routing factors'!AL168*'7. Network costs'!$I$279</f>
        <v>11.533344642987407</v>
      </c>
      <c r="AM135" s="485">
        <f>'8. Routing factors'!AM168*'7. Network costs'!$I$280</f>
        <v>13.869504598401804</v>
      </c>
      <c r="AN135" s="485">
        <f>'8. Routing factors'!AN168*'7. Network costs'!$I$281</f>
        <v>2.3834618808310441E-2</v>
      </c>
      <c r="AO135" s="485">
        <f>'8. Routing factors'!AO168*'7. Network costs'!$I$282</f>
        <v>1.1652480306285101E-2</v>
      </c>
      <c r="AP135" s="485">
        <f>'8. Routing factors'!AP168*'7. Network costs'!$I$283</f>
        <v>623.19231771846432</v>
      </c>
      <c r="AQ135" s="485">
        <f>'8. Routing factors'!AQ168*'7. Network costs'!$I$284</f>
        <v>0</v>
      </c>
      <c r="AR135" s="485">
        <f>'8. Routing factors'!AR168*'7. Network costs'!$I$285</f>
        <v>5.8262401531425534E-2</v>
      </c>
      <c r="AS135" s="485">
        <f>'8. Routing factors'!AS168*'7. Network costs'!$I$286</f>
        <v>0.23175567339232761</v>
      </c>
      <c r="AT135" s="485">
        <f>'8. Routing factors'!AT168*'7. Network costs'!$I$287</f>
        <v>6.518467990203089E-2</v>
      </c>
      <c r="AU135" s="485">
        <f>'8. Routing factors'!AU168*'7. Network costs'!$I$288</f>
        <v>0</v>
      </c>
      <c r="AV135" s="485">
        <f>'8. Routing factors'!AV168*'7. Network costs'!$I$289</f>
        <v>0.46229278454215283</v>
      </c>
      <c r="AW135" s="485">
        <f>'8. Routing factors'!AW168*'7. Network costs'!$I$290</f>
        <v>0</v>
      </c>
      <c r="AX135" s="485">
        <f>'8. Routing factors'!AX168*'7. Network costs'!$I$291</f>
        <v>0</v>
      </c>
      <c r="AY135" s="485">
        <f>'8. Routing factors'!AY168*'7. Network costs'!$I$292</f>
        <v>0</v>
      </c>
      <c r="AZ135" s="485">
        <f>'8. Routing factors'!AZ168*'7. Network costs'!$I$293</f>
        <v>0</v>
      </c>
      <c r="BA135" s="485">
        <f>'8. Routing factors'!BA168*'7. Network costs'!$I$294</f>
        <v>0</v>
      </c>
      <c r="BB135" s="485">
        <f>'8. Routing factors'!BB168*'7. Network costs'!$I$295</f>
        <v>0</v>
      </c>
      <c r="BC135" s="485">
        <f>'8. Routing factors'!BC168*'7. Network costs'!$I$296</f>
        <v>0</v>
      </c>
      <c r="BD135" s="485">
        <f>'8. Routing factors'!BD168*'7. Network costs'!$I$297</f>
        <v>0</v>
      </c>
      <c r="BE135" s="485">
        <f>'8. Routing factors'!BE168*'7. Network costs'!$I$298</f>
        <v>0</v>
      </c>
      <c r="BF135" s="485">
        <f>'8. Routing factors'!BF168*'7. Network costs'!$I$299</f>
        <v>0</v>
      </c>
      <c r="BG135" s="485">
        <f>'8. Routing factors'!BG168*'7. Network costs'!$I$300</f>
        <v>0</v>
      </c>
      <c r="BH135" s="245"/>
      <c r="BI135" s="351">
        <f t="shared" si="17"/>
        <v>84737.363064826437</v>
      </c>
      <c r="BJ135" s="486">
        <f>'2. Traffic'!I223</f>
        <v>106.1208</v>
      </c>
      <c r="BK135" s="487">
        <f t="shared" si="18"/>
        <v>7.9849909786607748E-4</v>
      </c>
    </row>
    <row r="136" spans="3:63">
      <c r="C136" s="256" t="str">
        <f t="shared" si="16"/>
        <v>S18</v>
      </c>
      <c r="D136" s="256" t="str">
        <f t="shared" si="16"/>
        <v>Входящи SMS от други мрежи (SMS incoming from other network)</v>
      </c>
      <c r="E136" s="485">
        <f>'8. Routing factors'!E169*'7. Network costs'!$I$246</f>
        <v>36.392342385654203</v>
      </c>
      <c r="F136" s="485">
        <f>'8. Routing factors'!F169*'7. Network costs'!$I$247</f>
        <v>23.874578590209193</v>
      </c>
      <c r="G136" s="485">
        <f>'8. Routing factors'!G169*'7. Network costs'!$I$248</f>
        <v>41.439573745759141</v>
      </c>
      <c r="H136" s="485">
        <f>'8. Routing factors'!H169*'7. Network costs'!$I$249</f>
        <v>13.164353633223856</v>
      </c>
      <c r="I136" s="485">
        <f>'8. Routing factors'!I169*'7. Network costs'!$I$250</f>
        <v>45.997610258688411</v>
      </c>
      <c r="J136" s="485">
        <f>'8. Routing factors'!J169*'7. Network costs'!$I$251</f>
        <v>2.9382363580408652</v>
      </c>
      <c r="K136" s="485">
        <f>'8. Routing factors'!K169*'7. Network costs'!$I$252</f>
        <v>1.6278390260807352</v>
      </c>
      <c r="L136" s="485">
        <f>'8. Routing factors'!L169*'7. Network costs'!$I$253</f>
        <v>0.22722049551148679</v>
      </c>
      <c r="M136" s="485">
        <f>'8. Routing factors'!M169*'7. Network costs'!$I$254</f>
        <v>6.8166148653446035</v>
      </c>
      <c r="N136" s="485">
        <f>'8. Routing factors'!N169*'7. Network costs'!$I$255</f>
        <v>17823.075129051638</v>
      </c>
      <c r="O136" s="485">
        <f>'8. Routing factors'!O169*'7. Network costs'!$I$256</f>
        <v>23870.18990497987</v>
      </c>
      <c r="P136" s="485">
        <f>'8. Routing factors'!P169*'7. Network costs'!$I$257</f>
        <v>0</v>
      </c>
      <c r="Q136" s="485">
        <f>'8. Routing factors'!Q169*'7. Network costs'!$I$258</f>
        <v>0</v>
      </c>
      <c r="R136" s="485">
        <f>'8. Routing factors'!R169*'7. Network costs'!$I$259</f>
        <v>1.2118426427279299</v>
      </c>
      <c r="S136" s="485">
        <f>'8. Routing factors'!S169*'7. Network costs'!$I$260</f>
        <v>1.1361024775574342</v>
      </c>
      <c r="T136" s="485">
        <f>'8. Routing factors'!T169*'7. Network costs'!$I$261</f>
        <v>66.281285263234949</v>
      </c>
      <c r="U136" s="485">
        <f>'8. Routing factors'!U169*'7. Network costs'!$I$262</f>
        <v>0</v>
      </c>
      <c r="V136" s="485">
        <f>'8. Routing factors'!V169*'7. Network costs'!$I$263</f>
        <v>13.693799156061969</v>
      </c>
      <c r="W136" s="485">
        <f>'8. Routing factors'!W169*'7. Network costs'!$I$264</f>
        <v>9.0145954178009031</v>
      </c>
      <c r="X136" s="485">
        <f>'8. Routing factors'!X169*'7. Network costs'!$I$265</f>
        <v>0</v>
      </c>
      <c r="Y136" s="485">
        <f>'8. Routing factors'!Y169*'7. Network costs'!$I$266</f>
        <v>0</v>
      </c>
      <c r="Z136" s="485">
        <f>'8. Routing factors'!Z169*'7. Network costs'!$I$267</f>
        <v>0</v>
      </c>
      <c r="AA136" s="485">
        <f>'8. Routing factors'!AA169*'7. Network costs'!$I$268</f>
        <v>0</v>
      </c>
      <c r="AB136" s="485">
        <f>'8. Routing factors'!AB169*'7. Network costs'!$I$269</f>
        <v>4.4993966595711186</v>
      </c>
      <c r="AC136" s="485">
        <f>'8. Routing factors'!AC169*'7. Network costs'!$I$270</f>
        <v>5.9780083855471897</v>
      </c>
      <c r="AD136" s="485">
        <f>'8. Routing factors'!AD169*'7. Network costs'!$I$271</f>
        <v>0</v>
      </c>
      <c r="AE136" s="485">
        <f>'8. Routing factors'!AE169*'7. Network costs'!$I$272</f>
        <v>0</v>
      </c>
      <c r="AF136" s="485">
        <f>'8. Routing factors'!AF169*'7. Network costs'!$I$273</f>
        <v>0</v>
      </c>
      <c r="AG136" s="485">
        <f>'8. Routing factors'!AG169*'7. Network costs'!$I$274</f>
        <v>0</v>
      </c>
      <c r="AH136" s="485">
        <f>'8. Routing factors'!AH169*'7. Network costs'!$I$275</f>
        <v>0</v>
      </c>
      <c r="AI136" s="485">
        <f>'8. Routing factors'!AI169*'7. Network costs'!$I$276</f>
        <v>18.514483041515241</v>
      </c>
      <c r="AJ136" s="485">
        <f>'8. Routing factors'!AJ169*'7. Network costs'!$I$277</f>
        <v>48.485100488478338</v>
      </c>
      <c r="AK136" s="485">
        <f>'8. Routing factors'!AK169*'7. Network costs'!$I$278</f>
        <v>18.008899045374033</v>
      </c>
      <c r="AL136" s="485">
        <f>'8. Routing factors'!AL169*'7. Network costs'!$I$279</f>
        <v>5.7666723214937035</v>
      </c>
      <c r="AM136" s="485">
        <f>'8. Routing factors'!AM169*'7. Network costs'!$I$280</f>
        <v>6.9347522992009019</v>
      </c>
      <c r="AN136" s="485">
        <f>'8. Routing factors'!AN169*'7. Network costs'!$I$281</f>
        <v>1.1917309404155221E-2</v>
      </c>
      <c r="AO136" s="485">
        <f>'8. Routing factors'!AO169*'7. Network costs'!$I$282</f>
        <v>5.8262401531425506E-3</v>
      </c>
      <c r="AP136" s="485">
        <f>'8. Routing factors'!AP169*'7. Network costs'!$I$283</f>
        <v>311.59615885923216</v>
      </c>
      <c r="AQ136" s="485">
        <f>'8. Routing factors'!AQ169*'7. Network costs'!$I$284</f>
        <v>0</v>
      </c>
      <c r="AR136" s="485">
        <f>'8. Routing factors'!AR169*'7. Network costs'!$I$285</f>
        <v>2.9131200765712767E-2</v>
      </c>
      <c r="AS136" s="485">
        <f>'8. Routing factors'!AS169*'7. Network costs'!$I$286</f>
        <v>0.11587783669616381</v>
      </c>
      <c r="AT136" s="485">
        <f>'8. Routing factors'!AT169*'7. Network costs'!$I$287</f>
        <v>0</v>
      </c>
      <c r="AU136" s="485">
        <f>'8. Routing factors'!AU169*'7. Network costs'!$I$288</f>
        <v>2.3940510749817775E-2</v>
      </c>
      <c r="AV136" s="485">
        <f>'8. Routing factors'!AV169*'7. Network costs'!$I$289</f>
        <v>0.23114639227107642</v>
      </c>
      <c r="AW136" s="485">
        <f>'8. Routing factors'!AW169*'7. Network costs'!$I$290</f>
        <v>0</v>
      </c>
      <c r="AX136" s="485">
        <f>'8. Routing factors'!AX169*'7. Network costs'!$I$291</f>
        <v>0</v>
      </c>
      <c r="AY136" s="485">
        <f>'8. Routing factors'!AY169*'7. Network costs'!$I$292</f>
        <v>0</v>
      </c>
      <c r="AZ136" s="485">
        <f>'8. Routing factors'!AZ169*'7. Network costs'!$I$293</f>
        <v>0</v>
      </c>
      <c r="BA136" s="485">
        <f>'8. Routing factors'!BA169*'7. Network costs'!$I$294</f>
        <v>0</v>
      </c>
      <c r="BB136" s="485">
        <f>'8. Routing factors'!BB169*'7. Network costs'!$I$295</f>
        <v>0</v>
      </c>
      <c r="BC136" s="485">
        <f>'8. Routing factors'!BC169*'7. Network costs'!$I$296</f>
        <v>0</v>
      </c>
      <c r="BD136" s="485">
        <f>'8. Routing factors'!BD169*'7. Network costs'!$I$297</f>
        <v>0</v>
      </c>
      <c r="BE136" s="485">
        <f>'8. Routing factors'!BE169*'7. Network costs'!$I$298</f>
        <v>0</v>
      </c>
      <c r="BF136" s="485">
        <f>'8. Routing factors'!BF169*'7. Network costs'!$I$299</f>
        <v>0</v>
      </c>
      <c r="BG136" s="485">
        <f>'8. Routing factors'!BG169*'7. Network costs'!$I$300</f>
        <v>0</v>
      </c>
      <c r="BH136" s="245"/>
      <c r="BI136" s="351">
        <f t="shared" si="17"/>
        <v>42377.282338937854</v>
      </c>
      <c r="BJ136" s="486">
        <f>'2. Traffic'!I224</f>
        <v>53.060400000000001</v>
      </c>
      <c r="BK136" s="487">
        <f t="shared" si="18"/>
        <v>7.9866119250774303E-4</v>
      </c>
    </row>
    <row r="137" spans="3:63">
      <c r="C137" s="256" t="str">
        <f t="shared" si="16"/>
        <v>S19</v>
      </c>
      <c r="D137" s="256" t="str">
        <f t="shared" si="16"/>
        <v>Пренос на данни (Data services)</v>
      </c>
      <c r="E137" s="485">
        <f>'8. Routing factors'!E170*'7. Network costs'!$I$246</f>
        <v>0</v>
      </c>
      <c r="F137" s="485">
        <f>'8. Routing factors'!F170*'7. Network costs'!$I$247</f>
        <v>2327894.7120534508</v>
      </c>
      <c r="G137" s="485">
        <f>'8. Routing factors'!G170*'7. Network costs'!$I$248</f>
        <v>0</v>
      </c>
      <c r="H137" s="485">
        <f>'8. Routing factors'!H170*'7. Network costs'!$I$249</f>
        <v>1283592.4661284222</v>
      </c>
      <c r="I137" s="485">
        <f>'8. Routing factors'!I170*'7. Network costs'!$I$250</f>
        <v>0</v>
      </c>
      <c r="J137" s="485">
        <f>'8. Routing factors'!J170*'7. Network costs'!$I$251</f>
        <v>286493.21933797485</v>
      </c>
      <c r="K137" s="485">
        <f>'8. Routing factors'!K170*'7. Network costs'!$I$252</f>
        <v>105815.14131078335</v>
      </c>
      <c r="L137" s="485">
        <f>'8. Routing factors'!L170*'7. Network costs'!$I$253</f>
        <v>22155.171785451825</v>
      </c>
      <c r="M137" s="485">
        <f>'8. Routing factors'!M170*'7. Network costs'!$I$254</f>
        <v>664655.15356355475</v>
      </c>
      <c r="N137" s="485">
        <f>'8. Routing factors'!N170*'7. Network costs'!$I$255</f>
        <v>0</v>
      </c>
      <c r="O137" s="485">
        <f>'8. Routing factors'!O170*'7. Network costs'!$I$256</f>
        <v>0</v>
      </c>
      <c r="P137" s="485">
        <f>'8. Routing factors'!P170*'7. Network costs'!$I$257</f>
        <v>0</v>
      </c>
      <c r="Q137" s="485">
        <f>'8. Routing factors'!Q170*'7. Network costs'!$I$258</f>
        <v>0</v>
      </c>
      <c r="R137" s="485">
        <f>'8. Routing factors'!R170*'7. Network costs'!$I$259</f>
        <v>118160.91618907642</v>
      </c>
      <c r="S137" s="485">
        <f>'8. Routing factors'!S170*'7. Network costs'!$I$260</f>
        <v>110775.85892725915</v>
      </c>
      <c r="T137" s="485">
        <f>'8. Routing factors'!T170*'7. Network costs'!$I$261</f>
        <v>6462767.6207724428</v>
      </c>
      <c r="U137" s="485">
        <f>'8. Routing factors'!U170*'7. Network costs'!$I$262</f>
        <v>495749.48613480135</v>
      </c>
      <c r="V137" s="485">
        <f>'8. Routing factors'!V170*'7. Network costs'!$I$263</f>
        <v>0</v>
      </c>
      <c r="W137" s="485">
        <f>'8. Routing factors'!W170*'7. Network costs'!$I$264</f>
        <v>0</v>
      </c>
      <c r="X137" s="485">
        <f>'8. Routing factors'!X170*'7. Network costs'!$I$265</f>
        <v>0</v>
      </c>
      <c r="Y137" s="485">
        <f>'8. Routing factors'!Y170*'7. Network costs'!$I$266</f>
        <v>617466.24133879796</v>
      </c>
      <c r="Z137" s="485">
        <f>'8. Routing factors'!Z170*'7. Network costs'!$I$267</f>
        <v>334404.11435670953</v>
      </c>
      <c r="AA137" s="485">
        <f>'8. Routing factors'!AA170*'7. Network costs'!$I$268</f>
        <v>630739.80024311016</v>
      </c>
      <c r="AB137" s="485">
        <f>'8. Routing factors'!AB170*'7. Network costs'!$I$269</f>
        <v>438714.41130030819</v>
      </c>
      <c r="AC137" s="485">
        <f>'8. Routing factors'!AC170*'7. Network costs'!$I$270</f>
        <v>582886.69082659413</v>
      </c>
      <c r="AD137" s="485">
        <f>'8. Routing factors'!AD170*'7. Network costs'!$I$271</f>
        <v>0</v>
      </c>
      <c r="AE137" s="485">
        <f>'8. Routing factors'!AE170*'7. Network costs'!$I$272</f>
        <v>0</v>
      </c>
      <c r="AF137" s="485">
        <f>'8. Routing factors'!AF170*'7. Network costs'!$I$273</f>
        <v>0</v>
      </c>
      <c r="AG137" s="485">
        <f>'8. Routing factors'!AG170*'7. Network costs'!$I$274</f>
        <v>0</v>
      </c>
      <c r="AH137" s="485">
        <f>'8. Routing factors'!AH170*'7. Network costs'!$I$275</f>
        <v>0</v>
      </c>
      <c r="AI137" s="485">
        <f>'8. Routing factors'!AI170*'7. Network costs'!$I$276</f>
        <v>0</v>
      </c>
      <c r="AJ137" s="485">
        <f>'8. Routing factors'!AJ170*'7. Network costs'!$I$277</f>
        <v>4727547.6973987482</v>
      </c>
      <c r="AK137" s="485">
        <f>'8. Routing factors'!AK170*'7. Network costs'!$I$278</f>
        <v>0</v>
      </c>
      <c r="AL137" s="485">
        <f>'8. Routing factors'!AL170*'7. Network costs'!$I$279</f>
        <v>562280.33314294263</v>
      </c>
      <c r="AM137" s="485">
        <f>'8. Routing factors'!AM170*'7. Network costs'!$I$280</f>
        <v>0</v>
      </c>
      <c r="AN137" s="485">
        <f>'8. Routing factors'!AN170*'7. Network costs'!$I$281</f>
        <v>1161.9992134736447</v>
      </c>
      <c r="AO137" s="485">
        <f>'8. Routing factors'!AO170*'7. Network costs'!$I$282</f>
        <v>568.08850436489274</v>
      </c>
      <c r="AP137" s="485">
        <f>'8. Routing factors'!AP170*'7. Network costs'!$I$283</f>
        <v>0</v>
      </c>
      <c r="AQ137" s="485">
        <f>'8. Routing factors'!AQ170*'7. Network costs'!$I$284</f>
        <v>0</v>
      </c>
      <c r="AR137" s="485">
        <f>'8. Routing factors'!AR170*'7. Network costs'!$I$285</f>
        <v>2840.4425218244651</v>
      </c>
      <c r="AS137" s="485">
        <f>'8. Routing factors'!AS170*'7. Network costs'!$I$286</f>
        <v>11298.687525308462</v>
      </c>
      <c r="AT137" s="485">
        <f>'8. Routing factors'!AT170*'7. Network costs'!$I$287</f>
        <v>3177.9214673356241</v>
      </c>
      <c r="AU137" s="485">
        <f>'8. Routing factors'!AU170*'7. Network costs'!$I$288</f>
        <v>0</v>
      </c>
      <c r="AV137" s="485">
        <f>'8. Routing factors'!AV170*'7. Network costs'!$I$289</f>
        <v>0</v>
      </c>
      <c r="AW137" s="485">
        <f>'8. Routing factors'!AW170*'7. Network costs'!$I$290</f>
        <v>0</v>
      </c>
      <c r="AX137" s="485">
        <f>'8. Routing factors'!AX170*'7. Network costs'!$I$291</f>
        <v>2827.4509966654441</v>
      </c>
      <c r="AY137" s="485">
        <f>'8. Routing factors'!AY170*'7. Network costs'!$I$292</f>
        <v>0</v>
      </c>
      <c r="AZ137" s="485">
        <f>'8. Routing factors'!AZ170*'7. Network costs'!$I$293</f>
        <v>0</v>
      </c>
      <c r="BA137" s="485">
        <f>'8. Routing factors'!BA170*'7. Network costs'!$I$294</f>
        <v>0</v>
      </c>
      <c r="BB137" s="485">
        <f>'8. Routing factors'!BB170*'7. Network costs'!$I$295</f>
        <v>0</v>
      </c>
      <c r="BC137" s="485">
        <f>'8. Routing factors'!BC170*'7. Network costs'!$I$296</f>
        <v>0</v>
      </c>
      <c r="BD137" s="485">
        <f>'8. Routing factors'!BD170*'7. Network costs'!$I$297</f>
        <v>0</v>
      </c>
      <c r="BE137" s="485">
        <f>'8. Routing factors'!BE170*'7. Network costs'!$I$298</f>
        <v>0</v>
      </c>
      <c r="BF137" s="485">
        <f>'8. Routing factors'!BF170*'7. Network costs'!$I$299</f>
        <v>0</v>
      </c>
      <c r="BG137" s="485">
        <f>'8. Routing factors'!BG170*'7. Network costs'!$I$300</f>
        <v>0</v>
      </c>
      <c r="BH137" s="245"/>
      <c r="BI137" s="351">
        <f t="shared" si="17"/>
        <v>19793973.625039406</v>
      </c>
      <c r="BJ137" s="486">
        <f>'2. Traffic'!I225</f>
        <v>5306.04</v>
      </c>
      <c r="BK137" s="487">
        <f t="shared" si="18"/>
        <v>3.7304606872619515E-3</v>
      </c>
    </row>
    <row r="138" spans="3:63">
      <c r="C138" s="256" t="str">
        <f t="shared" si="16"/>
        <v>S20</v>
      </c>
      <c r="D138" s="256" t="str">
        <f t="shared" si="16"/>
        <v>Subscribers</v>
      </c>
      <c r="E138" s="485">
        <f>'8. Routing factors'!E171*'7. Network costs'!$I$246</f>
        <v>0</v>
      </c>
      <c r="F138" s="485">
        <f>'8. Routing factors'!F171*'7. Network costs'!$I$247</f>
        <v>0</v>
      </c>
      <c r="G138" s="485">
        <f>'8. Routing factors'!G171*'7. Network costs'!$I$248</f>
        <v>0</v>
      </c>
      <c r="H138" s="485">
        <f>'8. Routing factors'!H171*'7. Network costs'!$I$249</f>
        <v>0</v>
      </c>
      <c r="I138" s="485">
        <f>'8. Routing factors'!I171*'7. Network costs'!$I$250</f>
        <v>0</v>
      </c>
      <c r="J138" s="485">
        <f>'8. Routing factors'!J171*'7. Network costs'!$I$251</f>
        <v>0</v>
      </c>
      <c r="K138" s="485">
        <f>'8. Routing factors'!K171*'7. Network costs'!$I$252</f>
        <v>0</v>
      </c>
      <c r="L138" s="485">
        <f>'8. Routing factors'!L171*'7. Network costs'!$I$253</f>
        <v>0</v>
      </c>
      <c r="M138" s="485">
        <f>'8. Routing factors'!M171*'7. Network costs'!$I$254</f>
        <v>0</v>
      </c>
      <c r="N138" s="485">
        <f>'8. Routing factors'!N171*'7. Network costs'!$I$255</f>
        <v>0</v>
      </c>
      <c r="O138" s="485">
        <f>'8. Routing factors'!O171*'7. Network costs'!$I$256</f>
        <v>0</v>
      </c>
      <c r="P138" s="485">
        <f>'8. Routing factors'!P171*'7. Network costs'!$I$257</f>
        <v>0</v>
      </c>
      <c r="Q138" s="485">
        <f>'8. Routing factors'!Q171*'7. Network costs'!$I$258</f>
        <v>0</v>
      </c>
      <c r="R138" s="485">
        <f>'8. Routing factors'!R171*'7. Network costs'!$I$259</f>
        <v>0</v>
      </c>
      <c r="S138" s="485">
        <f>'8. Routing factors'!S171*'7. Network costs'!$I$260</f>
        <v>0</v>
      </c>
      <c r="T138" s="485">
        <f>'8. Routing factors'!T171*'7. Network costs'!$I$261</f>
        <v>0</v>
      </c>
      <c r="U138" s="485">
        <f>'8. Routing factors'!U171*'7. Network costs'!$I$262</f>
        <v>0</v>
      </c>
      <c r="V138" s="485">
        <f>'8. Routing factors'!V171*'7. Network costs'!$I$263</f>
        <v>0</v>
      </c>
      <c r="W138" s="485">
        <f>'8. Routing factors'!W171*'7. Network costs'!$I$264</f>
        <v>0</v>
      </c>
      <c r="X138" s="485">
        <f>'8. Routing factors'!X171*'7. Network costs'!$I$265</f>
        <v>0</v>
      </c>
      <c r="Y138" s="485">
        <f>'8. Routing factors'!Y171*'7. Network costs'!$I$266</f>
        <v>0</v>
      </c>
      <c r="Z138" s="485">
        <f>'8. Routing factors'!Z171*'7. Network costs'!$I$267</f>
        <v>0</v>
      </c>
      <c r="AA138" s="485">
        <f>'8. Routing factors'!AA171*'7. Network costs'!$I$268</f>
        <v>0</v>
      </c>
      <c r="AB138" s="485">
        <f>'8. Routing factors'!AB171*'7. Network costs'!$I$269</f>
        <v>0</v>
      </c>
      <c r="AC138" s="485">
        <f>'8. Routing factors'!AC171*'7. Network costs'!$I$270</f>
        <v>0</v>
      </c>
      <c r="AD138" s="485">
        <f>'8. Routing factors'!AD171*'7. Network costs'!$I$271</f>
        <v>0</v>
      </c>
      <c r="AE138" s="485">
        <f>'8. Routing factors'!AE171*'7. Network costs'!$I$272</f>
        <v>0</v>
      </c>
      <c r="AF138" s="485">
        <f>'8. Routing factors'!AF171*'7. Network costs'!$I$273</f>
        <v>0</v>
      </c>
      <c r="AG138" s="485">
        <f>'8. Routing factors'!AG171*'7. Network costs'!$I$274</f>
        <v>0</v>
      </c>
      <c r="AH138" s="485">
        <f>'8. Routing factors'!AH171*'7. Network costs'!$I$275</f>
        <v>0</v>
      </c>
      <c r="AI138" s="485">
        <f>'8. Routing factors'!AI171*'7. Network costs'!$I$276</f>
        <v>0</v>
      </c>
      <c r="AJ138" s="485">
        <f>'8. Routing factors'!AJ171*'7. Network costs'!$I$277</f>
        <v>0</v>
      </c>
      <c r="AK138" s="485">
        <f>'8. Routing factors'!AK171*'7. Network costs'!$I$278</f>
        <v>0</v>
      </c>
      <c r="AL138" s="485">
        <f>'8. Routing factors'!AL171*'7. Network costs'!$I$279</f>
        <v>0</v>
      </c>
      <c r="AM138" s="485">
        <f>'8. Routing factors'!AM171*'7. Network costs'!$I$280</f>
        <v>0</v>
      </c>
      <c r="AN138" s="485">
        <f>'8. Routing factors'!AN171*'7. Network costs'!$I$281</f>
        <v>0</v>
      </c>
      <c r="AO138" s="485">
        <f>'8. Routing factors'!AO171*'7. Network costs'!$I$282</f>
        <v>0</v>
      </c>
      <c r="AP138" s="485">
        <f>'8. Routing factors'!AP171*'7. Network costs'!$I$283</f>
        <v>0</v>
      </c>
      <c r="AQ138" s="485">
        <f>'8. Routing factors'!AQ171*'7. Network costs'!$I$284</f>
        <v>0</v>
      </c>
      <c r="AR138" s="485">
        <f>'8. Routing factors'!AR171*'7. Network costs'!$I$285</f>
        <v>0</v>
      </c>
      <c r="AS138" s="485">
        <f>'8. Routing factors'!AS171*'7. Network costs'!$I$286</f>
        <v>0</v>
      </c>
      <c r="AT138" s="485">
        <f>'8. Routing factors'!AT171*'7. Network costs'!$I$287</f>
        <v>0</v>
      </c>
      <c r="AU138" s="485">
        <f>'8. Routing factors'!AU171*'7. Network costs'!$I$288</f>
        <v>0</v>
      </c>
      <c r="AV138" s="485">
        <f>'8. Routing factors'!AV171*'7. Network costs'!$I$289</f>
        <v>0</v>
      </c>
      <c r="AW138" s="485">
        <f>'8. Routing factors'!AW171*'7. Network costs'!$I$290</f>
        <v>0</v>
      </c>
      <c r="AX138" s="485">
        <f>'8. Routing factors'!AX171*'7. Network costs'!$I$291</f>
        <v>0</v>
      </c>
      <c r="AY138" s="485">
        <f>'8. Routing factors'!AY171*'7. Network costs'!$I$292</f>
        <v>0</v>
      </c>
      <c r="AZ138" s="485">
        <f>'8. Routing factors'!AZ171*'7. Network costs'!$I$293</f>
        <v>0</v>
      </c>
      <c r="BA138" s="485">
        <f>'8. Routing factors'!BA171*'7. Network costs'!$I$294</f>
        <v>0</v>
      </c>
      <c r="BB138" s="485">
        <f>'8. Routing factors'!BB171*'7. Network costs'!$I$295</f>
        <v>0</v>
      </c>
      <c r="BC138" s="485">
        <f>'8. Routing factors'!BC171*'7. Network costs'!$I$296</f>
        <v>0</v>
      </c>
      <c r="BD138" s="485">
        <f>'8. Routing factors'!BD171*'7. Network costs'!$I$297</f>
        <v>0</v>
      </c>
      <c r="BE138" s="485">
        <f>'8. Routing factors'!BE171*'7. Network costs'!$I$298</f>
        <v>0</v>
      </c>
      <c r="BF138" s="485">
        <f>'8. Routing factors'!BF171*'7. Network costs'!$I$299</f>
        <v>0</v>
      </c>
      <c r="BG138" s="485">
        <f>'8. Routing factors'!BG171*'7. Network costs'!$I$300</f>
        <v>0</v>
      </c>
      <c r="BH138" s="245"/>
      <c r="BI138" s="351">
        <f t="shared" si="17"/>
        <v>0</v>
      </c>
      <c r="BJ138" s="486">
        <f>'2. Traffic'!I226</f>
        <v>0</v>
      </c>
      <c r="BK138" s="487" t="str">
        <f t="shared" si="18"/>
        <v/>
      </c>
    </row>
    <row r="139" spans="3:63">
      <c r="C139" s="256" t="str">
        <f t="shared" si="16"/>
        <v>S21</v>
      </c>
      <c r="D139" s="256" t="str">
        <f t="shared" si="16"/>
        <v>OTHER: complete as required</v>
      </c>
      <c r="E139" s="485">
        <f>'8. Routing factors'!E172*'7. Network costs'!$I$246</f>
        <v>0</v>
      </c>
      <c r="F139" s="485">
        <f>'8. Routing factors'!F172*'7. Network costs'!$I$247</f>
        <v>0</v>
      </c>
      <c r="G139" s="485">
        <f>'8. Routing factors'!G172*'7. Network costs'!$I$248</f>
        <v>0</v>
      </c>
      <c r="H139" s="485">
        <f>'8. Routing factors'!H172*'7. Network costs'!$I$249</f>
        <v>0</v>
      </c>
      <c r="I139" s="485">
        <f>'8. Routing factors'!I172*'7. Network costs'!$I$250</f>
        <v>0</v>
      </c>
      <c r="J139" s="485">
        <f>'8. Routing factors'!J172*'7. Network costs'!$I$251</f>
        <v>0</v>
      </c>
      <c r="K139" s="485">
        <f>'8. Routing factors'!K172*'7. Network costs'!$I$252</f>
        <v>0</v>
      </c>
      <c r="L139" s="485">
        <f>'8. Routing factors'!L172*'7. Network costs'!$I$253</f>
        <v>0</v>
      </c>
      <c r="M139" s="485">
        <f>'8. Routing factors'!M172*'7. Network costs'!$I$254</f>
        <v>0</v>
      </c>
      <c r="N139" s="485">
        <f>'8. Routing factors'!N172*'7. Network costs'!$I$255</f>
        <v>0</v>
      </c>
      <c r="O139" s="485">
        <f>'8. Routing factors'!O172*'7. Network costs'!$I$256</f>
        <v>0</v>
      </c>
      <c r="P139" s="485">
        <f>'8. Routing factors'!P172*'7. Network costs'!$I$257</f>
        <v>0</v>
      </c>
      <c r="Q139" s="485">
        <f>'8. Routing factors'!Q172*'7. Network costs'!$I$258</f>
        <v>0</v>
      </c>
      <c r="R139" s="485">
        <f>'8. Routing factors'!R172*'7. Network costs'!$I$259</f>
        <v>0</v>
      </c>
      <c r="S139" s="485">
        <f>'8. Routing factors'!S172*'7. Network costs'!$I$260</f>
        <v>0</v>
      </c>
      <c r="T139" s="485">
        <f>'8. Routing factors'!T172*'7. Network costs'!$I$261</f>
        <v>0</v>
      </c>
      <c r="U139" s="485">
        <f>'8. Routing factors'!U172*'7. Network costs'!$I$262</f>
        <v>0</v>
      </c>
      <c r="V139" s="485">
        <f>'8. Routing factors'!V172*'7. Network costs'!$I$263</f>
        <v>0</v>
      </c>
      <c r="W139" s="485">
        <f>'8. Routing factors'!W172*'7. Network costs'!$I$264</f>
        <v>0</v>
      </c>
      <c r="X139" s="485">
        <f>'8. Routing factors'!X172*'7. Network costs'!$I$265</f>
        <v>0</v>
      </c>
      <c r="Y139" s="485">
        <f>'8. Routing factors'!Y172*'7. Network costs'!$I$266</f>
        <v>0</v>
      </c>
      <c r="Z139" s="485">
        <f>'8. Routing factors'!Z172*'7. Network costs'!$I$267</f>
        <v>0</v>
      </c>
      <c r="AA139" s="485">
        <f>'8. Routing factors'!AA172*'7. Network costs'!$I$268</f>
        <v>0</v>
      </c>
      <c r="AB139" s="485">
        <f>'8. Routing factors'!AB172*'7. Network costs'!$I$269</f>
        <v>0</v>
      </c>
      <c r="AC139" s="485">
        <f>'8. Routing factors'!AC172*'7. Network costs'!$I$270</f>
        <v>0</v>
      </c>
      <c r="AD139" s="485">
        <f>'8. Routing factors'!AD172*'7. Network costs'!$I$271</f>
        <v>0</v>
      </c>
      <c r="AE139" s="485">
        <f>'8. Routing factors'!AE172*'7. Network costs'!$I$272</f>
        <v>0</v>
      </c>
      <c r="AF139" s="485">
        <f>'8. Routing factors'!AF172*'7. Network costs'!$I$273</f>
        <v>0</v>
      </c>
      <c r="AG139" s="485">
        <f>'8. Routing factors'!AG172*'7. Network costs'!$I$274</f>
        <v>0</v>
      </c>
      <c r="AH139" s="485">
        <f>'8. Routing factors'!AH172*'7. Network costs'!$I$275</f>
        <v>0</v>
      </c>
      <c r="AI139" s="485">
        <f>'8. Routing factors'!AI172*'7. Network costs'!$I$276</f>
        <v>0</v>
      </c>
      <c r="AJ139" s="485">
        <f>'8. Routing factors'!AJ172*'7. Network costs'!$I$277</f>
        <v>0</v>
      </c>
      <c r="AK139" s="485">
        <f>'8. Routing factors'!AK172*'7. Network costs'!$I$278</f>
        <v>0</v>
      </c>
      <c r="AL139" s="485">
        <f>'8. Routing factors'!AL172*'7. Network costs'!$I$279</f>
        <v>0</v>
      </c>
      <c r="AM139" s="485">
        <f>'8. Routing factors'!AM172*'7. Network costs'!$I$280</f>
        <v>0</v>
      </c>
      <c r="AN139" s="485">
        <f>'8. Routing factors'!AN172*'7. Network costs'!$I$281</f>
        <v>0</v>
      </c>
      <c r="AO139" s="485">
        <f>'8. Routing factors'!AO172*'7. Network costs'!$I$282</f>
        <v>0</v>
      </c>
      <c r="AP139" s="485">
        <f>'8. Routing factors'!AP172*'7. Network costs'!$I$283</f>
        <v>0</v>
      </c>
      <c r="AQ139" s="485">
        <f>'8. Routing factors'!AQ172*'7. Network costs'!$I$284</f>
        <v>0</v>
      </c>
      <c r="AR139" s="485">
        <f>'8. Routing factors'!AR172*'7. Network costs'!$I$285</f>
        <v>0</v>
      </c>
      <c r="AS139" s="485">
        <f>'8. Routing factors'!AS172*'7. Network costs'!$I$286</f>
        <v>0</v>
      </c>
      <c r="AT139" s="485">
        <f>'8. Routing factors'!AT172*'7. Network costs'!$I$287</f>
        <v>0</v>
      </c>
      <c r="AU139" s="485">
        <f>'8. Routing factors'!AU172*'7. Network costs'!$I$288</f>
        <v>0</v>
      </c>
      <c r="AV139" s="485">
        <f>'8. Routing factors'!AV172*'7. Network costs'!$I$289</f>
        <v>0</v>
      </c>
      <c r="AW139" s="485">
        <f>'8. Routing factors'!AW172*'7. Network costs'!$I$290</f>
        <v>0</v>
      </c>
      <c r="AX139" s="485">
        <f>'8. Routing factors'!AX172*'7. Network costs'!$I$291</f>
        <v>0</v>
      </c>
      <c r="AY139" s="485">
        <f>'8. Routing factors'!AY172*'7. Network costs'!$I$292</f>
        <v>0</v>
      </c>
      <c r="AZ139" s="485">
        <f>'8. Routing factors'!AZ172*'7. Network costs'!$I$293</f>
        <v>0</v>
      </c>
      <c r="BA139" s="485">
        <f>'8. Routing factors'!BA172*'7. Network costs'!$I$294</f>
        <v>0</v>
      </c>
      <c r="BB139" s="485">
        <f>'8. Routing factors'!BB172*'7. Network costs'!$I$295</f>
        <v>0</v>
      </c>
      <c r="BC139" s="485">
        <f>'8. Routing factors'!BC172*'7. Network costs'!$I$296</f>
        <v>0</v>
      </c>
      <c r="BD139" s="485">
        <f>'8. Routing factors'!BD172*'7. Network costs'!$I$297</f>
        <v>0</v>
      </c>
      <c r="BE139" s="485">
        <f>'8. Routing factors'!BE172*'7. Network costs'!$I$298</f>
        <v>0</v>
      </c>
      <c r="BF139" s="485">
        <f>'8. Routing factors'!BF172*'7. Network costs'!$I$299</f>
        <v>0</v>
      </c>
      <c r="BG139" s="485">
        <f>'8. Routing factors'!BG172*'7. Network costs'!$I$300</f>
        <v>0</v>
      </c>
      <c r="BH139" s="245"/>
      <c r="BI139" s="351">
        <f t="shared" si="17"/>
        <v>0</v>
      </c>
      <c r="BJ139" s="486">
        <f>'2. Traffic'!I227</f>
        <v>0</v>
      </c>
      <c r="BK139" s="487" t="str">
        <f t="shared" si="18"/>
        <v/>
      </c>
    </row>
    <row r="140" spans="3:63">
      <c r="C140" s="256" t="str">
        <f t="shared" si="16"/>
        <v>S22</v>
      </c>
      <c r="D140" s="256" t="str">
        <f t="shared" si="16"/>
        <v>OTHER: complete as required</v>
      </c>
      <c r="E140" s="485">
        <f>'8. Routing factors'!E173*'7. Network costs'!$I$246</f>
        <v>0</v>
      </c>
      <c r="F140" s="485">
        <f>'8. Routing factors'!F173*'7. Network costs'!$I$247</f>
        <v>0</v>
      </c>
      <c r="G140" s="485">
        <f>'8. Routing factors'!G173*'7. Network costs'!$I$248</f>
        <v>0</v>
      </c>
      <c r="H140" s="485">
        <f>'8. Routing factors'!H173*'7. Network costs'!$I$249</f>
        <v>0</v>
      </c>
      <c r="I140" s="485">
        <f>'8. Routing factors'!I173*'7. Network costs'!$I$250</f>
        <v>0</v>
      </c>
      <c r="J140" s="485">
        <f>'8. Routing factors'!J173*'7. Network costs'!$I$251</f>
        <v>0</v>
      </c>
      <c r="K140" s="485">
        <f>'8. Routing factors'!K173*'7. Network costs'!$I$252</f>
        <v>0</v>
      </c>
      <c r="L140" s="485">
        <f>'8. Routing factors'!L173*'7. Network costs'!$I$253</f>
        <v>0</v>
      </c>
      <c r="M140" s="485">
        <f>'8. Routing factors'!M173*'7. Network costs'!$I$254</f>
        <v>0</v>
      </c>
      <c r="N140" s="485">
        <f>'8. Routing factors'!N173*'7. Network costs'!$I$255</f>
        <v>0</v>
      </c>
      <c r="O140" s="485">
        <f>'8. Routing factors'!O173*'7. Network costs'!$I$256</f>
        <v>0</v>
      </c>
      <c r="P140" s="485">
        <f>'8. Routing factors'!P173*'7. Network costs'!$I$257</f>
        <v>0</v>
      </c>
      <c r="Q140" s="485">
        <f>'8. Routing factors'!Q173*'7. Network costs'!$I$258</f>
        <v>0</v>
      </c>
      <c r="R140" s="485">
        <f>'8. Routing factors'!R173*'7. Network costs'!$I$259</f>
        <v>0</v>
      </c>
      <c r="S140" s="485">
        <f>'8. Routing factors'!S173*'7. Network costs'!$I$260</f>
        <v>0</v>
      </c>
      <c r="T140" s="485">
        <f>'8. Routing factors'!T173*'7. Network costs'!$I$261</f>
        <v>0</v>
      </c>
      <c r="U140" s="485">
        <f>'8. Routing factors'!U173*'7. Network costs'!$I$262</f>
        <v>0</v>
      </c>
      <c r="V140" s="485">
        <f>'8. Routing factors'!V173*'7. Network costs'!$I$263</f>
        <v>0</v>
      </c>
      <c r="W140" s="485">
        <f>'8. Routing factors'!W173*'7. Network costs'!$I$264</f>
        <v>0</v>
      </c>
      <c r="X140" s="485">
        <f>'8. Routing factors'!X173*'7. Network costs'!$I$265</f>
        <v>0</v>
      </c>
      <c r="Y140" s="485">
        <f>'8. Routing factors'!Y173*'7. Network costs'!$I$266</f>
        <v>0</v>
      </c>
      <c r="Z140" s="485">
        <f>'8. Routing factors'!Z173*'7. Network costs'!$I$267</f>
        <v>0</v>
      </c>
      <c r="AA140" s="485">
        <f>'8. Routing factors'!AA173*'7. Network costs'!$I$268</f>
        <v>0</v>
      </c>
      <c r="AB140" s="485">
        <f>'8. Routing factors'!AB173*'7. Network costs'!$I$269</f>
        <v>0</v>
      </c>
      <c r="AC140" s="485">
        <f>'8. Routing factors'!AC173*'7. Network costs'!$I$270</f>
        <v>0</v>
      </c>
      <c r="AD140" s="485">
        <f>'8. Routing factors'!AD173*'7. Network costs'!$I$271</f>
        <v>0</v>
      </c>
      <c r="AE140" s="485">
        <f>'8. Routing factors'!AE173*'7. Network costs'!$I$272</f>
        <v>0</v>
      </c>
      <c r="AF140" s="485">
        <f>'8. Routing factors'!AF173*'7. Network costs'!$I$273</f>
        <v>0</v>
      </c>
      <c r="AG140" s="485">
        <f>'8. Routing factors'!AG173*'7. Network costs'!$I$274</f>
        <v>0</v>
      </c>
      <c r="AH140" s="485">
        <f>'8. Routing factors'!AH173*'7. Network costs'!$I$275</f>
        <v>0</v>
      </c>
      <c r="AI140" s="485">
        <f>'8. Routing factors'!AI173*'7. Network costs'!$I$276</f>
        <v>0</v>
      </c>
      <c r="AJ140" s="485">
        <f>'8. Routing factors'!AJ173*'7. Network costs'!$I$277</f>
        <v>0</v>
      </c>
      <c r="AK140" s="485">
        <f>'8. Routing factors'!AK173*'7. Network costs'!$I$278</f>
        <v>0</v>
      </c>
      <c r="AL140" s="485">
        <f>'8. Routing factors'!AL173*'7. Network costs'!$I$279</f>
        <v>0</v>
      </c>
      <c r="AM140" s="485">
        <f>'8. Routing factors'!AM173*'7. Network costs'!$I$280</f>
        <v>0</v>
      </c>
      <c r="AN140" s="485">
        <f>'8. Routing factors'!AN173*'7. Network costs'!$I$281</f>
        <v>0</v>
      </c>
      <c r="AO140" s="485">
        <f>'8. Routing factors'!AO173*'7. Network costs'!$I$282</f>
        <v>0</v>
      </c>
      <c r="AP140" s="485">
        <f>'8. Routing factors'!AP173*'7. Network costs'!$I$283</f>
        <v>0</v>
      </c>
      <c r="AQ140" s="485">
        <f>'8. Routing factors'!AQ173*'7. Network costs'!$I$284</f>
        <v>0</v>
      </c>
      <c r="AR140" s="485">
        <f>'8. Routing factors'!AR173*'7. Network costs'!$I$285</f>
        <v>0</v>
      </c>
      <c r="AS140" s="485">
        <f>'8. Routing factors'!AS173*'7. Network costs'!$I$286</f>
        <v>0</v>
      </c>
      <c r="AT140" s="485">
        <f>'8. Routing factors'!AT173*'7. Network costs'!$I$287</f>
        <v>0</v>
      </c>
      <c r="AU140" s="485">
        <f>'8. Routing factors'!AU173*'7. Network costs'!$I$288</f>
        <v>0</v>
      </c>
      <c r="AV140" s="485">
        <f>'8. Routing factors'!AV173*'7. Network costs'!$I$289</f>
        <v>0</v>
      </c>
      <c r="AW140" s="485">
        <f>'8. Routing factors'!AW173*'7. Network costs'!$I$290</f>
        <v>0</v>
      </c>
      <c r="AX140" s="485">
        <f>'8. Routing factors'!AX173*'7. Network costs'!$I$291</f>
        <v>0</v>
      </c>
      <c r="AY140" s="485">
        <f>'8. Routing factors'!AY173*'7. Network costs'!$I$292</f>
        <v>0</v>
      </c>
      <c r="AZ140" s="485">
        <f>'8. Routing factors'!AZ173*'7. Network costs'!$I$293</f>
        <v>0</v>
      </c>
      <c r="BA140" s="485">
        <f>'8. Routing factors'!BA173*'7. Network costs'!$I$294</f>
        <v>0</v>
      </c>
      <c r="BB140" s="485">
        <f>'8. Routing factors'!BB173*'7. Network costs'!$I$295</f>
        <v>0</v>
      </c>
      <c r="BC140" s="485">
        <f>'8. Routing factors'!BC173*'7. Network costs'!$I$296</f>
        <v>0</v>
      </c>
      <c r="BD140" s="485">
        <f>'8. Routing factors'!BD173*'7. Network costs'!$I$297</f>
        <v>0</v>
      </c>
      <c r="BE140" s="485">
        <f>'8. Routing factors'!BE173*'7. Network costs'!$I$298</f>
        <v>0</v>
      </c>
      <c r="BF140" s="485">
        <f>'8. Routing factors'!BF173*'7. Network costs'!$I$299</f>
        <v>0</v>
      </c>
      <c r="BG140" s="485">
        <f>'8. Routing factors'!BG173*'7. Network costs'!$I$300</f>
        <v>0</v>
      </c>
      <c r="BH140" s="245"/>
      <c r="BI140" s="351">
        <f t="shared" si="17"/>
        <v>0</v>
      </c>
      <c r="BJ140" s="486">
        <f>'2. Traffic'!I228</f>
        <v>0</v>
      </c>
      <c r="BK140" s="487" t="str">
        <f t="shared" si="18"/>
        <v/>
      </c>
    </row>
    <row r="141" spans="3:63">
      <c r="C141" s="256" t="str">
        <f t="shared" si="16"/>
        <v>S23</v>
      </c>
      <c r="D141" s="256" t="str">
        <f t="shared" si="16"/>
        <v>OTHER: complete as required</v>
      </c>
      <c r="E141" s="485">
        <f>'8. Routing factors'!E174*'7. Network costs'!$I$246</f>
        <v>0</v>
      </c>
      <c r="F141" s="485">
        <f>'8. Routing factors'!F174*'7. Network costs'!$I$247</f>
        <v>0</v>
      </c>
      <c r="G141" s="485">
        <f>'8. Routing factors'!G174*'7. Network costs'!$I$248</f>
        <v>0</v>
      </c>
      <c r="H141" s="485">
        <f>'8. Routing factors'!H174*'7. Network costs'!$I$249</f>
        <v>0</v>
      </c>
      <c r="I141" s="485">
        <f>'8. Routing factors'!I174*'7. Network costs'!$I$250</f>
        <v>0</v>
      </c>
      <c r="J141" s="485">
        <f>'8. Routing factors'!J174*'7. Network costs'!$I$251</f>
        <v>0</v>
      </c>
      <c r="K141" s="485">
        <f>'8. Routing factors'!K174*'7. Network costs'!$I$252</f>
        <v>0</v>
      </c>
      <c r="L141" s="485">
        <f>'8. Routing factors'!L174*'7. Network costs'!$I$253</f>
        <v>0</v>
      </c>
      <c r="M141" s="485">
        <f>'8. Routing factors'!M174*'7. Network costs'!$I$254</f>
        <v>0</v>
      </c>
      <c r="N141" s="485">
        <f>'8. Routing factors'!N174*'7. Network costs'!$I$255</f>
        <v>0</v>
      </c>
      <c r="O141" s="485">
        <f>'8. Routing factors'!O174*'7. Network costs'!$I$256</f>
        <v>0</v>
      </c>
      <c r="P141" s="485">
        <f>'8. Routing factors'!P174*'7. Network costs'!$I$257</f>
        <v>0</v>
      </c>
      <c r="Q141" s="485">
        <f>'8. Routing factors'!Q174*'7. Network costs'!$I$258</f>
        <v>0</v>
      </c>
      <c r="R141" s="485">
        <f>'8. Routing factors'!R174*'7. Network costs'!$I$259</f>
        <v>0</v>
      </c>
      <c r="S141" s="485">
        <f>'8. Routing factors'!S174*'7. Network costs'!$I$260</f>
        <v>0</v>
      </c>
      <c r="T141" s="485">
        <f>'8. Routing factors'!T174*'7. Network costs'!$I$261</f>
        <v>0</v>
      </c>
      <c r="U141" s="485">
        <f>'8. Routing factors'!U174*'7. Network costs'!$I$262</f>
        <v>0</v>
      </c>
      <c r="V141" s="485">
        <f>'8. Routing factors'!V174*'7. Network costs'!$I$263</f>
        <v>0</v>
      </c>
      <c r="W141" s="485">
        <f>'8. Routing factors'!W174*'7. Network costs'!$I$264</f>
        <v>0</v>
      </c>
      <c r="X141" s="485">
        <f>'8. Routing factors'!X174*'7. Network costs'!$I$265</f>
        <v>0</v>
      </c>
      <c r="Y141" s="485">
        <f>'8. Routing factors'!Y174*'7. Network costs'!$I$266</f>
        <v>0</v>
      </c>
      <c r="Z141" s="485">
        <f>'8. Routing factors'!Z174*'7. Network costs'!$I$267</f>
        <v>0</v>
      </c>
      <c r="AA141" s="485">
        <f>'8. Routing factors'!AA174*'7. Network costs'!$I$268</f>
        <v>0</v>
      </c>
      <c r="AB141" s="485">
        <f>'8. Routing factors'!AB174*'7. Network costs'!$I$269</f>
        <v>0</v>
      </c>
      <c r="AC141" s="485">
        <f>'8. Routing factors'!AC174*'7. Network costs'!$I$270</f>
        <v>0</v>
      </c>
      <c r="AD141" s="485">
        <f>'8. Routing factors'!AD174*'7. Network costs'!$I$271</f>
        <v>0</v>
      </c>
      <c r="AE141" s="485">
        <f>'8. Routing factors'!AE174*'7. Network costs'!$I$272</f>
        <v>0</v>
      </c>
      <c r="AF141" s="485">
        <f>'8. Routing factors'!AF174*'7. Network costs'!$I$273</f>
        <v>0</v>
      </c>
      <c r="AG141" s="485">
        <f>'8. Routing factors'!AG174*'7. Network costs'!$I$274</f>
        <v>0</v>
      </c>
      <c r="AH141" s="485">
        <f>'8. Routing factors'!AH174*'7. Network costs'!$I$275</f>
        <v>0</v>
      </c>
      <c r="AI141" s="485">
        <f>'8. Routing factors'!AI174*'7. Network costs'!$I$276</f>
        <v>0</v>
      </c>
      <c r="AJ141" s="485">
        <f>'8. Routing factors'!AJ174*'7. Network costs'!$I$277</f>
        <v>0</v>
      </c>
      <c r="AK141" s="485">
        <f>'8. Routing factors'!AK174*'7. Network costs'!$I$278</f>
        <v>0</v>
      </c>
      <c r="AL141" s="485">
        <f>'8. Routing factors'!AL174*'7. Network costs'!$I$279</f>
        <v>0</v>
      </c>
      <c r="AM141" s="485">
        <f>'8. Routing factors'!AM174*'7. Network costs'!$I$280</f>
        <v>0</v>
      </c>
      <c r="AN141" s="485">
        <f>'8. Routing factors'!AN174*'7. Network costs'!$I$281</f>
        <v>0</v>
      </c>
      <c r="AO141" s="485">
        <f>'8. Routing factors'!AO174*'7. Network costs'!$I$282</f>
        <v>0</v>
      </c>
      <c r="AP141" s="485">
        <f>'8. Routing factors'!AP174*'7. Network costs'!$I$283</f>
        <v>0</v>
      </c>
      <c r="AQ141" s="485">
        <f>'8. Routing factors'!AQ174*'7. Network costs'!$I$284</f>
        <v>0</v>
      </c>
      <c r="AR141" s="485">
        <f>'8. Routing factors'!AR174*'7. Network costs'!$I$285</f>
        <v>0</v>
      </c>
      <c r="AS141" s="485">
        <f>'8. Routing factors'!AS174*'7. Network costs'!$I$286</f>
        <v>0</v>
      </c>
      <c r="AT141" s="485">
        <f>'8. Routing factors'!AT174*'7. Network costs'!$I$287</f>
        <v>0</v>
      </c>
      <c r="AU141" s="485">
        <f>'8. Routing factors'!AU174*'7. Network costs'!$I$288</f>
        <v>0</v>
      </c>
      <c r="AV141" s="485">
        <f>'8. Routing factors'!AV174*'7. Network costs'!$I$289</f>
        <v>0</v>
      </c>
      <c r="AW141" s="485">
        <f>'8. Routing factors'!AW174*'7. Network costs'!$I$290</f>
        <v>0</v>
      </c>
      <c r="AX141" s="485">
        <f>'8. Routing factors'!AX174*'7. Network costs'!$I$291</f>
        <v>0</v>
      </c>
      <c r="AY141" s="485">
        <f>'8. Routing factors'!AY174*'7. Network costs'!$I$292</f>
        <v>0</v>
      </c>
      <c r="AZ141" s="485">
        <f>'8. Routing factors'!AZ174*'7. Network costs'!$I$293</f>
        <v>0</v>
      </c>
      <c r="BA141" s="485">
        <f>'8. Routing factors'!BA174*'7. Network costs'!$I$294</f>
        <v>0</v>
      </c>
      <c r="BB141" s="485">
        <f>'8. Routing factors'!BB174*'7. Network costs'!$I$295</f>
        <v>0</v>
      </c>
      <c r="BC141" s="485">
        <f>'8. Routing factors'!BC174*'7. Network costs'!$I$296</f>
        <v>0</v>
      </c>
      <c r="BD141" s="485">
        <f>'8. Routing factors'!BD174*'7. Network costs'!$I$297</f>
        <v>0</v>
      </c>
      <c r="BE141" s="485">
        <f>'8. Routing factors'!BE174*'7. Network costs'!$I$298</f>
        <v>0</v>
      </c>
      <c r="BF141" s="485">
        <f>'8. Routing factors'!BF174*'7. Network costs'!$I$299</f>
        <v>0</v>
      </c>
      <c r="BG141" s="485">
        <f>'8. Routing factors'!BG174*'7. Network costs'!$I$300</f>
        <v>0</v>
      </c>
      <c r="BH141" s="245"/>
      <c r="BI141" s="351">
        <f t="shared" si="17"/>
        <v>0</v>
      </c>
      <c r="BJ141" s="486">
        <f>'2. Traffic'!I229</f>
        <v>0</v>
      </c>
      <c r="BK141" s="487" t="str">
        <f t="shared" si="18"/>
        <v/>
      </c>
    </row>
    <row r="142" spans="3:63">
      <c r="C142" s="256" t="str">
        <f t="shared" si="16"/>
        <v>S24</v>
      </c>
      <c r="D142" s="256" t="str">
        <f t="shared" si="16"/>
        <v>OTHER: complete as required</v>
      </c>
      <c r="E142" s="485">
        <f>'8. Routing factors'!E175*'7. Network costs'!$I$246</f>
        <v>0</v>
      </c>
      <c r="F142" s="485">
        <f>'8. Routing factors'!F175*'7. Network costs'!$I$247</f>
        <v>0</v>
      </c>
      <c r="G142" s="485">
        <f>'8. Routing factors'!G175*'7. Network costs'!$I$248</f>
        <v>0</v>
      </c>
      <c r="H142" s="485">
        <f>'8. Routing factors'!H175*'7. Network costs'!$I$249</f>
        <v>0</v>
      </c>
      <c r="I142" s="485">
        <f>'8. Routing factors'!I175*'7. Network costs'!$I$250</f>
        <v>0</v>
      </c>
      <c r="J142" s="485">
        <f>'8. Routing factors'!J175*'7. Network costs'!$I$251</f>
        <v>0</v>
      </c>
      <c r="K142" s="485">
        <f>'8. Routing factors'!K175*'7. Network costs'!$I$252</f>
        <v>0</v>
      </c>
      <c r="L142" s="485">
        <f>'8. Routing factors'!L175*'7. Network costs'!$I$253</f>
        <v>0</v>
      </c>
      <c r="M142" s="485">
        <f>'8. Routing factors'!M175*'7. Network costs'!$I$254</f>
        <v>0</v>
      </c>
      <c r="N142" s="485">
        <f>'8. Routing factors'!N175*'7. Network costs'!$I$255</f>
        <v>0</v>
      </c>
      <c r="O142" s="485">
        <f>'8. Routing factors'!O175*'7. Network costs'!$I$256</f>
        <v>0</v>
      </c>
      <c r="P142" s="485">
        <f>'8. Routing factors'!P175*'7. Network costs'!$I$257</f>
        <v>0</v>
      </c>
      <c r="Q142" s="485">
        <f>'8. Routing factors'!Q175*'7. Network costs'!$I$258</f>
        <v>0</v>
      </c>
      <c r="R142" s="485">
        <f>'8. Routing factors'!R175*'7. Network costs'!$I$259</f>
        <v>0</v>
      </c>
      <c r="S142" s="485">
        <f>'8. Routing factors'!S175*'7. Network costs'!$I$260</f>
        <v>0</v>
      </c>
      <c r="T142" s="485">
        <f>'8. Routing factors'!T175*'7. Network costs'!$I$261</f>
        <v>0</v>
      </c>
      <c r="U142" s="485">
        <f>'8. Routing factors'!U175*'7. Network costs'!$I$262</f>
        <v>0</v>
      </c>
      <c r="V142" s="485">
        <f>'8. Routing factors'!V175*'7. Network costs'!$I$263</f>
        <v>0</v>
      </c>
      <c r="W142" s="485">
        <f>'8. Routing factors'!W175*'7. Network costs'!$I$264</f>
        <v>0</v>
      </c>
      <c r="X142" s="485">
        <f>'8. Routing factors'!X175*'7. Network costs'!$I$265</f>
        <v>0</v>
      </c>
      <c r="Y142" s="485">
        <f>'8. Routing factors'!Y175*'7. Network costs'!$I$266</f>
        <v>0</v>
      </c>
      <c r="Z142" s="485">
        <f>'8. Routing factors'!Z175*'7. Network costs'!$I$267</f>
        <v>0</v>
      </c>
      <c r="AA142" s="485">
        <f>'8. Routing factors'!AA175*'7. Network costs'!$I$268</f>
        <v>0</v>
      </c>
      <c r="AB142" s="485">
        <f>'8. Routing factors'!AB175*'7. Network costs'!$I$269</f>
        <v>0</v>
      </c>
      <c r="AC142" s="485">
        <f>'8. Routing factors'!AC175*'7. Network costs'!$I$270</f>
        <v>0</v>
      </c>
      <c r="AD142" s="485">
        <f>'8. Routing factors'!AD175*'7. Network costs'!$I$271</f>
        <v>0</v>
      </c>
      <c r="AE142" s="485">
        <f>'8. Routing factors'!AE175*'7. Network costs'!$I$272</f>
        <v>0</v>
      </c>
      <c r="AF142" s="485">
        <f>'8. Routing factors'!AF175*'7. Network costs'!$I$273</f>
        <v>0</v>
      </c>
      <c r="AG142" s="485">
        <f>'8. Routing factors'!AG175*'7. Network costs'!$I$274</f>
        <v>0</v>
      </c>
      <c r="AH142" s="485">
        <f>'8. Routing factors'!AH175*'7. Network costs'!$I$275</f>
        <v>0</v>
      </c>
      <c r="AI142" s="485">
        <f>'8. Routing factors'!AI175*'7. Network costs'!$I$276</f>
        <v>0</v>
      </c>
      <c r="AJ142" s="485">
        <f>'8. Routing factors'!AJ175*'7. Network costs'!$I$277</f>
        <v>0</v>
      </c>
      <c r="AK142" s="485">
        <f>'8. Routing factors'!AK175*'7. Network costs'!$I$278</f>
        <v>0</v>
      </c>
      <c r="AL142" s="485">
        <f>'8. Routing factors'!AL175*'7. Network costs'!$I$279</f>
        <v>0</v>
      </c>
      <c r="AM142" s="485">
        <f>'8. Routing factors'!AM175*'7. Network costs'!$I$280</f>
        <v>0</v>
      </c>
      <c r="AN142" s="485">
        <f>'8. Routing factors'!AN175*'7. Network costs'!$I$281</f>
        <v>0</v>
      </c>
      <c r="AO142" s="485">
        <f>'8. Routing factors'!AO175*'7. Network costs'!$I$282</f>
        <v>0</v>
      </c>
      <c r="AP142" s="485">
        <f>'8. Routing factors'!AP175*'7. Network costs'!$I$283</f>
        <v>0</v>
      </c>
      <c r="AQ142" s="485">
        <f>'8. Routing factors'!AQ175*'7. Network costs'!$I$284</f>
        <v>0</v>
      </c>
      <c r="AR142" s="485">
        <f>'8. Routing factors'!AR175*'7. Network costs'!$I$285</f>
        <v>0</v>
      </c>
      <c r="AS142" s="485">
        <f>'8. Routing factors'!AS175*'7. Network costs'!$I$286</f>
        <v>0</v>
      </c>
      <c r="AT142" s="485">
        <f>'8. Routing factors'!AT175*'7. Network costs'!$I$287</f>
        <v>0</v>
      </c>
      <c r="AU142" s="485">
        <f>'8. Routing factors'!AU175*'7. Network costs'!$I$288</f>
        <v>0</v>
      </c>
      <c r="AV142" s="485">
        <f>'8. Routing factors'!AV175*'7. Network costs'!$I$289</f>
        <v>0</v>
      </c>
      <c r="AW142" s="485">
        <f>'8. Routing factors'!AW175*'7. Network costs'!$I$290</f>
        <v>0</v>
      </c>
      <c r="AX142" s="485">
        <f>'8. Routing factors'!AX175*'7. Network costs'!$I$291</f>
        <v>0</v>
      </c>
      <c r="AY142" s="485">
        <f>'8. Routing factors'!AY175*'7. Network costs'!$I$292</f>
        <v>0</v>
      </c>
      <c r="AZ142" s="485">
        <f>'8. Routing factors'!AZ175*'7. Network costs'!$I$293</f>
        <v>0</v>
      </c>
      <c r="BA142" s="485">
        <f>'8. Routing factors'!BA175*'7. Network costs'!$I$294</f>
        <v>0</v>
      </c>
      <c r="BB142" s="485">
        <f>'8. Routing factors'!BB175*'7. Network costs'!$I$295</f>
        <v>0</v>
      </c>
      <c r="BC142" s="485">
        <f>'8. Routing factors'!BC175*'7. Network costs'!$I$296</f>
        <v>0</v>
      </c>
      <c r="BD142" s="485">
        <f>'8. Routing factors'!BD175*'7. Network costs'!$I$297</f>
        <v>0</v>
      </c>
      <c r="BE142" s="485">
        <f>'8. Routing factors'!BE175*'7. Network costs'!$I$298</f>
        <v>0</v>
      </c>
      <c r="BF142" s="485">
        <f>'8. Routing factors'!BF175*'7. Network costs'!$I$299</f>
        <v>0</v>
      </c>
      <c r="BG142" s="485">
        <f>'8. Routing factors'!BG175*'7. Network costs'!$I$300</f>
        <v>0</v>
      </c>
      <c r="BH142" s="245"/>
      <c r="BI142" s="351">
        <f t="shared" si="17"/>
        <v>0</v>
      </c>
      <c r="BJ142" s="486">
        <f>'2. Traffic'!I230</f>
        <v>0</v>
      </c>
      <c r="BK142" s="487" t="str">
        <f t="shared" si="18"/>
        <v/>
      </c>
    </row>
    <row r="143" spans="3:63">
      <c r="C143" s="256" t="str">
        <f t="shared" si="16"/>
        <v>S25</v>
      </c>
      <c r="D143" s="256" t="str">
        <f t="shared" si="16"/>
        <v>OTHER: complete as required</v>
      </c>
      <c r="E143" s="485">
        <f>'8. Routing factors'!E176*'7. Network costs'!$I$246</f>
        <v>0</v>
      </c>
      <c r="F143" s="485">
        <f>'8. Routing factors'!F176*'7. Network costs'!$I$247</f>
        <v>0</v>
      </c>
      <c r="G143" s="485">
        <f>'8. Routing factors'!G176*'7. Network costs'!$I$248</f>
        <v>0</v>
      </c>
      <c r="H143" s="485">
        <f>'8. Routing factors'!H176*'7. Network costs'!$I$249</f>
        <v>0</v>
      </c>
      <c r="I143" s="485">
        <f>'8. Routing factors'!I176*'7. Network costs'!$I$250</f>
        <v>0</v>
      </c>
      <c r="J143" s="485">
        <f>'8. Routing factors'!J176*'7. Network costs'!$I$251</f>
        <v>0</v>
      </c>
      <c r="K143" s="485">
        <f>'8. Routing factors'!K176*'7. Network costs'!$I$252</f>
        <v>0</v>
      </c>
      <c r="L143" s="485">
        <f>'8. Routing factors'!L176*'7. Network costs'!$I$253</f>
        <v>0</v>
      </c>
      <c r="M143" s="485">
        <f>'8. Routing factors'!M176*'7. Network costs'!$I$254</f>
        <v>0</v>
      </c>
      <c r="N143" s="485">
        <f>'8. Routing factors'!N176*'7. Network costs'!$I$255</f>
        <v>0</v>
      </c>
      <c r="O143" s="485">
        <f>'8. Routing factors'!O176*'7. Network costs'!$I$256</f>
        <v>0</v>
      </c>
      <c r="P143" s="485">
        <f>'8. Routing factors'!P176*'7. Network costs'!$I$257</f>
        <v>0</v>
      </c>
      <c r="Q143" s="485">
        <f>'8. Routing factors'!Q176*'7. Network costs'!$I$258</f>
        <v>0</v>
      </c>
      <c r="R143" s="485">
        <f>'8. Routing factors'!R176*'7. Network costs'!$I$259</f>
        <v>0</v>
      </c>
      <c r="S143" s="485">
        <f>'8. Routing factors'!S176*'7. Network costs'!$I$260</f>
        <v>0</v>
      </c>
      <c r="T143" s="485">
        <f>'8. Routing factors'!T176*'7. Network costs'!$I$261</f>
        <v>0</v>
      </c>
      <c r="U143" s="485">
        <f>'8. Routing factors'!U176*'7. Network costs'!$I$262</f>
        <v>0</v>
      </c>
      <c r="V143" s="485">
        <f>'8. Routing factors'!V176*'7. Network costs'!$I$263</f>
        <v>0</v>
      </c>
      <c r="W143" s="485">
        <f>'8. Routing factors'!W176*'7. Network costs'!$I$264</f>
        <v>0</v>
      </c>
      <c r="X143" s="485">
        <f>'8. Routing factors'!X176*'7. Network costs'!$I$265</f>
        <v>0</v>
      </c>
      <c r="Y143" s="485">
        <f>'8. Routing factors'!Y176*'7. Network costs'!$I$266</f>
        <v>0</v>
      </c>
      <c r="Z143" s="485">
        <f>'8. Routing factors'!Z176*'7. Network costs'!$I$267</f>
        <v>0</v>
      </c>
      <c r="AA143" s="485">
        <f>'8. Routing factors'!AA176*'7. Network costs'!$I$268</f>
        <v>0</v>
      </c>
      <c r="AB143" s="485">
        <f>'8. Routing factors'!AB176*'7. Network costs'!$I$269</f>
        <v>0</v>
      </c>
      <c r="AC143" s="485">
        <f>'8. Routing factors'!AC176*'7. Network costs'!$I$270</f>
        <v>0</v>
      </c>
      <c r="AD143" s="485">
        <f>'8. Routing factors'!AD176*'7. Network costs'!$I$271</f>
        <v>0</v>
      </c>
      <c r="AE143" s="485">
        <f>'8. Routing factors'!AE176*'7. Network costs'!$I$272</f>
        <v>0</v>
      </c>
      <c r="AF143" s="485">
        <f>'8. Routing factors'!AF176*'7. Network costs'!$I$273</f>
        <v>0</v>
      </c>
      <c r="AG143" s="485">
        <f>'8. Routing factors'!AG176*'7. Network costs'!$I$274</f>
        <v>0</v>
      </c>
      <c r="AH143" s="485">
        <f>'8. Routing factors'!AH176*'7. Network costs'!$I$275</f>
        <v>0</v>
      </c>
      <c r="AI143" s="485">
        <f>'8. Routing factors'!AI176*'7. Network costs'!$I$276</f>
        <v>0</v>
      </c>
      <c r="AJ143" s="485">
        <f>'8. Routing factors'!AJ176*'7. Network costs'!$I$277</f>
        <v>0</v>
      </c>
      <c r="AK143" s="485">
        <f>'8. Routing factors'!AK176*'7. Network costs'!$I$278</f>
        <v>0</v>
      </c>
      <c r="AL143" s="485">
        <f>'8. Routing factors'!AL176*'7. Network costs'!$I$279</f>
        <v>0</v>
      </c>
      <c r="AM143" s="485">
        <f>'8. Routing factors'!AM176*'7. Network costs'!$I$280</f>
        <v>0</v>
      </c>
      <c r="AN143" s="485">
        <f>'8. Routing factors'!AN176*'7. Network costs'!$I$281</f>
        <v>0</v>
      </c>
      <c r="AO143" s="485">
        <f>'8. Routing factors'!AO176*'7. Network costs'!$I$282</f>
        <v>0</v>
      </c>
      <c r="AP143" s="485">
        <f>'8. Routing factors'!AP176*'7. Network costs'!$I$283</f>
        <v>0</v>
      </c>
      <c r="AQ143" s="485">
        <f>'8. Routing factors'!AQ176*'7. Network costs'!$I$284</f>
        <v>0</v>
      </c>
      <c r="AR143" s="485">
        <f>'8. Routing factors'!AR176*'7. Network costs'!$I$285</f>
        <v>0</v>
      </c>
      <c r="AS143" s="485">
        <f>'8. Routing factors'!AS176*'7. Network costs'!$I$286</f>
        <v>0</v>
      </c>
      <c r="AT143" s="485">
        <f>'8. Routing factors'!AT176*'7. Network costs'!$I$287</f>
        <v>0</v>
      </c>
      <c r="AU143" s="485">
        <f>'8. Routing factors'!AU176*'7. Network costs'!$I$288</f>
        <v>0</v>
      </c>
      <c r="AV143" s="485">
        <f>'8. Routing factors'!AV176*'7. Network costs'!$I$289</f>
        <v>0</v>
      </c>
      <c r="AW143" s="485">
        <f>'8. Routing factors'!AW176*'7. Network costs'!$I$290</f>
        <v>0</v>
      </c>
      <c r="AX143" s="485">
        <f>'8. Routing factors'!AX176*'7. Network costs'!$I$291</f>
        <v>0</v>
      </c>
      <c r="AY143" s="485">
        <f>'8. Routing factors'!AY176*'7. Network costs'!$I$292</f>
        <v>0</v>
      </c>
      <c r="AZ143" s="485">
        <f>'8. Routing factors'!AZ176*'7. Network costs'!$I$293</f>
        <v>0</v>
      </c>
      <c r="BA143" s="485">
        <f>'8. Routing factors'!BA176*'7. Network costs'!$I$294</f>
        <v>0</v>
      </c>
      <c r="BB143" s="485">
        <f>'8. Routing factors'!BB176*'7. Network costs'!$I$295</f>
        <v>0</v>
      </c>
      <c r="BC143" s="485">
        <f>'8. Routing factors'!BC176*'7. Network costs'!$I$296</f>
        <v>0</v>
      </c>
      <c r="BD143" s="485">
        <f>'8. Routing factors'!BD176*'7. Network costs'!$I$297</f>
        <v>0</v>
      </c>
      <c r="BE143" s="485">
        <f>'8. Routing factors'!BE176*'7. Network costs'!$I$298</f>
        <v>0</v>
      </c>
      <c r="BF143" s="485">
        <f>'8. Routing factors'!BF176*'7. Network costs'!$I$299</f>
        <v>0</v>
      </c>
      <c r="BG143" s="485">
        <f>'8. Routing factors'!BG176*'7. Network costs'!$I$300</f>
        <v>0</v>
      </c>
      <c r="BH143" s="245"/>
      <c r="BI143" s="351">
        <f t="shared" si="17"/>
        <v>0</v>
      </c>
      <c r="BJ143" s="486">
        <f>'2. Traffic'!I231</f>
        <v>0</v>
      </c>
      <c r="BK143" s="487" t="str">
        <f t="shared" si="18"/>
        <v/>
      </c>
    </row>
    <row r="144" spans="3:63">
      <c r="C144" s="256" t="str">
        <f t="shared" si="16"/>
        <v>S26</v>
      </c>
      <c r="D144" s="256" t="str">
        <f t="shared" si="16"/>
        <v>OTHER: complete as required</v>
      </c>
      <c r="E144" s="485">
        <f>'8. Routing factors'!E177*'7. Network costs'!$I$246</f>
        <v>0</v>
      </c>
      <c r="F144" s="485">
        <f>'8. Routing factors'!F177*'7. Network costs'!$I$247</f>
        <v>0</v>
      </c>
      <c r="G144" s="485">
        <f>'8. Routing factors'!G177*'7. Network costs'!$I$248</f>
        <v>0</v>
      </c>
      <c r="H144" s="485">
        <f>'8. Routing factors'!H177*'7. Network costs'!$I$249</f>
        <v>0</v>
      </c>
      <c r="I144" s="485">
        <f>'8. Routing factors'!I177*'7. Network costs'!$I$250</f>
        <v>0</v>
      </c>
      <c r="J144" s="485">
        <f>'8. Routing factors'!J177*'7. Network costs'!$I$251</f>
        <v>0</v>
      </c>
      <c r="K144" s="485">
        <f>'8. Routing factors'!K177*'7. Network costs'!$I$252</f>
        <v>0</v>
      </c>
      <c r="L144" s="485">
        <f>'8. Routing factors'!L177*'7. Network costs'!$I$253</f>
        <v>0</v>
      </c>
      <c r="M144" s="485">
        <f>'8. Routing factors'!M177*'7. Network costs'!$I$254</f>
        <v>0</v>
      </c>
      <c r="N144" s="485">
        <f>'8. Routing factors'!N177*'7. Network costs'!$I$255</f>
        <v>0</v>
      </c>
      <c r="O144" s="485">
        <f>'8. Routing factors'!O177*'7. Network costs'!$I$256</f>
        <v>0</v>
      </c>
      <c r="P144" s="485">
        <f>'8. Routing factors'!P177*'7. Network costs'!$I$257</f>
        <v>0</v>
      </c>
      <c r="Q144" s="485">
        <f>'8. Routing factors'!Q177*'7. Network costs'!$I$258</f>
        <v>0</v>
      </c>
      <c r="R144" s="485">
        <f>'8. Routing factors'!R177*'7. Network costs'!$I$259</f>
        <v>0</v>
      </c>
      <c r="S144" s="485">
        <f>'8. Routing factors'!S177*'7. Network costs'!$I$260</f>
        <v>0</v>
      </c>
      <c r="T144" s="485">
        <f>'8. Routing factors'!T177*'7. Network costs'!$I$261</f>
        <v>0</v>
      </c>
      <c r="U144" s="485">
        <f>'8. Routing factors'!U177*'7. Network costs'!$I$262</f>
        <v>0</v>
      </c>
      <c r="V144" s="485">
        <f>'8. Routing factors'!V177*'7. Network costs'!$I$263</f>
        <v>0</v>
      </c>
      <c r="W144" s="485">
        <f>'8. Routing factors'!W177*'7. Network costs'!$I$264</f>
        <v>0</v>
      </c>
      <c r="X144" s="485">
        <f>'8. Routing factors'!X177*'7. Network costs'!$I$265</f>
        <v>0</v>
      </c>
      <c r="Y144" s="485">
        <f>'8. Routing factors'!Y177*'7. Network costs'!$I$266</f>
        <v>0</v>
      </c>
      <c r="Z144" s="485">
        <f>'8. Routing factors'!Z177*'7. Network costs'!$I$267</f>
        <v>0</v>
      </c>
      <c r="AA144" s="485">
        <f>'8. Routing factors'!AA177*'7. Network costs'!$I$268</f>
        <v>0</v>
      </c>
      <c r="AB144" s="485">
        <f>'8. Routing factors'!AB177*'7. Network costs'!$I$269</f>
        <v>0</v>
      </c>
      <c r="AC144" s="485">
        <f>'8. Routing factors'!AC177*'7. Network costs'!$I$270</f>
        <v>0</v>
      </c>
      <c r="AD144" s="485">
        <f>'8. Routing factors'!AD177*'7. Network costs'!$I$271</f>
        <v>0</v>
      </c>
      <c r="AE144" s="485">
        <f>'8. Routing factors'!AE177*'7. Network costs'!$I$272</f>
        <v>0</v>
      </c>
      <c r="AF144" s="485">
        <f>'8. Routing factors'!AF177*'7. Network costs'!$I$273</f>
        <v>0</v>
      </c>
      <c r="AG144" s="485">
        <f>'8. Routing factors'!AG177*'7. Network costs'!$I$274</f>
        <v>0</v>
      </c>
      <c r="AH144" s="485">
        <f>'8. Routing factors'!AH177*'7. Network costs'!$I$275</f>
        <v>0</v>
      </c>
      <c r="AI144" s="485">
        <f>'8. Routing factors'!AI177*'7. Network costs'!$I$276</f>
        <v>0</v>
      </c>
      <c r="AJ144" s="485">
        <f>'8. Routing factors'!AJ177*'7. Network costs'!$I$277</f>
        <v>0</v>
      </c>
      <c r="AK144" s="485">
        <f>'8. Routing factors'!AK177*'7. Network costs'!$I$278</f>
        <v>0</v>
      </c>
      <c r="AL144" s="485">
        <f>'8. Routing factors'!AL177*'7. Network costs'!$I$279</f>
        <v>0</v>
      </c>
      <c r="AM144" s="485">
        <f>'8. Routing factors'!AM177*'7. Network costs'!$I$280</f>
        <v>0</v>
      </c>
      <c r="AN144" s="485">
        <f>'8. Routing factors'!AN177*'7. Network costs'!$I$281</f>
        <v>0</v>
      </c>
      <c r="AO144" s="485">
        <f>'8. Routing factors'!AO177*'7. Network costs'!$I$282</f>
        <v>0</v>
      </c>
      <c r="AP144" s="485">
        <f>'8. Routing factors'!AP177*'7. Network costs'!$I$283</f>
        <v>0</v>
      </c>
      <c r="AQ144" s="485">
        <f>'8. Routing factors'!AQ177*'7. Network costs'!$I$284</f>
        <v>0</v>
      </c>
      <c r="AR144" s="485">
        <f>'8. Routing factors'!AR177*'7. Network costs'!$I$285</f>
        <v>0</v>
      </c>
      <c r="AS144" s="485">
        <f>'8. Routing factors'!AS177*'7. Network costs'!$I$286</f>
        <v>0</v>
      </c>
      <c r="AT144" s="485">
        <f>'8. Routing factors'!AT177*'7. Network costs'!$I$287</f>
        <v>0</v>
      </c>
      <c r="AU144" s="485">
        <f>'8. Routing factors'!AU177*'7. Network costs'!$I$288</f>
        <v>0</v>
      </c>
      <c r="AV144" s="485">
        <f>'8. Routing factors'!AV177*'7. Network costs'!$I$289</f>
        <v>0</v>
      </c>
      <c r="AW144" s="485">
        <f>'8. Routing factors'!AW177*'7. Network costs'!$I$290</f>
        <v>0</v>
      </c>
      <c r="AX144" s="485">
        <f>'8. Routing factors'!AX177*'7. Network costs'!$I$291</f>
        <v>0</v>
      </c>
      <c r="AY144" s="485">
        <f>'8. Routing factors'!AY177*'7. Network costs'!$I$292</f>
        <v>0</v>
      </c>
      <c r="AZ144" s="485">
        <f>'8. Routing factors'!AZ177*'7. Network costs'!$I$293</f>
        <v>0</v>
      </c>
      <c r="BA144" s="485">
        <f>'8. Routing factors'!BA177*'7. Network costs'!$I$294</f>
        <v>0</v>
      </c>
      <c r="BB144" s="485">
        <f>'8. Routing factors'!BB177*'7. Network costs'!$I$295</f>
        <v>0</v>
      </c>
      <c r="BC144" s="485">
        <f>'8. Routing factors'!BC177*'7. Network costs'!$I$296</f>
        <v>0</v>
      </c>
      <c r="BD144" s="485">
        <f>'8. Routing factors'!BD177*'7. Network costs'!$I$297</f>
        <v>0</v>
      </c>
      <c r="BE144" s="485">
        <f>'8. Routing factors'!BE177*'7. Network costs'!$I$298</f>
        <v>0</v>
      </c>
      <c r="BF144" s="485">
        <f>'8. Routing factors'!BF177*'7. Network costs'!$I$299</f>
        <v>0</v>
      </c>
      <c r="BG144" s="485">
        <f>'8. Routing factors'!BG177*'7. Network costs'!$I$300</f>
        <v>0</v>
      </c>
      <c r="BH144" s="245"/>
      <c r="BI144" s="351">
        <f t="shared" si="17"/>
        <v>0</v>
      </c>
      <c r="BJ144" s="486">
        <f>'2. Traffic'!I232</f>
        <v>0</v>
      </c>
      <c r="BK144" s="487" t="str">
        <f t="shared" si="18"/>
        <v/>
      </c>
    </row>
    <row r="145" spans="3:63">
      <c r="C145" s="256" t="str">
        <f t="shared" si="16"/>
        <v>S27</v>
      </c>
      <c r="D145" s="256" t="str">
        <f t="shared" si="16"/>
        <v>OTHER: complete as required</v>
      </c>
      <c r="E145" s="485">
        <f>'8. Routing factors'!E178*'7. Network costs'!$I$246</f>
        <v>0</v>
      </c>
      <c r="F145" s="485">
        <f>'8. Routing factors'!F178*'7. Network costs'!$I$247</f>
        <v>0</v>
      </c>
      <c r="G145" s="485">
        <f>'8. Routing factors'!G178*'7. Network costs'!$I$248</f>
        <v>0</v>
      </c>
      <c r="H145" s="485">
        <f>'8. Routing factors'!H178*'7. Network costs'!$I$249</f>
        <v>0</v>
      </c>
      <c r="I145" s="485">
        <f>'8. Routing factors'!I178*'7. Network costs'!$I$250</f>
        <v>0</v>
      </c>
      <c r="J145" s="485">
        <f>'8. Routing factors'!J178*'7. Network costs'!$I$251</f>
        <v>0</v>
      </c>
      <c r="K145" s="485">
        <f>'8. Routing factors'!K178*'7. Network costs'!$I$252</f>
        <v>0</v>
      </c>
      <c r="L145" s="485">
        <f>'8. Routing factors'!L178*'7. Network costs'!$I$253</f>
        <v>0</v>
      </c>
      <c r="M145" s="485">
        <f>'8. Routing factors'!M178*'7. Network costs'!$I$254</f>
        <v>0</v>
      </c>
      <c r="N145" s="485">
        <f>'8. Routing factors'!N178*'7. Network costs'!$I$255</f>
        <v>0</v>
      </c>
      <c r="O145" s="485">
        <f>'8. Routing factors'!O178*'7. Network costs'!$I$256</f>
        <v>0</v>
      </c>
      <c r="P145" s="485">
        <f>'8. Routing factors'!P178*'7. Network costs'!$I$257</f>
        <v>0</v>
      </c>
      <c r="Q145" s="485">
        <f>'8. Routing factors'!Q178*'7. Network costs'!$I$258</f>
        <v>0</v>
      </c>
      <c r="R145" s="485">
        <f>'8. Routing factors'!R178*'7. Network costs'!$I$259</f>
        <v>0</v>
      </c>
      <c r="S145" s="485">
        <f>'8. Routing factors'!S178*'7. Network costs'!$I$260</f>
        <v>0</v>
      </c>
      <c r="T145" s="485">
        <f>'8. Routing factors'!T178*'7. Network costs'!$I$261</f>
        <v>0</v>
      </c>
      <c r="U145" s="485">
        <f>'8. Routing factors'!U178*'7. Network costs'!$I$262</f>
        <v>0</v>
      </c>
      <c r="V145" s="485">
        <f>'8. Routing factors'!V178*'7. Network costs'!$I$263</f>
        <v>0</v>
      </c>
      <c r="W145" s="485">
        <f>'8. Routing factors'!W178*'7. Network costs'!$I$264</f>
        <v>0</v>
      </c>
      <c r="X145" s="485">
        <f>'8. Routing factors'!X178*'7. Network costs'!$I$265</f>
        <v>0</v>
      </c>
      <c r="Y145" s="485">
        <f>'8. Routing factors'!Y178*'7. Network costs'!$I$266</f>
        <v>0</v>
      </c>
      <c r="Z145" s="485">
        <f>'8. Routing factors'!Z178*'7. Network costs'!$I$267</f>
        <v>0</v>
      </c>
      <c r="AA145" s="485">
        <f>'8. Routing factors'!AA178*'7. Network costs'!$I$268</f>
        <v>0</v>
      </c>
      <c r="AB145" s="485">
        <f>'8. Routing factors'!AB178*'7. Network costs'!$I$269</f>
        <v>0</v>
      </c>
      <c r="AC145" s="485">
        <f>'8. Routing factors'!AC178*'7. Network costs'!$I$270</f>
        <v>0</v>
      </c>
      <c r="AD145" s="485">
        <f>'8. Routing factors'!AD178*'7. Network costs'!$I$271</f>
        <v>0</v>
      </c>
      <c r="AE145" s="485">
        <f>'8. Routing factors'!AE178*'7. Network costs'!$I$272</f>
        <v>0</v>
      </c>
      <c r="AF145" s="485">
        <f>'8. Routing factors'!AF178*'7. Network costs'!$I$273</f>
        <v>0</v>
      </c>
      <c r="AG145" s="485">
        <f>'8. Routing factors'!AG178*'7. Network costs'!$I$274</f>
        <v>0</v>
      </c>
      <c r="AH145" s="485">
        <f>'8. Routing factors'!AH178*'7. Network costs'!$I$275</f>
        <v>0</v>
      </c>
      <c r="AI145" s="485">
        <f>'8. Routing factors'!AI178*'7. Network costs'!$I$276</f>
        <v>0</v>
      </c>
      <c r="AJ145" s="485">
        <f>'8. Routing factors'!AJ178*'7. Network costs'!$I$277</f>
        <v>0</v>
      </c>
      <c r="AK145" s="485">
        <f>'8. Routing factors'!AK178*'7. Network costs'!$I$278</f>
        <v>0</v>
      </c>
      <c r="AL145" s="485">
        <f>'8. Routing factors'!AL178*'7. Network costs'!$I$279</f>
        <v>0</v>
      </c>
      <c r="AM145" s="485">
        <f>'8. Routing factors'!AM178*'7. Network costs'!$I$280</f>
        <v>0</v>
      </c>
      <c r="AN145" s="485">
        <f>'8. Routing factors'!AN178*'7. Network costs'!$I$281</f>
        <v>0</v>
      </c>
      <c r="AO145" s="485">
        <f>'8. Routing factors'!AO178*'7. Network costs'!$I$282</f>
        <v>0</v>
      </c>
      <c r="AP145" s="485">
        <f>'8. Routing factors'!AP178*'7. Network costs'!$I$283</f>
        <v>0</v>
      </c>
      <c r="AQ145" s="485">
        <f>'8. Routing factors'!AQ178*'7. Network costs'!$I$284</f>
        <v>0</v>
      </c>
      <c r="AR145" s="485">
        <f>'8. Routing factors'!AR178*'7. Network costs'!$I$285</f>
        <v>0</v>
      </c>
      <c r="AS145" s="485">
        <f>'8. Routing factors'!AS178*'7. Network costs'!$I$286</f>
        <v>0</v>
      </c>
      <c r="AT145" s="485">
        <f>'8. Routing factors'!AT178*'7. Network costs'!$I$287</f>
        <v>0</v>
      </c>
      <c r="AU145" s="485">
        <f>'8. Routing factors'!AU178*'7. Network costs'!$I$288</f>
        <v>0</v>
      </c>
      <c r="AV145" s="485">
        <f>'8. Routing factors'!AV178*'7. Network costs'!$I$289</f>
        <v>0</v>
      </c>
      <c r="AW145" s="485">
        <f>'8. Routing factors'!AW178*'7. Network costs'!$I$290</f>
        <v>0</v>
      </c>
      <c r="AX145" s="485">
        <f>'8. Routing factors'!AX178*'7. Network costs'!$I$291</f>
        <v>0</v>
      </c>
      <c r="AY145" s="485">
        <f>'8. Routing factors'!AY178*'7. Network costs'!$I$292</f>
        <v>0</v>
      </c>
      <c r="AZ145" s="485">
        <f>'8. Routing factors'!AZ178*'7. Network costs'!$I$293</f>
        <v>0</v>
      </c>
      <c r="BA145" s="485">
        <f>'8. Routing factors'!BA178*'7. Network costs'!$I$294</f>
        <v>0</v>
      </c>
      <c r="BB145" s="485">
        <f>'8. Routing factors'!BB178*'7. Network costs'!$I$295</f>
        <v>0</v>
      </c>
      <c r="BC145" s="485">
        <f>'8. Routing factors'!BC178*'7. Network costs'!$I$296</f>
        <v>0</v>
      </c>
      <c r="BD145" s="485">
        <f>'8. Routing factors'!BD178*'7. Network costs'!$I$297</f>
        <v>0</v>
      </c>
      <c r="BE145" s="485">
        <f>'8. Routing factors'!BE178*'7. Network costs'!$I$298</f>
        <v>0</v>
      </c>
      <c r="BF145" s="485">
        <f>'8. Routing factors'!BF178*'7. Network costs'!$I$299</f>
        <v>0</v>
      </c>
      <c r="BG145" s="485">
        <f>'8. Routing factors'!BG178*'7. Network costs'!$I$300</f>
        <v>0</v>
      </c>
      <c r="BH145" s="245"/>
      <c r="BI145" s="351">
        <f t="shared" si="17"/>
        <v>0</v>
      </c>
      <c r="BJ145" s="486">
        <f>'2. Traffic'!I233</f>
        <v>0</v>
      </c>
      <c r="BK145" s="487" t="str">
        <f t="shared" si="18"/>
        <v/>
      </c>
    </row>
    <row r="146" spans="3:63">
      <c r="C146" s="256" t="str">
        <f t="shared" si="16"/>
        <v>S28</v>
      </c>
      <c r="D146" s="256" t="str">
        <f t="shared" si="16"/>
        <v>OTHER: complete as required</v>
      </c>
      <c r="E146" s="485">
        <f>'8. Routing factors'!E179*'7. Network costs'!$I$246</f>
        <v>0</v>
      </c>
      <c r="F146" s="485">
        <f>'8. Routing factors'!F179*'7. Network costs'!$I$247</f>
        <v>0</v>
      </c>
      <c r="G146" s="485">
        <f>'8. Routing factors'!G179*'7. Network costs'!$I$248</f>
        <v>0</v>
      </c>
      <c r="H146" s="485">
        <f>'8. Routing factors'!H179*'7. Network costs'!$I$249</f>
        <v>0</v>
      </c>
      <c r="I146" s="485">
        <f>'8. Routing factors'!I179*'7. Network costs'!$I$250</f>
        <v>0</v>
      </c>
      <c r="J146" s="485">
        <f>'8. Routing factors'!J179*'7. Network costs'!$I$251</f>
        <v>0</v>
      </c>
      <c r="K146" s="485">
        <f>'8. Routing factors'!K179*'7. Network costs'!$I$252</f>
        <v>0</v>
      </c>
      <c r="L146" s="485">
        <f>'8. Routing factors'!L179*'7. Network costs'!$I$253</f>
        <v>0</v>
      </c>
      <c r="M146" s="485">
        <f>'8. Routing factors'!M179*'7. Network costs'!$I$254</f>
        <v>0</v>
      </c>
      <c r="N146" s="485">
        <f>'8. Routing factors'!N179*'7. Network costs'!$I$255</f>
        <v>0</v>
      </c>
      <c r="O146" s="485">
        <f>'8. Routing factors'!O179*'7. Network costs'!$I$256</f>
        <v>0</v>
      </c>
      <c r="P146" s="485">
        <f>'8. Routing factors'!P179*'7. Network costs'!$I$257</f>
        <v>0</v>
      </c>
      <c r="Q146" s="485">
        <f>'8. Routing factors'!Q179*'7. Network costs'!$I$258</f>
        <v>0</v>
      </c>
      <c r="R146" s="485">
        <f>'8. Routing factors'!R179*'7. Network costs'!$I$259</f>
        <v>0</v>
      </c>
      <c r="S146" s="485">
        <f>'8. Routing factors'!S179*'7. Network costs'!$I$260</f>
        <v>0</v>
      </c>
      <c r="T146" s="485">
        <f>'8. Routing factors'!T179*'7. Network costs'!$I$261</f>
        <v>0</v>
      </c>
      <c r="U146" s="485">
        <f>'8. Routing factors'!U179*'7. Network costs'!$I$262</f>
        <v>0</v>
      </c>
      <c r="V146" s="485">
        <f>'8. Routing factors'!V179*'7. Network costs'!$I$263</f>
        <v>0</v>
      </c>
      <c r="W146" s="485">
        <f>'8. Routing factors'!W179*'7. Network costs'!$I$264</f>
        <v>0</v>
      </c>
      <c r="X146" s="485">
        <f>'8. Routing factors'!X179*'7. Network costs'!$I$265</f>
        <v>0</v>
      </c>
      <c r="Y146" s="485">
        <f>'8. Routing factors'!Y179*'7. Network costs'!$I$266</f>
        <v>0</v>
      </c>
      <c r="Z146" s="485">
        <f>'8. Routing factors'!Z179*'7. Network costs'!$I$267</f>
        <v>0</v>
      </c>
      <c r="AA146" s="485">
        <f>'8. Routing factors'!AA179*'7. Network costs'!$I$268</f>
        <v>0</v>
      </c>
      <c r="AB146" s="485">
        <f>'8. Routing factors'!AB179*'7. Network costs'!$I$269</f>
        <v>0</v>
      </c>
      <c r="AC146" s="485">
        <f>'8. Routing factors'!AC179*'7. Network costs'!$I$270</f>
        <v>0</v>
      </c>
      <c r="AD146" s="485">
        <f>'8. Routing factors'!AD179*'7. Network costs'!$I$271</f>
        <v>0</v>
      </c>
      <c r="AE146" s="485">
        <f>'8. Routing factors'!AE179*'7. Network costs'!$I$272</f>
        <v>0</v>
      </c>
      <c r="AF146" s="485">
        <f>'8. Routing factors'!AF179*'7. Network costs'!$I$273</f>
        <v>0</v>
      </c>
      <c r="AG146" s="485">
        <f>'8. Routing factors'!AG179*'7. Network costs'!$I$274</f>
        <v>0</v>
      </c>
      <c r="AH146" s="485">
        <f>'8. Routing factors'!AH179*'7. Network costs'!$I$275</f>
        <v>0</v>
      </c>
      <c r="AI146" s="485">
        <f>'8. Routing factors'!AI179*'7. Network costs'!$I$276</f>
        <v>0</v>
      </c>
      <c r="AJ146" s="485">
        <f>'8. Routing factors'!AJ179*'7. Network costs'!$I$277</f>
        <v>0</v>
      </c>
      <c r="AK146" s="485">
        <f>'8. Routing factors'!AK179*'7. Network costs'!$I$278</f>
        <v>0</v>
      </c>
      <c r="AL146" s="485">
        <f>'8. Routing factors'!AL179*'7. Network costs'!$I$279</f>
        <v>0</v>
      </c>
      <c r="AM146" s="485">
        <f>'8. Routing factors'!AM179*'7. Network costs'!$I$280</f>
        <v>0</v>
      </c>
      <c r="AN146" s="485">
        <f>'8. Routing factors'!AN179*'7. Network costs'!$I$281</f>
        <v>0</v>
      </c>
      <c r="AO146" s="485">
        <f>'8. Routing factors'!AO179*'7. Network costs'!$I$282</f>
        <v>0</v>
      </c>
      <c r="AP146" s="485">
        <f>'8. Routing factors'!AP179*'7. Network costs'!$I$283</f>
        <v>0</v>
      </c>
      <c r="AQ146" s="485">
        <f>'8. Routing factors'!AQ179*'7. Network costs'!$I$284</f>
        <v>0</v>
      </c>
      <c r="AR146" s="485">
        <f>'8. Routing factors'!AR179*'7. Network costs'!$I$285</f>
        <v>0</v>
      </c>
      <c r="AS146" s="485">
        <f>'8. Routing factors'!AS179*'7. Network costs'!$I$286</f>
        <v>0</v>
      </c>
      <c r="AT146" s="485">
        <f>'8. Routing factors'!AT179*'7. Network costs'!$I$287</f>
        <v>0</v>
      </c>
      <c r="AU146" s="485">
        <f>'8. Routing factors'!AU179*'7. Network costs'!$I$288</f>
        <v>0</v>
      </c>
      <c r="AV146" s="485">
        <f>'8. Routing factors'!AV179*'7. Network costs'!$I$289</f>
        <v>0</v>
      </c>
      <c r="AW146" s="485">
        <f>'8. Routing factors'!AW179*'7. Network costs'!$I$290</f>
        <v>0</v>
      </c>
      <c r="AX146" s="485">
        <f>'8. Routing factors'!AX179*'7. Network costs'!$I$291</f>
        <v>0</v>
      </c>
      <c r="AY146" s="485">
        <f>'8. Routing factors'!AY179*'7. Network costs'!$I$292</f>
        <v>0</v>
      </c>
      <c r="AZ146" s="485">
        <f>'8. Routing factors'!AZ179*'7. Network costs'!$I$293</f>
        <v>0</v>
      </c>
      <c r="BA146" s="485">
        <f>'8. Routing factors'!BA179*'7. Network costs'!$I$294</f>
        <v>0</v>
      </c>
      <c r="BB146" s="485">
        <f>'8. Routing factors'!BB179*'7. Network costs'!$I$295</f>
        <v>0</v>
      </c>
      <c r="BC146" s="485">
        <f>'8. Routing factors'!BC179*'7. Network costs'!$I$296</f>
        <v>0</v>
      </c>
      <c r="BD146" s="485">
        <f>'8. Routing factors'!BD179*'7. Network costs'!$I$297</f>
        <v>0</v>
      </c>
      <c r="BE146" s="485">
        <f>'8. Routing factors'!BE179*'7. Network costs'!$I$298</f>
        <v>0</v>
      </c>
      <c r="BF146" s="485">
        <f>'8. Routing factors'!BF179*'7. Network costs'!$I$299</f>
        <v>0</v>
      </c>
      <c r="BG146" s="485">
        <f>'8. Routing factors'!BG179*'7. Network costs'!$I$300</f>
        <v>0</v>
      </c>
      <c r="BH146" s="245"/>
      <c r="BI146" s="351">
        <f t="shared" si="17"/>
        <v>0</v>
      </c>
      <c r="BJ146" s="486">
        <f>'2. Traffic'!I234</f>
        <v>0</v>
      </c>
      <c r="BK146" s="487" t="str">
        <f t="shared" si="18"/>
        <v/>
      </c>
    </row>
    <row r="147" spans="3:63">
      <c r="C147" s="256" t="str">
        <f t="shared" si="16"/>
        <v>S29</v>
      </c>
      <c r="D147" s="256" t="str">
        <f t="shared" si="16"/>
        <v>OTHER: complete as required</v>
      </c>
      <c r="E147" s="485">
        <f>'8. Routing factors'!E180*'7. Network costs'!$I$246</f>
        <v>0</v>
      </c>
      <c r="F147" s="485">
        <f>'8. Routing factors'!F180*'7. Network costs'!$I$247</f>
        <v>0</v>
      </c>
      <c r="G147" s="485">
        <f>'8. Routing factors'!G180*'7. Network costs'!$I$248</f>
        <v>0</v>
      </c>
      <c r="H147" s="485">
        <f>'8. Routing factors'!H180*'7. Network costs'!$I$249</f>
        <v>0</v>
      </c>
      <c r="I147" s="485">
        <f>'8. Routing factors'!I180*'7. Network costs'!$I$250</f>
        <v>0</v>
      </c>
      <c r="J147" s="485">
        <f>'8. Routing factors'!J180*'7. Network costs'!$I$251</f>
        <v>0</v>
      </c>
      <c r="K147" s="485">
        <f>'8. Routing factors'!K180*'7. Network costs'!$I$252</f>
        <v>0</v>
      </c>
      <c r="L147" s="485">
        <f>'8. Routing factors'!L180*'7. Network costs'!$I$253</f>
        <v>0</v>
      </c>
      <c r="M147" s="485">
        <f>'8. Routing factors'!M180*'7. Network costs'!$I$254</f>
        <v>0</v>
      </c>
      <c r="N147" s="485">
        <f>'8. Routing factors'!N180*'7. Network costs'!$I$255</f>
        <v>0</v>
      </c>
      <c r="O147" s="485">
        <f>'8. Routing factors'!O180*'7. Network costs'!$I$256</f>
        <v>0</v>
      </c>
      <c r="P147" s="485">
        <f>'8. Routing factors'!P180*'7. Network costs'!$I$257</f>
        <v>0</v>
      </c>
      <c r="Q147" s="485">
        <f>'8. Routing factors'!Q180*'7. Network costs'!$I$258</f>
        <v>0</v>
      </c>
      <c r="R147" s="485">
        <f>'8. Routing factors'!R180*'7. Network costs'!$I$259</f>
        <v>0</v>
      </c>
      <c r="S147" s="485">
        <f>'8. Routing factors'!S180*'7. Network costs'!$I$260</f>
        <v>0</v>
      </c>
      <c r="T147" s="485">
        <f>'8. Routing factors'!T180*'7. Network costs'!$I$261</f>
        <v>0</v>
      </c>
      <c r="U147" s="485">
        <f>'8. Routing factors'!U180*'7. Network costs'!$I$262</f>
        <v>0</v>
      </c>
      <c r="V147" s="485">
        <f>'8. Routing factors'!V180*'7. Network costs'!$I$263</f>
        <v>0</v>
      </c>
      <c r="W147" s="485">
        <f>'8. Routing factors'!W180*'7. Network costs'!$I$264</f>
        <v>0</v>
      </c>
      <c r="X147" s="485">
        <f>'8. Routing factors'!X180*'7. Network costs'!$I$265</f>
        <v>0</v>
      </c>
      <c r="Y147" s="485">
        <f>'8. Routing factors'!Y180*'7. Network costs'!$I$266</f>
        <v>0</v>
      </c>
      <c r="Z147" s="485">
        <f>'8. Routing factors'!Z180*'7. Network costs'!$I$267</f>
        <v>0</v>
      </c>
      <c r="AA147" s="485">
        <f>'8. Routing factors'!AA180*'7. Network costs'!$I$268</f>
        <v>0</v>
      </c>
      <c r="AB147" s="485">
        <f>'8. Routing factors'!AB180*'7. Network costs'!$I$269</f>
        <v>0</v>
      </c>
      <c r="AC147" s="485">
        <f>'8. Routing factors'!AC180*'7. Network costs'!$I$270</f>
        <v>0</v>
      </c>
      <c r="AD147" s="485">
        <f>'8. Routing factors'!AD180*'7. Network costs'!$I$271</f>
        <v>0</v>
      </c>
      <c r="AE147" s="485">
        <f>'8. Routing factors'!AE180*'7. Network costs'!$I$272</f>
        <v>0</v>
      </c>
      <c r="AF147" s="485">
        <f>'8. Routing factors'!AF180*'7. Network costs'!$I$273</f>
        <v>0</v>
      </c>
      <c r="AG147" s="485">
        <f>'8. Routing factors'!AG180*'7. Network costs'!$I$274</f>
        <v>0</v>
      </c>
      <c r="AH147" s="485">
        <f>'8. Routing factors'!AH180*'7. Network costs'!$I$275</f>
        <v>0</v>
      </c>
      <c r="AI147" s="485">
        <f>'8. Routing factors'!AI180*'7. Network costs'!$I$276</f>
        <v>0</v>
      </c>
      <c r="AJ147" s="485">
        <f>'8. Routing factors'!AJ180*'7. Network costs'!$I$277</f>
        <v>0</v>
      </c>
      <c r="AK147" s="485">
        <f>'8. Routing factors'!AK180*'7. Network costs'!$I$278</f>
        <v>0</v>
      </c>
      <c r="AL147" s="485">
        <f>'8. Routing factors'!AL180*'7. Network costs'!$I$279</f>
        <v>0</v>
      </c>
      <c r="AM147" s="485">
        <f>'8. Routing factors'!AM180*'7. Network costs'!$I$280</f>
        <v>0</v>
      </c>
      <c r="AN147" s="485">
        <f>'8. Routing factors'!AN180*'7. Network costs'!$I$281</f>
        <v>0</v>
      </c>
      <c r="AO147" s="485">
        <f>'8. Routing factors'!AO180*'7. Network costs'!$I$282</f>
        <v>0</v>
      </c>
      <c r="AP147" s="485">
        <f>'8. Routing factors'!AP180*'7. Network costs'!$I$283</f>
        <v>0</v>
      </c>
      <c r="AQ147" s="485">
        <f>'8. Routing factors'!AQ180*'7. Network costs'!$I$284</f>
        <v>0</v>
      </c>
      <c r="AR147" s="485">
        <f>'8. Routing factors'!AR180*'7. Network costs'!$I$285</f>
        <v>0</v>
      </c>
      <c r="AS147" s="485">
        <f>'8. Routing factors'!AS180*'7. Network costs'!$I$286</f>
        <v>0</v>
      </c>
      <c r="AT147" s="485">
        <f>'8. Routing factors'!AT180*'7. Network costs'!$I$287</f>
        <v>0</v>
      </c>
      <c r="AU147" s="485">
        <f>'8. Routing factors'!AU180*'7. Network costs'!$I$288</f>
        <v>0</v>
      </c>
      <c r="AV147" s="485">
        <f>'8. Routing factors'!AV180*'7. Network costs'!$I$289</f>
        <v>0</v>
      </c>
      <c r="AW147" s="485">
        <f>'8. Routing factors'!AW180*'7. Network costs'!$I$290</f>
        <v>0</v>
      </c>
      <c r="AX147" s="485">
        <f>'8. Routing factors'!AX180*'7. Network costs'!$I$291</f>
        <v>0</v>
      </c>
      <c r="AY147" s="485">
        <f>'8. Routing factors'!AY180*'7. Network costs'!$I$292</f>
        <v>0</v>
      </c>
      <c r="AZ147" s="485">
        <f>'8. Routing factors'!AZ180*'7. Network costs'!$I$293</f>
        <v>0</v>
      </c>
      <c r="BA147" s="485">
        <f>'8. Routing factors'!BA180*'7. Network costs'!$I$294</f>
        <v>0</v>
      </c>
      <c r="BB147" s="485">
        <f>'8. Routing factors'!BB180*'7. Network costs'!$I$295</f>
        <v>0</v>
      </c>
      <c r="BC147" s="485">
        <f>'8. Routing factors'!BC180*'7. Network costs'!$I$296</f>
        <v>0</v>
      </c>
      <c r="BD147" s="485">
        <f>'8. Routing factors'!BD180*'7. Network costs'!$I$297</f>
        <v>0</v>
      </c>
      <c r="BE147" s="485">
        <f>'8. Routing factors'!BE180*'7. Network costs'!$I$298</f>
        <v>0</v>
      </c>
      <c r="BF147" s="485">
        <f>'8. Routing factors'!BF180*'7. Network costs'!$I$299</f>
        <v>0</v>
      </c>
      <c r="BG147" s="485">
        <f>'8. Routing factors'!BG180*'7. Network costs'!$I$300</f>
        <v>0</v>
      </c>
      <c r="BH147" s="245"/>
      <c r="BI147" s="351">
        <f t="shared" si="17"/>
        <v>0</v>
      </c>
      <c r="BJ147" s="486">
        <f>'2. Traffic'!I235</f>
        <v>0</v>
      </c>
      <c r="BK147" s="487" t="str">
        <f t="shared" si="18"/>
        <v/>
      </c>
    </row>
    <row r="148" spans="3:63">
      <c r="C148" s="256" t="str">
        <f t="shared" si="16"/>
        <v>S30</v>
      </c>
      <c r="D148" s="256" t="str">
        <f t="shared" si="16"/>
        <v>OTHER: complete as required</v>
      </c>
      <c r="E148" s="485">
        <f>'8. Routing factors'!E181*'7. Network costs'!$I$246</f>
        <v>0</v>
      </c>
      <c r="F148" s="485">
        <f>'8. Routing factors'!F181*'7. Network costs'!$I$247</f>
        <v>0</v>
      </c>
      <c r="G148" s="485">
        <f>'8. Routing factors'!G181*'7. Network costs'!$I$248</f>
        <v>0</v>
      </c>
      <c r="H148" s="485">
        <f>'8. Routing factors'!H181*'7. Network costs'!$I$249</f>
        <v>0</v>
      </c>
      <c r="I148" s="485">
        <f>'8. Routing factors'!I181*'7. Network costs'!$I$250</f>
        <v>0</v>
      </c>
      <c r="J148" s="485">
        <f>'8. Routing factors'!J181*'7. Network costs'!$I$251</f>
        <v>0</v>
      </c>
      <c r="K148" s="485">
        <f>'8. Routing factors'!K181*'7. Network costs'!$I$252</f>
        <v>0</v>
      </c>
      <c r="L148" s="485">
        <f>'8. Routing factors'!L181*'7. Network costs'!$I$253</f>
        <v>0</v>
      </c>
      <c r="M148" s="485">
        <f>'8. Routing factors'!M181*'7. Network costs'!$I$254</f>
        <v>0</v>
      </c>
      <c r="N148" s="485">
        <f>'8. Routing factors'!N181*'7. Network costs'!$I$255</f>
        <v>0</v>
      </c>
      <c r="O148" s="485">
        <f>'8. Routing factors'!O181*'7. Network costs'!$I$256</f>
        <v>0</v>
      </c>
      <c r="P148" s="485">
        <f>'8. Routing factors'!P181*'7. Network costs'!$I$257</f>
        <v>0</v>
      </c>
      <c r="Q148" s="485">
        <f>'8. Routing factors'!Q181*'7. Network costs'!$I$258</f>
        <v>0</v>
      </c>
      <c r="R148" s="485">
        <f>'8. Routing factors'!R181*'7. Network costs'!$I$259</f>
        <v>0</v>
      </c>
      <c r="S148" s="485">
        <f>'8. Routing factors'!S181*'7. Network costs'!$I$260</f>
        <v>0</v>
      </c>
      <c r="T148" s="485">
        <f>'8. Routing factors'!T181*'7. Network costs'!$I$261</f>
        <v>0</v>
      </c>
      <c r="U148" s="485">
        <f>'8. Routing factors'!U181*'7. Network costs'!$I$262</f>
        <v>0</v>
      </c>
      <c r="V148" s="485">
        <f>'8. Routing factors'!V181*'7. Network costs'!$I$263</f>
        <v>0</v>
      </c>
      <c r="W148" s="485">
        <f>'8. Routing factors'!W181*'7. Network costs'!$I$264</f>
        <v>0</v>
      </c>
      <c r="X148" s="485">
        <f>'8. Routing factors'!X181*'7. Network costs'!$I$265</f>
        <v>0</v>
      </c>
      <c r="Y148" s="485">
        <f>'8. Routing factors'!Y181*'7. Network costs'!$I$266</f>
        <v>0</v>
      </c>
      <c r="Z148" s="485">
        <f>'8. Routing factors'!Z181*'7. Network costs'!$I$267</f>
        <v>0</v>
      </c>
      <c r="AA148" s="485">
        <f>'8. Routing factors'!AA181*'7. Network costs'!$I$268</f>
        <v>0</v>
      </c>
      <c r="AB148" s="485">
        <f>'8. Routing factors'!AB181*'7. Network costs'!$I$269</f>
        <v>0</v>
      </c>
      <c r="AC148" s="485">
        <f>'8. Routing factors'!AC181*'7. Network costs'!$I$270</f>
        <v>0</v>
      </c>
      <c r="AD148" s="485">
        <f>'8. Routing factors'!AD181*'7. Network costs'!$I$271</f>
        <v>0</v>
      </c>
      <c r="AE148" s="485">
        <f>'8. Routing factors'!AE181*'7. Network costs'!$I$272</f>
        <v>0</v>
      </c>
      <c r="AF148" s="485">
        <f>'8. Routing factors'!AF181*'7. Network costs'!$I$273</f>
        <v>0</v>
      </c>
      <c r="AG148" s="485">
        <f>'8. Routing factors'!AG181*'7. Network costs'!$I$274</f>
        <v>0</v>
      </c>
      <c r="AH148" s="485">
        <f>'8. Routing factors'!AH181*'7. Network costs'!$I$275</f>
        <v>0</v>
      </c>
      <c r="AI148" s="485">
        <f>'8. Routing factors'!AI181*'7. Network costs'!$I$276</f>
        <v>0</v>
      </c>
      <c r="AJ148" s="485">
        <f>'8. Routing factors'!AJ181*'7. Network costs'!$I$277</f>
        <v>0</v>
      </c>
      <c r="AK148" s="485">
        <f>'8. Routing factors'!AK181*'7. Network costs'!$I$278</f>
        <v>0</v>
      </c>
      <c r="AL148" s="485">
        <f>'8. Routing factors'!AL181*'7. Network costs'!$I$279</f>
        <v>0</v>
      </c>
      <c r="AM148" s="485">
        <f>'8. Routing factors'!AM181*'7. Network costs'!$I$280</f>
        <v>0</v>
      </c>
      <c r="AN148" s="485">
        <f>'8. Routing factors'!AN181*'7. Network costs'!$I$281</f>
        <v>0</v>
      </c>
      <c r="AO148" s="485">
        <f>'8. Routing factors'!AO181*'7. Network costs'!$I$282</f>
        <v>0</v>
      </c>
      <c r="AP148" s="485">
        <f>'8. Routing factors'!AP181*'7. Network costs'!$I$283</f>
        <v>0</v>
      </c>
      <c r="AQ148" s="485">
        <f>'8. Routing factors'!AQ181*'7. Network costs'!$I$284</f>
        <v>0</v>
      </c>
      <c r="AR148" s="485">
        <f>'8. Routing factors'!AR181*'7. Network costs'!$I$285</f>
        <v>0</v>
      </c>
      <c r="AS148" s="485">
        <f>'8. Routing factors'!AS181*'7. Network costs'!$I$286</f>
        <v>0</v>
      </c>
      <c r="AT148" s="485">
        <f>'8. Routing factors'!AT181*'7. Network costs'!$I$287</f>
        <v>0</v>
      </c>
      <c r="AU148" s="485">
        <f>'8. Routing factors'!AU181*'7. Network costs'!$I$288</f>
        <v>0</v>
      </c>
      <c r="AV148" s="485">
        <f>'8. Routing factors'!AV181*'7. Network costs'!$I$289</f>
        <v>0</v>
      </c>
      <c r="AW148" s="485">
        <f>'8. Routing factors'!AW181*'7. Network costs'!$I$290</f>
        <v>0</v>
      </c>
      <c r="AX148" s="485">
        <f>'8. Routing factors'!AX181*'7. Network costs'!$I$291</f>
        <v>0</v>
      </c>
      <c r="AY148" s="485">
        <f>'8. Routing factors'!AY181*'7. Network costs'!$I$292</f>
        <v>0</v>
      </c>
      <c r="AZ148" s="485">
        <f>'8. Routing factors'!AZ181*'7. Network costs'!$I$293</f>
        <v>0</v>
      </c>
      <c r="BA148" s="485">
        <f>'8. Routing factors'!BA181*'7. Network costs'!$I$294</f>
        <v>0</v>
      </c>
      <c r="BB148" s="485">
        <f>'8. Routing factors'!BB181*'7. Network costs'!$I$295</f>
        <v>0</v>
      </c>
      <c r="BC148" s="485">
        <f>'8. Routing factors'!BC181*'7. Network costs'!$I$296</f>
        <v>0</v>
      </c>
      <c r="BD148" s="485">
        <f>'8. Routing factors'!BD181*'7. Network costs'!$I$297</f>
        <v>0</v>
      </c>
      <c r="BE148" s="485">
        <f>'8. Routing factors'!BE181*'7. Network costs'!$I$298</f>
        <v>0</v>
      </c>
      <c r="BF148" s="485">
        <f>'8. Routing factors'!BF181*'7. Network costs'!$I$299</f>
        <v>0</v>
      </c>
      <c r="BG148" s="485">
        <f>'8. Routing factors'!BG181*'7. Network costs'!$I$300</f>
        <v>0</v>
      </c>
      <c r="BH148" s="245"/>
      <c r="BI148" s="351">
        <f t="shared" si="17"/>
        <v>0</v>
      </c>
      <c r="BJ148" s="486">
        <f>'2. Traffic'!I236</f>
        <v>0</v>
      </c>
      <c r="BK148" s="487" t="str">
        <f t="shared" si="18"/>
        <v/>
      </c>
    </row>
    <row r="149" spans="3:63">
      <c r="C149" s="238"/>
      <c r="D149" s="238" t="s">
        <v>2</v>
      </c>
      <c r="E149" s="488">
        <f t="shared" ref="E149:AG149" si="19">SUM(E119:E148)</f>
        <v>14949691.50394851</v>
      </c>
      <c r="F149" s="488">
        <f t="shared" si="19"/>
        <v>12135386.104833316</v>
      </c>
      <c r="G149" s="488">
        <f t="shared" si="19"/>
        <v>17023054.932524279</v>
      </c>
      <c r="H149" s="488">
        <f t="shared" si="19"/>
        <v>6691406.6590164267</v>
      </c>
      <c r="I149" s="488">
        <f t="shared" si="19"/>
        <v>18895460.918649726</v>
      </c>
      <c r="J149" s="488">
        <f t="shared" si="19"/>
        <v>1493497.8867734952</v>
      </c>
      <c r="K149" s="488">
        <f t="shared" si="19"/>
        <v>608007.48064856254</v>
      </c>
      <c r="L149" s="488">
        <f t="shared" si="19"/>
        <v>81067.664086475022</v>
      </c>
      <c r="M149" s="488">
        <f t="shared" si="19"/>
        <v>2432029.9225942502</v>
      </c>
      <c r="N149" s="488">
        <f t="shared" si="19"/>
        <v>160407.67616146474</v>
      </c>
      <c r="O149" s="488">
        <f t="shared" si="19"/>
        <v>214831.70914481883</v>
      </c>
      <c r="P149" s="488">
        <f t="shared" si="19"/>
        <v>2331506.920951522</v>
      </c>
      <c r="Q149" s="488">
        <f t="shared" si="19"/>
        <v>304003.74032428139</v>
      </c>
      <c r="R149" s="488">
        <f t="shared" si="19"/>
        <v>432360.87512786686</v>
      </c>
      <c r="S149" s="488">
        <f t="shared" si="19"/>
        <v>405338.3204323753</v>
      </c>
      <c r="T149" s="488">
        <f t="shared" si="19"/>
        <v>6485413.1269180039</v>
      </c>
      <c r="U149" s="488">
        <f t="shared" si="19"/>
        <v>1621353.281729501</v>
      </c>
      <c r="V149" s="488">
        <f t="shared" si="19"/>
        <v>518833.05015344016</v>
      </c>
      <c r="W149" s="488">
        <f t="shared" si="19"/>
        <v>818791.66322080232</v>
      </c>
      <c r="X149" s="488">
        <f t="shared" si="19"/>
        <v>65503.333057664175</v>
      </c>
      <c r="Y149" s="488">
        <f t="shared" si="19"/>
        <v>617466.24133879796</v>
      </c>
      <c r="Z149" s="488">
        <f t="shared" si="19"/>
        <v>334404.11435670953</v>
      </c>
      <c r="AA149" s="488">
        <f t="shared" si="19"/>
        <v>630739.80024311016</v>
      </c>
      <c r="AB149" s="488">
        <f t="shared" si="19"/>
        <v>2287031.601264982</v>
      </c>
      <c r="AC149" s="488">
        <f t="shared" si="19"/>
        <v>3038606.0898388727</v>
      </c>
      <c r="AD149" s="488">
        <f t="shared" si="19"/>
        <v>0</v>
      </c>
      <c r="AE149" s="488">
        <f t="shared" si="19"/>
        <v>0</v>
      </c>
      <c r="AF149" s="488">
        <f t="shared" si="19"/>
        <v>0</v>
      </c>
      <c r="AG149" s="488">
        <f t="shared" si="19"/>
        <v>0</v>
      </c>
      <c r="AH149" s="488">
        <f t="shared" ref="AH149:BG149" si="20">SUM(AH119:AH148)</f>
        <v>0</v>
      </c>
      <c r="AI149" s="488">
        <f t="shared" si="20"/>
        <v>7605605.7863109047</v>
      </c>
      <c r="AJ149" s="488">
        <f t="shared" si="20"/>
        <v>24644850.276042998</v>
      </c>
      <c r="AK149" s="488">
        <f t="shared" si="20"/>
        <v>7397915.8088000333</v>
      </c>
      <c r="AL149" s="488">
        <f t="shared" si="20"/>
        <v>2931184.5190046718</v>
      </c>
      <c r="AM149" s="488">
        <f t="shared" si="20"/>
        <v>2848742.3653779058</v>
      </c>
      <c r="AN149" s="488">
        <f t="shared" si="20"/>
        <v>4251.8542766834389</v>
      </c>
      <c r="AO149" s="488">
        <f t="shared" si="20"/>
        <v>2078.6843130452366</v>
      </c>
      <c r="AP149" s="488">
        <f t="shared" si="20"/>
        <v>2804.36542973309</v>
      </c>
      <c r="AQ149" s="488">
        <f t="shared" si="20"/>
        <v>16304.450172866802</v>
      </c>
      <c r="AR149" s="488">
        <f t="shared" si="20"/>
        <v>10393.421565226185</v>
      </c>
      <c r="AS149" s="488">
        <f t="shared" si="20"/>
        <v>11338.278071155841</v>
      </c>
      <c r="AT149" s="488">
        <f t="shared" si="20"/>
        <v>10393.421565226186</v>
      </c>
      <c r="AU149" s="488">
        <f t="shared" si="20"/>
        <v>907.06224569246717</v>
      </c>
      <c r="AV149" s="488">
        <f t="shared" si="20"/>
        <v>20994.923255390258</v>
      </c>
      <c r="AW149" s="488">
        <f t="shared" si="20"/>
        <v>4198.9846510780517</v>
      </c>
      <c r="AX149" s="488">
        <f t="shared" si="20"/>
        <v>2827.4509966654441</v>
      </c>
      <c r="AY149" s="488">
        <f t="shared" si="20"/>
        <v>0</v>
      </c>
      <c r="AZ149" s="488">
        <f t="shared" si="20"/>
        <v>0</v>
      </c>
      <c r="BA149" s="488">
        <f t="shared" si="20"/>
        <v>0</v>
      </c>
      <c r="BB149" s="488">
        <f t="shared" si="20"/>
        <v>0</v>
      </c>
      <c r="BC149" s="488">
        <f t="shared" si="20"/>
        <v>0</v>
      </c>
      <c r="BD149" s="488">
        <f t="shared" si="20"/>
        <v>0</v>
      </c>
      <c r="BE149" s="488">
        <f t="shared" si="20"/>
        <v>0</v>
      </c>
      <c r="BF149" s="488">
        <f t="shared" si="20"/>
        <v>0</v>
      </c>
      <c r="BG149" s="488">
        <f t="shared" si="20"/>
        <v>0</v>
      </c>
      <c r="BH149" s="32"/>
      <c r="BI149" s="488">
        <f>SUM(BI119:BI148)</f>
        <v>140090986.26941851</v>
      </c>
      <c r="BJ149" s="160"/>
      <c r="BK149" s="160"/>
    </row>
    <row r="150" spans="3:63">
      <c r="C150" s="232"/>
      <c r="D150" s="455"/>
      <c r="E150" s="460" t="str">
        <f>IF(ROUND(E149,0)=ROUND('7. Network costs'!$I$246,0),"OK", "ERROR")</f>
        <v>OK</v>
      </c>
      <c r="F150" s="460" t="str">
        <f>IF(ROUND(F149,0)=ROUND('7. Network costs'!$I$247,0),"OK", "ERROR")</f>
        <v>OK</v>
      </c>
      <c r="G150" s="460" t="str">
        <f>IF(ROUND(G149,0)=ROUND('7. Network costs'!$I$248,0),"OK", "ERROR")</f>
        <v>OK</v>
      </c>
      <c r="H150" s="460" t="str">
        <f>IF(ROUND(H149,0)=ROUND('7. Network costs'!$I$249,0),"OK", "ERROR")</f>
        <v>OK</v>
      </c>
      <c r="I150" s="460" t="str">
        <f>IF(ROUND(I149,0)=ROUND('7. Network costs'!$I$250,0),"OK", "ERROR")</f>
        <v>OK</v>
      </c>
      <c r="J150" s="460" t="str">
        <f>IF(ROUND(J149,0)=ROUND('7. Network costs'!$I$251,0),"OK", "ERROR")</f>
        <v>OK</v>
      </c>
      <c r="K150" s="460" t="str">
        <f>IF(ROUND(K149,0)=ROUND('7. Network costs'!$I$252,0),"OK", "ERROR")</f>
        <v>OK</v>
      </c>
      <c r="L150" s="460" t="str">
        <f>IF(ROUND(L149,0)=ROUND('7. Network costs'!$I$253,0),"OK", "ERROR")</f>
        <v>OK</v>
      </c>
      <c r="M150" s="460" t="str">
        <f>IF(ROUND(M149,0)=ROUND('7. Network costs'!$I$254,0),"OK", "ERROR")</f>
        <v>OK</v>
      </c>
      <c r="N150" s="460" t="str">
        <f>IF(ROUND(N149,0)=ROUND('7. Network costs'!$I$255,0),"OK", "ERROR")</f>
        <v>OK</v>
      </c>
      <c r="O150" s="460" t="str">
        <f>IF(ROUND(O149,0)=ROUND('7. Network costs'!$I$256,0),"OK", "ERROR")</f>
        <v>OK</v>
      </c>
      <c r="P150" s="460" t="str">
        <f>IF(ROUND(P149,0)=ROUND('7. Network costs'!$I$257,0),"OK", "ERROR")</f>
        <v>OK</v>
      </c>
      <c r="Q150" s="460" t="str">
        <f>IF(ROUND(Q149,0)=ROUND('7. Network costs'!$I$258,0),"OK", "ERROR")</f>
        <v>OK</v>
      </c>
      <c r="R150" s="460" t="str">
        <f>IF(ROUND(R149,0)=ROUND('7. Network costs'!$I$259,0),"OK", "ERROR")</f>
        <v>OK</v>
      </c>
      <c r="S150" s="460" t="str">
        <f>IF(ROUND(S149,0)=ROUND('7. Network costs'!$I$260,0),"OK", "ERROR")</f>
        <v>OK</v>
      </c>
      <c r="T150" s="460" t="str">
        <f>IF(ROUND(T149,0)=ROUND('7. Network costs'!$I$261,0),"OK", "ERROR")</f>
        <v>OK</v>
      </c>
      <c r="U150" s="460" t="str">
        <f>IF(ROUND(U149,0)=ROUND('7. Network costs'!$I$262,0),"OK", "ERROR")</f>
        <v>OK</v>
      </c>
      <c r="V150" s="460" t="str">
        <f>IF(ROUND(V149,0)=ROUND('7. Network costs'!$I$263,0),"OK", "ERROR")</f>
        <v>OK</v>
      </c>
      <c r="W150" s="460" t="str">
        <f>IF(ROUND(W149,0)=ROUND('7. Network costs'!$I$264,0),"OK", "ERROR")</f>
        <v>OK</v>
      </c>
      <c r="X150" s="460" t="str">
        <f>IF(ROUND(X149,0)=ROUND('7. Network costs'!$I$265,0),"OK", "ERROR")</f>
        <v>OK</v>
      </c>
      <c r="Y150" s="460" t="str">
        <f>IF(ROUND(Y149,0)=ROUND('7. Network costs'!$I$266,0),"OK", "ERROR")</f>
        <v>OK</v>
      </c>
      <c r="Z150" s="460" t="str">
        <f>IF(ROUND(Z149,0)=ROUND('7. Network costs'!$I$267,0),"OK", "ERROR")</f>
        <v>OK</v>
      </c>
      <c r="AA150" s="460" t="str">
        <f>IF(ROUND(AA149,0)=ROUND('7. Network costs'!$I$268,0),"OK", "ERROR")</f>
        <v>OK</v>
      </c>
      <c r="AB150" s="460" t="str">
        <f>IF(ROUND(AB149,0)=ROUND('7. Network costs'!$I$269,0),"OK", "ERROR")</f>
        <v>OK</v>
      </c>
      <c r="AC150" s="460" t="str">
        <f>IF(ROUND(AC149,0)=ROUND('7. Network costs'!$I$270,0),"OK", "ERROR")</f>
        <v>OK</v>
      </c>
      <c r="AD150" s="460" t="str">
        <f>IF(ROUND(AD149,0)=ROUND('7. Network costs'!$I$271,0),"OK", "ERROR")</f>
        <v>OK</v>
      </c>
      <c r="AE150" s="460" t="str">
        <f>IF(ROUND(AE149,0)=ROUND('7. Network costs'!$I$272,0),"OK", "ERROR")</f>
        <v>OK</v>
      </c>
      <c r="AF150" s="460" t="str">
        <f>IF(ROUND(AF149,0)=ROUND('7. Network costs'!$I$273,0),"OK", "ERROR")</f>
        <v>OK</v>
      </c>
      <c r="AG150" s="460" t="str">
        <f>IF(ROUND(AG149,0)=ROUND('7. Network costs'!$I$274,0),"OK", "ERROR")</f>
        <v>OK</v>
      </c>
      <c r="AH150" s="460" t="str">
        <f>IF(ROUND(AH149,0)=ROUND('7. Network costs'!$I$275,0),"OK", "ERROR")</f>
        <v>OK</v>
      </c>
      <c r="AI150" s="460" t="str">
        <f>IF(ROUND(AI149,0)=ROUND('7. Network costs'!$I$276,0),"OK", "ERROR")</f>
        <v>OK</v>
      </c>
      <c r="AJ150" s="460" t="str">
        <f>IF(ROUND(AJ149,0)=ROUND('7. Network costs'!$I$277,0),"OK", "ERROR")</f>
        <v>OK</v>
      </c>
      <c r="AK150" s="460" t="str">
        <f>IF(ROUND(AK149,0)=ROUND('7. Network costs'!$I$278,0),"OK", "ERROR")</f>
        <v>OK</v>
      </c>
      <c r="AL150" s="460" t="str">
        <f>IF(ROUND(AL149,0)=ROUND('7. Network costs'!$I$279,0),"OK", "ERROR")</f>
        <v>OK</v>
      </c>
      <c r="AM150" s="460" t="str">
        <f>IF(ROUND(AM149,0)=ROUND('7. Network costs'!$I$280,0),"OK", "ERROR")</f>
        <v>OK</v>
      </c>
      <c r="AN150" s="460" t="str">
        <f>IF(ROUND(AN149,0)=ROUND('7. Network costs'!$I$281,0),"OK", "ERROR")</f>
        <v>OK</v>
      </c>
      <c r="AO150" s="460" t="str">
        <f>IF(ROUND(AO149,0)=ROUND('7. Network costs'!$I$282,0),"OK", "ERROR")</f>
        <v>OK</v>
      </c>
      <c r="AP150" s="460" t="str">
        <f>IF(ROUND(AP149,0)=ROUND('7. Network costs'!$I$283,0),"OK", "ERROR")</f>
        <v>OK</v>
      </c>
      <c r="AQ150" s="460" t="str">
        <f>IF(ROUND(AQ149,0)=ROUND('7. Network costs'!$I$284,0),"OK", "ERROR")</f>
        <v>OK</v>
      </c>
      <c r="AR150" s="460" t="str">
        <f>IF(ROUND(AR149,0)=ROUND('7. Network costs'!$I$285,0),"OK", "ERROR")</f>
        <v>OK</v>
      </c>
      <c r="AS150" s="460" t="str">
        <f>IF(ROUND(AS149,0)=ROUND('7. Network costs'!$I$286,0),"OK", "ERROR")</f>
        <v>OK</v>
      </c>
      <c r="AT150" s="460" t="str">
        <f>IF(ROUND(AT149,0)=ROUND('7. Network costs'!$I$287,0),"OK", "ERROR")</f>
        <v>OK</v>
      </c>
      <c r="AU150" s="460" t="str">
        <f>IF(ROUND(AU149,0)=ROUND('7. Network costs'!$I$288,0),"OK", "ERROR")</f>
        <v>OK</v>
      </c>
      <c r="AV150" s="460" t="str">
        <f>IF(ROUND(AV149,0)=ROUND('7. Network costs'!$I$289,0),"OK", "ERROR")</f>
        <v>OK</v>
      </c>
      <c r="AW150" s="460" t="str">
        <f>IF(ROUND(AW149,0)=ROUND('7. Network costs'!$I$290,0),"OK", "ERROR")</f>
        <v>OK</v>
      </c>
      <c r="AX150" s="460" t="str">
        <f>IF(ROUND(AX149,0)=ROUND('7. Network costs'!$I$291,0),"OK", "ERROR")</f>
        <v>OK</v>
      </c>
      <c r="AY150" s="460" t="str">
        <f>IF(ROUND(AY149,0)=ROUND('7. Network costs'!$I$292,0),"OK", "ERROR")</f>
        <v>OK</v>
      </c>
      <c r="AZ150" s="460" t="str">
        <f>IF(ROUND(AZ149,0)=ROUND('7. Network costs'!$I$293,0),"OK", "ERROR")</f>
        <v>OK</v>
      </c>
      <c r="BA150" s="460" t="str">
        <f>IF(ROUND(BA149,0)=ROUND('7. Network costs'!$I$294,0),"OK", "ERROR")</f>
        <v>OK</v>
      </c>
      <c r="BB150" s="460" t="str">
        <f>IF(ROUND(BB149,0)=ROUND('7. Network costs'!$I$295,0),"OK", "ERROR")</f>
        <v>OK</v>
      </c>
      <c r="BC150" s="460" t="str">
        <f>IF(ROUND(BC149,0)=ROUND('7. Network costs'!$I$296,0),"OK", "ERROR")</f>
        <v>OK</v>
      </c>
      <c r="BD150" s="460" t="str">
        <f>IF(ROUND(BD149,0)=ROUND('7. Network costs'!$I$297,0),"OK", "ERROR")</f>
        <v>OK</v>
      </c>
      <c r="BE150" s="460" t="str">
        <f>IF(ROUND(BE149,0)=ROUND('7. Network costs'!$I$298,0),"OK", "ERROR")</f>
        <v>OK</v>
      </c>
      <c r="BF150" s="460" t="str">
        <f>IF(ROUND(BF149,0)=ROUND('7. Network costs'!$I$299,0),"OK", "ERROR")</f>
        <v>OK</v>
      </c>
      <c r="BG150" s="460" t="str">
        <f>IF(ROUND(BG149,0)=ROUND('7. Network costs'!$I$300,0),"OK", "ERROR")</f>
        <v>OK</v>
      </c>
      <c r="BH150" s="232"/>
      <c r="BI150" s="460" t="str">
        <f>IF(ROUND(BI149,0)=ROUND('7. Network costs'!I301,0),"Ok", "Not ok")</f>
        <v>Ok</v>
      </c>
      <c r="BJ150" s="489"/>
      <c r="BK150" s="232"/>
    </row>
    <row r="151" spans="3:63">
      <c r="AH151" s="223"/>
      <c r="BG151"/>
    </row>
    <row r="152" spans="3:63" s="713" customFormat="1" ht="51">
      <c r="C152" s="705">
        <f>'C. Masterfiles'!D147</f>
        <v>2018</v>
      </c>
      <c r="D152" s="705" t="s">
        <v>285</v>
      </c>
      <c r="E152" s="705" t="str">
        <f t="shared" ref="E152:BG152" si="21">E117</f>
        <v>TRX</v>
      </c>
      <c r="F152" s="705" t="str">
        <f t="shared" si="21"/>
        <v>Radio</v>
      </c>
      <c r="G152" s="705" t="str">
        <f t="shared" si="21"/>
        <v>BTS</v>
      </c>
      <c r="H152" s="705" t="str">
        <f t="shared" si="21"/>
        <v>Node B</v>
      </c>
      <c r="I152" s="705" t="str">
        <f t="shared" si="21"/>
        <v>BSC</v>
      </c>
      <c r="J152" s="705" t="str">
        <f t="shared" si="21"/>
        <v>RNC</v>
      </c>
      <c r="K152" s="705" t="str">
        <f t="shared" si="21"/>
        <v>MSC</v>
      </c>
      <c r="L152" s="705" t="str">
        <f t="shared" si="21"/>
        <v>HLR</v>
      </c>
      <c r="M152" s="705" t="str">
        <f t="shared" si="21"/>
        <v>PPP</v>
      </c>
      <c r="N152" s="705" t="str">
        <f t="shared" si="21"/>
        <v>SMSG</v>
      </c>
      <c r="O152" s="705" t="str">
        <f t="shared" si="21"/>
        <v>SMSC</v>
      </c>
      <c r="P152" s="705" t="str">
        <f t="shared" si="21"/>
        <v>MMSC</v>
      </c>
      <c r="Q152" s="705" t="str">
        <f t="shared" si="21"/>
        <v>VMS</v>
      </c>
      <c r="R152" s="705" t="str">
        <f t="shared" si="21"/>
        <v>NMS</v>
      </c>
      <c r="S152" s="705" t="str">
        <f t="shared" si="21"/>
        <v>OSS</v>
      </c>
      <c r="T152" s="705" t="str">
        <f t="shared" si="21"/>
        <v>GPRS</v>
      </c>
      <c r="U152" s="705" t="str">
        <f t="shared" si="21"/>
        <v>BIL</v>
      </c>
      <c r="V152" s="705" t="str">
        <f t="shared" si="21"/>
        <v>IBIL</v>
      </c>
      <c r="W152" s="705" t="str">
        <f t="shared" si="21"/>
        <v>IGW</v>
      </c>
      <c r="X152" s="705" t="str">
        <f t="shared" si="21"/>
        <v>INT</v>
      </c>
      <c r="Y152" s="705" t="str">
        <f t="shared" si="21"/>
        <v>SGSN</v>
      </c>
      <c r="Z152" s="705" t="str">
        <f t="shared" si="21"/>
        <v>GGSN</v>
      </c>
      <c r="AA152" s="705" t="str">
        <f t="shared" si="21"/>
        <v>IN/NGN</v>
      </c>
      <c r="AB152" s="705" t="str">
        <f t="shared" si="21"/>
        <v>eNodeB</v>
      </c>
      <c r="AC152" s="705" t="str">
        <f t="shared" si="21"/>
        <v>eNodeB Radio</v>
      </c>
      <c r="AD152" s="705" t="str">
        <f t="shared" si="21"/>
        <v>OTHER</v>
      </c>
      <c r="AE152" s="705" t="str">
        <f t="shared" si="21"/>
        <v>OTHER</v>
      </c>
      <c r="AF152" s="705" t="str">
        <f t="shared" si="21"/>
        <v>OTHER</v>
      </c>
      <c r="AG152" s="705" t="str">
        <f t="shared" si="21"/>
        <v>OTHER</v>
      </c>
      <c r="AH152" s="705" t="str">
        <f t="shared" si="21"/>
        <v>OTHER</v>
      </c>
      <c r="AI152" s="705" t="str">
        <f t="shared" si="21"/>
        <v>BTS-BSC</v>
      </c>
      <c r="AJ152" s="705" t="str">
        <f t="shared" si="21"/>
        <v>Node B-RNC</v>
      </c>
      <c r="AK152" s="705" t="str">
        <f t="shared" si="21"/>
        <v>BSC-MSC</v>
      </c>
      <c r="AL152" s="705" t="str">
        <f t="shared" si="21"/>
        <v>RNC-MSC</v>
      </c>
      <c r="AM152" s="705" t="str">
        <f t="shared" si="21"/>
        <v>MSC-MSC</v>
      </c>
      <c r="AN152" s="705" t="str">
        <f t="shared" si="21"/>
        <v>MSC-PPP</v>
      </c>
      <c r="AO152" s="705" t="str">
        <f t="shared" si="21"/>
        <v>MSC-HLR</v>
      </c>
      <c r="AP152" s="705" t="str">
        <f t="shared" si="21"/>
        <v>MSC-SMS</v>
      </c>
      <c r="AQ152" s="705" t="str">
        <f t="shared" si="21"/>
        <v>MSC-MMS</v>
      </c>
      <c r="AR152" s="705" t="str">
        <f t="shared" si="21"/>
        <v>MSC-OSS</v>
      </c>
      <c r="AS152" s="705" t="str">
        <f t="shared" si="21"/>
        <v>MSC-GPRS</v>
      </c>
      <c r="AT152" s="705" t="str">
        <f t="shared" si="21"/>
        <v>MSC-BIL</v>
      </c>
      <c r="AU152" s="705" t="str">
        <f t="shared" si="21"/>
        <v>MSC-IBIL</v>
      </c>
      <c r="AV152" s="705" t="str">
        <f t="shared" si="21"/>
        <v>MSC-IGW</v>
      </c>
      <c r="AW152" s="705" t="str">
        <f t="shared" si="21"/>
        <v>MSC-INT</v>
      </c>
      <c r="AX152" s="705" t="str">
        <f t="shared" si="21"/>
        <v>MSC-IN/NGIN</v>
      </c>
      <c r="AY152" s="705" t="str">
        <f t="shared" si="21"/>
        <v>eNodeB-MSC</v>
      </c>
      <c r="AZ152" s="705" t="str">
        <f t="shared" si="21"/>
        <v>OTHER: complete as required</v>
      </c>
      <c r="BA152" s="705" t="str">
        <f t="shared" si="21"/>
        <v>OTHER: complete as required</v>
      </c>
      <c r="BB152" s="705" t="str">
        <f t="shared" si="21"/>
        <v>OTHER: complete as required</v>
      </c>
      <c r="BC152" s="705" t="str">
        <f t="shared" si="21"/>
        <v>OTHER: complete as required</v>
      </c>
      <c r="BD152" s="705" t="str">
        <f t="shared" si="21"/>
        <v>OTHER: complete as required</v>
      </c>
      <c r="BE152" s="705" t="str">
        <f t="shared" si="21"/>
        <v>OTHER: complete as required</v>
      </c>
      <c r="BF152" s="705" t="str">
        <f t="shared" si="21"/>
        <v>OTHER: complete as required</v>
      </c>
      <c r="BG152" s="705" t="str">
        <f t="shared" si="21"/>
        <v>OTHER: complete as required</v>
      </c>
      <c r="BH152" s="708"/>
      <c r="BI152" s="709" t="s">
        <v>426</v>
      </c>
      <c r="BJ152" s="709" t="s">
        <v>488</v>
      </c>
      <c r="BK152" s="709" t="s">
        <v>489</v>
      </c>
    </row>
    <row r="153" spans="3:63">
      <c r="C153" s="276"/>
      <c r="D153" s="276"/>
      <c r="E153" s="406" t="s">
        <v>258</v>
      </c>
      <c r="F153" s="406" t="s">
        <v>258</v>
      </c>
      <c r="G153" s="406" t="s">
        <v>258</v>
      </c>
      <c r="H153" s="406" t="s">
        <v>258</v>
      </c>
      <c r="I153" s="406" t="s">
        <v>258</v>
      </c>
      <c r="J153" s="406" t="s">
        <v>258</v>
      </c>
      <c r="K153" s="406" t="s">
        <v>258</v>
      </c>
      <c r="L153" s="406" t="s">
        <v>258</v>
      </c>
      <c r="M153" s="406" t="s">
        <v>258</v>
      </c>
      <c r="N153" s="406" t="s">
        <v>258</v>
      </c>
      <c r="O153" s="406" t="s">
        <v>258</v>
      </c>
      <c r="P153" s="406" t="s">
        <v>258</v>
      </c>
      <c r="Q153" s="406" t="s">
        <v>258</v>
      </c>
      <c r="R153" s="406" t="s">
        <v>258</v>
      </c>
      <c r="S153" s="406" t="s">
        <v>258</v>
      </c>
      <c r="T153" s="406" t="s">
        <v>258</v>
      </c>
      <c r="U153" s="406" t="s">
        <v>258</v>
      </c>
      <c r="V153" s="406" t="s">
        <v>258</v>
      </c>
      <c r="W153" s="406" t="s">
        <v>258</v>
      </c>
      <c r="X153" s="406" t="s">
        <v>258</v>
      </c>
      <c r="Y153" s="406" t="s">
        <v>258</v>
      </c>
      <c r="Z153" s="406" t="s">
        <v>258</v>
      </c>
      <c r="AA153" s="406" t="s">
        <v>258</v>
      </c>
      <c r="AB153" s="406" t="s">
        <v>258</v>
      </c>
      <c r="AC153" s="406" t="s">
        <v>258</v>
      </c>
      <c r="AD153" s="406" t="s">
        <v>258</v>
      </c>
      <c r="AE153" s="406" t="s">
        <v>258</v>
      </c>
      <c r="AF153" s="406" t="s">
        <v>258</v>
      </c>
      <c r="AG153" s="406" t="s">
        <v>258</v>
      </c>
      <c r="AH153" s="406" t="s">
        <v>258</v>
      </c>
      <c r="AI153" s="406" t="s">
        <v>258</v>
      </c>
      <c r="AJ153" s="406" t="s">
        <v>258</v>
      </c>
      <c r="AK153" s="406" t="s">
        <v>258</v>
      </c>
      <c r="AL153" s="406" t="s">
        <v>258</v>
      </c>
      <c r="AM153" s="406" t="s">
        <v>258</v>
      </c>
      <c r="AN153" s="406" t="s">
        <v>258</v>
      </c>
      <c r="AO153" s="406" t="s">
        <v>258</v>
      </c>
      <c r="AP153" s="406" t="s">
        <v>258</v>
      </c>
      <c r="AQ153" s="406" t="s">
        <v>258</v>
      </c>
      <c r="AR153" s="406" t="s">
        <v>258</v>
      </c>
      <c r="AS153" s="406" t="s">
        <v>258</v>
      </c>
      <c r="AT153" s="406" t="s">
        <v>258</v>
      </c>
      <c r="AU153" s="406" t="s">
        <v>258</v>
      </c>
      <c r="AV153" s="406" t="s">
        <v>258</v>
      </c>
      <c r="AW153" s="406" t="s">
        <v>258</v>
      </c>
      <c r="AX153" s="406" t="s">
        <v>258</v>
      </c>
      <c r="AY153" s="406" t="s">
        <v>258</v>
      </c>
      <c r="AZ153" s="406" t="s">
        <v>258</v>
      </c>
      <c r="BA153" s="406" t="s">
        <v>258</v>
      </c>
      <c r="BB153" s="406" t="s">
        <v>258</v>
      </c>
      <c r="BC153" s="406" t="s">
        <v>258</v>
      </c>
      <c r="BD153" s="406" t="s">
        <v>258</v>
      </c>
      <c r="BE153" s="406" t="s">
        <v>258</v>
      </c>
      <c r="BF153" s="406" t="s">
        <v>258</v>
      </c>
      <c r="BG153" s="406" t="s">
        <v>258</v>
      </c>
      <c r="BH153" s="321"/>
      <c r="BI153" s="407" t="str">
        <f>BI118</f>
        <v>Euro</v>
      </c>
      <c r="BJ153" s="407" t="str">
        <f>BJ118</f>
        <v>Millions</v>
      </c>
      <c r="BK153" s="407" t="str">
        <f>BK118</f>
        <v>Euro</v>
      </c>
    </row>
    <row r="154" spans="3:63">
      <c r="C154" s="256" t="str">
        <f t="shared" ref="C154:D183" si="22">C119</f>
        <v>S01</v>
      </c>
      <c r="D154" s="256" t="str">
        <f t="shared" si="22"/>
        <v>Повиквания в мрежата (On Net calls)</v>
      </c>
      <c r="E154" s="485">
        <f>'8. Routing factors'!E186*'7. Network costs'!$J$246</f>
        <v>11420908.044944564</v>
      </c>
      <c r="F154" s="485">
        <f>'8. Routing factors'!F186*'7. Network costs'!$J$247</f>
        <v>7234614.1198205352</v>
      </c>
      <c r="G154" s="485">
        <f>'8. Routing factors'!G186*'7. Network costs'!$J$248</f>
        <v>12749642.373769281</v>
      </c>
      <c r="H154" s="485">
        <f>'8. Routing factors'!H186*'7. Network costs'!$J$249</f>
        <v>3901210.9703990943</v>
      </c>
      <c r="I154" s="485">
        <f>'8. Routing factors'!I186*'7. Network costs'!$J$250</f>
        <v>14109039.609986879</v>
      </c>
      <c r="J154" s="485">
        <f>'8. Routing factors'!J186*'7. Network costs'!$J$251</f>
        <v>858286.61841311923</v>
      </c>
      <c r="K154" s="485">
        <f>'8. Routing factors'!K186*'7. Network costs'!$J$252</f>
        <v>341947.34629132523</v>
      </c>
      <c r="L154" s="485">
        <f>'8. Routing factors'!L186*'7. Network costs'!$J$253</f>
        <v>35797.817329435675</v>
      </c>
      <c r="M154" s="485">
        <f>'8. Routing factors'!M186*'7. Network costs'!$J$254</f>
        <v>1073934.5198830704</v>
      </c>
      <c r="N154" s="485">
        <f>'8. Routing factors'!N186*'7. Network costs'!$J$255</f>
        <v>0</v>
      </c>
      <c r="O154" s="485">
        <f>'8. Routing factors'!O186*'7. Network costs'!$J$256</f>
        <v>0</v>
      </c>
      <c r="P154" s="485">
        <f>'8. Routing factors'!P186*'7. Network costs'!$J$257</f>
        <v>0</v>
      </c>
      <c r="Q154" s="485">
        <f>'8. Routing factors'!Q186*'7. Network costs'!$J$258</f>
        <v>0</v>
      </c>
      <c r="R154" s="485">
        <f>'8. Routing factors'!R186*'7. Network costs'!$J$259</f>
        <v>190921.69242365696</v>
      </c>
      <c r="S154" s="485">
        <f>'8. Routing factors'!S186*'7. Network costs'!$J$260</f>
        <v>178989.0866471784</v>
      </c>
      <c r="T154" s="485">
        <f>'8. Routing factors'!T186*'7. Network costs'!$J$261</f>
        <v>0</v>
      </c>
      <c r="U154" s="485">
        <f>'8. Routing factors'!U186*'7. Network costs'!$J$262</f>
        <v>801020.62478561385</v>
      </c>
      <c r="V154" s="485">
        <f>'8. Routing factors'!V186*'7. Network costs'!$J$263</f>
        <v>0</v>
      </c>
      <c r="W154" s="485">
        <f>'8. Routing factors'!W186*'7. Network costs'!$J$264</f>
        <v>0</v>
      </c>
      <c r="X154" s="485">
        <f>'8. Routing factors'!X186*'7. Network costs'!$J$265</f>
        <v>0</v>
      </c>
      <c r="Y154" s="485">
        <f>'8. Routing factors'!Y186*'7. Network costs'!$J$266</f>
        <v>0</v>
      </c>
      <c r="Z154" s="485">
        <f>'8. Routing factors'!Z186*'7. Network costs'!$J$267</f>
        <v>0</v>
      </c>
      <c r="AA154" s="485">
        <f>'8. Routing factors'!AA186*'7. Network costs'!$J$268</f>
        <v>0</v>
      </c>
      <c r="AB154" s="485">
        <f>'8. Routing factors'!AB186*'7. Network costs'!$J$269</f>
        <v>1363861.1149100803</v>
      </c>
      <c r="AC154" s="485">
        <f>'8. Routing factors'!AC186*'7. Network costs'!$J$270</f>
        <v>1844108.3557915157</v>
      </c>
      <c r="AD154" s="485">
        <f>'8. Routing factors'!AD186*'7. Network costs'!$J$271</f>
        <v>0</v>
      </c>
      <c r="AE154" s="485">
        <f>'8. Routing factors'!AE186*'7. Network costs'!$J$272</f>
        <v>0</v>
      </c>
      <c r="AF154" s="485">
        <f>'8. Routing factors'!AF186*'7. Network costs'!$J$273</f>
        <v>0</v>
      </c>
      <c r="AG154" s="485">
        <f>'8. Routing factors'!AG186*'7. Network costs'!$J$274</f>
        <v>0</v>
      </c>
      <c r="AH154" s="485">
        <f>'8. Routing factors'!AH186*'7. Network costs'!$J$275</f>
        <v>0</v>
      </c>
      <c r="AI154" s="485">
        <f>'8. Routing factors'!AI186*'7. Network costs'!$J$276</f>
        <v>5793021.6350925611</v>
      </c>
      <c r="AJ154" s="485">
        <f>'8. Routing factors'!AJ186*'7. Network costs'!$J$277</f>
        <v>14612924.032251894</v>
      </c>
      <c r="AK154" s="485">
        <f>'8. Routing factors'!AK186*'7. Network costs'!$J$278</f>
        <v>5594127.3265221417</v>
      </c>
      <c r="AL154" s="485">
        <f>'8. Routing factors'!AL186*'7. Network costs'!$J$279</f>
        <v>1709352.6904080405</v>
      </c>
      <c r="AM154" s="485">
        <f>'8. Routing factors'!AM186*'7. Network costs'!$J$280</f>
        <v>2199579.9001913494</v>
      </c>
      <c r="AN154" s="485">
        <f>'8. Routing factors'!AN186*'7. Network costs'!$J$281</f>
        <v>1889.9791296627659</v>
      </c>
      <c r="AO154" s="485">
        <f>'8. Routing factors'!AO186*'7. Network costs'!$J$282</f>
        <v>923.98979672401879</v>
      </c>
      <c r="AP154" s="485">
        <f>'8. Routing factors'!AP186*'7. Network costs'!$J$283</f>
        <v>0</v>
      </c>
      <c r="AQ154" s="485">
        <f>'8. Routing factors'!AQ186*'7. Network costs'!$J$284</f>
        <v>0</v>
      </c>
      <c r="AR154" s="485">
        <f>'8. Routing factors'!AR186*'7. Network costs'!$J$285</f>
        <v>4619.9489836200946</v>
      </c>
      <c r="AS154" s="485">
        <f>'8. Routing factors'!AS186*'7. Network costs'!$J$286</f>
        <v>0</v>
      </c>
      <c r="AT154" s="485">
        <f>'8. Routing factors'!AT186*'7. Network costs'!$J$287</f>
        <v>5168.8548316799952</v>
      </c>
      <c r="AU154" s="485">
        <f>'8. Routing factors'!AU186*'7. Network costs'!$J$288</f>
        <v>0</v>
      </c>
      <c r="AV154" s="485">
        <f>'8. Routing factors'!AV186*'7. Network costs'!$J$289</f>
        <v>0</v>
      </c>
      <c r="AW154" s="485">
        <f>'8. Routing factors'!AW186*'7. Network costs'!$J$290</f>
        <v>0</v>
      </c>
      <c r="AX154" s="485">
        <f>'8. Routing factors'!AX186*'7. Network costs'!$J$291</f>
        <v>0</v>
      </c>
      <c r="AY154" s="485">
        <f>'8. Routing factors'!AY186*'7. Network costs'!$J$292</f>
        <v>0</v>
      </c>
      <c r="AZ154" s="485">
        <f>'8. Routing factors'!AZ186*'7. Network costs'!$J$293</f>
        <v>0</v>
      </c>
      <c r="BA154" s="485">
        <f>'8. Routing factors'!BA186*'7. Network costs'!$J$294</f>
        <v>0</v>
      </c>
      <c r="BB154" s="485">
        <f>'8. Routing factors'!BB186*'7. Network costs'!$J$295</f>
        <v>0</v>
      </c>
      <c r="BC154" s="485">
        <f>'8. Routing factors'!BC186*'7. Network costs'!$J$296</f>
        <v>0</v>
      </c>
      <c r="BD154" s="485">
        <f>'8. Routing factors'!BD186*'7. Network costs'!$J$297</f>
        <v>0</v>
      </c>
      <c r="BE154" s="485">
        <f>'8. Routing factors'!BE186*'7. Network costs'!$J$298</f>
        <v>0</v>
      </c>
      <c r="BF154" s="485">
        <f>'8. Routing factors'!BF186*'7. Network costs'!$J$299</f>
        <v>0</v>
      </c>
      <c r="BG154" s="485">
        <f>'8. Routing factors'!BG186*'7. Network costs'!$J$300</f>
        <v>0</v>
      </c>
      <c r="BH154" s="245"/>
      <c r="BI154" s="351">
        <f>SUM(E154:BG154)</f>
        <v>86025890.652603045</v>
      </c>
      <c r="BJ154" s="486">
        <f>'2. Traffic'!J207</f>
        <v>5412.1607999999997</v>
      </c>
      <c r="BK154" s="487">
        <f>IF(BI154=0,"",BI154/BJ154/1000000)</f>
        <v>1.5894925119852878E-2</v>
      </c>
    </row>
    <row r="155" spans="3:63">
      <c r="C155" s="256" t="str">
        <f t="shared" si="22"/>
        <v>S02</v>
      </c>
      <c r="D155" s="256" t="str">
        <f t="shared" si="22"/>
        <v>Изходящи повиквания към фиксирана линия (Outgoing Calls to Fixed Line)</v>
      </c>
      <c r="E155" s="485">
        <f>'8. Routing factors'!E187*'7. Network costs'!$J$246</f>
        <v>91797.663860603701</v>
      </c>
      <c r="F155" s="485">
        <f>'8. Routing factors'!F187*'7. Network costs'!$J$247</f>
        <v>58149.551026849767</v>
      </c>
      <c r="G155" s="485">
        <f>'8. Routing factors'!G187*'7. Network costs'!$J$248</f>
        <v>102477.61214470604</v>
      </c>
      <c r="H155" s="485">
        <f>'8. Routing factors'!H187*'7. Network costs'!$J$249</f>
        <v>31356.705780370721</v>
      </c>
      <c r="I155" s="485">
        <f>'8. Routing factors'!I187*'7. Network costs'!$J$250</f>
        <v>113404.01922654701</v>
      </c>
      <c r="J155" s="485">
        <f>'8. Routing factors'!J187*'7. Network costs'!$J$251</f>
        <v>6898.6376725112841</v>
      </c>
      <c r="K155" s="485">
        <f>'8. Routing factors'!K187*'7. Network costs'!$J$252</f>
        <v>4122.697700044685</v>
      </c>
      <c r="L155" s="485">
        <f>'8. Routing factors'!L187*'7. Network costs'!$J$253</f>
        <v>575.46317494525988</v>
      </c>
      <c r="M155" s="485">
        <f>'8. Routing factors'!M187*'7. Network costs'!$J$254</f>
        <v>17263.8952483578</v>
      </c>
      <c r="N155" s="485">
        <f>'8. Routing factors'!N187*'7. Network costs'!$J$255</f>
        <v>0</v>
      </c>
      <c r="O155" s="485">
        <f>'8. Routing factors'!O187*'7. Network costs'!$J$256</f>
        <v>0</v>
      </c>
      <c r="P155" s="485">
        <f>'8. Routing factors'!P187*'7. Network costs'!$J$257</f>
        <v>0</v>
      </c>
      <c r="Q155" s="485">
        <f>'8. Routing factors'!Q187*'7. Network costs'!$J$258</f>
        <v>0</v>
      </c>
      <c r="R155" s="485">
        <f>'8. Routing factors'!R187*'7. Network costs'!$J$259</f>
        <v>3069.1369330413868</v>
      </c>
      <c r="S155" s="485">
        <f>'8. Routing factors'!S187*'7. Network costs'!$J$260</f>
        <v>2877.3158747263001</v>
      </c>
      <c r="T155" s="485">
        <f>'8. Routing factors'!T187*'7. Network costs'!$J$261</f>
        <v>0</v>
      </c>
      <c r="U155" s="485">
        <f>'8. Routing factors'!U187*'7. Network costs'!$J$262</f>
        <v>12876.703283156055</v>
      </c>
      <c r="V155" s="485">
        <f>'8. Routing factors'!V187*'7. Network costs'!$J$263</f>
        <v>0</v>
      </c>
      <c r="W155" s="485">
        <f>'8. Routing factors'!W187*'7. Network costs'!$J$264</f>
        <v>22242.423760522335</v>
      </c>
      <c r="X155" s="485">
        <f>'8. Routing factors'!X187*'7. Network costs'!$J$265</f>
        <v>0</v>
      </c>
      <c r="Y155" s="485">
        <f>'8. Routing factors'!Y187*'7. Network costs'!$J$266</f>
        <v>0</v>
      </c>
      <c r="Z155" s="485">
        <f>'8. Routing factors'!Z187*'7. Network costs'!$J$267</f>
        <v>0</v>
      </c>
      <c r="AA155" s="485">
        <f>'8. Routing factors'!AA187*'7. Network costs'!$J$268</f>
        <v>0</v>
      </c>
      <c r="AB155" s="485">
        <f>'8. Routing factors'!AB187*'7. Network costs'!$J$269</f>
        <v>10962.286333658285</v>
      </c>
      <c r="AC155" s="485">
        <f>'8. Routing factors'!AC187*'7. Network costs'!$J$270</f>
        <v>14822.362486528702</v>
      </c>
      <c r="AD155" s="485">
        <f>'8. Routing factors'!AD187*'7. Network costs'!$J$271</f>
        <v>0</v>
      </c>
      <c r="AE155" s="485">
        <f>'8. Routing factors'!AE187*'7. Network costs'!$J$272</f>
        <v>0</v>
      </c>
      <c r="AF155" s="485">
        <f>'8. Routing factors'!AF187*'7. Network costs'!$J$273</f>
        <v>0</v>
      </c>
      <c r="AG155" s="485">
        <f>'8. Routing factors'!AG187*'7. Network costs'!$J$274</f>
        <v>0</v>
      </c>
      <c r="AH155" s="485">
        <f>'8. Routing factors'!AH187*'7. Network costs'!$J$275</f>
        <v>0</v>
      </c>
      <c r="AI155" s="485">
        <f>'8. Routing factors'!AI187*'7. Network costs'!$J$276</f>
        <v>46562.484410407749</v>
      </c>
      <c r="AJ155" s="485">
        <f>'8. Routing factors'!AJ187*'7. Network costs'!$J$277</f>
        <v>117454.08360300903</v>
      </c>
      <c r="AK155" s="485">
        <f>'8. Routing factors'!AK187*'7. Network costs'!$J$278</f>
        <v>44963.834564871482</v>
      </c>
      <c r="AL155" s="485">
        <f>'8. Routing factors'!AL187*'7. Network costs'!$J$279</f>
        <v>13739.238865753216</v>
      </c>
      <c r="AM155" s="485">
        <f>'8. Routing factors'!AM187*'7. Network costs'!$J$280</f>
        <v>17679.530867222373</v>
      </c>
      <c r="AN155" s="485">
        <f>'8. Routing factors'!AN187*'7. Network costs'!$J$281</f>
        <v>30.382114655959661</v>
      </c>
      <c r="AO155" s="485">
        <f>'8. Routing factors'!AO187*'7. Network costs'!$J$282</f>
        <v>14.853478276246944</v>
      </c>
      <c r="AP155" s="485">
        <f>'8. Routing factors'!AP187*'7. Network costs'!$J$283</f>
        <v>0</v>
      </c>
      <c r="AQ155" s="485">
        <f>'8. Routing factors'!AQ187*'7. Network costs'!$J$284</f>
        <v>0</v>
      </c>
      <c r="AR155" s="485">
        <f>'8. Routing factors'!AR187*'7. Network costs'!$J$285</f>
        <v>74.267391381234731</v>
      </c>
      <c r="AS155" s="485">
        <f>'8. Routing factors'!AS187*'7. Network costs'!$J$286</f>
        <v>0</v>
      </c>
      <c r="AT155" s="485">
        <f>'8. Routing factors'!AT187*'7. Network costs'!$J$287</f>
        <v>83.091256232090714</v>
      </c>
      <c r="AU155" s="485">
        <f>'8. Routing factors'!AU187*'7. Network costs'!$J$288</f>
        <v>0</v>
      </c>
      <c r="AV155" s="485">
        <f>'8. Routing factors'!AV187*'7. Network costs'!$J$289</f>
        <v>574.10686299679219</v>
      </c>
      <c r="AW155" s="485">
        <f>'8. Routing factors'!AW187*'7. Network costs'!$J$290</f>
        <v>0</v>
      </c>
      <c r="AX155" s="485">
        <f>'8. Routing factors'!AX187*'7. Network costs'!$J$291</f>
        <v>0</v>
      </c>
      <c r="AY155" s="485">
        <f>'8. Routing factors'!AY187*'7. Network costs'!$J$292</f>
        <v>0</v>
      </c>
      <c r="AZ155" s="485">
        <f>'8. Routing factors'!AZ187*'7. Network costs'!$J$293</f>
        <v>0</v>
      </c>
      <c r="BA155" s="485">
        <f>'8. Routing factors'!BA187*'7. Network costs'!$J$294</f>
        <v>0</v>
      </c>
      <c r="BB155" s="485">
        <f>'8. Routing factors'!BB187*'7. Network costs'!$J$295</f>
        <v>0</v>
      </c>
      <c r="BC155" s="485">
        <f>'8. Routing factors'!BC187*'7. Network costs'!$J$296</f>
        <v>0</v>
      </c>
      <c r="BD155" s="485">
        <f>'8. Routing factors'!BD187*'7. Network costs'!$J$297</f>
        <v>0</v>
      </c>
      <c r="BE155" s="485">
        <f>'8. Routing factors'!BE187*'7. Network costs'!$J$298</f>
        <v>0</v>
      </c>
      <c r="BF155" s="485">
        <f>'8. Routing factors'!BF187*'7. Network costs'!$J$299</f>
        <v>0</v>
      </c>
      <c r="BG155" s="485">
        <f>'8. Routing factors'!BG187*'7. Network costs'!$J$300</f>
        <v>0</v>
      </c>
      <c r="BH155" s="245"/>
      <c r="BI155" s="351">
        <f t="shared" ref="BI155:BI183" si="23">SUM(E155:BG155)</f>
        <v>734072.34792137542</v>
      </c>
      <c r="BJ155" s="486">
        <f>'2. Traffic'!J208</f>
        <v>108.243216</v>
      </c>
      <c r="BK155" s="487">
        <f t="shared" ref="BK155:BK183" si="24">IF(BI155=0,"",BI155/BJ155/1000000)</f>
        <v>6.781693809997066E-3</v>
      </c>
    </row>
    <row r="156" spans="3:63">
      <c r="C156" s="256" t="str">
        <f t="shared" si="22"/>
        <v>S03</v>
      </c>
      <c r="D156" s="256" t="str">
        <f t="shared" si="22"/>
        <v>Изходящи повиквания към други мобилни мрежи (Outgoing Calls to Other Mobile)</v>
      </c>
      <c r="E156" s="485">
        <f>'8. Routing factors'!E188*'7. Network costs'!$J$246</f>
        <v>946153.20014473971</v>
      </c>
      <c r="F156" s="485">
        <f>'8. Routing factors'!F188*'7. Network costs'!$J$247</f>
        <v>599344.05165887543</v>
      </c>
      <c r="G156" s="485">
        <f>'8. Routing factors'!G188*'7. Network costs'!$J$248</f>
        <v>1056230.8080207764</v>
      </c>
      <c r="H156" s="485">
        <f>'8. Routing factors'!H188*'7. Network costs'!$J$249</f>
        <v>323191.74881341803</v>
      </c>
      <c r="I156" s="485">
        <f>'8. Routing factors'!I188*'7. Network costs'!$J$250</f>
        <v>1168848.6524385437</v>
      </c>
      <c r="J156" s="485">
        <f>'8. Routing factors'!J188*'7. Network costs'!$J$251</f>
        <v>71103.858594890015</v>
      </c>
      <c r="K156" s="485">
        <f>'8. Routing factors'!K188*'7. Network costs'!$J$252</f>
        <v>42492.40621253632</v>
      </c>
      <c r="L156" s="485">
        <f>'8. Routing factors'!L188*'7. Network costs'!$J$253</f>
        <v>5931.2655860905834</v>
      </c>
      <c r="M156" s="485">
        <f>'8. Routing factors'!M188*'7. Network costs'!$J$254</f>
        <v>177937.96758271754</v>
      </c>
      <c r="N156" s="485">
        <f>'8. Routing factors'!N188*'7. Network costs'!$J$255</f>
        <v>0</v>
      </c>
      <c r="O156" s="485">
        <f>'8. Routing factors'!O188*'7. Network costs'!$J$256</f>
        <v>0</v>
      </c>
      <c r="P156" s="485">
        <f>'8. Routing factors'!P188*'7. Network costs'!$J$257</f>
        <v>0</v>
      </c>
      <c r="Q156" s="485">
        <f>'8. Routing factors'!Q188*'7. Network costs'!$J$258</f>
        <v>0</v>
      </c>
      <c r="R156" s="485">
        <f>'8. Routing factors'!R188*'7. Network costs'!$J$259</f>
        <v>31633.416459149783</v>
      </c>
      <c r="S156" s="485">
        <f>'8. Routing factors'!S188*'7. Network costs'!$J$260</f>
        <v>29656.327930452921</v>
      </c>
      <c r="T156" s="485">
        <f>'8. Routing factors'!T188*'7. Network costs'!$J$261</f>
        <v>0</v>
      </c>
      <c r="U156" s="485">
        <f>'8. Routing factors'!U188*'7. Network costs'!$J$262</f>
        <v>132719.43431123669</v>
      </c>
      <c r="V156" s="485">
        <f>'8. Routing factors'!V188*'7. Network costs'!$J$263</f>
        <v>0</v>
      </c>
      <c r="W156" s="485">
        <f>'8. Routing factors'!W188*'7. Network costs'!$J$264</f>
        <v>229251.37236553643</v>
      </c>
      <c r="X156" s="485">
        <f>'8. Routing factors'!X188*'7. Network costs'!$J$265</f>
        <v>0</v>
      </c>
      <c r="Y156" s="485">
        <f>'8. Routing factors'!Y188*'7. Network costs'!$J$266</f>
        <v>0</v>
      </c>
      <c r="Z156" s="485">
        <f>'8. Routing factors'!Z188*'7. Network costs'!$J$267</f>
        <v>0</v>
      </c>
      <c r="AA156" s="485">
        <f>'8. Routing factors'!AA188*'7. Network costs'!$J$268</f>
        <v>0</v>
      </c>
      <c r="AB156" s="485">
        <f>'8. Routing factors'!AB188*'7. Network costs'!$J$269</f>
        <v>112987.64978642369</v>
      </c>
      <c r="AC156" s="485">
        <f>'8. Routing factors'!AC188*'7. Network costs'!$J$270</f>
        <v>152773.23093570763</v>
      </c>
      <c r="AD156" s="485">
        <f>'8. Routing factors'!AD188*'7. Network costs'!$J$271</f>
        <v>0</v>
      </c>
      <c r="AE156" s="485">
        <f>'8. Routing factors'!AE188*'7. Network costs'!$J$272</f>
        <v>0</v>
      </c>
      <c r="AF156" s="485">
        <f>'8. Routing factors'!AF188*'7. Network costs'!$J$273</f>
        <v>0</v>
      </c>
      <c r="AG156" s="485">
        <f>'8. Routing factors'!AG188*'7. Network costs'!$J$274</f>
        <v>0</v>
      </c>
      <c r="AH156" s="485">
        <f>'8. Routing factors'!AH188*'7. Network costs'!$J$275</f>
        <v>0</v>
      </c>
      <c r="AI156" s="485">
        <f>'8. Routing factors'!AI188*'7. Network costs'!$J$276</f>
        <v>479916.82771465165</v>
      </c>
      <c r="AJ156" s="485">
        <f>'8. Routing factors'!AJ188*'7. Network costs'!$J$277</f>
        <v>1210592.4311952742</v>
      </c>
      <c r="AK156" s="485">
        <f>'8. Routing factors'!AK188*'7. Network costs'!$J$278</f>
        <v>463439.63642619038</v>
      </c>
      <c r="AL156" s="485">
        <f>'8. Routing factors'!AL188*'7. Network costs'!$J$279</f>
        <v>141609.53856217119</v>
      </c>
      <c r="AM156" s="485">
        <f>'8. Routing factors'!AM188*'7. Network costs'!$J$280</f>
        <v>182221.89981306292</v>
      </c>
      <c r="AN156" s="485">
        <f>'8. Routing factors'!AN188*'7. Network costs'!$J$281</f>
        <v>313.14669458856957</v>
      </c>
      <c r="AO156" s="485">
        <f>'8. Routing factors'!AO188*'7. Network costs'!$J$282</f>
        <v>153.09393957663397</v>
      </c>
      <c r="AP156" s="485">
        <f>'8. Routing factors'!AP188*'7. Network costs'!$J$283</f>
        <v>0</v>
      </c>
      <c r="AQ156" s="485">
        <f>'8. Routing factors'!AQ188*'7. Network costs'!$J$284</f>
        <v>0</v>
      </c>
      <c r="AR156" s="485">
        <f>'8. Routing factors'!AR188*'7. Network costs'!$J$285</f>
        <v>765.46969788317006</v>
      </c>
      <c r="AS156" s="485">
        <f>'8. Routing factors'!AS188*'7. Network costs'!$J$286</f>
        <v>0</v>
      </c>
      <c r="AT156" s="485">
        <f>'8. Routing factors'!AT188*'7. Network costs'!$J$287</f>
        <v>856.41676140495815</v>
      </c>
      <c r="AU156" s="485">
        <f>'8. Routing factors'!AU188*'7. Network costs'!$J$288</f>
        <v>0</v>
      </c>
      <c r="AV156" s="485">
        <f>'8. Routing factors'!AV188*'7. Network costs'!$J$289</f>
        <v>5917.2861574595236</v>
      </c>
      <c r="AW156" s="485">
        <f>'8. Routing factors'!AW188*'7. Network costs'!$J$290</f>
        <v>0</v>
      </c>
      <c r="AX156" s="485">
        <f>'8. Routing factors'!AX188*'7. Network costs'!$J$291</f>
        <v>0</v>
      </c>
      <c r="AY156" s="485">
        <f>'8. Routing factors'!AY188*'7. Network costs'!$J$292</f>
        <v>0</v>
      </c>
      <c r="AZ156" s="485">
        <f>'8. Routing factors'!AZ188*'7. Network costs'!$J$293</f>
        <v>0</v>
      </c>
      <c r="BA156" s="485">
        <f>'8. Routing factors'!BA188*'7. Network costs'!$J$294</f>
        <v>0</v>
      </c>
      <c r="BB156" s="485">
        <f>'8. Routing factors'!BB188*'7. Network costs'!$J$295</f>
        <v>0</v>
      </c>
      <c r="BC156" s="485">
        <f>'8. Routing factors'!BC188*'7. Network costs'!$J$296</f>
        <v>0</v>
      </c>
      <c r="BD156" s="485">
        <f>'8. Routing factors'!BD188*'7. Network costs'!$J$297</f>
        <v>0</v>
      </c>
      <c r="BE156" s="485">
        <f>'8. Routing factors'!BE188*'7. Network costs'!$J$298</f>
        <v>0</v>
      </c>
      <c r="BF156" s="485">
        <f>'8. Routing factors'!BF188*'7. Network costs'!$J$299</f>
        <v>0</v>
      </c>
      <c r="BG156" s="485">
        <f>'8. Routing factors'!BG188*'7. Network costs'!$J$300</f>
        <v>0</v>
      </c>
      <c r="BH156" s="245"/>
      <c r="BI156" s="351">
        <f t="shared" si="23"/>
        <v>7566041.1378033571</v>
      </c>
      <c r="BJ156" s="486">
        <f>'2. Traffic'!J209</f>
        <v>1082.4321600000001</v>
      </c>
      <c r="BK156" s="487">
        <f t="shared" si="24"/>
        <v>6.9898524982880744E-3</v>
      </c>
    </row>
    <row r="157" spans="3:63">
      <c r="C157" s="256" t="str">
        <f t="shared" si="22"/>
        <v>S04</v>
      </c>
      <c r="D157" s="256" t="str">
        <f t="shared" si="22"/>
        <v>Изходящи международни повиквания (Outgoing Calls to International)</v>
      </c>
      <c r="E157" s="485">
        <f>'8. Routing factors'!E189*'7. Network costs'!$J$246</f>
        <v>45751.55026925532</v>
      </c>
      <c r="F157" s="485">
        <f>'8. Routing factors'!F189*'7. Network costs'!$J$247</f>
        <v>28981.479430451029</v>
      </c>
      <c r="G157" s="485">
        <f>'8. Routing factors'!G189*'7. Network costs'!$J$248</f>
        <v>51074.389329028556</v>
      </c>
      <c r="H157" s="485">
        <f>'8. Routing factors'!H189*'7. Network costs'!$J$249</f>
        <v>15628.043682760503</v>
      </c>
      <c r="I157" s="485">
        <f>'8. Routing factors'!I189*'7. Network costs'!$J$250</f>
        <v>56520.062365177946</v>
      </c>
      <c r="J157" s="485">
        <f>'8. Routing factors'!J189*'7. Network costs'!$J$251</f>
        <v>3438.2505500636476</v>
      </c>
      <c r="K157" s="485">
        <f>'8. Routing factors'!K189*'7. Network costs'!$J$252</f>
        <v>2054.73432695368</v>
      </c>
      <c r="L157" s="485">
        <f>'8. Routing factors'!L189*'7. Network costs'!$J$253</f>
        <v>286.80830501954108</v>
      </c>
      <c r="M157" s="485">
        <f>'8. Routing factors'!M189*'7. Network costs'!$J$254</f>
        <v>8604.2491505862326</v>
      </c>
      <c r="N157" s="485">
        <f>'8. Routing factors'!N189*'7. Network costs'!$J$255</f>
        <v>0</v>
      </c>
      <c r="O157" s="485">
        <f>'8. Routing factors'!O189*'7. Network costs'!$J$256</f>
        <v>0</v>
      </c>
      <c r="P157" s="485">
        <f>'8. Routing factors'!P189*'7. Network costs'!$J$257</f>
        <v>0</v>
      </c>
      <c r="Q157" s="485">
        <f>'8. Routing factors'!Q189*'7. Network costs'!$J$258</f>
        <v>0</v>
      </c>
      <c r="R157" s="485">
        <f>'8. Routing factors'!R189*'7. Network costs'!$J$259</f>
        <v>1529.6442934375525</v>
      </c>
      <c r="S157" s="485">
        <f>'8. Routing factors'!S189*'7. Network costs'!$J$260</f>
        <v>1434.0415250977055</v>
      </c>
      <c r="T157" s="485">
        <f>'8. Routing factors'!T189*'7. Network costs'!$J$261</f>
        <v>0</v>
      </c>
      <c r="U157" s="485">
        <f>'8. Routing factors'!U189*'7. Network costs'!$J$262</f>
        <v>6417.6920499436874</v>
      </c>
      <c r="V157" s="485">
        <f>'8. Routing factors'!V189*'7. Network costs'!$J$263</f>
        <v>0</v>
      </c>
      <c r="W157" s="485">
        <f>'8. Routing factors'!W189*'7. Network costs'!$J$264</f>
        <v>0</v>
      </c>
      <c r="X157" s="485">
        <f>'8. Routing factors'!X189*'7. Network costs'!$J$265</f>
        <v>6152.0860986515045</v>
      </c>
      <c r="Y157" s="485">
        <f>'8. Routing factors'!Y189*'7. Network costs'!$J$266</f>
        <v>0</v>
      </c>
      <c r="Z157" s="485">
        <f>'8. Routing factors'!Z189*'7. Network costs'!$J$267</f>
        <v>0</v>
      </c>
      <c r="AA157" s="485">
        <f>'8. Routing factors'!AA189*'7. Network costs'!$J$268</f>
        <v>0</v>
      </c>
      <c r="AB157" s="485">
        <f>'8. Routing factors'!AB189*'7. Network costs'!$J$269</f>
        <v>5463.5550968043908</v>
      </c>
      <c r="AC157" s="485">
        <f>'8. Routing factors'!AC189*'7. Network costs'!$J$270</f>
        <v>7387.4000044414888</v>
      </c>
      <c r="AD157" s="485">
        <f>'8. Routing factors'!AD189*'7. Network costs'!$J$271</f>
        <v>0</v>
      </c>
      <c r="AE157" s="485">
        <f>'8. Routing factors'!AE189*'7. Network costs'!$J$272</f>
        <v>0</v>
      </c>
      <c r="AF157" s="485">
        <f>'8. Routing factors'!AF189*'7. Network costs'!$J$273</f>
        <v>0</v>
      </c>
      <c r="AG157" s="485">
        <f>'8. Routing factors'!AG189*'7. Network costs'!$J$274</f>
        <v>0</v>
      </c>
      <c r="AH157" s="485">
        <f>'8. Routing factors'!AH189*'7. Network costs'!$J$275</f>
        <v>0</v>
      </c>
      <c r="AI157" s="485">
        <f>'8. Routing factors'!AI189*'7. Network costs'!$J$276</f>
        <v>23206.536599875712</v>
      </c>
      <c r="AJ157" s="485">
        <f>'8. Routing factors'!AJ189*'7. Network costs'!$J$277</f>
        <v>58538.5965644229</v>
      </c>
      <c r="AK157" s="485">
        <f>'8. Routing factors'!AK189*'7. Network costs'!$J$278</f>
        <v>22409.776576853172</v>
      </c>
      <c r="AL157" s="485">
        <f>'8. Routing factors'!AL189*'7. Network costs'!$J$279</f>
        <v>6847.5759751614305</v>
      </c>
      <c r="AM157" s="485">
        <f>'8. Routing factors'!AM189*'7. Network costs'!$J$280</f>
        <v>8811.4001074891421</v>
      </c>
      <c r="AN157" s="485">
        <f>'8. Routing factors'!AN189*'7. Network costs'!$J$281</f>
        <v>15.14231177036487</v>
      </c>
      <c r="AO157" s="485">
        <f>'8. Routing factors'!AO189*'7. Network costs'!$J$282</f>
        <v>7.4029079766228243</v>
      </c>
      <c r="AP157" s="485">
        <f>'8. Routing factors'!AP189*'7. Network costs'!$J$283</f>
        <v>0</v>
      </c>
      <c r="AQ157" s="485">
        <f>'8. Routing factors'!AQ189*'7. Network costs'!$J$284</f>
        <v>0</v>
      </c>
      <c r="AR157" s="485">
        <f>'8. Routing factors'!AR189*'7. Network costs'!$J$285</f>
        <v>37.014539883114125</v>
      </c>
      <c r="AS157" s="485">
        <f>'8. Routing factors'!AS189*'7. Network costs'!$J$286</f>
        <v>0</v>
      </c>
      <c r="AT157" s="485">
        <f>'8. Routing factors'!AT189*'7. Network costs'!$J$287</f>
        <v>41.412315156634016</v>
      </c>
      <c r="AU157" s="485">
        <f>'8. Routing factors'!AU189*'7. Network costs'!$J$288</f>
        <v>0</v>
      </c>
      <c r="AV157" s="485">
        <f>'8. Routing factors'!AV189*'7. Network costs'!$J$289</f>
        <v>0</v>
      </c>
      <c r="AW157" s="485">
        <f>'8. Routing factors'!AW189*'7. Network costs'!$J$290</f>
        <v>396.98403476735638</v>
      </c>
      <c r="AX157" s="485">
        <f>'8. Routing factors'!AX189*'7. Network costs'!$J$291</f>
        <v>0</v>
      </c>
      <c r="AY157" s="485">
        <f>'8. Routing factors'!AY189*'7. Network costs'!$J$292</f>
        <v>0</v>
      </c>
      <c r="AZ157" s="485">
        <f>'8. Routing factors'!AZ189*'7. Network costs'!$J$293</f>
        <v>0</v>
      </c>
      <c r="BA157" s="485">
        <f>'8. Routing factors'!BA189*'7. Network costs'!$J$294</f>
        <v>0</v>
      </c>
      <c r="BB157" s="485">
        <f>'8. Routing factors'!BB189*'7. Network costs'!$J$295</f>
        <v>0</v>
      </c>
      <c r="BC157" s="485">
        <f>'8. Routing factors'!BC189*'7. Network costs'!$J$296</f>
        <v>0</v>
      </c>
      <c r="BD157" s="485">
        <f>'8. Routing factors'!BD189*'7. Network costs'!$J$297</f>
        <v>0</v>
      </c>
      <c r="BE157" s="485">
        <f>'8. Routing factors'!BE189*'7. Network costs'!$J$298</f>
        <v>0</v>
      </c>
      <c r="BF157" s="485">
        <f>'8. Routing factors'!BF189*'7. Network costs'!$J$299</f>
        <v>0</v>
      </c>
      <c r="BG157" s="485">
        <f>'8. Routing factors'!BG189*'7. Network costs'!$J$300</f>
        <v>0</v>
      </c>
      <c r="BH157" s="245"/>
      <c r="BI157" s="351">
        <f t="shared" si="23"/>
        <v>361035.82841102936</v>
      </c>
      <c r="BJ157" s="486">
        <f>'2. Traffic'!J210</f>
        <v>54.121608000000002</v>
      </c>
      <c r="BK157" s="487">
        <f t="shared" si="24"/>
        <v>6.6708259741844579E-3</v>
      </c>
    </row>
    <row r="158" spans="3:63">
      <c r="C158" s="256" t="str">
        <f t="shared" si="22"/>
        <v>S05</v>
      </c>
      <c r="D158" s="256" t="str">
        <f t="shared" si="22"/>
        <v>Входящи повиквания от фиксирана линия (Incoming calls from fixed)</v>
      </c>
      <c r="E158" s="485">
        <f>'8. Routing factors'!E190*'7. Network costs'!$J$246</f>
        <v>46165.118161036778</v>
      </c>
      <c r="F158" s="485">
        <f>'8. Routing factors'!F190*'7. Network costs'!$J$247</f>
        <v>29243.455457016709</v>
      </c>
      <c r="G158" s="485">
        <f>'8. Routing factors'!G190*'7. Network costs'!$J$248</f>
        <v>51536.072646741755</v>
      </c>
      <c r="H158" s="485">
        <f>'8. Routing factors'!H190*'7. Network costs'!$J$249</f>
        <v>15769.312274546148</v>
      </c>
      <c r="I158" s="485">
        <f>'8. Routing factors'!I190*'7. Network costs'!$J$250</f>
        <v>57030.971457835098</v>
      </c>
      <c r="J158" s="485">
        <f>'8. Routing factors'!J190*'7. Network costs'!$J$251</f>
        <v>3469.3303719065771</v>
      </c>
      <c r="K158" s="485">
        <f>'8. Routing factors'!K190*'7. Network costs'!$J$252</f>
        <v>2073.307952082625</v>
      </c>
      <c r="L158" s="485">
        <f>'8. Routing factors'!L190*'7. Network costs'!$J$253</f>
        <v>289.40088833866969</v>
      </c>
      <c r="M158" s="485">
        <f>'8. Routing factors'!M190*'7. Network costs'!$J$254</f>
        <v>8682.0266501600927</v>
      </c>
      <c r="N158" s="485">
        <f>'8. Routing factors'!N190*'7. Network costs'!$J$255</f>
        <v>0</v>
      </c>
      <c r="O158" s="485">
        <f>'8. Routing factors'!O190*'7. Network costs'!$J$256</f>
        <v>0</v>
      </c>
      <c r="P158" s="485">
        <f>'8. Routing factors'!P190*'7. Network costs'!$J$257</f>
        <v>0</v>
      </c>
      <c r="Q158" s="485">
        <f>'8. Routing factors'!Q190*'7. Network costs'!$J$258</f>
        <v>0</v>
      </c>
      <c r="R158" s="485">
        <f>'8. Routing factors'!R190*'7. Network costs'!$J$259</f>
        <v>1543.4714044729053</v>
      </c>
      <c r="S158" s="485">
        <f>'8. Routing factors'!S190*'7. Network costs'!$J$260</f>
        <v>1447.0044416933488</v>
      </c>
      <c r="T158" s="485">
        <f>'8. Routing factors'!T190*'7. Network costs'!$J$261</f>
        <v>0</v>
      </c>
      <c r="U158" s="485">
        <f>'8. Routing factors'!U190*'7. Network costs'!$J$262</f>
        <v>0</v>
      </c>
      <c r="V158" s="485">
        <f>'8. Routing factors'!V190*'7. Network costs'!$J$263</f>
        <v>17441.197949924008</v>
      </c>
      <c r="W158" s="485">
        <f>'8. Routing factors'!W190*'7. Network costs'!$J$264</f>
        <v>11185.73259828938</v>
      </c>
      <c r="X158" s="485">
        <f>'8. Routing factors'!X190*'7. Network costs'!$J$265</f>
        <v>0</v>
      </c>
      <c r="Y158" s="485">
        <f>'8. Routing factors'!Y190*'7. Network costs'!$J$266</f>
        <v>0</v>
      </c>
      <c r="Z158" s="485">
        <f>'8. Routing factors'!Z190*'7. Network costs'!$J$267</f>
        <v>0</v>
      </c>
      <c r="AA158" s="485">
        <f>'8. Routing factors'!AA190*'7. Network costs'!$J$268</f>
        <v>0</v>
      </c>
      <c r="AB158" s="485">
        <f>'8. Routing factors'!AB190*'7. Network costs'!$J$269</f>
        <v>5512.9425153665916</v>
      </c>
      <c r="AC158" s="485">
        <f>'8. Routing factors'!AC190*'7. Network costs'!$J$270</f>
        <v>7454.1778825156298</v>
      </c>
      <c r="AD158" s="485">
        <f>'8. Routing factors'!AD190*'7. Network costs'!$J$271</f>
        <v>0</v>
      </c>
      <c r="AE158" s="485">
        <f>'8. Routing factors'!AE190*'7. Network costs'!$J$272</f>
        <v>0</v>
      </c>
      <c r="AF158" s="485">
        <f>'8. Routing factors'!AF190*'7. Network costs'!$J$273</f>
        <v>0</v>
      </c>
      <c r="AG158" s="485">
        <f>'8. Routing factors'!AG190*'7. Network costs'!$J$274</f>
        <v>0</v>
      </c>
      <c r="AH158" s="485">
        <f>'8. Routing factors'!AH190*'7. Network costs'!$J$275</f>
        <v>0</v>
      </c>
      <c r="AI158" s="485">
        <f>'8. Routing factors'!AI190*'7. Network costs'!$J$276</f>
        <v>23416.310440558205</v>
      </c>
      <c r="AJ158" s="485">
        <f>'8. Routing factors'!AJ190*'7. Network costs'!$J$277</f>
        <v>59067.752053723612</v>
      </c>
      <c r="AK158" s="485">
        <f>'8. Routing factors'!AK190*'7. Network costs'!$J$278</f>
        <v>22612.348161851696</v>
      </c>
      <c r="AL158" s="485">
        <f>'8. Routing factors'!AL190*'7. Network costs'!$J$279</f>
        <v>6909.4741522329068</v>
      </c>
      <c r="AM158" s="485">
        <f>'8. Routing factors'!AM190*'7. Network costs'!$J$280</f>
        <v>8891.0501334369183</v>
      </c>
      <c r="AN158" s="485">
        <f>'8. Routing factors'!AN190*'7. Network costs'!$J$281</f>
        <v>15.279189622999642</v>
      </c>
      <c r="AO158" s="485">
        <f>'8. Routing factors'!AO190*'7. Network costs'!$J$282</f>
        <v>7.4698260379109351</v>
      </c>
      <c r="AP158" s="485">
        <f>'8. Routing factors'!AP190*'7. Network costs'!$J$283</f>
        <v>0</v>
      </c>
      <c r="AQ158" s="485">
        <f>'8. Routing factors'!AQ190*'7. Network costs'!$J$284</f>
        <v>0</v>
      </c>
      <c r="AR158" s="485">
        <f>'8. Routing factors'!AR190*'7. Network costs'!$J$285</f>
        <v>37.349130189554678</v>
      </c>
      <c r="AS158" s="485">
        <f>'8. Routing factors'!AS190*'7. Network costs'!$J$286</f>
        <v>0</v>
      </c>
      <c r="AT158" s="485">
        <f>'8. Routing factors'!AT190*'7. Network costs'!$J$287</f>
        <v>0</v>
      </c>
      <c r="AU158" s="485">
        <f>'8. Routing factors'!AU190*'7. Network costs'!$J$288</f>
        <v>30.694143368501134</v>
      </c>
      <c r="AV158" s="485">
        <f>'8. Routing factors'!AV190*'7. Network costs'!$J$289</f>
        <v>288.71879798112724</v>
      </c>
      <c r="AW158" s="485">
        <f>'8. Routing factors'!AW190*'7. Network costs'!$J$290</f>
        <v>0</v>
      </c>
      <c r="AX158" s="485">
        <f>'8. Routing factors'!AX190*'7. Network costs'!$J$291</f>
        <v>0</v>
      </c>
      <c r="AY158" s="485">
        <f>'8. Routing factors'!AY190*'7. Network costs'!$J$292</f>
        <v>0</v>
      </c>
      <c r="AZ158" s="485">
        <f>'8. Routing factors'!AZ190*'7. Network costs'!$J$293</f>
        <v>0</v>
      </c>
      <c r="BA158" s="485">
        <f>'8. Routing factors'!BA190*'7. Network costs'!$J$294</f>
        <v>0</v>
      </c>
      <c r="BB158" s="485">
        <f>'8. Routing factors'!BB190*'7. Network costs'!$J$295</f>
        <v>0</v>
      </c>
      <c r="BC158" s="485">
        <f>'8. Routing factors'!BC190*'7. Network costs'!$J$296</f>
        <v>0</v>
      </c>
      <c r="BD158" s="485">
        <f>'8. Routing factors'!BD190*'7. Network costs'!$J$297</f>
        <v>0</v>
      </c>
      <c r="BE158" s="485">
        <f>'8. Routing factors'!BE190*'7. Network costs'!$J$298</f>
        <v>0</v>
      </c>
      <c r="BF158" s="485">
        <f>'8. Routing factors'!BF190*'7. Network costs'!$J$299</f>
        <v>0</v>
      </c>
      <c r="BG158" s="485">
        <f>'8. Routing factors'!BG190*'7. Network costs'!$J$300</f>
        <v>0</v>
      </c>
      <c r="BH158" s="245"/>
      <c r="BI158" s="351">
        <f t="shared" si="23"/>
        <v>380119.9686809298</v>
      </c>
      <c r="BJ158" s="486">
        <f>'2. Traffic'!J211</f>
        <v>54.121608000000002</v>
      </c>
      <c r="BK158" s="487">
        <f t="shared" si="24"/>
        <v>7.0234418881443758E-3</v>
      </c>
    </row>
    <row r="159" spans="3:63">
      <c r="C159" s="256" t="str">
        <f t="shared" si="22"/>
        <v>S06</v>
      </c>
      <c r="D159" s="256" t="str">
        <f t="shared" si="22"/>
        <v>Входящи повиквания от други мобилни мрежи (Incoming calls from other mobile)</v>
      </c>
      <c r="E159" s="485">
        <f>'8. Routing factors'!E191*'7. Network costs'!$J$246</f>
        <v>930563.98099960724</v>
      </c>
      <c r="F159" s="485">
        <f>'8. Routing factors'!F191*'7. Network costs'!$J$247</f>
        <v>589469.00630341657</v>
      </c>
      <c r="G159" s="485">
        <f>'8. Routing factors'!G191*'7. Network costs'!$J$248</f>
        <v>1038827.9037854397</v>
      </c>
      <c r="H159" s="485">
        <f>'8. Routing factors'!H191*'7. Network costs'!$J$249</f>
        <v>317866.70526087261</v>
      </c>
      <c r="I159" s="485">
        <f>'8. Routing factors'!I191*'7. Network costs'!$J$250</f>
        <v>1149590.2091044518</v>
      </c>
      <c r="J159" s="485">
        <f>'8. Routing factors'!J191*'7. Network costs'!$J$251</f>
        <v>69932.32143417366</v>
      </c>
      <c r="K159" s="485">
        <f>'8. Routing factors'!K191*'7. Network costs'!$J$252</f>
        <v>41792.283407529809</v>
      </c>
      <c r="L159" s="485">
        <f>'8. Routing factors'!L191*'7. Network costs'!$J$253</f>
        <v>5833.5395529118077</v>
      </c>
      <c r="M159" s="485">
        <f>'8. Routing factors'!M191*'7. Network costs'!$J$254</f>
        <v>175006.18658735426</v>
      </c>
      <c r="N159" s="485">
        <f>'8. Routing factors'!N191*'7. Network costs'!$J$255</f>
        <v>0</v>
      </c>
      <c r="O159" s="485">
        <f>'8. Routing factors'!O191*'7. Network costs'!$J$256</f>
        <v>0</v>
      </c>
      <c r="P159" s="485">
        <f>'8. Routing factors'!P191*'7. Network costs'!$J$257</f>
        <v>0</v>
      </c>
      <c r="Q159" s="485">
        <f>'8. Routing factors'!Q191*'7. Network costs'!$J$258</f>
        <v>0</v>
      </c>
      <c r="R159" s="485">
        <f>'8. Routing factors'!R191*'7. Network costs'!$J$259</f>
        <v>31112.210948862979</v>
      </c>
      <c r="S159" s="485">
        <f>'8. Routing factors'!S191*'7. Network costs'!$J$260</f>
        <v>29167.697764559041</v>
      </c>
      <c r="T159" s="485">
        <f>'8. Routing factors'!T191*'7. Network costs'!$J$261</f>
        <v>0</v>
      </c>
      <c r="U159" s="485">
        <f>'8. Routing factors'!U191*'7. Network costs'!$J$262</f>
        <v>0</v>
      </c>
      <c r="V159" s="485">
        <f>'8. Routing factors'!V191*'7. Network costs'!$J$263</f>
        <v>351567.40076063899</v>
      </c>
      <c r="W159" s="485">
        <f>'8. Routing factors'!W191*'7. Network costs'!$J$264</f>
        <v>225474.13007265827</v>
      </c>
      <c r="X159" s="485">
        <f>'8. Routing factors'!X191*'7. Network costs'!$J$265</f>
        <v>0</v>
      </c>
      <c r="Y159" s="485">
        <f>'8. Routing factors'!Y191*'7. Network costs'!$J$266</f>
        <v>0</v>
      </c>
      <c r="Z159" s="485">
        <f>'8. Routing factors'!Z191*'7. Network costs'!$J$267</f>
        <v>0</v>
      </c>
      <c r="AA159" s="485">
        <f>'8. Routing factors'!AA191*'7. Network costs'!$J$268</f>
        <v>0</v>
      </c>
      <c r="AB159" s="485">
        <f>'8. Routing factors'!AB191*'7. Network costs'!$J$269</f>
        <v>111126.01761845703</v>
      </c>
      <c r="AC159" s="485">
        <f>'8. Routing factors'!AC191*'7. Network costs'!$J$270</f>
        <v>150256.07475402125</v>
      </c>
      <c r="AD159" s="485">
        <f>'8. Routing factors'!AD191*'7. Network costs'!$J$271</f>
        <v>0</v>
      </c>
      <c r="AE159" s="485">
        <f>'8. Routing factors'!AE191*'7. Network costs'!$J$272</f>
        <v>0</v>
      </c>
      <c r="AF159" s="485">
        <f>'8. Routing factors'!AF191*'7. Network costs'!$J$273</f>
        <v>0</v>
      </c>
      <c r="AG159" s="485">
        <f>'8. Routing factors'!AG191*'7. Network costs'!$J$274</f>
        <v>0</v>
      </c>
      <c r="AH159" s="485">
        <f>'8. Routing factors'!AH191*'7. Network costs'!$J$275</f>
        <v>0</v>
      </c>
      <c r="AI159" s="485">
        <f>'8. Routing factors'!AI191*'7. Network costs'!$J$276</f>
        <v>472009.51566673385</v>
      </c>
      <c r="AJ159" s="485">
        <f>'8. Routing factors'!AJ191*'7. Network costs'!$J$277</f>
        <v>1190646.1997578549</v>
      </c>
      <c r="AK159" s="485">
        <f>'8. Routing factors'!AK191*'7. Network costs'!$J$278</f>
        <v>455803.80953083857</v>
      </c>
      <c r="AL159" s="485">
        <f>'8. Routing factors'!AL191*'7. Network costs'!$J$279</f>
        <v>139276.32008407582</v>
      </c>
      <c r="AM159" s="485">
        <f>'8. Routing factors'!AM191*'7. Network costs'!$J$280</f>
        <v>179219.53494361721</v>
      </c>
      <c r="AN159" s="485">
        <f>'8. Routing factors'!AN191*'7. Network costs'!$J$281</f>
        <v>307.98715758571598</v>
      </c>
      <c r="AO159" s="485">
        <f>'8. Routing factors'!AO191*'7. Network costs'!$J$282</f>
        <v>150.57149926412779</v>
      </c>
      <c r="AP159" s="485">
        <f>'8. Routing factors'!AP191*'7. Network costs'!$J$283</f>
        <v>0</v>
      </c>
      <c r="AQ159" s="485">
        <f>'8. Routing factors'!AQ191*'7. Network costs'!$J$284</f>
        <v>0</v>
      </c>
      <c r="AR159" s="485">
        <f>'8. Routing factors'!AR191*'7. Network costs'!$J$285</f>
        <v>752.85749632063903</v>
      </c>
      <c r="AS159" s="485">
        <f>'8. Routing factors'!AS191*'7. Network costs'!$J$286</f>
        <v>0</v>
      </c>
      <c r="AT159" s="485">
        <f>'8. Routing factors'!AT191*'7. Network costs'!$J$287</f>
        <v>0</v>
      </c>
      <c r="AU159" s="485">
        <f>'8. Routing factors'!AU191*'7. Network costs'!$J$288</f>
        <v>618.71095286120328</v>
      </c>
      <c r="AV159" s="485">
        <f>'8. Routing factors'!AV191*'7. Network costs'!$J$289</f>
        <v>5819.7904552423943</v>
      </c>
      <c r="AW159" s="485">
        <f>'8. Routing factors'!AW191*'7. Network costs'!$J$290</f>
        <v>0</v>
      </c>
      <c r="AX159" s="485">
        <f>'8. Routing factors'!AX191*'7. Network costs'!$J$291</f>
        <v>0</v>
      </c>
      <c r="AY159" s="485">
        <f>'8. Routing factors'!AY191*'7. Network costs'!$J$292</f>
        <v>0</v>
      </c>
      <c r="AZ159" s="485">
        <f>'8. Routing factors'!AZ191*'7. Network costs'!$J$293</f>
        <v>0</v>
      </c>
      <c r="BA159" s="485">
        <f>'8. Routing factors'!BA191*'7. Network costs'!$J$294</f>
        <v>0</v>
      </c>
      <c r="BB159" s="485">
        <f>'8. Routing factors'!BB191*'7. Network costs'!$J$295</f>
        <v>0</v>
      </c>
      <c r="BC159" s="485">
        <f>'8. Routing factors'!BC191*'7. Network costs'!$J$296</f>
        <v>0</v>
      </c>
      <c r="BD159" s="485">
        <f>'8. Routing factors'!BD191*'7. Network costs'!$J$297</f>
        <v>0</v>
      </c>
      <c r="BE159" s="485">
        <f>'8. Routing factors'!BE191*'7. Network costs'!$J$298</f>
        <v>0</v>
      </c>
      <c r="BF159" s="485">
        <f>'8. Routing factors'!BF191*'7. Network costs'!$J$299</f>
        <v>0</v>
      </c>
      <c r="BG159" s="485">
        <f>'8. Routing factors'!BG191*'7. Network costs'!$J$300</f>
        <v>0</v>
      </c>
      <c r="BH159" s="245"/>
      <c r="BI159" s="351">
        <f t="shared" si="23"/>
        <v>7662190.9658993473</v>
      </c>
      <c r="BJ159" s="486">
        <f>'2. Traffic'!J212</f>
        <v>1082.4321600000001</v>
      </c>
      <c r="BK159" s="487">
        <f t="shared" si="24"/>
        <v>7.0786800771877904E-3</v>
      </c>
    </row>
    <row r="160" spans="3:63">
      <c r="C160" s="256" t="str">
        <f t="shared" si="22"/>
        <v>S07</v>
      </c>
      <c r="D160" s="256" t="str">
        <f t="shared" si="22"/>
        <v>Входящи международни повиквания (Incoming calls from international)</v>
      </c>
      <c r="E160" s="485">
        <f>'8. Routing factors'!E192*'7. Network costs'!$J$246</f>
        <v>270713.02635020931</v>
      </c>
      <c r="F160" s="485">
        <f>'8. Routing factors'!F192*'7. Network costs'!$J$247</f>
        <v>171484.11274701578</v>
      </c>
      <c r="G160" s="485">
        <f>'8. Routing factors'!G192*'7. Network costs'!$J$248</f>
        <v>302208.39343976195</v>
      </c>
      <c r="H160" s="485">
        <f>'8. Routing factors'!H192*'7. Network costs'!$J$249</f>
        <v>92471.511378192008</v>
      </c>
      <c r="I160" s="485">
        <f>'8. Routing factors'!I192*'7. Network costs'!$J$250</f>
        <v>334430.57212996454</v>
      </c>
      <c r="J160" s="485">
        <f>'8. Routing factors'!J192*'7. Network costs'!$J$251</f>
        <v>20344.211426284244</v>
      </c>
      <c r="K160" s="485">
        <f>'8. Routing factors'!K192*'7. Network costs'!$J$252</f>
        <v>12157.912567371128</v>
      </c>
      <c r="L160" s="485">
        <f>'8. Routing factors'!L192*'7. Network costs'!$J$253</f>
        <v>1697.0516578623831</v>
      </c>
      <c r="M160" s="485">
        <f>'8. Routing factors'!M192*'7. Network costs'!$J$254</f>
        <v>50911.549735871507</v>
      </c>
      <c r="N160" s="485">
        <f>'8. Routing factors'!N192*'7. Network costs'!$J$255</f>
        <v>0</v>
      </c>
      <c r="O160" s="485">
        <f>'8. Routing factors'!O192*'7. Network costs'!$J$256</f>
        <v>0</v>
      </c>
      <c r="P160" s="485">
        <f>'8. Routing factors'!P192*'7. Network costs'!$J$257</f>
        <v>0</v>
      </c>
      <c r="Q160" s="485">
        <f>'8. Routing factors'!Q192*'7. Network costs'!$J$258</f>
        <v>0</v>
      </c>
      <c r="R160" s="485">
        <f>'8. Routing factors'!R192*'7. Network costs'!$J$259</f>
        <v>9050.9421752660455</v>
      </c>
      <c r="S160" s="485">
        <f>'8. Routing factors'!S192*'7. Network costs'!$J$260</f>
        <v>8485.2582893119161</v>
      </c>
      <c r="T160" s="485">
        <f>'8. Routing factors'!T192*'7. Network costs'!$J$261</f>
        <v>0</v>
      </c>
      <c r="U160" s="485">
        <f>'8. Routing factors'!U192*'7. Network costs'!$J$262</f>
        <v>0</v>
      </c>
      <c r="V160" s="485">
        <f>'8. Routing factors'!V192*'7. Network costs'!$J$263</f>
        <v>102275.47698950712</v>
      </c>
      <c r="W160" s="485">
        <f>'8. Routing factors'!W192*'7. Network costs'!$J$264</f>
        <v>0</v>
      </c>
      <c r="X160" s="485">
        <f>'8. Routing factors'!X192*'7. Network costs'!$J$265</f>
        <v>36402.041817852245</v>
      </c>
      <c r="Y160" s="485">
        <f>'8. Routing factors'!Y192*'7. Network costs'!$J$266</f>
        <v>0</v>
      </c>
      <c r="Z160" s="485">
        <f>'8. Routing factors'!Z192*'7. Network costs'!$J$267</f>
        <v>0</v>
      </c>
      <c r="AA160" s="485">
        <f>'8. Routing factors'!AA192*'7. Network costs'!$J$268</f>
        <v>0</v>
      </c>
      <c r="AB160" s="485">
        <f>'8. Routing factors'!AB192*'7. Network costs'!$J$269</f>
        <v>32327.987274366555</v>
      </c>
      <c r="AC160" s="485">
        <f>'8. Routing factors'!AC192*'7. Network costs'!$J$270</f>
        <v>43711.423990933028</v>
      </c>
      <c r="AD160" s="485">
        <f>'8. Routing factors'!AD192*'7. Network costs'!$J$271</f>
        <v>0</v>
      </c>
      <c r="AE160" s="485">
        <f>'8. Routing factors'!AE192*'7. Network costs'!$J$272</f>
        <v>0</v>
      </c>
      <c r="AF160" s="485">
        <f>'8. Routing factors'!AF192*'7. Network costs'!$J$273</f>
        <v>0</v>
      </c>
      <c r="AG160" s="485">
        <f>'8. Routing factors'!AG192*'7. Network costs'!$J$274</f>
        <v>0</v>
      </c>
      <c r="AH160" s="485">
        <f>'8. Routing factors'!AH192*'7. Network costs'!$J$275</f>
        <v>0</v>
      </c>
      <c r="AI160" s="485">
        <f>'8. Routing factors'!AI192*'7. Network costs'!$J$276</f>
        <v>137313.63674207372</v>
      </c>
      <c r="AJ160" s="485">
        <f>'8. Routing factors'!AJ192*'7. Network costs'!$J$277</f>
        <v>346374.28766863135</v>
      </c>
      <c r="AK160" s="485">
        <f>'8. Routing factors'!AK192*'7. Network costs'!$J$278</f>
        <v>132599.1884700938</v>
      </c>
      <c r="AL160" s="485">
        <f>'8. Routing factors'!AL192*'7. Network costs'!$J$279</f>
        <v>40517.272190547548</v>
      </c>
      <c r="AM160" s="485">
        <f>'8. Routing factors'!AM192*'7. Network costs'!$J$280</f>
        <v>52137.266943802097</v>
      </c>
      <c r="AN160" s="485">
        <f>'8. Routing factors'!AN192*'7. Network costs'!$J$281</f>
        <v>89.597423937971229</v>
      </c>
      <c r="AO160" s="485">
        <f>'8. Routing factors'!AO192*'7. Network costs'!$J$282</f>
        <v>43.803185036341482</v>
      </c>
      <c r="AP160" s="485">
        <f>'8. Routing factors'!AP192*'7. Network costs'!$J$283</f>
        <v>0</v>
      </c>
      <c r="AQ160" s="485">
        <f>'8. Routing factors'!AQ192*'7. Network costs'!$J$284</f>
        <v>0</v>
      </c>
      <c r="AR160" s="485">
        <f>'8. Routing factors'!AR192*'7. Network costs'!$J$285</f>
        <v>219.01592518170744</v>
      </c>
      <c r="AS160" s="485">
        <f>'8. Routing factors'!AS192*'7. Network costs'!$J$286</f>
        <v>0</v>
      </c>
      <c r="AT160" s="485">
        <f>'8. Routing factors'!AT192*'7. Network costs'!$J$287</f>
        <v>0</v>
      </c>
      <c r="AU160" s="485">
        <f>'8. Routing factors'!AU192*'7. Network costs'!$J$288</f>
        <v>179.99097096489569</v>
      </c>
      <c r="AV160" s="485">
        <f>'8. Routing factors'!AV192*'7. Network costs'!$J$289</f>
        <v>0</v>
      </c>
      <c r="AW160" s="485">
        <f>'8. Routing factors'!AW192*'7. Network costs'!$J$290</f>
        <v>2348.9641079289486</v>
      </c>
      <c r="AX160" s="485">
        <f>'8. Routing factors'!AX192*'7. Network costs'!$J$291</f>
        <v>0</v>
      </c>
      <c r="AY160" s="485">
        <f>'8. Routing factors'!AY192*'7. Network costs'!$J$292</f>
        <v>0</v>
      </c>
      <c r="AZ160" s="485">
        <f>'8. Routing factors'!AZ192*'7. Network costs'!$J$293</f>
        <v>0</v>
      </c>
      <c r="BA160" s="485">
        <f>'8. Routing factors'!BA192*'7. Network costs'!$J$294</f>
        <v>0</v>
      </c>
      <c r="BB160" s="485">
        <f>'8. Routing factors'!BB192*'7. Network costs'!$J$295</f>
        <v>0</v>
      </c>
      <c r="BC160" s="485">
        <f>'8. Routing factors'!BC192*'7. Network costs'!$J$296</f>
        <v>0</v>
      </c>
      <c r="BD160" s="485">
        <f>'8. Routing factors'!BD192*'7. Network costs'!$J$297</f>
        <v>0</v>
      </c>
      <c r="BE160" s="485">
        <f>'8. Routing factors'!BE192*'7. Network costs'!$J$298</f>
        <v>0</v>
      </c>
      <c r="BF160" s="485">
        <f>'8. Routing factors'!BF192*'7. Network costs'!$J$299</f>
        <v>0</v>
      </c>
      <c r="BG160" s="485">
        <f>'8. Routing factors'!BG192*'7. Network costs'!$J$300</f>
        <v>0</v>
      </c>
      <c r="BH160" s="245"/>
      <c r="BI160" s="351">
        <f t="shared" si="23"/>
        <v>2200494.4955979688</v>
      </c>
      <c r="BJ160" s="486">
        <f>'2. Traffic'!J213</f>
        <v>324.72964800000005</v>
      </c>
      <c r="BK160" s="487">
        <f t="shared" si="24"/>
        <v>6.7763892491823491E-3</v>
      </c>
    </row>
    <row r="161" spans="3:63">
      <c r="C161" s="256" t="str">
        <f t="shared" si="22"/>
        <v>S08</v>
      </c>
      <c r="D161" s="256" t="str">
        <f t="shared" si="22"/>
        <v>Изходящи повиквания от чужди абонати в роуминг в мрежата на предприятието (Roaming Calls Outbound)</v>
      </c>
      <c r="E161" s="485">
        <f>'8. Routing factors'!E193*'7. Network costs'!$J$246</f>
        <v>84592.400512792839</v>
      </c>
      <c r="F161" s="485">
        <f>'8. Routing factors'!F193*'7. Network costs'!$J$247</f>
        <v>53585.351775094823</v>
      </c>
      <c r="G161" s="485">
        <f>'8. Routing factors'!G193*'7. Network costs'!$J$248</f>
        <v>94434.072127405962</v>
      </c>
      <c r="H161" s="485">
        <f>'8. Routing factors'!H193*'7. Network costs'!$J$249</f>
        <v>28895.495839228013</v>
      </c>
      <c r="I161" s="485">
        <f>'8. Routing factors'!I193*'7. Network costs'!$J$250</f>
        <v>104502.85781498575</v>
      </c>
      <c r="J161" s="485">
        <f>'8. Routing factors'!J193*'7. Network costs'!$J$251</f>
        <v>6357.1587385042812</v>
      </c>
      <c r="K161" s="485">
        <f>'8. Routing factors'!K193*'7. Network costs'!$J$252</f>
        <v>3799.1042513340094</v>
      </c>
      <c r="L161" s="485">
        <f>'8. Routing factors'!L193*'7. Network costs'!$J$253</f>
        <v>530.29466467963618</v>
      </c>
      <c r="M161" s="485">
        <f>'8. Routing factors'!M193*'7. Network costs'!$J$254</f>
        <v>15908.839940389089</v>
      </c>
      <c r="N161" s="485">
        <f>'8. Routing factors'!N193*'7. Network costs'!$J$255</f>
        <v>0</v>
      </c>
      <c r="O161" s="485">
        <f>'8. Routing factors'!O193*'7. Network costs'!$J$256</f>
        <v>0</v>
      </c>
      <c r="P161" s="485">
        <f>'8. Routing factors'!P193*'7. Network costs'!$J$257</f>
        <v>0</v>
      </c>
      <c r="Q161" s="485">
        <f>'8. Routing factors'!Q193*'7. Network costs'!$J$258</f>
        <v>0</v>
      </c>
      <c r="R161" s="485">
        <f>'8. Routing factors'!R193*'7. Network costs'!$J$259</f>
        <v>2828.2382116247268</v>
      </c>
      <c r="S161" s="485">
        <f>'8. Routing factors'!S193*'7. Network costs'!$J$260</f>
        <v>2651.4733233981815</v>
      </c>
      <c r="T161" s="485">
        <f>'8. Routing factors'!T193*'7. Network costs'!$J$261</f>
        <v>0</v>
      </c>
      <c r="U161" s="485">
        <f>'8. Routing factors'!U193*'7. Network costs'!$J$262</f>
        <v>0</v>
      </c>
      <c r="V161" s="485">
        <f>'8. Routing factors'!V193*'7. Network costs'!$J$263</f>
        <v>31959.038797567722</v>
      </c>
      <c r="W161" s="485">
        <f>'8. Routing factors'!W193*'7. Network costs'!$J$264</f>
        <v>0</v>
      </c>
      <c r="X161" s="485">
        <f>'8. Routing factors'!X193*'7. Network costs'!$J$265</f>
        <v>11374.909225666854</v>
      </c>
      <c r="Y161" s="485">
        <f>'8. Routing factors'!Y193*'7. Network costs'!$J$266</f>
        <v>0</v>
      </c>
      <c r="Z161" s="485">
        <f>'8. Routing factors'!Z193*'7. Network costs'!$J$267</f>
        <v>0</v>
      </c>
      <c r="AA161" s="485">
        <f>'8. Routing factors'!AA193*'7. Network costs'!$J$268</f>
        <v>0</v>
      </c>
      <c r="AB161" s="485">
        <f>'8. Routing factors'!AB193*'7. Network costs'!$J$269</f>
        <v>10101.848751629423</v>
      </c>
      <c r="AC161" s="485">
        <f>'8. Routing factors'!AC193*'7. Network costs'!$J$270</f>
        <v>13658.944806158008</v>
      </c>
      <c r="AD161" s="485">
        <f>'8. Routing factors'!AD193*'7. Network costs'!$J$271</f>
        <v>0</v>
      </c>
      <c r="AE161" s="485">
        <f>'8. Routing factors'!AE193*'7. Network costs'!$J$272</f>
        <v>0</v>
      </c>
      <c r="AF161" s="485">
        <f>'8. Routing factors'!AF193*'7. Network costs'!$J$273</f>
        <v>0</v>
      </c>
      <c r="AG161" s="485">
        <f>'8. Routing factors'!AG193*'7. Network costs'!$J$274</f>
        <v>0</v>
      </c>
      <c r="AH161" s="485">
        <f>'8. Routing factors'!AH193*'7. Network costs'!$J$275</f>
        <v>0</v>
      </c>
      <c r="AI161" s="485">
        <f>'8. Routing factors'!AI193*'7. Network costs'!$J$276</f>
        <v>42907.762185506908</v>
      </c>
      <c r="AJ161" s="485">
        <f>'8. Routing factors'!AJ193*'7. Network costs'!$J$277</f>
        <v>108235.02978350685</v>
      </c>
      <c r="AK161" s="485">
        <f>'8. Routing factors'!AK193*'7. Network costs'!$J$278</f>
        <v>41434.591493291111</v>
      </c>
      <c r="AL161" s="485">
        <f>'8. Routing factors'!AL193*'7. Network costs'!$J$279</f>
        <v>12660.83632190901</v>
      </c>
      <c r="AM161" s="485">
        <f>'8. Routing factors'!AM193*'7. Network costs'!$J$280</f>
        <v>16291.852026532859</v>
      </c>
      <c r="AN161" s="485">
        <f>'8. Routing factors'!AN193*'7. Network costs'!$J$281</f>
        <v>27.997401059195436</v>
      </c>
      <c r="AO161" s="485">
        <f>'8. Routing factors'!AO193*'7. Network costs'!$J$282</f>
        <v>13.687618295606656</v>
      </c>
      <c r="AP161" s="485">
        <f>'8. Routing factors'!AP193*'7. Network costs'!$J$283</f>
        <v>0</v>
      </c>
      <c r="AQ161" s="485">
        <f>'8. Routing factors'!AQ193*'7. Network costs'!$J$284</f>
        <v>0</v>
      </c>
      <c r="AR161" s="485">
        <f>'8. Routing factors'!AR193*'7. Network costs'!$J$285</f>
        <v>68.438091478033286</v>
      </c>
      <c r="AS161" s="485">
        <f>'8. Routing factors'!AS193*'7. Network costs'!$J$286</f>
        <v>0</v>
      </c>
      <c r="AT161" s="485">
        <f>'8. Routing factors'!AT193*'7. Network costs'!$J$287</f>
        <v>0</v>
      </c>
      <c r="AU161" s="485">
        <f>'8. Routing factors'!AU193*'7. Network costs'!$J$288</f>
        <v>56.243574643696299</v>
      </c>
      <c r="AV161" s="485">
        <f>'8. Routing factors'!AV193*'7. Network costs'!$J$289</f>
        <v>0</v>
      </c>
      <c r="AW161" s="485">
        <f>'8. Routing factors'!AW193*'7. Network costs'!$J$290</f>
        <v>734.00425272127688</v>
      </c>
      <c r="AX161" s="485">
        <f>'8. Routing factors'!AX193*'7. Network costs'!$J$291</f>
        <v>0</v>
      </c>
      <c r="AY161" s="485">
        <f>'8. Routing factors'!AY193*'7. Network costs'!$J$292</f>
        <v>0</v>
      </c>
      <c r="AZ161" s="485">
        <f>'8. Routing factors'!AZ193*'7. Network costs'!$J$293</f>
        <v>0</v>
      </c>
      <c r="BA161" s="485">
        <f>'8. Routing factors'!BA193*'7. Network costs'!$J$294</f>
        <v>0</v>
      </c>
      <c r="BB161" s="485">
        <f>'8. Routing factors'!BB193*'7. Network costs'!$J$295</f>
        <v>0</v>
      </c>
      <c r="BC161" s="485">
        <f>'8. Routing factors'!BC193*'7. Network costs'!$J$296</f>
        <v>0</v>
      </c>
      <c r="BD161" s="485">
        <f>'8. Routing factors'!BD193*'7. Network costs'!$J$297</f>
        <v>0</v>
      </c>
      <c r="BE161" s="485">
        <f>'8. Routing factors'!BE193*'7. Network costs'!$J$298</f>
        <v>0</v>
      </c>
      <c r="BF161" s="485">
        <f>'8. Routing factors'!BF193*'7. Network costs'!$J$299</f>
        <v>0</v>
      </c>
      <c r="BG161" s="485">
        <f>'8. Routing factors'!BG193*'7. Network costs'!$J$300</f>
        <v>0</v>
      </c>
      <c r="BH161" s="245"/>
      <c r="BI161" s="351">
        <f t="shared" si="23"/>
        <v>687610.47152940393</v>
      </c>
      <c r="BJ161" s="486">
        <f>'2. Traffic'!J214</f>
        <v>108.243216</v>
      </c>
      <c r="BK161" s="487">
        <f t="shared" si="24"/>
        <v>6.3524578901037448E-3</v>
      </c>
    </row>
    <row r="162" spans="3:63">
      <c r="C162" s="256" t="str">
        <f t="shared" si="22"/>
        <v>S09</v>
      </c>
      <c r="D162" s="256" t="str">
        <f t="shared" si="22"/>
        <v>Входящи повиквания от чужди абонати в роуминг в мрежата на предприятието (Roaming Calls Inbound)</v>
      </c>
      <c r="E162" s="485">
        <f>'8. Routing factors'!E194*'7. Network costs'!$J$246</f>
        <v>92791.298937487896</v>
      </c>
      <c r="F162" s="485">
        <f>'8. Routing factors'!F194*'7. Network costs'!$J$247</f>
        <v>58778.972639289539</v>
      </c>
      <c r="G162" s="485">
        <f>'8. Routing factors'!G194*'7. Network costs'!$J$248</f>
        <v>103586.8489786296</v>
      </c>
      <c r="H162" s="485">
        <f>'8. Routing factors'!H194*'7. Network costs'!$J$249</f>
        <v>31696.116626448747</v>
      </c>
      <c r="I162" s="485">
        <f>'8. Routing factors'!I194*'7. Network costs'!$J$250</f>
        <v>114631.52553361663</v>
      </c>
      <c r="J162" s="485">
        <f>'8. Routing factors'!J194*'7. Network costs'!$J$251</f>
        <v>6973.3098165053943</v>
      </c>
      <c r="K162" s="485">
        <f>'8. Routing factors'!K194*'7. Network costs'!$J$252</f>
        <v>4167.3225507639227</v>
      </c>
      <c r="L162" s="485">
        <f>'8. Routing factors'!L194*'7. Network costs'!$J$253</f>
        <v>581.6920959442632</v>
      </c>
      <c r="M162" s="485">
        <f>'8. Routing factors'!M194*'7. Network costs'!$J$254</f>
        <v>17450.7628783279</v>
      </c>
      <c r="N162" s="485">
        <f>'8. Routing factors'!N194*'7. Network costs'!$J$255</f>
        <v>0</v>
      </c>
      <c r="O162" s="485">
        <f>'8. Routing factors'!O194*'7. Network costs'!$J$256</f>
        <v>0</v>
      </c>
      <c r="P162" s="485">
        <f>'8. Routing factors'!P194*'7. Network costs'!$J$257</f>
        <v>0</v>
      </c>
      <c r="Q162" s="485">
        <f>'8. Routing factors'!Q194*'7. Network costs'!$J$258</f>
        <v>0</v>
      </c>
      <c r="R162" s="485">
        <f>'8. Routing factors'!R194*'7. Network costs'!$J$259</f>
        <v>3102.357845036071</v>
      </c>
      <c r="S162" s="485">
        <f>'8. Routing factors'!S194*'7. Network costs'!$J$260</f>
        <v>2908.4604797213165</v>
      </c>
      <c r="T162" s="485">
        <f>'8. Routing factors'!T194*'7. Network costs'!$J$261</f>
        <v>0</v>
      </c>
      <c r="U162" s="485">
        <f>'8. Routing factors'!U194*'7. Network costs'!$J$262</f>
        <v>0</v>
      </c>
      <c r="V162" s="485">
        <f>'8. Routing factors'!V194*'7. Network costs'!$J$263</f>
        <v>35056.58551883047</v>
      </c>
      <c r="W162" s="485">
        <f>'8. Routing factors'!W194*'7. Network costs'!$J$264</f>
        <v>0</v>
      </c>
      <c r="X162" s="485">
        <f>'8. Routing factors'!X194*'7. Network costs'!$J$265</f>
        <v>12477.392720236387</v>
      </c>
      <c r="Y162" s="485">
        <f>'8. Routing factors'!Y194*'7. Network costs'!$J$266</f>
        <v>0</v>
      </c>
      <c r="Z162" s="485">
        <f>'8. Routing factors'!Z194*'7. Network costs'!$J$267</f>
        <v>0</v>
      </c>
      <c r="AA162" s="485">
        <f>'8. Routing factors'!AA194*'7. Network costs'!$J$268</f>
        <v>0</v>
      </c>
      <c r="AB162" s="485">
        <f>'8. Routing factors'!AB194*'7. Network costs'!$J$269</f>
        <v>11080.944170534305</v>
      </c>
      <c r="AC162" s="485">
        <f>'8. Routing factors'!AC194*'7. Network costs'!$J$270</f>
        <v>14982.802509395429</v>
      </c>
      <c r="AD162" s="485">
        <f>'8. Routing factors'!AD194*'7. Network costs'!$J$271</f>
        <v>0</v>
      </c>
      <c r="AE162" s="485">
        <f>'8. Routing factors'!AE194*'7. Network costs'!$J$272</f>
        <v>0</v>
      </c>
      <c r="AF162" s="485">
        <f>'8. Routing factors'!AF194*'7. Network costs'!$J$273</f>
        <v>0</v>
      </c>
      <c r="AG162" s="485">
        <f>'8. Routing factors'!AG194*'7. Network costs'!$J$274</f>
        <v>0</v>
      </c>
      <c r="AH162" s="485">
        <f>'8. Routing factors'!AH194*'7. Network costs'!$J$275</f>
        <v>0</v>
      </c>
      <c r="AI162" s="485">
        <f>'8. Routing factors'!AI194*'7. Network costs'!$J$276</f>
        <v>47066.485447376523</v>
      </c>
      <c r="AJ162" s="485">
        <f>'8. Routing factors'!AJ194*'7. Network costs'!$J$277</f>
        <v>118725.42856412329</v>
      </c>
      <c r="AK162" s="485">
        <f>'8. Routing factors'!AK194*'7. Network costs'!$J$278</f>
        <v>45450.531517015261</v>
      </c>
      <c r="AL162" s="485">
        <f>'8. Routing factors'!AL194*'7. Network costs'!$J$279</f>
        <v>13887.95495603884</v>
      </c>
      <c r="AM162" s="485">
        <f>'8. Routing factors'!AM194*'7. Network costs'!$J$280</f>
        <v>17870.897414841766</v>
      </c>
      <c r="AN162" s="485">
        <f>'8. Routing factors'!AN194*'7. Network costs'!$J$281</f>
        <v>30.710976345489378</v>
      </c>
      <c r="AO162" s="485">
        <f>'8. Routing factors'!AO194*'7. Network costs'!$J$282</f>
        <v>15.01425510223925</v>
      </c>
      <c r="AP162" s="485">
        <f>'8. Routing factors'!AP194*'7. Network costs'!$J$283</f>
        <v>0</v>
      </c>
      <c r="AQ162" s="485">
        <f>'8. Routing factors'!AQ194*'7. Network costs'!$J$284</f>
        <v>0</v>
      </c>
      <c r="AR162" s="485">
        <f>'8. Routing factors'!AR194*'7. Network costs'!$J$285</f>
        <v>75.071275511196262</v>
      </c>
      <c r="AS162" s="485">
        <f>'8. Routing factors'!AS194*'7. Network costs'!$J$286</f>
        <v>0</v>
      </c>
      <c r="AT162" s="485">
        <f>'8. Routing factors'!AT194*'7. Network costs'!$J$287</f>
        <v>0</v>
      </c>
      <c r="AU162" s="485">
        <f>'8. Routing factors'!AU194*'7. Network costs'!$J$288</f>
        <v>61.694836846329785</v>
      </c>
      <c r="AV162" s="485">
        <f>'8. Routing factors'!AV194*'7. Network costs'!$J$289</f>
        <v>0</v>
      </c>
      <c r="AW162" s="485">
        <f>'8. Routing factors'!AW194*'7. Network costs'!$J$290</f>
        <v>805.14570603002721</v>
      </c>
      <c r="AX162" s="485">
        <f>'8. Routing factors'!AX194*'7. Network costs'!$J$291</f>
        <v>0</v>
      </c>
      <c r="AY162" s="485">
        <f>'8. Routing factors'!AY194*'7. Network costs'!$J$292</f>
        <v>0</v>
      </c>
      <c r="AZ162" s="485">
        <f>'8. Routing factors'!AZ194*'7. Network costs'!$J$293</f>
        <v>0</v>
      </c>
      <c r="BA162" s="485">
        <f>'8. Routing factors'!BA194*'7. Network costs'!$J$294</f>
        <v>0</v>
      </c>
      <c r="BB162" s="485">
        <f>'8. Routing factors'!BB194*'7. Network costs'!$J$295</f>
        <v>0</v>
      </c>
      <c r="BC162" s="485">
        <f>'8. Routing factors'!BC194*'7. Network costs'!$J$296</f>
        <v>0</v>
      </c>
      <c r="BD162" s="485">
        <f>'8. Routing factors'!BD194*'7. Network costs'!$J$297</f>
        <v>0</v>
      </c>
      <c r="BE162" s="485">
        <f>'8. Routing factors'!BE194*'7. Network costs'!$J$298</f>
        <v>0</v>
      </c>
      <c r="BF162" s="485">
        <f>'8. Routing factors'!BF194*'7. Network costs'!$J$299</f>
        <v>0</v>
      </c>
      <c r="BG162" s="485">
        <f>'8. Routing factors'!BG194*'7. Network costs'!$J$300</f>
        <v>0</v>
      </c>
      <c r="BH162" s="245"/>
      <c r="BI162" s="351">
        <f t="shared" si="23"/>
        <v>754255.32824999886</v>
      </c>
      <c r="BJ162" s="486">
        <f>'2. Traffic'!J215</f>
        <v>108.243216</v>
      </c>
      <c r="BK162" s="487">
        <f t="shared" si="24"/>
        <v>6.9681533505988845E-3</v>
      </c>
    </row>
    <row r="163" spans="3:63">
      <c r="C163" s="256" t="str">
        <f t="shared" si="22"/>
        <v>S10</v>
      </c>
      <c r="D163" s="256" t="str">
        <f t="shared" si="22"/>
        <v>Гласова поща (Voice mail)</v>
      </c>
      <c r="E163" s="485">
        <f>'8. Routing factors'!E195*'7. Network costs'!$J$246</f>
        <v>104709.70539881945</v>
      </c>
      <c r="F163" s="485">
        <f>'8. Routing factors'!F195*'7. Network costs'!$J$247</f>
        <v>66328.728869843966</v>
      </c>
      <c r="G163" s="485">
        <f>'8. Routing factors'!G195*'7. Network costs'!$J$248</f>
        <v>116891.86986218893</v>
      </c>
      <c r="H163" s="485">
        <f>'8. Routing factors'!H195*'7. Network costs'!$J$249</f>
        <v>35767.26559758537</v>
      </c>
      <c r="I163" s="485">
        <f>'8. Routing factors'!I195*'7. Network costs'!$J$250</f>
        <v>129355.15943287429</v>
      </c>
      <c r="J163" s="485">
        <f>'8. Routing factors'!J195*'7. Network costs'!$J$251</f>
        <v>7868.9836752137953</v>
      </c>
      <c r="K163" s="485">
        <f>'8. Routing factors'!K195*'7. Network costs'!$J$252</f>
        <v>3135.0577161788678</v>
      </c>
      <c r="L163" s="485">
        <f>'8. Routing factors'!L195*'7. Network costs'!$J$253</f>
        <v>656.40645940498109</v>
      </c>
      <c r="M163" s="485">
        <f>'8. Routing factors'!M195*'7. Network costs'!$J$254</f>
        <v>19692.193782149436</v>
      </c>
      <c r="N163" s="485">
        <f>'8. Routing factors'!N195*'7. Network costs'!$J$255</f>
        <v>0</v>
      </c>
      <c r="O163" s="485">
        <f>'8. Routing factors'!O195*'7. Network costs'!$J$256</f>
        <v>0</v>
      </c>
      <c r="P163" s="485">
        <f>'8. Routing factors'!P195*'7. Network costs'!$J$257</f>
        <v>0</v>
      </c>
      <c r="Q163" s="485">
        <f>'8. Routing factors'!Q195*'7. Network costs'!$J$258</f>
        <v>316344.16227570479</v>
      </c>
      <c r="R163" s="485">
        <f>'8. Routing factors'!R195*'7. Network costs'!$J$259</f>
        <v>3500.8344501598995</v>
      </c>
      <c r="S163" s="485">
        <f>'8. Routing factors'!S195*'7. Network costs'!$J$260</f>
        <v>3282.0322970249058</v>
      </c>
      <c r="T163" s="485">
        <f>'8. Routing factors'!T195*'7. Network costs'!$J$261</f>
        <v>0</v>
      </c>
      <c r="U163" s="485">
        <f>'8. Routing factors'!U195*'7. Network costs'!$J$262</f>
        <v>14687.909807102737</v>
      </c>
      <c r="V163" s="485">
        <f>'8. Routing factors'!V195*'7. Network costs'!$J$263</f>
        <v>0</v>
      </c>
      <c r="W163" s="485">
        <f>'8. Routing factors'!W195*'7. Network costs'!$J$264</f>
        <v>0</v>
      </c>
      <c r="X163" s="485">
        <f>'8. Routing factors'!X195*'7. Network costs'!$J$265</f>
        <v>0</v>
      </c>
      <c r="Y163" s="485">
        <f>'8. Routing factors'!Y195*'7. Network costs'!$J$266</f>
        <v>0</v>
      </c>
      <c r="Z163" s="485">
        <f>'8. Routing factors'!Z195*'7. Network costs'!$J$267</f>
        <v>0</v>
      </c>
      <c r="AA163" s="485">
        <f>'8. Routing factors'!AA195*'7. Network costs'!$J$268</f>
        <v>0</v>
      </c>
      <c r="AB163" s="485">
        <f>'8. Routing factors'!AB195*'7. Network costs'!$J$269</f>
        <v>12504.215512912233</v>
      </c>
      <c r="AC163" s="485">
        <f>'8. Routing factors'!AC195*'7. Network costs'!$J$270</f>
        <v>16907.240816451929</v>
      </c>
      <c r="AD163" s="485">
        <f>'8. Routing factors'!AD195*'7. Network costs'!$J$271</f>
        <v>0</v>
      </c>
      <c r="AE163" s="485">
        <f>'8. Routing factors'!AE195*'7. Network costs'!$J$272</f>
        <v>0</v>
      </c>
      <c r="AF163" s="485">
        <f>'8. Routing factors'!AF195*'7. Network costs'!$J$273</f>
        <v>0</v>
      </c>
      <c r="AG163" s="485">
        <f>'8. Routing factors'!AG195*'7. Network costs'!$J$274</f>
        <v>0</v>
      </c>
      <c r="AH163" s="485">
        <f>'8. Routing factors'!AH195*'7. Network costs'!$J$275</f>
        <v>0</v>
      </c>
      <c r="AI163" s="485">
        <f>'8. Routing factors'!AI195*'7. Network costs'!$J$276</f>
        <v>53111.852962342426</v>
      </c>
      <c r="AJ163" s="485">
        <f>'8. Routing factors'!AJ195*'7. Network costs'!$J$277</f>
        <v>133974.89625264306</v>
      </c>
      <c r="AK163" s="485">
        <f>'8. Routing factors'!AK195*'7. Network costs'!$J$278</f>
        <v>51288.340823556828</v>
      </c>
      <c r="AL163" s="485">
        <f>'8. Routing factors'!AL195*'7. Network costs'!$J$279</f>
        <v>15671.767597720303</v>
      </c>
      <c r="AM163" s="485">
        <f>'8. Routing factors'!AM195*'7. Network costs'!$J$280</f>
        <v>20166.291720748974</v>
      </c>
      <c r="AN163" s="485">
        <f>'8. Routing factors'!AN195*'7. Network costs'!$J$281</f>
        <v>34.655590798580143</v>
      </c>
      <c r="AO163" s="485">
        <f>'8. Routing factors'!AO195*'7. Network costs'!$J$282</f>
        <v>16.942733279305848</v>
      </c>
      <c r="AP163" s="485">
        <f>'8. Routing factors'!AP195*'7. Network costs'!$J$283</f>
        <v>0</v>
      </c>
      <c r="AQ163" s="485">
        <f>'8. Routing factors'!AQ195*'7. Network costs'!$J$284</f>
        <v>0</v>
      </c>
      <c r="AR163" s="485">
        <f>'8. Routing factors'!AR195*'7. Network costs'!$J$285</f>
        <v>84.713666396529248</v>
      </c>
      <c r="AS163" s="485">
        <f>'8. Routing factors'!AS195*'7. Network costs'!$J$286</f>
        <v>0</v>
      </c>
      <c r="AT163" s="485">
        <f>'8. Routing factors'!AT195*'7. Network costs'!$J$287</f>
        <v>94.778675135914526</v>
      </c>
      <c r="AU163" s="485">
        <f>'8. Routing factors'!AU195*'7. Network costs'!$J$288</f>
        <v>0</v>
      </c>
      <c r="AV163" s="485">
        <f>'8. Routing factors'!AV195*'7. Network costs'!$J$289</f>
        <v>0</v>
      </c>
      <c r="AW163" s="485">
        <f>'8. Routing factors'!AW195*'7. Network costs'!$J$290</f>
        <v>0</v>
      </c>
      <c r="AX163" s="485">
        <f>'8. Routing factors'!AX195*'7. Network costs'!$J$291</f>
        <v>0</v>
      </c>
      <c r="AY163" s="485">
        <f>'8. Routing factors'!AY195*'7. Network costs'!$J$292</f>
        <v>0</v>
      </c>
      <c r="AZ163" s="485">
        <f>'8. Routing factors'!AZ195*'7. Network costs'!$J$293</f>
        <v>0</v>
      </c>
      <c r="BA163" s="485">
        <f>'8. Routing factors'!BA195*'7. Network costs'!$J$294</f>
        <v>0</v>
      </c>
      <c r="BB163" s="485">
        <f>'8. Routing factors'!BB195*'7. Network costs'!$J$295</f>
        <v>0</v>
      </c>
      <c r="BC163" s="485">
        <f>'8. Routing factors'!BC195*'7. Network costs'!$J$296</f>
        <v>0</v>
      </c>
      <c r="BD163" s="485">
        <f>'8. Routing factors'!BD195*'7. Network costs'!$J$297</f>
        <v>0</v>
      </c>
      <c r="BE163" s="485">
        <f>'8. Routing factors'!BE195*'7. Network costs'!$J$298</f>
        <v>0</v>
      </c>
      <c r="BF163" s="485">
        <f>'8. Routing factors'!BF195*'7. Network costs'!$J$299</f>
        <v>0</v>
      </c>
      <c r="BG163" s="485">
        <f>'8. Routing factors'!BG195*'7. Network costs'!$J$300</f>
        <v>0</v>
      </c>
      <c r="BH163" s="245"/>
      <c r="BI163" s="351">
        <f t="shared" si="23"/>
        <v>1126076.0059762371</v>
      </c>
      <c r="BJ163" s="486">
        <f>'2. Traffic'!J216</f>
        <v>54.121608000000002</v>
      </c>
      <c r="BK163" s="487">
        <f t="shared" si="24"/>
        <v>2.0806403349587048E-2</v>
      </c>
    </row>
    <row r="164" spans="3:63">
      <c r="C164" s="256" t="str">
        <f t="shared" si="22"/>
        <v>S11</v>
      </c>
      <c r="D164" s="256" t="str">
        <f t="shared" si="22"/>
        <v>Повиквания към центъра за обслужване на клиенти (Help desk call)</v>
      </c>
      <c r="E164" s="485">
        <f>'8. Routing factors'!E196*'7. Network costs'!$J$246</f>
        <v>39897.706822103675</v>
      </c>
      <c r="F164" s="485">
        <f>'8. Routing factors'!F196*'7. Network costs'!$J$247</f>
        <v>25273.341838297976</v>
      </c>
      <c r="G164" s="485">
        <f>'8. Routing factors'!G196*'7. Network costs'!$J$248</f>
        <v>44539.496466787801</v>
      </c>
      <c r="H164" s="485">
        <f>'8. Routing factors'!H196*'7. Network costs'!$J$249</f>
        <v>13628.45851972825</v>
      </c>
      <c r="I164" s="485">
        <f>'8. Routing factors'!I196*'7. Network costs'!$J$250</f>
        <v>49288.403661552889</v>
      </c>
      <c r="J164" s="485">
        <f>'8. Routing factors'!J196*'7. Network costs'!$J$251</f>
        <v>2998.3314580611896</v>
      </c>
      <c r="K164" s="485">
        <f>'8. Routing factors'!K196*'7. Network costs'!$J$252</f>
        <v>1194.5560648276698</v>
      </c>
      <c r="L164" s="485">
        <f>'8. Routing factors'!L196*'7. Network costs'!$J$253</f>
        <v>250.11160497229613</v>
      </c>
      <c r="M164" s="485">
        <f>'8. Routing factors'!M196*'7. Network costs'!$J$254</f>
        <v>7503.3481491688854</v>
      </c>
      <c r="N164" s="485">
        <f>'8. Routing factors'!N196*'7. Network costs'!$J$255</f>
        <v>0</v>
      </c>
      <c r="O164" s="485">
        <f>'8. Routing factors'!O196*'7. Network costs'!$J$256</f>
        <v>0</v>
      </c>
      <c r="P164" s="485">
        <f>'8. Routing factors'!P196*'7. Network costs'!$J$257</f>
        <v>0</v>
      </c>
      <c r="Q164" s="485">
        <f>'8. Routing factors'!Q196*'7. Network costs'!$J$258</f>
        <v>0</v>
      </c>
      <c r="R164" s="485">
        <f>'8. Routing factors'!R196*'7. Network costs'!$J$259</f>
        <v>1333.9285598522463</v>
      </c>
      <c r="S164" s="485">
        <f>'8. Routing factors'!S196*'7. Network costs'!$J$260</f>
        <v>1250.5580248614808</v>
      </c>
      <c r="T164" s="485">
        <f>'8. Routing factors'!T196*'7. Network costs'!$J$261</f>
        <v>0</v>
      </c>
      <c r="U164" s="485">
        <f>'8. Routing factors'!U196*'7. Network costs'!$J$262</f>
        <v>5596.5578079058696</v>
      </c>
      <c r="V164" s="485">
        <f>'8. Routing factors'!V196*'7. Network costs'!$J$263</f>
        <v>0</v>
      </c>
      <c r="W164" s="485">
        <f>'8. Routing factors'!W196*'7. Network costs'!$J$264</f>
        <v>0</v>
      </c>
      <c r="X164" s="485">
        <f>'8. Routing factors'!X196*'7. Network costs'!$J$265</f>
        <v>0</v>
      </c>
      <c r="Y164" s="485">
        <f>'8. Routing factors'!Y196*'7. Network costs'!$J$266</f>
        <v>0</v>
      </c>
      <c r="Z164" s="485">
        <f>'8. Routing factors'!Z196*'7. Network costs'!$J$267</f>
        <v>0</v>
      </c>
      <c r="AA164" s="485">
        <f>'8. Routing factors'!AA196*'7. Network costs'!$J$268</f>
        <v>0</v>
      </c>
      <c r="AB164" s="485">
        <f>'8. Routing factors'!AB196*'7. Network costs'!$J$269</f>
        <v>4764.5012721065086</v>
      </c>
      <c r="AC164" s="485">
        <f>'8. Routing factors'!AC196*'7. Network costs'!$J$270</f>
        <v>6442.1930583820476</v>
      </c>
      <c r="AD164" s="485">
        <f>'8. Routing factors'!AD196*'7. Network costs'!$J$271</f>
        <v>0</v>
      </c>
      <c r="AE164" s="485">
        <f>'8. Routing factors'!AE196*'7. Network costs'!$J$272</f>
        <v>0</v>
      </c>
      <c r="AF164" s="485">
        <f>'8. Routing factors'!AF196*'7. Network costs'!$J$273</f>
        <v>0</v>
      </c>
      <c r="AG164" s="485">
        <f>'8. Routing factors'!AG196*'7. Network costs'!$J$274</f>
        <v>0</v>
      </c>
      <c r="AH164" s="485">
        <f>'8. Routing factors'!AH196*'7. Network costs'!$J$275</f>
        <v>0</v>
      </c>
      <c r="AI164" s="485">
        <f>'8. Routing factors'!AI196*'7. Network costs'!$J$276</f>
        <v>20237.294434161475</v>
      </c>
      <c r="AJ164" s="485">
        <f>'8. Routing factors'!AJ196*'7. Network costs'!$J$277</f>
        <v>51048.66938408916</v>
      </c>
      <c r="AK164" s="485">
        <f>'8. Routing factors'!AK196*'7. Network costs'!$J$278</f>
        <v>19542.478682147765</v>
      </c>
      <c r="AL164" s="485">
        <f>'8. Routing factors'!AL196*'7. Network costs'!$J$279</f>
        <v>5971.4387182779556</v>
      </c>
      <c r="AM164" s="485">
        <f>'8. Routing factors'!AM196*'7. Network costs'!$J$280</f>
        <v>7683.994446349865</v>
      </c>
      <c r="AN164" s="485">
        <f>'8. Routing factors'!AN196*'7. Network costs'!$J$281</f>
        <v>13.204875289851914</v>
      </c>
      <c r="AO164" s="485">
        <f>'8. Routing factors'!AO196*'7. Network costs'!$J$282</f>
        <v>6.4557168083720464</v>
      </c>
      <c r="AP164" s="485">
        <f>'8. Routing factors'!AP196*'7. Network costs'!$J$283</f>
        <v>0</v>
      </c>
      <c r="AQ164" s="485">
        <f>'8. Routing factors'!AQ196*'7. Network costs'!$J$284</f>
        <v>0</v>
      </c>
      <c r="AR164" s="485">
        <f>'8. Routing factors'!AR196*'7. Network costs'!$J$285</f>
        <v>32.278584041860235</v>
      </c>
      <c r="AS164" s="485">
        <f>'8. Routing factors'!AS196*'7. Network costs'!$J$286</f>
        <v>0</v>
      </c>
      <c r="AT164" s="485">
        <f>'8. Routing factors'!AT196*'7. Network costs'!$J$287</f>
        <v>36.113670448763948</v>
      </c>
      <c r="AU164" s="485">
        <f>'8. Routing factors'!AU196*'7. Network costs'!$J$288</f>
        <v>0</v>
      </c>
      <c r="AV164" s="485">
        <f>'8. Routing factors'!AV196*'7. Network costs'!$J$289</f>
        <v>0</v>
      </c>
      <c r="AW164" s="485">
        <f>'8. Routing factors'!AW196*'7. Network costs'!$J$290</f>
        <v>0</v>
      </c>
      <c r="AX164" s="485">
        <f>'8. Routing factors'!AX196*'7. Network costs'!$J$291</f>
        <v>0</v>
      </c>
      <c r="AY164" s="485">
        <f>'8. Routing factors'!AY196*'7. Network costs'!$J$292</f>
        <v>0</v>
      </c>
      <c r="AZ164" s="485">
        <f>'8. Routing factors'!AZ196*'7. Network costs'!$J$293</f>
        <v>0</v>
      </c>
      <c r="BA164" s="485">
        <f>'8. Routing factors'!BA196*'7. Network costs'!$J$294</f>
        <v>0</v>
      </c>
      <c r="BB164" s="485">
        <f>'8. Routing factors'!BB196*'7. Network costs'!$J$295</f>
        <v>0</v>
      </c>
      <c r="BC164" s="485">
        <f>'8. Routing factors'!BC196*'7. Network costs'!$J$296</f>
        <v>0</v>
      </c>
      <c r="BD164" s="485">
        <f>'8. Routing factors'!BD196*'7. Network costs'!$J$297</f>
        <v>0</v>
      </c>
      <c r="BE164" s="485">
        <f>'8. Routing factors'!BE196*'7. Network costs'!$J$298</f>
        <v>0</v>
      </c>
      <c r="BF164" s="485">
        <f>'8. Routing factors'!BF196*'7. Network costs'!$J$299</f>
        <v>0</v>
      </c>
      <c r="BG164" s="485">
        <f>'8. Routing factors'!BG196*'7. Network costs'!$J$300</f>
        <v>0</v>
      </c>
      <c r="BH164" s="245"/>
      <c r="BI164" s="351">
        <f t="shared" si="23"/>
        <v>308533.42182022386</v>
      </c>
      <c r="BJ164" s="486">
        <f>'2. Traffic'!J217</f>
        <v>54.121608000000002</v>
      </c>
      <c r="BK164" s="487">
        <f t="shared" si="24"/>
        <v>5.7007438104984586E-3</v>
      </c>
    </row>
    <row r="165" spans="3:63">
      <c r="C165" s="256" t="str">
        <f t="shared" si="22"/>
        <v>S12</v>
      </c>
      <c r="D165" s="256" t="str">
        <f t="shared" si="22"/>
        <v>Видеоразговори (Video call)</v>
      </c>
      <c r="E165" s="485">
        <f>'8. Routing factors'!E197*'7. Network costs'!$J$246</f>
        <v>1402702.6309379549</v>
      </c>
      <c r="F165" s="485">
        <f>'8. Routing factors'!F197*'7. Network costs'!$J$247</f>
        <v>888546.88434210233</v>
      </c>
      <c r="G165" s="485">
        <f>'8. Routing factors'!G197*'7. Network costs'!$J$248</f>
        <v>1565896.2344172357</v>
      </c>
      <c r="H165" s="485">
        <f>'8. Routing factors'!H197*'7. Network costs'!$J$249</f>
        <v>479142.18996317859</v>
      </c>
      <c r="I165" s="485">
        <f>'8. Routing factors'!I197*'7. Network costs'!$J$250</f>
        <v>1732855.8204876499</v>
      </c>
      <c r="J165" s="485">
        <f>'8. Routing factors'!J197*'7. Network costs'!$J$251</f>
        <v>105413.76333730624</v>
      </c>
      <c r="K165" s="485">
        <f>'8. Routing factors'!K197*'7. Network costs'!$J$252</f>
        <v>62996.36251305911</v>
      </c>
      <c r="L165" s="485">
        <f>'8. Routing factors'!L197*'7. Network costs'!$J$253</f>
        <v>8793.2925039288275</v>
      </c>
      <c r="M165" s="485">
        <f>'8. Routing factors'!M197*'7. Network costs'!$J$254</f>
        <v>263798.77511786489</v>
      </c>
      <c r="N165" s="485">
        <f>'8. Routing factors'!N197*'7. Network costs'!$J$255</f>
        <v>0</v>
      </c>
      <c r="O165" s="485">
        <f>'8. Routing factors'!O197*'7. Network costs'!$J$256</f>
        <v>0</v>
      </c>
      <c r="P165" s="485">
        <f>'8. Routing factors'!P197*'7. Network costs'!$J$257</f>
        <v>0</v>
      </c>
      <c r="Q165" s="485">
        <f>'8. Routing factors'!Q197*'7. Network costs'!$J$258</f>
        <v>0</v>
      </c>
      <c r="R165" s="485">
        <f>'8. Routing factors'!R197*'7. Network costs'!$J$259</f>
        <v>46897.560020953759</v>
      </c>
      <c r="S165" s="485">
        <f>'8. Routing factors'!S197*'7. Network costs'!$J$260</f>
        <v>43966.462519644148</v>
      </c>
      <c r="T165" s="485">
        <f>'8. Routing factors'!T197*'7. Network costs'!$J$261</f>
        <v>0</v>
      </c>
      <c r="U165" s="485">
        <f>'8. Routing factors'!U197*'7. Network costs'!$J$262</f>
        <v>196760.84132727096</v>
      </c>
      <c r="V165" s="485">
        <f>'8. Routing factors'!V197*'7. Network costs'!$J$263</f>
        <v>0</v>
      </c>
      <c r="W165" s="485">
        <f>'8. Routing factors'!W197*'7. Network costs'!$J$264</f>
        <v>339872.55247256113</v>
      </c>
      <c r="X165" s="485">
        <f>'8. Routing factors'!X197*'7. Network costs'!$J$265</f>
        <v>0</v>
      </c>
      <c r="Y165" s="485">
        <f>'8. Routing factors'!Y197*'7. Network costs'!$J$266</f>
        <v>0</v>
      </c>
      <c r="Z165" s="485">
        <f>'8. Routing factors'!Z197*'7. Network costs'!$J$267</f>
        <v>0</v>
      </c>
      <c r="AA165" s="485">
        <f>'8. Routing factors'!AA197*'7. Network costs'!$J$268</f>
        <v>0</v>
      </c>
      <c r="AB165" s="485">
        <f>'8. Routing factors'!AB197*'7. Network costs'!$J$269</f>
        <v>167507.83445499919</v>
      </c>
      <c r="AC165" s="485">
        <f>'8. Routing factors'!AC197*'7. Network costs'!$J$270</f>
        <v>226491.24152159144</v>
      </c>
      <c r="AD165" s="485">
        <f>'8. Routing factors'!AD197*'7. Network costs'!$J$271</f>
        <v>0</v>
      </c>
      <c r="AE165" s="485">
        <f>'8. Routing factors'!AE197*'7. Network costs'!$J$272</f>
        <v>0</v>
      </c>
      <c r="AF165" s="485">
        <f>'8. Routing factors'!AF197*'7. Network costs'!$J$273</f>
        <v>0</v>
      </c>
      <c r="AG165" s="485">
        <f>'8. Routing factors'!AG197*'7. Network costs'!$J$274</f>
        <v>0</v>
      </c>
      <c r="AH165" s="485">
        <f>'8. Routing factors'!AH197*'7. Network costs'!$J$275</f>
        <v>0</v>
      </c>
      <c r="AI165" s="485">
        <f>'8. Routing factors'!AI197*'7. Network costs'!$J$276</f>
        <v>711492.17353358632</v>
      </c>
      <c r="AJ165" s="485">
        <f>'8. Routing factors'!AJ197*'7. Network costs'!$J$277</f>
        <v>1794742.3186556001</v>
      </c>
      <c r="AK165" s="485">
        <f>'8. Routing factors'!AK197*'7. Network costs'!$J$278</f>
        <v>687064.20608893048</v>
      </c>
      <c r="AL165" s="485">
        <f>'8. Routing factors'!AL197*'7. Network costs'!$J$279</f>
        <v>209940.70756900738</v>
      </c>
      <c r="AM165" s="485">
        <f>'8. Routing factors'!AM197*'7. Network costs'!$J$280</f>
        <v>270149.84279839077</v>
      </c>
      <c r="AN165" s="485">
        <f>'8. Routing factors'!AN197*'7. Network costs'!$J$281</f>
        <v>464.25007314007428</v>
      </c>
      <c r="AO165" s="485">
        <f>'8. Routing factors'!AO197*'7. Network costs'!$J$282</f>
        <v>226.96670242403627</v>
      </c>
      <c r="AP165" s="485">
        <f>'8. Routing factors'!AP197*'7. Network costs'!$J$283</f>
        <v>0</v>
      </c>
      <c r="AQ165" s="485">
        <f>'8. Routing factors'!AQ197*'7. Network costs'!$J$284</f>
        <v>0</v>
      </c>
      <c r="AR165" s="485">
        <f>'8. Routing factors'!AR197*'7. Network costs'!$J$285</f>
        <v>1134.8335121201815</v>
      </c>
      <c r="AS165" s="485">
        <f>'8. Routing factors'!AS197*'7. Network costs'!$J$286</f>
        <v>0</v>
      </c>
      <c r="AT165" s="485">
        <f>'8. Routing factors'!AT197*'7. Network costs'!$J$287</f>
        <v>1269.6654666689565</v>
      </c>
      <c r="AU165" s="485">
        <f>'8. Routing factors'!AU197*'7. Network costs'!$J$288</f>
        <v>0</v>
      </c>
      <c r="AV165" s="485">
        <f>'8. Routing factors'!AV197*'7. Network costs'!$J$289</f>
        <v>8772.5675501720816</v>
      </c>
      <c r="AW165" s="485">
        <f>'8. Routing factors'!AW197*'7. Network costs'!$J$290</f>
        <v>0</v>
      </c>
      <c r="AX165" s="485">
        <f>'8. Routing factors'!AX197*'7. Network costs'!$J$291</f>
        <v>0</v>
      </c>
      <c r="AY165" s="485">
        <f>'8. Routing factors'!AY197*'7. Network costs'!$J$292</f>
        <v>0</v>
      </c>
      <c r="AZ165" s="485">
        <f>'8. Routing factors'!AZ197*'7. Network costs'!$J$293</f>
        <v>0</v>
      </c>
      <c r="BA165" s="485">
        <f>'8. Routing factors'!BA197*'7. Network costs'!$J$294</f>
        <v>0</v>
      </c>
      <c r="BB165" s="485">
        <f>'8. Routing factors'!BB197*'7. Network costs'!$J$295</f>
        <v>0</v>
      </c>
      <c r="BC165" s="485">
        <f>'8. Routing factors'!BC197*'7. Network costs'!$J$296</f>
        <v>0</v>
      </c>
      <c r="BD165" s="485">
        <f>'8. Routing factors'!BD197*'7. Network costs'!$J$297</f>
        <v>0</v>
      </c>
      <c r="BE165" s="485">
        <f>'8. Routing factors'!BE197*'7. Network costs'!$J$298</f>
        <v>0</v>
      </c>
      <c r="BF165" s="485">
        <f>'8. Routing factors'!BF197*'7. Network costs'!$J$299</f>
        <v>0</v>
      </c>
      <c r="BG165" s="485">
        <f>'8. Routing factors'!BG197*'7. Network costs'!$J$300</f>
        <v>0</v>
      </c>
      <c r="BH165" s="245"/>
      <c r="BI165" s="351">
        <f t="shared" si="23"/>
        <v>11216899.97788734</v>
      </c>
      <c r="BJ165" s="486">
        <f>'2. Traffic'!J218</f>
        <v>54.121608000000002</v>
      </c>
      <c r="BK165" s="487">
        <f t="shared" si="24"/>
        <v>0.20725363477536254</v>
      </c>
    </row>
    <row r="166" spans="3:63">
      <c r="C166" s="256" t="str">
        <f t="shared" si="22"/>
        <v>S13</v>
      </c>
      <c r="D166" s="256" t="str">
        <f t="shared" si="22"/>
        <v>MMS в мрежата (MMS on net)</v>
      </c>
      <c r="E166" s="485">
        <f>'8. Routing factors'!E198*'7. Network costs'!$J$246</f>
        <v>8364.6679995775303</v>
      </c>
      <c r="F166" s="485">
        <f>'8. Routing factors'!F198*'7. Network costs'!$J$247</f>
        <v>5298.62818080752</v>
      </c>
      <c r="G166" s="485">
        <f>'8. Routing factors'!G198*'7. Network costs'!$J$248</f>
        <v>9337.8324341848129</v>
      </c>
      <c r="H166" s="485">
        <f>'8. Routing factors'!H198*'7. Network costs'!$J$249</f>
        <v>2857.2451888484229</v>
      </c>
      <c r="I166" s="485">
        <f>'8. Routing factors'!I198*'7. Network costs'!$J$250</f>
        <v>10333.454368601559</v>
      </c>
      <c r="J166" s="485">
        <f>'8. Routing factors'!J198*'7. Network costs'!$J$251</f>
        <v>628.60873962501785</v>
      </c>
      <c r="K166" s="485">
        <f>'8. Routing factors'!K198*'7. Network costs'!$J$252</f>
        <v>250.44208514835196</v>
      </c>
      <c r="L166" s="485">
        <f>'8. Routing factors'!L198*'7. Network costs'!$J$253</f>
        <v>26.218305575343241</v>
      </c>
      <c r="M166" s="485">
        <f>'8. Routing factors'!M198*'7. Network costs'!$J$254</f>
        <v>786.54916726029728</v>
      </c>
      <c r="N166" s="485">
        <f>'8. Routing factors'!N198*'7. Network costs'!$J$255</f>
        <v>0</v>
      </c>
      <c r="O166" s="485">
        <f>'8. Routing factors'!O198*'7. Network costs'!$J$256</f>
        <v>0</v>
      </c>
      <c r="P166" s="485">
        <f>'8. Routing factors'!P198*'7. Network costs'!$J$257</f>
        <v>792013.79506205325</v>
      </c>
      <c r="Q166" s="485">
        <f>'8. Routing factors'!Q198*'7. Network costs'!$J$258</f>
        <v>0</v>
      </c>
      <c r="R166" s="485">
        <f>'8. Routing factors'!R198*'7. Network costs'!$J$259</f>
        <v>139.83096306849731</v>
      </c>
      <c r="S166" s="485">
        <f>'8. Routing factors'!S198*'7. Network costs'!$J$260</f>
        <v>131.09152787671621</v>
      </c>
      <c r="T166" s="485">
        <f>'8. Routing factors'!T198*'7. Network costs'!$J$261</f>
        <v>7648.0028223076288</v>
      </c>
      <c r="U166" s="485">
        <f>'8. Routing factors'!U198*'7. Network costs'!$J$262</f>
        <v>586.6671512263581</v>
      </c>
      <c r="V166" s="485">
        <f>'8. Routing factors'!V198*'7. Network costs'!$J$263</f>
        <v>0</v>
      </c>
      <c r="W166" s="485">
        <f>'8. Routing factors'!W198*'7. Network costs'!$J$264</f>
        <v>0</v>
      </c>
      <c r="X166" s="485">
        <f>'8. Routing factors'!X198*'7. Network costs'!$J$265</f>
        <v>0</v>
      </c>
      <c r="Y166" s="485">
        <f>'8. Routing factors'!Y198*'7. Network costs'!$J$266</f>
        <v>0</v>
      </c>
      <c r="Z166" s="485">
        <f>'8. Routing factors'!Z198*'7. Network costs'!$J$267</f>
        <v>0</v>
      </c>
      <c r="AA166" s="485">
        <f>'8. Routing factors'!AA198*'7. Network costs'!$J$268</f>
        <v>0</v>
      </c>
      <c r="AB166" s="485">
        <f>'8. Routing factors'!AB198*'7. Network costs'!$J$269</f>
        <v>998.89127719632688</v>
      </c>
      <c r="AC166" s="485">
        <f>'8. Routing factors'!AC198*'7. Network costs'!$J$270</f>
        <v>1350.624143959448</v>
      </c>
      <c r="AD166" s="485">
        <f>'8. Routing factors'!AD198*'7. Network costs'!$J$271</f>
        <v>0</v>
      </c>
      <c r="AE166" s="485">
        <f>'8. Routing factors'!AE198*'7. Network costs'!$J$272</f>
        <v>0</v>
      </c>
      <c r="AF166" s="485">
        <f>'8. Routing factors'!AF198*'7. Network costs'!$J$273</f>
        <v>0</v>
      </c>
      <c r="AG166" s="485">
        <f>'8. Routing factors'!AG198*'7. Network costs'!$J$274</f>
        <v>0</v>
      </c>
      <c r="AH166" s="485">
        <f>'8. Routing factors'!AH198*'7. Network costs'!$J$275</f>
        <v>0</v>
      </c>
      <c r="AI166" s="485">
        <f>'8. Routing factors'!AI198*'7. Network costs'!$J$276</f>
        <v>4242.8064827444505</v>
      </c>
      <c r="AJ166" s="485">
        <f>'8. Routing factors'!AJ198*'7. Network costs'!$J$277</f>
        <v>10702.499096553067</v>
      </c>
      <c r="AK166" s="485">
        <f>'8. Routing factors'!AK198*'7. Network costs'!$J$278</f>
        <v>4097.1363791371004</v>
      </c>
      <c r="AL166" s="485">
        <f>'8. Routing factors'!AL198*'7. Network costs'!$J$279</f>
        <v>1251.9291542476731</v>
      </c>
      <c r="AM166" s="485">
        <f>'8. Routing factors'!AM198*'7. Network costs'!$J$280</f>
        <v>1610.9713458194492</v>
      </c>
      <c r="AN166" s="485">
        <f>'8. Routing factors'!AN198*'7. Network costs'!$J$281</f>
        <v>1.3842198784498019</v>
      </c>
      <c r="AO166" s="485">
        <f>'8. Routing factors'!AO198*'7. Network costs'!$J$282</f>
        <v>0.67672971835323636</v>
      </c>
      <c r="AP166" s="485">
        <f>'8. Routing factors'!AP198*'7. Network costs'!$J$283</f>
        <v>0</v>
      </c>
      <c r="AQ166" s="485">
        <f>'8. Routing factors'!AQ198*'7. Network costs'!$J$284</f>
        <v>5575.3475295133048</v>
      </c>
      <c r="AR166" s="485">
        <f>'8. Routing factors'!AR198*'7. Network costs'!$J$285</f>
        <v>3.3836485917661823</v>
      </c>
      <c r="AS166" s="485">
        <f>'8. Routing factors'!AS198*'7. Network costs'!$J$286</f>
        <v>13.459447899427945</v>
      </c>
      <c r="AT166" s="485">
        <f>'8. Routing factors'!AT198*'7. Network costs'!$J$287</f>
        <v>3.7856669920526635</v>
      </c>
      <c r="AU166" s="485">
        <f>'8. Routing factors'!AU198*'7. Network costs'!$J$288</f>
        <v>0</v>
      </c>
      <c r="AV166" s="485">
        <f>'8. Routing factors'!AV198*'7. Network costs'!$J$289</f>
        <v>0</v>
      </c>
      <c r="AW166" s="485">
        <f>'8. Routing factors'!AW198*'7. Network costs'!$J$290</f>
        <v>0</v>
      </c>
      <c r="AX166" s="485">
        <f>'8. Routing factors'!AX198*'7. Network costs'!$J$291</f>
        <v>0</v>
      </c>
      <c r="AY166" s="485">
        <f>'8. Routing factors'!AY198*'7. Network costs'!$J$292</f>
        <v>0</v>
      </c>
      <c r="AZ166" s="485">
        <f>'8. Routing factors'!AZ198*'7. Network costs'!$J$293</f>
        <v>0</v>
      </c>
      <c r="BA166" s="485">
        <f>'8. Routing factors'!BA198*'7. Network costs'!$J$294</f>
        <v>0</v>
      </c>
      <c r="BB166" s="485">
        <f>'8. Routing factors'!BB198*'7. Network costs'!$J$295</f>
        <v>0</v>
      </c>
      <c r="BC166" s="485">
        <f>'8. Routing factors'!BC198*'7. Network costs'!$J$296</f>
        <v>0</v>
      </c>
      <c r="BD166" s="485">
        <f>'8. Routing factors'!BD198*'7. Network costs'!$J$297</f>
        <v>0</v>
      </c>
      <c r="BE166" s="485">
        <f>'8. Routing factors'!BE198*'7. Network costs'!$J$298</f>
        <v>0</v>
      </c>
      <c r="BF166" s="485">
        <f>'8. Routing factors'!BF198*'7. Network costs'!$J$299</f>
        <v>0</v>
      </c>
      <c r="BG166" s="485">
        <f>'8. Routing factors'!BG198*'7. Network costs'!$J$300</f>
        <v>0</v>
      </c>
      <c r="BH166" s="245"/>
      <c r="BI166" s="351">
        <f t="shared" si="23"/>
        <v>868255.9291184122</v>
      </c>
      <c r="BJ166" s="486">
        <f>'2. Traffic'!J219</f>
        <v>10.824321600000001</v>
      </c>
      <c r="BK166" s="487">
        <f t="shared" si="24"/>
        <v>8.0213426873644633E-2</v>
      </c>
    </row>
    <row r="167" spans="3:63">
      <c r="C167" s="256" t="str">
        <f t="shared" si="22"/>
        <v>S14</v>
      </c>
      <c r="D167" s="256" t="str">
        <f t="shared" si="22"/>
        <v>Изходящи MMS към други мрежи (MMS outgoing to other network)</v>
      </c>
      <c r="E167" s="485">
        <f>'8. Routing factors'!E199*'7. Network costs'!$J$246</f>
        <v>4182.3339997887651</v>
      </c>
      <c r="F167" s="485">
        <f>'8. Routing factors'!F199*'7. Network costs'!$J$247</f>
        <v>2649.31409040376</v>
      </c>
      <c r="G167" s="485">
        <f>'8. Routing factors'!G199*'7. Network costs'!$J$248</f>
        <v>4668.9162170924064</v>
      </c>
      <c r="H167" s="485">
        <f>'8. Routing factors'!H199*'7. Network costs'!$J$249</f>
        <v>1428.6225944242115</v>
      </c>
      <c r="I167" s="485">
        <f>'8. Routing factors'!I199*'7. Network costs'!$J$250</f>
        <v>5166.7271843007793</v>
      </c>
      <c r="J167" s="485">
        <f>'8. Routing factors'!J199*'7. Network costs'!$J$251</f>
        <v>314.30436981250892</v>
      </c>
      <c r="K167" s="485">
        <f>'8. Routing factors'!K199*'7. Network costs'!$J$252</f>
        <v>187.83156386126399</v>
      </c>
      <c r="L167" s="485">
        <f>'8. Routing factors'!L199*'7. Network costs'!$J$253</f>
        <v>26.218305575343241</v>
      </c>
      <c r="M167" s="485">
        <f>'8. Routing factors'!M199*'7. Network costs'!$J$254</f>
        <v>786.54916726029728</v>
      </c>
      <c r="N167" s="485">
        <f>'8. Routing factors'!N199*'7. Network costs'!$J$255</f>
        <v>0</v>
      </c>
      <c r="O167" s="485">
        <f>'8. Routing factors'!O199*'7. Network costs'!$J$256</f>
        <v>0</v>
      </c>
      <c r="P167" s="485">
        <f>'8. Routing factors'!P199*'7. Network costs'!$J$257</f>
        <v>792013.79506205325</v>
      </c>
      <c r="Q167" s="485">
        <f>'8. Routing factors'!Q199*'7. Network costs'!$J$258</f>
        <v>0</v>
      </c>
      <c r="R167" s="485">
        <f>'8. Routing factors'!R199*'7. Network costs'!$J$259</f>
        <v>139.83096306849731</v>
      </c>
      <c r="S167" s="485">
        <f>'8. Routing factors'!S199*'7. Network costs'!$J$260</f>
        <v>131.09152787671621</v>
      </c>
      <c r="T167" s="485">
        <f>'8. Routing factors'!T199*'7. Network costs'!$J$261</f>
        <v>7648.0028223076288</v>
      </c>
      <c r="U167" s="485">
        <f>'8. Routing factors'!U199*'7. Network costs'!$J$262</f>
        <v>586.6671512263581</v>
      </c>
      <c r="V167" s="485">
        <f>'8. Routing factors'!V199*'7. Network costs'!$J$263</f>
        <v>0</v>
      </c>
      <c r="W167" s="485">
        <f>'8. Routing factors'!W199*'7. Network costs'!$J$264</f>
        <v>1013.3726853071386</v>
      </c>
      <c r="X167" s="485">
        <f>'8. Routing factors'!X199*'7. Network costs'!$J$265</f>
        <v>0</v>
      </c>
      <c r="Y167" s="485">
        <f>'8. Routing factors'!Y199*'7. Network costs'!$J$266</f>
        <v>0</v>
      </c>
      <c r="Z167" s="485">
        <f>'8. Routing factors'!Z199*'7. Network costs'!$J$267</f>
        <v>0</v>
      </c>
      <c r="AA167" s="485">
        <f>'8. Routing factors'!AA199*'7. Network costs'!$J$268</f>
        <v>0</v>
      </c>
      <c r="AB167" s="485">
        <f>'8. Routing factors'!AB199*'7. Network costs'!$J$269</f>
        <v>499.44563859816344</v>
      </c>
      <c r="AC167" s="485">
        <f>'8. Routing factors'!AC199*'7. Network costs'!$J$270</f>
        <v>675.31207197972401</v>
      </c>
      <c r="AD167" s="485">
        <f>'8. Routing factors'!AD199*'7. Network costs'!$J$271</f>
        <v>0</v>
      </c>
      <c r="AE167" s="485">
        <f>'8. Routing factors'!AE199*'7. Network costs'!$J$272</f>
        <v>0</v>
      </c>
      <c r="AF167" s="485">
        <f>'8. Routing factors'!AF199*'7. Network costs'!$J$273</f>
        <v>0</v>
      </c>
      <c r="AG167" s="485">
        <f>'8. Routing factors'!AG199*'7. Network costs'!$J$274</f>
        <v>0</v>
      </c>
      <c r="AH167" s="485">
        <f>'8. Routing factors'!AH199*'7. Network costs'!$J$275</f>
        <v>0</v>
      </c>
      <c r="AI167" s="485">
        <f>'8. Routing factors'!AI199*'7. Network costs'!$J$276</f>
        <v>2121.4032413722252</v>
      </c>
      <c r="AJ167" s="485">
        <f>'8. Routing factors'!AJ199*'7. Network costs'!$J$277</f>
        <v>5351.2495482765335</v>
      </c>
      <c r="AK167" s="485">
        <f>'8. Routing factors'!AK199*'7. Network costs'!$J$278</f>
        <v>2048.5681895685502</v>
      </c>
      <c r="AL167" s="485">
        <f>'8. Routing factors'!AL199*'7. Network costs'!$J$279</f>
        <v>625.96457712383653</v>
      </c>
      <c r="AM167" s="485">
        <f>'8. Routing factors'!AM199*'7. Network costs'!$J$280</f>
        <v>805.4856729097246</v>
      </c>
      <c r="AN167" s="485">
        <f>'8. Routing factors'!AN199*'7. Network costs'!$J$281</f>
        <v>1.3842198784498019</v>
      </c>
      <c r="AO167" s="485">
        <f>'8. Routing factors'!AO199*'7. Network costs'!$J$282</f>
        <v>0.67672971835323636</v>
      </c>
      <c r="AP167" s="485">
        <f>'8. Routing factors'!AP199*'7. Network costs'!$J$283</f>
        <v>0</v>
      </c>
      <c r="AQ167" s="485">
        <f>'8. Routing factors'!AQ199*'7. Network costs'!$J$284</f>
        <v>5575.3475295133048</v>
      </c>
      <c r="AR167" s="485">
        <f>'8. Routing factors'!AR199*'7. Network costs'!$J$285</f>
        <v>3.3836485917661823</v>
      </c>
      <c r="AS167" s="485">
        <f>'8. Routing factors'!AS199*'7. Network costs'!$J$286</f>
        <v>13.459447899427945</v>
      </c>
      <c r="AT167" s="485">
        <f>'8. Routing factors'!AT199*'7. Network costs'!$J$287</f>
        <v>3.7856669920526635</v>
      </c>
      <c r="AU167" s="485">
        <f>'8. Routing factors'!AU199*'7. Network costs'!$J$288</f>
        <v>0</v>
      </c>
      <c r="AV167" s="485">
        <f>'8. Routing factors'!AV199*'7. Network costs'!$J$289</f>
        <v>26.156511523753757</v>
      </c>
      <c r="AW167" s="485">
        <f>'8. Routing factors'!AW199*'7. Network costs'!$J$290</f>
        <v>0</v>
      </c>
      <c r="AX167" s="485">
        <f>'8. Routing factors'!AX199*'7. Network costs'!$J$291</f>
        <v>0</v>
      </c>
      <c r="AY167" s="485">
        <f>'8. Routing factors'!AY199*'7. Network costs'!$J$292</f>
        <v>0</v>
      </c>
      <c r="AZ167" s="485">
        <f>'8. Routing factors'!AZ199*'7. Network costs'!$J$293</f>
        <v>0</v>
      </c>
      <c r="BA167" s="485">
        <f>'8. Routing factors'!BA199*'7. Network costs'!$J$294</f>
        <v>0</v>
      </c>
      <c r="BB167" s="485">
        <f>'8. Routing factors'!BB199*'7. Network costs'!$J$295</f>
        <v>0</v>
      </c>
      <c r="BC167" s="485">
        <f>'8. Routing factors'!BC199*'7. Network costs'!$J$296</f>
        <v>0</v>
      </c>
      <c r="BD167" s="485">
        <f>'8. Routing factors'!BD199*'7. Network costs'!$J$297</f>
        <v>0</v>
      </c>
      <c r="BE167" s="485">
        <f>'8. Routing factors'!BE199*'7. Network costs'!$J$298</f>
        <v>0</v>
      </c>
      <c r="BF167" s="485">
        <f>'8. Routing factors'!BF199*'7. Network costs'!$J$299</f>
        <v>0</v>
      </c>
      <c r="BG167" s="485">
        <f>'8. Routing factors'!BG199*'7. Network costs'!$J$300</f>
        <v>0</v>
      </c>
      <c r="BH167" s="245"/>
      <c r="BI167" s="351">
        <f t="shared" si="23"/>
        <v>838695.20039830508</v>
      </c>
      <c r="BJ167" s="486">
        <f>'2. Traffic'!J220</f>
        <v>10.824321600000001</v>
      </c>
      <c r="BK167" s="487">
        <f t="shared" si="24"/>
        <v>7.7482472471836469E-2</v>
      </c>
    </row>
    <row r="168" spans="3:63">
      <c r="C168" s="256" t="str">
        <f t="shared" si="22"/>
        <v>S15</v>
      </c>
      <c r="D168" s="256" t="str">
        <f t="shared" si="22"/>
        <v>Входящи MMS от други мрежи (MMS incoming from other network)</v>
      </c>
      <c r="E168" s="485">
        <f>'8. Routing factors'!E200*'7. Network costs'!$J$246</f>
        <v>4182.3339997887651</v>
      </c>
      <c r="F168" s="485">
        <f>'8. Routing factors'!F200*'7. Network costs'!$J$247</f>
        <v>2649.31409040376</v>
      </c>
      <c r="G168" s="485">
        <f>'8. Routing factors'!G200*'7. Network costs'!$J$248</f>
        <v>4668.9162170924064</v>
      </c>
      <c r="H168" s="485">
        <f>'8. Routing factors'!H200*'7. Network costs'!$J$249</f>
        <v>1428.6225944242115</v>
      </c>
      <c r="I168" s="485">
        <f>'8. Routing factors'!I200*'7. Network costs'!$J$250</f>
        <v>5166.7271843007793</v>
      </c>
      <c r="J168" s="485">
        <f>'8. Routing factors'!J200*'7. Network costs'!$J$251</f>
        <v>314.30436981250892</v>
      </c>
      <c r="K168" s="485">
        <f>'8. Routing factors'!K200*'7. Network costs'!$J$252</f>
        <v>187.83156386126399</v>
      </c>
      <c r="L168" s="485">
        <f>'8. Routing factors'!L200*'7. Network costs'!$J$253</f>
        <v>26.218305575343241</v>
      </c>
      <c r="M168" s="485">
        <f>'8. Routing factors'!M200*'7. Network costs'!$J$254</f>
        <v>786.54916726029728</v>
      </c>
      <c r="N168" s="485">
        <f>'8. Routing factors'!N200*'7. Network costs'!$J$255</f>
        <v>0</v>
      </c>
      <c r="O168" s="485">
        <f>'8. Routing factors'!O200*'7. Network costs'!$J$256</f>
        <v>0</v>
      </c>
      <c r="P168" s="485">
        <f>'8. Routing factors'!P200*'7. Network costs'!$J$257</f>
        <v>792013.79506205325</v>
      </c>
      <c r="Q168" s="485">
        <f>'8. Routing factors'!Q200*'7. Network costs'!$J$258</f>
        <v>0</v>
      </c>
      <c r="R168" s="485">
        <f>'8. Routing factors'!R200*'7. Network costs'!$J$259</f>
        <v>139.83096306849731</v>
      </c>
      <c r="S168" s="485">
        <f>'8. Routing factors'!S200*'7. Network costs'!$J$260</f>
        <v>131.09152787671621</v>
      </c>
      <c r="T168" s="485">
        <f>'8. Routing factors'!T200*'7. Network costs'!$J$261</f>
        <v>7648.0028223076288</v>
      </c>
      <c r="U168" s="485">
        <f>'8. Routing factors'!U200*'7. Network costs'!$J$262</f>
        <v>0</v>
      </c>
      <c r="V168" s="485">
        <f>'8. Routing factors'!V200*'7. Network costs'!$J$263</f>
        <v>1580.0872626072592</v>
      </c>
      <c r="W168" s="485">
        <f>'8. Routing factors'!W200*'7. Network costs'!$J$264</f>
        <v>1013.3726853071386</v>
      </c>
      <c r="X168" s="485">
        <f>'8. Routing factors'!X200*'7. Network costs'!$J$265</f>
        <v>0</v>
      </c>
      <c r="Y168" s="485">
        <f>'8. Routing factors'!Y200*'7. Network costs'!$J$266</f>
        <v>0</v>
      </c>
      <c r="Z168" s="485">
        <f>'8. Routing factors'!Z200*'7. Network costs'!$J$267</f>
        <v>0</v>
      </c>
      <c r="AA168" s="485">
        <f>'8. Routing factors'!AA200*'7. Network costs'!$J$268</f>
        <v>0</v>
      </c>
      <c r="AB168" s="485">
        <f>'8. Routing factors'!AB200*'7. Network costs'!$J$269</f>
        <v>499.44563859816344</v>
      </c>
      <c r="AC168" s="485">
        <f>'8. Routing factors'!AC200*'7. Network costs'!$J$270</f>
        <v>675.31207197972401</v>
      </c>
      <c r="AD168" s="485">
        <f>'8. Routing factors'!AD200*'7. Network costs'!$J$271</f>
        <v>0</v>
      </c>
      <c r="AE168" s="485">
        <f>'8. Routing factors'!AE200*'7. Network costs'!$J$272</f>
        <v>0</v>
      </c>
      <c r="AF168" s="485">
        <f>'8. Routing factors'!AF200*'7. Network costs'!$J$273</f>
        <v>0</v>
      </c>
      <c r="AG168" s="485">
        <f>'8. Routing factors'!AG200*'7. Network costs'!$J$274</f>
        <v>0</v>
      </c>
      <c r="AH168" s="485">
        <f>'8. Routing factors'!AH200*'7. Network costs'!$J$275</f>
        <v>0</v>
      </c>
      <c r="AI168" s="485">
        <f>'8. Routing factors'!AI200*'7. Network costs'!$J$276</f>
        <v>2121.4032413722252</v>
      </c>
      <c r="AJ168" s="485">
        <f>'8. Routing factors'!AJ200*'7. Network costs'!$J$277</f>
        <v>5351.2495482765335</v>
      </c>
      <c r="AK168" s="485">
        <f>'8. Routing factors'!AK200*'7. Network costs'!$J$278</f>
        <v>2048.5681895685502</v>
      </c>
      <c r="AL168" s="485">
        <f>'8. Routing factors'!AL200*'7. Network costs'!$J$279</f>
        <v>625.96457712383653</v>
      </c>
      <c r="AM168" s="485">
        <f>'8. Routing factors'!AM200*'7. Network costs'!$J$280</f>
        <v>805.4856729097246</v>
      </c>
      <c r="AN168" s="485">
        <f>'8. Routing factors'!AN200*'7. Network costs'!$J$281</f>
        <v>1.3842198784498019</v>
      </c>
      <c r="AO168" s="485">
        <f>'8. Routing factors'!AO200*'7. Network costs'!$J$282</f>
        <v>0.67672971835323636</v>
      </c>
      <c r="AP168" s="485">
        <f>'8. Routing factors'!AP200*'7. Network costs'!$J$283</f>
        <v>0</v>
      </c>
      <c r="AQ168" s="485">
        <f>'8. Routing factors'!AQ200*'7. Network costs'!$J$284</f>
        <v>5575.3475295133048</v>
      </c>
      <c r="AR168" s="485">
        <f>'8. Routing factors'!AR200*'7. Network costs'!$J$285</f>
        <v>3.3836485917661823</v>
      </c>
      <c r="AS168" s="485">
        <f>'8. Routing factors'!AS200*'7. Network costs'!$J$286</f>
        <v>13.459447899427945</v>
      </c>
      <c r="AT168" s="485">
        <f>'8. Routing factors'!AT200*'7. Network costs'!$J$287</f>
        <v>0</v>
      </c>
      <c r="AU168" s="485">
        <f>'8. Routing factors'!AU200*'7. Network costs'!$J$288</f>
        <v>2.7807393226347177</v>
      </c>
      <c r="AV168" s="485">
        <f>'8. Routing factors'!AV200*'7. Network costs'!$J$289</f>
        <v>26.156511523753757</v>
      </c>
      <c r="AW168" s="485">
        <f>'8. Routing factors'!AW200*'7. Network costs'!$J$290</f>
        <v>0</v>
      </c>
      <c r="AX168" s="485">
        <f>'8. Routing factors'!AX200*'7. Network costs'!$J$291</f>
        <v>0</v>
      </c>
      <c r="AY168" s="485">
        <f>'8. Routing factors'!AY200*'7. Network costs'!$J$292</f>
        <v>0</v>
      </c>
      <c r="AZ168" s="485">
        <f>'8. Routing factors'!AZ200*'7. Network costs'!$J$293</f>
        <v>0</v>
      </c>
      <c r="BA168" s="485">
        <f>'8. Routing factors'!BA200*'7. Network costs'!$J$294</f>
        <v>0</v>
      </c>
      <c r="BB168" s="485">
        <f>'8. Routing factors'!BB200*'7. Network costs'!$J$295</f>
        <v>0</v>
      </c>
      <c r="BC168" s="485">
        <f>'8. Routing factors'!BC200*'7. Network costs'!$J$296</f>
        <v>0</v>
      </c>
      <c r="BD168" s="485">
        <f>'8. Routing factors'!BD200*'7. Network costs'!$J$297</f>
        <v>0</v>
      </c>
      <c r="BE168" s="485">
        <f>'8. Routing factors'!BE200*'7. Network costs'!$J$298</f>
        <v>0</v>
      </c>
      <c r="BF168" s="485">
        <f>'8. Routing factors'!BF200*'7. Network costs'!$J$299</f>
        <v>0</v>
      </c>
      <c r="BG168" s="485">
        <f>'8. Routing factors'!BG200*'7. Network costs'!$J$300</f>
        <v>0</v>
      </c>
      <c r="BH168" s="245"/>
      <c r="BI168" s="351">
        <f t="shared" si="23"/>
        <v>839687.61558201665</v>
      </c>
      <c r="BJ168" s="486">
        <f>'2. Traffic'!J221</f>
        <v>10.824321600000001</v>
      </c>
      <c r="BK168" s="487">
        <f t="shared" si="24"/>
        <v>7.7574156294655597E-2</v>
      </c>
    </row>
    <row r="169" spans="3:63">
      <c r="C169" s="256" t="str">
        <f t="shared" si="22"/>
        <v>S16</v>
      </c>
      <c r="D169" s="256" t="str">
        <f t="shared" si="22"/>
        <v>SMS в мрежата (SMS on net)</v>
      </c>
      <c r="E169" s="485">
        <f>'8. Routing factors'!E201*'7. Network costs'!$J$246</f>
        <v>452.60957552606169</v>
      </c>
      <c r="F169" s="485">
        <f>'8. Routing factors'!F201*'7. Network costs'!$J$247</f>
        <v>286.707117593531</v>
      </c>
      <c r="G169" s="485">
        <f>'8. Routing factors'!G201*'7. Network costs'!$J$248</f>
        <v>505.26719943736441</v>
      </c>
      <c r="H169" s="485">
        <f>'8. Routing factors'!H201*'7. Network costs'!$J$249</f>
        <v>154.60464565525885</v>
      </c>
      <c r="I169" s="485">
        <f>'8. Routing factors'!I201*'7. Network costs'!$J$250</f>
        <v>559.13999165620191</v>
      </c>
      <c r="J169" s="485">
        <f>'8. Routing factors'!J201*'7. Network costs'!$J$251</f>
        <v>34.013822763559986</v>
      </c>
      <c r="K169" s="485">
        <f>'8. Routing factors'!K201*'7. Network costs'!$J$252</f>
        <v>13.551343084816088</v>
      </c>
      <c r="L169" s="485">
        <f>'8. Routing factors'!L201*'7. Network costs'!$J$253</f>
        <v>1.4186643340857072</v>
      </c>
      <c r="M169" s="485">
        <f>'8. Routing factors'!M201*'7. Network costs'!$J$254</f>
        <v>42.55993002257123</v>
      </c>
      <c r="N169" s="485">
        <f>'8. Routing factors'!N201*'7. Network costs'!$J$255</f>
        <v>108981.09820053854</v>
      </c>
      <c r="O169" s="485">
        <f>'8. Routing factors'!O201*'7. Network costs'!$J$256</f>
        <v>145956.82794714981</v>
      </c>
      <c r="P169" s="485">
        <f>'8. Routing factors'!P201*'7. Network costs'!$J$257</f>
        <v>0</v>
      </c>
      <c r="Q169" s="485">
        <f>'8. Routing factors'!Q201*'7. Network costs'!$J$258</f>
        <v>0</v>
      </c>
      <c r="R169" s="485">
        <f>'8. Routing factors'!R201*'7. Network costs'!$J$259</f>
        <v>7.5662097817904401</v>
      </c>
      <c r="S169" s="485">
        <f>'8. Routing factors'!S201*'7. Network costs'!$J$260</f>
        <v>7.0933216704285371</v>
      </c>
      <c r="T169" s="485">
        <f>'8. Routing factors'!T201*'7. Network costs'!$J$261</f>
        <v>413.83104639677379</v>
      </c>
      <c r="U169" s="485">
        <f>'8. Routing factors'!U201*'7. Network costs'!$J$262</f>
        <v>31.744376501859591</v>
      </c>
      <c r="V169" s="485">
        <f>'8. Routing factors'!V201*'7. Network costs'!$J$263</f>
        <v>0</v>
      </c>
      <c r="W169" s="485">
        <f>'8. Routing factors'!W201*'7. Network costs'!$J$264</f>
        <v>0</v>
      </c>
      <c r="X169" s="485">
        <f>'8. Routing factors'!X201*'7. Network costs'!$J$265</f>
        <v>0</v>
      </c>
      <c r="Y169" s="485">
        <f>'8. Routing factors'!Y201*'7. Network costs'!$J$266</f>
        <v>0</v>
      </c>
      <c r="Z169" s="485">
        <f>'8. Routing factors'!Z201*'7. Network costs'!$J$267</f>
        <v>0</v>
      </c>
      <c r="AA169" s="485">
        <f>'8. Routing factors'!AA201*'7. Network costs'!$J$268</f>
        <v>0</v>
      </c>
      <c r="AB169" s="485">
        <f>'8. Routing factors'!AB201*'7. Network costs'!$J$269</f>
        <v>54.049695336545284</v>
      </c>
      <c r="AC169" s="485">
        <f>'8. Routing factors'!AC201*'7. Network costs'!$J$270</f>
        <v>73.081851009939797</v>
      </c>
      <c r="AD169" s="485">
        <f>'8. Routing factors'!AD201*'7. Network costs'!$J$271</f>
        <v>0</v>
      </c>
      <c r="AE169" s="485">
        <f>'8. Routing factors'!AE201*'7. Network costs'!$J$272</f>
        <v>0</v>
      </c>
      <c r="AF169" s="485">
        <f>'8. Routing factors'!AF201*'7. Network costs'!$J$273</f>
        <v>0</v>
      </c>
      <c r="AG169" s="485">
        <f>'8. Routing factors'!AG201*'7. Network costs'!$J$274</f>
        <v>0</v>
      </c>
      <c r="AH169" s="485">
        <f>'8. Routing factors'!AH201*'7. Network costs'!$J$275</f>
        <v>0</v>
      </c>
      <c r="AI169" s="485">
        <f>'8. Routing factors'!AI201*'7. Network costs'!$J$276</f>
        <v>229.57693494723017</v>
      </c>
      <c r="AJ169" s="485">
        <f>'8. Routing factors'!AJ201*'7. Network costs'!$J$277</f>
        <v>579.1088867368793</v>
      </c>
      <c r="AK169" s="485">
        <f>'8. Routing factors'!AK201*'7. Network costs'!$J$278</f>
        <v>221.69477109280226</v>
      </c>
      <c r="AL169" s="485">
        <f>'8. Routing factors'!AL201*'7. Network costs'!$J$279</f>
        <v>67.741495911297321</v>
      </c>
      <c r="AM169" s="485">
        <f>'8. Routing factors'!AM201*'7. Network costs'!$J$280</f>
        <v>87.169156869443668</v>
      </c>
      <c r="AN169" s="485">
        <f>'8. Routing factors'!AN201*'7. Network costs'!$J$281</f>
        <v>7.4899705720722506E-2</v>
      </c>
      <c r="AO169" s="485">
        <f>'8. Routing factors'!AO201*'7. Network costs'!$J$282</f>
        <v>3.661763390790878E-2</v>
      </c>
      <c r="AP169" s="485">
        <f>'8. Routing factors'!AP201*'7. Network costs'!$J$283</f>
        <v>1917.9195501525778</v>
      </c>
      <c r="AQ169" s="485">
        <f>'8. Routing factors'!AQ201*'7. Network costs'!$J$284</f>
        <v>0</v>
      </c>
      <c r="AR169" s="485">
        <f>'8. Routing factors'!AR201*'7. Network costs'!$J$285</f>
        <v>0.1830881695395439</v>
      </c>
      <c r="AS169" s="485">
        <f>'8. Routing factors'!AS201*'7. Network costs'!$J$286</f>
        <v>0.72828652624143642</v>
      </c>
      <c r="AT169" s="485">
        <f>'8. Routing factors'!AT201*'7. Network costs'!$J$287</f>
        <v>0.20484125974187117</v>
      </c>
      <c r="AU169" s="485">
        <f>'8. Routing factors'!AU201*'7. Network costs'!$J$288</f>
        <v>0</v>
      </c>
      <c r="AV169" s="485">
        <f>'8. Routing factors'!AV201*'7. Network costs'!$J$289</f>
        <v>0</v>
      </c>
      <c r="AW169" s="485">
        <f>'8. Routing factors'!AW201*'7. Network costs'!$J$290</f>
        <v>0</v>
      </c>
      <c r="AX169" s="485">
        <f>'8. Routing factors'!AX201*'7. Network costs'!$J$291</f>
        <v>0</v>
      </c>
      <c r="AY169" s="485">
        <f>'8. Routing factors'!AY201*'7. Network costs'!$J$292</f>
        <v>0</v>
      </c>
      <c r="AZ169" s="485">
        <f>'8. Routing factors'!AZ201*'7. Network costs'!$J$293</f>
        <v>0</v>
      </c>
      <c r="BA169" s="485">
        <f>'8. Routing factors'!BA201*'7. Network costs'!$J$294</f>
        <v>0</v>
      </c>
      <c r="BB169" s="485">
        <f>'8. Routing factors'!BB201*'7. Network costs'!$J$295</f>
        <v>0</v>
      </c>
      <c r="BC169" s="485">
        <f>'8. Routing factors'!BC201*'7. Network costs'!$J$296</f>
        <v>0</v>
      </c>
      <c r="BD169" s="485">
        <f>'8. Routing factors'!BD201*'7. Network costs'!$J$297</f>
        <v>0</v>
      </c>
      <c r="BE169" s="485">
        <f>'8. Routing factors'!BE201*'7. Network costs'!$J$298</f>
        <v>0</v>
      </c>
      <c r="BF169" s="485">
        <f>'8. Routing factors'!BF201*'7. Network costs'!$J$299</f>
        <v>0</v>
      </c>
      <c r="BG169" s="485">
        <f>'8. Routing factors'!BG201*'7. Network costs'!$J$300</f>
        <v>0</v>
      </c>
      <c r="BH169" s="245"/>
      <c r="BI169" s="351">
        <f t="shared" si="23"/>
        <v>260679.60346746456</v>
      </c>
      <c r="BJ169" s="486">
        <f>'2. Traffic'!J222</f>
        <v>324.72964800000005</v>
      </c>
      <c r="BK169" s="487">
        <f t="shared" si="24"/>
        <v>8.0275886440607524E-4</v>
      </c>
    </row>
    <row r="170" spans="3:63">
      <c r="C170" s="256" t="str">
        <f t="shared" si="22"/>
        <v>S17</v>
      </c>
      <c r="D170" s="256" t="str">
        <f t="shared" si="22"/>
        <v>Изходящи SMS към други мрежи (SMS outgoing to other network)</v>
      </c>
      <c r="E170" s="485">
        <f>'8. Routing factors'!E202*'7. Network costs'!$J$246</f>
        <v>75.434929254343615</v>
      </c>
      <c r="F170" s="485">
        <f>'8. Routing factors'!F202*'7. Network costs'!$J$247</f>
        <v>47.784519598921833</v>
      </c>
      <c r="G170" s="485">
        <f>'8. Routing factors'!G202*'7. Network costs'!$J$248</f>
        <v>84.211199906227392</v>
      </c>
      <c r="H170" s="485">
        <f>'8. Routing factors'!H202*'7. Network costs'!$J$249</f>
        <v>25.767440942543143</v>
      </c>
      <c r="I170" s="485">
        <f>'8. Routing factors'!I202*'7. Network costs'!$J$250</f>
        <v>93.189998609366981</v>
      </c>
      <c r="J170" s="485">
        <f>'8. Routing factors'!J202*'7. Network costs'!$J$251</f>
        <v>5.6689704605933313</v>
      </c>
      <c r="K170" s="485">
        <f>'8. Routing factors'!K202*'7. Network costs'!$J$252</f>
        <v>3.3878357712040219</v>
      </c>
      <c r="L170" s="485">
        <f>'8. Routing factors'!L202*'7. Network costs'!$J$253</f>
        <v>0.47288811136190234</v>
      </c>
      <c r="M170" s="485">
        <f>'8. Routing factors'!M202*'7. Network costs'!$J$254</f>
        <v>14.186643340857074</v>
      </c>
      <c r="N170" s="485">
        <f>'8. Routing factors'!N202*'7. Network costs'!$J$255</f>
        <v>36327.032733512846</v>
      </c>
      <c r="O170" s="485">
        <f>'8. Routing factors'!O202*'7. Network costs'!$J$256</f>
        <v>48652.275982383275</v>
      </c>
      <c r="P170" s="485">
        <f>'8. Routing factors'!P202*'7. Network costs'!$J$257</f>
        <v>0</v>
      </c>
      <c r="Q170" s="485">
        <f>'8. Routing factors'!Q202*'7. Network costs'!$J$258</f>
        <v>0</v>
      </c>
      <c r="R170" s="485">
        <f>'8. Routing factors'!R202*'7. Network costs'!$J$259</f>
        <v>2.5220699272634799</v>
      </c>
      <c r="S170" s="485">
        <f>'8. Routing factors'!S202*'7. Network costs'!$J$260</f>
        <v>2.3644405568095119</v>
      </c>
      <c r="T170" s="485">
        <f>'8. Routing factors'!T202*'7. Network costs'!$J$261</f>
        <v>137.94368213225795</v>
      </c>
      <c r="U170" s="485">
        <f>'8. Routing factors'!U202*'7. Network costs'!$J$262</f>
        <v>10.581458833953198</v>
      </c>
      <c r="V170" s="485">
        <f>'8. Routing factors'!V202*'7. Network costs'!$J$263</f>
        <v>0</v>
      </c>
      <c r="W170" s="485">
        <f>'8. Routing factors'!W202*'7. Network costs'!$J$264</f>
        <v>18.277759936984733</v>
      </c>
      <c r="X170" s="485">
        <f>'8. Routing factors'!X202*'7. Network costs'!$J$265</f>
        <v>0</v>
      </c>
      <c r="Y170" s="485">
        <f>'8. Routing factors'!Y202*'7. Network costs'!$J$266</f>
        <v>0</v>
      </c>
      <c r="Z170" s="485">
        <f>'8. Routing factors'!Z202*'7. Network costs'!$J$267</f>
        <v>0</v>
      </c>
      <c r="AA170" s="485">
        <f>'8. Routing factors'!AA202*'7. Network costs'!$J$268</f>
        <v>0</v>
      </c>
      <c r="AB170" s="485">
        <f>'8. Routing factors'!AB202*'7. Network costs'!$J$269</f>
        <v>9.0082825560908812</v>
      </c>
      <c r="AC170" s="485">
        <f>'8. Routing factors'!AC202*'7. Network costs'!$J$270</f>
        <v>12.180308501656635</v>
      </c>
      <c r="AD170" s="485">
        <f>'8. Routing factors'!AD202*'7. Network costs'!$J$271</f>
        <v>0</v>
      </c>
      <c r="AE170" s="485">
        <f>'8. Routing factors'!AE202*'7. Network costs'!$J$272</f>
        <v>0</v>
      </c>
      <c r="AF170" s="485">
        <f>'8. Routing factors'!AF202*'7. Network costs'!$J$273</f>
        <v>0</v>
      </c>
      <c r="AG170" s="485">
        <f>'8. Routing factors'!AG202*'7. Network costs'!$J$274</f>
        <v>0</v>
      </c>
      <c r="AH170" s="485">
        <f>'8. Routing factors'!AH202*'7. Network costs'!$J$275</f>
        <v>0</v>
      </c>
      <c r="AI170" s="485">
        <f>'8. Routing factors'!AI202*'7. Network costs'!$J$276</f>
        <v>38.262822491205029</v>
      </c>
      <c r="AJ170" s="485">
        <f>'8. Routing factors'!AJ202*'7. Network costs'!$J$277</f>
        <v>96.518147789479897</v>
      </c>
      <c r="AK170" s="485">
        <f>'8. Routing factors'!AK202*'7. Network costs'!$J$278</f>
        <v>36.949128515467038</v>
      </c>
      <c r="AL170" s="485">
        <f>'8. Routing factors'!AL202*'7. Network costs'!$J$279</f>
        <v>11.290249318549554</v>
      </c>
      <c r="AM170" s="485">
        <f>'8. Routing factors'!AM202*'7. Network costs'!$J$280</f>
        <v>14.528192811573945</v>
      </c>
      <c r="AN170" s="485">
        <f>'8. Routing factors'!AN202*'7. Network costs'!$J$281</f>
        <v>2.4966568573574165E-2</v>
      </c>
      <c r="AO170" s="485">
        <f>'8. Routing factors'!AO202*'7. Network costs'!$J$282</f>
        <v>1.2205877969302923E-2</v>
      </c>
      <c r="AP170" s="485">
        <f>'8. Routing factors'!AP202*'7. Network costs'!$J$283</f>
        <v>639.30651671752594</v>
      </c>
      <c r="AQ170" s="485">
        <f>'8. Routing factors'!AQ202*'7. Network costs'!$J$284</f>
        <v>0</v>
      </c>
      <c r="AR170" s="485">
        <f>'8. Routing factors'!AR202*'7. Network costs'!$J$285</f>
        <v>6.1029389846514626E-2</v>
      </c>
      <c r="AS170" s="485">
        <f>'8. Routing factors'!AS202*'7. Network costs'!$J$286</f>
        <v>0.24276217541381218</v>
      </c>
      <c r="AT170" s="485">
        <f>'8. Routing factors'!AT202*'7. Network costs'!$J$287</f>
        <v>6.8280419913957058E-2</v>
      </c>
      <c r="AU170" s="485">
        <f>'8. Routing factors'!AU202*'7. Network costs'!$J$288</f>
        <v>0</v>
      </c>
      <c r="AV170" s="485">
        <f>'8. Routing factors'!AV202*'7. Network costs'!$J$289</f>
        <v>0.47177355907836227</v>
      </c>
      <c r="AW170" s="485">
        <f>'8. Routing factors'!AW202*'7. Network costs'!$J$290</f>
        <v>0</v>
      </c>
      <c r="AX170" s="485">
        <f>'8. Routing factors'!AX202*'7. Network costs'!$J$291</f>
        <v>0</v>
      </c>
      <c r="AY170" s="485">
        <f>'8. Routing factors'!AY202*'7. Network costs'!$J$292</f>
        <v>0</v>
      </c>
      <c r="AZ170" s="485">
        <f>'8. Routing factors'!AZ202*'7. Network costs'!$J$293</f>
        <v>0</v>
      </c>
      <c r="BA170" s="485">
        <f>'8. Routing factors'!BA202*'7. Network costs'!$J$294</f>
        <v>0</v>
      </c>
      <c r="BB170" s="485">
        <f>'8. Routing factors'!BB202*'7. Network costs'!$J$295</f>
        <v>0</v>
      </c>
      <c r="BC170" s="485">
        <f>'8. Routing factors'!BC202*'7. Network costs'!$J$296</f>
        <v>0</v>
      </c>
      <c r="BD170" s="485">
        <f>'8. Routing factors'!BD202*'7. Network costs'!$J$297</f>
        <v>0</v>
      </c>
      <c r="BE170" s="485">
        <f>'8. Routing factors'!BE202*'7. Network costs'!$J$298</f>
        <v>0</v>
      </c>
      <c r="BF170" s="485">
        <f>'8. Routing factors'!BF202*'7. Network costs'!$J$299</f>
        <v>0</v>
      </c>
      <c r="BG170" s="485">
        <f>'8. Routing factors'!BG202*'7. Network costs'!$J$300</f>
        <v>0</v>
      </c>
      <c r="BH170" s="245"/>
      <c r="BI170" s="351">
        <f t="shared" si="23"/>
        <v>86360.027219971162</v>
      </c>
      <c r="BJ170" s="486">
        <f>'2. Traffic'!J223</f>
        <v>108.243216</v>
      </c>
      <c r="BK170" s="487">
        <f t="shared" si="24"/>
        <v>7.9783316138695617E-4</v>
      </c>
    </row>
    <row r="171" spans="3:63">
      <c r="C171" s="256" t="str">
        <f t="shared" si="22"/>
        <v>S18</v>
      </c>
      <c r="D171" s="256" t="str">
        <f t="shared" si="22"/>
        <v>Входящи SMS от други мрежи (SMS incoming from other network)</v>
      </c>
      <c r="E171" s="485">
        <f>'8. Routing factors'!E203*'7. Network costs'!$J$246</f>
        <v>37.717464627171807</v>
      </c>
      <c r="F171" s="485">
        <f>'8. Routing factors'!F203*'7. Network costs'!$J$247</f>
        <v>23.892259799460916</v>
      </c>
      <c r="G171" s="485">
        <f>'8. Routing factors'!G203*'7. Network costs'!$J$248</f>
        <v>42.105599953113696</v>
      </c>
      <c r="H171" s="485">
        <f>'8. Routing factors'!H203*'7. Network costs'!$J$249</f>
        <v>12.883720471271571</v>
      </c>
      <c r="I171" s="485">
        <f>'8. Routing factors'!I203*'7. Network costs'!$J$250</f>
        <v>46.59499930468349</v>
      </c>
      <c r="J171" s="485">
        <f>'8. Routing factors'!J203*'7. Network costs'!$J$251</f>
        <v>2.8344852302966657</v>
      </c>
      <c r="K171" s="485">
        <f>'8. Routing factors'!K203*'7. Network costs'!$J$252</f>
        <v>1.693917885602011</v>
      </c>
      <c r="L171" s="485">
        <f>'8. Routing factors'!L203*'7. Network costs'!$J$253</f>
        <v>0.23644405568095117</v>
      </c>
      <c r="M171" s="485">
        <f>'8. Routing factors'!M203*'7. Network costs'!$J$254</f>
        <v>7.0933216704285371</v>
      </c>
      <c r="N171" s="485">
        <f>'8. Routing factors'!N203*'7. Network costs'!$J$255</f>
        <v>18163.516366756423</v>
      </c>
      <c r="O171" s="485">
        <f>'8. Routing factors'!O203*'7. Network costs'!$J$256</f>
        <v>24326.137991191637</v>
      </c>
      <c r="P171" s="485">
        <f>'8. Routing factors'!P203*'7. Network costs'!$J$257</f>
        <v>0</v>
      </c>
      <c r="Q171" s="485">
        <f>'8. Routing factors'!Q203*'7. Network costs'!$J$258</f>
        <v>0</v>
      </c>
      <c r="R171" s="485">
        <f>'8. Routing factors'!R203*'7. Network costs'!$J$259</f>
        <v>1.2610349636317399</v>
      </c>
      <c r="S171" s="485">
        <f>'8. Routing factors'!S203*'7. Network costs'!$J$260</f>
        <v>1.182220278404756</v>
      </c>
      <c r="T171" s="485">
        <f>'8. Routing factors'!T203*'7. Network costs'!$J$261</f>
        <v>68.971841066128974</v>
      </c>
      <c r="U171" s="485">
        <f>'8. Routing factors'!U203*'7. Network costs'!$J$262</f>
        <v>0</v>
      </c>
      <c r="V171" s="485">
        <f>'8. Routing factors'!V203*'7. Network costs'!$J$263</f>
        <v>14.24967146053951</v>
      </c>
      <c r="W171" s="485">
        <f>'8. Routing factors'!W203*'7. Network costs'!$J$264</f>
        <v>9.1388799684923665</v>
      </c>
      <c r="X171" s="485">
        <f>'8. Routing factors'!X203*'7. Network costs'!$J$265</f>
        <v>0</v>
      </c>
      <c r="Y171" s="485">
        <f>'8. Routing factors'!Y203*'7. Network costs'!$J$266</f>
        <v>0</v>
      </c>
      <c r="Z171" s="485">
        <f>'8. Routing factors'!Z203*'7. Network costs'!$J$267</f>
        <v>0</v>
      </c>
      <c r="AA171" s="485">
        <f>'8. Routing factors'!AA203*'7. Network costs'!$J$268</f>
        <v>0</v>
      </c>
      <c r="AB171" s="485">
        <f>'8. Routing factors'!AB203*'7. Network costs'!$J$269</f>
        <v>4.5041412780454406</v>
      </c>
      <c r="AC171" s="485">
        <f>'8. Routing factors'!AC203*'7. Network costs'!$J$270</f>
        <v>6.0901542508283173</v>
      </c>
      <c r="AD171" s="485">
        <f>'8. Routing factors'!AD203*'7. Network costs'!$J$271</f>
        <v>0</v>
      </c>
      <c r="AE171" s="485">
        <f>'8. Routing factors'!AE203*'7. Network costs'!$J$272</f>
        <v>0</v>
      </c>
      <c r="AF171" s="485">
        <f>'8. Routing factors'!AF203*'7. Network costs'!$J$273</f>
        <v>0</v>
      </c>
      <c r="AG171" s="485">
        <f>'8. Routing factors'!AG203*'7. Network costs'!$J$274</f>
        <v>0</v>
      </c>
      <c r="AH171" s="485">
        <f>'8. Routing factors'!AH203*'7. Network costs'!$J$275</f>
        <v>0</v>
      </c>
      <c r="AI171" s="485">
        <f>'8. Routing factors'!AI203*'7. Network costs'!$J$276</f>
        <v>19.131411245602514</v>
      </c>
      <c r="AJ171" s="485">
        <f>'8. Routing factors'!AJ203*'7. Network costs'!$J$277</f>
        <v>48.259073894739949</v>
      </c>
      <c r="AK171" s="485">
        <f>'8. Routing factors'!AK203*'7. Network costs'!$J$278</f>
        <v>18.474564257733519</v>
      </c>
      <c r="AL171" s="485">
        <f>'8. Routing factors'!AL203*'7. Network costs'!$J$279</f>
        <v>5.645124659274777</v>
      </c>
      <c r="AM171" s="485">
        <f>'8. Routing factors'!AM203*'7. Network costs'!$J$280</f>
        <v>7.2640964057869724</v>
      </c>
      <c r="AN171" s="485">
        <f>'8. Routing factors'!AN203*'7. Network costs'!$J$281</f>
        <v>1.2483284286787083E-2</v>
      </c>
      <c r="AO171" s="485">
        <f>'8. Routing factors'!AO203*'7. Network costs'!$J$282</f>
        <v>6.1029389846514615E-3</v>
      </c>
      <c r="AP171" s="485">
        <f>'8. Routing factors'!AP203*'7. Network costs'!$J$283</f>
        <v>319.65325835876297</v>
      </c>
      <c r="AQ171" s="485">
        <f>'8. Routing factors'!AQ203*'7. Network costs'!$J$284</f>
        <v>0</v>
      </c>
      <c r="AR171" s="485">
        <f>'8. Routing factors'!AR203*'7. Network costs'!$J$285</f>
        <v>3.0514694923257313E-2</v>
      </c>
      <c r="AS171" s="485">
        <f>'8. Routing factors'!AS203*'7. Network costs'!$J$286</f>
        <v>0.12138108770690609</v>
      </c>
      <c r="AT171" s="485">
        <f>'8. Routing factors'!AT203*'7. Network costs'!$J$287</f>
        <v>0</v>
      </c>
      <c r="AU171" s="485">
        <f>'8. Routing factors'!AU203*'7. Network costs'!$J$288</f>
        <v>2.5077489517613346E-2</v>
      </c>
      <c r="AV171" s="485">
        <f>'8. Routing factors'!AV203*'7. Network costs'!$J$289</f>
        <v>0.23588677953918114</v>
      </c>
      <c r="AW171" s="485">
        <f>'8. Routing factors'!AW203*'7. Network costs'!$J$290</f>
        <v>0</v>
      </c>
      <c r="AX171" s="485">
        <f>'8. Routing factors'!AX203*'7. Network costs'!$J$291</f>
        <v>0</v>
      </c>
      <c r="AY171" s="485">
        <f>'8. Routing factors'!AY203*'7. Network costs'!$J$292</f>
        <v>0</v>
      </c>
      <c r="AZ171" s="485">
        <f>'8. Routing factors'!AZ203*'7. Network costs'!$J$293</f>
        <v>0</v>
      </c>
      <c r="BA171" s="485">
        <f>'8. Routing factors'!BA203*'7. Network costs'!$J$294</f>
        <v>0</v>
      </c>
      <c r="BB171" s="485">
        <f>'8. Routing factors'!BB203*'7. Network costs'!$J$295</f>
        <v>0</v>
      </c>
      <c r="BC171" s="485">
        <f>'8. Routing factors'!BC203*'7. Network costs'!$J$296</f>
        <v>0</v>
      </c>
      <c r="BD171" s="485">
        <f>'8. Routing factors'!BD203*'7. Network costs'!$J$297</f>
        <v>0</v>
      </c>
      <c r="BE171" s="485">
        <f>'8. Routing factors'!BE203*'7. Network costs'!$J$298</f>
        <v>0</v>
      </c>
      <c r="BF171" s="485">
        <f>'8. Routing factors'!BF203*'7. Network costs'!$J$299</f>
        <v>0</v>
      </c>
      <c r="BG171" s="485">
        <f>'8. Routing factors'!BG203*'7. Network costs'!$J$300</f>
        <v>0</v>
      </c>
      <c r="BH171" s="245"/>
      <c r="BI171" s="351">
        <f t="shared" si="23"/>
        <v>43188.963489308699</v>
      </c>
      <c r="BJ171" s="486">
        <f>'2. Traffic'!J224</f>
        <v>54.121608000000002</v>
      </c>
      <c r="BK171" s="487">
        <f t="shared" si="24"/>
        <v>7.9799852748847918E-4</v>
      </c>
    </row>
    <row r="172" spans="3:63">
      <c r="C172" s="256" t="str">
        <f t="shared" si="22"/>
        <v>S19</v>
      </c>
      <c r="D172" s="256" t="str">
        <f t="shared" si="22"/>
        <v>Пренос на данни (Data services)</v>
      </c>
      <c r="E172" s="485">
        <f>'8. Routing factors'!E204*'7. Network costs'!$J$246</f>
        <v>0</v>
      </c>
      <c r="F172" s="485">
        <f>'8. Routing factors'!F204*'7. Network costs'!$J$247</f>
        <v>2329618.721269541</v>
      </c>
      <c r="G172" s="485">
        <f>'8. Routing factors'!G204*'7. Network costs'!$J$248</f>
        <v>0</v>
      </c>
      <c r="H172" s="485">
        <f>'8. Routing factors'!H204*'7. Network costs'!$J$249</f>
        <v>1256229.2835169611</v>
      </c>
      <c r="I172" s="485">
        <f>'8. Routing factors'!I204*'7. Network costs'!$J$250</f>
        <v>0</v>
      </c>
      <c r="J172" s="485">
        <f>'8. Routing factors'!J204*'7. Network costs'!$J$251</f>
        <v>276376.94856348867</v>
      </c>
      <c r="K172" s="485">
        <f>'8. Routing factors'!K204*'7. Network costs'!$J$252</f>
        <v>110110.49468779004</v>
      </c>
      <c r="L172" s="485">
        <f>'8. Routing factors'!L204*'7. Network costs'!$J$253</f>
        <v>23054.516536760158</v>
      </c>
      <c r="M172" s="485">
        <f>'8. Routing factors'!M204*'7. Network costs'!$J$254</f>
        <v>691635.4961028049</v>
      </c>
      <c r="N172" s="485">
        <f>'8. Routing factors'!N204*'7. Network costs'!$J$255</f>
        <v>0</v>
      </c>
      <c r="O172" s="485">
        <f>'8. Routing factors'!O204*'7. Network costs'!$J$256</f>
        <v>0</v>
      </c>
      <c r="P172" s="485">
        <f>'8. Routing factors'!P204*'7. Network costs'!$J$257</f>
        <v>0</v>
      </c>
      <c r="Q172" s="485">
        <f>'8. Routing factors'!Q204*'7. Network costs'!$J$258</f>
        <v>0</v>
      </c>
      <c r="R172" s="485">
        <f>'8. Routing factors'!R204*'7. Network costs'!$J$259</f>
        <v>122957.42152938753</v>
      </c>
      <c r="S172" s="485">
        <f>'8. Routing factors'!S204*'7. Network costs'!$J$260</f>
        <v>115272.58268380081</v>
      </c>
      <c r="T172" s="485">
        <f>'8. Routing factors'!T204*'7. Network costs'!$J$261</f>
        <v>6725110.7068451839</v>
      </c>
      <c r="U172" s="485">
        <f>'8. Routing factors'!U204*'7. Network costs'!$J$262</f>
        <v>515873.44196040701</v>
      </c>
      <c r="V172" s="485">
        <f>'8. Routing factors'!V204*'7. Network costs'!$J$263</f>
        <v>0</v>
      </c>
      <c r="W172" s="485">
        <f>'8. Routing factors'!W204*'7. Network costs'!$J$264</f>
        <v>0</v>
      </c>
      <c r="X172" s="485">
        <f>'8. Routing factors'!X204*'7. Network costs'!$J$265</f>
        <v>0</v>
      </c>
      <c r="Y172" s="485">
        <f>'8. Routing factors'!Y204*'7. Network costs'!$J$266</f>
        <v>616922.11455829593</v>
      </c>
      <c r="Z172" s="485">
        <f>'8. Routing factors'!Z204*'7. Network costs'!$J$267</f>
        <v>347978.57850327529</v>
      </c>
      <c r="AA172" s="485">
        <f>'8. Routing factors'!AA204*'7. Network costs'!$J$268</f>
        <v>635999.85793639079</v>
      </c>
      <c r="AB172" s="485">
        <f>'8. Routing factors'!AB204*'7. Network costs'!$J$269</f>
        <v>439177.03610498691</v>
      </c>
      <c r="AC172" s="485">
        <f>'8. Routing factors'!AC204*'7. Network costs'!$J$270</f>
        <v>593821.49186528777</v>
      </c>
      <c r="AD172" s="485">
        <f>'8. Routing factors'!AD204*'7. Network costs'!$J$271</f>
        <v>0</v>
      </c>
      <c r="AE172" s="485">
        <f>'8. Routing factors'!AE204*'7. Network costs'!$J$272</f>
        <v>0</v>
      </c>
      <c r="AF172" s="485">
        <f>'8. Routing factors'!AF204*'7. Network costs'!$J$273</f>
        <v>0</v>
      </c>
      <c r="AG172" s="485">
        <f>'8. Routing factors'!AG204*'7. Network costs'!$J$274</f>
        <v>0</v>
      </c>
      <c r="AH172" s="485">
        <f>'8. Routing factors'!AH204*'7. Network costs'!$J$275</f>
        <v>0</v>
      </c>
      <c r="AI172" s="485">
        <f>'8. Routing factors'!AI204*'7. Network costs'!$J$276</f>
        <v>0</v>
      </c>
      <c r="AJ172" s="485">
        <f>'8. Routing factors'!AJ204*'7. Network costs'!$J$277</f>
        <v>4705508.9372020401</v>
      </c>
      <c r="AK172" s="485">
        <f>'8. Routing factors'!AK204*'7. Network costs'!$J$278</f>
        <v>0</v>
      </c>
      <c r="AL172" s="485">
        <f>'8. Routing factors'!AL204*'7. Network costs'!$J$279</f>
        <v>550428.80834752962</v>
      </c>
      <c r="AM172" s="485">
        <f>'8. Routing factors'!AM204*'7. Network costs'!$J$280</f>
        <v>0</v>
      </c>
      <c r="AN172" s="485">
        <f>'8. Routing factors'!AN204*'7. Network costs'!$J$281</f>
        <v>1217.1846874896798</v>
      </c>
      <c r="AO172" s="485">
        <f>'8. Routing factors'!AO204*'7. Network costs'!$J$282</f>
        <v>595.06806943939898</v>
      </c>
      <c r="AP172" s="485">
        <f>'8. Routing factors'!AP204*'7. Network costs'!$J$283</f>
        <v>0</v>
      </c>
      <c r="AQ172" s="485">
        <f>'8. Routing factors'!AQ204*'7. Network costs'!$J$284</f>
        <v>0</v>
      </c>
      <c r="AR172" s="485">
        <f>'8. Routing factors'!AR204*'7. Network costs'!$J$285</f>
        <v>2975.3403471969955</v>
      </c>
      <c r="AS172" s="485">
        <f>'8. Routing factors'!AS204*'7. Network costs'!$J$286</f>
        <v>11835.282920222086</v>
      </c>
      <c r="AT172" s="485">
        <f>'8. Routing factors'!AT204*'7. Network costs'!$J$287</f>
        <v>3328.8467868428456</v>
      </c>
      <c r="AU172" s="485">
        <f>'8. Routing factors'!AU204*'7. Network costs'!$J$288</f>
        <v>0</v>
      </c>
      <c r="AV172" s="485">
        <f>'8. Routing factors'!AV204*'7. Network costs'!$J$289</f>
        <v>0</v>
      </c>
      <c r="AW172" s="485">
        <f>'8. Routing factors'!AW204*'7. Network costs'!$J$290</f>
        <v>0</v>
      </c>
      <c r="AX172" s="485">
        <f>'8. Routing factors'!AX204*'7. Network costs'!$J$291</f>
        <v>2869.9320730756704</v>
      </c>
      <c r="AY172" s="485">
        <f>'8. Routing factors'!AY204*'7. Network costs'!$J$292</f>
        <v>0</v>
      </c>
      <c r="AZ172" s="485">
        <f>'8. Routing factors'!AZ204*'7. Network costs'!$J$293</f>
        <v>0</v>
      </c>
      <c r="BA172" s="485">
        <f>'8. Routing factors'!BA204*'7. Network costs'!$J$294</f>
        <v>0</v>
      </c>
      <c r="BB172" s="485">
        <f>'8. Routing factors'!BB204*'7. Network costs'!$J$295</f>
        <v>0</v>
      </c>
      <c r="BC172" s="485">
        <f>'8. Routing factors'!BC204*'7. Network costs'!$J$296</f>
        <v>0</v>
      </c>
      <c r="BD172" s="485">
        <f>'8. Routing factors'!BD204*'7. Network costs'!$J$297</f>
        <v>0</v>
      </c>
      <c r="BE172" s="485">
        <f>'8. Routing factors'!BE204*'7. Network costs'!$J$298</f>
        <v>0</v>
      </c>
      <c r="BF172" s="485">
        <f>'8. Routing factors'!BF204*'7. Network costs'!$J$299</f>
        <v>0</v>
      </c>
      <c r="BG172" s="485">
        <f>'8. Routing factors'!BG204*'7. Network costs'!$J$300</f>
        <v>0</v>
      </c>
      <c r="BH172" s="245"/>
      <c r="BI172" s="351">
        <f t="shared" si="23"/>
        <v>20078898.093098205</v>
      </c>
      <c r="BJ172" s="486">
        <f>'2. Traffic'!J225</f>
        <v>5412.1607999999997</v>
      </c>
      <c r="BK172" s="487">
        <f t="shared" si="24"/>
        <v>3.7099596325922551E-3</v>
      </c>
    </row>
    <row r="173" spans="3:63">
      <c r="C173" s="256" t="str">
        <f t="shared" si="22"/>
        <v>S20</v>
      </c>
      <c r="D173" s="256" t="str">
        <f t="shared" si="22"/>
        <v>Subscribers</v>
      </c>
      <c r="E173" s="485">
        <f>'8. Routing factors'!E205*'7. Network costs'!$J$246</f>
        <v>0</v>
      </c>
      <c r="F173" s="485">
        <f>'8. Routing factors'!F205*'7. Network costs'!$J$247</f>
        <v>0</v>
      </c>
      <c r="G173" s="485">
        <f>'8. Routing factors'!G205*'7. Network costs'!$J$248</f>
        <v>0</v>
      </c>
      <c r="H173" s="485">
        <f>'8. Routing factors'!H205*'7. Network costs'!$J$249</f>
        <v>0</v>
      </c>
      <c r="I173" s="485">
        <f>'8. Routing factors'!I205*'7. Network costs'!$J$250</f>
        <v>0</v>
      </c>
      <c r="J173" s="485">
        <f>'8. Routing factors'!J205*'7. Network costs'!$J$251</f>
        <v>0</v>
      </c>
      <c r="K173" s="485">
        <f>'8. Routing factors'!K205*'7. Network costs'!$J$252</f>
        <v>0</v>
      </c>
      <c r="L173" s="485">
        <f>'8. Routing factors'!L205*'7. Network costs'!$J$253</f>
        <v>0</v>
      </c>
      <c r="M173" s="485">
        <f>'8. Routing factors'!M205*'7. Network costs'!$J$254</f>
        <v>0</v>
      </c>
      <c r="N173" s="485">
        <f>'8. Routing factors'!N205*'7. Network costs'!$J$255</f>
        <v>0</v>
      </c>
      <c r="O173" s="485">
        <f>'8. Routing factors'!O205*'7. Network costs'!$J$256</f>
        <v>0</v>
      </c>
      <c r="P173" s="485">
        <f>'8. Routing factors'!P205*'7. Network costs'!$J$257</f>
        <v>0</v>
      </c>
      <c r="Q173" s="485">
        <f>'8. Routing factors'!Q205*'7. Network costs'!$J$258</f>
        <v>0</v>
      </c>
      <c r="R173" s="485">
        <f>'8. Routing factors'!R205*'7. Network costs'!$J$259</f>
        <v>0</v>
      </c>
      <c r="S173" s="485">
        <f>'8. Routing factors'!S205*'7. Network costs'!$J$260</f>
        <v>0</v>
      </c>
      <c r="T173" s="485">
        <f>'8. Routing factors'!T205*'7. Network costs'!$J$261</f>
        <v>0</v>
      </c>
      <c r="U173" s="485">
        <f>'8. Routing factors'!U205*'7. Network costs'!$J$262</f>
        <v>0</v>
      </c>
      <c r="V173" s="485">
        <f>'8. Routing factors'!V205*'7. Network costs'!$J$263</f>
        <v>0</v>
      </c>
      <c r="W173" s="485">
        <f>'8. Routing factors'!W205*'7. Network costs'!$J$264</f>
        <v>0</v>
      </c>
      <c r="X173" s="485">
        <f>'8. Routing factors'!X205*'7. Network costs'!$J$265</f>
        <v>0</v>
      </c>
      <c r="Y173" s="485">
        <f>'8. Routing factors'!Y205*'7. Network costs'!$J$266</f>
        <v>0</v>
      </c>
      <c r="Z173" s="485">
        <f>'8. Routing factors'!Z205*'7. Network costs'!$J$267</f>
        <v>0</v>
      </c>
      <c r="AA173" s="485">
        <f>'8. Routing factors'!AA205*'7. Network costs'!$J$268</f>
        <v>0</v>
      </c>
      <c r="AB173" s="485">
        <f>'8. Routing factors'!AB205*'7. Network costs'!$J$269</f>
        <v>0</v>
      </c>
      <c r="AC173" s="485">
        <f>'8. Routing factors'!AC205*'7. Network costs'!$J$270</f>
        <v>0</v>
      </c>
      <c r="AD173" s="485">
        <f>'8. Routing factors'!AD205*'7. Network costs'!$J$271</f>
        <v>0</v>
      </c>
      <c r="AE173" s="485">
        <f>'8. Routing factors'!AE205*'7. Network costs'!$J$272</f>
        <v>0</v>
      </c>
      <c r="AF173" s="485">
        <f>'8. Routing factors'!AF205*'7. Network costs'!$J$273</f>
        <v>0</v>
      </c>
      <c r="AG173" s="485">
        <f>'8. Routing factors'!AG205*'7. Network costs'!$J$274</f>
        <v>0</v>
      </c>
      <c r="AH173" s="485">
        <f>'8. Routing factors'!AH205*'7. Network costs'!$J$275</f>
        <v>0</v>
      </c>
      <c r="AI173" s="485">
        <f>'8. Routing factors'!AI205*'7. Network costs'!$J$276</f>
        <v>0</v>
      </c>
      <c r="AJ173" s="485">
        <f>'8. Routing factors'!AJ205*'7. Network costs'!$J$277</f>
        <v>0</v>
      </c>
      <c r="AK173" s="485">
        <f>'8. Routing factors'!AK205*'7. Network costs'!$J$278</f>
        <v>0</v>
      </c>
      <c r="AL173" s="485">
        <f>'8. Routing factors'!AL205*'7. Network costs'!$J$279</f>
        <v>0</v>
      </c>
      <c r="AM173" s="485">
        <f>'8. Routing factors'!AM205*'7. Network costs'!$J$280</f>
        <v>0</v>
      </c>
      <c r="AN173" s="485">
        <f>'8. Routing factors'!AN205*'7. Network costs'!$J$281</f>
        <v>0</v>
      </c>
      <c r="AO173" s="485">
        <f>'8. Routing factors'!AO205*'7. Network costs'!$J$282</f>
        <v>0</v>
      </c>
      <c r="AP173" s="485">
        <f>'8. Routing factors'!AP205*'7. Network costs'!$J$283</f>
        <v>0</v>
      </c>
      <c r="AQ173" s="485">
        <f>'8. Routing factors'!AQ205*'7. Network costs'!$J$284</f>
        <v>0</v>
      </c>
      <c r="AR173" s="485">
        <f>'8. Routing factors'!AR205*'7. Network costs'!$J$285</f>
        <v>0</v>
      </c>
      <c r="AS173" s="485">
        <f>'8. Routing factors'!AS205*'7. Network costs'!$J$286</f>
        <v>0</v>
      </c>
      <c r="AT173" s="485">
        <f>'8. Routing factors'!AT205*'7. Network costs'!$J$287</f>
        <v>0</v>
      </c>
      <c r="AU173" s="485">
        <f>'8. Routing factors'!AU205*'7. Network costs'!$J$288</f>
        <v>0</v>
      </c>
      <c r="AV173" s="485">
        <f>'8. Routing factors'!AV205*'7. Network costs'!$J$289</f>
        <v>0</v>
      </c>
      <c r="AW173" s="485">
        <f>'8. Routing factors'!AW205*'7. Network costs'!$J$290</f>
        <v>0</v>
      </c>
      <c r="AX173" s="485">
        <f>'8. Routing factors'!AX205*'7. Network costs'!$J$291</f>
        <v>0</v>
      </c>
      <c r="AY173" s="485">
        <f>'8. Routing factors'!AY205*'7. Network costs'!$J$292</f>
        <v>0</v>
      </c>
      <c r="AZ173" s="485">
        <f>'8. Routing factors'!AZ205*'7. Network costs'!$J$293</f>
        <v>0</v>
      </c>
      <c r="BA173" s="485">
        <f>'8. Routing factors'!BA205*'7. Network costs'!$J$294</f>
        <v>0</v>
      </c>
      <c r="BB173" s="485">
        <f>'8. Routing factors'!BB205*'7. Network costs'!$J$295</f>
        <v>0</v>
      </c>
      <c r="BC173" s="485">
        <f>'8. Routing factors'!BC205*'7. Network costs'!$J$296</f>
        <v>0</v>
      </c>
      <c r="BD173" s="485">
        <f>'8. Routing factors'!BD205*'7. Network costs'!$J$297</f>
        <v>0</v>
      </c>
      <c r="BE173" s="485">
        <f>'8. Routing factors'!BE205*'7. Network costs'!$J$298</f>
        <v>0</v>
      </c>
      <c r="BF173" s="485">
        <f>'8. Routing factors'!BF205*'7. Network costs'!$J$299</f>
        <v>0</v>
      </c>
      <c r="BG173" s="485">
        <f>'8. Routing factors'!BG205*'7. Network costs'!$J$300</f>
        <v>0</v>
      </c>
      <c r="BH173" s="245"/>
      <c r="BI173" s="351">
        <f t="shared" si="23"/>
        <v>0</v>
      </c>
      <c r="BJ173" s="486">
        <f>'2. Traffic'!J226</f>
        <v>0</v>
      </c>
      <c r="BK173" s="487" t="str">
        <f t="shared" si="24"/>
        <v/>
      </c>
    </row>
    <row r="174" spans="3:63">
      <c r="C174" s="256" t="str">
        <f t="shared" si="22"/>
        <v>S21</v>
      </c>
      <c r="D174" s="256" t="str">
        <f t="shared" si="22"/>
        <v>OTHER: complete as required</v>
      </c>
      <c r="E174" s="485">
        <f>'8. Routing factors'!E206*'7. Network costs'!$J$246</f>
        <v>0</v>
      </c>
      <c r="F174" s="485">
        <f>'8. Routing factors'!F206*'7. Network costs'!$J$247</f>
        <v>0</v>
      </c>
      <c r="G174" s="485">
        <f>'8. Routing factors'!G206*'7. Network costs'!$J$248</f>
        <v>0</v>
      </c>
      <c r="H174" s="485">
        <f>'8. Routing factors'!H206*'7. Network costs'!$J$249</f>
        <v>0</v>
      </c>
      <c r="I174" s="485">
        <f>'8. Routing factors'!I206*'7. Network costs'!$J$250</f>
        <v>0</v>
      </c>
      <c r="J174" s="485">
        <f>'8. Routing factors'!J206*'7. Network costs'!$J$251</f>
        <v>0</v>
      </c>
      <c r="K174" s="485">
        <f>'8. Routing factors'!K206*'7. Network costs'!$J$252</f>
        <v>0</v>
      </c>
      <c r="L174" s="485">
        <f>'8. Routing factors'!L206*'7. Network costs'!$J$253</f>
        <v>0</v>
      </c>
      <c r="M174" s="485">
        <f>'8. Routing factors'!M206*'7. Network costs'!$J$254</f>
        <v>0</v>
      </c>
      <c r="N174" s="485">
        <f>'8. Routing factors'!N206*'7. Network costs'!$J$255</f>
        <v>0</v>
      </c>
      <c r="O174" s="485">
        <f>'8. Routing factors'!O206*'7. Network costs'!$J$256</f>
        <v>0</v>
      </c>
      <c r="P174" s="485">
        <f>'8. Routing factors'!P206*'7. Network costs'!$J$257</f>
        <v>0</v>
      </c>
      <c r="Q174" s="485">
        <f>'8. Routing factors'!Q206*'7. Network costs'!$J$258</f>
        <v>0</v>
      </c>
      <c r="R174" s="485">
        <f>'8. Routing factors'!R206*'7. Network costs'!$J$259</f>
        <v>0</v>
      </c>
      <c r="S174" s="485">
        <f>'8. Routing factors'!S206*'7. Network costs'!$J$260</f>
        <v>0</v>
      </c>
      <c r="T174" s="485">
        <f>'8. Routing factors'!T206*'7. Network costs'!$J$261</f>
        <v>0</v>
      </c>
      <c r="U174" s="485">
        <f>'8. Routing factors'!U206*'7. Network costs'!$J$262</f>
        <v>0</v>
      </c>
      <c r="V174" s="485">
        <f>'8. Routing factors'!V206*'7. Network costs'!$J$263</f>
        <v>0</v>
      </c>
      <c r="W174" s="485">
        <f>'8. Routing factors'!W206*'7. Network costs'!$J$264</f>
        <v>0</v>
      </c>
      <c r="X174" s="485">
        <f>'8. Routing factors'!X206*'7. Network costs'!$J$265</f>
        <v>0</v>
      </c>
      <c r="Y174" s="485">
        <f>'8. Routing factors'!Y206*'7. Network costs'!$J$266</f>
        <v>0</v>
      </c>
      <c r="Z174" s="485">
        <f>'8. Routing factors'!Z206*'7. Network costs'!$J$267</f>
        <v>0</v>
      </c>
      <c r="AA174" s="485">
        <f>'8. Routing factors'!AA206*'7. Network costs'!$J$268</f>
        <v>0</v>
      </c>
      <c r="AB174" s="485">
        <f>'8. Routing factors'!AB206*'7. Network costs'!$J$269</f>
        <v>0</v>
      </c>
      <c r="AC174" s="485">
        <f>'8. Routing factors'!AC206*'7. Network costs'!$J$270</f>
        <v>0</v>
      </c>
      <c r="AD174" s="485">
        <f>'8. Routing factors'!AD206*'7. Network costs'!$J$271</f>
        <v>0</v>
      </c>
      <c r="AE174" s="485">
        <f>'8. Routing factors'!AE206*'7. Network costs'!$J$272</f>
        <v>0</v>
      </c>
      <c r="AF174" s="485">
        <f>'8. Routing factors'!AF206*'7. Network costs'!$J$273</f>
        <v>0</v>
      </c>
      <c r="AG174" s="485">
        <f>'8. Routing factors'!AG206*'7. Network costs'!$J$274</f>
        <v>0</v>
      </c>
      <c r="AH174" s="485">
        <f>'8. Routing factors'!AH206*'7. Network costs'!$J$275</f>
        <v>0</v>
      </c>
      <c r="AI174" s="485">
        <f>'8. Routing factors'!AI206*'7. Network costs'!$J$276</f>
        <v>0</v>
      </c>
      <c r="AJ174" s="485">
        <f>'8. Routing factors'!AJ206*'7. Network costs'!$J$277</f>
        <v>0</v>
      </c>
      <c r="AK174" s="485">
        <f>'8. Routing factors'!AK206*'7. Network costs'!$J$278</f>
        <v>0</v>
      </c>
      <c r="AL174" s="485">
        <f>'8. Routing factors'!AL206*'7. Network costs'!$J$279</f>
        <v>0</v>
      </c>
      <c r="AM174" s="485">
        <f>'8. Routing factors'!AM206*'7. Network costs'!$J$280</f>
        <v>0</v>
      </c>
      <c r="AN174" s="485">
        <f>'8. Routing factors'!AN206*'7. Network costs'!$J$281</f>
        <v>0</v>
      </c>
      <c r="AO174" s="485">
        <f>'8. Routing factors'!AO206*'7. Network costs'!$J$282</f>
        <v>0</v>
      </c>
      <c r="AP174" s="485">
        <f>'8. Routing factors'!AP206*'7. Network costs'!$J$283</f>
        <v>0</v>
      </c>
      <c r="AQ174" s="485">
        <f>'8. Routing factors'!AQ206*'7. Network costs'!$J$284</f>
        <v>0</v>
      </c>
      <c r="AR174" s="485">
        <f>'8. Routing factors'!AR206*'7. Network costs'!$J$285</f>
        <v>0</v>
      </c>
      <c r="AS174" s="485">
        <f>'8. Routing factors'!AS206*'7. Network costs'!$J$286</f>
        <v>0</v>
      </c>
      <c r="AT174" s="485">
        <f>'8. Routing factors'!AT206*'7. Network costs'!$J$287</f>
        <v>0</v>
      </c>
      <c r="AU174" s="485">
        <f>'8. Routing factors'!AU206*'7. Network costs'!$J$288</f>
        <v>0</v>
      </c>
      <c r="AV174" s="485">
        <f>'8. Routing factors'!AV206*'7. Network costs'!$J$289</f>
        <v>0</v>
      </c>
      <c r="AW174" s="485">
        <f>'8. Routing factors'!AW206*'7. Network costs'!$J$290</f>
        <v>0</v>
      </c>
      <c r="AX174" s="485">
        <f>'8. Routing factors'!AX206*'7. Network costs'!$J$291</f>
        <v>0</v>
      </c>
      <c r="AY174" s="485">
        <f>'8. Routing factors'!AY206*'7. Network costs'!$J$292</f>
        <v>0</v>
      </c>
      <c r="AZ174" s="485">
        <f>'8. Routing factors'!AZ206*'7. Network costs'!$J$293</f>
        <v>0</v>
      </c>
      <c r="BA174" s="485">
        <f>'8. Routing factors'!BA206*'7. Network costs'!$J$294</f>
        <v>0</v>
      </c>
      <c r="BB174" s="485">
        <f>'8. Routing factors'!BB206*'7. Network costs'!$J$295</f>
        <v>0</v>
      </c>
      <c r="BC174" s="485">
        <f>'8. Routing factors'!BC206*'7. Network costs'!$J$296</f>
        <v>0</v>
      </c>
      <c r="BD174" s="485">
        <f>'8. Routing factors'!BD206*'7. Network costs'!$J$297</f>
        <v>0</v>
      </c>
      <c r="BE174" s="485">
        <f>'8. Routing factors'!BE206*'7. Network costs'!$J$298</f>
        <v>0</v>
      </c>
      <c r="BF174" s="485">
        <f>'8. Routing factors'!BF206*'7. Network costs'!$J$299</f>
        <v>0</v>
      </c>
      <c r="BG174" s="485">
        <f>'8. Routing factors'!BG206*'7. Network costs'!$J$300</f>
        <v>0</v>
      </c>
      <c r="BH174" s="245"/>
      <c r="BI174" s="351">
        <f t="shared" si="23"/>
        <v>0</v>
      </c>
      <c r="BJ174" s="486">
        <f>'2. Traffic'!J227</f>
        <v>0</v>
      </c>
      <c r="BK174" s="487" t="str">
        <f t="shared" si="24"/>
        <v/>
      </c>
    </row>
    <row r="175" spans="3:63">
      <c r="C175" s="256" t="str">
        <f t="shared" si="22"/>
        <v>S22</v>
      </c>
      <c r="D175" s="256" t="str">
        <f t="shared" si="22"/>
        <v>OTHER: complete as required</v>
      </c>
      <c r="E175" s="485">
        <f>'8. Routing factors'!E207*'7. Network costs'!$J$246</f>
        <v>0</v>
      </c>
      <c r="F175" s="485">
        <f>'8. Routing factors'!F207*'7. Network costs'!$J$247</f>
        <v>0</v>
      </c>
      <c r="G175" s="485">
        <f>'8. Routing factors'!G207*'7. Network costs'!$J$248</f>
        <v>0</v>
      </c>
      <c r="H175" s="485">
        <f>'8. Routing factors'!H207*'7. Network costs'!$J$249</f>
        <v>0</v>
      </c>
      <c r="I175" s="485">
        <f>'8. Routing factors'!I207*'7. Network costs'!$J$250</f>
        <v>0</v>
      </c>
      <c r="J175" s="485">
        <f>'8. Routing factors'!J207*'7. Network costs'!$J$251</f>
        <v>0</v>
      </c>
      <c r="K175" s="485">
        <f>'8. Routing factors'!K207*'7. Network costs'!$J$252</f>
        <v>0</v>
      </c>
      <c r="L175" s="485">
        <f>'8. Routing factors'!L207*'7. Network costs'!$J$253</f>
        <v>0</v>
      </c>
      <c r="M175" s="485">
        <f>'8. Routing factors'!M207*'7. Network costs'!$J$254</f>
        <v>0</v>
      </c>
      <c r="N175" s="485">
        <f>'8. Routing factors'!N207*'7. Network costs'!$J$255</f>
        <v>0</v>
      </c>
      <c r="O175" s="485">
        <f>'8. Routing factors'!O207*'7. Network costs'!$J$256</f>
        <v>0</v>
      </c>
      <c r="P175" s="485">
        <f>'8. Routing factors'!P207*'7. Network costs'!$J$257</f>
        <v>0</v>
      </c>
      <c r="Q175" s="485">
        <f>'8. Routing factors'!Q207*'7. Network costs'!$J$258</f>
        <v>0</v>
      </c>
      <c r="R175" s="485">
        <f>'8. Routing factors'!R207*'7. Network costs'!$J$259</f>
        <v>0</v>
      </c>
      <c r="S175" s="485">
        <f>'8. Routing factors'!S207*'7. Network costs'!$J$260</f>
        <v>0</v>
      </c>
      <c r="T175" s="485">
        <f>'8. Routing factors'!T207*'7. Network costs'!$J$261</f>
        <v>0</v>
      </c>
      <c r="U175" s="485">
        <f>'8. Routing factors'!U207*'7. Network costs'!$J$262</f>
        <v>0</v>
      </c>
      <c r="V175" s="485">
        <f>'8. Routing factors'!V207*'7. Network costs'!$J$263</f>
        <v>0</v>
      </c>
      <c r="W175" s="485">
        <f>'8. Routing factors'!W207*'7. Network costs'!$J$264</f>
        <v>0</v>
      </c>
      <c r="X175" s="485">
        <f>'8. Routing factors'!X207*'7. Network costs'!$J$265</f>
        <v>0</v>
      </c>
      <c r="Y175" s="485">
        <f>'8. Routing factors'!Y207*'7. Network costs'!$J$266</f>
        <v>0</v>
      </c>
      <c r="Z175" s="485">
        <f>'8. Routing factors'!Z207*'7. Network costs'!$J$267</f>
        <v>0</v>
      </c>
      <c r="AA175" s="485">
        <f>'8. Routing factors'!AA207*'7. Network costs'!$J$268</f>
        <v>0</v>
      </c>
      <c r="AB175" s="485">
        <f>'8. Routing factors'!AB207*'7. Network costs'!$J$269</f>
        <v>0</v>
      </c>
      <c r="AC175" s="485">
        <f>'8. Routing factors'!AC207*'7. Network costs'!$J$270</f>
        <v>0</v>
      </c>
      <c r="AD175" s="485">
        <f>'8. Routing factors'!AD207*'7. Network costs'!$J$271</f>
        <v>0</v>
      </c>
      <c r="AE175" s="485">
        <f>'8. Routing factors'!AE207*'7. Network costs'!$J$272</f>
        <v>0</v>
      </c>
      <c r="AF175" s="485">
        <f>'8. Routing factors'!AF207*'7. Network costs'!$J$273</f>
        <v>0</v>
      </c>
      <c r="AG175" s="485">
        <f>'8. Routing factors'!AG207*'7. Network costs'!$J$274</f>
        <v>0</v>
      </c>
      <c r="AH175" s="485">
        <f>'8. Routing factors'!AH207*'7. Network costs'!$J$275</f>
        <v>0</v>
      </c>
      <c r="AI175" s="485">
        <f>'8. Routing factors'!AI207*'7. Network costs'!$J$276</f>
        <v>0</v>
      </c>
      <c r="AJ175" s="485">
        <f>'8. Routing factors'!AJ207*'7. Network costs'!$J$277</f>
        <v>0</v>
      </c>
      <c r="AK175" s="485">
        <f>'8. Routing factors'!AK207*'7. Network costs'!$J$278</f>
        <v>0</v>
      </c>
      <c r="AL175" s="485">
        <f>'8. Routing factors'!AL207*'7. Network costs'!$J$279</f>
        <v>0</v>
      </c>
      <c r="AM175" s="485">
        <f>'8. Routing factors'!AM207*'7. Network costs'!$J$280</f>
        <v>0</v>
      </c>
      <c r="AN175" s="485">
        <f>'8. Routing factors'!AN207*'7. Network costs'!$J$281</f>
        <v>0</v>
      </c>
      <c r="AO175" s="485">
        <f>'8. Routing factors'!AO207*'7. Network costs'!$J$282</f>
        <v>0</v>
      </c>
      <c r="AP175" s="485">
        <f>'8. Routing factors'!AP207*'7. Network costs'!$J$283</f>
        <v>0</v>
      </c>
      <c r="AQ175" s="485">
        <f>'8. Routing factors'!AQ207*'7. Network costs'!$J$284</f>
        <v>0</v>
      </c>
      <c r="AR175" s="485">
        <f>'8. Routing factors'!AR207*'7. Network costs'!$J$285</f>
        <v>0</v>
      </c>
      <c r="AS175" s="485">
        <f>'8. Routing factors'!AS207*'7. Network costs'!$J$286</f>
        <v>0</v>
      </c>
      <c r="AT175" s="485">
        <f>'8. Routing factors'!AT207*'7. Network costs'!$J$287</f>
        <v>0</v>
      </c>
      <c r="AU175" s="485">
        <f>'8. Routing factors'!AU207*'7. Network costs'!$J$288</f>
        <v>0</v>
      </c>
      <c r="AV175" s="485">
        <f>'8. Routing factors'!AV207*'7. Network costs'!$J$289</f>
        <v>0</v>
      </c>
      <c r="AW175" s="485">
        <f>'8. Routing factors'!AW207*'7. Network costs'!$J$290</f>
        <v>0</v>
      </c>
      <c r="AX175" s="485">
        <f>'8. Routing factors'!AX207*'7. Network costs'!$J$291</f>
        <v>0</v>
      </c>
      <c r="AY175" s="485">
        <f>'8. Routing factors'!AY207*'7. Network costs'!$J$292</f>
        <v>0</v>
      </c>
      <c r="AZ175" s="485">
        <f>'8. Routing factors'!AZ207*'7. Network costs'!$J$293</f>
        <v>0</v>
      </c>
      <c r="BA175" s="485">
        <f>'8. Routing factors'!BA207*'7. Network costs'!$J$294</f>
        <v>0</v>
      </c>
      <c r="BB175" s="485">
        <f>'8. Routing factors'!BB207*'7. Network costs'!$J$295</f>
        <v>0</v>
      </c>
      <c r="BC175" s="485">
        <f>'8. Routing factors'!BC207*'7. Network costs'!$J$296</f>
        <v>0</v>
      </c>
      <c r="BD175" s="485">
        <f>'8. Routing factors'!BD207*'7. Network costs'!$J$297</f>
        <v>0</v>
      </c>
      <c r="BE175" s="485">
        <f>'8. Routing factors'!BE207*'7. Network costs'!$J$298</f>
        <v>0</v>
      </c>
      <c r="BF175" s="485">
        <f>'8. Routing factors'!BF207*'7. Network costs'!$J$299</f>
        <v>0</v>
      </c>
      <c r="BG175" s="485">
        <f>'8. Routing factors'!BG207*'7. Network costs'!$J$300</f>
        <v>0</v>
      </c>
      <c r="BH175" s="245"/>
      <c r="BI175" s="351">
        <f t="shared" si="23"/>
        <v>0</v>
      </c>
      <c r="BJ175" s="486">
        <f>'2. Traffic'!J228</f>
        <v>0</v>
      </c>
      <c r="BK175" s="487" t="str">
        <f t="shared" si="24"/>
        <v/>
      </c>
    </row>
    <row r="176" spans="3:63">
      <c r="C176" s="256" t="str">
        <f t="shared" si="22"/>
        <v>S23</v>
      </c>
      <c r="D176" s="256" t="str">
        <f t="shared" si="22"/>
        <v>OTHER: complete as required</v>
      </c>
      <c r="E176" s="485">
        <f>'8. Routing factors'!E208*'7. Network costs'!$J$246</f>
        <v>0</v>
      </c>
      <c r="F176" s="485">
        <f>'8. Routing factors'!F208*'7. Network costs'!$J$247</f>
        <v>0</v>
      </c>
      <c r="G176" s="485">
        <f>'8. Routing factors'!G208*'7. Network costs'!$J$248</f>
        <v>0</v>
      </c>
      <c r="H176" s="485">
        <f>'8. Routing factors'!H208*'7. Network costs'!$J$249</f>
        <v>0</v>
      </c>
      <c r="I176" s="485">
        <f>'8. Routing factors'!I208*'7. Network costs'!$J$250</f>
        <v>0</v>
      </c>
      <c r="J176" s="485">
        <f>'8. Routing factors'!J208*'7. Network costs'!$J$251</f>
        <v>0</v>
      </c>
      <c r="K176" s="485">
        <f>'8. Routing factors'!K208*'7. Network costs'!$J$252</f>
        <v>0</v>
      </c>
      <c r="L176" s="485">
        <f>'8. Routing factors'!L208*'7. Network costs'!$J$253</f>
        <v>0</v>
      </c>
      <c r="M176" s="485">
        <f>'8. Routing factors'!M208*'7. Network costs'!$J$254</f>
        <v>0</v>
      </c>
      <c r="N176" s="485">
        <f>'8. Routing factors'!N208*'7. Network costs'!$J$255</f>
        <v>0</v>
      </c>
      <c r="O176" s="485">
        <f>'8. Routing factors'!O208*'7. Network costs'!$J$256</f>
        <v>0</v>
      </c>
      <c r="P176" s="485">
        <f>'8. Routing factors'!P208*'7. Network costs'!$J$257</f>
        <v>0</v>
      </c>
      <c r="Q176" s="485">
        <f>'8. Routing factors'!Q208*'7. Network costs'!$J$258</f>
        <v>0</v>
      </c>
      <c r="R176" s="485">
        <f>'8. Routing factors'!R208*'7. Network costs'!$J$259</f>
        <v>0</v>
      </c>
      <c r="S176" s="485">
        <f>'8. Routing factors'!S208*'7. Network costs'!$J$260</f>
        <v>0</v>
      </c>
      <c r="T176" s="485">
        <f>'8. Routing factors'!T208*'7. Network costs'!$J$261</f>
        <v>0</v>
      </c>
      <c r="U176" s="485">
        <f>'8. Routing factors'!U208*'7. Network costs'!$J$262</f>
        <v>0</v>
      </c>
      <c r="V176" s="485">
        <f>'8. Routing factors'!V208*'7. Network costs'!$J$263</f>
        <v>0</v>
      </c>
      <c r="W176" s="485">
        <f>'8. Routing factors'!W208*'7. Network costs'!$J$264</f>
        <v>0</v>
      </c>
      <c r="X176" s="485">
        <f>'8. Routing factors'!X208*'7. Network costs'!$J$265</f>
        <v>0</v>
      </c>
      <c r="Y176" s="485">
        <f>'8. Routing factors'!Y208*'7. Network costs'!$J$266</f>
        <v>0</v>
      </c>
      <c r="Z176" s="485">
        <f>'8. Routing factors'!Z208*'7. Network costs'!$J$267</f>
        <v>0</v>
      </c>
      <c r="AA176" s="485">
        <f>'8. Routing factors'!AA208*'7. Network costs'!$J$268</f>
        <v>0</v>
      </c>
      <c r="AB176" s="485">
        <f>'8. Routing factors'!AB208*'7. Network costs'!$J$269</f>
        <v>0</v>
      </c>
      <c r="AC176" s="485">
        <f>'8. Routing factors'!AC208*'7. Network costs'!$J$270</f>
        <v>0</v>
      </c>
      <c r="AD176" s="485">
        <f>'8. Routing factors'!AD208*'7. Network costs'!$J$271</f>
        <v>0</v>
      </c>
      <c r="AE176" s="485">
        <f>'8. Routing factors'!AE208*'7. Network costs'!$J$272</f>
        <v>0</v>
      </c>
      <c r="AF176" s="485">
        <f>'8. Routing factors'!AF208*'7. Network costs'!$J$273</f>
        <v>0</v>
      </c>
      <c r="AG176" s="485">
        <f>'8. Routing factors'!AG208*'7. Network costs'!$J$274</f>
        <v>0</v>
      </c>
      <c r="AH176" s="485">
        <f>'8. Routing factors'!AH208*'7. Network costs'!$J$275</f>
        <v>0</v>
      </c>
      <c r="AI176" s="485">
        <f>'8. Routing factors'!AI208*'7. Network costs'!$J$276</f>
        <v>0</v>
      </c>
      <c r="AJ176" s="485">
        <f>'8. Routing factors'!AJ208*'7. Network costs'!$J$277</f>
        <v>0</v>
      </c>
      <c r="AK176" s="485">
        <f>'8. Routing factors'!AK208*'7. Network costs'!$J$278</f>
        <v>0</v>
      </c>
      <c r="AL176" s="485">
        <f>'8. Routing factors'!AL208*'7. Network costs'!$J$279</f>
        <v>0</v>
      </c>
      <c r="AM176" s="485">
        <f>'8. Routing factors'!AM208*'7. Network costs'!$J$280</f>
        <v>0</v>
      </c>
      <c r="AN176" s="485">
        <f>'8. Routing factors'!AN208*'7. Network costs'!$J$281</f>
        <v>0</v>
      </c>
      <c r="AO176" s="485">
        <f>'8. Routing factors'!AO208*'7. Network costs'!$J$282</f>
        <v>0</v>
      </c>
      <c r="AP176" s="485">
        <f>'8. Routing factors'!AP208*'7. Network costs'!$J$283</f>
        <v>0</v>
      </c>
      <c r="AQ176" s="485">
        <f>'8. Routing factors'!AQ208*'7. Network costs'!$J$284</f>
        <v>0</v>
      </c>
      <c r="AR176" s="485">
        <f>'8. Routing factors'!AR208*'7. Network costs'!$J$285</f>
        <v>0</v>
      </c>
      <c r="AS176" s="485">
        <f>'8. Routing factors'!AS208*'7. Network costs'!$J$286</f>
        <v>0</v>
      </c>
      <c r="AT176" s="485">
        <f>'8. Routing factors'!AT208*'7. Network costs'!$J$287</f>
        <v>0</v>
      </c>
      <c r="AU176" s="485">
        <f>'8. Routing factors'!AU208*'7. Network costs'!$J$288</f>
        <v>0</v>
      </c>
      <c r="AV176" s="485">
        <f>'8. Routing factors'!AV208*'7. Network costs'!$J$289</f>
        <v>0</v>
      </c>
      <c r="AW176" s="485">
        <f>'8. Routing factors'!AW208*'7. Network costs'!$J$290</f>
        <v>0</v>
      </c>
      <c r="AX176" s="485">
        <f>'8. Routing factors'!AX208*'7. Network costs'!$J$291</f>
        <v>0</v>
      </c>
      <c r="AY176" s="485">
        <f>'8. Routing factors'!AY208*'7. Network costs'!$J$292</f>
        <v>0</v>
      </c>
      <c r="AZ176" s="485">
        <f>'8. Routing factors'!AZ208*'7. Network costs'!$J$293</f>
        <v>0</v>
      </c>
      <c r="BA176" s="485">
        <f>'8. Routing factors'!BA208*'7. Network costs'!$J$294</f>
        <v>0</v>
      </c>
      <c r="BB176" s="485">
        <f>'8. Routing factors'!BB208*'7. Network costs'!$J$295</f>
        <v>0</v>
      </c>
      <c r="BC176" s="485">
        <f>'8. Routing factors'!BC208*'7. Network costs'!$J$296</f>
        <v>0</v>
      </c>
      <c r="BD176" s="485">
        <f>'8. Routing factors'!BD208*'7. Network costs'!$J$297</f>
        <v>0</v>
      </c>
      <c r="BE176" s="485">
        <f>'8. Routing factors'!BE208*'7. Network costs'!$J$298</f>
        <v>0</v>
      </c>
      <c r="BF176" s="485">
        <f>'8. Routing factors'!BF208*'7. Network costs'!$J$299</f>
        <v>0</v>
      </c>
      <c r="BG176" s="485">
        <f>'8. Routing factors'!BG208*'7. Network costs'!$J$300</f>
        <v>0</v>
      </c>
      <c r="BH176" s="245"/>
      <c r="BI176" s="351">
        <f t="shared" si="23"/>
        <v>0</v>
      </c>
      <c r="BJ176" s="486">
        <f>'2. Traffic'!J229</f>
        <v>0</v>
      </c>
      <c r="BK176" s="487" t="str">
        <f t="shared" si="24"/>
        <v/>
      </c>
    </row>
    <row r="177" spans="3:63">
      <c r="C177" s="256" t="str">
        <f t="shared" si="22"/>
        <v>S24</v>
      </c>
      <c r="D177" s="256" t="str">
        <f t="shared" si="22"/>
        <v>OTHER: complete as required</v>
      </c>
      <c r="E177" s="485">
        <f>'8. Routing factors'!E209*'7. Network costs'!$J$246</f>
        <v>0</v>
      </c>
      <c r="F177" s="485">
        <f>'8. Routing factors'!F209*'7. Network costs'!$J$247</f>
        <v>0</v>
      </c>
      <c r="G177" s="485">
        <f>'8. Routing factors'!G209*'7. Network costs'!$J$248</f>
        <v>0</v>
      </c>
      <c r="H177" s="485">
        <f>'8. Routing factors'!H209*'7. Network costs'!$J$249</f>
        <v>0</v>
      </c>
      <c r="I177" s="485">
        <f>'8. Routing factors'!I209*'7. Network costs'!$J$250</f>
        <v>0</v>
      </c>
      <c r="J177" s="485">
        <f>'8. Routing factors'!J209*'7. Network costs'!$J$251</f>
        <v>0</v>
      </c>
      <c r="K177" s="485">
        <f>'8. Routing factors'!K209*'7. Network costs'!$J$252</f>
        <v>0</v>
      </c>
      <c r="L177" s="485">
        <f>'8. Routing factors'!L209*'7. Network costs'!$J$253</f>
        <v>0</v>
      </c>
      <c r="M177" s="485">
        <f>'8. Routing factors'!M209*'7. Network costs'!$J$254</f>
        <v>0</v>
      </c>
      <c r="N177" s="485">
        <f>'8. Routing factors'!N209*'7. Network costs'!$J$255</f>
        <v>0</v>
      </c>
      <c r="O177" s="485">
        <f>'8. Routing factors'!O209*'7. Network costs'!$J$256</f>
        <v>0</v>
      </c>
      <c r="P177" s="485">
        <f>'8. Routing factors'!P209*'7. Network costs'!$J$257</f>
        <v>0</v>
      </c>
      <c r="Q177" s="485">
        <f>'8. Routing factors'!Q209*'7. Network costs'!$J$258</f>
        <v>0</v>
      </c>
      <c r="R177" s="485">
        <f>'8. Routing factors'!R209*'7. Network costs'!$J$259</f>
        <v>0</v>
      </c>
      <c r="S177" s="485">
        <f>'8. Routing factors'!S209*'7. Network costs'!$J$260</f>
        <v>0</v>
      </c>
      <c r="T177" s="485">
        <f>'8. Routing factors'!T209*'7. Network costs'!$J$261</f>
        <v>0</v>
      </c>
      <c r="U177" s="485">
        <f>'8. Routing factors'!U209*'7. Network costs'!$J$262</f>
        <v>0</v>
      </c>
      <c r="V177" s="485">
        <f>'8. Routing factors'!V209*'7. Network costs'!$J$263</f>
        <v>0</v>
      </c>
      <c r="W177" s="485">
        <f>'8. Routing factors'!W209*'7. Network costs'!$J$264</f>
        <v>0</v>
      </c>
      <c r="X177" s="485">
        <f>'8. Routing factors'!X209*'7. Network costs'!$J$265</f>
        <v>0</v>
      </c>
      <c r="Y177" s="485">
        <f>'8. Routing factors'!Y209*'7. Network costs'!$J$266</f>
        <v>0</v>
      </c>
      <c r="Z177" s="485">
        <f>'8. Routing factors'!Z209*'7. Network costs'!$J$267</f>
        <v>0</v>
      </c>
      <c r="AA177" s="485">
        <f>'8. Routing factors'!AA209*'7. Network costs'!$J$268</f>
        <v>0</v>
      </c>
      <c r="AB177" s="485">
        <f>'8. Routing factors'!AB209*'7. Network costs'!$J$269</f>
        <v>0</v>
      </c>
      <c r="AC177" s="485">
        <f>'8. Routing factors'!AC209*'7. Network costs'!$J$270</f>
        <v>0</v>
      </c>
      <c r="AD177" s="485">
        <f>'8. Routing factors'!AD209*'7. Network costs'!$J$271</f>
        <v>0</v>
      </c>
      <c r="AE177" s="485">
        <f>'8. Routing factors'!AE209*'7. Network costs'!$J$272</f>
        <v>0</v>
      </c>
      <c r="AF177" s="485">
        <f>'8. Routing factors'!AF209*'7. Network costs'!$J$273</f>
        <v>0</v>
      </c>
      <c r="AG177" s="485">
        <f>'8. Routing factors'!AG209*'7. Network costs'!$J$274</f>
        <v>0</v>
      </c>
      <c r="AH177" s="485">
        <f>'8. Routing factors'!AH209*'7. Network costs'!$J$275</f>
        <v>0</v>
      </c>
      <c r="AI177" s="485">
        <f>'8. Routing factors'!AI209*'7. Network costs'!$J$276</f>
        <v>0</v>
      </c>
      <c r="AJ177" s="485">
        <f>'8. Routing factors'!AJ209*'7. Network costs'!$J$277</f>
        <v>0</v>
      </c>
      <c r="AK177" s="485">
        <f>'8. Routing factors'!AK209*'7. Network costs'!$J$278</f>
        <v>0</v>
      </c>
      <c r="AL177" s="485">
        <f>'8. Routing factors'!AL209*'7. Network costs'!$J$279</f>
        <v>0</v>
      </c>
      <c r="AM177" s="485">
        <f>'8. Routing factors'!AM209*'7. Network costs'!$J$280</f>
        <v>0</v>
      </c>
      <c r="AN177" s="485">
        <f>'8. Routing factors'!AN209*'7. Network costs'!$J$281</f>
        <v>0</v>
      </c>
      <c r="AO177" s="485">
        <f>'8. Routing factors'!AO209*'7. Network costs'!$J$282</f>
        <v>0</v>
      </c>
      <c r="AP177" s="485">
        <f>'8. Routing factors'!AP209*'7. Network costs'!$J$283</f>
        <v>0</v>
      </c>
      <c r="AQ177" s="485">
        <f>'8. Routing factors'!AQ209*'7. Network costs'!$J$284</f>
        <v>0</v>
      </c>
      <c r="AR177" s="485">
        <f>'8. Routing factors'!AR209*'7. Network costs'!$J$285</f>
        <v>0</v>
      </c>
      <c r="AS177" s="485">
        <f>'8. Routing factors'!AS209*'7. Network costs'!$J$286</f>
        <v>0</v>
      </c>
      <c r="AT177" s="485">
        <f>'8. Routing factors'!AT209*'7. Network costs'!$J$287</f>
        <v>0</v>
      </c>
      <c r="AU177" s="485">
        <f>'8. Routing factors'!AU209*'7. Network costs'!$J$288</f>
        <v>0</v>
      </c>
      <c r="AV177" s="485">
        <f>'8. Routing factors'!AV209*'7. Network costs'!$J$289</f>
        <v>0</v>
      </c>
      <c r="AW177" s="485">
        <f>'8. Routing factors'!AW209*'7. Network costs'!$J$290</f>
        <v>0</v>
      </c>
      <c r="AX177" s="485">
        <f>'8. Routing factors'!AX209*'7. Network costs'!$J$291</f>
        <v>0</v>
      </c>
      <c r="AY177" s="485">
        <f>'8. Routing factors'!AY209*'7. Network costs'!$J$292</f>
        <v>0</v>
      </c>
      <c r="AZ177" s="485">
        <f>'8. Routing factors'!AZ209*'7. Network costs'!$J$293</f>
        <v>0</v>
      </c>
      <c r="BA177" s="485">
        <f>'8. Routing factors'!BA209*'7. Network costs'!$J$294</f>
        <v>0</v>
      </c>
      <c r="BB177" s="485">
        <f>'8. Routing factors'!BB209*'7. Network costs'!$J$295</f>
        <v>0</v>
      </c>
      <c r="BC177" s="485">
        <f>'8. Routing factors'!BC209*'7. Network costs'!$J$296</f>
        <v>0</v>
      </c>
      <c r="BD177" s="485">
        <f>'8. Routing factors'!BD209*'7. Network costs'!$J$297</f>
        <v>0</v>
      </c>
      <c r="BE177" s="485">
        <f>'8. Routing factors'!BE209*'7. Network costs'!$J$298</f>
        <v>0</v>
      </c>
      <c r="BF177" s="485">
        <f>'8. Routing factors'!BF209*'7. Network costs'!$J$299</f>
        <v>0</v>
      </c>
      <c r="BG177" s="485">
        <f>'8. Routing factors'!BG209*'7. Network costs'!$J$300</f>
        <v>0</v>
      </c>
      <c r="BH177" s="245"/>
      <c r="BI177" s="351">
        <f t="shared" si="23"/>
        <v>0</v>
      </c>
      <c r="BJ177" s="486">
        <f>'2. Traffic'!J230</f>
        <v>0</v>
      </c>
      <c r="BK177" s="487" t="str">
        <f t="shared" si="24"/>
        <v/>
      </c>
    </row>
    <row r="178" spans="3:63">
      <c r="C178" s="256" t="str">
        <f t="shared" si="22"/>
        <v>S25</v>
      </c>
      <c r="D178" s="256" t="str">
        <f t="shared" si="22"/>
        <v>OTHER: complete as required</v>
      </c>
      <c r="E178" s="485">
        <f>'8. Routing factors'!E210*'7. Network costs'!$J$246</f>
        <v>0</v>
      </c>
      <c r="F178" s="485">
        <f>'8. Routing factors'!F210*'7. Network costs'!$J$247</f>
        <v>0</v>
      </c>
      <c r="G178" s="485">
        <f>'8. Routing factors'!G210*'7. Network costs'!$J$248</f>
        <v>0</v>
      </c>
      <c r="H178" s="485">
        <f>'8. Routing factors'!H210*'7. Network costs'!$J$249</f>
        <v>0</v>
      </c>
      <c r="I178" s="485">
        <f>'8. Routing factors'!I210*'7. Network costs'!$J$250</f>
        <v>0</v>
      </c>
      <c r="J178" s="485">
        <f>'8. Routing factors'!J210*'7. Network costs'!$J$251</f>
        <v>0</v>
      </c>
      <c r="K178" s="485">
        <f>'8. Routing factors'!K210*'7. Network costs'!$J$252</f>
        <v>0</v>
      </c>
      <c r="L178" s="485">
        <f>'8. Routing factors'!L210*'7. Network costs'!$J$253</f>
        <v>0</v>
      </c>
      <c r="M178" s="485">
        <f>'8. Routing factors'!M210*'7. Network costs'!$J$254</f>
        <v>0</v>
      </c>
      <c r="N178" s="485">
        <f>'8. Routing factors'!N210*'7. Network costs'!$J$255</f>
        <v>0</v>
      </c>
      <c r="O178" s="485">
        <f>'8. Routing factors'!O210*'7. Network costs'!$J$256</f>
        <v>0</v>
      </c>
      <c r="P178" s="485">
        <f>'8. Routing factors'!P210*'7. Network costs'!$J$257</f>
        <v>0</v>
      </c>
      <c r="Q178" s="485">
        <f>'8. Routing factors'!Q210*'7. Network costs'!$J$258</f>
        <v>0</v>
      </c>
      <c r="R178" s="485">
        <f>'8. Routing factors'!R210*'7. Network costs'!$J$259</f>
        <v>0</v>
      </c>
      <c r="S178" s="485">
        <f>'8. Routing factors'!S210*'7. Network costs'!$J$260</f>
        <v>0</v>
      </c>
      <c r="T178" s="485">
        <f>'8. Routing factors'!T210*'7. Network costs'!$J$261</f>
        <v>0</v>
      </c>
      <c r="U178" s="485">
        <f>'8. Routing factors'!U210*'7. Network costs'!$J$262</f>
        <v>0</v>
      </c>
      <c r="V178" s="485">
        <f>'8. Routing factors'!V210*'7. Network costs'!$J$263</f>
        <v>0</v>
      </c>
      <c r="W178" s="485">
        <f>'8. Routing factors'!W210*'7. Network costs'!$J$264</f>
        <v>0</v>
      </c>
      <c r="X178" s="485">
        <f>'8. Routing factors'!X210*'7. Network costs'!$J$265</f>
        <v>0</v>
      </c>
      <c r="Y178" s="485">
        <f>'8. Routing factors'!Y210*'7. Network costs'!$J$266</f>
        <v>0</v>
      </c>
      <c r="Z178" s="485">
        <f>'8. Routing factors'!Z210*'7. Network costs'!$J$267</f>
        <v>0</v>
      </c>
      <c r="AA178" s="485">
        <f>'8. Routing factors'!AA210*'7. Network costs'!$J$268</f>
        <v>0</v>
      </c>
      <c r="AB178" s="485">
        <f>'8. Routing factors'!AB210*'7. Network costs'!$J$269</f>
        <v>0</v>
      </c>
      <c r="AC178" s="485">
        <f>'8. Routing factors'!AC210*'7. Network costs'!$J$270</f>
        <v>0</v>
      </c>
      <c r="AD178" s="485">
        <f>'8. Routing factors'!AD210*'7. Network costs'!$J$271</f>
        <v>0</v>
      </c>
      <c r="AE178" s="485">
        <f>'8. Routing factors'!AE210*'7. Network costs'!$J$272</f>
        <v>0</v>
      </c>
      <c r="AF178" s="485">
        <f>'8. Routing factors'!AF210*'7. Network costs'!$J$273</f>
        <v>0</v>
      </c>
      <c r="AG178" s="485">
        <f>'8. Routing factors'!AG210*'7. Network costs'!$J$274</f>
        <v>0</v>
      </c>
      <c r="AH178" s="485">
        <f>'8. Routing factors'!AH210*'7. Network costs'!$J$275</f>
        <v>0</v>
      </c>
      <c r="AI178" s="485">
        <f>'8. Routing factors'!AI210*'7. Network costs'!$J$276</f>
        <v>0</v>
      </c>
      <c r="AJ178" s="485">
        <f>'8. Routing factors'!AJ210*'7. Network costs'!$J$277</f>
        <v>0</v>
      </c>
      <c r="AK178" s="485">
        <f>'8. Routing factors'!AK210*'7. Network costs'!$J$278</f>
        <v>0</v>
      </c>
      <c r="AL178" s="485">
        <f>'8. Routing factors'!AL210*'7. Network costs'!$J$279</f>
        <v>0</v>
      </c>
      <c r="AM178" s="485">
        <f>'8. Routing factors'!AM210*'7. Network costs'!$J$280</f>
        <v>0</v>
      </c>
      <c r="AN178" s="485">
        <f>'8. Routing factors'!AN210*'7. Network costs'!$J$281</f>
        <v>0</v>
      </c>
      <c r="AO178" s="485">
        <f>'8. Routing factors'!AO210*'7. Network costs'!$J$282</f>
        <v>0</v>
      </c>
      <c r="AP178" s="485">
        <f>'8. Routing factors'!AP210*'7. Network costs'!$J$283</f>
        <v>0</v>
      </c>
      <c r="AQ178" s="485">
        <f>'8. Routing factors'!AQ210*'7. Network costs'!$J$284</f>
        <v>0</v>
      </c>
      <c r="AR178" s="485">
        <f>'8. Routing factors'!AR210*'7. Network costs'!$J$285</f>
        <v>0</v>
      </c>
      <c r="AS178" s="485">
        <f>'8. Routing factors'!AS210*'7. Network costs'!$J$286</f>
        <v>0</v>
      </c>
      <c r="AT178" s="485">
        <f>'8. Routing factors'!AT210*'7. Network costs'!$J$287</f>
        <v>0</v>
      </c>
      <c r="AU178" s="485">
        <f>'8. Routing factors'!AU210*'7. Network costs'!$J$288</f>
        <v>0</v>
      </c>
      <c r="AV178" s="485">
        <f>'8. Routing factors'!AV210*'7. Network costs'!$J$289</f>
        <v>0</v>
      </c>
      <c r="AW178" s="485">
        <f>'8. Routing factors'!AW210*'7. Network costs'!$J$290</f>
        <v>0</v>
      </c>
      <c r="AX178" s="485">
        <f>'8. Routing factors'!AX210*'7. Network costs'!$J$291</f>
        <v>0</v>
      </c>
      <c r="AY178" s="485">
        <f>'8. Routing factors'!AY210*'7. Network costs'!$J$292</f>
        <v>0</v>
      </c>
      <c r="AZ178" s="485">
        <f>'8. Routing factors'!AZ210*'7. Network costs'!$J$293</f>
        <v>0</v>
      </c>
      <c r="BA178" s="485">
        <f>'8. Routing factors'!BA210*'7. Network costs'!$J$294</f>
        <v>0</v>
      </c>
      <c r="BB178" s="485">
        <f>'8. Routing factors'!BB210*'7. Network costs'!$J$295</f>
        <v>0</v>
      </c>
      <c r="BC178" s="485">
        <f>'8. Routing factors'!BC210*'7. Network costs'!$J$296</f>
        <v>0</v>
      </c>
      <c r="BD178" s="485">
        <f>'8. Routing factors'!BD210*'7. Network costs'!$J$297</f>
        <v>0</v>
      </c>
      <c r="BE178" s="485">
        <f>'8. Routing factors'!BE210*'7. Network costs'!$J$298</f>
        <v>0</v>
      </c>
      <c r="BF178" s="485">
        <f>'8. Routing factors'!BF210*'7. Network costs'!$J$299</f>
        <v>0</v>
      </c>
      <c r="BG178" s="485">
        <f>'8. Routing factors'!BG210*'7. Network costs'!$J$300</f>
        <v>0</v>
      </c>
      <c r="BH178" s="245"/>
      <c r="BI178" s="351">
        <f t="shared" si="23"/>
        <v>0</v>
      </c>
      <c r="BJ178" s="486">
        <f>'2. Traffic'!J231</f>
        <v>0</v>
      </c>
      <c r="BK178" s="487" t="str">
        <f t="shared" si="24"/>
        <v/>
      </c>
    </row>
    <row r="179" spans="3:63">
      <c r="C179" s="256" t="str">
        <f t="shared" si="22"/>
        <v>S26</v>
      </c>
      <c r="D179" s="256" t="str">
        <f t="shared" si="22"/>
        <v>OTHER: complete as required</v>
      </c>
      <c r="E179" s="485">
        <f>'8. Routing factors'!E211*'7. Network costs'!$J$246</f>
        <v>0</v>
      </c>
      <c r="F179" s="485">
        <f>'8. Routing factors'!F211*'7. Network costs'!$J$247</f>
        <v>0</v>
      </c>
      <c r="G179" s="485">
        <f>'8. Routing factors'!G211*'7. Network costs'!$J$248</f>
        <v>0</v>
      </c>
      <c r="H179" s="485">
        <f>'8. Routing factors'!H211*'7. Network costs'!$J$249</f>
        <v>0</v>
      </c>
      <c r="I179" s="485">
        <f>'8. Routing factors'!I211*'7. Network costs'!$J$250</f>
        <v>0</v>
      </c>
      <c r="J179" s="485">
        <f>'8. Routing factors'!J211*'7. Network costs'!$J$251</f>
        <v>0</v>
      </c>
      <c r="K179" s="485">
        <f>'8. Routing factors'!K211*'7. Network costs'!$J$252</f>
        <v>0</v>
      </c>
      <c r="L179" s="485">
        <f>'8. Routing factors'!L211*'7. Network costs'!$J$253</f>
        <v>0</v>
      </c>
      <c r="M179" s="485">
        <f>'8. Routing factors'!M211*'7. Network costs'!$J$254</f>
        <v>0</v>
      </c>
      <c r="N179" s="485">
        <f>'8. Routing factors'!N211*'7. Network costs'!$J$255</f>
        <v>0</v>
      </c>
      <c r="O179" s="485">
        <f>'8. Routing factors'!O211*'7. Network costs'!$J$256</f>
        <v>0</v>
      </c>
      <c r="P179" s="485">
        <f>'8. Routing factors'!P211*'7. Network costs'!$J$257</f>
        <v>0</v>
      </c>
      <c r="Q179" s="485">
        <f>'8. Routing factors'!Q211*'7. Network costs'!$J$258</f>
        <v>0</v>
      </c>
      <c r="R179" s="485">
        <f>'8. Routing factors'!R211*'7. Network costs'!$J$259</f>
        <v>0</v>
      </c>
      <c r="S179" s="485">
        <f>'8. Routing factors'!S211*'7. Network costs'!$J$260</f>
        <v>0</v>
      </c>
      <c r="T179" s="485">
        <f>'8. Routing factors'!T211*'7. Network costs'!$J$261</f>
        <v>0</v>
      </c>
      <c r="U179" s="485">
        <f>'8. Routing factors'!U211*'7. Network costs'!$J$262</f>
        <v>0</v>
      </c>
      <c r="V179" s="485">
        <f>'8. Routing factors'!V211*'7. Network costs'!$J$263</f>
        <v>0</v>
      </c>
      <c r="W179" s="485">
        <f>'8. Routing factors'!W211*'7. Network costs'!$J$264</f>
        <v>0</v>
      </c>
      <c r="X179" s="485">
        <f>'8. Routing factors'!X211*'7. Network costs'!$J$265</f>
        <v>0</v>
      </c>
      <c r="Y179" s="485">
        <f>'8. Routing factors'!Y211*'7. Network costs'!$J$266</f>
        <v>0</v>
      </c>
      <c r="Z179" s="485">
        <f>'8. Routing factors'!Z211*'7. Network costs'!$J$267</f>
        <v>0</v>
      </c>
      <c r="AA179" s="485">
        <f>'8. Routing factors'!AA211*'7. Network costs'!$J$268</f>
        <v>0</v>
      </c>
      <c r="AB179" s="485">
        <f>'8. Routing factors'!AB211*'7. Network costs'!$J$269</f>
        <v>0</v>
      </c>
      <c r="AC179" s="485">
        <f>'8. Routing factors'!AC211*'7. Network costs'!$J$270</f>
        <v>0</v>
      </c>
      <c r="AD179" s="485">
        <f>'8. Routing factors'!AD211*'7. Network costs'!$J$271</f>
        <v>0</v>
      </c>
      <c r="AE179" s="485">
        <f>'8. Routing factors'!AE211*'7. Network costs'!$J$272</f>
        <v>0</v>
      </c>
      <c r="AF179" s="485">
        <f>'8. Routing factors'!AF211*'7. Network costs'!$J$273</f>
        <v>0</v>
      </c>
      <c r="AG179" s="485">
        <f>'8. Routing factors'!AG211*'7. Network costs'!$J$274</f>
        <v>0</v>
      </c>
      <c r="AH179" s="485">
        <f>'8. Routing factors'!AH211*'7. Network costs'!$J$275</f>
        <v>0</v>
      </c>
      <c r="AI179" s="485">
        <f>'8. Routing factors'!AI211*'7. Network costs'!$J$276</f>
        <v>0</v>
      </c>
      <c r="AJ179" s="485">
        <f>'8. Routing factors'!AJ211*'7. Network costs'!$J$277</f>
        <v>0</v>
      </c>
      <c r="AK179" s="485">
        <f>'8. Routing factors'!AK211*'7. Network costs'!$J$278</f>
        <v>0</v>
      </c>
      <c r="AL179" s="485">
        <f>'8. Routing factors'!AL211*'7. Network costs'!$J$279</f>
        <v>0</v>
      </c>
      <c r="AM179" s="485">
        <f>'8. Routing factors'!AM211*'7. Network costs'!$J$280</f>
        <v>0</v>
      </c>
      <c r="AN179" s="485">
        <f>'8. Routing factors'!AN211*'7. Network costs'!$J$281</f>
        <v>0</v>
      </c>
      <c r="AO179" s="485">
        <f>'8. Routing factors'!AO211*'7. Network costs'!$J$282</f>
        <v>0</v>
      </c>
      <c r="AP179" s="485">
        <f>'8. Routing factors'!AP211*'7. Network costs'!$J$283</f>
        <v>0</v>
      </c>
      <c r="AQ179" s="485">
        <f>'8. Routing factors'!AQ211*'7. Network costs'!$J$284</f>
        <v>0</v>
      </c>
      <c r="AR179" s="485">
        <f>'8. Routing factors'!AR211*'7. Network costs'!$J$285</f>
        <v>0</v>
      </c>
      <c r="AS179" s="485">
        <f>'8. Routing factors'!AS211*'7. Network costs'!$J$286</f>
        <v>0</v>
      </c>
      <c r="AT179" s="485">
        <f>'8. Routing factors'!AT211*'7. Network costs'!$J$287</f>
        <v>0</v>
      </c>
      <c r="AU179" s="485">
        <f>'8. Routing factors'!AU211*'7. Network costs'!$J$288</f>
        <v>0</v>
      </c>
      <c r="AV179" s="485">
        <f>'8. Routing factors'!AV211*'7. Network costs'!$J$289</f>
        <v>0</v>
      </c>
      <c r="AW179" s="485">
        <f>'8. Routing factors'!AW211*'7. Network costs'!$J$290</f>
        <v>0</v>
      </c>
      <c r="AX179" s="485">
        <f>'8. Routing factors'!AX211*'7. Network costs'!$J$291</f>
        <v>0</v>
      </c>
      <c r="AY179" s="485">
        <f>'8. Routing factors'!AY211*'7. Network costs'!$J$292</f>
        <v>0</v>
      </c>
      <c r="AZ179" s="485">
        <f>'8. Routing factors'!AZ211*'7. Network costs'!$J$293</f>
        <v>0</v>
      </c>
      <c r="BA179" s="485">
        <f>'8. Routing factors'!BA211*'7. Network costs'!$J$294</f>
        <v>0</v>
      </c>
      <c r="BB179" s="485">
        <f>'8. Routing factors'!BB211*'7. Network costs'!$J$295</f>
        <v>0</v>
      </c>
      <c r="BC179" s="485">
        <f>'8. Routing factors'!BC211*'7. Network costs'!$J$296</f>
        <v>0</v>
      </c>
      <c r="BD179" s="485">
        <f>'8. Routing factors'!BD211*'7. Network costs'!$J$297</f>
        <v>0</v>
      </c>
      <c r="BE179" s="485">
        <f>'8. Routing factors'!BE211*'7. Network costs'!$J$298</f>
        <v>0</v>
      </c>
      <c r="BF179" s="485">
        <f>'8. Routing factors'!BF211*'7. Network costs'!$J$299</f>
        <v>0</v>
      </c>
      <c r="BG179" s="485">
        <f>'8. Routing factors'!BG211*'7. Network costs'!$J$300</f>
        <v>0</v>
      </c>
      <c r="BH179" s="245"/>
      <c r="BI179" s="351">
        <f t="shared" si="23"/>
        <v>0</v>
      </c>
      <c r="BJ179" s="486">
        <f>'2. Traffic'!J232</f>
        <v>0</v>
      </c>
      <c r="BK179" s="487" t="str">
        <f t="shared" si="24"/>
        <v/>
      </c>
    </row>
    <row r="180" spans="3:63">
      <c r="C180" s="256" t="str">
        <f t="shared" si="22"/>
        <v>S27</v>
      </c>
      <c r="D180" s="256" t="str">
        <f t="shared" si="22"/>
        <v>OTHER: complete as required</v>
      </c>
      <c r="E180" s="485">
        <f>'8. Routing factors'!E212*'7. Network costs'!$J$246</f>
        <v>0</v>
      </c>
      <c r="F180" s="485">
        <f>'8. Routing factors'!F212*'7. Network costs'!$J$247</f>
        <v>0</v>
      </c>
      <c r="G180" s="485">
        <f>'8. Routing factors'!G212*'7. Network costs'!$J$248</f>
        <v>0</v>
      </c>
      <c r="H180" s="485">
        <f>'8. Routing factors'!H212*'7. Network costs'!$J$249</f>
        <v>0</v>
      </c>
      <c r="I180" s="485">
        <f>'8. Routing factors'!I212*'7. Network costs'!$J$250</f>
        <v>0</v>
      </c>
      <c r="J180" s="485">
        <f>'8. Routing factors'!J212*'7. Network costs'!$J$251</f>
        <v>0</v>
      </c>
      <c r="K180" s="485">
        <f>'8. Routing factors'!K212*'7. Network costs'!$J$252</f>
        <v>0</v>
      </c>
      <c r="L180" s="485">
        <f>'8. Routing factors'!L212*'7. Network costs'!$J$253</f>
        <v>0</v>
      </c>
      <c r="M180" s="485">
        <f>'8. Routing factors'!M212*'7. Network costs'!$J$254</f>
        <v>0</v>
      </c>
      <c r="N180" s="485">
        <f>'8. Routing factors'!N212*'7. Network costs'!$J$255</f>
        <v>0</v>
      </c>
      <c r="O180" s="485">
        <f>'8. Routing factors'!O212*'7. Network costs'!$J$256</f>
        <v>0</v>
      </c>
      <c r="P180" s="485">
        <f>'8. Routing factors'!P212*'7. Network costs'!$J$257</f>
        <v>0</v>
      </c>
      <c r="Q180" s="485">
        <f>'8. Routing factors'!Q212*'7. Network costs'!$J$258</f>
        <v>0</v>
      </c>
      <c r="R180" s="485">
        <f>'8. Routing factors'!R212*'7. Network costs'!$J$259</f>
        <v>0</v>
      </c>
      <c r="S180" s="485">
        <f>'8. Routing factors'!S212*'7. Network costs'!$J$260</f>
        <v>0</v>
      </c>
      <c r="T180" s="485">
        <f>'8. Routing factors'!T212*'7. Network costs'!$J$261</f>
        <v>0</v>
      </c>
      <c r="U180" s="485">
        <f>'8. Routing factors'!U212*'7. Network costs'!$J$262</f>
        <v>0</v>
      </c>
      <c r="V180" s="485">
        <f>'8. Routing factors'!V212*'7. Network costs'!$J$263</f>
        <v>0</v>
      </c>
      <c r="W180" s="485">
        <f>'8. Routing factors'!W212*'7. Network costs'!$J$264</f>
        <v>0</v>
      </c>
      <c r="X180" s="485">
        <f>'8. Routing factors'!X212*'7. Network costs'!$J$265</f>
        <v>0</v>
      </c>
      <c r="Y180" s="485">
        <f>'8. Routing factors'!Y212*'7. Network costs'!$J$266</f>
        <v>0</v>
      </c>
      <c r="Z180" s="485">
        <f>'8. Routing factors'!Z212*'7. Network costs'!$J$267</f>
        <v>0</v>
      </c>
      <c r="AA180" s="485">
        <f>'8. Routing factors'!AA212*'7. Network costs'!$J$268</f>
        <v>0</v>
      </c>
      <c r="AB180" s="485">
        <f>'8. Routing factors'!AB212*'7. Network costs'!$J$269</f>
        <v>0</v>
      </c>
      <c r="AC180" s="485">
        <f>'8. Routing factors'!AC212*'7. Network costs'!$J$270</f>
        <v>0</v>
      </c>
      <c r="AD180" s="485">
        <f>'8. Routing factors'!AD212*'7. Network costs'!$J$271</f>
        <v>0</v>
      </c>
      <c r="AE180" s="485">
        <f>'8. Routing factors'!AE212*'7. Network costs'!$J$272</f>
        <v>0</v>
      </c>
      <c r="AF180" s="485">
        <f>'8. Routing factors'!AF212*'7. Network costs'!$J$273</f>
        <v>0</v>
      </c>
      <c r="AG180" s="485">
        <f>'8. Routing factors'!AG212*'7. Network costs'!$J$274</f>
        <v>0</v>
      </c>
      <c r="AH180" s="485">
        <f>'8. Routing factors'!AH212*'7. Network costs'!$J$275</f>
        <v>0</v>
      </c>
      <c r="AI180" s="485">
        <f>'8. Routing factors'!AI212*'7. Network costs'!$J$276</f>
        <v>0</v>
      </c>
      <c r="AJ180" s="485">
        <f>'8. Routing factors'!AJ212*'7. Network costs'!$J$277</f>
        <v>0</v>
      </c>
      <c r="AK180" s="485">
        <f>'8. Routing factors'!AK212*'7. Network costs'!$J$278</f>
        <v>0</v>
      </c>
      <c r="AL180" s="485">
        <f>'8. Routing factors'!AL212*'7. Network costs'!$J$279</f>
        <v>0</v>
      </c>
      <c r="AM180" s="485">
        <f>'8. Routing factors'!AM212*'7. Network costs'!$J$280</f>
        <v>0</v>
      </c>
      <c r="AN180" s="485">
        <f>'8. Routing factors'!AN212*'7. Network costs'!$J$281</f>
        <v>0</v>
      </c>
      <c r="AO180" s="485">
        <f>'8. Routing factors'!AO212*'7. Network costs'!$J$282</f>
        <v>0</v>
      </c>
      <c r="AP180" s="485">
        <f>'8. Routing factors'!AP212*'7. Network costs'!$J$283</f>
        <v>0</v>
      </c>
      <c r="AQ180" s="485">
        <f>'8. Routing factors'!AQ212*'7. Network costs'!$J$284</f>
        <v>0</v>
      </c>
      <c r="AR180" s="485">
        <f>'8. Routing factors'!AR212*'7. Network costs'!$J$285</f>
        <v>0</v>
      </c>
      <c r="AS180" s="485">
        <f>'8. Routing factors'!AS212*'7. Network costs'!$J$286</f>
        <v>0</v>
      </c>
      <c r="AT180" s="485">
        <f>'8. Routing factors'!AT212*'7. Network costs'!$J$287</f>
        <v>0</v>
      </c>
      <c r="AU180" s="485">
        <f>'8. Routing factors'!AU212*'7. Network costs'!$J$288</f>
        <v>0</v>
      </c>
      <c r="AV180" s="485">
        <f>'8. Routing factors'!AV212*'7. Network costs'!$J$289</f>
        <v>0</v>
      </c>
      <c r="AW180" s="485">
        <f>'8. Routing factors'!AW212*'7. Network costs'!$J$290</f>
        <v>0</v>
      </c>
      <c r="AX180" s="485">
        <f>'8. Routing factors'!AX212*'7. Network costs'!$J$291</f>
        <v>0</v>
      </c>
      <c r="AY180" s="485">
        <f>'8. Routing factors'!AY212*'7. Network costs'!$J$292</f>
        <v>0</v>
      </c>
      <c r="AZ180" s="485">
        <f>'8. Routing factors'!AZ212*'7. Network costs'!$J$293</f>
        <v>0</v>
      </c>
      <c r="BA180" s="485">
        <f>'8. Routing factors'!BA212*'7. Network costs'!$J$294</f>
        <v>0</v>
      </c>
      <c r="BB180" s="485">
        <f>'8. Routing factors'!BB212*'7. Network costs'!$J$295</f>
        <v>0</v>
      </c>
      <c r="BC180" s="485">
        <f>'8. Routing factors'!BC212*'7. Network costs'!$J$296</f>
        <v>0</v>
      </c>
      <c r="BD180" s="485">
        <f>'8. Routing factors'!BD212*'7. Network costs'!$J$297</f>
        <v>0</v>
      </c>
      <c r="BE180" s="485">
        <f>'8. Routing factors'!BE212*'7. Network costs'!$J$298</f>
        <v>0</v>
      </c>
      <c r="BF180" s="485">
        <f>'8. Routing factors'!BF212*'7. Network costs'!$J$299</f>
        <v>0</v>
      </c>
      <c r="BG180" s="485">
        <f>'8. Routing factors'!BG212*'7. Network costs'!$J$300</f>
        <v>0</v>
      </c>
      <c r="BH180" s="245"/>
      <c r="BI180" s="351">
        <f t="shared" si="23"/>
        <v>0</v>
      </c>
      <c r="BJ180" s="486">
        <f>'2. Traffic'!J233</f>
        <v>0</v>
      </c>
      <c r="BK180" s="487" t="str">
        <f t="shared" si="24"/>
        <v/>
      </c>
    </row>
    <row r="181" spans="3:63">
      <c r="C181" s="256" t="str">
        <f t="shared" si="22"/>
        <v>S28</v>
      </c>
      <c r="D181" s="256" t="str">
        <f t="shared" si="22"/>
        <v>OTHER: complete as required</v>
      </c>
      <c r="E181" s="485">
        <f>'8. Routing factors'!E213*'7. Network costs'!$J$246</f>
        <v>0</v>
      </c>
      <c r="F181" s="485">
        <f>'8. Routing factors'!F213*'7. Network costs'!$J$247</f>
        <v>0</v>
      </c>
      <c r="G181" s="485">
        <f>'8. Routing factors'!G213*'7. Network costs'!$J$248</f>
        <v>0</v>
      </c>
      <c r="H181" s="485">
        <f>'8. Routing factors'!H213*'7. Network costs'!$J$249</f>
        <v>0</v>
      </c>
      <c r="I181" s="485">
        <f>'8. Routing factors'!I213*'7. Network costs'!$J$250</f>
        <v>0</v>
      </c>
      <c r="J181" s="485">
        <f>'8. Routing factors'!J213*'7. Network costs'!$J$251</f>
        <v>0</v>
      </c>
      <c r="K181" s="485">
        <f>'8. Routing factors'!K213*'7. Network costs'!$J$252</f>
        <v>0</v>
      </c>
      <c r="L181" s="485">
        <f>'8. Routing factors'!L213*'7. Network costs'!$J$253</f>
        <v>0</v>
      </c>
      <c r="M181" s="485">
        <f>'8. Routing factors'!M213*'7. Network costs'!$J$254</f>
        <v>0</v>
      </c>
      <c r="N181" s="485">
        <f>'8. Routing factors'!N213*'7. Network costs'!$J$255</f>
        <v>0</v>
      </c>
      <c r="O181" s="485">
        <f>'8. Routing factors'!O213*'7. Network costs'!$J$256</f>
        <v>0</v>
      </c>
      <c r="P181" s="485">
        <f>'8. Routing factors'!P213*'7. Network costs'!$J$257</f>
        <v>0</v>
      </c>
      <c r="Q181" s="485">
        <f>'8. Routing factors'!Q213*'7. Network costs'!$J$258</f>
        <v>0</v>
      </c>
      <c r="R181" s="485">
        <f>'8. Routing factors'!R213*'7. Network costs'!$J$259</f>
        <v>0</v>
      </c>
      <c r="S181" s="485">
        <f>'8. Routing factors'!S213*'7. Network costs'!$J$260</f>
        <v>0</v>
      </c>
      <c r="T181" s="485">
        <f>'8. Routing factors'!T213*'7. Network costs'!$J$261</f>
        <v>0</v>
      </c>
      <c r="U181" s="485">
        <f>'8. Routing factors'!U213*'7. Network costs'!$J$262</f>
        <v>0</v>
      </c>
      <c r="V181" s="485">
        <f>'8. Routing factors'!V213*'7. Network costs'!$J$263</f>
        <v>0</v>
      </c>
      <c r="W181" s="485">
        <f>'8. Routing factors'!W213*'7. Network costs'!$J$264</f>
        <v>0</v>
      </c>
      <c r="X181" s="485">
        <f>'8. Routing factors'!X213*'7. Network costs'!$J$265</f>
        <v>0</v>
      </c>
      <c r="Y181" s="485">
        <f>'8. Routing factors'!Y213*'7. Network costs'!$J$266</f>
        <v>0</v>
      </c>
      <c r="Z181" s="485">
        <f>'8. Routing factors'!Z213*'7. Network costs'!$J$267</f>
        <v>0</v>
      </c>
      <c r="AA181" s="485">
        <f>'8. Routing factors'!AA213*'7. Network costs'!$J$268</f>
        <v>0</v>
      </c>
      <c r="AB181" s="485">
        <f>'8. Routing factors'!AB213*'7. Network costs'!$J$269</f>
        <v>0</v>
      </c>
      <c r="AC181" s="485">
        <f>'8. Routing factors'!AC213*'7. Network costs'!$J$270</f>
        <v>0</v>
      </c>
      <c r="AD181" s="485">
        <f>'8. Routing factors'!AD213*'7. Network costs'!$J$271</f>
        <v>0</v>
      </c>
      <c r="AE181" s="485">
        <f>'8. Routing factors'!AE213*'7. Network costs'!$J$272</f>
        <v>0</v>
      </c>
      <c r="AF181" s="485">
        <f>'8. Routing factors'!AF213*'7. Network costs'!$J$273</f>
        <v>0</v>
      </c>
      <c r="AG181" s="485">
        <f>'8. Routing factors'!AG213*'7. Network costs'!$J$274</f>
        <v>0</v>
      </c>
      <c r="AH181" s="485">
        <f>'8. Routing factors'!AH213*'7. Network costs'!$J$275</f>
        <v>0</v>
      </c>
      <c r="AI181" s="485">
        <f>'8. Routing factors'!AI213*'7. Network costs'!$J$276</f>
        <v>0</v>
      </c>
      <c r="AJ181" s="485">
        <f>'8. Routing factors'!AJ213*'7. Network costs'!$J$277</f>
        <v>0</v>
      </c>
      <c r="AK181" s="485">
        <f>'8. Routing factors'!AK213*'7. Network costs'!$J$278</f>
        <v>0</v>
      </c>
      <c r="AL181" s="485">
        <f>'8. Routing factors'!AL213*'7. Network costs'!$J$279</f>
        <v>0</v>
      </c>
      <c r="AM181" s="485">
        <f>'8. Routing factors'!AM213*'7. Network costs'!$J$280</f>
        <v>0</v>
      </c>
      <c r="AN181" s="485">
        <f>'8. Routing factors'!AN213*'7. Network costs'!$J$281</f>
        <v>0</v>
      </c>
      <c r="AO181" s="485">
        <f>'8. Routing factors'!AO213*'7. Network costs'!$J$282</f>
        <v>0</v>
      </c>
      <c r="AP181" s="485">
        <f>'8. Routing factors'!AP213*'7. Network costs'!$J$283</f>
        <v>0</v>
      </c>
      <c r="AQ181" s="485">
        <f>'8. Routing factors'!AQ213*'7. Network costs'!$J$284</f>
        <v>0</v>
      </c>
      <c r="AR181" s="485">
        <f>'8. Routing factors'!AR213*'7. Network costs'!$J$285</f>
        <v>0</v>
      </c>
      <c r="AS181" s="485">
        <f>'8. Routing factors'!AS213*'7. Network costs'!$J$286</f>
        <v>0</v>
      </c>
      <c r="AT181" s="485">
        <f>'8. Routing factors'!AT213*'7. Network costs'!$J$287</f>
        <v>0</v>
      </c>
      <c r="AU181" s="485">
        <f>'8. Routing factors'!AU213*'7. Network costs'!$J$288</f>
        <v>0</v>
      </c>
      <c r="AV181" s="485">
        <f>'8. Routing factors'!AV213*'7. Network costs'!$J$289</f>
        <v>0</v>
      </c>
      <c r="AW181" s="485">
        <f>'8. Routing factors'!AW213*'7. Network costs'!$J$290</f>
        <v>0</v>
      </c>
      <c r="AX181" s="485">
        <f>'8. Routing factors'!AX213*'7. Network costs'!$J$291</f>
        <v>0</v>
      </c>
      <c r="AY181" s="485">
        <f>'8. Routing factors'!AY213*'7. Network costs'!$J$292</f>
        <v>0</v>
      </c>
      <c r="AZ181" s="485">
        <f>'8. Routing factors'!AZ213*'7. Network costs'!$J$293</f>
        <v>0</v>
      </c>
      <c r="BA181" s="485">
        <f>'8. Routing factors'!BA213*'7. Network costs'!$J$294</f>
        <v>0</v>
      </c>
      <c r="BB181" s="485">
        <f>'8. Routing factors'!BB213*'7. Network costs'!$J$295</f>
        <v>0</v>
      </c>
      <c r="BC181" s="485">
        <f>'8. Routing factors'!BC213*'7. Network costs'!$J$296</f>
        <v>0</v>
      </c>
      <c r="BD181" s="485">
        <f>'8. Routing factors'!BD213*'7. Network costs'!$J$297</f>
        <v>0</v>
      </c>
      <c r="BE181" s="485">
        <f>'8. Routing factors'!BE213*'7. Network costs'!$J$298</f>
        <v>0</v>
      </c>
      <c r="BF181" s="485">
        <f>'8. Routing factors'!BF213*'7. Network costs'!$J$299</f>
        <v>0</v>
      </c>
      <c r="BG181" s="485">
        <f>'8. Routing factors'!BG213*'7. Network costs'!$J$300</f>
        <v>0</v>
      </c>
      <c r="BH181" s="245"/>
      <c r="BI181" s="351">
        <f t="shared" si="23"/>
        <v>0</v>
      </c>
      <c r="BJ181" s="486">
        <f>'2. Traffic'!J234</f>
        <v>0</v>
      </c>
      <c r="BK181" s="487" t="str">
        <f t="shared" si="24"/>
        <v/>
      </c>
    </row>
    <row r="182" spans="3:63">
      <c r="C182" s="256" t="str">
        <f t="shared" si="22"/>
        <v>S29</v>
      </c>
      <c r="D182" s="256" t="str">
        <f t="shared" si="22"/>
        <v>OTHER: complete as required</v>
      </c>
      <c r="E182" s="485">
        <f>'8. Routing factors'!E214*'7. Network costs'!$J$246</f>
        <v>0</v>
      </c>
      <c r="F182" s="485">
        <f>'8. Routing factors'!F214*'7. Network costs'!$J$247</f>
        <v>0</v>
      </c>
      <c r="G182" s="485">
        <f>'8. Routing factors'!G214*'7. Network costs'!$J$248</f>
        <v>0</v>
      </c>
      <c r="H182" s="485">
        <f>'8. Routing factors'!H214*'7. Network costs'!$J$249</f>
        <v>0</v>
      </c>
      <c r="I182" s="485">
        <f>'8. Routing factors'!I214*'7. Network costs'!$J$250</f>
        <v>0</v>
      </c>
      <c r="J182" s="485">
        <f>'8. Routing factors'!J214*'7. Network costs'!$J$251</f>
        <v>0</v>
      </c>
      <c r="K182" s="485">
        <f>'8. Routing factors'!K214*'7. Network costs'!$J$252</f>
        <v>0</v>
      </c>
      <c r="L182" s="485">
        <f>'8. Routing factors'!L214*'7. Network costs'!$J$253</f>
        <v>0</v>
      </c>
      <c r="M182" s="485">
        <f>'8. Routing factors'!M214*'7. Network costs'!$J$254</f>
        <v>0</v>
      </c>
      <c r="N182" s="485">
        <f>'8. Routing factors'!N214*'7. Network costs'!$J$255</f>
        <v>0</v>
      </c>
      <c r="O182" s="485">
        <f>'8. Routing factors'!O214*'7. Network costs'!$J$256</f>
        <v>0</v>
      </c>
      <c r="P182" s="485">
        <f>'8. Routing factors'!P214*'7. Network costs'!$J$257</f>
        <v>0</v>
      </c>
      <c r="Q182" s="485">
        <f>'8. Routing factors'!Q214*'7. Network costs'!$J$258</f>
        <v>0</v>
      </c>
      <c r="R182" s="485">
        <f>'8. Routing factors'!R214*'7. Network costs'!$J$259</f>
        <v>0</v>
      </c>
      <c r="S182" s="485">
        <f>'8. Routing factors'!S214*'7. Network costs'!$J$260</f>
        <v>0</v>
      </c>
      <c r="T182" s="485">
        <f>'8. Routing factors'!T214*'7. Network costs'!$J$261</f>
        <v>0</v>
      </c>
      <c r="U182" s="485">
        <f>'8. Routing factors'!U214*'7. Network costs'!$J$262</f>
        <v>0</v>
      </c>
      <c r="V182" s="485">
        <f>'8. Routing factors'!V214*'7. Network costs'!$J$263</f>
        <v>0</v>
      </c>
      <c r="W182" s="485">
        <f>'8. Routing factors'!W214*'7. Network costs'!$J$264</f>
        <v>0</v>
      </c>
      <c r="X182" s="485">
        <f>'8. Routing factors'!X214*'7. Network costs'!$J$265</f>
        <v>0</v>
      </c>
      <c r="Y182" s="485">
        <f>'8. Routing factors'!Y214*'7. Network costs'!$J$266</f>
        <v>0</v>
      </c>
      <c r="Z182" s="485">
        <f>'8. Routing factors'!Z214*'7. Network costs'!$J$267</f>
        <v>0</v>
      </c>
      <c r="AA182" s="485">
        <f>'8. Routing factors'!AA214*'7. Network costs'!$J$268</f>
        <v>0</v>
      </c>
      <c r="AB182" s="485">
        <f>'8. Routing factors'!AB214*'7. Network costs'!$J$269</f>
        <v>0</v>
      </c>
      <c r="AC182" s="485">
        <f>'8. Routing factors'!AC214*'7. Network costs'!$J$270</f>
        <v>0</v>
      </c>
      <c r="AD182" s="485">
        <f>'8. Routing factors'!AD214*'7. Network costs'!$J$271</f>
        <v>0</v>
      </c>
      <c r="AE182" s="485">
        <f>'8. Routing factors'!AE214*'7. Network costs'!$J$272</f>
        <v>0</v>
      </c>
      <c r="AF182" s="485">
        <f>'8. Routing factors'!AF214*'7. Network costs'!$J$273</f>
        <v>0</v>
      </c>
      <c r="AG182" s="485">
        <f>'8. Routing factors'!AG214*'7. Network costs'!$J$274</f>
        <v>0</v>
      </c>
      <c r="AH182" s="485">
        <f>'8. Routing factors'!AH214*'7. Network costs'!$J$275</f>
        <v>0</v>
      </c>
      <c r="AI182" s="485">
        <f>'8. Routing factors'!AI214*'7. Network costs'!$J$276</f>
        <v>0</v>
      </c>
      <c r="AJ182" s="485">
        <f>'8. Routing factors'!AJ214*'7. Network costs'!$J$277</f>
        <v>0</v>
      </c>
      <c r="AK182" s="485">
        <f>'8. Routing factors'!AK214*'7. Network costs'!$J$278</f>
        <v>0</v>
      </c>
      <c r="AL182" s="485">
        <f>'8. Routing factors'!AL214*'7. Network costs'!$J$279</f>
        <v>0</v>
      </c>
      <c r="AM182" s="485">
        <f>'8. Routing factors'!AM214*'7. Network costs'!$J$280</f>
        <v>0</v>
      </c>
      <c r="AN182" s="485">
        <f>'8. Routing factors'!AN214*'7. Network costs'!$J$281</f>
        <v>0</v>
      </c>
      <c r="AO182" s="485">
        <f>'8. Routing factors'!AO214*'7. Network costs'!$J$282</f>
        <v>0</v>
      </c>
      <c r="AP182" s="485">
        <f>'8. Routing factors'!AP214*'7. Network costs'!$J$283</f>
        <v>0</v>
      </c>
      <c r="AQ182" s="485">
        <f>'8. Routing factors'!AQ214*'7. Network costs'!$J$284</f>
        <v>0</v>
      </c>
      <c r="AR182" s="485">
        <f>'8. Routing factors'!AR214*'7. Network costs'!$J$285</f>
        <v>0</v>
      </c>
      <c r="AS182" s="485">
        <f>'8. Routing factors'!AS214*'7. Network costs'!$J$286</f>
        <v>0</v>
      </c>
      <c r="AT182" s="485">
        <f>'8. Routing factors'!AT214*'7. Network costs'!$J$287</f>
        <v>0</v>
      </c>
      <c r="AU182" s="485">
        <f>'8. Routing factors'!AU214*'7. Network costs'!$J$288</f>
        <v>0</v>
      </c>
      <c r="AV182" s="485">
        <f>'8. Routing factors'!AV214*'7. Network costs'!$J$289</f>
        <v>0</v>
      </c>
      <c r="AW182" s="485">
        <f>'8. Routing factors'!AW214*'7. Network costs'!$J$290</f>
        <v>0</v>
      </c>
      <c r="AX182" s="485">
        <f>'8. Routing factors'!AX214*'7. Network costs'!$J$291</f>
        <v>0</v>
      </c>
      <c r="AY182" s="485">
        <f>'8. Routing factors'!AY214*'7. Network costs'!$J$292</f>
        <v>0</v>
      </c>
      <c r="AZ182" s="485">
        <f>'8. Routing factors'!AZ214*'7. Network costs'!$J$293</f>
        <v>0</v>
      </c>
      <c r="BA182" s="485">
        <f>'8. Routing factors'!BA214*'7. Network costs'!$J$294</f>
        <v>0</v>
      </c>
      <c r="BB182" s="485">
        <f>'8. Routing factors'!BB214*'7. Network costs'!$J$295</f>
        <v>0</v>
      </c>
      <c r="BC182" s="485">
        <f>'8. Routing factors'!BC214*'7. Network costs'!$J$296</f>
        <v>0</v>
      </c>
      <c r="BD182" s="485">
        <f>'8. Routing factors'!BD214*'7. Network costs'!$J$297</f>
        <v>0</v>
      </c>
      <c r="BE182" s="485">
        <f>'8. Routing factors'!BE214*'7. Network costs'!$J$298</f>
        <v>0</v>
      </c>
      <c r="BF182" s="485">
        <f>'8. Routing factors'!BF214*'7. Network costs'!$J$299</f>
        <v>0</v>
      </c>
      <c r="BG182" s="485">
        <f>'8. Routing factors'!BG214*'7. Network costs'!$J$300</f>
        <v>0</v>
      </c>
      <c r="BH182" s="245"/>
      <c r="BI182" s="351">
        <f t="shared" si="23"/>
        <v>0</v>
      </c>
      <c r="BJ182" s="486">
        <f>'2. Traffic'!J235</f>
        <v>0</v>
      </c>
      <c r="BK182" s="487" t="str">
        <f t="shared" si="24"/>
        <v/>
      </c>
    </row>
    <row r="183" spans="3:63">
      <c r="C183" s="256" t="str">
        <f t="shared" si="22"/>
        <v>S30</v>
      </c>
      <c r="D183" s="256" t="str">
        <f t="shared" si="22"/>
        <v>OTHER: complete as required</v>
      </c>
      <c r="E183" s="485">
        <f>'8. Routing factors'!E215*'7. Network costs'!$J$246</f>
        <v>0</v>
      </c>
      <c r="F183" s="485">
        <f>'8. Routing factors'!F215*'7. Network costs'!$J$247</f>
        <v>0</v>
      </c>
      <c r="G183" s="485">
        <f>'8. Routing factors'!G215*'7. Network costs'!$J$248</f>
        <v>0</v>
      </c>
      <c r="H183" s="485">
        <f>'8. Routing factors'!H215*'7. Network costs'!$J$249</f>
        <v>0</v>
      </c>
      <c r="I183" s="485">
        <f>'8. Routing factors'!I215*'7. Network costs'!$J$250</f>
        <v>0</v>
      </c>
      <c r="J183" s="485">
        <f>'8. Routing factors'!J215*'7. Network costs'!$J$251</f>
        <v>0</v>
      </c>
      <c r="K183" s="485">
        <f>'8. Routing factors'!K215*'7. Network costs'!$J$252</f>
        <v>0</v>
      </c>
      <c r="L183" s="485">
        <f>'8. Routing factors'!L215*'7. Network costs'!$J$253</f>
        <v>0</v>
      </c>
      <c r="M183" s="485">
        <f>'8. Routing factors'!M215*'7. Network costs'!$J$254</f>
        <v>0</v>
      </c>
      <c r="N183" s="485">
        <f>'8. Routing factors'!N215*'7. Network costs'!$J$255</f>
        <v>0</v>
      </c>
      <c r="O183" s="485">
        <f>'8. Routing factors'!O215*'7. Network costs'!$J$256</f>
        <v>0</v>
      </c>
      <c r="P183" s="485">
        <f>'8. Routing factors'!P215*'7. Network costs'!$J$257</f>
        <v>0</v>
      </c>
      <c r="Q183" s="485">
        <f>'8. Routing factors'!Q215*'7. Network costs'!$J$258</f>
        <v>0</v>
      </c>
      <c r="R183" s="485">
        <f>'8. Routing factors'!R215*'7. Network costs'!$J$259</f>
        <v>0</v>
      </c>
      <c r="S183" s="485">
        <f>'8. Routing factors'!S215*'7. Network costs'!$J$260</f>
        <v>0</v>
      </c>
      <c r="T183" s="485">
        <f>'8. Routing factors'!T215*'7. Network costs'!$J$261</f>
        <v>0</v>
      </c>
      <c r="U183" s="485">
        <f>'8. Routing factors'!U215*'7. Network costs'!$J$262</f>
        <v>0</v>
      </c>
      <c r="V183" s="485">
        <f>'8. Routing factors'!V215*'7. Network costs'!$J$263</f>
        <v>0</v>
      </c>
      <c r="W183" s="485">
        <f>'8. Routing factors'!W215*'7. Network costs'!$J$264</f>
        <v>0</v>
      </c>
      <c r="X183" s="485">
        <f>'8. Routing factors'!X215*'7. Network costs'!$J$265</f>
        <v>0</v>
      </c>
      <c r="Y183" s="485">
        <f>'8. Routing factors'!Y215*'7. Network costs'!$J$266</f>
        <v>0</v>
      </c>
      <c r="Z183" s="485">
        <f>'8. Routing factors'!Z215*'7. Network costs'!$J$267</f>
        <v>0</v>
      </c>
      <c r="AA183" s="485">
        <f>'8. Routing factors'!AA215*'7. Network costs'!$J$268</f>
        <v>0</v>
      </c>
      <c r="AB183" s="485">
        <f>'8. Routing factors'!AB215*'7. Network costs'!$J$269</f>
        <v>0</v>
      </c>
      <c r="AC183" s="485">
        <f>'8. Routing factors'!AC215*'7. Network costs'!$J$270</f>
        <v>0</v>
      </c>
      <c r="AD183" s="485">
        <f>'8. Routing factors'!AD215*'7. Network costs'!$J$271</f>
        <v>0</v>
      </c>
      <c r="AE183" s="485">
        <f>'8. Routing factors'!AE215*'7. Network costs'!$J$272</f>
        <v>0</v>
      </c>
      <c r="AF183" s="485">
        <f>'8. Routing factors'!AF215*'7. Network costs'!$J$273</f>
        <v>0</v>
      </c>
      <c r="AG183" s="485">
        <f>'8. Routing factors'!AG215*'7. Network costs'!$J$274</f>
        <v>0</v>
      </c>
      <c r="AH183" s="485">
        <f>'8. Routing factors'!AH215*'7. Network costs'!$J$275</f>
        <v>0</v>
      </c>
      <c r="AI183" s="485">
        <f>'8. Routing factors'!AI215*'7. Network costs'!$J$276</f>
        <v>0</v>
      </c>
      <c r="AJ183" s="485">
        <f>'8. Routing factors'!AJ215*'7. Network costs'!$J$277</f>
        <v>0</v>
      </c>
      <c r="AK183" s="485">
        <f>'8. Routing factors'!AK215*'7. Network costs'!$J$278</f>
        <v>0</v>
      </c>
      <c r="AL183" s="485">
        <f>'8. Routing factors'!AL215*'7. Network costs'!$J$279</f>
        <v>0</v>
      </c>
      <c r="AM183" s="485">
        <f>'8. Routing factors'!AM215*'7. Network costs'!$J$280</f>
        <v>0</v>
      </c>
      <c r="AN183" s="485">
        <f>'8. Routing factors'!AN215*'7. Network costs'!$J$281</f>
        <v>0</v>
      </c>
      <c r="AO183" s="485">
        <f>'8. Routing factors'!AO215*'7. Network costs'!$J$282</f>
        <v>0</v>
      </c>
      <c r="AP183" s="485">
        <f>'8. Routing factors'!AP215*'7. Network costs'!$J$283</f>
        <v>0</v>
      </c>
      <c r="AQ183" s="485">
        <f>'8. Routing factors'!AQ215*'7. Network costs'!$J$284</f>
        <v>0</v>
      </c>
      <c r="AR183" s="485">
        <f>'8. Routing factors'!AR215*'7. Network costs'!$J$285</f>
        <v>0</v>
      </c>
      <c r="AS183" s="485">
        <f>'8. Routing factors'!AS215*'7. Network costs'!$J$286</f>
        <v>0</v>
      </c>
      <c r="AT183" s="485">
        <f>'8. Routing factors'!AT215*'7. Network costs'!$J$287</f>
        <v>0</v>
      </c>
      <c r="AU183" s="485">
        <f>'8. Routing factors'!AU215*'7. Network costs'!$J$288</f>
        <v>0</v>
      </c>
      <c r="AV183" s="485">
        <f>'8. Routing factors'!AV215*'7. Network costs'!$J$289</f>
        <v>0</v>
      </c>
      <c r="AW183" s="485">
        <f>'8. Routing factors'!AW215*'7. Network costs'!$J$290</f>
        <v>0</v>
      </c>
      <c r="AX183" s="485">
        <f>'8. Routing factors'!AX215*'7. Network costs'!$J$291</f>
        <v>0</v>
      </c>
      <c r="AY183" s="485">
        <f>'8. Routing factors'!AY215*'7. Network costs'!$J$292</f>
        <v>0</v>
      </c>
      <c r="AZ183" s="485">
        <f>'8. Routing factors'!AZ215*'7. Network costs'!$J$293</f>
        <v>0</v>
      </c>
      <c r="BA183" s="485">
        <f>'8. Routing factors'!BA215*'7. Network costs'!$J$294</f>
        <v>0</v>
      </c>
      <c r="BB183" s="485">
        <f>'8. Routing factors'!BB215*'7. Network costs'!$J$295</f>
        <v>0</v>
      </c>
      <c r="BC183" s="485">
        <f>'8. Routing factors'!BC215*'7. Network costs'!$J$296</f>
        <v>0</v>
      </c>
      <c r="BD183" s="485">
        <f>'8. Routing factors'!BD215*'7. Network costs'!$J$297</f>
        <v>0</v>
      </c>
      <c r="BE183" s="485">
        <f>'8. Routing factors'!BE215*'7. Network costs'!$J$298</f>
        <v>0</v>
      </c>
      <c r="BF183" s="485">
        <f>'8. Routing factors'!BF215*'7. Network costs'!$J$299</f>
        <v>0</v>
      </c>
      <c r="BG183" s="485">
        <f>'8. Routing factors'!BG215*'7. Network costs'!$J$300</f>
        <v>0</v>
      </c>
      <c r="BH183" s="245"/>
      <c r="BI183" s="351">
        <f t="shared" si="23"/>
        <v>0</v>
      </c>
      <c r="BJ183" s="486">
        <f>'2. Traffic'!J236</f>
        <v>0</v>
      </c>
      <c r="BK183" s="487" t="str">
        <f t="shared" si="24"/>
        <v/>
      </c>
    </row>
    <row r="184" spans="3:63">
      <c r="C184" s="238"/>
      <c r="D184" s="238" t="s">
        <v>2</v>
      </c>
      <c r="E184" s="488">
        <f t="shared" ref="E184:AJ184" si="25">SUM(E154:E183)</f>
        <v>15494041.425307738</v>
      </c>
      <c r="F184" s="488">
        <f t="shared" si="25"/>
        <v>12144373.417436939</v>
      </c>
      <c r="G184" s="488">
        <f t="shared" si="25"/>
        <v>17296653.323855653</v>
      </c>
      <c r="H184" s="488">
        <f t="shared" si="25"/>
        <v>6548761.5538371513</v>
      </c>
      <c r="I184" s="488">
        <f t="shared" si="25"/>
        <v>19140863.697366849</v>
      </c>
      <c r="J184" s="488">
        <f t="shared" si="25"/>
        <v>1440761.4588097327</v>
      </c>
      <c r="K184" s="488">
        <f t="shared" si="25"/>
        <v>632688.32455140969</v>
      </c>
      <c r="L184" s="488">
        <f t="shared" si="25"/>
        <v>84358.443273521232</v>
      </c>
      <c r="M184" s="488">
        <f t="shared" si="25"/>
        <v>2530753.2982056374</v>
      </c>
      <c r="N184" s="488">
        <f t="shared" si="25"/>
        <v>163471.64730080782</v>
      </c>
      <c r="O184" s="488">
        <f t="shared" si="25"/>
        <v>218935.24192072474</v>
      </c>
      <c r="P184" s="488">
        <f t="shared" si="25"/>
        <v>2376041.38518616</v>
      </c>
      <c r="Q184" s="488">
        <f t="shared" si="25"/>
        <v>316344.16227570479</v>
      </c>
      <c r="R184" s="488">
        <f t="shared" si="25"/>
        <v>449911.6974587802</v>
      </c>
      <c r="S184" s="488">
        <f t="shared" si="25"/>
        <v>421792.21636760631</v>
      </c>
      <c r="T184" s="488">
        <f t="shared" si="25"/>
        <v>6748675.4618817018</v>
      </c>
      <c r="U184" s="488">
        <f t="shared" si="25"/>
        <v>1687168.8654704255</v>
      </c>
      <c r="V184" s="488">
        <f t="shared" si="25"/>
        <v>539894.03695053619</v>
      </c>
      <c r="W184" s="488">
        <f t="shared" si="25"/>
        <v>830080.37328008725</v>
      </c>
      <c r="X184" s="488">
        <f t="shared" si="25"/>
        <v>66406.429862406992</v>
      </c>
      <c r="Y184" s="488">
        <f t="shared" si="25"/>
        <v>616922.11455829593</v>
      </c>
      <c r="Z184" s="488">
        <f t="shared" si="25"/>
        <v>347978.57850327529</v>
      </c>
      <c r="AA184" s="488">
        <f t="shared" si="25"/>
        <v>635999.85793639079</v>
      </c>
      <c r="AB184" s="488">
        <f t="shared" si="25"/>
        <v>2289443.278475889</v>
      </c>
      <c r="AC184" s="488">
        <f t="shared" si="25"/>
        <v>3095609.5410246113</v>
      </c>
      <c r="AD184" s="488">
        <f t="shared" si="25"/>
        <v>0</v>
      </c>
      <c r="AE184" s="488">
        <f t="shared" si="25"/>
        <v>0</v>
      </c>
      <c r="AF184" s="488">
        <f t="shared" si="25"/>
        <v>0</v>
      </c>
      <c r="AG184" s="488">
        <f t="shared" si="25"/>
        <v>0</v>
      </c>
      <c r="AH184" s="488">
        <f t="shared" si="25"/>
        <v>0</v>
      </c>
      <c r="AI184" s="488">
        <f t="shared" si="25"/>
        <v>7859035.0993640106</v>
      </c>
      <c r="AJ184" s="488">
        <f t="shared" si="25"/>
        <v>24529961.547238335</v>
      </c>
      <c r="AK184" s="488">
        <f t="shared" ref="AK184:BG184" si="26">SUM(AK154:AK183)</f>
        <v>7589207.4600799214</v>
      </c>
      <c r="AL184" s="488">
        <f t="shared" si="26"/>
        <v>2869402.1589268507</v>
      </c>
      <c r="AM184" s="488">
        <f t="shared" si="26"/>
        <v>2984034.3655445701</v>
      </c>
      <c r="AN184" s="488">
        <f t="shared" si="26"/>
        <v>4453.7826351411477</v>
      </c>
      <c r="AO184" s="488">
        <f t="shared" si="26"/>
        <v>2177.4048438467839</v>
      </c>
      <c r="AP184" s="488">
        <f t="shared" si="26"/>
        <v>2876.8793252288669</v>
      </c>
      <c r="AQ184" s="488">
        <f t="shared" si="26"/>
        <v>16726.042588539916</v>
      </c>
      <c r="AR184" s="488">
        <f t="shared" si="26"/>
        <v>10887.024219233919</v>
      </c>
      <c r="AS184" s="488">
        <f t="shared" si="26"/>
        <v>11876.753693709732</v>
      </c>
      <c r="AT184" s="488">
        <f t="shared" si="26"/>
        <v>10887.024219233919</v>
      </c>
      <c r="AU184" s="488">
        <f t="shared" si="26"/>
        <v>950.14029549677855</v>
      </c>
      <c r="AV184" s="488">
        <f t="shared" si="26"/>
        <v>21425.490507238042</v>
      </c>
      <c r="AW184" s="488">
        <f t="shared" si="26"/>
        <v>4285.0981014476092</v>
      </c>
      <c r="AX184" s="488">
        <f t="shared" si="26"/>
        <v>2869.9320730756704</v>
      </c>
      <c r="AY184" s="488">
        <f t="shared" si="26"/>
        <v>0</v>
      </c>
      <c r="AZ184" s="488">
        <f t="shared" si="26"/>
        <v>0</v>
      </c>
      <c r="BA184" s="488">
        <f t="shared" si="26"/>
        <v>0</v>
      </c>
      <c r="BB184" s="488">
        <f t="shared" si="26"/>
        <v>0</v>
      </c>
      <c r="BC184" s="488">
        <f t="shared" si="26"/>
        <v>0</v>
      </c>
      <c r="BD184" s="488">
        <f t="shared" si="26"/>
        <v>0</v>
      </c>
      <c r="BE184" s="488">
        <f t="shared" si="26"/>
        <v>0</v>
      </c>
      <c r="BF184" s="488">
        <f t="shared" si="26"/>
        <v>0</v>
      </c>
      <c r="BG184" s="488">
        <f t="shared" si="26"/>
        <v>0</v>
      </c>
      <c r="BH184" s="32"/>
      <c r="BI184" s="488">
        <f>SUM(BI154:BI183)</f>
        <v>142038986.03475395</v>
      </c>
      <c r="BJ184" s="160"/>
      <c r="BK184" s="160"/>
    </row>
    <row r="185" spans="3:63">
      <c r="C185" s="232"/>
      <c r="D185" s="455"/>
      <c r="E185" s="460" t="str">
        <f>IF(ROUND(E184,0)=ROUND('7. Network costs'!$J$246,0),"OK", "ERROR")</f>
        <v>OK</v>
      </c>
      <c r="F185" s="460" t="str">
        <f>IF(ROUND(F184,0)=ROUND('7. Network costs'!$J$247,0),"OK", "ERROR")</f>
        <v>OK</v>
      </c>
      <c r="G185" s="460" t="str">
        <f>IF(ROUND(G184,0)=ROUND('7. Network costs'!$J$248,0),"OK", "ERROR")</f>
        <v>OK</v>
      </c>
      <c r="H185" s="460" t="str">
        <f>IF(ROUND(H184,0)=ROUND('7. Network costs'!$J$249,0),"OK", "ERROR")</f>
        <v>OK</v>
      </c>
      <c r="I185" s="460" t="str">
        <f>IF(ROUND(I184,0)=ROUND('7. Network costs'!$J$250,0),"OK", "ERROR")</f>
        <v>OK</v>
      </c>
      <c r="J185" s="460" t="str">
        <f>IF(ROUND(J184,0)=ROUND('7. Network costs'!$J$251,0),"OK", "ERROR")</f>
        <v>OK</v>
      </c>
      <c r="K185" s="460" t="str">
        <f>IF(ROUND(K184,0)=ROUND('7. Network costs'!$J$252,0),"OK", "ERROR")</f>
        <v>OK</v>
      </c>
      <c r="L185" s="460" t="str">
        <f>IF(ROUND(L184,0)=ROUND('7. Network costs'!$J$253,0),"OK", "ERROR")</f>
        <v>OK</v>
      </c>
      <c r="M185" s="460" t="str">
        <f>IF(ROUND(M184,0)=ROUND('7. Network costs'!$J$254,0),"OK", "ERROR")</f>
        <v>OK</v>
      </c>
      <c r="N185" s="460" t="str">
        <f>IF(ROUND(N184,0)=ROUND('7. Network costs'!$J$255,0),"OK", "ERROR")</f>
        <v>OK</v>
      </c>
      <c r="O185" s="460" t="str">
        <f>IF(ROUND(O184,0)=ROUND('7. Network costs'!$J$256,0),"OK", "ERROR")</f>
        <v>OK</v>
      </c>
      <c r="P185" s="460" t="str">
        <f>IF(ROUND(P184,0)=ROUND('7. Network costs'!$J$257,0),"OK", "ERROR")</f>
        <v>OK</v>
      </c>
      <c r="Q185" s="460" t="str">
        <f>IF(ROUND(Q184,0)=ROUND('7. Network costs'!$J$258,0),"OK", "ERROR")</f>
        <v>OK</v>
      </c>
      <c r="R185" s="460" t="str">
        <f>IF(ROUND(R184,0)=ROUND('7. Network costs'!$J$259,0),"OK", "ERROR")</f>
        <v>OK</v>
      </c>
      <c r="S185" s="460" t="str">
        <f>IF(ROUND(S184,0)=ROUND('7. Network costs'!$J$260,0),"OK", "ERROR")</f>
        <v>OK</v>
      </c>
      <c r="T185" s="460" t="str">
        <f>IF(ROUND(T184,0)=ROUND('7. Network costs'!$J$261,0),"OK", "ERROR")</f>
        <v>OK</v>
      </c>
      <c r="U185" s="460" t="str">
        <f>IF(ROUND(U184,0)=ROUND('7. Network costs'!$J$262,0),"OK", "ERROR")</f>
        <v>OK</v>
      </c>
      <c r="V185" s="460" t="str">
        <f>IF(ROUND(V184,0)=ROUND('7. Network costs'!$J$263,0),"OK", "ERROR")</f>
        <v>OK</v>
      </c>
      <c r="W185" s="460" t="str">
        <f>IF(ROUND(W184,0)=ROUND('7. Network costs'!$J$264,0),"OK", "ERROR")</f>
        <v>OK</v>
      </c>
      <c r="X185" s="460" t="str">
        <f>IF(ROUND(X184,0)=ROUND('7. Network costs'!$J$265,0),"OK", "ERROR")</f>
        <v>OK</v>
      </c>
      <c r="Y185" s="460" t="str">
        <f>IF(ROUND(Y184,0)=ROUND('7. Network costs'!$J$266,0),"OK", "ERROR")</f>
        <v>OK</v>
      </c>
      <c r="Z185" s="460" t="str">
        <f>IF(ROUND(Z184,0)=ROUND('7. Network costs'!$J$267,0),"OK", "ERROR")</f>
        <v>OK</v>
      </c>
      <c r="AA185" s="460" t="str">
        <f>IF(ROUND(AA184,0)=ROUND('7. Network costs'!$J$268,0),"OK", "ERROR")</f>
        <v>OK</v>
      </c>
      <c r="AB185" s="460" t="str">
        <f>IF(ROUND(AB184,0)=ROUND('7. Network costs'!$J$269,0),"OK", "ERROR")</f>
        <v>OK</v>
      </c>
      <c r="AC185" s="460" t="str">
        <f>IF(ROUND(AC184,0)=ROUND('7. Network costs'!$J$270,0),"OK", "ERROR")</f>
        <v>OK</v>
      </c>
      <c r="AD185" s="460" t="str">
        <f>IF(ROUND(AD184,0)=ROUND('7. Network costs'!$J$271,0),"OK", "ERROR")</f>
        <v>OK</v>
      </c>
      <c r="AE185" s="460" t="str">
        <f>IF(ROUND(AE184,0)=ROUND('7. Network costs'!$J$272,0),"OK", "ERROR")</f>
        <v>OK</v>
      </c>
      <c r="AF185" s="460" t="str">
        <f>IF(ROUND(AF184,0)=ROUND('7. Network costs'!$J$273,0),"OK", "ERROR")</f>
        <v>OK</v>
      </c>
      <c r="AG185" s="460" t="str">
        <f>IF(ROUND(AG184,0)=ROUND('7. Network costs'!$J$274,0),"OK", "ERROR")</f>
        <v>OK</v>
      </c>
      <c r="AH185" s="460" t="str">
        <f>IF(ROUND(AH184,0)=ROUND('7. Network costs'!$J$275,0),"OK", "ERROR")</f>
        <v>OK</v>
      </c>
      <c r="AI185" s="460" t="str">
        <f>IF(ROUND(AI184,0)=ROUND('7. Network costs'!$J$276,0),"OK", "ERROR")</f>
        <v>OK</v>
      </c>
      <c r="AJ185" s="460" t="str">
        <f>IF(ROUND(AJ184,0)=ROUND('7. Network costs'!$J$277,0),"OK", "ERROR")</f>
        <v>OK</v>
      </c>
      <c r="AK185" s="460" t="str">
        <f>IF(ROUND(AK184,0)=ROUND('7. Network costs'!$J$278,0),"OK", "ERROR")</f>
        <v>OK</v>
      </c>
      <c r="AL185" s="460" t="str">
        <f>IF(ROUND(AL184,0)=ROUND('7. Network costs'!$J$279,0),"OK", "ERROR")</f>
        <v>OK</v>
      </c>
      <c r="AM185" s="460" t="str">
        <f>IF(ROUND(AM184,0)=ROUND('7. Network costs'!$J$280,0),"OK", "ERROR")</f>
        <v>OK</v>
      </c>
      <c r="AN185" s="460" t="str">
        <f>IF(ROUND(AN184,0)=ROUND('7. Network costs'!$J$281,0),"OK", "ERROR")</f>
        <v>OK</v>
      </c>
      <c r="AO185" s="460" t="str">
        <f>IF(ROUND(AO184,0)=ROUND('7. Network costs'!$J$282,0),"OK", "ERROR")</f>
        <v>OK</v>
      </c>
      <c r="AP185" s="460" t="str">
        <f>IF(ROUND(AP184,0)=ROUND('7. Network costs'!$J$283,0),"OK", "ERROR")</f>
        <v>OK</v>
      </c>
      <c r="AQ185" s="460" t="str">
        <f>IF(ROUND(AQ184,0)=ROUND('7. Network costs'!$J$284,0),"OK", "ERROR")</f>
        <v>OK</v>
      </c>
      <c r="AR185" s="460" t="str">
        <f>IF(ROUND(AR184,0)=ROUND('7. Network costs'!$J$285,0),"OK", "ERROR")</f>
        <v>OK</v>
      </c>
      <c r="AS185" s="460" t="str">
        <f>IF(ROUND(AS184,0)=ROUND('7. Network costs'!$J$286,0),"OK", "ERROR")</f>
        <v>OK</v>
      </c>
      <c r="AT185" s="460" t="str">
        <f>IF(ROUND(AT184,0)=ROUND('7. Network costs'!$J$287,0),"OK", "ERROR")</f>
        <v>OK</v>
      </c>
      <c r="AU185" s="460" t="str">
        <f>IF(ROUND(AU184,0)=ROUND('7. Network costs'!$J$288,0),"OK", "ERROR")</f>
        <v>OK</v>
      </c>
      <c r="AV185" s="460" t="str">
        <f>IF(ROUND(AV184,0)=ROUND('7. Network costs'!$J$289,0),"OK", "ERROR")</f>
        <v>OK</v>
      </c>
      <c r="AW185" s="460" t="str">
        <f>IF(ROUND(AW184,0)=ROUND('7. Network costs'!$J$290,0),"OK", "ERROR")</f>
        <v>OK</v>
      </c>
      <c r="AX185" s="460" t="str">
        <f>IF(ROUND(AX184,0)=ROUND('7. Network costs'!$J$291,0),"OK", "ERROR")</f>
        <v>OK</v>
      </c>
      <c r="AY185" s="460" t="str">
        <f>IF(ROUND(AY184,0)=ROUND('7. Network costs'!$J$292,0),"OK", "ERROR")</f>
        <v>OK</v>
      </c>
      <c r="AZ185" s="460" t="str">
        <f>IF(ROUND(AZ184,0)=ROUND('7. Network costs'!$J$293,0),"OK", "ERROR")</f>
        <v>OK</v>
      </c>
      <c r="BA185" s="460" t="str">
        <f>IF(ROUND(BA184,0)=ROUND('7. Network costs'!$J$294,0),"OK", "ERROR")</f>
        <v>OK</v>
      </c>
      <c r="BB185" s="460" t="str">
        <f>IF(ROUND(BB184,0)=ROUND('7. Network costs'!$J$295,0),"OK", "ERROR")</f>
        <v>OK</v>
      </c>
      <c r="BC185" s="460" t="str">
        <f>IF(ROUND(BC184,0)=ROUND('7. Network costs'!$J$296,0),"OK", "ERROR")</f>
        <v>OK</v>
      </c>
      <c r="BD185" s="460" t="str">
        <f>IF(ROUND(BD184,0)=ROUND('7. Network costs'!$J$297,0),"OK", "ERROR")</f>
        <v>OK</v>
      </c>
      <c r="BE185" s="460" t="str">
        <f>IF(ROUND(BE184,0)=ROUND('7. Network costs'!$J$298,0),"OK", "ERROR")</f>
        <v>OK</v>
      </c>
      <c r="BF185" s="460" t="str">
        <f>IF(ROUND(BF184,0)=ROUND('7. Network costs'!$J$299,0),"OK", "ERROR")</f>
        <v>OK</v>
      </c>
      <c r="BG185" s="460" t="str">
        <f>IF(ROUND(BG184,0)=ROUND('7. Network costs'!$J$300,0),"OK", "ERROR")</f>
        <v>OK</v>
      </c>
      <c r="BH185" s="232"/>
      <c r="BI185" s="460" t="str">
        <f>IF(ROUND(BI184,0)=ROUND('7. Network costs'!J301,0),"Ok", "Not ok")</f>
        <v>Ok</v>
      </c>
      <c r="BJ185" s="489"/>
      <c r="BK185" s="232"/>
    </row>
    <row r="186" spans="3:63">
      <c r="AH186" s="223"/>
      <c r="BG186"/>
    </row>
    <row r="187" spans="3:63" s="713" customFormat="1" ht="51">
      <c r="C187" s="705">
        <f>'C. Masterfiles'!D148</f>
        <v>2019</v>
      </c>
      <c r="D187" s="705" t="s">
        <v>285</v>
      </c>
      <c r="E187" s="705" t="str">
        <f t="shared" ref="E187:AJ187" si="27">E152</f>
        <v>TRX</v>
      </c>
      <c r="F187" s="705" t="str">
        <f t="shared" si="27"/>
        <v>Radio</v>
      </c>
      <c r="G187" s="705" t="str">
        <f t="shared" si="27"/>
        <v>BTS</v>
      </c>
      <c r="H187" s="705" t="str">
        <f t="shared" si="27"/>
        <v>Node B</v>
      </c>
      <c r="I187" s="705" t="str">
        <f t="shared" si="27"/>
        <v>BSC</v>
      </c>
      <c r="J187" s="705" t="str">
        <f t="shared" si="27"/>
        <v>RNC</v>
      </c>
      <c r="K187" s="705" t="str">
        <f t="shared" si="27"/>
        <v>MSC</v>
      </c>
      <c r="L187" s="705" t="str">
        <f t="shared" si="27"/>
        <v>HLR</v>
      </c>
      <c r="M187" s="705" t="str">
        <f t="shared" si="27"/>
        <v>PPP</v>
      </c>
      <c r="N187" s="705" t="str">
        <f t="shared" si="27"/>
        <v>SMSG</v>
      </c>
      <c r="O187" s="705" t="str">
        <f t="shared" si="27"/>
        <v>SMSC</v>
      </c>
      <c r="P187" s="705" t="str">
        <f t="shared" si="27"/>
        <v>MMSC</v>
      </c>
      <c r="Q187" s="705" t="str">
        <f t="shared" si="27"/>
        <v>VMS</v>
      </c>
      <c r="R187" s="705" t="str">
        <f t="shared" si="27"/>
        <v>NMS</v>
      </c>
      <c r="S187" s="705" t="str">
        <f t="shared" si="27"/>
        <v>OSS</v>
      </c>
      <c r="T187" s="705" t="str">
        <f t="shared" si="27"/>
        <v>GPRS</v>
      </c>
      <c r="U187" s="705" t="str">
        <f t="shared" si="27"/>
        <v>BIL</v>
      </c>
      <c r="V187" s="705" t="str">
        <f t="shared" si="27"/>
        <v>IBIL</v>
      </c>
      <c r="W187" s="705" t="str">
        <f t="shared" si="27"/>
        <v>IGW</v>
      </c>
      <c r="X187" s="705" t="str">
        <f t="shared" si="27"/>
        <v>INT</v>
      </c>
      <c r="Y187" s="705" t="str">
        <f t="shared" si="27"/>
        <v>SGSN</v>
      </c>
      <c r="Z187" s="705" t="str">
        <f t="shared" si="27"/>
        <v>GGSN</v>
      </c>
      <c r="AA187" s="705" t="str">
        <f t="shared" si="27"/>
        <v>IN/NGN</v>
      </c>
      <c r="AB187" s="705" t="str">
        <f t="shared" si="27"/>
        <v>eNodeB</v>
      </c>
      <c r="AC187" s="705" t="str">
        <f t="shared" si="27"/>
        <v>eNodeB Radio</v>
      </c>
      <c r="AD187" s="705" t="str">
        <f t="shared" si="27"/>
        <v>OTHER</v>
      </c>
      <c r="AE187" s="705" t="str">
        <f t="shared" si="27"/>
        <v>OTHER</v>
      </c>
      <c r="AF187" s="705" t="str">
        <f t="shared" si="27"/>
        <v>OTHER</v>
      </c>
      <c r="AG187" s="705" t="str">
        <f t="shared" si="27"/>
        <v>OTHER</v>
      </c>
      <c r="AH187" s="705" t="str">
        <f t="shared" si="27"/>
        <v>OTHER</v>
      </c>
      <c r="AI187" s="705" t="str">
        <f t="shared" si="27"/>
        <v>BTS-BSC</v>
      </c>
      <c r="AJ187" s="705" t="str">
        <f t="shared" si="27"/>
        <v>Node B-RNC</v>
      </c>
      <c r="AK187" s="705" t="str">
        <f t="shared" ref="AK187:BG187" si="28">AK152</f>
        <v>BSC-MSC</v>
      </c>
      <c r="AL187" s="705" t="str">
        <f t="shared" si="28"/>
        <v>RNC-MSC</v>
      </c>
      <c r="AM187" s="705" t="str">
        <f t="shared" si="28"/>
        <v>MSC-MSC</v>
      </c>
      <c r="AN187" s="705" t="str">
        <f t="shared" si="28"/>
        <v>MSC-PPP</v>
      </c>
      <c r="AO187" s="705" t="str">
        <f t="shared" si="28"/>
        <v>MSC-HLR</v>
      </c>
      <c r="AP187" s="705" t="str">
        <f t="shared" si="28"/>
        <v>MSC-SMS</v>
      </c>
      <c r="AQ187" s="705" t="str">
        <f t="shared" si="28"/>
        <v>MSC-MMS</v>
      </c>
      <c r="AR187" s="705" t="str">
        <f t="shared" si="28"/>
        <v>MSC-OSS</v>
      </c>
      <c r="AS187" s="705" t="str">
        <f t="shared" si="28"/>
        <v>MSC-GPRS</v>
      </c>
      <c r="AT187" s="705" t="str">
        <f t="shared" si="28"/>
        <v>MSC-BIL</v>
      </c>
      <c r="AU187" s="705" t="str">
        <f t="shared" si="28"/>
        <v>MSC-IBIL</v>
      </c>
      <c r="AV187" s="705" t="str">
        <f t="shared" si="28"/>
        <v>MSC-IGW</v>
      </c>
      <c r="AW187" s="705" t="str">
        <f t="shared" si="28"/>
        <v>MSC-INT</v>
      </c>
      <c r="AX187" s="705" t="str">
        <f t="shared" si="28"/>
        <v>MSC-IN/NGIN</v>
      </c>
      <c r="AY187" s="705" t="str">
        <f t="shared" si="28"/>
        <v>eNodeB-MSC</v>
      </c>
      <c r="AZ187" s="705" t="str">
        <f t="shared" si="28"/>
        <v>OTHER: complete as required</v>
      </c>
      <c r="BA187" s="705" t="str">
        <f t="shared" si="28"/>
        <v>OTHER: complete as required</v>
      </c>
      <c r="BB187" s="705" t="str">
        <f t="shared" si="28"/>
        <v>OTHER: complete as required</v>
      </c>
      <c r="BC187" s="705" t="str">
        <f t="shared" si="28"/>
        <v>OTHER: complete as required</v>
      </c>
      <c r="BD187" s="705" t="str">
        <f t="shared" si="28"/>
        <v>OTHER: complete as required</v>
      </c>
      <c r="BE187" s="705" t="str">
        <f t="shared" si="28"/>
        <v>OTHER: complete as required</v>
      </c>
      <c r="BF187" s="705" t="str">
        <f t="shared" si="28"/>
        <v>OTHER: complete as required</v>
      </c>
      <c r="BG187" s="705" t="str">
        <f t="shared" si="28"/>
        <v>OTHER: complete as required</v>
      </c>
      <c r="BH187" s="708"/>
      <c r="BI187" s="709" t="s">
        <v>426</v>
      </c>
      <c r="BJ187" s="709" t="s">
        <v>488</v>
      </c>
      <c r="BK187" s="709" t="s">
        <v>489</v>
      </c>
    </row>
    <row r="188" spans="3:63">
      <c r="C188" s="276"/>
      <c r="D188" s="276"/>
      <c r="E188" s="406" t="s">
        <v>258</v>
      </c>
      <c r="F188" s="406" t="s">
        <v>258</v>
      </c>
      <c r="G188" s="406" t="s">
        <v>258</v>
      </c>
      <c r="H188" s="406" t="s">
        <v>258</v>
      </c>
      <c r="I188" s="406" t="s">
        <v>258</v>
      </c>
      <c r="J188" s="406" t="s">
        <v>258</v>
      </c>
      <c r="K188" s="406" t="s">
        <v>258</v>
      </c>
      <c r="L188" s="406" t="s">
        <v>258</v>
      </c>
      <c r="M188" s="406" t="s">
        <v>258</v>
      </c>
      <c r="N188" s="406" t="s">
        <v>258</v>
      </c>
      <c r="O188" s="406" t="s">
        <v>258</v>
      </c>
      <c r="P188" s="406" t="s">
        <v>258</v>
      </c>
      <c r="Q188" s="406" t="s">
        <v>258</v>
      </c>
      <c r="R188" s="406" t="s">
        <v>258</v>
      </c>
      <c r="S188" s="406" t="s">
        <v>258</v>
      </c>
      <c r="T188" s="406" t="s">
        <v>258</v>
      </c>
      <c r="U188" s="406" t="s">
        <v>258</v>
      </c>
      <c r="V188" s="406" t="s">
        <v>258</v>
      </c>
      <c r="W188" s="406" t="s">
        <v>258</v>
      </c>
      <c r="X188" s="406" t="s">
        <v>258</v>
      </c>
      <c r="Y188" s="406" t="s">
        <v>258</v>
      </c>
      <c r="Z188" s="406" t="s">
        <v>258</v>
      </c>
      <c r="AA188" s="406" t="s">
        <v>258</v>
      </c>
      <c r="AB188" s="406" t="s">
        <v>258</v>
      </c>
      <c r="AC188" s="406" t="s">
        <v>258</v>
      </c>
      <c r="AD188" s="406" t="s">
        <v>258</v>
      </c>
      <c r="AE188" s="406" t="s">
        <v>258</v>
      </c>
      <c r="AF188" s="406" t="s">
        <v>258</v>
      </c>
      <c r="AG188" s="406" t="s">
        <v>258</v>
      </c>
      <c r="AH188" s="406" t="s">
        <v>258</v>
      </c>
      <c r="AI188" s="406" t="s">
        <v>258</v>
      </c>
      <c r="AJ188" s="406" t="s">
        <v>258</v>
      </c>
      <c r="AK188" s="406" t="s">
        <v>258</v>
      </c>
      <c r="AL188" s="406" t="s">
        <v>258</v>
      </c>
      <c r="AM188" s="406" t="s">
        <v>258</v>
      </c>
      <c r="AN188" s="406" t="s">
        <v>258</v>
      </c>
      <c r="AO188" s="406" t="s">
        <v>258</v>
      </c>
      <c r="AP188" s="406" t="s">
        <v>258</v>
      </c>
      <c r="AQ188" s="406" t="s">
        <v>258</v>
      </c>
      <c r="AR188" s="406" t="s">
        <v>258</v>
      </c>
      <c r="AS188" s="406" t="s">
        <v>258</v>
      </c>
      <c r="AT188" s="406" t="s">
        <v>258</v>
      </c>
      <c r="AU188" s="406" t="s">
        <v>258</v>
      </c>
      <c r="AV188" s="406" t="s">
        <v>258</v>
      </c>
      <c r="AW188" s="406" t="s">
        <v>258</v>
      </c>
      <c r="AX188" s="406" t="s">
        <v>258</v>
      </c>
      <c r="AY188" s="406" t="s">
        <v>258</v>
      </c>
      <c r="AZ188" s="406" t="s">
        <v>258</v>
      </c>
      <c r="BA188" s="406" t="s">
        <v>258</v>
      </c>
      <c r="BB188" s="406" t="s">
        <v>258</v>
      </c>
      <c r="BC188" s="406" t="s">
        <v>258</v>
      </c>
      <c r="BD188" s="406" t="s">
        <v>258</v>
      </c>
      <c r="BE188" s="406" t="s">
        <v>258</v>
      </c>
      <c r="BF188" s="406" t="s">
        <v>258</v>
      </c>
      <c r="BG188" s="406" t="s">
        <v>258</v>
      </c>
      <c r="BH188" s="321"/>
      <c r="BI188" s="407" t="str">
        <f>BI153</f>
        <v>Euro</v>
      </c>
      <c r="BJ188" s="407" t="str">
        <f>BJ153</f>
        <v>Millions</v>
      </c>
      <c r="BK188" s="407" t="str">
        <f>BK153</f>
        <v>Euro</v>
      </c>
    </row>
    <row r="189" spans="3:63">
      <c r="C189" s="256" t="str">
        <f t="shared" ref="C189:D218" si="29">C154</f>
        <v>S01</v>
      </c>
      <c r="D189" s="256" t="str">
        <f t="shared" si="29"/>
        <v>Повиквания в мрежата (On Net calls)</v>
      </c>
      <c r="E189" s="485">
        <f>'8. Routing factors'!E220*'7. Network costs'!$K$246</f>
        <v>11919195.521239782</v>
      </c>
      <c r="F189" s="485">
        <f>'8. Routing factors'!F220*'7. Network costs'!$K$247</f>
        <v>7240254.8240074553</v>
      </c>
      <c r="G189" s="485">
        <f>'8. Routing factors'!G220*'7. Network costs'!$K$248</f>
        <v>13053197.868434314</v>
      </c>
      <c r="H189" s="485">
        <f>'8. Routing factors'!H220*'7. Network costs'!$K$249</f>
        <v>3816517.4595077499</v>
      </c>
      <c r="I189" s="485">
        <f>'8. Routing factors'!I220*'7. Network costs'!$K$250</f>
        <v>14396881.039199824</v>
      </c>
      <c r="J189" s="485">
        <f>'8. Routing factors'!J220*'7. Network costs'!$K$251</f>
        <v>842195.12554887077</v>
      </c>
      <c r="K189" s="485">
        <f>'8. Routing factors'!K220*'7. Network costs'!$K$252</f>
        <v>353274.91888498503</v>
      </c>
      <c r="L189" s="485">
        <f>'8. Routing factors'!L220*'7. Network costs'!$K$253</f>
        <v>36996.907530674798</v>
      </c>
      <c r="M189" s="485">
        <f>'8. Routing factors'!M220*'7. Network costs'!$K$254</f>
        <v>1109907.2259202441</v>
      </c>
      <c r="N189" s="485">
        <f>'8. Routing factors'!N220*'7. Network costs'!$K$255</f>
        <v>0</v>
      </c>
      <c r="O189" s="485">
        <f>'8. Routing factors'!O220*'7. Network costs'!$K$256</f>
        <v>0</v>
      </c>
      <c r="P189" s="485">
        <f>'8. Routing factors'!P220*'7. Network costs'!$K$257</f>
        <v>0</v>
      </c>
      <c r="Q189" s="485">
        <f>'8. Routing factors'!Q220*'7. Network costs'!$K$258</f>
        <v>0</v>
      </c>
      <c r="R189" s="485">
        <f>'8. Routing factors'!R220*'7. Network costs'!$K$259</f>
        <v>197316.84016359897</v>
      </c>
      <c r="S189" s="485">
        <f>'8. Routing factors'!S220*'7. Network costs'!$K$260</f>
        <v>184984.53765337402</v>
      </c>
      <c r="T189" s="485">
        <f>'8. Routing factors'!T220*'7. Network costs'!$K$261</f>
        <v>0</v>
      </c>
      <c r="U189" s="485">
        <f>'8. Routing factors'!U220*'7. Network costs'!$K$262</f>
        <v>828638.10730344011</v>
      </c>
      <c r="V189" s="485">
        <f>'8. Routing factors'!V220*'7. Network costs'!$K$263</f>
        <v>0</v>
      </c>
      <c r="W189" s="485">
        <f>'8. Routing factors'!W220*'7. Network costs'!$K$264</f>
        <v>0</v>
      </c>
      <c r="X189" s="485">
        <f>'8. Routing factors'!X220*'7. Network costs'!$K$265</f>
        <v>0</v>
      </c>
      <c r="Y189" s="485">
        <f>'8. Routing factors'!Y220*'7. Network costs'!$K$266</f>
        <v>0</v>
      </c>
      <c r="Z189" s="485">
        <f>'8. Routing factors'!Z220*'7. Network costs'!$K$267</f>
        <v>0</v>
      </c>
      <c r="AA189" s="485">
        <f>'8. Routing factors'!AA220*'7. Network costs'!$K$268</f>
        <v>0</v>
      </c>
      <c r="AB189" s="485">
        <f>'8. Routing factors'!AB220*'7. Network costs'!$K$269</f>
        <v>1374763.70961755</v>
      </c>
      <c r="AC189" s="485">
        <f>'8. Routing factors'!AC220*'7. Network costs'!$K$270</f>
        <v>1891539.0294499742</v>
      </c>
      <c r="AD189" s="485">
        <f>'8. Routing factors'!AD220*'7. Network costs'!$K$271</f>
        <v>0</v>
      </c>
      <c r="AE189" s="485">
        <f>'8. Routing factors'!AE220*'7. Network costs'!$K$272</f>
        <v>0</v>
      </c>
      <c r="AF189" s="485">
        <f>'8. Routing factors'!AF220*'7. Network costs'!$K$273</f>
        <v>0</v>
      </c>
      <c r="AG189" s="485">
        <f>'8. Routing factors'!AG220*'7. Network costs'!$K$274</f>
        <v>0</v>
      </c>
      <c r="AH189" s="485">
        <f>'8. Routing factors'!AH220*'7. Network costs'!$K$275</f>
        <v>0</v>
      </c>
      <c r="AI189" s="485">
        <f>'8. Routing factors'!AI220*'7. Network costs'!$K$276</f>
        <v>6033930.3172013713</v>
      </c>
      <c r="AJ189" s="485">
        <f>'8. Routing factors'!AJ220*'7. Network costs'!$K$277</f>
        <v>14567555.93678485</v>
      </c>
      <c r="AK189" s="485">
        <f>'8. Routing factors'!AK220*'7. Network costs'!$K$278</f>
        <v>5779111.4745182069</v>
      </c>
      <c r="AL189" s="485">
        <f>'8. Routing factors'!AL220*'7. Network costs'!$K$279</f>
        <v>1701630.1907256639</v>
      </c>
      <c r="AM189" s="485">
        <f>'8. Routing factors'!AM220*'7. Network costs'!$K$280</f>
        <v>2285106.6486056685</v>
      </c>
      <c r="AN189" s="485">
        <f>'8. Routing factors'!AN220*'7. Network costs'!$K$281</f>
        <v>1965.5295916005043</v>
      </c>
      <c r="AO189" s="485">
        <f>'8. Routing factors'!AO220*'7. Network costs'!$K$282</f>
        <v>960.92557811580184</v>
      </c>
      <c r="AP189" s="485">
        <f>'8. Routing factors'!AP220*'7. Network costs'!$K$283</f>
        <v>0</v>
      </c>
      <c r="AQ189" s="485">
        <f>'8. Routing factors'!AQ220*'7. Network costs'!$K$284</f>
        <v>0</v>
      </c>
      <c r="AR189" s="485">
        <f>'8. Routing factors'!AR220*'7. Network costs'!$K$285</f>
        <v>4804.6278905790105</v>
      </c>
      <c r="AS189" s="485">
        <f>'8. Routing factors'!AS220*'7. Network costs'!$K$286</f>
        <v>0</v>
      </c>
      <c r="AT189" s="485">
        <f>'8. Routing factors'!AT220*'7. Network costs'!$K$287</f>
        <v>5380.5818205829028</v>
      </c>
      <c r="AU189" s="485">
        <f>'8. Routing factors'!AU220*'7. Network costs'!$K$288</f>
        <v>0</v>
      </c>
      <c r="AV189" s="485">
        <f>'8. Routing factors'!AV220*'7. Network costs'!$K$289</f>
        <v>0</v>
      </c>
      <c r="AW189" s="485">
        <f>'8. Routing factors'!AW220*'7. Network costs'!$K$290</f>
        <v>0</v>
      </c>
      <c r="AX189" s="485">
        <f>'8. Routing factors'!AX220*'7. Network costs'!$K$291</f>
        <v>0</v>
      </c>
      <c r="AY189" s="485">
        <f>'8. Routing factors'!AY220*'7. Network costs'!$K$292</f>
        <v>0</v>
      </c>
      <c r="AZ189" s="485">
        <f>'8. Routing factors'!AZ220*'7. Network costs'!$K$293</f>
        <v>0</v>
      </c>
      <c r="BA189" s="485">
        <f>'8. Routing factors'!BA220*'7. Network costs'!$K$294</f>
        <v>0</v>
      </c>
      <c r="BB189" s="485">
        <f>'8. Routing factors'!BB220*'7. Network costs'!$K$295</f>
        <v>0</v>
      </c>
      <c r="BC189" s="485">
        <f>'8. Routing factors'!BC220*'7. Network costs'!$K$296</f>
        <v>0</v>
      </c>
      <c r="BD189" s="485">
        <f>'8. Routing factors'!BD220*'7. Network costs'!$K$297</f>
        <v>0</v>
      </c>
      <c r="BE189" s="485">
        <f>'8. Routing factors'!BE220*'7. Network costs'!$K$298</f>
        <v>0</v>
      </c>
      <c r="BF189" s="485">
        <f>'8. Routing factors'!BF220*'7. Network costs'!$K$299</f>
        <v>0</v>
      </c>
      <c r="BG189" s="485">
        <f>'8. Routing factors'!BG220*'7. Network costs'!$K$300</f>
        <v>0</v>
      </c>
      <c r="BH189" s="245"/>
      <c r="BI189" s="351">
        <f>SUM(E189:BG189)</f>
        <v>87626109.347178474</v>
      </c>
      <c r="BJ189" s="486">
        <f>'2. Traffic'!K207</f>
        <v>5520.4040159999995</v>
      </c>
      <c r="BK189" s="487">
        <f>IF(BI189=0,"",BI189/BJ189/1000000)</f>
        <v>1.5873133396252945E-2</v>
      </c>
    </row>
    <row r="190" spans="3:63">
      <c r="C190" s="256" t="str">
        <f t="shared" si="29"/>
        <v>S02</v>
      </c>
      <c r="D190" s="256" t="str">
        <f t="shared" si="29"/>
        <v>Изходящи повиквания към фиксирана линия (Outgoing Calls to Fixed Line)</v>
      </c>
      <c r="E190" s="485">
        <f>'8. Routing factors'!E221*'7. Network costs'!$K$246</f>
        <v>95802.741747133434</v>
      </c>
      <c r="F190" s="485">
        <f>'8. Routing factors'!F221*'7. Network costs'!$K$247</f>
        <v>58194.889231557339</v>
      </c>
      <c r="G190" s="485">
        <f>'8. Routing factors'!G221*'7. Network costs'!$K$248</f>
        <v>104917.49565945291</v>
      </c>
      <c r="H190" s="485">
        <f>'8. Routing factors'!H221*'7. Network costs'!$K$249</f>
        <v>30675.965999139455</v>
      </c>
      <c r="I190" s="485">
        <f>'8. Routing factors'!I221*'7. Network costs'!$K$250</f>
        <v>115717.59802956888</v>
      </c>
      <c r="J190" s="485">
        <f>'8. Routing factors'!J221*'7. Network costs'!$K$251</f>
        <v>6769.2993180516805</v>
      </c>
      <c r="K190" s="485">
        <f>'8. Routing factors'!K221*'7. Network costs'!$K$252</f>
        <v>4259.2688943688081</v>
      </c>
      <c r="L190" s="485">
        <f>'8. Routing factors'!L221*'7. Network costs'!$K$253</f>
        <v>594.73899413559434</v>
      </c>
      <c r="M190" s="485">
        <f>'8. Routing factors'!M221*'7. Network costs'!$K$254</f>
        <v>17842.169824067834</v>
      </c>
      <c r="N190" s="485">
        <f>'8. Routing factors'!N221*'7. Network costs'!$K$255</f>
        <v>0</v>
      </c>
      <c r="O190" s="485">
        <f>'8. Routing factors'!O221*'7. Network costs'!$K$256</f>
        <v>0</v>
      </c>
      <c r="P190" s="485">
        <f>'8. Routing factors'!P221*'7. Network costs'!$K$257</f>
        <v>0</v>
      </c>
      <c r="Q190" s="485">
        <f>'8. Routing factors'!Q221*'7. Network costs'!$K$258</f>
        <v>0</v>
      </c>
      <c r="R190" s="485">
        <f>'8. Routing factors'!R221*'7. Network costs'!$K$259</f>
        <v>3171.9413020565044</v>
      </c>
      <c r="S190" s="485">
        <f>'8. Routing factors'!S221*'7. Network costs'!$K$260</f>
        <v>2973.6949706779728</v>
      </c>
      <c r="T190" s="485">
        <f>'8. Routing factors'!T221*'7. Network costs'!$K$261</f>
        <v>0</v>
      </c>
      <c r="U190" s="485">
        <f>'8. Routing factors'!U221*'7. Network costs'!$K$262</f>
        <v>13320.664545582951</v>
      </c>
      <c r="V190" s="485">
        <f>'8. Routing factors'!V221*'7. Network costs'!$K$263</f>
        <v>0</v>
      </c>
      <c r="W190" s="485">
        <f>'8. Routing factors'!W221*'7. Network costs'!$K$264</f>
        <v>23485.481701613004</v>
      </c>
      <c r="X190" s="485">
        <f>'8. Routing factors'!X221*'7. Network costs'!$K$265</f>
        <v>0</v>
      </c>
      <c r="Y190" s="485">
        <f>'8. Routing factors'!Y221*'7. Network costs'!$K$266</f>
        <v>0</v>
      </c>
      <c r="Z190" s="485">
        <f>'8. Routing factors'!Z221*'7. Network costs'!$K$267</f>
        <v>0</v>
      </c>
      <c r="AA190" s="485">
        <f>'8. Routing factors'!AA221*'7. Network costs'!$K$268</f>
        <v>0</v>
      </c>
      <c r="AB190" s="485">
        <f>'8. Routing factors'!AB221*'7. Network costs'!$K$269</f>
        <v>11049.917958063819</v>
      </c>
      <c r="AC190" s="485">
        <f>'8. Routing factors'!AC221*'7. Network costs'!$K$270</f>
        <v>15203.595311453553</v>
      </c>
      <c r="AD190" s="485">
        <f>'8. Routing factors'!AD221*'7. Network costs'!$K$271</f>
        <v>0</v>
      </c>
      <c r="AE190" s="485">
        <f>'8. Routing factors'!AE221*'7. Network costs'!$K$272</f>
        <v>0</v>
      </c>
      <c r="AF190" s="485">
        <f>'8. Routing factors'!AF221*'7. Network costs'!$K$273</f>
        <v>0</v>
      </c>
      <c r="AG190" s="485">
        <f>'8. Routing factors'!AG221*'7. Network costs'!$K$274</f>
        <v>0</v>
      </c>
      <c r="AH190" s="485">
        <f>'8. Routing factors'!AH221*'7. Network costs'!$K$275</f>
        <v>0</v>
      </c>
      <c r="AI190" s="485">
        <f>'8. Routing factors'!AI221*'7. Network costs'!$K$276</f>
        <v>48498.832565414108</v>
      </c>
      <c r="AJ190" s="485">
        <f>'8. Routing factors'!AJ221*'7. Network costs'!$K$277</f>
        <v>117089.42913234085</v>
      </c>
      <c r="AK190" s="485">
        <f>'8. Routing factors'!AK221*'7. Network costs'!$K$278</f>
        <v>46450.67891826768</v>
      </c>
      <c r="AL190" s="485">
        <f>'8. Routing factors'!AL221*'7. Network costs'!$K$279</f>
        <v>13677.16784414822</v>
      </c>
      <c r="AM190" s="485">
        <f>'8. Routing factors'!AM221*'7. Network costs'!$K$280</f>
        <v>18366.967949381822</v>
      </c>
      <c r="AN190" s="485">
        <f>'8. Routing factors'!AN221*'7. Network costs'!$K$281</f>
        <v>31.596616319431828</v>
      </c>
      <c r="AO190" s="485">
        <f>'8. Routing factors'!AO221*'7. Network costs'!$K$282</f>
        <v>15.447234645055556</v>
      </c>
      <c r="AP190" s="485">
        <f>'8. Routing factors'!AP221*'7. Network costs'!$K$283</f>
        <v>0</v>
      </c>
      <c r="AQ190" s="485">
        <f>'8. Routing factors'!AQ221*'7. Network costs'!$K$284</f>
        <v>0</v>
      </c>
      <c r="AR190" s="485">
        <f>'8. Routing factors'!AR221*'7. Network costs'!$K$285</f>
        <v>77.236173225277795</v>
      </c>
      <c r="AS190" s="485">
        <f>'8. Routing factors'!AS221*'7. Network costs'!$K$286</f>
        <v>0</v>
      </c>
      <c r="AT190" s="485">
        <f>'8. Routing factors'!AT221*'7. Network costs'!$K$287</f>
        <v>86.494846013400675</v>
      </c>
      <c r="AU190" s="485">
        <f>'8. Routing factors'!AU221*'7. Network costs'!$K$288</f>
        <v>0</v>
      </c>
      <c r="AV190" s="485">
        <f>'8. Routing factors'!AV221*'7. Network costs'!$K$289</f>
        <v>609.99152598738681</v>
      </c>
      <c r="AW190" s="485">
        <f>'8. Routing factors'!AW221*'7. Network costs'!$K$290</f>
        <v>0</v>
      </c>
      <c r="AX190" s="485">
        <f>'8. Routing factors'!AX221*'7. Network costs'!$K$291</f>
        <v>0</v>
      </c>
      <c r="AY190" s="485">
        <f>'8. Routing factors'!AY221*'7. Network costs'!$K$292</f>
        <v>0</v>
      </c>
      <c r="AZ190" s="485">
        <f>'8. Routing factors'!AZ221*'7. Network costs'!$K$293</f>
        <v>0</v>
      </c>
      <c r="BA190" s="485">
        <f>'8. Routing factors'!BA221*'7. Network costs'!$K$294</f>
        <v>0</v>
      </c>
      <c r="BB190" s="485">
        <f>'8. Routing factors'!BB221*'7. Network costs'!$K$295</f>
        <v>0</v>
      </c>
      <c r="BC190" s="485">
        <f>'8. Routing factors'!BC221*'7. Network costs'!$K$296</f>
        <v>0</v>
      </c>
      <c r="BD190" s="485">
        <f>'8. Routing factors'!BD221*'7. Network costs'!$K$297</f>
        <v>0</v>
      </c>
      <c r="BE190" s="485">
        <f>'8. Routing factors'!BE221*'7. Network costs'!$K$298</f>
        <v>0</v>
      </c>
      <c r="BF190" s="485">
        <f>'8. Routing factors'!BF221*'7. Network costs'!$K$299</f>
        <v>0</v>
      </c>
      <c r="BG190" s="485">
        <f>'8. Routing factors'!BG221*'7. Network costs'!$K$300</f>
        <v>0</v>
      </c>
      <c r="BH190" s="245"/>
      <c r="BI190" s="351">
        <f t="shared" ref="BI190:BI218" si="30">SUM(E190:BG190)</f>
        <v>748883.30629266694</v>
      </c>
      <c r="BJ190" s="486">
        <f>'2. Traffic'!K208</f>
        <v>110.40808032000001</v>
      </c>
      <c r="BK190" s="487">
        <f t="shared" ref="BK190:BK218" si="31">IF(BI190=0,"",BI190/BJ190/1000000)</f>
        <v>6.7828668347656215E-3</v>
      </c>
    </row>
    <row r="191" spans="3:63">
      <c r="C191" s="256" t="str">
        <f t="shared" si="29"/>
        <v>S03</v>
      </c>
      <c r="D191" s="256" t="str">
        <f t="shared" si="29"/>
        <v>Изходящи повиквания към други мобилни мрежи (Outgoing Calls to Other Mobile)</v>
      </c>
      <c r="E191" s="485">
        <f>'8. Routing factors'!E222*'7. Network costs'!$K$246</f>
        <v>987433.30575748533</v>
      </c>
      <c r="F191" s="485">
        <f>'8. Routing factors'!F222*'7. Network costs'!$K$247</f>
        <v>599811.34990666108</v>
      </c>
      <c r="G191" s="485">
        <f>'8. Routing factors'!G222*'7. Network costs'!$K$248</f>
        <v>1081378.5459737121</v>
      </c>
      <c r="H191" s="485">
        <f>'8. Routing factors'!H222*'7. Network costs'!$K$249</f>
        <v>316175.40334894252</v>
      </c>
      <c r="I191" s="485">
        <f>'8. Routing factors'!I222*'7. Network costs'!$K$250</f>
        <v>1192694.5750492783</v>
      </c>
      <c r="J191" s="485">
        <f>'8. Routing factors'!J222*'7. Network costs'!$K$251</f>
        <v>69770.775672875388</v>
      </c>
      <c r="K191" s="485">
        <f>'8. Routing factors'!K222*'7. Network costs'!$K$252</f>
        <v>43900.037595766029</v>
      </c>
      <c r="L191" s="485">
        <f>'8. Routing factors'!L222*'7. Network costs'!$K$253</f>
        <v>6129.9403371173703</v>
      </c>
      <c r="M191" s="485">
        <f>'8. Routing factors'!M222*'7. Network costs'!$K$254</f>
        <v>183898.21011352114</v>
      </c>
      <c r="N191" s="485">
        <f>'8. Routing factors'!N222*'7. Network costs'!$K$255</f>
        <v>0</v>
      </c>
      <c r="O191" s="485">
        <f>'8. Routing factors'!O222*'7. Network costs'!$K$256</f>
        <v>0</v>
      </c>
      <c r="P191" s="485">
        <f>'8. Routing factors'!P222*'7. Network costs'!$K$257</f>
        <v>0</v>
      </c>
      <c r="Q191" s="485">
        <f>'8. Routing factors'!Q222*'7. Network costs'!$K$258</f>
        <v>0</v>
      </c>
      <c r="R191" s="485">
        <f>'8. Routing factors'!R222*'7. Network costs'!$K$259</f>
        <v>32693.015131292654</v>
      </c>
      <c r="S191" s="485">
        <f>'8. Routing factors'!S222*'7. Network costs'!$K$260</f>
        <v>30649.701685586861</v>
      </c>
      <c r="T191" s="485">
        <f>'8. Routing factors'!T222*'7. Network costs'!$K$261</f>
        <v>0</v>
      </c>
      <c r="U191" s="485">
        <f>'8. Routing factors'!U222*'7. Network costs'!$K$262</f>
        <v>137295.3173078167</v>
      </c>
      <c r="V191" s="485">
        <f>'8. Routing factors'!V222*'7. Network costs'!$K$263</f>
        <v>0</v>
      </c>
      <c r="W191" s="485">
        <f>'8. Routing factors'!W222*'7. Network costs'!$K$264</f>
        <v>242063.49850759411</v>
      </c>
      <c r="X191" s="485">
        <f>'8. Routing factors'!X222*'7. Network costs'!$K$265</f>
        <v>0</v>
      </c>
      <c r="Y191" s="485">
        <f>'8. Routing factors'!Y222*'7. Network costs'!$K$266</f>
        <v>0</v>
      </c>
      <c r="Z191" s="485">
        <f>'8. Routing factors'!Z222*'7. Network costs'!$K$267</f>
        <v>0</v>
      </c>
      <c r="AA191" s="485">
        <f>'8. Routing factors'!AA222*'7. Network costs'!$K$268</f>
        <v>0</v>
      </c>
      <c r="AB191" s="485">
        <f>'8. Routing factors'!AB222*'7. Network costs'!$K$269</f>
        <v>113890.86385939925</v>
      </c>
      <c r="AC191" s="485">
        <f>'8. Routing factors'!AC222*'7. Network costs'!$K$270</f>
        <v>156702.57556315482</v>
      </c>
      <c r="AD191" s="485">
        <f>'8. Routing factors'!AD222*'7. Network costs'!$K$271</f>
        <v>0</v>
      </c>
      <c r="AE191" s="485">
        <f>'8. Routing factors'!AE222*'7. Network costs'!$K$272</f>
        <v>0</v>
      </c>
      <c r="AF191" s="485">
        <f>'8. Routing factors'!AF222*'7. Network costs'!$K$273</f>
        <v>0</v>
      </c>
      <c r="AG191" s="485">
        <f>'8. Routing factors'!AG222*'7. Network costs'!$K$274</f>
        <v>0</v>
      </c>
      <c r="AH191" s="485">
        <f>'8. Routing factors'!AH222*'7. Network costs'!$K$275</f>
        <v>0</v>
      </c>
      <c r="AI191" s="485">
        <f>'8. Routing factors'!AI222*'7. Network costs'!$K$276</f>
        <v>499874.65590334794</v>
      </c>
      <c r="AJ191" s="485">
        <f>'8. Routing factors'!AJ222*'7. Network costs'!$K$277</f>
        <v>1206833.9587041473</v>
      </c>
      <c r="AK191" s="485">
        <f>'8. Routing factors'!AK222*'7. Network costs'!$K$278</f>
        <v>478764.45498823101</v>
      </c>
      <c r="AL191" s="485">
        <f>'8. Routing factors'!AL222*'7. Network costs'!$K$279</f>
        <v>140969.77614058059</v>
      </c>
      <c r="AM191" s="485">
        <f>'8. Routing factors'!AM222*'7. Network costs'!$K$280</f>
        <v>189307.27396998045</v>
      </c>
      <c r="AN191" s="485">
        <f>'8. Routing factors'!AN222*'7. Network costs'!$K$281</f>
        <v>325.66449283254479</v>
      </c>
      <c r="AO191" s="485">
        <f>'8. Routing factors'!AO222*'7. Network costs'!$K$282</f>
        <v>159.21375205146626</v>
      </c>
      <c r="AP191" s="485">
        <f>'8. Routing factors'!AP222*'7. Network costs'!$K$283</f>
        <v>0</v>
      </c>
      <c r="AQ191" s="485">
        <f>'8. Routing factors'!AQ222*'7. Network costs'!$K$284</f>
        <v>0</v>
      </c>
      <c r="AR191" s="485">
        <f>'8. Routing factors'!AR222*'7. Network costs'!$K$285</f>
        <v>796.06876025733163</v>
      </c>
      <c r="AS191" s="485">
        <f>'8. Routing factors'!AS222*'7. Network costs'!$K$286</f>
        <v>0</v>
      </c>
      <c r="AT191" s="485">
        <f>'8. Routing factors'!AT222*'7. Network costs'!$K$287</f>
        <v>891.4973639838696</v>
      </c>
      <c r="AU191" s="485">
        <f>'8. Routing factors'!AU222*'7. Network costs'!$K$288</f>
        <v>0</v>
      </c>
      <c r="AV191" s="485">
        <f>'8. Routing factors'!AV222*'7. Network costs'!$K$289</f>
        <v>6287.1472987650777</v>
      </c>
      <c r="AW191" s="485">
        <f>'8. Routing factors'!AW222*'7. Network costs'!$K$290</f>
        <v>0</v>
      </c>
      <c r="AX191" s="485">
        <f>'8. Routing factors'!AX222*'7. Network costs'!$K$291</f>
        <v>0</v>
      </c>
      <c r="AY191" s="485">
        <f>'8. Routing factors'!AY222*'7. Network costs'!$K$292</f>
        <v>0</v>
      </c>
      <c r="AZ191" s="485">
        <f>'8. Routing factors'!AZ222*'7. Network costs'!$K$293</f>
        <v>0</v>
      </c>
      <c r="BA191" s="485">
        <f>'8. Routing factors'!BA222*'7. Network costs'!$K$294</f>
        <v>0</v>
      </c>
      <c r="BB191" s="485">
        <f>'8. Routing factors'!BB222*'7. Network costs'!$K$295</f>
        <v>0</v>
      </c>
      <c r="BC191" s="485">
        <f>'8. Routing factors'!BC222*'7. Network costs'!$K$296</f>
        <v>0</v>
      </c>
      <c r="BD191" s="485">
        <f>'8. Routing factors'!BD222*'7. Network costs'!$K$297</f>
        <v>0</v>
      </c>
      <c r="BE191" s="485">
        <f>'8. Routing factors'!BE222*'7. Network costs'!$K$298</f>
        <v>0</v>
      </c>
      <c r="BF191" s="485">
        <f>'8. Routing factors'!BF222*'7. Network costs'!$K$299</f>
        <v>0</v>
      </c>
      <c r="BG191" s="485">
        <f>'8. Routing factors'!BG222*'7. Network costs'!$K$300</f>
        <v>0</v>
      </c>
      <c r="BH191" s="245"/>
      <c r="BI191" s="351">
        <f t="shared" si="30"/>
        <v>7718696.8271843819</v>
      </c>
      <c r="BJ191" s="486">
        <f>'2. Traffic'!K209</f>
        <v>1104.0808032</v>
      </c>
      <c r="BK191" s="487">
        <f t="shared" si="31"/>
        <v>6.9910615281173118E-3</v>
      </c>
    </row>
    <row r="192" spans="3:63">
      <c r="C192" s="256" t="str">
        <f t="shared" si="29"/>
        <v>S04</v>
      </c>
      <c r="D192" s="256" t="str">
        <f t="shared" si="29"/>
        <v>Изходящи международни повиквания (Outgoing Calls to International)</v>
      </c>
      <c r="E192" s="485">
        <f>'8. Routing factors'!E223*'7. Network costs'!$K$246</f>
        <v>47747.663400588368</v>
      </c>
      <c r="F192" s="485">
        <f>'8. Routing factors'!F223*'7. Network costs'!$K$247</f>
        <v>29004.075791453703</v>
      </c>
      <c r="G192" s="485">
        <f>'8. Routing factors'!G223*'7. Network costs'!$K$248</f>
        <v>52290.416497710954</v>
      </c>
      <c r="H192" s="485">
        <f>'8. Routing factors'!H223*'7. Network costs'!$K$249</f>
        <v>15288.765982092887</v>
      </c>
      <c r="I192" s="485">
        <f>'8. Routing factors'!I223*'7. Network costs'!$K$250</f>
        <v>57673.139823326259</v>
      </c>
      <c r="J192" s="485">
        <f>'8. Routing factors'!J223*'7. Network costs'!$K$251</f>
        <v>3373.7888853878771</v>
      </c>
      <c r="K192" s="485">
        <f>'8. Routing factors'!K223*'7. Network costs'!$K$252</f>
        <v>2122.8008070760993</v>
      </c>
      <c r="L192" s="485">
        <f>'8. Routing factors'!L223*'7. Network costs'!$K$253</f>
        <v>296.41528817770546</v>
      </c>
      <c r="M192" s="485">
        <f>'8. Routing factors'!M223*'7. Network costs'!$K$254</f>
        <v>8892.4586453311658</v>
      </c>
      <c r="N192" s="485">
        <f>'8. Routing factors'!N223*'7. Network costs'!$K$255</f>
        <v>0</v>
      </c>
      <c r="O192" s="485">
        <f>'8. Routing factors'!O223*'7. Network costs'!$K$256</f>
        <v>0</v>
      </c>
      <c r="P192" s="485">
        <f>'8. Routing factors'!P223*'7. Network costs'!$K$257</f>
        <v>0</v>
      </c>
      <c r="Q192" s="485">
        <f>'8. Routing factors'!Q223*'7. Network costs'!$K$258</f>
        <v>0</v>
      </c>
      <c r="R192" s="485">
        <f>'8. Routing factors'!R223*'7. Network costs'!$K$259</f>
        <v>1580.8815369477632</v>
      </c>
      <c r="S192" s="485">
        <f>'8. Routing factors'!S223*'7. Network costs'!$K$260</f>
        <v>1482.0764408885277</v>
      </c>
      <c r="T192" s="485">
        <f>'8. Routing factors'!T223*'7. Network costs'!$K$261</f>
        <v>0</v>
      </c>
      <c r="U192" s="485">
        <f>'8. Routing factors'!U223*'7. Network costs'!$K$262</f>
        <v>6638.9603825057229</v>
      </c>
      <c r="V192" s="485">
        <f>'8. Routing factors'!V223*'7. Network costs'!$K$263</f>
        <v>0</v>
      </c>
      <c r="W192" s="485">
        <f>'8. Routing factors'!W223*'7. Network costs'!$K$264</f>
        <v>0</v>
      </c>
      <c r="X192" s="485">
        <f>'8. Routing factors'!X223*'7. Network costs'!$K$265</f>
        <v>6293.7219270645683</v>
      </c>
      <c r="Y192" s="485">
        <f>'8. Routing factors'!Y223*'7. Network costs'!$K$266</f>
        <v>0</v>
      </c>
      <c r="Z192" s="485">
        <f>'8. Routing factors'!Z223*'7. Network costs'!$K$267</f>
        <v>0</v>
      </c>
      <c r="AA192" s="485">
        <f>'8. Routing factors'!AA223*'7. Network costs'!$K$268</f>
        <v>0</v>
      </c>
      <c r="AB192" s="485">
        <f>'8. Routing factors'!AB223*'7. Network costs'!$K$269</f>
        <v>5507.2303114073948</v>
      </c>
      <c r="AC192" s="485">
        <f>'8. Routing factors'!AC223*'7. Network costs'!$K$270</f>
        <v>7577.4047607752173</v>
      </c>
      <c r="AD192" s="485">
        <f>'8. Routing factors'!AD223*'7. Network costs'!$K$271</f>
        <v>0</v>
      </c>
      <c r="AE192" s="485">
        <f>'8. Routing factors'!AE223*'7. Network costs'!$K$272</f>
        <v>0</v>
      </c>
      <c r="AF192" s="485">
        <f>'8. Routing factors'!AF223*'7. Network costs'!$K$273</f>
        <v>0</v>
      </c>
      <c r="AG192" s="485">
        <f>'8. Routing factors'!AG223*'7. Network costs'!$K$274</f>
        <v>0</v>
      </c>
      <c r="AH192" s="485">
        <f>'8. Routing factors'!AH223*'7. Network costs'!$K$275</f>
        <v>0</v>
      </c>
      <c r="AI192" s="485">
        <f>'8. Routing factors'!AI223*'7. Network costs'!$K$276</f>
        <v>24171.603968987409</v>
      </c>
      <c r="AJ192" s="485">
        <f>'8. Routing factors'!AJ223*'7. Network costs'!$K$277</f>
        <v>58356.854386637002</v>
      </c>
      <c r="AK192" s="485">
        <f>'8. Routing factors'!AK223*'7. Network costs'!$K$278</f>
        <v>23150.813236350979</v>
      </c>
      <c r="AL192" s="485">
        <f>'8. Routing factors'!AL223*'7. Network costs'!$K$279</f>
        <v>6816.6400521129162</v>
      </c>
      <c r="AM192" s="485">
        <f>'8. Routing factors'!AM223*'7. Network costs'!$K$280</f>
        <v>9154.0157133625926</v>
      </c>
      <c r="AN192" s="485">
        <f>'8. Routing factors'!AN223*'7. Network costs'!$K$281</f>
        <v>15.747614035930338</v>
      </c>
      <c r="AO192" s="485">
        <f>'8. Routing factors'!AO223*'7. Network costs'!$K$282</f>
        <v>7.6988335286770511</v>
      </c>
      <c r="AP192" s="485">
        <f>'8. Routing factors'!AP223*'7. Network costs'!$K$283</f>
        <v>0</v>
      </c>
      <c r="AQ192" s="485">
        <f>'8. Routing factors'!AQ223*'7. Network costs'!$K$284</f>
        <v>0</v>
      </c>
      <c r="AR192" s="485">
        <f>'8. Routing factors'!AR223*'7. Network costs'!$K$285</f>
        <v>38.494167643385268</v>
      </c>
      <c r="AS192" s="485">
        <f>'8. Routing factors'!AS223*'7. Network costs'!$K$286</f>
        <v>0</v>
      </c>
      <c r="AT192" s="485">
        <f>'8. Routing factors'!AT223*'7. Network costs'!$K$287</f>
        <v>43.108649272630558</v>
      </c>
      <c r="AU192" s="485">
        <f>'8. Routing factors'!AU223*'7. Network costs'!$K$288</f>
        <v>0</v>
      </c>
      <c r="AV192" s="485">
        <f>'8. Routing factors'!AV223*'7. Network costs'!$K$289</f>
        <v>0</v>
      </c>
      <c r="AW192" s="485">
        <f>'8. Routing factors'!AW223*'7. Network costs'!$K$290</f>
        <v>408.66918243438863</v>
      </c>
      <c r="AX192" s="485">
        <f>'8. Routing factors'!AX223*'7. Network costs'!$K$291</f>
        <v>0</v>
      </c>
      <c r="AY192" s="485">
        <f>'8. Routing factors'!AY223*'7. Network costs'!$K$292</f>
        <v>0</v>
      </c>
      <c r="AZ192" s="485">
        <f>'8. Routing factors'!AZ223*'7. Network costs'!$K$293</f>
        <v>0</v>
      </c>
      <c r="BA192" s="485">
        <f>'8. Routing factors'!BA223*'7. Network costs'!$K$294</f>
        <v>0</v>
      </c>
      <c r="BB192" s="485">
        <f>'8. Routing factors'!BB223*'7. Network costs'!$K$295</f>
        <v>0</v>
      </c>
      <c r="BC192" s="485">
        <f>'8. Routing factors'!BC223*'7. Network costs'!$K$296</f>
        <v>0</v>
      </c>
      <c r="BD192" s="485">
        <f>'8. Routing factors'!BD223*'7. Network costs'!$K$297</f>
        <v>0</v>
      </c>
      <c r="BE192" s="485">
        <f>'8. Routing factors'!BE223*'7. Network costs'!$K$298</f>
        <v>0</v>
      </c>
      <c r="BF192" s="485">
        <f>'8. Routing factors'!BF223*'7. Network costs'!$K$299</f>
        <v>0</v>
      </c>
      <c r="BG192" s="485">
        <f>'8. Routing factors'!BG223*'7. Network costs'!$K$300</f>
        <v>0</v>
      </c>
      <c r="BH192" s="245"/>
      <c r="BI192" s="351">
        <f t="shared" si="30"/>
        <v>367933.44628510007</v>
      </c>
      <c r="BJ192" s="486">
        <f>'2. Traffic'!K210</f>
        <v>55.204040160000005</v>
      </c>
      <c r="BK192" s="487">
        <f t="shared" si="31"/>
        <v>6.6649731653463107E-3</v>
      </c>
    </row>
    <row r="193" spans="3:63">
      <c r="C193" s="256" t="str">
        <f t="shared" si="29"/>
        <v>S05</v>
      </c>
      <c r="D193" s="256" t="str">
        <f t="shared" si="29"/>
        <v>Входящи повиквания от фиксирана линия (Incoming calls from fixed)</v>
      </c>
      <c r="E193" s="485">
        <f>'8. Routing factors'!E224*'7. Network costs'!$K$246</f>
        <v>48179.275015361156</v>
      </c>
      <c r="F193" s="485">
        <f>'8. Routing factors'!F224*'7. Network costs'!$K$247</f>
        <v>29266.256076221056</v>
      </c>
      <c r="G193" s="485">
        <f>'8. Routing factors'!G224*'7. Network costs'!$K$248</f>
        <v>52763.092006716921</v>
      </c>
      <c r="H193" s="485">
        <f>'8. Routing factors'!H224*'7. Network costs'!$K$249</f>
        <v>15426.96769718107</v>
      </c>
      <c r="I193" s="485">
        <f>'8. Routing factors'!I224*'7. Network costs'!$K$250</f>
        <v>58194.472077835198</v>
      </c>
      <c r="J193" s="485">
        <f>'8. Routing factors'!J224*'7. Network costs'!$K$251</f>
        <v>3404.2860105876589</v>
      </c>
      <c r="K193" s="485">
        <f>'8. Routing factors'!K224*'7. Network costs'!$K$252</f>
        <v>2141.9897143215962</v>
      </c>
      <c r="L193" s="485">
        <f>'8. Routing factors'!L224*'7. Network costs'!$K$253</f>
        <v>299.09471313930783</v>
      </c>
      <c r="M193" s="485">
        <f>'8. Routing factors'!M224*'7. Network costs'!$K$254</f>
        <v>8972.8413941792351</v>
      </c>
      <c r="N193" s="485">
        <f>'8. Routing factors'!N224*'7. Network costs'!$K$255</f>
        <v>0</v>
      </c>
      <c r="O193" s="485">
        <f>'8. Routing factors'!O224*'7. Network costs'!$K$256</f>
        <v>0</v>
      </c>
      <c r="P193" s="485">
        <f>'8. Routing factors'!P224*'7. Network costs'!$K$257</f>
        <v>0</v>
      </c>
      <c r="Q193" s="485">
        <f>'8. Routing factors'!Q224*'7. Network costs'!$K$258</f>
        <v>0</v>
      </c>
      <c r="R193" s="485">
        <f>'8. Routing factors'!R224*'7. Network costs'!$K$259</f>
        <v>1595.1718034096423</v>
      </c>
      <c r="S193" s="485">
        <f>'8. Routing factors'!S224*'7. Network costs'!$K$260</f>
        <v>1495.4735656965395</v>
      </c>
      <c r="T193" s="485">
        <f>'8. Routing factors'!T224*'7. Network costs'!$K$261</f>
        <v>0</v>
      </c>
      <c r="U193" s="485">
        <f>'8. Routing factors'!U224*'7. Network costs'!$K$262</f>
        <v>0</v>
      </c>
      <c r="V193" s="485">
        <f>'8. Routing factors'!V224*'7. Network costs'!$K$263</f>
        <v>17882.581142018131</v>
      </c>
      <c r="W193" s="485">
        <f>'8. Routing factors'!W224*'7. Network costs'!$K$264</f>
        <v>11810.867425452378</v>
      </c>
      <c r="X193" s="485">
        <f>'8. Routing factors'!X224*'7. Network costs'!$K$265</f>
        <v>0</v>
      </c>
      <c r="Y193" s="485">
        <f>'8. Routing factors'!Y224*'7. Network costs'!$K$266</f>
        <v>0</v>
      </c>
      <c r="Z193" s="485">
        <f>'8. Routing factors'!Z224*'7. Network costs'!$K$267</f>
        <v>0</v>
      </c>
      <c r="AA193" s="485">
        <f>'8. Routing factors'!AA224*'7. Network costs'!$K$268</f>
        <v>0</v>
      </c>
      <c r="AB193" s="485">
        <f>'8. Routing factors'!AB224*'7. Network costs'!$K$269</f>
        <v>5557.0125289724738</v>
      </c>
      <c r="AC193" s="485">
        <f>'8. Routing factors'!AC224*'7. Network costs'!$K$270</f>
        <v>7645.9001733600562</v>
      </c>
      <c r="AD193" s="485">
        <f>'8. Routing factors'!AD224*'7. Network costs'!$K$271</f>
        <v>0</v>
      </c>
      <c r="AE193" s="485">
        <f>'8. Routing factors'!AE224*'7. Network costs'!$K$272</f>
        <v>0</v>
      </c>
      <c r="AF193" s="485">
        <f>'8. Routing factors'!AF224*'7. Network costs'!$K$273</f>
        <v>0</v>
      </c>
      <c r="AG193" s="485">
        <f>'8. Routing factors'!AG224*'7. Network costs'!$K$274</f>
        <v>0</v>
      </c>
      <c r="AH193" s="485">
        <f>'8. Routing factors'!AH224*'7. Network costs'!$K$275</f>
        <v>0</v>
      </c>
      <c r="AI193" s="485">
        <f>'8. Routing factors'!AI224*'7. Network costs'!$K$276</f>
        <v>24390.101467664474</v>
      </c>
      <c r="AJ193" s="485">
        <f>'8. Routing factors'!AJ224*'7. Network costs'!$K$277</f>
        <v>58884.367030419417</v>
      </c>
      <c r="AK193" s="485">
        <f>'8. Routing factors'!AK224*'7. Network costs'!$K$278</f>
        <v>23360.083369643438</v>
      </c>
      <c r="AL193" s="485">
        <f>'8. Routing factors'!AL224*'7. Network costs'!$K$279</f>
        <v>6878.258586103444</v>
      </c>
      <c r="AM193" s="485">
        <f>'8. Routing factors'!AM224*'7. Network costs'!$K$280</f>
        <v>9236.762788765056</v>
      </c>
      <c r="AN193" s="485">
        <f>'8. Routing factors'!AN224*'7. Network costs'!$K$281</f>
        <v>15.88996347543784</v>
      </c>
      <c r="AO193" s="485">
        <f>'8. Routing factors'!AO224*'7. Network costs'!$K$282</f>
        <v>7.7684265879918302</v>
      </c>
      <c r="AP193" s="485">
        <f>'8. Routing factors'!AP224*'7. Network costs'!$K$283</f>
        <v>0</v>
      </c>
      <c r="AQ193" s="485">
        <f>'8. Routing factors'!AQ224*'7. Network costs'!$K$284</f>
        <v>0</v>
      </c>
      <c r="AR193" s="485">
        <f>'8. Routing factors'!AR224*'7. Network costs'!$K$285</f>
        <v>38.842132939959164</v>
      </c>
      <c r="AS193" s="485">
        <f>'8. Routing factors'!AS224*'7. Network costs'!$K$286</f>
        <v>0</v>
      </c>
      <c r="AT193" s="485">
        <f>'8. Routing factors'!AT224*'7. Network costs'!$K$287</f>
        <v>0</v>
      </c>
      <c r="AU193" s="485">
        <f>'8. Routing factors'!AU224*'7. Network costs'!$K$288</f>
        <v>31.668180536162662</v>
      </c>
      <c r="AV193" s="485">
        <f>'8. Routing factors'!AV224*'7. Network costs'!$K$289</f>
        <v>306.76522353772293</v>
      </c>
      <c r="AW193" s="485">
        <f>'8. Routing factors'!AW224*'7. Network costs'!$K$290</f>
        <v>0</v>
      </c>
      <c r="AX193" s="485">
        <f>'8. Routing factors'!AX224*'7. Network costs'!$K$291</f>
        <v>0</v>
      </c>
      <c r="AY193" s="485">
        <f>'8. Routing factors'!AY224*'7. Network costs'!$K$292</f>
        <v>0</v>
      </c>
      <c r="AZ193" s="485">
        <f>'8. Routing factors'!AZ224*'7. Network costs'!$K$293</f>
        <v>0</v>
      </c>
      <c r="BA193" s="485">
        <f>'8. Routing factors'!BA224*'7. Network costs'!$K$294</f>
        <v>0</v>
      </c>
      <c r="BB193" s="485">
        <f>'8. Routing factors'!BB224*'7. Network costs'!$K$295</f>
        <v>0</v>
      </c>
      <c r="BC193" s="485">
        <f>'8. Routing factors'!BC224*'7. Network costs'!$K$296</f>
        <v>0</v>
      </c>
      <c r="BD193" s="485">
        <f>'8. Routing factors'!BD224*'7. Network costs'!$K$297</f>
        <v>0</v>
      </c>
      <c r="BE193" s="485">
        <f>'8. Routing factors'!BE224*'7. Network costs'!$K$298</f>
        <v>0</v>
      </c>
      <c r="BF193" s="485">
        <f>'8. Routing factors'!BF224*'7. Network costs'!$K$299</f>
        <v>0</v>
      </c>
      <c r="BG193" s="485">
        <f>'8. Routing factors'!BG224*'7. Network costs'!$K$300</f>
        <v>0</v>
      </c>
      <c r="BH193" s="245"/>
      <c r="BI193" s="351">
        <f t="shared" si="30"/>
        <v>387785.78851412557</v>
      </c>
      <c r="BJ193" s="486">
        <f>'2. Traffic'!K211</f>
        <v>55.204040160000005</v>
      </c>
      <c r="BK193" s="487">
        <f t="shared" si="31"/>
        <v>7.0245907254286285E-3</v>
      </c>
    </row>
    <row r="194" spans="3:63">
      <c r="C194" s="256" t="str">
        <f t="shared" si="29"/>
        <v>S06</v>
      </c>
      <c r="D194" s="256" t="str">
        <f t="shared" si="29"/>
        <v>Входящи повиквания от други мобилни мрежи (Incoming calls from other mobile)</v>
      </c>
      <c r="E194" s="485">
        <f>'8. Routing factors'!E225*'7. Network costs'!$K$246</f>
        <v>971163.93818328984</v>
      </c>
      <c r="F194" s="485">
        <f>'8. Routing factors'!F225*'7. Network costs'!$K$247</f>
        <v>589928.6051481989</v>
      </c>
      <c r="G194" s="485">
        <f>'8. Routing factors'!G225*'7. Network costs'!$K$248</f>
        <v>1063561.2970023509</v>
      </c>
      <c r="H194" s="485">
        <f>'8. Routing factors'!H225*'7. Network costs'!$K$249</f>
        <v>310965.964063261</v>
      </c>
      <c r="I194" s="485">
        <f>'8. Routing factors'!I225*'7. Network costs'!$K$250</f>
        <v>1173043.2362377523</v>
      </c>
      <c r="J194" s="485">
        <f>'8. Routing factors'!J225*'7. Network costs'!$K$251</f>
        <v>68621.202948580903</v>
      </c>
      <c r="K194" s="485">
        <f>'8. Routing factors'!K225*'7. Network costs'!$K$252</f>
        <v>43176.722062451481</v>
      </c>
      <c r="L194" s="485">
        <f>'8. Routing factors'!L225*'7. Network costs'!$K$253</f>
        <v>6028.9408549539203</v>
      </c>
      <c r="M194" s="485">
        <f>'8. Routing factors'!M225*'7. Network costs'!$K$254</f>
        <v>180868.22564861763</v>
      </c>
      <c r="N194" s="485">
        <f>'8. Routing factors'!N225*'7. Network costs'!$K$255</f>
        <v>0</v>
      </c>
      <c r="O194" s="485">
        <f>'8. Routing factors'!O225*'7. Network costs'!$K$256</f>
        <v>0</v>
      </c>
      <c r="P194" s="485">
        <f>'8. Routing factors'!P225*'7. Network costs'!$K$257</f>
        <v>0</v>
      </c>
      <c r="Q194" s="485">
        <f>'8. Routing factors'!Q225*'7. Network costs'!$K$258</f>
        <v>0</v>
      </c>
      <c r="R194" s="485">
        <f>'8. Routing factors'!R225*'7. Network costs'!$K$259</f>
        <v>32154.351226420917</v>
      </c>
      <c r="S194" s="485">
        <f>'8. Routing factors'!S225*'7. Network costs'!$K$260</f>
        <v>30144.704274769607</v>
      </c>
      <c r="T194" s="485">
        <f>'8. Routing factors'!T225*'7. Network costs'!$K$261</f>
        <v>0</v>
      </c>
      <c r="U194" s="485">
        <f>'8. Routing factors'!U225*'7. Network costs'!$K$262</f>
        <v>0</v>
      </c>
      <c r="V194" s="485">
        <f>'8. Routing factors'!V225*'7. Network costs'!$K$263</f>
        <v>360464.49269374454</v>
      </c>
      <c r="W194" s="485">
        <f>'8. Routing factors'!W225*'7. Network costs'!$K$264</f>
        <v>238075.15822116364</v>
      </c>
      <c r="X194" s="485">
        <f>'8. Routing factors'!X225*'7. Network costs'!$K$265</f>
        <v>0</v>
      </c>
      <c r="Y194" s="485">
        <f>'8. Routing factors'!Y225*'7. Network costs'!$K$266</f>
        <v>0</v>
      </c>
      <c r="Z194" s="485">
        <f>'8. Routing factors'!Z225*'7. Network costs'!$K$267</f>
        <v>0</v>
      </c>
      <c r="AA194" s="485">
        <f>'8. Routing factors'!AA225*'7. Network costs'!$K$268</f>
        <v>0</v>
      </c>
      <c r="AB194" s="485">
        <f>'8. Routing factors'!AB225*'7. Network costs'!$K$269</f>
        <v>112014.34995545534</v>
      </c>
      <c r="AC194" s="485">
        <f>'8. Routing factors'!AC225*'7. Network costs'!$K$270</f>
        <v>154120.67784227093</v>
      </c>
      <c r="AD194" s="485">
        <f>'8. Routing factors'!AD225*'7. Network costs'!$K$271</f>
        <v>0</v>
      </c>
      <c r="AE194" s="485">
        <f>'8. Routing factors'!AE225*'7. Network costs'!$K$272</f>
        <v>0</v>
      </c>
      <c r="AF194" s="485">
        <f>'8. Routing factors'!AF225*'7. Network costs'!$K$273</f>
        <v>0</v>
      </c>
      <c r="AG194" s="485">
        <f>'8. Routing factors'!AG225*'7. Network costs'!$K$274</f>
        <v>0</v>
      </c>
      <c r="AH194" s="485">
        <f>'8. Routing factors'!AH225*'7. Network costs'!$K$275</f>
        <v>0</v>
      </c>
      <c r="AI194" s="485">
        <f>'8. Routing factors'!AI225*'7. Network costs'!$K$276</f>
        <v>491638.51026141288</v>
      </c>
      <c r="AJ194" s="485">
        <f>'8. Routing factors'!AJ225*'7. Network costs'!$K$277</f>
        <v>1186949.6534445458</v>
      </c>
      <c r="AK194" s="485">
        <f>'8. Routing factors'!AK225*'7. Network costs'!$K$278</f>
        <v>470876.12991934182</v>
      </c>
      <c r="AL194" s="485">
        <f>'8. Routing factors'!AL225*'7. Network costs'!$K$279</f>
        <v>138647.09865794925</v>
      </c>
      <c r="AM194" s="485">
        <f>'8. Routing factors'!AM225*'7. Network costs'!$K$280</f>
        <v>186188.16748782282</v>
      </c>
      <c r="AN194" s="485">
        <f>'8. Routing factors'!AN225*'7. Network costs'!$K$281</f>
        <v>320.29870730671411</v>
      </c>
      <c r="AO194" s="485">
        <f>'8. Routing factors'!AO225*'7. Network costs'!$K$282</f>
        <v>156.59047912772684</v>
      </c>
      <c r="AP194" s="485">
        <f>'8. Routing factors'!AP225*'7. Network costs'!$K$283</f>
        <v>0</v>
      </c>
      <c r="AQ194" s="485">
        <f>'8. Routing factors'!AQ225*'7. Network costs'!$K$284</f>
        <v>0</v>
      </c>
      <c r="AR194" s="485">
        <f>'8. Routing factors'!AR225*'7. Network costs'!$K$285</f>
        <v>782.95239563863447</v>
      </c>
      <c r="AS194" s="485">
        <f>'8. Routing factors'!AS225*'7. Network costs'!$K$286</f>
        <v>0</v>
      </c>
      <c r="AT194" s="485">
        <f>'8. Routing factors'!AT225*'7. Network costs'!$K$287</f>
        <v>0</v>
      </c>
      <c r="AU194" s="485">
        <f>'8. Routing factors'!AU225*'7. Network costs'!$K$288</f>
        <v>638.34490898406887</v>
      </c>
      <c r="AV194" s="485">
        <f>'8. Routing factors'!AV225*'7. Network costs'!$K$289</f>
        <v>6183.5576084028999</v>
      </c>
      <c r="AW194" s="485">
        <f>'8. Routing factors'!AW225*'7. Network costs'!$K$290</f>
        <v>0</v>
      </c>
      <c r="AX194" s="485">
        <f>'8. Routing factors'!AX225*'7. Network costs'!$K$291</f>
        <v>0</v>
      </c>
      <c r="AY194" s="485">
        <f>'8. Routing factors'!AY225*'7. Network costs'!$K$292</f>
        <v>0</v>
      </c>
      <c r="AZ194" s="485">
        <f>'8. Routing factors'!AZ225*'7. Network costs'!$K$293</f>
        <v>0</v>
      </c>
      <c r="BA194" s="485">
        <f>'8. Routing factors'!BA225*'7. Network costs'!$K$294</f>
        <v>0</v>
      </c>
      <c r="BB194" s="485">
        <f>'8. Routing factors'!BB225*'7. Network costs'!$K$295</f>
        <v>0</v>
      </c>
      <c r="BC194" s="485">
        <f>'8. Routing factors'!BC225*'7. Network costs'!$K$296</f>
        <v>0</v>
      </c>
      <c r="BD194" s="485">
        <f>'8. Routing factors'!BD225*'7. Network costs'!$K$297</f>
        <v>0</v>
      </c>
      <c r="BE194" s="485">
        <f>'8. Routing factors'!BE225*'7. Network costs'!$K$298</f>
        <v>0</v>
      </c>
      <c r="BF194" s="485">
        <f>'8. Routing factors'!BF225*'7. Network costs'!$K$299</f>
        <v>0</v>
      </c>
      <c r="BG194" s="485">
        <f>'8. Routing factors'!BG225*'7. Network costs'!$K$300</f>
        <v>0</v>
      </c>
      <c r="BH194" s="245"/>
      <c r="BI194" s="351">
        <f t="shared" si="30"/>
        <v>7816713.170233815</v>
      </c>
      <c r="BJ194" s="486">
        <f>'2. Traffic'!K212</f>
        <v>1104.0808032</v>
      </c>
      <c r="BK194" s="487">
        <f t="shared" si="31"/>
        <v>7.0798379498840424E-3</v>
      </c>
    </row>
    <row r="195" spans="3:63">
      <c r="C195" s="256" t="str">
        <f t="shared" si="29"/>
        <v>S07</v>
      </c>
      <c r="D195" s="256" t="str">
        <f t="shared" si="29"/>
        <v>Входящи международни повиквания (Incoming calls from international)</v>
      </c>
      <c r="E195" s="485">
        <f>'8. Routing factors'!E226*'7. Network costs'!$K$246</f>
        <v>282524.07588930422</v>
      </c>
      <c r="F195" s="485">
        <f>'8. Routing factors'!F226*'7. Network costs'!$K$247</f>
        <v>171617.81596003342</v>
      </c>
      <c r="G195" s="485">
        <f>'8. Routing factors'!G226*'7. Network costs'!$K$248</f>
        <v>309403.65552423184</v>
      </c>
      <c r="H195" s="485">
        <f>'8. Routing factors'!H226*'7. Network costs'!$K$249</f>
        <v>90463.997040856193</v>
      </c>
      <c r="I195" s="485">
        <f>'8. Routing factors'!I226*'7. Network costs'!$K$250</f>
        <v>341253.35925902287</v>
      </c>
      <c r="J195" s="485">
        <f>'8. Routing factors'!J226*'7. Network costs'!$K$251</f>
        <v>19962.790201751952</v>
      </c>
      <c r="K195" s="485">
        <f>'8. Routing factors'!K226*'7. Network costs'!$K$252</f>
        <v>12560.663571839914</v>
      </c>
      <c r="L195" s="485">
        <f>'8. Routing factors'!L226*'7. Network costs'!$K$253</f>
        <v>1753.8964089044009</v>
      </c>
      <c r="M195" s="485">
        <f>'8. Routing factors'!M226*'7. Network costs'!$K$254</f>
        <v>52616.89226713204</v>
      </c>
      <c r="N195" s="485">
        <f>'8. Routing factors'!N226*'7. Network costs'!$K$255</f>
        <v>0</v>
      </c>
      <c r="O195" s="485">
        <f>'8. Routing factors'!O226*'7. Network costs'!$K$256</f>
        <v>0</v>
      </c>
      <c r="P195" s="485">
        <f>'8. Routing factors'!P226*'7. Network costs'!$K$257</f>
        <v>0</v>
      </c>
      <c r="Q195" s="485">
        <f>'8. Routing factors'!Q226*'7. Network costs'!$K$258</f>
        <v>0</v>
      </c>
      <c r="R195" s="485">
        <f>'8. Routing factors'!R226*'7. Network costs'!$K$259</f>
        <v>9354.1141808234752</v>
      </c>
      <c r="S195" s="485">
        <f>'8. Routing factors'!S226*'7. Network costs'!$K$260</f>
        <v>8769.4820445220066</v>
      </c>
      <c r="T195" s="485">
        <f>'8. Routing factors'!T226*'7. Network costs'!$K$261</f>
        <v>0</v>
      </c>
      <c r="U195" s="485">
        <f>'8. Routing factors'!U226*'7. Network costs'!$K$262</f>
        <v>0</v>
      </c>
      <c r="V195" s="485">
        <f>'8. Routing factors'!V226*'7. Network costs'!$K$263</f>
        <v>104863.75542291456</v>
      </c>
      <c r="W195" s="485">
        <f>'8. Routing factors'!W226*'7. Network costs'!$K$264</f>
        <v>0</v>
      </c>
      <c r="X195" s="485">
        <f>'8. Routing factors'!X226*'7. Network costs'!$K$265</f>
        <v>37240.104430455904</v>
      </c>
      <c r="Y195" s="485">
        <f>'8. Routing factors'!Y226*'7. Network costs'!$K$266</f>
        <v>0</v>
      </c>
      <c r="Z195" s="485">
        <f>'8. Routing factors'!Z226*'7. Network costs'!$K$267</f>
        <v>0</v>
      </c>
      <c r="AA195" s="485">
        <f>'8. Routing factors'!AA226*'7. Network costs'!$K$268</f>
        <v>0</v>
      </c>
      <c r="AB195" s="485">
        <f>'8. Routing factors'!AB226*'7. Network costs'!$K$269</f>
        <v>32586.414572503803</v>
      </c>
      <c r="AC195" s="485">
        <f>'8. Routing factors'!AC226*'7. Network costs'!$K$270</f>
        <v>44835.68671657455</v>
      </c>
      <c r="AD195" s="485">
        <f>'8. Routing factors'!AD226*'7. Network costs'!$K$271</f>
        <v>0</v>
      </c>
      <c r="AE195" s="485">
        <f>'8. Routing factors'!AE226*'7. Network costs'!$K$272</f>
        <v>0</v>
      </c>
      <c r="AF195" s="485">
        <f>'8. Routing factors'!AF226*'7. Network costs'!$K$273</f>
        <v>0</v>
      </c>
      <c r="AG195" s="485">
        <f>'8. Routing factors'!AG226*'7. Network costs'!$K$274</f>
        <v>0</v>
      </c>
      <c r="AH195" s="485">
        <f>'8. Routing factors'!AH226*'7. Network costs'!$K$275</f>
        <v>0</v>
      </c>
      <c r="AI195" s="485">
        <f>'8. Routing factors'!AI226*'7. Network costs'!$K$276</f>
        <v>143023.96363999363</v>
      </c>
      <c r="AJ195" s="485">
        <f>'8. Routing factors'!AJ226*'7. Network costs'!$K$277</f>
        <v>345298.91481952905</v>
      </c>
      <c r="AK195" s="485">
        <f>'8. Routing factors'!AK226*'7. Network costs'!$K$278</f>
        <v>136983.92025619699</v>
      </c>
      <c r="AL195" s="485">
        <f>'8. Routing factors'!AL226*'7. Network costs'!$K$279</f>
        <v>40334.223587776425</v>
      </c>
      <c r="AM195" s="485">
        <f>'8. Routing factors'!AM226*'7. Network costs'!$K$280</f>
        <v>54164.531746742352</v>
      </c>
      <c r="AN195" s="485">
        <f>'8. Routing factors'!AN226*'7. Network costs'!$K$281</f>
        <v>93.179012041620268</v>
      </c>
      <c r="AO195" s="485">
        <f>'8. Routing factors'!AO226*'7. Network costs'!$K$282</f>
        <v>45.55418366479212</v>
      </c>
      <c r="AP195" s="485">
        <f>'8. Routing factors'!AP226*'7. Network costs'!$K$283</f>
        <v>0</v>
      </c>
      <c r="AQ195" s="485">
        <f>'8. Routing factors'!AQ226*'7. Network costs'!$K$284</f>
        <v>0</v>
      </c>
      <c r="AR195" s="485">
        <f>'8. Routing factors'!AR226*'7. Network costs'!$K$285</f>
        <v>227.77091832396064</v>
      </c>
      <c r="AS195" s="485">
        <f>'8. Routing factors'!AS226*'7. Network costs'!$K$286</f>
        <v>0</v>
      </c>
      <c r="AT195" s="485">
        <f>'8. Routing factors'!AT226*'7. Network costs'!$K$287</f>
        <v>0</v>
      </c>
      <c r="AU195" s="485">
        <f>'8. Routing factors'!AU226*'7. Network costs'!$K$288</f>
        <v>185.70274123515551</v>
      </c>
      <c r="AV195" s="485">
        <f>'8. Routing factors'!AV226*'7. Network costs'!$K$289</f>
        <v>0</v>
      </c>
      <c r="AW195" s="485">
        <f>'8. Routing factors'!AW226*'7. Network costs'!$K$290</f>
        <v>2418.1054084897983</v>
      </c>
      <c r="AX195" s="485">
        <f>'8. Routing factors'!AX226*'7. Network costs'!$K$291</f>
        <v>0</v>
      </c>
      <c r="AY195" s="485">
        <f>'8. Routing factors'!AY226*'7. Network costs'!$K$292</f>
        <v>0</v>
      </c>
      <c r="AZ195" s="485">
        <f>'8. Routing factors'!AZ226*'7. Network costs'!$K$293</f>
        <v>0</v>
      </c>
      <c r="BA195" s="485">
        <f>'8. Routing factors'!BA226*'7. Network costs'!$K$294</f>
        <v>0</v>
      </c>
      <c r="BB195" s="485">
        <f>'8. Routing factors'!BB226*'7. Network costs'!$K$295</f>
        <v>0</v>
      </c>
      <c r="BC195" s="485">
        <f>'8. Routing factors'!BC226*'7. Network costs'!$K$296</f>
        <v>0</v>
      </c>
      <c r="BD195" s="485">
        <f>'8. Routing factors'!BD226*'7. Network costs'!$K$297</f>
        <v>0</v>
      </c>
      <c r="BE195" s="485">
        <f>'8. Routing factors'!BE226*'7. Network costs'!$K$298</f>
        <v>0</v>
      </c>
      <c r="BF195" s="485">
        <f>'8. Routing factors'!BF226*'7. Network costs'!$K$299</f>
        <v>0</v>
      </c>
      <c r="BG195" s="485">
        <f>'8. Routing factors'!BG226*'7. Network costs'!$K$300</f>
        <v>0</v>
      </c>
      <c r="BH195" s="245"/>
      <c r="BI195" s="351">
        <f t="shared" si="30"/>
        <v>2242582.5698048649</v>
      </c>
      <c r="BJ195" s="486">
        <f>'2. Traffic'!K213</f>
        <v>331.22424096000009</v>
      </c>
      <c r="BK195" s="487">
        <f t="shared" si="31"/>
        <v>6.7705870901993781E-3</v>
      </c>
    </row>
    <row r="196" spans="3:63">
      <c r="C196" s="256" t="str">
        <f t="shared" si="29"/>
        <v>S08</v>
      </c>
      <c r="D196" s="256" t="str">
        <f t="shared" si="29"/>
        <v>Изходящи повиквания от чужди абонати в роуминг в мрежата на предприятието (Roaming Calls Outbound)</v>
      </c>
      <c r="E196" s="485">
        <f>'8. Routing factors'!E227*'7. Network costs'!$K$246</f>
        <v>88283.117012688977</v>
      </c>
      <c r="F196" s="485">
        <f>'8. Routing factors'!F227*'7. Network costs'!$K$247</f>
        <v>53627.131352154393</v>
      </c>
      <c r="G196" s="485">
        <f>'8. Routing factors'!G227*'7. Network costs'!$K$248</f>
        <v>96682.447465120858</v>
      </c>
      <c r="H196" s="485">
        <f>'8. Routing factors'!H227*'7. Network costs'!$K$249</f>
        <v>28268.187803302917</v>
      </c>
      <c r="I196" s="485">
        <f>'8. Routing factors'!I227*'7. Network costs'!$K$250</f>
        <v>106634.84218683557</v>
      </c>
      <c r="J196" s="485">
        <f>'8. Routing factors'!J227*'7. Network costs'!$K$251</f>
        <v>6237.9722426613507</v>
      </c>
      <c r="K196" s="485">
        <f>'8. Routing factors'!K227*'7. Network costs'!$K$252</f>
        <v>3924.9558763418058</v>
      </c>
      <c r="L196" s="485">
        <f>'8. Routing factors'!L227*'7. Network costs'!$K$253</f>
        <v>548.05751123352024</v>
      </c>
      <c r="M196" s="485">
        <f>'8. Routing factors'!M227*'7. Network costs'!$K$254</f>
        <v>16441.72533700561</v>
      </c>
      <c r="N196" s="485">
        <f>'8. Routing factors'!N227*'7. Network costs'!$K$255</f>
        <v>0</v>
      </c>
      <c r="O196" s="485">
        <f>'8. Routing factors'!O227*'7. Network costs'!$K$256</f>
        <v>0</v>
      </c>
      <c r="P196" s="485">
        <f>'8. Routing factors'!P227*'7. Network costs'!$K$257</f>
        <v>0</v>
      </c>
      <c r="Q196" s="485">
        <f>'8. Routing factors'!Q227*'7. Network costs'!$K$258</f>
        <v>0</v>
      </c>
      <c r="R196" s="485">
        <f>'8. Routing factors'!R227*'7. Network costs'!$K$259</f>
        <v>2922.9733932454424</v>
      </c>
      <c r="S196" s="485">
        <f>'8. Routing factors'!S227*'7. Network costs'!$K$260</f>
        <v>2740.2875561676019</v>
      </c>
      <c r="T196" s="485">
        <f>'8. Routing factors'!T227*'7. Network costs'!$K$261</f>
        <v>0</v>
      </c>
      <c r="U196" s="485">
        <f>'8. Routing factors'!U227*'7. Network costs'!$K$262</f>
        <v>0</v>
      </c>
      <c r="V196" s="485">
        <f>'8. Routing factors'!V227*'7. Network costs'!$K$263</f>
        <v>32767.823985444782</v>
      </c>
      <c r="W196" s="485">
        <f>'8. Routing factors'!W227*'7. Network costs'!$K$264</f>
        <v>0</v>
      </c>
      <c r="X196" s="485">
        <f>'8. Routing factors'!X227*'7. Network costs'!$K$265</f>
        <v>11636.78701239904</v>
      </c>
      <c r="Y196" s="485">
        <f>'8. Routing factors'!Y227*'7. Network costs'!$K$266</f>
        <v>0</v>
      </c>
      <c r="Z196" s="485">
        <f>'8. Routing factors'!Z227*'7. Network costs'!$K$267</f>
        <v>0</v>
      </c>
      <c r="AA196" s="485">
        <f>'8. Routing factors'!AA227*'7. Network costs'!$K$268</f>
        <v>0</v>
      </c>
      <c r="AB196" s="485">
        <f>'8. Routing factors'!AB227*'7. Network costs'!$K$269</f>
        <v>10182.602108060759</v>
      </c>
      <c r="AC196" s="485">
        <f>'8. Routing factors'!AC227*'7. Network costs'!$K$270</f>
        <v>14010.254397910117</v>
      </c>
      <c r="AD196" s="485">
        <f>'8. Routing factors'!AD227*'7. Network costs'!$K$271</f>
        <v>0</v>
      </c>
      <c r="AE196" s="485">
        <f>'8. Routing factors'!AE227*'7. Network costs'!$K$272</f>
        <v>0</v>
      </c>
      <c r="AF196" s="485">
        <f>'8. Routing factors'!AF227*'7. Network costs'!$K$273</f>
        <v>0</v>
      </c>
      <c r="AG196" s="485">
        <f>'8. Routing factors'!AG227*'7. Network costs'!$K$274</f>
        <v>0</v>
      </c>
      <c r="AH196" s="485">
        <f>'8. Routing factors'!AH227*'7. Network costs'!$K$275</f>
        <v>0</v>
      </c>
      <c r="AI196" s="485">
        <f>'8. Routing factors'!AI227*'7. Network costs'!$K$276</f>
        <v>44692.125008827083</v>
      </c>
      <c r="AJ196" s="485">
        <f>'8. Routing factors'!AJ227*'7. Network costs'!$K$277</f>
        <v>107898.9972992991</v>
      </c>
      <c r="AK196" s="485">
        <f>'8. Routing factors'!AK227*'7. Network costs'!$K$278</f>
        <v>42804.732385260504</v>
      </c>
      <c r="AL196" s="485">
        <f>'8. Routing factors'!AL227*'7. Network costs'!$K$279</f>
        <v>12603.637298545826</v>
      </c>
      <c r="AM196" s="485">
        <f>'8. Routing factors'!AM227*'7. Network costs'!$K$280</f>
        <v>16925.331687515103</v>
      </c>
      <c r="AN196" s="485">
        <f>'8. Routing factors'!AN227*'7. Network costs'!$K$281</f>
        <v>29.116575630956852</v>
      </c>
      <c r="AO196" s="485">
        <f>'8. Routing factors'!AO227*'7. Network costs'!$K$282</f>
        <v>14.234770308467789</v>
      </c>
      <c r="AP196" s="485">
        <f>'8. Routing factors'!AP227*'7. Network costs'!$K$283</f>
        <v>0</v>
      </c>
      <c r="AQ196" s="485">
        <f>'8. Routing factors'!AQ227*'7. Network costs'!$K$284</f>
        <v>0</v>
      </c>
      <c r="AR196" s="485">
        <f>'8. Routing factors'!AR227*'7. Network costs'!$K$285</f>
        <v>71.173851542338966</v>
      </c>
      <c r="AS196" s="485">
        <f>'8. Routing factors'!AS227*'7. Network costs'!$K$286</f>
        <v>0</v>
      </c>
      <c r="AT196" s="485">
        <f>'8. Routing factors'!AT227*'7. Network costs'!$K$287</f>
        <v>0</v>
      </c>
      <c r="AU196" s="485">
        <f>'8. Routing factors'!AU227*'7. Network costs'!$K$288</f>
        <v>58.028388491973466</v>
      </c>
      <c r="AV196" s="485">
        <f>'8. Routing factors'!AV227*'7. Network costs'!$K$289</f>
        <v>0</v>
      </c>
      <c r="AW196" s="485">
        <f>'8. Routing factors'!AW227*'7. Network costs'!$K$290</f>
        <v>755.60952479803439</v>
      </c>
      <c r="AX196" s="485">
        <f>'8. Routing factors'!AX227*'7. Network costs'!$K$291</f>
        <v>0</v>
      </c>
      <c r="AY196" s="485">
        <f>'8. Routing factors'!AY227*'7. Network costs'!$K$292</f>
        <v>0</v>
      </c>
      <c r="AZ196" s="485">
        <f>'8. Routing factors'!AZ227*'7. Network costs'!$K$293</f>
        <v>0</v>
      </c>
      <c r="BA196" s="485">
        <f>'8. Routing factors'!BA227*'7. Network costs'!$K$294</f>
        <v>0</v>
      </c>
      <c r="BB196" s="485">
        <f>'8. Routing factors'!BB227*'7. Network costs'!$K$295</f>
        <v>0</v>
      </c>
      <c r="BC196" s="485">
        <f>'8. Routing factors'!BC227*'7. Network costs'!$K$296</f>
        <v>0</v>
      </c>
      <c r="BD196" s="485">
        <f>'8. Routing factors'!BD227*'7. Network costs'!$K$297</f>
        <v>0</v>
      </c>
      <c r="BE196" s="485">
        <f>'8. Routing factors'!BE227*'7. Network costs'!$K$298</f>
        <v>0</v>
      </c>
      <c r="BF196" s="485">
        <f>'8. Routing factors'!BF227*'7. Network costs'!$K$299</f>
        <v>0</v>
      </c>
      <c r="BG196" s="485">
        <f>'8. Routing factors'!BG227*'7. Network costs'!$K$300</f>
        <v>0</v>
      </c>
      <c r="BH196" s="245"/>
      <c r="BI196" s="351">
        <f t="shared" si="30"/>
        <v>700762.15203079197</v>
      </c>
      <c r="BJ196" s="486">
        <f>'2. Traffic'!K214</f>
        <v>110.40808032000001</v>
      </c>
      <c r="BK196" s="487">
        <f t="shared" si="31"/>
        <v>6.347018714570038E-3</v>
      </c>
    </row>
    <row r="197" spans="3:63">
      <c r="C197" s="256" t="str">
        <f t="shared" si="29"/>
        <v>S09</v>
      </c>
      <c r="D197" s="256" t="str">
        <f t="shared" si="29"/>
        <v>Входящи повиквания от чужди абонати в роуминг в мрежата на предприятието (Roaming Calls Inbound)</v>
      </c>
      <c r="E197" s="485">
        <f>'8. Routing factors'!E228*'7. Network costs'!$K$246</f>
        <v>96839.728535884191</v>
      </c>
      <c r="F197" s="485">
        <f>'8. Routing factors'!F228*'7. Network costs'!$K$247</f>
        <v>58824.801593201679</v>
      </c>
      <c r="G197" s="485">
        <f>'8. Routing factors'!G228*'7. Network costs'!$K$248</f>
        <v>106053.14224872104</v>
      </c>
      <c r="H197" s="485">
        <f>'8. Routing factors'!H228*'7. Network costs'!$K$249</f>
        <v>31008.008390548646</v>
      </c>
      <c r="I197" s="485">
        <f>'8. Routing factors'!I228*'7. Network costs'!$K$250</f>
        <v>116970.14694616837</v>
      </c>
      <c r="J197" s="485">
        <f>'8. Routing factors'!J228*'7. Network costs'!$K$251</f>
        <v>6842.5714795149424</v>
      </c>
      <c r="K197" s="485">
        <f>'8. Routing factors'!K228*'7. Network costs'!$K$252</f>
        <v>4305.3720172298999</v>
      </c>
      <c r="L197" s="485">
        <f>'8. Routing factors'!L228*'7. Network costs'!$K$253</f>
        <v>601.17656020548168</v>
      </c>
      <c r="M197" s="485">
        <f>'8. Routing factors'!M228*'7. Network costs'!$K$254</f>
        <v>18035.296806164453</v>
      </c>
      <c r="N197" s="485">
        <f>'8. Routing factors'!N228*'7. Network costs'!$K$255</f>
        <v>0</v>
      </c>
      <c r="O197" s="485">
        <f>'8. Routing factors'!O228*'7. Network costs'!$K$256</f>
        <v>0</v>
      </c>
      <c r="P197" s="485">
        <f>'8. Routing factors'!P228*'7. Network costs'!$K$257</f>
        <v>0</v>
      </c>
      <c r="Q197" s="485">
        <f>'8. Routing factors'!Q228*'7. Network costs'!$K$258</f>
        <v>0</v>
      </c>
      <c r="R197" s="485">
        <f>'8. Routing factors'!R228*'7. Network costs'!$K$259</f>
        <v>3206.2749877625702</v>
      </c>
      <c r="S197" s="485">
        <f>'8. Routing factors'!S228*'7. Network costs'!$K$260</f>
        <v>3005.8828010274092</v>
      </c>
      <c r="T197" s="485">
        <f>'8. Routing factors'!T228*'7. Network costs'!$K$261</f>
        <v>0</v>
      </c>
      <c r="U197" s="485">
        <f>'8. Routing factors'!U228*'7. Network costs'!$K$262</f>
        <v>0</v>
      </c>
      <c r="V197" s="485">
        <f>'8. Routing factors'!V228*'7. Network costs'!$K$263</f>
        <v>35943.760107677423</v>
      </c>
      <c r="W197" s="485">
        <f>'8. Routing factors'!W228*'7. Network costs'!$K$264</f>
        <v>0</v>
      </c>
      <c r="X197" s="485">
        <f>'8. Routing factors'!X228*'7. Network costs'!$K$265</f>
        <v>12764.652330395806</v>
      </c>
      <c r="Y197" s="485">
        <f>'8. Routing factors'!Y228*'7. Network costs'!$K$266</f>
        <v>0</v>
      </c>
      <c r="Z197" s="485">
        <f>'8. Routing factors'!Z228*'7. Network costs'!$K$267</f>
        <v>0</v>
      </c>
      <c r="AA197" s="485">
        <f>'8. Routing factors'!AA228*'7. Network costs'!$K$268</f>
        <v>0</v>
      </c>
      <c r="AB197" s="485">
        <f>'8. Routing factors'!AB228*'7. Network costs'!$K$269</f>
        <v>11169.524336026743</v>
      </c>
      <c r="AC197" s="485">
        <f>'8. Routing factors'!AC228*'7. Network costs'!$K$270</f>
        <v>15368.161869695736</v>
      </c>
      <c r="AD197" s="485">
        <f>'8. Routing factors'!AD228*'7. Network costs'!$K$271</f>
        <v>0</v>
      </c>
      <c r="AE197" s="485">
        <f>'8. Routing factors'!AE228*'7. Network costs'!$K$272</f>
        <v>0</v>
      </c>
      <c r="AF197" s="485">
        <f>'8. Routing factors'!AF228*'7. Network costs'!$K$273</f>
        <v>0</v>
      </c>
      <c r="AG197" s="485">
        <f>'8. Routing factors'!AG228*'7. Network costs'!$K$274</f>
        <v>0</v>
      </c>
      <c r="AH197" s="485">
        <f>'8. Routing factors'!AH228*'7. Network costs'!$K$275</f>
        <v>0</v>
      </c>
      <c r="AI197" s="485">
        <f>'8. Routing factors'!AI228*'7. Network costs'!$K$276</f>
        <v>49023.792996848468</v>
      </c>
      <c r="AJ197" s="485">
        <f>'8. Routing factors'!AJ228*'7. Network costs'!$K$277</f>
        <v>118356.82700528576</v>
      </c>
      <c r="AK197" s="485">
        <f>'8. Routing factors'!AK228*'7. Network costs'!$K$278</f>
        <v>46953.469751685436</v>
      </c>
      <c r="AL197" s="485">
        <f>'8. Routing factors'!AL228*'7. Network costs'!$K$279</f>
        <v>13825.212066090678</v>
      </c>
      <c r="AM197" s="485">
        <f>'8. Routing factors'!AM228*'7. Network costs'!$K$280</f>
        <v>18565.775444507479</v>
      </c>
      <c r="AN197" s="485">
        <f>'8. Routing factors'!AN228*'7. Network costs'!$K$281</f>
        <v>31.938624002040324</v>
      </c>
      <c r="AO197" s="485">
        <f>'8. Routing factors'!AO228*'7. Network costs'!$K$282</f>
        <v>15.614438400997486</v>
      </c>
      <c r="AP197" s="485">
        <f>'8. Routing factors'!AP228*'7. Network costs'!$K$283</f>
        <v>0</v>
      </c>
      <c r="AQ197" s="485">
        <f>'8. Routing factors'!AQ228*'7. Network costs'!$K$284</f>
        <v>0</v>
      </c>
      <c r="AR197" s="485">
        <f>'8. Routing factors'!AR228*'7. Network costs'!$K$285</f>
        <v>78.072192004987457</v>
      </c>
      <c r="AS197" s="485">
        <f>'8. Routing factors'!AS228*'7. Network costs'!$K$286</f>
        <v>0</v>
      </c>
      <c r="AT197" s="485">
        <f>'8. Routing factors'!AT228*'7. Network costs'!$K$287</f>
        <v>0</v>
      </c>
      <c r="AU197" s="485">
        <f>'8. Routing factors'!AU228*'7. Network costs'!$K$288</f>
        <v>63.652639135179726</v>
      </c>
      <c r="AV197" s="485">
        <f>'8. Routing factors'!AV228*'7. Network costs'!$K$289</f>
        <v>0</v>
      </c>
      <c r="AW197" s="485">
        <f>'8. Routing factors'!AW228*'7. Network costs'!$K$290</f>
        <v>828.84501291512993</v>
      </c>
      <c r="AX197" s="485">
        <f>'8. Routing factors'!AX228*'7. Network costs'!$K$291</f>
        <v>0</v>
      </c>
      <c r="AY197" s="485">
        <f>'8. Routing factors'!AY228*'7. Network costs'!$K$292</f>
        <v>0</v>
      </c>
      <c r="AZ197" s="485">
        <f>'8. Routing factors'!AZ228*'7. Network costs'!$K$293</f>
        <v>0</v>
      </c>
      <c r="BA197" s="485">
        <f>'8. Routing factors'!BA228*'7. Network costs'!$K$294</f>
        <v>0</v>
      </c>
      <c r="BB197" s="485">
        <f>'8. Routing factors'!BB228*'7. Network costs'!$K$295</f>
        <v>0</v>
      </c>
      <c r="BC197" s="485">
        <f>'8. Routing factors'!BC228*'7. Network costs'!$K$296</f>
        <v>0</v>
      </c>
      <c r="BD197" s="485">
        <f>'8. Routing factors'!BD228*'7. Network costs'!$K$297</f>
        <v>0</v>
      </c>
      <c r="BE197" s="485">
        <f>'8. Routing factors'!BE228*'7. Network costs'!$K$298</f>
        <v>0</v>
      </c>
      <c r="BF197" s="485">
        <f>'8. Routing factors'!BF228*'7. Network costs'!$K$299</f>
        <v>0</v>
      </c>
      <c r="BG197" s="485">
        <f>'8. Routing factors'!BG228*'7. Network costs'!$K$300</f>
        <v>0</v>
      </c>
      <c r="BH197" s="245"/>
      <c r="BI197" s="351">
        <f t="shared" si="30"/>
        <v>768681.70118110045</v>
      </c>
      <c r="BJ197" s="486">
        <f>'2. Traffic'!K215</f>
        <v>110.40808032000001</v>
      </c>
      <c r="BK197" s="487">
        <f t="shared" si="31"/>
        <v>6.9621869971219549E-3</v>
      </c>
    </row>
    <row r="198" spans="3:63">
      <c r="C198" s="256" t="str">
        <f t="shared" si="29"/>
        <v>S10</v>
      </c>
      <c r="D198" s="256" t="str">
        <f t="shared" si="29"/>
        <v>Гласова поща (Voice mail)</v>
      </c>
      <c r="E198" s="485">
        <f>'8. Routing factors'!E229*'7. Network costs'!$K$246</f>
        <v>109278.12803574705</v>
      </c>
      <c r="F198" s="485">
        <f>'8. Routing factors'!F229*'7. Network costs'!$K$247</f>
        <v>66380.444238826021</v>
      </c>
      <c r="G198" s="485">
        <f>'8. Routing factors'!G229*'7. Network costs'!$K$248</f>
        <v>119674.94160162368</v>
      </c>
      <c r="H198" s="485">
        <f>'8. Routing factors'!H229*'7. Network costs'!$K$249</f>
        <v>34990.774574303745</v>
      </c>
      <c r="I198" s="485">
        <f>'8. Routing factors'!I229*'7. Network costs'!$K$250</f>
        <v>131994.16073958768</v>
      </c>
      <c r="J198" s="485">
        <f>'8. Routing factors'!J229*'7. Network costs'!$K$251</f>
        <v>7721.4528947704239</v>
      </c>
      <c r="K198" s="485">
        <f>'8. Routing factors'!K229*'7. Network costs'!$K$252</f>
        <v>3238.9116991107139</v>
      </c>
      <c r="L198" s="485">
        <f>'8. Routing factors'!L229*'7. Network costs'!$K$253</f>
        <v>678.39356957595169</v>
      </c>
      <c r="M198" s="485">
        <f>'8. Routing factors'!M229*'7. Network costs'!$K$254</f>
        <v>20351.807087278554</v>
      </c>
      <c r="N198" s="485">
        <f>'8. Routing factors'!N229*'7. Network costs'!$K$255</f>
        <v>0</v>
      </c>
      <c r="O198" s="485">
        <f>'8. Routing factors'!O229*'7. Network costs'!$K$256</f>
        <v>0</v>
      </c>
      <c r="P198" s="485">
        <f>'8. Routing factors'!P229*'7. Network costs'!$K$257</f>
        <v>0</v>
      </c>
      <c r="Q198" s="485">
        <f>'8. Routing factors'!Q229*'7. Network costs'!$K$258</f>
        <v>324349.86214485846</v>
      </c>
      <c r="R198" s="485">
        <f>'8. Routing factors'!R229*'7. Network costs'!$K$259</f>
        <v>3618.0990377384101</v>
      </c>
      <c r="S198" s="485">
        <f>'8. Routing factors'!S229*'7. Network costs'!$K$260</f>
        <v>3391.9678478797591</v>
      </c>
      <c r="T198" s="485">
        <f>'8. Routing factors'!T229*'7. Network costs'!$K$261</f>
        <v>0</v>
      </c>
      <c r="U198" s="485">
        <f>'8. Routing factors'!U229*'7. Network costs'!$K$262</f>
        <v>15194.31760706374</v>
      </c>
      <c r="V198" s="485">
        <f>'8. Routing factors'!V229*'7. Network costs'!$K$263</f>
        <v>0</v>
      </c>
      <c r="W198" s="485">
        <f>'8. Routing factors'!W229*'7. Network costs'!$K$264</f>
        <v>0</v>
      </c>
      <c r="X198" s="485">
        <f>'8. Routing factors'!X229*'7. Network costs'!$K$265</f>
        <v>0</v>
      </c>
      <c r="Y198" s="485">
        <f>'8. Routing factors'!Y229*'7. Network costs'!$K$266</f>
        <v>0</v>
      </c>
      <c r="Z198" s="485">
        <f>'8. Routing factors'!Z229*'7. Network costs'!$K$267</f>
        <v>0</v>
      </c>
      <c r="AA198" s="485">
        <f>'8. Routing factors'!AA229*'7. Network costs'!$K$268</f>
        <v>0</v>
      </c>
      <c r="AB198" s="485">
        <f>'8. Routing factors'!AB229*'7. Network costs'!$K$269</f>
        <v>12604.173193633358</v>
      </c>
      <c r="AC198" s="485">
        <f>'8. Routing factors'!AC229*'7. Network costs'!$K$270</f>
        <v>17342.096945763216</v>
      </c>
      <c r="AD198" s="485">
        <f>'8. Routing factors'!AD229*'7. Network costs'!$K$271</f>
        <v>0</v>
      </c>
      <c r="AE198" s="485">
        <f>'8. Routing factors'!AE229*'7. Network costs'!$K$272</f>
        <v>0</v>
      </c>
      <c r="AF198" s="485">
        <f>'8. Routing factors'!AF229*'7. Network costs'!$K$273</f>
        <v>0</v>
      </c>
      <c r="AG198" s="485">
        <f>'8. Routing factors'!AG229*'7. Network costs'!$K$274</f>
        <v>0</v>
      </c>
      <c r="AH198" s="485">
        <f>'8. Routing factors'!AH229*'7. Network costs'!$K$275</f>
        <v>0</v>
      </c>
      <c r="AI198" s="485">
        <f>'8. Routing factors'!AI229*'7. Network costs'!$K$276</f>
        <v>55320.563253359724</v>
      </c>
      <c r="AJ198" s="485">
        <f>'8. Routing factors'!AJ229*'7. Network costs'!$K$277</f>
        <v>133558.95034955334</v>
      </c>
      <c r="AK198" s="485">
        <f>'8. Routing factors'!AK229*'7. Network costs'!$K$278</f>
        <v>52984.321175022262</v>
      </c>
      <c r="AL198" s="485">
        <f>'8. Routing factors'!AL229*'7. Network costs'!$K$279</f>
        <v>15600.965813527491</v>
      </c>
      <c r="AM198" s="485">
        <f>'8. Routing factors'!AM229*'7. Network costs'!$K$280</f>
        <v>20950.422071412846</v>
      </c>
      <c r="AN198" s="485">
        <f>'8. Routing factors'!AN229*'7. Network costs'!$K$281</f>
        <v>36.040921383698915</v>
      </c>
      <c r="AO198" s="485">
        <f>'8. Routing factors'!AO229*'7. Network costs'!$K$282</f>
        <v>17.62000600980835</v>
      </c>
      <c r="AP198" s="485">
        <f>'8. Routing factors'!AP229*'7. Network costs'!$K$283</f>
        <v>0</v>
      </c>
      <c r="AQ198" s="485">
        <f>'8. Routing factors'!AQ229*'7. Network costs'!$K$284</f>
        <v>0</v>
      </c>
      <c r="AR198" s="485">
        <f>'8. Routing factors'!AR229*'7. Network costs'!$K$285</f>
        <v>88.100030049041777</v>
      </c>
      <c r="AS198" s="485">
        <f>'8. Routing factors'!AS229*'7. Network costs'!$K$286</f>
        <v>0</v>
      </c>
      <c r="AT198" s="485">
        <f>'8. Routing factors'!AT229*'7. Network costs'!$K$287</f>
        <v>98.66100577823434</v>
      </c>
      <c r="AU198" s="485">
        <f>'8. Routing factors'!AU229*'7. Network costs'!$K$288</f>
        <v>0</v>
      </c>
      <c r="AV198" s="485">
        <f>'8. Routing factors'!AV229*'7. Network costs'!$K$289</f>
        <v>0</v>
      </c>
      <c r="AW198" s="485">
        <f>'8. Routing factors'!AW229*'7. Network costs'!$K$290</f>
        <v>0</v>
      </c>
      <c r="AX198" s="485">
        <f>'8. Routing factors'!AX229*'7. Network costs'!$K$291</f>
        <v>0</v>
      </c>
      <c r="AY198" s="485">
        <f>'8. Routing factors'!AY229*'7. Network costs'!$K$292</f>
        <v>0</v>
      </c>
      <c r="AZ198" s="485">
        <f>'8. Routing factors'!AZ229*'7. Network costs'!$K$293</f>
        <v>0</v>
      </c>
      <c r="BA198" s="485">
        <f>'8. Routing factors'!BA229*'7. Network costs'!$K$294</f>
        <v>0</v>
      </c>
      <c r="BB198" s="485">
        <f>'8. Routing factors'!BB229*'7. Network costs'!$K$295</f>
        <v>0</v>
      </c>
      <c r="BC198" s="485">
        <f>'8. Routing factors'!BC229*'7. Network costs'!$K$296</f>
        <v>0</v>
      </c>
      <c r="BD198" s="485">
        <f>'8. Routing factors'!BD229*'7. Network costs'!$K$297</f>
        <v>0</v>
      </c>
      <c r="BE198" s="485">
        <f>'8. Routing factors'!BE229*'7. Network costs'!$K$298</f>
        <v>0</v>
      </c>
      <c r="BF198" s="485">
        <f>'8. Routing factors'!BF229*'7. Network costs'!$K$299</f>
        <v>0</v>
      </c>
      <c r="BG198" s="485">
        <f>'8. Routing factors'!BG229*'7. Network costs'!$K$300</f>
        <v>0</v>
      </c>
      <c r="BH198" s="245"/>
      <c r="BI198" s="351">
        <f t="shared" si="30"/>
        <v>1149465.1758438572</v>
      </c>
      <c r="BJ198" s="486">
        <f>'2. Traffic'!K216</f>
        <v>55.204040160000005</v>
      </c>
      <c r="BK198" s="487">
        <f t="shared" si="31"/>
        <v>2.082212049176687E-2</v>
      </c>
    </row>
    <row r="199" spans="3:63">
      <c r="C199" s="256" t="str">
        <f t="shared" si="29"/>
        <v>S11</v>
      </c>
      <c r="D199" s="256" t="str">
        <f t="shared" si="29"/>
        <v>Повиквания към центъра за обслужване на клиенти (Help desk call)</v>
      </c>
      <c r="E199" s="485">
        <f>'8. Routing factors'!E230*'7. Network costs'!$K$246</f>
        <v>41638.420219332424</v>
      </c>
      <c r="F199" s="485">
        <f>'8. Routing factors'!F230*'7. Network costs'!$K$247</f>
        <v>25293.047028203571</v>
      </c>
      <c r="G199" s="485">
        <f>'8. Routing factors'!G230*'7. Network costs'!$K$248</f>
        <v>45599.934750917506</v>
      </c>
      <c r="H199" s="485">
        <f>'8. Routing factors'!H230*'7. Network costs'!$K$249</f>
        <v>13332.590900973257</v>
      </c>
      <c r="I199" s="485">
        <f>'8. Routing factors'!I230*'7. Network costs'!$K$250</f>
        <v>50293.946557861986</v>
      </c>
      <c r="J199" s="485">
        <f>'8. Routing factors'!J230*'7. Network costs'!$K$251</f>
        <v>2942.1175684036207</v>
      </c>
      <c r="K199" s="485">
        <f>'8. Routing factors'!K230*'7. Network costs'!$K$252</f>
        <v>1234.1277143470784</v>
      </c>
      <c r="L199" s="485">
        <f>'8. Routing factors'!L230*'7. Network costs'!$K$253</f>
        <v>258.48938879019016</v>
      </c>
      <c r="M199" s="485">
        <f>'8. Routing factors'!M230*'7. Network costs'!$K$254</f>
        <v>7754.6816637057063</v>
      </c>
      <c r="N199" s="485">
        <f>'8. Routing factors'!N230*'7. Network costs'!$K$255</f>
        <v>0</v>
      </c>
      <c r="O199" s="485">
        <f>'8. Routing factors'!O230*'7. Network costs'!$K$256</f>
        <v>0</v>
      </c>
      <c r="P199" s="485">
        <f>'8. Routing factors'!P230*'7. Network costs'!$K$257</f>
        <v>0</v>
      </c>
      <c r="Q199" s="485">
        <f>'8. Routing factors'!Q230*'7. Network costs'!$K$258</f>
        <v>0</v>
      </c>
      <c r="R199" s="485">
        <f>'8. Routing factors'!R230*'7. Network costs'!$K$259</f>
        <v>1378.6100735476814</v>
      </c>
      <c r="S199" s="485">
        <f>'8. Routing factors'!S230*'7. Network costs'!$K$260</f>
        <v>1292.4469439509512</v>
      </c>
      <c r="T199" s="485">
        <f>'8. Routing factors'!T230*'7. Network costs'!$K$261</f>
        <v>0</v>
      </c>
      <c r="U199" s="485">
        <f>'8. Routing factors'!U230*'7. Network costs'!$K$262</f>
        <v>5789.51518333077</v>
      </c>
      <c r="V199" s="485">
        <f>'8. Routing factors'!V230*'7. Network costs'!$K$263</f>
        <v>0</v>
      </c>
      <c r="W199" s="485">
        <f>'8. Routing factors'!W230*'7. Network costs'!$K$264</f>
        <v>0</v>
      </c>
      <c r="X199" s="485">
        <f>'8. Routing factors'!X230*'7. Network costs'!$K$265</f>
        <v>0</v>
      </c>
      <c r="Y199" s="485">
        <f>'8. Routing factors'!Y230*'7. Network costs'!$K$266</f>
        <v>0</v>
      </c>
      <c r="Z199" s="485">
        <f>'8. Routing factors'!Z230*'7. Network costs'!$K$267</f>
        <v>0</v>
      </c>
      <c r="AA199" s="485">
        <f>'8. Routing factors'!AA230*'7. Network costs'!$K$268</f>
        <v>0</v>
      </c>
      <c r="AB199" s="485">
        <f>'8. Routing factors'!AB230*'7. Network costs'!$K$269</f>
        <v>4802.5883073516097</v>
      </c>
      <c r="AC199" s="485">
        <f>'8. Routing factors'!AC230*'7. Network costs'!$K$270</f>
        <v>6607.8869860936638</v>
      </c>
      <c r="AD199" s="485">
        <f>'8. Routing factors'!AD230*'7. Network costs'!$K$271</f>
        <v>0</v>
      </c>
      <c r="AE199" s="485">
        <f>'8. Routing factors'!AE230*'7. Network costs'!$K$272</f>
        <v>0</v>
      </c>
      <c r="AF199" s="485">
        <f>'8. Routing factors'!AF230*'7. Network costs'!$K$273</f>
        <v>0</v>
      </c>
      <c r="AG199" s="485">
        <f>'8. Routing factors'!AG230*'7. Network costs'!$K$274</f>
        <v>0</v>
      </c>
      <c r="AH199" s="485">
        <f>'8. Routing factors'!AH230*'7. Network costs'!$K$275</f>
        <v>0</v>
      </c>
      <c r="AI199" s="485">
        <f>'8. Routing factors'!AI230*'7. Network costs'!$K$276</f>
        <v>21078.882855314321</v>
      </c>
      <c r="AJ199" s="485">
        <f>'8. Routing factors'!AJ230*'7. Network costs'!$K$277</f>
        <v>50890.180850174169</v>
      </c>
      <c r="AK199" s="485">
        <f>'8. Routing factors'!AK230*'7. Network costs'!$K$278</f>
        <v>20188.700792897584</v>
      </c>
      <c r="AL199" s="485">
        <f>'8. Routing factors'!AL230*'7. Network costs'!$K$279</f>
        <v>5944.4610010028719</v>
      </c>
      <c r="AM199" s="485">
        <f>'8. Routing factors'!AM230*'7. Network costs'!$K$280</f>
        <v>7982.77289025764</v>
      </c>
      <c r="AN199" s="485">
        <f>'8. Routing factors'!AN230*'7. Network costs'!$K$281</f>
        <v>13.732730022383569</v>
      </c>
      <c r="AO199" s="485">
        <f>'8. Routing factors'!AO230*'7. Network costs'!$K$282</f>
        <v>6.713779122054186</v>
      </c>
      <c r="AP199" s="485">
        <f>'8. Routing factors'!AP230*'7. Network costs'!$K$283</f>
        <v>0</v>
      </c>
      <c r="AQ199" s="485">
        <f>'8. Routing factors'!AQ230*'7. Network costs'!$K$284</f>
        <v>0</v>
      </c>
      <c r="AR199" s="485">
        <f>'8. Routing factors'!AR230*'7. Network costs'!$K$285</f>
        <v>33.568895610270943</v>
      </c>
      <c r="AS199" s="485">
        <f>'8. Routing factors'!AS230*'7. Network costs'!$K$286</f>
        <v>0</v>
      </c>
      <c r="AT199" s="485">
        <f>'8. Routing factors'!AT230*'7. Network costs'!$K$287</f>
        <v>37.592961113977609</v>
      </c>
      <c r="AU199" s="485">
        <f>'8. Routing factors'!AU230*'7. Network costs'!$K$288</f>
        <v>0</v>
      </c>
      <c r="AV199" s="485">
        <f>'8. Routing factors'!AV230*'7. Network costs'!$K$289</f>
        <v>0</v>
      </c>
      <c r="AW199" s="485">
        <f>'8. Routing factors'!AW230*'7. Network costs'!$K$290</f>
        <v>0</v>
      </c>
      <c r="AX199" s="485">
        <f>'8. Routing factors'!AX230*'7. Network costs'!$K$291</f>
        <v>0</v>
      </c>
      <c r="AY199" s="485">
        <f>'8. Routing factors'!AY230*'7. Network costs'!$K$292</f>
        <v>0</v>
      </c>
      <c r="AZ199" s="485">
        <f>'8. Routing factors'!AZ230*'7. Network costs'!$K$293</f>
        <v>0</v>
      </c>
      <c r="BA199" s="485">
        <f>'8. Routing factors'!BA230*'7. Network costs'!$K$294</f>
        <v>0</v>
      </c>
      <c r="BB199" s="485">
        <f>'8. Routing factors'!BB230*'7. Network costs'!$K$295</f>
        <v>0</v>
      </c>
      <c r="BC199" s="485">
        <f>'8. Routing factors'!BC230*'7. Network costs'!$K$296</f>
        <v>0</v>
      </c>
      <c r="BD199" s="485">
        <f>'8. Routing factors'!BD230*'7. Network costs'!$K$297</f>
        <v>0</v>
      </c>
      <c r="BE199" s="485">
        <f>'8. Routing factors'!BE230*'7. Network costs'!$K$298</f>
        <v>0</v>
      </c>
      <c r="BF199" s="485">
        <f>'8. Routing factors'!BF230*'7. Network costs'!$K$299</f>
        <v>0</v>
      </c>
      <c r="BG199" s="485">
        <f>'8. Routing factors'!BG230*'7. Network costs'!$K$300</f>
        <v>0</v>
      </c>
      <c r="BH199" s="245"/>
      <c r="BI199" s="351">
        <f t="shared" si="30"/>
        <v>314395.01004232536</v>
      </c>
      <c r="BJ199" s="486">
        <f>'2. Traffic'!K217</f>
        <v>55.204040160000005</v>
      </c>
      <c r="BK199" s="487">
        <f t="shared" si="31"/>
        <v>5.6951449410423977E-3</v>
      </c>
    </row>
    <row r="200" spans="3:63">
      <c r="C200" s="256" t="str">
        <f t="shared" si="29"/>
        <v>S12</v>
      </c>
      <c r="D200" s="256" t="str">
        <f t="shared" si="29"/>
        <v>Видеоразговори (Video call)</v>
      </c>
      <c r="E200" s="485">
        <f>'8. Routing factors'!E231*'7. Network costs'!$K$246</f>
        <v>1352619.8880270272</v>
      </c>
      <c r="F200" s="485">
        <f>'8. Routing factors'!F231*'7. Network costs'!$K$247</f>
        <v>821642.08581733645</v>
      </c>
      <c r="G200" s="485">
        <f>'8. Routing factors'!G231*'7. Network costs'!$K$248</f>
        <v>1481309.2886792205</v>
      </c>
      <c r="H200" s="485">
        <f>'8. Routing factors'!H231*'7. Network costs'!$K$249</f>
        <v>433107.87288734806</v>
      </c>
      <c r="I200" s="485">
        <f>'8. Routing factors'!I231*'7. Network costs'!$K$250</f>
        <v>1633793.7895623469</v>
      </c>
      <c r="J200" s="485">
        <f>'8. Routing factors'!J231*'7. Network costs'!$K$251</f>
        <v>95574.392951843314</v>
      </c>
      <c r="K200" s="485">
        <f>'8. Routing factors'!K231*'7. Network costs'!$K$252</f>
        <v>60135.771794344488</v>
      </c>
      <c r="L200" s="485">
        <f>'8. Routing factors'!L231*'7. Network costs'!$K$253</f>
        <v>8397.0017661531583</v>
      </c>
      <c r="M200" s="485">
        <f>'8. Routing factors'!M231*'7. Network costs'!$K$254</f>
        <v>251910.0529845948</v>
      </c>
      <c r="N200" s="485">
        <f>'8. Routing factors'!N231*'7. Network costs'!$K$255</f>
        <v>0</v>
      </c>
      <c r="O200" s="485">
        <f>'8. Routing factors'!O231*'7. Network costs'!$K$256</f>
        <v>0</v>
      </c>
      <c r="P200" s="485">
        <f>'8. Routing factors'!P231*'7. Network costs'!$K$257</f>
        <v>0</v>
      </c>
      <c r="Q200" s="485">
        <f>'8. Routing factors'!Q231*'7. Network costs'!$K$258</f>
        <v>0</v>
      </c>
      <c r="R200" s="485">
        <f>'8. Routing factors'!R231*'7. Network costs'!$K$259</f>
        <v>44784.009419483526</v>
      </c>
      <c r="S200" s="485">
        <f>'8. Routing factors'!S231*'7. Network costs'!$K$260</f>
        <v>41985.008830765808</v>
      </c>
      <c r="T200" s="485">
        <f>'8. Routing factors'!T231*'7. Network costs'!$K$261</f>
        <v>0</v>
      </c>
      <c r="U200" s="485">
        <f>'8. Routing factors'!U231*'7. Network costs'!$K$262</f>
        <v>188071.81775286843</v>
      </c>
      <c r="V200" s="485">
        <f>'8. Routing factors'!V231*'7. Network costs'!$K$263</f>
        <v>0</v>
      </c>
      <c r="W200" s="485">
        <f>'8. Routing factors'!W231*'7. Network costs'!$K$264</f>
        <v>331586.85284126631</v>
      </c>
      <c r="X200" s="485">
        <f>'8. Routing factors'!X231*'7. Network costs'!$K$265</f>
        <v>0</v>
      </c>
      <c r="Y200" s="485">
        <f>'8. Routing factors'!Y231*'7. Network costs'!$K$266</f>
        <v>0</v>
      </c>
      <c r="Z200" s="485">
        <f>'8. Routing factors'!Z231*'7. Network costs'!$K$267</f>
        <v>0</v>
      </c>
      <c r="AA200" s="485">
        <f>'8. Routing factors'!AA231*'7. Network costs'!$K$268</f>
        <v>0</v>
      </c>
      <c r="AB200" s="485">
        <f>'8. Routing factors'!AB231*'7. Network costs'!$K$269</f>
        <v>156011.59756569637</v>
      </c>
      <c r="AC200" s="485">
        <f>'8. Routing factors'!AC231*'7. Network costs'!$K$270</f>
        <v>214656.5433593331</v>
      </c>
      <c r="AD200" s="485">
        <f>'8. Routing factors'!AD231*'7. Network costs'!$K$271</f>
        <v>0</v>
      </c>
      <c r="AE200" s="485">
        <f>'8. Routing factors'!AE231*'7. Network costs'!$K$272</f>
        <v>0</v>
      </c>
      <c r="AF200" s="485">
        <f>'8. Routing factors'!AF231*'7. Network costs'!$K$273</f>
        <v>0</v>
      </c>
      <c r="AG200" s="485">
        <f>'8. Routing factors'!AG231*'7. Network costs'!$K$274</f>
        <v>0</v>
      </c>
      <c r="AH200" s="485">
        <f>'8. Routing factors'!AH231*'7. Network costs'!$K$275</f>
        <v>0</v>
      </c>
      <c r="AI200" s="485">
        <f>'8. Routing factors'!AI231*'7. Network costs'!$K$276</f>
        <v>684745.38700803765</v>
      </c>
      <c r="AJ200" s="485">
        <f>'8. Routing factors'!AJ231*'7. Network costs'!$K$277</f>
        <v>1653162.4005100492</v>
      </c>
      <c r="AK200" s="485">
        <f>'8. Routing factors'!AK231*'7. Network costs'!$K$278</f>
        <v>655827.9123476817</v>
      </c>
      <c r="AL200" s="485">
        <f>'8. Routing factors'!AL231*'7. Network costs'!$K$279</f>
        <v>193105.21703761333</v>
      </c>
      <c r="AM200" s="485">
        <f>'8. Routing factors'!AM231*'7. Network costs'!$K$280</f>
        <v>259319.57351139371</v>
      </c>
      <c r="AN200" s="485">
        <f>'8. Routing factors'!AN231*'7. Network costs'!$K$281</f>
        <v>446.10635195418729</v>
      </c>
      <c r="AO200" s="485">
        <f>'8. Routing factors'!AO231*'7. Network costs'!$K$282</f>
        <v>218.09643873315815</v>
      </c>
      <c r="AP200" s="485">
        <f>'8. Routing factors'!AP231*'7. Network costs'!$K$283</f>
        <v>0</v>
      </c>
      <c r="AQ200" s="485">
        <f>'8. Routing factors'!AQ231*'7. Network costs'!$K$284</f>
        <v>0</v>
      </c>
      <c r="AR200" s="485">
        <f>'8. Routing factors'!AR231*'7. Network costs'!$K$285</f>
        <v>1090.4821936657911</v>
      </c>
      <c r="AS200" s="485">
        <f>'8. Routing factors'!AS231*'7. Network costs'!$K$286</f>
        <v>0</v>
      </c>
      <c r="AT200" s="485">
        <f>'8. Routing factors'!AT231*'7. Network costs'!$K$287</f>
        <v>1221.203556348758</v>
      </c>
      <c r="AU200" s="485">
        <f>'8. Routing factors'!AU231*'7. Network costs'!$K$288</f>
        <v>0</v>
      </c>
      <c r="AV200" s="485">
        <f>'8. Routing factors'!AV231*'7. Network costs'!$K$289</f>
        <v>8612.349234808642</v>
      </c>
      <c r="AW200" s="485">
        <f>'8. Routing factors'!AW231*'7. Network costs'!$K$290</f>
        <v>0</v>
      </c>
      <c r="AX200" s="485">
        <f>'8. Routing factors'!AX231*'7. Network costs'!$K$291</f>
        <v>0</v>
      </c>
      <c r="AY200" s="485">
        <f>'8. Routing factors'!AY231*'7. Network costs'!$K$292</f>
        <v>0</v>
      </c>
      <c r="AZ200" s="485">
        <f>'8. Routing factors'!AZ231*'7. Network costs'!$K$293</f>
        <v>0</v>
      </c>
      <c r="BA200" s="485">
        <f>'8. Routing factors'!BA231*'7. Network costs'!$K$294</f>
        <v>0</v>
      </c>
      <c r="BB200" s="485">
        <f>'8. Routing factors'!BB231*'7. Network costs'!$K$295</f>
        <v>0</v>
      </c>
      <c r="BC200" s="485">
        <f>'8. Routing factors'!BC231*'7. Network costs'!$K$296</f>
        <v>0</v>
      </c>
      <c r="BD200" s="485">
        <f>'8. Routing factors'!BD231*'7. Network costs'!$K$297</f>
        <v>0</v>
      </c>
      <c r="BE200" s="485">
        <f>'8. Routing factors'!BE231*'7. Network costs'!$K$298</f>
        <v>0</v>
      </c>
      <c r="BF200" s="485">
        <f>'8. Routing factors'!BF231*'7. Network costs'!$K$299</f>
        <v>0</v>
      </c>
      <c r="BG200" s="485">
        <f>'8. Routing factors'!BG231*'7. Network costs'!$K$300</f>
        <v>0</v>
      </c>
      <c r="BH200" s="245"/>
      <c r="BI200" s="351">
        <f t="shared" si="30"/>
        <v>10573334.702429915</v>
      </c>
      <c r="BJ200" s="486">
        <f>'2. Traffic'!K218</f>
        <v>55.204040160000005</v>
      </c>
      <c r="BK200" s="487">
        <f t="shared" si="31"/>
        <v>0.19153190005269199</v>
      </c>
    </row>
    <row r="201" spans="3:63">
      <c r="C201" s="256" t="str">
        <f t="shared" si="29"/>
        <v>S13</v>
      </c>
      <c r="D201" s="256" t="str">
        <f t="shared" si="29"/>
        <v>MMS в мрежата (MMS on net)</v>
      </c>
      <c r="E201" s="485">
        <f>'8. Routing factors'!E232*'7. Network costs'!$K$246</f>
        <v>8729.6135267768132</v>
      </c>
      <c r="F201" s="485">
        <f>'8. Routing factors'!F232*'7. Network costs'!$K$247</f>
        <v>5302.759430058607</v>
      </c>
      <c r="G201" s="485">
        <f>'8. Routing factors'!G232*'7. Network costs'!$K$248</f>
        <v>9560.1563441863873</v>
      </c>
      <c r="H201" s="485">
        <f>'8. Routing factors'!H232*'7. Network costs'!$K$249</f>
        <v>2795.2156989394934</v>
      </c>
      <c r="I201" s="485">
        <f>'8. Routing factors'!I232*'7. Network costs'!$K$250</f>
        <v>10544.269304017829</v>
      </c>
      <c r="J201" s="485">
        <f>'8. Routing factors'!J232*'7. Network costs'!$K$251</f>
        <v>616.82333737002023</v>
      </c>
      <c r="K201" s="485">
        <f>'8. Routing factors'!K232*'7. Network costs'!$K$252</f>
        <v>258.73839430469957</v>
      </c>
      <c r="L201" s="485">
        <f>'8. Routing factors'!L232*'7. Network costs'!$K$253</f>
        <v>27.0965187082606</v>
      </c>
      <c r="M201" s="485">
        <f>'8. Routing factors'!M232*'7. Network costs'!$K$254</f>
        <v>812.89556124781814</v>
      </c>
      <c r="N201" s="485">
        <f>'8. Routing factors'!N232*'7. Network costs'!$K$255</f>
        <v>0</v>
      </c>
      <c r="O201" s="485">
        <f>'8. Routing factors'!O232*'7. Network costs'!$K$256</f>
        <v>0</v>
      </c>
      <c r="P201" s="485">
        <f>'8. Routing factors'!P232*'7. Network costs'!$K$257</f>
        <v>807511.34478901839</v>
      </c>
      <c r="Q201" s="485">
        <f>'8. Routing factors'!Q232*'7. Network costs'!$K$258</f>
        <v>0</v>
      </c>
      <c r="R201" s="485">
        <f>'8. Routing factors'!R232*'7. Network costs'!$K$259</f>
        <v>144.51476644405659</v>
      </c>
      <c r="S201" s="485">
        <f>'8. Routing factors'!S232*'7. Network costs'!$K$260</f>
        <v>135.48259354130303</v>
      </c>
      <c r="T201" s="485">
        <f>'8. Routing factors'!T232*'7. Network costs'!$K$261</f>
        <v>7841.5503015889853</v>
      </c>
      <c r="U201" s="485">
        <f>'8. Routing factors'!U232*'7. Network costs'!$K$262</f>
        <v>606.89418320460868</v>
      </c>
      <c r="V201" s="485">
        <f>'8. Routing factors'!V232*'7. Network costs'!$K$263</f>
        <v>0</v>
      </c>
      <c r="W201" s="485">
        <f>'8. Routing factors'!W232*'7. Network costs'!$K$264</f>
        <v>0</v>
      </c>
      <c r="X201" s="485">
        <f>'8. Routing factors'!X232*'7. Network costs'!$K$265</f>
        <v>0</v>
      </c>
      <c r="Y201" s="485">
        <f>'8. Routing factors'!Y232*'7. Network costs'!$K$266</f>
        <v>0</v>
      </c>
      <c r="Z201" s="485">
        <f>'8. Routing factors'!Z232*'7. Network costs'!$K$267</f>
        <v>0</v>
      </c>
      <c r="AA201" s="485">
        <f>'8. Routing factors'!AA232*'7. Network costs'!$K$268</f>
        <v>0</v>
      </c>
      <c r="AB201" s="485">
        <f>'8. Routing factors'!AB232*'7. Network costs'!$K$269</f>
        <v>1006.8763327368365</v>
      </c>
      <c r="AC201" s="485">
        <f>'8. Routing factors'!AC232*'7. Network costs'!$K$270</f>
        <v>1385.362348363863</v>
      </c>
      <c r="AD201" s="485">
        <f>'8. Routing factors'!AD232*'7. Network costs'!$K$271</f>
        <v>0</v>
      </c>
      <c r="AE201" s="485">
        <f>'8. Routing factors'!AE232*'7. Network costs'!$K$272</f>
        <v>0</v>
      </c>
      <c r="AF201" s="485">
        <f>'8. Routing factors'!AF232*'7. Network costs'!$K$273</f>
        <v>0</v>
      </c>
      <c r="AG201" s="485">
        <f>'8. Routing factors'!AG232*'7. Network costs'!$K$274</f>
        <v>0</v>
      </c>
      <c r="AH201" s="485">
        <f>'8. Routing factors'!AH232*'7. Network costs'!$K$275</f>
        <v>0</v>
      </c>
      <c r="AI201" s="485">
        <f>'8. Routing factors'!AI232*'7. Network costs'!$K$276</f>
        <v>4419.2478949444148</v>
      </c>
      <c r="AJ201" s="485">
        <f>'8. Routing factors'!AJ232*'7. Network costs'!$K$277</f>
        <v>10669.271523503574</v>
      </c>
      <c r="AK201" s="485">
        <f>'8. Routing factors'!AK232*'7. Network costs'!$K$278</f>
        <v>4232.6186872935623</v>
      </c>
      <c r="AL201" s="485">
        <f>'8. Routing factors'!AL232*'7. Network costs'!$K$279</f>
        <v>1246.2731988966871</v>
      </c>
      <c r="AM201" s="485">
        <f>'8. Routing factors'!AM232*'7. Network costs'!$K$280</f>
        <v>1673.6110985215855</v>
      </c>
      <c r="AN201" s="485">
        <f>'8. Routing factors'!AN232*'7. Network costs'!$K$281</f>
        <v>1.4395530033499393</v>
      </c>
      <c r="AO201" s="485">
        <f>'8. Routing factors'!AO232*'7. Network costs'!$K$282</f>
        <v>0.70378146830441446</v>
      </c>
      <c r="AP201" s="485">
        <f>'8. Routing factors'!AP232*'7. Network costs'!$K$283</f>
        <v>0</v>
      </c>
      <c r="AQ201" s="485">
        <f>'8. Routing factors'!AQ232*'7. Network costs'!$K$284</f>
        <v>5720.0724769404669</v>
      </c>
      <c r="AR201" s="485">
        <f>'8. Routing factors'!AR232*'7. Network costs'!$K$285</f>
        <v>3.5189073415220733</v>
      </c>
      <c r="AS201" s="485">
        <f>'8. Routing factors'!AS232*'7. Network costs'!$K$286</f>
        <v>13.886565292894621</v>
      </c>
      <c r="AT201" s="485">
        <f>'8. Routing factors'!AT232*'7. Network costs'!$K$287</f>
        <v>3.9407357450584275</v>
      </c>
      <c r="AU201" s="485">
        <f>'8. Routing factors'!AU232*'7. Network costs'!$K$288</f>
        <v>0</v>
      </c>
      <c r="AV201" s="485">
        <f>'8. Routing factors'!AV232*'7. Network costs'!$K$289</f>
        <v>0</v>
      </c>
      <c r="AW201" s="485">
        <f>'8. Routing factors'!AW232*'7. Network costs'!$K$290</f>
        <v>0</v>
      </c>
      <c r="AX201" s="485">
        <f>'8. Routing factors'!AX232*'7. Network costs'!$K$291</f>
        <v>0</v>
      </c>
      <c r="AY201" s="485">
        <f>'8. Routing factors'!AY232*'7. Network costs'!$K$292</f>
        <v>0</v>
      </c>
      <c r="AZ201" s="485">
        <f>'8. Routing factors'!AZ232*'7. Network costs'!$K$293</f>
        <v>0</v>
      </c>
      <c r="BA201" s="485">
        <f>'8. Routing factors'!BA232*'7. Network costs'!$K$294</f>
        <v>0</v>
      </c>
      <c r="BB201" s="485">
        <f>'8. Routing factors'!BB232*'7. Network costs'!$K$295</f>
        <v>0</v>
      </c>
      <c r="BC201" s="485">
        <f>'8. Routing factors'!BC232*'7. Network costs'!$K$296</f>
        <v>0</v>
      </c>
      <c r="BD201" s="485">
        <f>'8. Routing factors'!BD232*'7. Network costs'!$K$297</f>
        <v>0</v>
      </c>
      <c r="BE201" s="485">
        <f>'8. Routing factors'!BE232*'7. Network costs'!$K$298</f>
        <v>0</v>
      </c>
      <c r="BF201" s="485">
        <f>'8. Routing factors'!BF232*'7. Network costs'!$K$299</f>
        <v>0</v>
      </c>
      <c r="BG201" s="485">
        <f>'8. Routing factors'!BG232*'7. Network costs'!$K$300</f>
        <v>0</v>
      </c>
      <c r="BH201" s="245"/>
      <c r="BI201" s="351">
        <f t="shared" si="30"/>
        <v>885264.17785345938</v>
      </c>
      <c r="BJ201" s="486">
        <f>'2. Traffic'!K219</f>
        <v>11.040808032000001</v>
      </c>
      <c r="BK201" s="487">
        <f t="shared" si="31"/>
        <v>8.0181104072062831E-2</v>
      </c>
    </row>
    <row r="202" spans="3:63">
      <c r="C202" s="256" t="str">
        <f t="shared" si="29"/>
        <v>S14</v>
      </c>
      <c r="D202" s="256" t="str">
        <f t="shared" si="29"/>
        <v>Изходящи MMS към други мрежи (MMS outgoing to other network)</v>
      </c>
      <c r="E202" s="485">
        <f>'8. Routing factors'!E233*'7. Network costs'!$K$246</f>
        <v>4364.8067633884066</v>
      </c>
      <c r="F202" s="485">
        <f>'8. Routing factors'!F233*'7. Network costs'!$K$247</f>
        <v>2651.3797150293035</v>
      </c>
      <c r="G202" s="485">
        <f>'8. Routing factors'!G233*'7. Network costs'!$K$248</f>
        <v>4780.0781720931936</v>
      </c>
      <c r="H202" s="485">
        <f>'8. Routing factors'!H233*'7. Network costs'!$K$249</f>
        <v>1397.6078494697467</v>
      </c>
      <c r="I202" s="485">
        <f>'8. Routing factors'!I233*'7. Network costs'!$K$250</f>
        <v>5272.1346520089146</v>
      </c>
      <c r="J202" s="485">
        <f>'8. Routing factors'!J233*'7. Network costs'!$K$251</f>
        <v>308.41166868501011</v>
      </c>
      <c r="K202" s="485">
        <f>'8. Routing factors'!K233*'7. Network costs'!$K$252</f>
        <v>194.05379572852465</v>
      </c>
      <c r="L202" s="485">
        <f>'8. Routing factors'!L233*'7. Network costs'!$K$253</f>
        <v>27.0965187082606</v>
      </c>
      <c r="M202" s="485">
        <f>'8. Routing factors'!M233*'7. Network costs'!$K$254</f>
        <v>812.89556124781814</v>
      </c>
      <c r="N202" s="485">
        <f>'8. Routing factors'!N233*'7. Network costs'!$K$255</f>
        <v>0</v>
      </c>
      <c r="O202" s="485">
        <f>'8. Routing factors'!O233*'7. Network costs'!$K$256</f>
        <v>0</v>
      </c>
      <c r="P202" s="485">
        <f>'8. Routing factors'!P233*'7. Network costs'!$K$257</f>
        <v>807511.34478901839</v>
      </c>
      <c r="Q202" s="485">
        <f>'8. Routing factors'!Q233*'7. Network costs'!$K$258</f>
        <v>0</v>
      </c>
      <c r="R202" s="485">
        <f>'8. Routing factors'!R233*'7. Network costs'!$K$259</f>
        <v>144.51476644405659</v>
      </c>
      <c r="S202" s="485">
        <f>'8. Routing factors'!S233*'7. Network costs'!$K$260</f>
        <v>135.48259354130303</v>
      </c>
      <c r="T202" s="485">
        <f>'8. Routing factors'!T233*'7. Network costs'!$K$261</f>
        <v>7841.5503015889853</v>
      </c>
      <c r="U202" s="485">
        <f>'8. Routing factors'!U233*'7. Network costs'!$K$262</f>
        <v>606.89418320460868</v>
      </c>
      <c r="V202" s="485">
        <f>'8. Routing factors'!V233*'7. Network costs'!$K$263</f>
        <v>0</v>
      </c>
      <c r="W202" s="485">
        <f>'8. Routing factors'!W233*'7. Network costs'!$K$264</f>
        <v>1070.0068443051875</v>
      </c>
      <c r="X202" s="485">
        <f>'8. Routing factors'!X233*'7. Network costs'!$K$265</f>
        <v>0</v>
      </c>
      <c r="Y202" s="485">
        <f>'8. Routing factors'!Y233*'7. Network costs'!$K$266</f>
        <v>0</v>
      </c>
      <c r="Z202" s="485">
        <f>'8. Routing factors'!Z233*'7. Network costs'!$K$267</f>
        <v>0</v>
      </c>
      <c r="AA202" s="485">
        <f>'8. Routing factors'!AA233*'7. Network costs'!$K$268</f>
        <v>0</v>
      </c>
      <c r="AB202" s="485">
        <f>'8. Routing factors'!AB233*'7. Network costs'!$K$269</f>
        <v>503.43816636841825</v>
      </c>
      <c r="AC202" s="485">
        <f>'8. Routing factors'!AC233*'7. Network costs'!$K$270</f>
        <v>692.68117418193151</v>
      </c>
      <c r="AD202" s="485">
        <f>'8. Routing factors'!AD233*'7. Network costs'!$K$271</f>
        <v>0</v>
      </c>
      <c r="AE202" s="485">
        <f>'8. Routing factors'!AE233*'7. Network costs'!$K$272</f>
        <v>0</v>
      </c>
      <c r="AF202" s="485">
        <f>'8. Routing factors'!AF233*'7. Network costs'!$K$273</f>
        <v>0</v>
      </c>
      <c r="AG202" s="485">
        <f>'8. Routing factors'!AG233*'7. Network costs'!$K$274</f>
        <v>0</v>
      </c>
      <c r="AH202" s="485">
        <f>'8. Routing factors'!AH233*'7. Network costs'!$K$275</f>
        <v>0</v>
      </c>
      <c r="AI202" s="485">
        <f>'8. Routing factors'!AI233*'7. Network costs'!$K$276</f>
        <v>2209.6239474722074</v>
      </c>
      <c r="AJ202" s="485">
        <f>'8. Routing factors'!AJ233*'7. Network costs'!$K$277</f>
        <v>5334.635761751787</v>
      </c>
      <c r="AK202" s="485">
        <f>'8. Routing factors'!AK233*'7. Network costs'!$K$278</f>
        <v>2116.3093436467811</v>
      </c>
      <c r="AL202" s="485">
        <f>'8. Routing factors'!AL233*'7. Network costs'!$K$279</f>
        <v>623.13659944834353</v>
      </c>
      <c r="AM202" s="485">
        <f>'8. Routing factors'!AM233*'7. Network costs'!$K$280</f>
        <v>836.80554926079276</v>
      </c>
      <c r="AN202" s="485">
        <f>'8. Routing factors'!AN233*'7. Network costs'!$K$281</f>
        <v>1.4395530033499393</v>
      </c>
      <c r="AO202" s="485">
        <f>'8. Routing factors'!AO233*'7. Network costs'!$K$282</f>
        <v>0.70378146830441446</v>
      </c>
      <c r="AP202" s="485">
        <f>'8. Routing factors'!AP233*'7. Network costs'!$K$283</f>
        <v>0</v>
      </c>
      <c r="AQ202" s="485">
        <f>'8. Routing factors'!AQ233*'7. Network costs'!$K$284</f>
        <v>5720.0724769404669</v>
      </c>
      <c r="AR202" s="485">
        <f>'8. Routing factors'!AR233*'7. Network costs'!$K$285</f>
        <v>3.5189073415220733</v>
      </c>
      <c r="AS202" s="485">
        <f>'8. Routing factors'!AS233*'7. Network costs'!$K$286</f>
        <v>13.886565292894621</v>
      </c>
      <c r="AT202" s="485">
        <f>'8. Routing factors'!AT233*'7. Network costs'!$K$287</f>
        <v>3.9407357450584275</v>
      </c>
      <c r="AU202" s="485">
        <f>'8. Routing factors'!AU233*'7. Network costs'!$K$288</f>
        <v>0</v>
      </c>
      <c r="AV202" s="485">
        <f>'8. Routing factors'!AV233*'7. Network costs'!$K$289</f>
        <v>27.791429448510819</v>
      </c>
      <c r="AW202" s="485">
        <f>'8. Routing factors'!AW233*'7. Network costs'!$K$290</f>
        <v>0</v>
      </c>
      <c r="AX202" s="485">
        <f>'8. Routing factors'!AX233*'7. Network costs'!$K$291</f>
        <v>0</v>
      </c>
      <c r="AY202" s="485">
        <f>'8. Routing factors'!AY233*'7. Network costs'!$K$292</f>
        <v>0</v>
      </c>
      <c r="AZ202" s="485">
        <f>'8. Routing factors'!AZ233*'7. Network costs'!$K$293</f>
        <v>0</v>
      </c>
      <c r="BA202" s="485">
        <f>'8. Routing factors'!BA233*'7. Network costs'!$K$294</f>
        <v>0</v>
      </c>
      <c r="BB202" s="485">
        <f>'8. Routing factors'!BB233*'7. Network costs'!$K$295</f>
        <v>0</v>
      </c>
      <c r="BC202" s="485">
        <f>'8. Routing factors'!BC233*'7. Network costs'!$K$296</f>
        <v>0</v>
      </c>
      <c r="BD202" s="485">
        <f>'8. Routing factors'!BD233*'7. Network costs'!$K$297</f>
        <v>0</v>
      </c>
      <c r="BE202" s="485">
        <f>'8. Routing factors'!BE233*'7. Network costs'!$K$298</f>
        <v>0</v>
      </c>
      <c r="BF202" s="485">
        <f>'8. Routing factors'!BF233*'7. Network costs'!$K$299</f>
        <v>0</v>
      </c>
      <c r="BG202" s="485">
        <f>'8. Routing factors'!BG233*'7. Network costs'!$K$300</f>
        <v>0</v>
      </c>
      <c r="BH202" s="245"/>
      <c r="BI202" s="351">
        <f t="shared" si="30"/>
        <v>855206.24216583208</v>
      </c>
      <c r="BJ202" s="486">
        <f>'2. Traffic'!K220</f>
        <v>11.040808032000001</v>
      </c>
      <c r="BK202" s="487">
        <f t="shared" si="31"/>
        <v>7.7458664228845828E-2</v>
      </c>
    </row>
    <row r="203" spans="3:63">
      <c r="C203" s="256" t="str">
        <f t="shared" si="29"/>
        <v>S15</v>
      </c>
      <c r="D203" s="256" t="str">
        <f t="shared" si="29"/>
        <v>Входящи MMS от други мрежи (MMS incoming from other network)</v>
      </c>
      <c r="E203" s="485">
        <f>'8. Routing factors'!E234*'7. Network costs'!$K$246</f>
        <v>4364.8067633884066</v>
      </c>
      <c r="F203" s="485">
        <f>'8. Routing factors'!F234*'7. Network costs'!$K$247</f>
        <v>2651.3797150293035</v>
      </c>
      <c r="G203" s="485">
        <f>'8. Routing factors'!G234*'7. Network costs'!$K$248</f>
        <v>4780.0781720931936</v>
      </c>
      <c r="H203" s="485">
        <f>'8. Routing factors'!H234*'7. Network costs'!$K$249</f>
        <v>1397.6078494697467</v>
      </c>
      <c r="I203" s="485">
        <f>'8. Routing factors'!I234*'7. Network costs'!$K$250</f>
        <v>5272.1346520089146</v>
      </c>
      <c r="J203" s="485">
        <f>'8. Routing factors'!J234*'7. Network costs'!$K$251</f>
        <v>308.41166868501011</v>
      </c>
      <c r="K203" s="485">
        <f>'8. Routing factors'!K234*'7. Network costs'!$K$252</f>
        <v>194.05379572852465</v>
      </c>
      <c r="L203" s="485">
        <f>'8. Routing factors'!L234*'7. Network costs'!$K$253</f>
        <v>27.0965187082606</v>
      </c>
      <c r="M203" s="485">
        <f>'8. Routing factors'!M234*'7. Network costs'!$K$254</f>
        <v>812.89556124781814</v>
      </c>
      <c r="N203" s="485">
        <f>'8. Routing factors'!N234*'7. Network costs'!$K$255</f>
        <v>0</v>
      </c>
      <c r="O203" s="485">
        <f>'8. Routing factors'!O234*'7. Network costs'!$K$256</f>
        <v>0</v>
      </c>
      <c r="P203" s="485">
        <f>'8. Routing factors'!P234*'7. Network costs'!$K$257</f>
        <v>807511.34478901839</v>
      </c>
      <c r="Q203" s="485">
        <f>'8. Routing factors'!Q234*'7. Network costs'!$K$258</f>
        <v>0</v>
      </c>
      <c r="R203" s="485">
        <f>'8. Routing factors'!R234*'7. Network costs'!$K$259</f>
        <v>144.51476644405659</v>
      </c>
      <c r="S203" s="485">
        <f>'8. Routing factors'!S234*'7. Network costs'!$K$260</f>
        <v>135.48259354130303</v>
      </c>
      <c r="T203" s="485">
        <f>'8. Routing factors'!T234*'7. Network costs'!$K$261</f>
        <v>7841.5503015889853</v>
      </c>
      <c r="U203" s="485">
        <f>'8. Routing factors'!U234*'7. Network costs'!$K$262</f>
        <v>0</v>
      </c>
      <c r="V203" s="485">
        <f>'8. Routing factors'!V234*'7. Network costs'!$K$263</f>
        <v>1620.0744218470804</v>
      </c>
      <c r="W203" s="485">
        <f>'8. Routing factors'!W234*'7. Network costs'!$K$264</f>
        <v>1070.0068443051875</v>
      </c>
      <c r="X203" s="485">
        <f>'8. Routing factors'!X234*'7. Network costs'!$K$265</f>
        <v>0</v>
      </c>
      <c r="Y203" s="485">
        <f>'8. Routing factors'!Y234*'7. Network costs'!$K$266</f>
        <v>0</v>
      </c>
      <c r="Z203" s="485">
        <f>'8. Routing factors'!Z234*'7. Network costs'!$K$267</f>
        <v>0</v>
      </c>
      <c r="AA203" s="485">
        <f>'8. Routing factors'!AA234*'7. Network costs'!$K$268</f>
        <v>0</v>
      </c>
      <c r="AB203" s="485">
        <f>'8. Routing factors'!AB234*'7. Network costs'!$K$269</f>
        <v>503.43816636841825</v>
      </c>
      <c r="AC203" s="485">
        <f>'8. Routing factors'!AC234*'7. Network costs'!$K$270</f>
        <v>692.68117418193151</v>
      </c>
      <c r="AD203" s="485">
        <f>'8. Routing factors'!AD234*'7. Network costs'!$K$271</f>
        <v>0</v>
      </c>
      <c r="AE203" s="485">
        <f>'8. Routing factors'!AE234*'7. Network costs'!$K$272</f>
        <v>0</v>
      </c>
      <c r="AF203" s="485">
        <f>'8. Routing factors'!AF234*'7. Network costs'!$K$273</f>
        <v>0</v>
      </c>
      <c r="AG203" s="485">
        <f>'8. Routing factors'!AG234*'7. Network costs'!$K$274</f>
        <v>0</v>
      </c>
      <c r="AH203" s="485">
        <f>'8. Routing factors'!AH234*'7. Network costs'!$K$275</f>
        <v>0</v>
      </c>
      <c r="AI203" s="485">
        <f>'8. Routing factors'!AI234*'7. Network costs'!$K$276</f>
        <v>2209.6239474722074</v>
      </c>
      <c r="AJ203" s="485">
        <f>'8. Routing factors'!AJ234*'7. Network costs'!$K$277</f>
        <v>5334.635761751787</v>
      </c>
      <c r="AK203" s="485">
        <f>'8. Routing factors'!AK234*'7. Network costs'!$K$278</f>
        <v>2116.3093436467811</v>
      </c>
      <c r="AL203" s="485">
        <f>'8. Routing factors'!AL234*'7. Network costs'!$K$279</f>
        <v>623.13659944834353</v>
      </c>
      <c r="AM203" s="485">
        <f>'8. Routing factors'!AM234*'7. Network costs'!$K$280</f>
        <v>836.80554926079276</v>
      </c>
      <c r="AN203" s="485">
        <f>'8. Routing factors'!AN234*'7. Network costs'!$K$281</f>
        <v>1.4395530033499393</v>
      </c>
      <c r="AO203" s="485">
        <f>'8. Routing factors'!AO234*'7. Network costs'!$K$282</f>
        <v>0.70378146830441446</v>
      </c>
      <c r="AP203" s="485">
        <f>'8. Routing factors'!AP234*'7. Network costs'!$K$283</f>
        <v>0</v>
      </c>
      <c r="AQ203" s="485">
        <f>'8. Routing factors'!AQ234*'7. Network costs'!$K$284</f>
        <v>5720.0724769404669</v>
      </c>
      <c r="AR203" s="485">
        <f>'8. Routing factors'!AR234*'7. Network costs'!$K$285</f>
        <v>3.5189073415220733</v>
      </c>
      <c r="AS203" s="485">
        <f>'8. Routing factors'!AS234*'7. Network costs'!$K$286</f>
        <v>13.886565292894621</v>
      </c>
      <c r="AT203" s="485">
        <f>'8. Routing factors'!AT234*'7. Network costs'!$K$287</f>
        <v>0</v>
      </c>
      <c r="AU203" s="485">
        <f>'8. Routing factors'!AU234*'7. Network costs'!$K$288</f>
        <v>2.8689823278656021</v>
      </c>
      <c r="AV203" s="485">
        <f>'8. Routing factors'!AV234*'7. Network costs'!$K$289</f>
        <v>27.791429448510819</v>
      </c>
      <c r="AW203" s="485">
        <f>'8. Routing factors'!AW234*'7. Network costs'!$K$290</f>
        <v>0</v>
      </c>
      <c r="AX203" s="485">
        <f>'8. Routing factors'!AX234*'7. Network costs'!$K$291</f>
        <v>0</v>
      </c>
      <c r="AY203" s="485">
        <f>'8. Routing factors'!AY234*'7. Network costs'!$K$292</f>
        <v>0</v>
      </c>
      <c r="AZ203" s="485">
        <f>'8. Routing factors'!AZ234*'7. Network costs'!$K$293</f>
        <v>0</v>
      </c>
      <c r="BA203" s="485">
        <f>'8. Routing factors'!BA234*'7. Network costs'!$K$294</f>
        <v>0</v>
      </c>
      <c r="BB203" s="485">
        <f>'8. Routing factors'!BB234*'7. Network costs'!$K$295</f>
        <v>0</v>
      </c>
      <c r="BC203" s="485">
        <f>'8. Routing factors'!BC234*'7. Network costs'!$K$296</f>
        <v>0</v>
      </c>
      <c r="BD203" s="485">
        <f>'8. Routing factors'!BD234*'7. Network costs'!$K$297</f>
        <v>0</v>
      </c>
      <c r="BE203" s="485">
        <f>'8. Routing factors'!BE234*'7. Network costs'!$K$298</f>
        <v>0</v>
      </c>
      <c r="BF203" s="485">
        <f>'8. Routing factors'!BF234*'7. Network costs'!$K$299</f>
        <v>0</v>
      </c>
      <c r="BG203" s="485">
        <f>'8. Routing factors'!BG234*'7. Network costs'!$K$300</f>
        <v>0</v>
      </c>
      <c r="BH203" s="245"/>
      <c r="BI203" s="351">
        <f t="shared" si="30"/>
        <v>856218.35065105744</v>
      </c>
      <c r="BJ203" s="486">
        <f>'2. Traffic'!K221</f>
        <v>11.040808032000001</v>
      </c>
      <c r="BK203" s="487">
        <f t="shared" si="31"/>
        <v>7.7550334012641706E-2</v>
      </c>
    </row>
    <row r="204" spans="3:63">
      <c r="C204" s="256" t="str">
        <f t="shared" si="29"/>
        <v>S16</v>
      </c>
      <c r="D204" s="256" t="str">
        <f t="shared" si="29"/>
        <v>SMS в мрежата (SMS on net)</v>
      </c>
      <c r="E204" s="485">
        <f>'8. Routing factors'!E235*'7. Network costs'!$K$246</f>
        <v>472.35666413306268</v>
      </c>
      <c r="F204" s="485">
        <f>'8. Routing factors'!F235*'7. Network costs'!$K$247</f>
        <v>286.93065820148121</v>
      </c>
      <c r="G204" s="485">
        <f>'8. Routing factors'!G235*'7. Network costs'!$K$248</f>
        <v>517.29707683837887</v>
      </c>
      <c r="H204" s="485">
        <f>'8. Routing factors'!H235*'7. Network costs'!$K$249</f>
        <v>151.24824931063446</v>
      </c>
      <c r="I204" s="485">
        <f>'8. Routing factors'!I235*'7. Network costs'!$K$250</f>
        <v>570.54712203341853</v>
      </c>
      <c r="J204" s="485">
        <f>'8. Routing factors'!J235*'7. Network costs'!$K$251</f>
        <v>33.376118324805489</v>
      </c>
      <c r="K204" s="485">
        <f>'8. Routing factors'!K235*'7. Network costs'!$K$252</f>
        <v>14.000253784664203</v>
      </c>
      <c r="L204" s="485">
        <f>'8. Routing factors'!L235*'7. Network costs'!$K$253</f>
        <v>1.4661841726891303</v>
      </c>
      <c r="M204" s="485">
        <f>'8. Routing factors'!M235*'7. Network costs'!$K$254</f>
        <v>43.98552518067391</v>
      </c>
      <c r="N204" s="485">
        <f>'8. Routing factors'!N235*'7. Network costs'!$K$255</f>
        <v>111113.5610429689</v>
      </c>
      <c r="O204" s="485">
        <f>'8. Routing factors'!O235*'7. Network costs'!$K$256</f>
        <v>148812.80496826189</v>
      </c>
      <c r="P204" s="485">
        <f>'8. Routing factors'!P235*'7. Network costs'!$K$257</f>
        <v>0</v>
      </c>
      <c r="Q204" s="485">
        <f>'8. Routing factors'!Q235*'7. Network costs'!$K$258</f>
        <v>0</v>
      </c>
      <c r="R204" s="485">
        <f>'8. Routing factors'!R235*'7. Network costs'!$K$259</f>
        <v>7.8196489210086977</v>
      </c>
      <c r="S204" s="485">
        <f>'8. Routing factors'!S235*'7. Network costs'!$K$260</f>
        <v>7.3309208634456535</v>
      </c>
      <c r="T204" s="485">
        <f>'8. Routing factors'!T235*'7. Network costs'!$K$261</f>
        <v>424.30384011029582</v>
      </c>
      <c r="U204" s="485">
        <f>'8. Routing factors'!U235*'7. Network costs'!$K$262</f>
        <v>32.83885489099476</v>
      </c>
      <c r="V204" s="485">
        <f>'8. Routing factors'!V235*'7. Network costs'!$K$263</f>
        <v>0</v>
      </c>
      <c r="W204" s="485">
        <f>'8. Routing factors'!W235*'7. Network costs'!$K$264</f>
        <v>0</v>
      </c>
      <c r="X204" s="485">
        <f>'8. Routing factors'!X235*'7. Network costs'!$K$265</f>
        <v>0</v>
      </c>
      <c r="Y204" s="485">
        <f>'8. Routing factors'!Y235*'7. Network costs'!$K$266</f>
        <v>0</v>
      </c>
      <c r="Z204" s="485">
        <f>'8. Routing factors'!Z235*'7. Network costs'!$K$267</f>
        <v>0</v>
      </c>
      <c r="AA204" s="485">
        <f>'8. Routing factors'!AA235*'7. Network costs'!$K$268</f>
        <v>0</v>
      </c>
      <c r="AB204" s="485">
        <f>'8. Routing factors'!AB235*'7. Network costs'!$K$269</f>
        <v>54.481764200357297</v>
      </c>
      <c r="AC204" s="485">
        <f>'8. Routing factors'!AC235*'7. Network costs'!$K$270</f>
        <v>74.96152441130063</v>
      </c>
      <c r="AD204" s="485">
        <f>'8. Routing factors'!AD235*'7. Network costs'!$K$271</f>
        <v>0</v>
      </c>
      <c r="AE204" s="485">
        <f>'8. Routing factors'!AE235*'7. Network costs'!$K$272</f>
        <v>0</v>
      </c>
      <c r="AF204" s="485">
        <f>'8. Routing factors'!AF235*'7. Network costs'!$K$273</f>
        <v>0</v>
      </c>
      <c r="AG204" s="485">
        <f>'8. Routing factors'!AG235*'7. Network costs'!$K$274</f>
        <v>0</v>
      </c>
      <c r="AH204" s="485">
        <f>'8. Routing factors'!AH235*'7. Network costs'!$K$275</f>
        <v>0</v>
      </c>
      <c r="AI204" s="485">
        <f>'8. Routing factors'!AI235*'7. Network costs'!$K$276</f>
        <v>239.12412470838726</v>
      </c>
      <c r="AJ204" s="485">
        <f>'8. Routing factors'!AJ235*'7. Network costs'!$K$277</f>
        <v>577.31095312678849</v>
      </c>
      <c r="AK204" s="485">
        <f>'8. Routing factors'!AK235*'7. Network costs'!$K$278</f>
        <v>229.02567651416322</v>
      </c>
      <c r="AL204" s="485">
        <f>'8. Routing factors'!AL235*'7. Network costs'!$K$279</f>
        <v>67.43545393201812</v>
      </c>
      <c r="AM204" s="485">
        <f>'8. Routing factors'!AM235*'7. Network costs'!$K$280</f>
        <v>90.558574343395222</v>
      </c>
      <c r="AN204" s="485">
        <f>'8. Routing factors'!AN235*'7. Network costs'!$K$281</f>
        <v>7.7893763844110869E-2</v>
      </c>
      <c r="AO204" s="485">
        <f>'8. Routing factors'!AO235*'7. Network costs'!$K$282</f>
        <v>3.8081395657120855E-2</v>
      </c>
      <c r="AP204" s="485">
        <f>'8. Routing factors'!AP235*'7. Network costs'!$K$283</f>
        <v>1967.7049320675198</v>
      </c>
      <c r="AQ204" s="485">
        <f>'8. Routing factors'!AQ235*'7. Network costs'!$K$284</f>
        <v>0</v>
      </c>
      <c r="AR204" s="485">
        <f>'8. Routing factors'!AR235*'7. Network costs'!$K$285</f>
        <v>0.19040697828560432</v>
      </c>
      <c r="AS204" s="485">
        <f>'8. Routing factors'!AS235*'7. Network costs'!$K$286</f>
        <v>0.75139771513339426</v>
      </c>
      <c r="AT204" s="485">
        <f>'8. Routing factors'!AT235*'7. Network costs'!$K$287</f>
        <v>0.21323198158269496</v>
      </c>
      <c r="AU204" s="485">
        <f>'8. Routing factors'!AU235*'7. Network costs'!$K$288</f>
        <v>0</v>
      </c>
      <c r="AV204" s="485">
        <f>'8. Routing factors'!AV235*'7. Network costs'!$K$289</f>
        <v>0</v>
      </c>
      <c r="AW204" s="485">
        <f>'8. Routing factors'!AW235*'7. Network costs'!$K$290</f>
        <v>0</v>
      </c>
      <c r="AX204" s="485">
        <f>'8. Routing factors'!AX235*'7. Network costs'!$K$291</f>
        <v>0</v>
      </c>
      <c r="AY204" s="485">
        <f>'8. Routing factors'!AY235*'7. Network costs'!$K$292</f>
        <v>0</v>
      </c>
      <c r="AZ204" s="485">
        <f>'8. Routing factors'!AZ235*'7. Network costs'!$K$293</f>
        <v>0</v>
      </c>
      <c r="BA204" s="485">
        <f>'8. Routing factors'!BA235*'7. Network costs'!$K$294</f>
        <v>0</v>
      </c>
      <c r="BB204" s="485">
        <f>'8. Routing factors'!BB235*'7. Network costs'!$K$295</f>
        <v>0</v>
      </c>
      <c r="BC204" s="485">
        <f>'8. Routing factors'!BC235*'7. Network costs'!$K$296</f>
        <v>0</v>
      </c>
      <c r="BD204" s="485">
        <f>'8. Routing factors'!BD235*'7. Network costs'!$K$297</f>
        <v>0</v>
      </c>
      <c r="BE204" s="485">
        <f>'8. Routing factors'!BE235*'7. Network costs'!$K$298</f>
        <v>0</v>
      </c>
      <c r="BF204" s="485">
        <f>'8. Routing factors'!BF235*'7. Network costs'!$K$299</f>
        <v>0</v>
      </c>
      <c r="BG204" s="485">
        <f>'8. Routing factors'!BG235*'7. Network costs'!$K$300</f>
        <v>0</v>
      </c>
      <c r="BH204" s="245"/>
      <c r="BI204" s="351">
        <f t="shared" si="30"/>
        <v>265791.74114313483</v>
      </c>
      <c r="BJ204" s="486">
        <f>'2. Traffic'!K222</f>
        <v>331.22424096000009</v>
      </c>
      <c r="BK204" s="487">
        <f t="shared" si="31"/>
        <v>8.0245256317224933E-4</v>
      </c>
    </row>
    <row r="205" spans="3:63">
      <c r="C205" s="256" t="str">
        <f t="shared" si="29"/>
        <v>S17</v>
      </c>
      <c r="D205" s="256" t="str">
        <f t="shared" si="29"/>
        <v>Изходящи SMS към други мрежи (SMS outgoing to other network)</v>
      </c>
      <c r="E205" s="485">
        <f>'8. Routing factors'!E236*'7. Network costs'!$K$246</f>
        <v>78.726110688843775</v>
      </c>
      <c r="F205" s="485">
        <f>'8. Routing factors'!F236*'7. Network costs'!$K$247</f>
        <v>47.821776366913518</v>
      </c>
      <c r="G205" s="485">
        <f>'8. Routing factors'!G236*'7. Network costs'!$K$248</f>
        <v>86.21617947306315</v>
      </c>
      <c r="H205" s="485">
        <f>'8. Routing factors'!H236*'7. Network costs'!$K$249</f>
        <v>25.208041551772403</v>
      </c>
      <c r="I205" s="485">
        <f>'8. Routing factors'!I236*'7. Network costs'!$K$250</f>
        <v>95.091187005569751</v>
      </c>
      <c r="J205" s="485">
        <f>'8. Routing factors'!J236*'7. Network costs'!$K$251</f>
        <v>5.56268638746758</v>
      </c>
      <c r="K205" s="485">
        <f>'8. Routing factors'!K236*'7. Network costs'!$K$252</f>
        <v>3.5000634461660498</v>
      </c>
      <c r="L205" s="485">
        <f>'8. Routing factors'!L236*'7. Network costs'!$K$253</f>
        <v>0.48872805756304327</v>
      </c>
      <c r="M205" s="485">
        <f>'8. Routing factors'!M236*'7. Network costs'!$K$254</f>
        <v>14.661841726891302</v>
      </c>
      <c r="N205" s="485">
        <f>'8. Routing factors'!N236*'7. Network costs'!$K$255</f>
        <v>37037.853680989625</v>
      </c>
      <c r="O205" s="485">
        <f>'8. Routing factors'!O236*'7. Network costs'!$K$256</f>
        <v>49604.26832275396</v>
      </c>
      <c r="P205" s="485">
        <f>'8. Routing factors'!P236*'7. Network costs'!$K$257</f>
        <v>0</v>
      </c>
      <c r="Q205" s="485">
        <f>'8. Routing factors'!Q236*'7. Network costs'!$K$258</f>
        <v>0</v>
      </c>
      <c r="R205" s="485">
        <f>'8. Routing factors'!R236*'7. Network costs'!$K$259</f>
        <v>2.6065496403362318</v>
      </c>
      <c r="S205" s="485">
        <f>'8. Routing factors'!S236*'7. Network costs'!$K$260</f>
        <v>2.4436402878152172</v>
      </c>
      <c r="T205" s="485">
        <f>'8. Routing factors'!T236*'7. Network costs'!$K$261</f>
        <v>141.43461337009859</v>
      </c>
      <c r="U205" s="485">
        <f>'8. Routing factors'!U236*'7. Network costs'!$K$262</f>
        <v>10.946284963664919</v>
      </c>
      <c r="V205" s="485">
        <f>'8. Routing factors'!V236*'7. Network costs'!$K$263</f>
        <v>0</v>
      </c>
      <c r="W205" s="485">
        <f>'8. Routing factors'!W236*'7. Network costs'!$K$264</f>
        <v>19.299245494477958</v>
      </c>
      <c r="X205" s="485">
        <f>'8. Routing factors'!X236*'7. Network costs'!$K$265</f>
        <v>0</v>
      </c>
      <c r="Y205" s="485">
        <f>'8. Routing factors'!Y236*'7. Network costs'!$K$266</f>
        <v>0</v>
      </c>
      <c r="Z205" s="485">
        <f>'8. Routing factors'!Z236*'7. Network costs'!$K$267</f>
        <v>0</v>
      </c>
      <c r="AA205" s="485">
        <f>'8. Routing factors'!AA236*'7. Network costs'!$K$268</f>
        <v>0</v>
      </c>
      <c r="AB205" s="485">
        <f>'8. Routing factors'!AB236*'7. Network costs'!$K$269</f>
        <v>9.0802940333928799</v>
      </c>
      <c r="AC205" s="485">
        <f>'8. Routing factors'!AC236*'7. Network costs'!$K$270</f>
        <v>12.493587401883435</v>
      </c>
      <c r="AD205" s="485">
        <f>'8. Routing factors'!AD236*'7. Network costs'!$K$271</f>
        <v>0</v>
      </c>
      <c r="AE205" s="485">
        <f>'8. Routing factors'!AE236*'7. Network costs'!$K$272</f>
        <v>0</v>
      </c>
      <c r="AF205" s="485">
        <f>'8. Routing factors'!AF236*'7. Network costs'!$K$273</f>
        <v>0</v>
      </c>
      <c r="AG205" s="485">
        <f>'8. Routing factors'!AG236*'7. Network costs'!$K$274</f>
        <v>0</v>
      </c>
      <c r="AH205" s="485">
        <f>'8. Routing factors'!AH236*'7. Network costs'!$K$275</f>
        <v>0</v>
      </c>
      <c r="AI205" s="485">
        <f>'8. Routing factors'!AI236*'7. Network costs'!$K$276</f>
        <v>39.854020784731212</v>
      </c>
      <c r="AJ205" s="485">
        <f>'8. Routing factors'!AJ236*'7. Network costs'!$K$277</f>
        <v>96.218492187798049</v>
      </c>
      <c r="AK205" s="485">
        <f>'8. Routing factors'!AK236*'7. Network costs'!$K$278</f>
        <v>38.170946085693863</v>
      </c>
      <c r="AL205" s="485">
        <f>'8. Routing factors'!AL236*'7. Network costs'!$K$279</f>
        <v>11.239242322003017</v>
      </c>
      <c r="AM205" s="485">
        <f>'8. Routing factors'!AM236*'7. Network costs'!$K$280</f>
        <v>15.093095723899204</v>
      </c>
      <c r="AN205" s="485">
        <f>'8. Routing factors'!AN236*'7. Network costs'!$K$281</f>
        <v>2.5964587948036952E-2</v>
      </c>
      <c r="AO205" s="485">
        <f>'8. Routing factors'!AO236*'7. Network costs'!$K$282</f>
        <v>1.2693798552373615E-2</v>
      </c>
      <c r="AP205" s="485">
        <f>'8. Routing factors'!AP236*'7. Network costs'!$K$283</f>
        <v>655.9016440225065</v>
      </c>
      <c r="AQ205" s="485">
        <f>'8. Routing factors'!AQ236*'7. Network costs'!$K$284</f>
        <v>0</v>
      </c>
      <c r="AR205" s="485">
        <f>'8. Routing factors'!AR236*'7. Network costs'!$K$285</f>
        <v>6.3468992761868098E-2</v>
      </c>
      <c r="AS205" s="485">
        <f>'8. Routing factors'!AS236*'7. Network costs'!$K$286</f>
        <v>0.25046590504446475</v>
      </c>
      <c r="AT205" s="485">
        <f>'8. Routing factors'!AT236*'7. Network costs'!$K$287</f>
        <v>7.107732719423164E-2</v>
      </c>
      <c r="AU205" s="485">
        <f>'8. Routing factors'!AU236*'7. Network costs'!$K$288</f>
        <v>0</v>
      </c>
      <c r="AV205" s="485">
        <f>'8. Routing factors'!AV236*'7. Network costs'!$K$289</f>
        <v>0.5012618586730232</v>
      </c>
      <c r="AW205" s="485">
        <f>'8. Routing factors'!AW236*'7. Network costs'!$K$290</f>
        <v>0</v>
      </c>
      <c r="AX205" s="485">
        <f>'8. Routing factors'!AX236*'7. Network costs'!$K$291</f>
        <v>0</v>
      </c>
      <c r="AY205" s="485">
        <f>'8. Routing factors'!AY236*'7. Network costs'!$K$292</f>
        <v>0</v>
      </c>
      <c r="AZ205" s="485">
        <f>'8. Routing factors'!AZ236*'7. Network costs'!$K$293</f>
        <v>0</v>
      </c>
      <c r="BA205" s="485">
        <f>'8. Routing factors'!BA236*'7. Network costs'!$K$294</f>
        <v>0</v>
      </c>
      <c r="BB205" s="485">
        <f>'8. Routing factors'!BB236*'7. Network costs'!$K$295</f>
        <v>0</v>
      </c>
      <c r="BC205" s="485">
        <f>'8. Routing factors'!BC236*'7. Network costs'!$K$296</f>
        <v>0</v>
      </c>
      <c r="BD205" s="485">
        <f>'8. Routing factors'!BD236*'7. Network costs'!$K$297</f>
        <v>0</v>
      </c>
      <c r="BE205" s="485">
        <f>'8. Routing factors'!BE236*'7. Network costs'!$K$298</f>
        <v>0</v>
      </c>
      <c r="BF205" s="485">
        <f>'8. Routing factors'!BF236*'7. Network costs'!$K$299</f>
        <v>0</v>
      </c>
      <c r="BG205" s="485">
        <f>'8. Routing factors'!BG236*'7. Network costs'!$K$300</f>
        <v>0</v>
      </c>
      <c r="BH205" s="245"/>
      <c r="BI205" s="351">
        <f t="shared" si="30"/>
        <v>88055.105207236309</v>
      </c>
      <c r="BJ205" s="486">
        <f>'2. Traffic'!K223</f>
        <v>110.40808032000001</v>
      </c>
      <c r="BK205" s="487">
        <f t="shared" si="31"/>
        <v>7.9754221749008577E-4</v>
      </c>
    </row>
    <row r="206" spans="3:63">
      <c r="C206" s="256" t="str">
        <f t="shared" si="29"/>
        <v>S18</v>
      </c>
      <c r="D206" s="256" t="str">
        <f t="shared" si="29"/>
        <v>Входящи SMS от други мрежи (SMS incoming from other network)</v>
      </c>
      <c r="E206" s="485">
        <f>'8. Routing factors'!E237*'7. Network costs'!$K$246</f>
        <v>39.363055344421888</v>
      </c>
      <c r="F206" s="485">
        <f>'8. Routing factors'!F237*'7. Network costs'!$K$247</f>
        <v>23.910888183456759</v>
      </c>
      <c r="G206" s="485">
        <f>'8. Routing factors'!G237*'7. Network costs'!$K$248</f>
        <v>43.108089736531575</v>
      </c>
      <c r="H206" s="485">
        <f>'8. Routing factors'!H237*'7. Network costs'!$K$249</f>
        <v>12.604020775886202</v>
      </c>
      <c r="I206" s="485">
        <f>'8. Routing factors'!I237*'7. Network costs'!$K$250</f>
        <v>47.545593502784875</v>
      </c>
      <c r="J206" s="485">
        <f>'8. Routing factors'!J237*'7. Network costs'!$K$251</f>
        <v>2.78134319373379</v>
      </c>
      <c r="K206" s="485">
        <f>'8. Routing factors'!K237*'7. Network costs'!$K$252</f>
        <v>1.7500317230830249</v>
      </c>
      <c r="L206" s="485">
        <f>'8. Routing factors'!L237*'7. Network costs'!$K$253</f>
        <v>0.24436402878152164</v>
      </c>
      <c r="M206" s="485">
        <f>'8. Routing factors'!M237*'7. Network costs'!$K$254</f>
        <v>7.3309208634456509</v>
      </c>
      <c r="N206" s="485">
        <f>'8. Routing factors'!N237*'7. Network costs'!$K$255</f>
        <v>18518.926840494812</v>
      </c>
      <c r="O206" s="485">
        <f>'8. Routing factors'!O237*'7. Network costs'!$K$256</f>
        <v>24802.13416137698</v>
      </c>
      <c r="P206" s="485">
        <f>'8. Routing factors'!P237*'7. Network costs'!$K$257</f>
        <v>0</v>
      </c>
      <c r="Q206" s="485">
        <f>'8. Routing factors'!Q237*'7. Network costs'!$K$258</f>
        <v>0</v>
      </c>
      <c r="R206" s="485">
        <f>'8. Routing factors'!R237*'7. Network costs'!$K$259</f>
        <v>1.3032748201681159</v>
      </c>
      <c r="S206" s="485">
        <f>'8. Routing factors'!S237*'7. Network costs'!$K$260</f>
        <v>1.2218201439076086</v>
      </c>
      <c r="T206" s="485">
        <f>'8. Routing factors'!T237*'7. Network costs'!$K$261</f>
        <v>70.717306685049294</v>
      </c>
      <c r="U206" s="485">
        <f>'8. Routing factors'!U237*'7. Network costs'!$K$262</f>
        <v>0</v>
      </c>
      <c r="V206" s="485">
        <f>'8. Routing factors'!V237*'7. Network costs'!$K$263</f>
        <v>14.610286912161794</v>
      </c>
      <c r="W206" s="485">
        <f>'8. Routing factors'!W237*'7. Network costs'!$K$264</f>
        <v>9.6496227472389791</v>
      </c>
      <c r="X206" s="485">
        <f>'8. Routing factors'!X237*'7. Network costs'!$K$265</f>
        <v>0</v>
      </c>
      <c r="Y206" s="485">
        <f>'8. Routing factors'!Y237*'7. Network costs'!$K$266</f>
        <v>0</v>
      </c>
      <c r="Z206" s="485">
        <f>'8. Routing factors'!Z237*'7. Network costs'!$K$267</f>
        <v>0</v>
      </c>
      <c r="AA206" s="485">
        <f>'8. Routing factors'!AA237*'7. Network costs'!$K$268</f>
        <v>0</v>
      </c>
      <c r="AB206" s="485">
        <f>'8. Routing factors'!AB237*'7. Network costs'!$K$269</f>
        <v>4.5401470166964399</v>
      </c>
      <c r="AC206" s="485">
        <f>'8. Routing factors'!AC237*'7. Network costs'!$K$270</f>
        <v>6.2467937009417174</v>
      </c>
      <c r="AD206" s="485">
        <f>'8. Routing factors'!AD237*'7. Network costs'!$K$271</f>
        <v>0</v>
      </c>
      <c r="AE206" s="485">
        <f>'8. Routing factors'!AE237*'7. Network costs'!$K$272</f>
        <v>0</v>
      </c>
      <c r="AF206" s="485">
        <f>'8. Routing factors'!AF237*'7. Network costs'!$K$273</f>
        <v>0</v>
      </c>
      <c r="AG206" s="485">
        <f>'8. Routing factors'!AG237*'7. Network costs'!$K$274</f>
        <v>0</v>
      </c>
      <c r="AH206" s="485">
        <f>'8. Routing factors'!AH237*'7. Network costs'!$K$275</f>
        <v>0</v>
      </c>
      <c r="AI206" s="485">
        <f>'8. Routing factors'!AI237*'7. Network costs'!$K$276</f>
        <v>19.927010392365606</v>
      </c>
      <c r="AJ206" s="485">
        <f>'8. Routing factors'!AJ237*'7. Network costs'!$K$277</f>
        <v>48.109246093899024</v>
      </c>
      <c r="AK206" s="485">
        <f>'8. Routing factors'!AK237*'7. Network costs'!$K$278</f>
        <v>19.085473042846932</v>
      </c>
      <c r="AL206" s="485">
        <f>'8. Routing factors'!AL237*'7. Network costs'!$K$279</f>
        <v>5.6196211610015085</v>
      </c>
      <c r="AM206" s="485">
        <f>'8. Routing factors'!AM237*'7. Network costs'!$K$280</f>
        <v>7.5465478619496018</v>
      </c>
      <c r="AN206" s="485">
        <f>'8. Routing factors'!AN237*'7. Network costs'!$K$281</f>
        <v>1.2982293974018476E-2</v>
      </c>
      <c r="AO206" s="485">
        <f>'8. Routing factors'!AO237*'7. Network costs'!$K$282</f>
        <v>6.3468992761868074E-3</v>
      </c>
      <c r="AP206" s="485">
        <f>'8. Routing factors'!AP237*'7. Network costs'!$K$283</f>
        <v>327.95082201125325</v>
      </c>
      <c r="AQ206" s="485">
        <f>'8. Routing factors'!AQ237*'7. Network costs'!$K$284</f>
        <v>0</v>
      </c>
      <c r="AR206" s="485">
        <f>'8. Routing factors'!AR237*'7. Network costs'!$K$285</f>
        <v>3.1734496380934049E-2</v>
      </c>
      <c r="AS206" s="485">
        <f>'8. Routing factors'!AS237*'7. Network costs'!$K$286</f>
        <v>0.12523295252223238</v>
      </c>
      <c r="AT206" s="485">
        <f>'8. Routing factors'!AT237*'7. Network costs'!$K$287</f>
        <v>0</v>
      </c>
      <c r="AU206" s="485">
        <f>'8. Routing factors'!AU237*'7. Network costs'!$K$288</f>
        <v>2.5873289764212336E-2</v>
      </c>
      <c r="AV206" s="485">
        <f>'8. Routing factors'!AV237*'7. Network costs'!$K$289</f>
        <v>0.2506309293365116</v>
      </c>
      <c r="AW206" s="485">
        <f>'8. Routing factors'!AW237*'7. Network costs'!$K$290</f>
        <v>0</v>
      </c>
      <c r="AX206" s="485">
        <f>'8. Routing factors'!AX237*'7. Network costs'!$K$291</f>
        <v>0</v>
      </c>
      <c r="AY206" s="485">
        <f>'8. Routing factors'!AY237*'7. Network costs'!$K$292</f>
        <v>0</v>
      </c>
      <c r="AZ206" s="485">
        <f>'8. Routing factors'!AZ237*'7. Network costs'!$K$293</f>
        <v>0</v>
      </c>
      <c r="BA206" s="485">
        <f>'8. Routing factors'!BA237*'7. Network costs'!$K$294</f>
        <v>0</v>
      </c>
      <c r="BB206" s="485">
        <f>'8. Routing factors'!BB237*'7. Network costs'!$K$295</f>
        <v>0</v>
      </c>
      <c r="BC206" s="485">
        <f>'8. Routing factors'!BC237*'7. Network costs'!$K$296</f>
        <v>0</v>
      </c>
      <c r="BD206" s="485">
        <f>'8. Routing factors'!BD237*'7. Network costs'!$K$297</f>
        <v>0</v>
      </c>
      <c r="BE206" s="485">
        <f>'8. Routing factors'!BE237*'7. Network costs'!$K$298</f>
        <v>0</v>
      </c>
      <c r="BF206" s="485">
        <f>'8. Routing factors'!BF237*'7. Network costs'!$K$299</f>
        <v>0</v>
      </c>
      <c r="BG206" s="485">
        <f>'8. Routing factors'!BG237*'7. Network costs'!$K$300</f>
        <v>0</v>
      </c>
      <c r="BH206" s="245"/>
      <c r="BI206" s="351">
        <f t="shared" si="30"/>
        <v>44036.680082674648</v>
      </c>
      <c r="BJ206" s="486">
        <f>'2. Traffic'!K224</f>
        <v>55.204040160000005</v>
      </c>
      <c r="BK206" s="487">
        <f t="shared" si="31"/>
        <v>7.9770755827003668E-4</v>
      </c>
    </row>
    <row r="207" spans="3:63">
      <c r="C207" s="256" t="str">
        <f t="shared" si="29"/>
        <v>S19</v>
      </c>
      <c r="D207" s="256" t="str">
        <f t="shared" si="29"/>
        <v>Пренос на данни (Data services)</v>
      </c>
      <c r="E207" s="485">
        <f>'8. Routing factors'!E238*'7. Network costs'!$K$246</f>
        <v>0</v>
      </c>
      <c r="F207" s="485">
        <f>'8. Routing factors'!F238*'7. Network costs'!$K$247</f>
        <v>2331435.084914838</v>
      </c>
      <c r="G207" s="485">
        <f>'8. Routing factors'!G238*'7. Network costs'!$K$248</f>
        <v>0</v>
      </c>
      <c r="H207" s="485">
        <f>'8. Routing factors'!H238*'7. Network costs'!$K$249</f>
        <v>1228957.1187166339</v>
      </c>
      <c r="I207" s="485">
        <f>'8. Routing factors'!I238*'7. Network costs'!$K$250</f>
        <v>0</v>
      </c>
      <c r="J207" s="485">
        <f>'8. Routing factors'!J238*'7. Network costs'!$K$251</f>
        <v>271195.32554823678</v>
      </c>
      <c r="K207" s="485">
        <f>'8. Routing factors'!K238*'7. Network costs'!$K$252</f>
        <v>113758.08732281842</v>
      </c>
      <c r="L207" s="485">
        <f>'8. Routing factors'!L238*'7. Network costs'!$K$253</f>
        <v>23826.754816517041</v>
      </c>
      <c r="M207" s="485">
        <f>'8. Routing factors'!M238*'7. Network costs'!$K$254</f>
        <v>714802.64449551131</v>
      </c>
      <c r="N207" s="485">
        <f>'8. Routing factors'!N238*'7. Network costs'!$K$255</f>
        <v>0</v>
      </c>
      <c r="O207" s="485">
        <f>'8. Routing factors'!O238*'7. Network costs'!$K$256</f>
        <v>0</v>
      </c>
      <c r="P207" s="485">
        <f>'8. Routing factors'!P238*'7. Network costs'!$K$257</f>
        <v>0</v>
      </c>
      <c r="Q207" s="485">
        <f>'8. Routing factors'!Q238*'7. Network costs'!$K$258</f>
        <v>0</v>
      </c>
      <c r="R207" s="485">
        <f>'8. Routing factors'!R238*'7. Network costs'!$K$259</f>
        <v>127076.02568809093</v>
      </c>
      <c r="S207" s="485">
        <f>'8. Routing factors'!S238*'7. Network costs'!$K$260</f>
        <v>119133.77408258524</v>
      </c>
      <c r="T207" s="485">
        <f>'8. Routing factors'!T238*'7. Network costs'!$K$261</f>
        <v>6895302.6190920491</v>
      </c>
      <c r="U207" s="485">
        <f>'8. Routing factors'!U238*'7. Network costs'!$K$262</f>
        <v>533659.65785037307</v>
      </c>
      <c r="V207" s="485">
        <f>'8. Routing factors'!V238*'7. Network costs'!$K$263</f>
        <v>0</v>
      </c>
      <c r="W207" s="485">
        <f>'8. Routing factors'!W238*'7. Network costs'!$K$264</f>
        <v>0</v>
      </c>
      <c r="X207" s="485">
        <f>'8. Routing factors'!X238*'7. Network costs'!$K$265</f>
        <v>0</v>
      </c>
      <c r="Y207" s="485">
        <f>'8. Routing factors'!Y238*'7. Network costs'!$K$266</f>
        <v>616660.38986846828</v>
      </c>
      <c r="Z207" s="485">
        <f>'8. Routing factors'!Z238*'7. Network costs'!$K$267</f>
        <v>356784.84835934429</v>
      </c>
      <c r="AA207" s="485">
        <f>'8. Routing factors'!AA238*'7. Network costs'!$K$268</f>
        <v>652918.78150345467</v>
      </c>
      <c r="AB207" s="485">
        <f>'8. Routing factors'!AB238*'7. Network costs'!$K$269</f>
        <v>442687.78157396102</v>
      </c>
      <c r="AC207" s="485">
        <f>'8. Routing factors'!AC238*'7. Network costs'!$K$270</f>
        <v>609094.64721084363</v>
      </c>
      <c r="AD207" s="485">
        <f>'8. Routing factors'!AD238*'7. Network costs'!$K$271</f>
        <v>0</v>
      </c>
      <c r="AE207" s="485">
        <f>'8. Routing factors'!AE238*'7. Network costs'!$K$272</f>
        <v>0</v>
      </c>
      <c r="AF207" s="485">
        <f>'8. Routing factors'!AF238*'7. Network costs'!$K$273</f>
        <v>0</v>
      </c>
      <c r="AG207" s="485">
        <f>'8. Routing factors'!AG238*'7. Network costs'!$K$274</f>
        <v>0</v>
      </c>
      <c r="AH207" s="485">
        <f>'8. Routing factors'!AH238*'7. Network costs'!$K$275</f>
        <v>0</v>
      </c>
      <c r="AI207" s="485">
        <f>'8. Routing factors'!AI238*'7. Network costs'!$K$276</f>
        <v>0</v>
      </c>
      <c r="AJ207" s="485">
        <f>'8. Routing factors'!AJ238*'7. Network costs'!$K$277</f>
        <v>4690899.9528390998</v>
      </c>
      <c r="AK207" s="485">
        <f>'8. Routing factors'!AK238*'7. Network costs'!$K$278</f>
        <v>0</v>
      </c>
      <c r="AL207" s="485">
        <f>'8. Routing factors'!AL238*'7. Network costs'!$K$279</f>
        <v>547942.08555387368</v>
      </c>
      <c r="AM207" s="485">
        <f>'8. Routing factors'!AM238*'7. Network costs'!$K$280</f>
        <v>0</v>
      </c>
      <c r="AN207" s="485">
        <f>'8. Routing factors'!AN238*'7. Network costs'!$K$281</f>
        <v>1265.8407091145305</v>
      </c>
      <c r="AO207" s="485">
        <f>'8. Routing factors'!AO238*'7. Network costs'!$K$282</f>
        <v>618.85545778932567</v>
      </c>
      <c r="AP207" s="485">
        <f>'8. Routing factors'!AP238*'7. Network costs'!$K$283</f>
        <v>0</v>
      </c>
      <c r="AQ207" s="485">
        <f>'8. Routing factors'!AQ238*'7. Network costs'!$K$284</f>
        <v>0</v>
      </c>
      <c r="AR207" s="485">
        <f>'8. Routing factors'!AR238*'7. Network costs'!$K$285</f>
        <v>3094.2772889466296</v>
      </c>
      <c r="AS207" s="485">
        <f>'8. Routing factors'!AS238*'7. Network costs'!$K$286</f>
        <v>12210.859632550739</v>
      </c>
      <c r="AT207" s="485">
        <f>'8. Routing factors'!AT238*'7. Network costs'!$K$287</f>
        <v>3465.2032390259451</v>
      </c>
      <c r="AU207" s="485">
        <f>'8. Routing factors'!AU238*'7. Network costs'!$K$288</f>
        <v>0</v>
      </c>
      <c r="AV207" s="485">
        <f>'8. Routing factors'!AV238*'7. Network costs'!$K$289</f>
        <v>0</v>
      </c>
      <c r="AW207" s="485">
        <f>'8. Routing factors'!AW238*'7. Network costs'!$K$290</f>
        <v>0</v>
      </c>
      <c r="AX207" s="485">
        <f>'8. Routing factors'!AX238*'7. Network costs'!$K$291</f>
        <v>2964.7457982592055</v>
      </c>
      <c r="AY207" s="485">
        <f>'8. Routing factors'!AY238*'7. Network costs'!$K$292</f>
        <v>0</v>
      </c>
      <c r="AZ207" s="485">
        <f>'8. Routing factors'!AZ238*'7. Network costs'!$K$293</f>
        <v>0</v>
      </c>
      <c r="BA207" s="485">
        <f>'8. Routing factors'!BA238*'7. Network costs'!$K$294</f>
        <v>0</v>
      </c>
      <c r="BB207" s="485">
        <f>'8. Routing factors'!BB238*'7. Network costs'!$K$295</f>
        <v>0</v>
      </c>
      <c r="BC207" s="485">
        <f>'8. Routing factors'!BC238*'7. Network costs'!$K$296</f>
        <v>0</v>
      </c>
      <c r="BD207" s="485">
        <f>'8. Routing factors'!BD238*'7. Network costs'!$K$297</f>
        <v>0</v>
      </c>
      <c r="BE207" s="485">
        <f>'8. Routing factors'!BE238*'7. Network costs'!$K$298</f>
        <v>0</v>
      </c>
      <c r="BF207" s="485">
        <f>'8. Routing factors'!BF238*'7. Network costs'!$K$299</f>
        <v>0</v>
      </c>
      <c r="BG207" s="485">
        <f>'8. Routing factors'!BG238*'7. Network costs'!$K$300</f>
        <v>0</v>
      </c>
      <c r="BH207" s="245"/>
      <c r="BI207" s="351">
        <f t="shared" si="30"/>
        <v>20299755.36156239</v>
      </c>
      <c r="BJ207" s="486">
        <f>'2. Traffic'!K225</f>
        <v>5520.4040159999995</v>
      </c>
      <c r="BK207" s="487">
        <f t="shared" si="31"/>
        <v>3.6772227725954164E-3</v>
      </c>
    </row>
    <row r="208" spans="3:63">
      <c r="C208" s="256" t="str">
        <f t="shared" si="29"/>
        <v>S20</v>
      </c>
      <c r="D208" s="256" t="str">
        <f t="shared" si="29"/>
        <v>Subscribers</v>
      </c>
      <c r="E208" s="485">
        <f>'8. Routing factors'!E239*'7. Network costs'!$K$246</f>
        <v>0</v>
      </c>
      <c r="F208" s="485">
        <f>'8. Routing factors'!F239*'7. Network costs'!$K$247</f>
        <v>0</v>
      </c>
      <c r="G208" s="485">
        <f>'8. Routing factors'!G239*'7. Network costs'!$K$248</f>
        <v>0</v>
      </c>
      <c r="H208" s="485">
        <f>'8. Routing factors'!H239*'7. Network costs'!$K$249</f>
        <v>0</v>
      </c>
      <c r="I208" s="485">
        <f>'8. Routing factors'!I239*'7. Network costs'!$K$250</f>
        <v>0</v>
      </c>
      <c r="J208" s="485">
        <f>'8. Routing factors'!J239*'7. Network costs'!$K$251</f>
        <v>0</v>
      </c>
      <c r="K208" s="485">
        <f>'8. Routing factors'!K239*'7. Network costs'!$K$252</f>
        <v>0</v>
      </c>
      <c r="L208" s="485">
        <f>'8. Routing factors'!L239*'7. Network costs'!$K$253</f>
        <v>0</v>
      </c>
      <c r="M208" s="485">
        <f>'8. Routing factors'!M239*'7. Network costs'!$K$254</f>
        <v>0</v>
      </c>
      <c r="N208" s="485">
        <f>'8. Routing factors'!N239*'7. Network costs'!$K$255</f>
        <v>0</v>
      </c>
      <c r="O208" s="485">
        <f>'8. Routing factors'!O239*'7. Network costs'!$K$256</f>
        <v>0</v>
      </c>
      <c r="P208" s="485">
        <f>'8. Routing factors'!P239*'7. Network costs'!$K$257</f>
        <v>0</v>
      </c>
      <c r="Q208" s="485">
        <f>'8. Routing factors'!Q239*'7. Network costs'!$K$258</f>
        <v>0</v>
      </c>
      <c r="R208" s="485">
        <f>'8. Routing factors'!R239*'7. Network costs'!$K$259</f>
        <v>0</v>
      </c>
      <c r="S208" s="485">
        <f>'8. Routing factors'!S239*'7. Network costs'!$K$260</f>
        <v>0</v>
      </c>
      <c r="T208" s="485">
        <f>'8. Routing factors'!T239*'7. Network costs'!$K$261</f>
        <v>0</v>
      </c>
      <c r="U208" s="485">
        <f>'8. Routing factors'!U239*'7. Network costs'!$K$262</f>
        <v>0</v>
      </c>
      <c r="V208" s="485">
        <f>'8. Routing factors'!V239*'7. Network costs'!$K$263</f>
        <v>0</v>
      </c>
      <c r="W208" s="485">
        <f>'8. Routing factors'!W239*'7. Network costs'!$K$264</f>
        <v>0</v>
      </c>
      <c r="X208" s="485">
        <f>'8. Routing factors'!X239*'7. Network costs'!$K$265</f>
        <v>0</v>
      </c>
      <c r="Y208" s="485">
        <f>'8. Routing factors'!Y239*'7. Network costs'!$K$266</f>
        <v>0</v>
      </c>
      <c r="Z208" s="485">
        <f>'8. Routing factors'!Z239*'7. Network costs'!$K$267</f>
        <v>0</v>
      </c>
      <c r="AA208" s="485">
        <f>'8. Routing factors'!AA239*'7. Network costs'!$K$268</f>
        <v>0</v>
      </c>
      <c r="AB208" s="485">
        <f>'8. Routing factors'!AB239*'7. Network costs'!$K$269</f>
        <v>0</v>
      </c>
      <c r="AC208" s="485">
        <f>'8. Routing factors'!AC239*'7. Network costs'!$K$270</f>
        <v>0</v>
      </c>
      <c r="AD208" s="485">
        <f>'8. Routing factors'!AD239*'7. Network costs'!$K$271</f>
        <v>0</v>
      </c>
      <c r="AE208" s="485">
        <f>'8. Routing factors'!AE239*'7. Network costs'!$K$272</f>
        <v>0</v>
      </c>
      <c r="AF208" s="485">
        <f>'8. Routing factors'!AF239*'7. Network costs'!$K$273</f>
        <v>0</v>
      </c>
      <c r="AG208" s="485">
        <f>'8. Routing factors'!AG239*'7. Network costs'!$K$274</f>
        <v>0</v>
      </c>
      <c r="AH208" s="485">
        <f>'8. Routing factors'!AH239*'7. Network costs'!$K$275</f>
        <v>0</v>
      </c>
      <c r="AI208" s="485">
        <f>'8. Routing factors'!AI239*'7. Network costs'!$K$276</f>
        <v>0</v>
      </c>
      <c r="AJ208" s="485">
        <f>'8. Routing factors'!AJ239*'7. Network costs'!$K$277</f>
        <v>0</v>
      </c>
      <c r="AK208" s="485">
        <f>'8. Routing factors'!AK239*'7. Network costs'!$K$278</f>
        <v>0</v>
      </c>
      <c r="AL208" s="485">
        <f>'8. Routing factors'!AL239*'7. Network costs'!$K$279</f>
        <v>0</v>
      </c>
      <c r="AM208" s="485">
        <f>'8. Routing factors'!AM239*'7. Network costs'!$K$280</f>
        <v>0</v>
      </c>
      <c r="AN208" s="485">
        <f>'8. Routing factors'!AN239*'7. Network costs'!$K$281</f>
        <v>0</v>
      </c>
      <c r="AO208" s="485">
        <f>'8. Routing factors'!AO239*'7. Network costs'!$K$282</f>
        <v>0</v>
      </c>
      <c r="AP208" s="485">
        <f>'8. Routing factors'!AP239*'7. Network costs'!$K$283</f>
        <v>0</v>
      </c>
      <c r="AQ208" s="485">
        <f>'8. Routing factors'!AQ239*'7. Network costs'!$K$284</f>
        <v>0</v>
      </c>
      <c r="AR208" s="485">
        <f>'8. Routing factors'!AR239*'7. Network costs'!$K$285</f>
        <v>0</v>
      </c>
      <c r="AS208" s="485">
        <f>'8. Routing factors'!AS239*'7. Network costs'!$K$286</f>
        <v>0</v>
      </c>
      <c r="AT208" s="485">
        <f>'8. Routing factors'!AT239*'7. Network costs'!$K$287</f>
        <v>0</v>
      </c>
      <c r="AU208" s="485">
        <f>'8. Routing factors'!AU239*'7. Network costs'!$K$288</f>
        <v>0</v>
      </c>
      <c r="AV208" s="485">
        <f>'8. Routing factors'!AV239*'7. Network costs'!$K$289</f>
        <v>0</v>
      </c>
      <c r="AW208" s="485">
        <f>'8. Routing factors'!AW239*'7. Network costs'!$K$290</f>
        <v>0</v>
      </c>
      <c r="AX208" s="485">
        <f>'8. Routing factors'!AX239*'7. Network costs'!$K$291</f>
        <v>0</v>
      </c>
      <c r="AY208" s="485">
        <f>'8. Routing factors'!AY239*'7. Network costs'!$K$292</f>
        <v>0</v>
      </c>
      <c r="AZ208" s="485">
        <f>'8. Routing factors'!AZ239*'7. Network costs'!$K$293</f>
        <v>0</v>
      </c>
      <c r="BA208" s="485">
        <f>'8. Routing factors'!BA239*'7. Network costs'!$K$294</f>
        <v>0</v>
      </c>
      <c r="BB208" s="485">
        <f>'8. Routing factors'!BB239*'7. Network costs'!$K$295</f>
        <v>0</v>
      </c>
      <c r="BC208" s="485">
        <f>'8. Routing factors'!BC239*'7. Network costs'!$K$296</f>
        <v>0</v>
      </c>
      <c r="BD208" s="485">
        <f>'8. Routing factors'!BD239*'7. Network costs'!$K$297</f>
        <v>0</v>
      </c>
      <c r="BE208" s="485">
        <f>'8. Routing factors'!BE239*'7. Network costs'!$K$298</f>
        <v>0</v>
      </c>
      <c r="BF208" s="485">
        <f>'8. Routing factors'!BF239*'7. Network costs'!$K$299</f>
        <v>0</v>
      </c>
      <c r="BG208" s="485">
        <f>'8. Routing factors'!BG239*'7. Network costs'!$K$300</f>
        <v>0</v>
      </c>
      <c r="BH208" s="245"/>
      <c r="BI208" s="351">
        <f t="shared" si="30"/>
        <v>0</v>
      </c>
      <c r="BJ208" s="486">
        <f>'2. Traffic'!K226</f>
        <v>0</v>
      </c>
      <c r="BK208" s="487" t="str">
        <f t="shared" si="31"/>
        <v/>
      </c>
    </row>
    <row r="209" spans="3:63">
      <c r="C209" s="256" t="str">
        <f t="shared" si="29"/>
        <v>S21</v>
      </c>
      <c r="D209" s="256" t="str">
        <f t="shared" si="29"/>
        <v>OTHER: complete as required</v>
      </c>
      <c r="E209" s="485">
        <f>'8. Routing factors'!E240*'7. Network costs'!$K$246</f>
        <v>0</v>
      </c>
      <c r="F209" s="485">
        <f>'8. Routing factors'!F240*'7. Network costs'!$K$247</f>
        <v>0</v>
      </c>
      <c r="G209" s="485">
        <f>'8. Routing factors'!G240*'7. Network costs'!$K$248</f>
        <v>0</v>
      </c>
      <c r="H209" s="485">
        <f>'8. Routing factors'!H240*'7. Network costs'!$K$249</f>
        <v>0</v>
      </c>
      <c r="I209" s="485">
        <f>'8. Routing factors'!I240*'7. Network costs'!$K$250</f>
        <v>0</v>
      </c>
      <c r="J209" s="485">
        <f>'8. Routing factors'!J240*'7. Network costs'!$K$251</f>
        <v>0</v>
      </c>
      <c r="K209" s="485">
        <f>'8. Routing factors'!K240*'7. Network costs'!$K$252</f>
        <v>0</v>
      </c>
      <c r="L209" s="485">
        <f>'8. Routing factors'!L240*'7. Network costs'!$K$253</f>
        <v>0</v>
      </c>
      <c r="M209" s="485">
        <f>'8. Routing factors'!M240*'7. Network costs'!$K$254</f>
        <v>0</v>
      </c>
      <c r="N209" s="485">
        <f>'8. Routing factors'!N240*'7. Network costs'!$K$255</f>
        <v>0</v>
      </c>
      <c r="O209" s="485">
        <f>'8. Routing factors'!O240*'7. Network costs'!$K$256</f>
        <v>0</v>
      </c>
      <c r="P209" s="485">
        <f>'8. Routing factors'!P240*'7. Network costs'!$K$257</f>
        <v>0</v>
      </c>
      <c r="Q209" s="485">
        <f>'8. Routing factors'!Q240*'7. Network costs'!$K$258</f>
        <v>0</v>
      </c>
      <c r="R209" s="485">
        <f>'8. Routing factors'!R240*'7. Network costs'!$K$259</f>
        <v>0</v>
      </c>
      <c r="S209" s="485">
        <f>'8. Routing factors'!S240*'7. Network costs'!$K$260</f>
        <v>0</v>
      </c>
      <c r="T209" s="485">
        <f>'8. Routing factors'!T240*'7. Network costs'!$K$261</f>
        <v>0</v>
      </c>
      <c r="U209" s="485">
        <f>'8. Routing factors'!U240*'7. Network costs'!$K$262</f>
        <v>0</v>
      </c>
      <c r="V209" s="485">
        <f>'8. Routing factors'!V240*'7. Network costs'!$K$263</f>
        <v>0</v>
      </c>
      <c r="W209" s="485">
        <f>'8. Routing factors'!W240*'7. Network costs'!$K$264</f>
        <v>0</v>
      </c>
      <c r="X209" s="485">
        <f>'8. Routing factors'!X240*'7. Network costs'!$K$265</f>
        <v>0</v>
      </c>
      <c r="Y209" s="485">
        <f>'8. Routing factors'!Y240*'7. Network costs'!$K$266</f>
        <v>0</v>
      </c>
      <c r="Z209" s="485">
        <f>'8. Routing factors'!Z240*'7. Network costs'!$K$267</f>
        <v>0</v>
      </c>
      <c r="AA209" s="485">
        <f>'8. Routing factors'!AA240*'7. Network costs'!$K$268</f>
        <v>0</v>
      </c>
      <c r="AB209" s="485">
        <f>'8. Routing factors'!AB240*'7. Network costs'!$K$269</f>
        <v>0</v>
      </c>
      <c r="AC209" s="485">
        <f>'8. Routing factors'!AC240*'7. Network costs'!$K$270</f>
        <v>0</v>
      </c>
      <c r="AD209" s="485">
        <f>'8. Routing factors'!AD240*'7. Network costs'!$K$271</f>
        <v>0</v>
      </c>
      <c r="AE209" s="485">
        <f>'8. Routing factors'!AE240*'7. Network costs'!$K$272</f>
        <v>0</v>
      </c>
      <c r="AF209" s="485">
        <f>'8. Routing factors'!AF240*'7. Network costs'!$K$273</f>
        <v>0</v>
      </c>
      <c r="AG209" s="485">
        <f>'8. Routing factors'!AG240*'7. Network costs'!$K$274</f>
        <v>0</v>
      </c>
      <c r="AH209" s="485">
        <f>'8. Routing factors'!AH240*'7. Network costs'!$K$275</f>
        <v>0</v>
      </c>
      <c r="AI209" s="485">
        <f>'8. Routing factors'!AI240*'7. Network costs'!$K$276</f>
        <v>0</v>
      </c>
      <c r="AJ209" s="485">
        <f>'8. Routing factors'!AJ240*'7. Network costs'!$K$277</f>
        <v>0</v>
      </c>
      <c r="AK209" s="485">
        <f>'8. Routing factors'!AK240*'7. Network costs'!$K$278</f>
        <v>0</v>
      </c>
      <c r="AL209" s="485">
        <f>'8. Routing factors'!AL240*'7. Network costs'!$K$279</f>
        <v>0</v>
      </c>
      <c r="AM209" s="485">
        <f>'8. Routing factors'!AM240*'7. Network costs'!$K$280</f>
        <v>0</v>
      </c>
      <c r="AN209" s="485">
        <f>'8. Routing factors'!AN240*'7. Network costs'!$K$281</f>
        <v>0</v>
      </c>
      <c r="AO209" s="485">
        <f>'8. Routing factors'!AO240*'7. Network costs'!$K$282</f>
        <v>0</v>
      </c>
      <c r="AP209" s="485">
        <f>'8. Routing factors'!AP240*'7. Network costs'!$K$283</f>
        <v>0</v>
      </c>
      <c r="AQ209" s="485">
        <f>'8. Routing factors'!AQ240*'7. Network costs'!$K$284</f>
        <v>0</v>
      </c>
      <c r="AR209" s="485">
        <f>'8. Routing factors'!AR240*'7. Network costs'!$K$285</f>
        <v>0</v>
      </c>
      <c r="AS209" s="485">
        <f>'8. Routing factors'!AS240*'7. Network costs'!$K$286</f>
        <v>0</v>
      </c>
      <c r="AT209" s="485">
        <f>'8. Routing factors'!AT240*'7. Network costs'!$K$287</f>
        <v>0</v>
      </c>
      <c r="AU209" s="485">
        <f>'8. Routing factors'!AU240*'7. Network costs'!$K$288</f>
        <v>0</v>
      </c>
      <c r="AV209" s="485">
        <f>'8. Routing factors'!AV240*'7. Network costs'!$K$289</f>
        <v>0</v>
      </c>
      <c r="AW209" s="485">
        <f>'8. Routing factors'!AW240*'7. Network costs'!$K$290</f>
        <v>0</v>
      </c>
      <c r="AX209" s="485">
        <f>'8. Routing factors'!AX240*'7. Network costs'!$K$291</f>
        <v>0</v>
      </c>
      <c r="AY209" s="485">
        <f>'8. Routing factors'!AY240*'7. Network costs'!$K$292</f>
        <v>0</v>
      </c>
      <c r="AZ209" s="485">
        <f>'8. Routing factors'!AZ240*'7. Network costs'!$K$293</f>
        <v>0</v>
      </c>
      <c r="BA209" s="485">
        <f>'8. Routing factors'!BA240*'7. Network costs'!$K$294</f>
        <v>0</v>
      </c>
      <c r="BB209" s="485">
        <f>'8. Routing factors'!BB240*'7. Network costs'!$K$295</f>
        <v>0</v>
      </c>
      <c r="BC209" s="485">
        <f>'8. Routing factors'!BC240*'7. Network costs'!$K$296</f>
        <v>0</v>
      </c>
      <c r="BD209" s="485">
        <f>'8. Routing factors'!BD240*'7. Network costs'!$K$297</f>
        <v>0</v>
      </c>
      <c r="BE209" s="485">
        <f>'8. Routing factors'!BE240*'7. Network costs'!$K$298</f>
        <v>0</v>
      </c>
      <c r="BF209" s="485">
        <f>'8. Routing factors'!BF240*'7. Network costs'!$K$299</f>
        <v>0</v>
      </c>
      <c r="BG209" s="485">
        <f>'8. Routing factors'!BG240*'7. Network costs'!$K$300</f>
        <v>0</v>
      </c>
      <c r="BH209" s="245"/>
      <c r="BI209" s="351">
        <f t="shared" si="30"/>
        <v>0</v>
      </c>
      <c r="BJ209" s="486">
        <f>'2. Traffic'!K227</f>
        <v>0</v>
      </c>
      <c r="BK209" s="487" t="str">
        <f t="shared" si="31"/>
        <v/>
      </c>
    </row>
    <row r="210" spans="3:63">
      <c r="C210" s="256" t="str">
        <f t="shared" si="29"/>
        <v>S22</v>
      </c>
      <c r="D210" s="256" t="str">
        <f t="shared" si="29"/>
        <v>OTHER: complete as required</v>
      </c>
      <c r="E210" s="485">
        <f>'8. Routing factors'!E241*'7. Network costs'!$K$246</f>
        <v>0</v>
      </c>
      <c r="F210" s="485">
        <f>'8. Routing factors'!F241*'7. Network costs'!$K$247</f>
        <v>0</v>
      </c>
      <c r="G210" s="485">
        <f>'8. Routing factors'!G241*'7. Network costs'!$K$248</f>
        <v>0</v>
      </c>
      <c r="H210" s="485">
        <f>'8. Routing factors'!H241*'7. Network costs'!$K$249</f>
        <v>0</v>
      </c>
      <c r="I210" s="485">
        <f>'8. Routing factors'!I241*'7. Network costs'!$K$250</f>
        <v>0</v>
      </c>
      <c r="J210" s="485">
        <f>'8. Routing factors'!J241*'7. Network costs'!$K$251</f>
        <v>0</v>
      </c>
      <c r="K210" s="485">
        <f>'8. Routing factors'!K241*'7. Network costs'!$K$252</f>
        <v>0</v>
      </c>
      <c r="L210" s="485">
        <f>'8. Routing factors'!L241*'7. Network costs'!$K$253</f>
        <v>0</v>
      </c>
      <c r="M210" s="485">
        <f>'8. Routing factors'!M241*'7. Network costs'!$K$254</f>
        <v>0</v>
      </c>
      <c r="N210" s="485">
        <f>'8. Routing factors'!N241*'7. Network costs'!$K$255</f>
        <v>0</v>
      </c>
      <c r="O210" s="485">
        <f>'8. Routing factors'!O241*'7. Network costs'!$K$256</f>
        <v>0</v>
      </c>
      <c r="P210" s="485">
        <f>'8. Routing factors'!P241*'7. Network costs'!$K$257</f>
        <v>0</v>
      </c>
      <c r="Q210" s="485">
        <f>'8. Routing factors'!Q241*'7. Network costs'!$K$258</f>
        <v>0</v>
      </c>
      <c r="R210" s="485">
        <f>'8. Routing factors'!R241*'7. Network costs'!$K$259</f>
        <v>0</v>
      </c>
      <c r="S210" s="485">
        <f>'8. Routing factors'!S241*'7. Network costs'!$K$260</f>
        <v>0</v>
      </c>
      <c r="T210" s="485">
        <f>'8. Routing factors'!T241*'7. Network costs'!$K$261</f>
        <v>0</v>
      </c>
      <c r="U210" s="485">
        <f>'8. Routing factors'!U241*'7. Network costs'!$K$262</f>
        <v>0</v>
      </c>
      <c r="V210" s="485">
        <f>'8. Routing factors'!V241*'7. Network costs'!$K$263</f>
        <v>0</v>
      </c>
      <c r="W210" s="485">
        <f>'8. Routing factors'!W241*'7. Network costs'!$K$264</f>
        <v>0</v>
      </c>
      <c r="X210" s="485">
        <f>'8. Routing factors'!X241*'7. Network costs'!$K$265</f>
        <v>0</v>
      </c>
      <c r="Y210" s="485">
        <f>'8. Routing factors'!Y241*'7. Network costs'!$K$266</f>
        <v>0</v>
      </c>
      <c r="Z210" s="485">
        <f>'8. Routing factors'!Z241*'7. Network costs'!$K$267</f>
        <v>0</v>
      </c>
      <c r="AA210" s="485">
        <f>'8. Routing factors'!AA241*'7. Network costs'!$K$268</f>
        <v>0</v>
      </c>
      <c r="AB210" s="485">
        <f>'8. Routing factors'!AB241*'7. Network costs'!$K$269</f>
        <v>0</v>
      </c>
      <c r="AC210" s="485">
        <f>'8. Routing factors'!AC241*'7. Network costs'!$K$270</f>
        <v>0</v>
      </c>
      <c r="AD210" s="485">
        <f>'8. Routing factors'!AD241*'7. Network costs'!$K$271</f>
        <v>0</v>
      </c>
      <c r="AE210" s="485">
        <f>'8. Routing factors'!AE241*'7. Network costs'!$K$272</f>
        <v>0</v>
      </c>
      <c r="AF210" s="485">
        <f>'8. Routing factors'!AF241*'7. Network costs'!$K$273</f>
        <v>0</v>
      </c>
      <c r="AG210" s="485">
        <f>'8. Routing factors'!AG241*'7. Network costs'!$K$274</f>
        <v>0</v>
      </c>
      <c r="AH210" s="485">
        <f>'8. Routing factors'!AH241*'7. Network costs'!$K$275</f>
        <v>0</v>
      </c>
      <c r="AI210" s="485">
        <f>'8. Routing factors'!AI241*'7. Network costs'!$K$276</f>
        <v>0</v>
      </c>
      <c r="AJ210" s="485">
        <f>'8. Routing factors'!AJ241*'7. Network costs'!$K$277</f>
        <v>0</v>
      </c>
      <c r="AK210" s="485">
        <f>'8. Routing factors'!AK241*'7. Network costs'!$K$278</f>
        <v>0</v>
      </c>
      <c r="AL210" s="485">
        <f>'8. Routing factors'!AL241*'7. Network costs'!$K$279</f>
        <v>0</v>
      </c>
      <c r="AM210" s="485">
        <f>'8. Routing factors'!AM241*'7. Network costs'!$K$280</f>
        <v>0</v>
      </c>
      <c r="AN210" s="485">
        <f>'8. Routing factors'!AN241*'7. Network costs'!$K$281</f>
        <v>0</v>
      </c>
      <c r="AO210" s="485">
        <f>'8. Routing factors'!AO241*'7. Network costs'!$K$282</f>
        <v>0</v>
      </c>
      <c r="AP210" s="485">
        <f>'8. Routing factors'!AP241*'7. Network costs'!$K$283</f>
        <v>0</v>
      </c>
      <c r="AQ210" s="485">
        <f>'8. Routing factors'!AQ241*'7. Network costs'!$K$284</f>
        <v>0</v>
      </c>
      <c r="AR210" s="485">
        <f>'8. Routing factors'!AR241*'7. Network costs'!$K$285</f>
        <v>0</v>
      </c>
      <c r="AS210" s="485">
        <f>'8. Routing factors'!AS241*'7. Network costs'!$K$286</f>
        <v>0</v>
      </c>
      <c r="AT210" s="485">
        <f>'8. Routing factors'!AT241*'7. Network costs'!$K$287</f>
        <v>0</v>
      </c>
      <c r="AU210" s="485">
        <f>'8. Routing factors'!AU241*'7. Network costs'!$K$288</f>
        <v>0</v>
      </c>
      <c r="AV210" s="485">
        <f>'8. Routing factors'!AV241*'7. Network costs'!$K$289</f>
        <v>0</v>
      </c>
      <c r="AW210" s="485">
        <f>'8. Routing factors'!AW241*'7. Network costs'!$K$290</f>
        <v>0</v>
      </c>
      <c r="AX210" s="485">
        <f>'8. Routing factors'!AX241*'7. Network costs'!$K$291</f>
        <v>0</v>
      </c>
      <c r="AY210" s="485">
        <f>'8. Routing factors'!AY241*'7. Network costs'!$K$292</f>
        <v>0</v>
      </c>
      <c r="AZ210" s="485">
        <f>'8. Routing factors'!AZ241*'7. Network costs'!$K$293</f>
        <v>0</v>
      </c>
      <c r="BA210" s="485">
        <f>'8. Routing factors'!BA241*'7. Network costs'!$K$294</f>
        <v>0</v>
      </c>
      <c r="BB210" s="485">
        <f>'8. Routing factors'!BB241*'7. Network costs'!$K$295</f>
        <v>0</v>
      </c>
      <c r="BC210" s="485">
        <f>'8. Routing factors'!BC241*'7. Network costs'!$K$296</f>
        <v>0</v>
      </c>
      <c r="BD210" s="485">
        <f>'8. Routing factors'!BD241*'7. Network costs'!$K$297</f>
        <v>0</v>
      </c>
      <c r="BE210" s="485">
        <f>'8. Routing factors'!BE241*'7. Network costs'!$K$298</f>
        <v>0</v>
      </c>
      <c r="BF210" s="485">
        <f>'8. Routing factors'!BF241*'7. Network costs'!$K$299</f>
        <v>0</v>
      </c>
      <c r="BG210" s="485">
        <f>'8. Routing factors'!BG241*'7. Network costs'!$K$300</f>
        <v>0</v>
      </c>
      <c r="BH210" s="245"/>
      <c r="BI210" s="351">
        <f t="shared" si="30"/>
        <v>0</v>
      </c>
      <c r="BJ210" s="486">
        <f>'2. Traffic'!K228</f>
        <v>0</v>
      </c>
      <c r="BK210" s="487" t="str">
        <f t="shared" si="31"/>
        <v/>
      </c>
    </row>
    <row r="211" spans="3:63">
      <c r="C211" s="256" t="str">
        <f t="shared" si="29"/>
        <v>S23</v>
      </c>
      <c r="D211" s="256" t="str">
        <f t="shared" si="29"/>
        <v>OTHER: complete as required</v>
      </c>
      <c r="E211" s="485">
        <f>'8. Routing factors'!E242*'7. Network costs'!$K$246</f>
        <v>0</v>
      </c>
      <c r="F211" s="485">
        <f>'8. Routing factors'!F242*'7. Network costs'!$K$247</f>
        <v>0</v>
      </c>
      <c r="G211" s="485">
        <f>'8. Routing factors'!G242*'7. Network costs'!$K$248</f>
        <v>0</v>
      </c>
      <c r="H211" s="485">
        <f>'8. Routing factors'!H242*'7. Network costs'!$K$249</f>
        <v>0</v>
      </c>
      <c r="I211" s="485">
        <f>'8. Routing factors'!I242*'7. Network costs'!$K$250</f>
        <v>0</v>
      </c>
      <c r="J211" s="485">
        <f>'8. Routing factors'!J242*'7. Network costs'!$K$251</f>
        <v>0</v>
      </c>
      <c r="K211" s="485">
        <f>'8. Routing factors'!K242*'7. Network costs'!$K$252</f>
        <v>0</v>
      </c>
      <c r="L211" s="485">
        <f>'8. Routing factors'!L242*'7. Network costs'!$K$253</f>
        <v>0</v>
      </c>
      <c r="M211" s="485">
        <f>'8. Routing factors'!M242*'7. Network costs'!$K$254</f>
        <v>0</v>
      </c>
      <c r="N211" s="485">
        <f>'8. Routing factors'!N242*'7. Network costs'!$K$255</f>
        <v>0</v>
      </c>
      <c r="O211" s="485">
        <f>'8. Routing factors'!O242*'7. Network costs'!$K$256</f>
        <v>0</v>
      </c>
      <c r="P211" s="485">
        <f>'8. Routing factors'!P242*'7. Network costs'!$K$257</f>
        <v>0</v>
      </c>
      <c r="Q211" s="485">
        <f>'8. Routing factors'!Q242*'7. Network costs'!$K$258</f>
        <v>0</v>
      </c>
      <c r="R211" s="485">
        <f>'8. Routing factors'!R242*'7. Network costs'!$K$259</f>
        <v>0</v>
      </c>
      <c r="S211" s="485">
        <f>'8. Routing factors'!S242*'7. Network costs'!$K$260</f>
        <v>0</v>
      </c>
      <c r="T211" s="485">
        <f>'8. Routing factors'!T242*'7. Network costs'!$K$261</f>
        <v>0</v>
      </c>
      <c r="U211" s="485">
        <f>'8. Routing factors'!U242*'7. Network costs'!$K$262</f>
        <v>0</v>
      </c>
      <c r="V211" s="485">
        <f>'8. Routing factors'!V242*'7. Network costs'!$K$263</f>
        <v>0</v>
      </c>
      <c r="W211" s="485">
        <f>'8. Routing factors'!W242*'7. Network costs'!$K$264</f>
        <v>0</v>
      </c>
      <c r="X211" s="485">
        <f>'8. Routing factors'!X242*'7. Network costs'!$K$265</f>
        <v>0</v>
      </c>
      <c r="Y211" s="485">
        <f>'8. Routing factors'!Y242*'7. Network costs'!$K$266</f>
        <v>0</v>
      </c>
      <c r="Z211" s="485">
        <f>'8. Routing factors'!Z242*'7. Network costs'!$K$267</f>
        <v>0</v>
      </c>
      <c r="AA211" s="485">
        <f>'8. Routing factors'!AA242*'7. Network costs'!$K$268</f>
        <v>0</v>
      </c>
      <c r="AB211" s="485">
        <f>'8. Routing factors'!AB242*'7. Network costs'!$K$269</f>
        <v>0</v>
      </c>
      <c r="AC211" s="485">
        <f>'8. Routing factors'!AC242*'7. Network costs'!$K$270</f>
        <v>0</v>
      </c>
      <c r="AD211" s="485">
        <f>'8. Routing factors'!AD242*'7. Network costs'!$K$271</f>
        <v>0</v>
      </c>
      <c r="AE211" s="485">
        <f>'8. Routing factors'!AE242*'7. Network costs'!$K$272</f>
        <v>0</v>
      </c>
      <c r="AF211" s="485">
        <f>'8. Routing factors'!AF242*'7. Network costs'!$K$273</f>
        <v>0</v>
      </c>
      <c r="AG211" s="485">
        <f>'8. Routing factors'!AG242*'7. Network costs'!$K$274</f>
        <v>0</v>
      </c>
      <c r="AH211" s="485">
        <f>'8. Routing factors'!AH242*'7. Network costs'!$K$275</f>
        <v>0</v>
      </c>
      <c r="AI211" s="485">
        <f>'8. Routing factors'!AI242*'7. Network costs'!$K$276</f>
        <v>0</v>
      </c>
      <c r="AJ211" s="485">
        <f>'8. Routing factors'!AJ242*'7. Network costs'!$K$277</f>
        <v>0</v>
      </c>
      <c r="AK211" s="485">
        <f>'8. Routing factors'!AK242*'7. Network costs'!$K$278</f>
        <v>0</v>
      </c>
      <c r="AL211" s="485">
        <f>'8. Routing factors'!AL242*'7. Network costs'!$K$279</f>
        <v>0</v>
      </c>
      <c r="AM211" s="485">
        <f>'8. Routing factors'!AM242*'7. Network costs'!$K$280</f>
        <v>0</v>
      </c>
      <c r="AN211" s="485">
        <f>'8. Routing factors'!AN242*'7. Network costs'!$K$281</f>
        <v>0</v>
      </c>
      <c r="AO211" s="485">
        <f>'8. Routing factors'!AO242*'7. Network costs'!$K$282</f>
        <v>0</v>
      </c>
      <c r="AP211" s="485">
        <f>'8. Routing factors'!AP242*'7. Network costs'!$K$283</f>
        <v>0</v>
      </c>
      <c r="AQ211" s="485">
        <f>'8. Routing factors'!AQ242*'7. Network costs'!$K$284</f>
        <v>0</v>
      </c>
      <c r="AR211" s="485">
        <f>'8. Routing factors'!AR242*'7. Network costs'!$K$285</f>
        <v>0</v>
      </c>
      <c r="AS211" s="485">
        <f>'8. Routing factors'!AS242*'7. Network costs'!$K$286</f>
        <v>0</v>
      </c>
      <c r="AT211" s="485">
        <f>'8. Routing factors'!AT242*'7. Network costs'!$K$287</f>
        <v>0</v>
      </c>
      <c r="AU211" s="485">
        <f>'8. Routing factors'!AU242*'7. Network costs'!$K$288</f>
        <v>0</v>
      </c>
      <c r="AV211" s="485">
        <f>'8. Routing factors'!AV242*'7. Network costs'!$K$289</f>
        <v>0</v>
      </c>
      <c r="AW211" s="485">
        <f>'8. Routing factors'!AW242*'7. Network costs'!$K$290</f>
        <v>0</v>
      </c>
      <c r="AX211" s="485">
        <f>'8. Routing factors'!AX242*'7. Network costs'!$K$291</f>
        <v>0</v>
      </c>
      <c r="AY211" s="485">
        <f>'8. Routing factors'!AY242*'7. Network costs'!$K$292</f>
        <v>0</v>
      </c>
      <c r="AZ211" s="485">
        <f>'8. Routing factors'!AZ242*'7. Network costs'!$K$293</f>
        <v>0</v>
      </c>
      <c r="BA211" s="485">
        <f>'8. Routing factors'!BA242*'7. Network costs'!$K$294</f>
        <v>0</v>
      </c>
      <c r="BB211" s="485">
        <f>'8. Routing factors'!BB242*'7. Network costs'!$K$295</f>
        <v>0</v>
      </c>
      <c r="BC211" s="485">
        <f>'8. Routing factors'!BC242*'7. Network costs'!$K$296</f>
        <v>0</v>
      </c>
      <c r="BD211" s="485">
        <f>'8. Routing factors'!BD242*'7. Network costs'!$K$297</f>
        <v>0</v>
      </c>
      <c r="BE211" s="485">
        <f>'8. Routing factors'!BE242*'7. Network costs'!$K$298</f>
        <v>0</v>
      </c>
      <c r="BF211" s="485">
        <f>'8. Routing factors'!BF242*'7. Network costs'!$K$299</f>
        <v>0</v>
      </c>
      <c r="BG211" s="485">
        <f>'8. Routing factors'!BG242*'7. Network costs'!$K$300</f>
        <v>0</v>
      </c>
      <c r="BH211" s="245"/>
      <c r="BI211" s="351">
        <f t="shared" si="30"/>
        <v>0</v>
      </c>
      <c r="BJ211" s="486">
        <f>'2. Traffic'!K229</f>
        <v>0</v>
      </c>
      <c r="BK211" s="487" t="str">
        <f t="shared" si="31"/>
        <v/>
      </c>
    </row>
    <row r="212" spans="3:63">
      <c r="C212" s="256" t="str">
        <f t="shared" si="29"/>
        <v>S24</v>
      </c>
      <c r="D212" s="256" t="str">
        <f t="shared" si="29"/>
        <v>OTHER: complete as required</v>
      </c>
      <c r="E212" s="485">
        <f>'8. Routing factors'!E243*'7. Network costs'!$K$246</f>
        <v>0</v>
      </c>
      <c r="F212" s="485">
        <f>'8. Routing factors'!F243*'7. Network costs'!$K$247</f>
        <v>0</v>
      </c>
      <c r="G212" s="485">
        <f>'8. Routing factors'!G243*'7. Network costs'!$K$248</f>
        <v>0</v>
      </c>
      <c r="H212" s="485">
        <f>'8. Routing factors'!H243*'7. Network costs'!$K$249</f>
        <v>0</v>
      </c>
      <c r="I212" s="485">
        <f>'8. Routing factors'!I243*'7. Network costs'!$K$250</f>
        <v>0</v>
      </c>
      <c r="J212" s="485">
        <f>'8. Routing factors'!J243*'7. Network costs'!$K$251</f>
        <v>0</v>
      </c>
      <c r="K212" s="485">
        <f>'8. Routing factors'!K243*'7. Network costs'!$K$252</f>
        <v>0</v>
      </c>
      <c r="L212" s="485">
        <f>'8. Routing factors'!L243*'7. Network costs'!$K$253</f>
        <v>0</v>
      </c>
      <c r="M212" s="485">
        <f>'8. Routing factors'!M243*'7. Network costs'!$K$254</f>
        <v>0</v>
      </c>
      <c r="N212" s="485">
        <f>'8. Routing factors'!N243*'7. Network costs'!$K$255</f>
        <v>0</v>
      </c>
      <c r="O212" s="485">
        <f>'8. Routing factors'!O243*'7. Network costs'!$K$256</f>
        <v>0</v>
      </c>
      <c r="P212" s="485">
        <f>'8. Routing factors'!P243*'7. Network costs'!$K$257</f>
        <v>0</v>
      </c>
      <c r="Q212" s="485">
        <f>'8. Routing factors'!Q243*'7. Network costs'!$K$258</f>
        <v>0</v>
      </c>
      <c r="R212" s="485">
        <f>'8. Routing factors'!R243*'7. Network costs'!$K$259</f>
        <v>0</v>
      </c>
      <c r="S212" s="485">
        <f>'8. Routing factors'!S243*'7. Network costs'!$K$260</f>
        <v>0</v>
      </c>
      <c r="T212" s="485">
        <f>'8. Routing factors'!T243*'7. Network costs'!$K$261</f>
        <v>0</v>
      </c>
      <c r="U212" s="485">
        <f>'8. Routing factors'!U243*'7. Network costs'!$K$262</f>
        <v>0</v>
      </c>
      <c r="V212" s="485">
        <f>'8. Routing factors'!V243*'7. Network costs'!$K$263</f>
        <v>0</v>
      </c>
      <c r="W212" s="485">
        <f>'8. Routing factors'!W243*'7. Network costs'!$K$264</f>
        <v>0</v>
      </c>
      <c r="X212" s="485">
        <f>'8. Routing factors'!X243*'7. Network costs'!$K$265</f>
        <v>0</v>
      </c>
      <c r="Y212" s="485">
        <f>'8. Routing factors'!Y243*'7. Network costs'!$K$266</f>
        <v>0</v>
      </c>
      <c r="Z212" s="485">
        <f>'8. Routing factors'!Z243*'7. Network costs'!$K$267</f>
        <v>0</v>
      </c>
      <c r="AA212" s="485">
        <f>'8. Routing factors'!AA243*'7. Network costs'!$K$268</f>
        <v>0</v>
      </c>
      <c r="AB212" s="485">
        <f>'8. Routing factors'!AB243*'7. Network costs'!$K$269</f>
        <v>0</v>
      </c>
      <c r="AC212" s="485">
        <f>'8. Routing factors'!AC243*'7. Network costs'!$K$270</f>
        <v>0</v>
      </c>
      <c r="AD212" s="485">
        <f>'8. Routing factors'!AD243*'7. Network costs'!$K$271</f>
        <v>0</v>
      </c>
      <c r="AE212" s="485">
        <f>'8. Routing factors'!AE243*'7. Network costs'!$K$272</f>
        <v>0</v>
      </c>
      <c r="AF212" s="485">
        <f>'8. Routing factors'!AF243*'7. Network costs'!$K$273</f>
        <v>0</v>
      </c>
      <c r="AG212" s="485">
        <f>'8. Routing factors'!AG243*'7. Network costs'!$K$274</f>
        <v>0</v>
      </c>
      <c r="AH212" s="485">
        <f>'8. Routing factors'!AH243*'7. Network costs'!$K$275</f>
        <v>0</v>
      </c>
      <c r="AI212" s="485">
        <f>'8. Routing factors'!AI243*'7. Network costs'!$K$276</f>
        <v>0</v>
      </c>
      <c r="AJ212" s="485">
        <f>'8. Routing factors'!AJ243*'7. Network costs'!$K$277</f>
        <v>0</v>
      </c>
      <c r="AK212" s="485">
        <f>'8. Routing factors'!AK243*'7. Network costs'!$K$278</f>
        <v>0</v>
      </c>
      <c r="AL212" s="485">
        <f>'8. Routing factors'!AL243*'7. Network costs'!$K$279</f>
        <v>0</v>
      </c>
      <c r="AM212" s="485">
        <f>'8. Routing factors'!AM243*'7. Network costs'!$K$280</f>
        <v>0</v>
      </c>
      <c r="AN212" s="485">
        <f>'8. Routing factors'!AN243*'7. Network costs'!$K$281</f>
        <v>0</v>
      </c>
      <c r="AO212" s="485">
        <f>'8. Routing factors'!AO243*'7. Network costs'!$K$282</f>
        <v>0</v>
      </c>
      <c r="AP212" s="485">
        <f>'8. Routing factors'!AP243*'7. Network costs'!$K$283</f>
        <v>0</v>
      </c>
      <c r="AQ212" s="485">
        <f>'8. Routing factors'!AQ243*'7. Network costs'!$K$284</f>
        <v>0</v>
      </c>
      <c r="AR212" s="485">
        <f>'8. Routing factors'!AR243*'7. Network costs'!$K$285</f>
        <v>0</v>
      </c>
      <c r="AS212" s="485">
        <f>'8. Routing factors'!AS243*'7. Network costs'!$K$286</f>
        <v>0</v>
      </c>
      <c r="AT212" s="485">
        <f>'8. Routing factors'!AT243*'7. Network costs'!$K$287</f>
        <v>0</v>
      </c>
      <c r="AU212" s="485">
        <f>'8. Routing factors'!AU243*'7. Network costs'!$K$288</f>
        <v>0</v>
      </c>
      <c r="AV212" s="485">
        <f>'8. Routing factors'!AV243*'7. Network costs'!$K$289</f>
        <v>0</v>
      </c>
      <c r="AW212" s="485">
        <f>'8. Routing factors'!AW243*'7. Network costs'!$K$290</f>
        <v>0</v>
      </c>
      <c r="AX212" s="485">
        <f>'8. Routing factors'!AX243*'7. Network costs'!$K$291</f>
        <v>0</v>
      </c>
      <c r="AY212" s="485">
        <f>'8. Routing factors'!AY243*'7. Network costs'!$K$292</f>
        <v>0</v>
      </c>
      <c r="AZ212" s="485">
        <f>'8. Routing factors'!AZ243*'7. Network costs'!$K$293</f>
        <v>0</v>
      </c>
      <c r="BA212" s="485">
        <f>'8. Routing factors'!BA243*'7. Network costs'!$K$294</f>
        <v>0</v>
      </c>
      <c r="BB212" s="485">
        <f>'8. Routing factors'!BB243*'7. Network costs'!$K$295</f>
        <v>0</v>
      </c>
      <c r="BC212" s="485">
        <f>'8. Routing factors'!BC243*'7. Network costs'!$K$296</f>
        <v>0</v>
      </c>
      <c r="BD212" s="485">
        <f>'8. Routing factors'!BD243*'7. Network costs'!$K$297</f>
        <v>0</v>
      </c>
      <c r="BE212" s="485">
        <f>'8. Routing factors'!BE243*'7. Network costs'!$K$298</f>
        <v>0</v>
      </c>
      <c r="BF212" s="485">
        <f>'8. Routing factors'!BF243*'7. Network costs'!$K$299</f>
        <v>0</v>
      </c>
      <c r="BG212" s="485">
        <f>'8. Routing factors'!BG243*'7. Network costs'!$K$300</f>
        <v>0</v>
      </c>
      <c r="BH212" s="245"/>
      <c r="BI212" s="351">
        <f t="shared" si="30"/>
        <v>0</v>
      </c>
      <c r="BJ212" s="486">
        <f>'2. Traffic'!K230</f>
        <v>0</v>
      </c>
      <c r="BK212" s="487" t="str">
        <f t="shared" si="31"/>
        <v/>
      </c>
    </row>
    <row r="213" spans="3:63">
      <c r="C213" s="256" t="str">
        <f t="shared" si="29"/>
        <v>S25</v>
      </c>
      <c r="D213" s="256" t="str">
        <f t="shared" si="29"/>
        <v>OTHER: complete as required</v>
      </c>
      <c r="E213" s="485">
        <f>'8. Routing factors'!E244*'7. Network costs'!$K$246</f>
        <v>0</v>
      </c>
      <c r="F213" s="485">
        <f>'8. Routing factors'!F244*'7. Network costs'!$K$247</f>
        <v>0</v>
      </c>
      <c r="G213" s="485">
        <f>'8. Routing factors'!G244*'7. Network costs'!$K$248</f>
        <v>0</v>
      </c>
      <c r="H213" s="485">
        <f>'8. Routing factors'!H244*'7. Network costs'!$K$249</f>
        <v>0</v>
      </c>
      <c r="I213" s="485">
        <f>'8. Routing factors'!I244*'7. Network costs'!$K$250</f>
        <v>0</v>
      </c>
      <c r="J213" s="485">
        <f>'8. Routing factors'!J244*'7. Network costs'!$K$251</f>
        <v>0</v>
      </c>
      <c r="K213" s="485">
        <f>'8. Routing factors'!K244*'7. Network costs'!$K$252</f>
        <v>0</v>
      </c>
      <c r="L213" s="485">
        <f>'8. Routing factors'!L244*'7. Network costs'!$K$253</f>
        <v>0</v>
      </c>
      <c r="M213" s="485">
        <f>'8. Routing factors'!M244*'7. Network costs'!$K$254</f>
        <v>0</v>
      </c>
      <c r="N213" s="485">
        <f>'8. Routing factors'!N244*'7. Network costs'!$K$255</f>
        <v>0</v>
      </c>
      <c r="O213" s="485">
        <f>'8. Routing factors'!O244*'7. Network costs'!$K$256</f>
        <v>0</v>
      </c>
      <c r="P213" s="485">
        <f>'8. Routing factors'!P244*'7. Network costs'!$K$257</f>
        <v>0</v>
      </c>
      <c r="Q213" s="485">
        <f>'8. Routing factors'!Q244*'7. Network costs'!$K$258</f>
        <v>0</v>
      </c>
      <c r="R213" s="485">
        <f>'8. Routing factors'!R244*'7. Network costs'!$K$259</f>
        <v>0</v>
      </c>
      <c r="S213" s="485">
        <f>'8. Routing factors'!S244*'7. Network costs'!$K$260</f>
        <v>0</v>
      </c>
      <c r="T213" s="485">
        <f>'8. Routing factors'!T244*'7. Network costs'!$K$261</f>
        <v>0</v>
      </c>
      <c r="U213" s="485">
        <f>'8. Routing factors'!U244*'7. Network costs'!$K$262</f>
        <v>0</v>
      </c>
      <c r="V213" s="485">
        <f>'8. Routing factors'!V244*'7. Network costs'!$K$263</f>
        <v>0</v>
      </c>
      <c r="W213" s="485">
        <f>'8. Routing factors'!W244*'7. Network costs'!$K$264</f>
        <v>0</v>
      </c>
      <c r="X213" s="485">
        <f>'8. Routing factors'!X244*'7. Network costs'!$K$265</f>
        <v>0</v>
      </c>
      <c r="Y213" s="485">
        <f>'8. Routing factors'!Y244*'7. Network costs'!$K$266</f>
        <v>0</v>
      </c>
      <c r="Z213" s="485">
        <f>'8. Routing factors'!Z244*'7. Network costs'!$K$267</f>
        <v>0</v>
      </c>
      <c r="AA213" s="485">
        <f>'8. Routing factors'!AA244*'7. Network costs'!$K$268</f>
        <v>0</v>
      </c>
      <c r="AB213" s="485">
        <f>'8. Routing factors'!AB244*'7. Network costs'!$K$269</f>
        <v>0</v>
      </c>
      <c r="AC213" s="485">
        <f>'8. Routing factors'!AC244*'7. Network costs'!$K$270</f>
        <v>0</v>
      </c>
      <c r="AD213" s="485">
        <f>'8. Routing factors'!AD244*'7. Network costs'!$K$271</f>
        <v>0</v>
      </c>
      <c r="AE213" s="485">
        <f>'8. Routing factors'!AE244*'7. Network costs'!$K$272</f>
        <v>0</v>
      </c>
      <c r="AF213" s="485">
        <f>'8. Routing factors'!AF244*'7. Network costs'!$K$273</f>
        <v>0</v>
      </c>
      <c r="AG213" s="485">
        <f>'8. Routing factors'!AG244*'7. Network costs'!$K$274</f>
        <v>0</v>
      </c>
      <c r="AH213" s="485">
        <f>'8. Routing factors'!AH244*'7. Network costs'!$K$275</f>
        <v>0</v>
      </c>
      <c r="AI213" s="485">
        <f>'8. Routing factors'!AI244*'7. Network costs'!$K$276</f>
        <v>0</v>
      </c>
      <c r="AJ213" s="485">
        <f>'8. Routing factors'!AJ244*'7. Network costs'!$K$277</f>
        <v>0</v>
      </c>
      <c r="AK213" s="485">
        <f>'8. Routing factors'!AK244*'7. Network costs'!$K$278</f>
        <v>0</v>
      </c>
      <c r="AL213" s="485">
        <f>'8. Routing factors'!AL244*'7. Network costs'!$K$279</f>
        <v>0</v>
      </c>
      <c r="AM213" s="485">
        <f>'8. Routing factors'!AM244*'7. Network costs'!$K$280</f>
        <v>0</v>
      </c>
      <c r="AN213" s="485">
        <f>'8. Routing factors'!AN244*'7. Network costs'!$K$281</f>
        <v>0</v>
      </c>
      <c r="AO213" s="485">
        <f>'8. Routing factors'!AO244*'7. Network costs'!$K$282</f>
        <v>0</v>
      </c>
      <c r="AP213" s="485">
        <f>'8. Routing factors'!AP244*'7. Network costs'!$K$283</f>
        <v>0</v>
      </c>
      <c r="AQ213" s="485">
        <f>'8. Routing factors'!AQ244*'7. Network costs'!$K$284</f>
        <v>0</v>
      </c>
      <c r="AR213" s="485">
        <f>'8. Routing factors'!AR244*'7. Network costs'!$K$285</f>
        <v>0</v>
      </c>
      <c r="AS213" s="485">
        <f>'8. Routing factors'!AS244*'7. Network costs'!$K$286</f>
        <v>0</v>
      </c>
      <c r="AT213" s="485">
        <f>'8. Routing factors'!AT244*'7. Network costs'!$K$287</f>
        <v>0</v>
      </c>
      <c r="AU213" s="485">
        <f>'8. Routing factors'!AU244*'7. Network costs'!$K$288</f>
        <v>0</v>
      </c>
      <c r="AV213" s="485">
        <f>'8. Routing factors'!AV244*'7. Network costs'!$K$289</f>
        <v>0</v>
      </c>
      <c r="AW213" s="485">
        <f>'8. Routing factors'!AW244*'7. Network costs'!$K$290</f>
        <v>0</v>
      </c>
      <c r="AX213" s="485">
        <f>'8. Routing factors'!AX244*'7. Network costs'!$K$291</f>
        <v>0</v>
      </c>
      <c r="AY213" s="485">
        <f>'8. Routing factors'!AY244*'7. Network costs'!$K$292</f>
        <v>0</v>
      </c>
      <c r="AZ213" s="485">
        <f>'8. Routing factors'!AZ244*'7. Network costs'!$K$293</f>
        <v>0</v>
      </c>
      <c r="BA213" s="485">
        <f>'8. Routing factors'!BA244*'7. Network costs'!$K$294</f>
        <v>0</v>
      </c>
      <c r="BB213" s="485">
        <f>'8. Routing factors'!BB244*'7. Network costs'!$K$295</f>
        <v>0</v>
      </c>
      <c r="BC213" s="485">
        <f>'8. Routing factors'!BC244*'7. Network costs'!$K$296</f>
        <v>0</v>
      </c>
      <c r="BD213" s="485">
        <f>'8. Routing factors'!BD244*'7. Network costs'!$K$297</f>
        <v>0</v>
      </c>
      <c r="BE213" s="485">
        <f>'8. Routing factors'!BE244*'7. Network costs'!$K$298</f>
        <v>0</v>
      </c>
      <c r="BF213" s="485">
        <f>'8. Routing factors'!BF244*'7. Network costs'!$K$299</f>
        <v>0</v>
      </c>
      <c r="BG213" s="485">
        <f>'8. Routing factors'!BG244*'7. Network costs'!$K$300</f>
        <v>0</v>
      </c>
      <c r="BH213" s="245"/>
      <c r="BI213" s="351">
        <f t="shared" si="30"/>
        <v>0</v>
      </c>
      <c r="BJ213" s="486">
        <f>'2. Traffic'!K231</f>
        <v>0</v>
      </c>
      <c r="BK213" s="487" t="str">
        <f t="shared" si="31"/>
        <v/>
      </c>
    </row>
    <row r="214" spans="3:63">
      <c r="C214" s="256" t="str">
        <f t="shared" si="29"/>
        <v>S26</v>
      </c>
      <c r="D214" s="256" t="str">
        <f t="shared" si="29"/>
        <v>OTHER: complete as required</v>
      </c>
      <c r="E214" s="485">
        <f>'8. Routing factors'!E245*'7. Network costs'!$K$246</f>
        <v>0</v>
      </c>
      <c r="F214" s="485">
        <f>'8. Routing factors'!F245*'7. Network costs'!$K$247</f>
        <v>0</v>
      </c>
      <c r="G214" s="485">
        <f>'8. Routing factors'!G245*'7. Network costs'!$K$248</f>
        <v>0</v>
      </c>
      <c r="H214" s="485">
        <f>'8. Routing factors'!H245*'7. Network costs'!$K$249</f>
        <v>0</v>
      </c>
      <c r="I214" s="485">
        <f>'8. Routing factors'!I245*'7. Network costs'!$K$250</f>
        <v>0</v>
      </c>
      <c r="J214" s="485">
        <f>'8. Routing factors'!J245*'7. Network costs'!$K$251</f>
        <v>0</v>
      </c>
      <c r="K214" s="485">
        <f>'8. Routing factors'!K245*'7. Network costs'!$K$252</f>
        <v>0</v>
      </c>
      <c r="L214" s="485">
        <f>'8. Routing factors'!L245*'7. Network costs'!$K$253</f>
        <v>0</v>
      </c>
      <c r="M214" s="485">
        <f>'8. Routing factors'!M245*'7. Network costs'!$K$254</f>
        <v>0</v>
      </c>
      <c r="N214" s="485">
        <f>'8. Routing factors'!N245*'7. Network costs'!$K$255</f>
        <v>0</v>
      </c>
      <c r="O214" s="485">
        <f>'8. Routing factors'!O245*'7. Network costs'!$K$256</f>
        <v>0</v>
      </c>
      <c r="P214" s="485">
        <f>'8. Routing factors'!P245*'7. Network costs'!$K$257</f>
        <v>0</v>
      </c>
      <c r="Q214" s="485">
        <f>'8. Routing factors'!Q245*'7. Network costs'!$K$258</f>
        <v>0</v>
      </c>
      <c r="R214" s="485">
        <f>'8. Routing factors'!R245*'7. Network costs'!$K$259</f>
        <v>0</v>
      </c>
      <c r="S214" s="485">
        <f>'8. Routing factors'!S245*'7. Network costs'!$K$260</f>
        <v>0</v>
      </c>
      <c r="T214" s="485">
        <f>'8. Routing factors'!T245*'7. Network costs'!$K$261</f>
        <v>0</v>
      </c>
      <c r="U214" s="485">
        <f>'8. Routing factors'!U245*'7. Network costs'!$K$262</f>
        <v>0</v>
      </c>
      <c r="V214" s="485">
        <f>'8. Routing factors'!V245*'7. Network costs'!$K$263</f>
        <v>0</v>
      </c>
      <c r="W214" s="485">
        <f>'8. Routing factors'!W245*'7. Network costs'!$K$264</f>
        <v>0</v>
      </c>
      <c r="X214" s="485">
        <f>'8. Routing factors'!X245*'7. Network costs'!$K$265</f>
        <v>0</v>
      </c>
      <c r="Y214" s="485">
        <f>'8. Routing factors'!Y245*'7. Network costs'!$K$266</f>
        <v>0</v>
      </c>
      <c r="Z214" s="485">
        <f>'8. Routing factors'!Z245*'7. Network costs'!$K$267</f>
        <v>0</v>
      </c>
      <c r="AA214" s="485">
        <f>'8. Routing factors'!AA245*'7. Network costs'!$K$268</f>
        <v>0</v>
      </c>
      <c r="AB214" s="485">
        <f>'8. Routing factors'!AB245*'7. Network costs'!$K$269</f>
        <v>0</v>
      </c>
      <c r="AC214" s="485">
        <f>'8. Routing factors'!AC245*'7. Network costs'!$K$270</f>
        <v>0</v>
      </c>
      <c r="AD214" s="485">
        <f>'8. Routing factors'!AD245*'7. Network costs'!$K$271</f>
        <v>0</v>
      </c>
      <c r="AE214" s="485">
        <f>'8. Routing factors'!AE245*'7. Network costs'!$K$272</f>
        <v>0</v>
      </c>
      <c r="AF214" s="485">
        <f>'8. Routing factors'!AF245*'7. Network costs'!$K$273</f>
        <v>0</v>
      </c>
      <c r="AG214" s="485">
        <f>'8. Routing factors'!AG245*'7. Network costs'!$K$274</f>
        <v>0</v>
      </c>
      <c r="AH214" s="485">
        <f>'8. Routing factors'!AH245*'7. Network costs'!$K$275</f>
        <v>0</v>
      </c>
      <c r="AI214" s="485">
        <f>'8. Routing factors'!AI245*'7. Network costs'!$K$276</f>
        <v>0</v>
      </c>
      <c r="AJ214" s="485">
        <f>'8. Routing factors'!AJ245*'7. Network costs'!$K$277</f>
        <v>0</v>
      </c>
      <c r="AK214" s="485">
        <f>'8. Routing factors'!AK245*'7. Network costs'!$K$278</f>
        <v>0</v>
      </c>
      <c r="AL214" s="485">
        <f>'8. Routing factors'!AL245*'7. Network costs'!$K$279</f>
        <v>0</v>
      </c>
      <c r="AM214" s="485">
        <f>'8. Routing factors'!AM245*'7. Network costs'!$K$280</f>
        <v>0</v>
      </c>
      <c r="AN214" s="485">
        <f>'8. Routing factors'!AN245*'7. Network costs'!$K$281</f>
        <v>0</v>
      </c>
      <c r="AO214" s="485">
        <f>'8. Routing factors'!AO245*'7. Network costs'!$K$282</f>
        <v>0</v>
      </c>
      <c r="AP214" s="485">
        <f>'8. Routing factors'!AP245*'7. Network costs'!$K$283</f>
        <v>0</v>
      </c>
      <c r="AQ214" s="485">
        <f>'8. Routing factors'!AQ245*'7. Network costs'!$K$284</f>
        <v>0</v>
      </c>
      <c r="AR214" s="485">
        <f>'8. Routing factors'!AR245*'7. Network costs'!$K$285</f>
        <v>0</v>
      </c>
      <c r="AS214" s="485">
        <f>'8. Routing factors'!AS245*'7. Network costs'!$K$286</f>
        <v>0</v>
      </c>
      <c r="AT214" s="485">
        <f>'8. Routing factors'!AT245*'7. Network costs'!$K$287</f>
        <v>0</v>
      </c>
      <c r="AU214" s="485">
        <f>'8. Routing factors'!AU245*'7. Network costs'!$K$288</f>
        <v>0</v>
      </c>
      <c r="AV214" s="485">
        <f>'8. Routing factors'!AV245*'7. Network costs'!$K$289</f>
        <v>0</v>
      </c>
      <c r="AW214" s="485">
        <f>'8. Routing factors'!AW245*'7. Network costs'!$K$290</f>
        <v>0</v>
      </c>
      <c r="AX214" s="485">
        <f>'8. Routing factors'!AX245*'7. Network costs'!$K$291</f>
        <v>0</v>
      </c>
      <c r="AY214" s="485">
        <f>'8. Routing factors'!AY245*'7. Network costs'!$K$292</f>
        <v>0</v>
      </c>
      <c r="AZ214" s="485">
        <f>'8. Routing factors'!AZ245*'7. Network costs'!$K$293</f>
        <v>0</v>
      </c>
      <c r="BA214" s="485">
        <f>'8. Routing factors'!BA245*'7. Network costs'!$K$294</f>
        <v>0</v>
      </c>
      <c r="BB214" s="485">
        <f>'8. Routing factors'!BB245*'7. Network costs'!$K$295</f>
        <v>0</v>
      </c>
      <c r="BC214" s="485">
        <f>'8. Routing factors'!BC245*'7. Network costs'!$K$296</f>
        <v>0</v>
      </c>
      <c r="BD214" s="485">
        <f>'8. Routing factors'!BD245*'7. Network costs'!$K$297</f>
        <v>0</v>
      </c>
      <c r="BE214" s="485">
        <f>'8. Routing factors'!BE245*'7. Network costs'!$K$298</f>
        <v>0</v>
      </c>
      <c r="BF214" s="485">
        <f>'8. Routing factors'!BF245*'7. Network costs'!$K$299</f>
        <v>0</v>
      </c>
      <c r="BG214" s="485">
        <f>'8. Routing factors'!BG245*'7. Network costs'!$K$300</f>
        <v>0</v>
      </c>
      <c r="BH214" s="245"/>
      <c r="BI214" s="351">
        <f t="shared" si="30"/>
        <v>0</v>
      </c>
      <c r="BJ214" s="486">
        <f>'2. Traffic'!K232</f>
        <v>0</v>
      </c>
      <c r="BK214" s="487" t="str">
        <f t="shared" si="31"/>
        <v/>
      </c>
    </row>
    <row r="215" spans="3:63">
      <c r="C215" s="256" t="str">
        <f t="shared" si="29"/>
        <v>S27</v>
      </c>
      <c r="D215" s="256" t="str">
        <f t="shared" si="29"/>
        <v>OTHER: complete as required</v>
      </c>
      <c r="E215" s="485">
        <f>'8. Routing factors'!E246*'7. Network costs'!$K$246</f>
        <v>0</v>
      </c>
      <c r="F215" s="485">
        <f>'8. Routing factors'!F246*'7. Network costs'!$K$247</f>
        <v>0</v>
      </c>
      <c r="G215" s="485">
        <f>'8. Routing factors'!G246*'7. Network costs'!$K$248</f>
        <v>0</v>
      </c>
      <c r="H215" s="485">
        <f>'8. Routing factors'!H246*'7. Network costs'!$K$249</f>
        <v>0</v>
      </c>
      <c r="I215" s="485">
        <f>'8. Routing factors'!I246*'7. Network costs'!$K$250</f>
        <v>0</v>
      </c>
      <c r="J215" s="485">
        <f>'8. Routing factors'!J246*'7. Network costs'!$K$251</f>
        <v>0</v>
      </c>
      <c r="K215" s="485">
        <f>'8. Routing factors'!K246*'7. Network costs'!$K$252</f>
        <v>0</v>
      </c>
      <c r="L215" s="485">
        <f>'8. Routing factors'!L246*'7. Network costs'!$K$253</f>
        <v>0</v>
      </c>
      <c r="M215" s="485">
        <f>'8. Routing factors'!M246*'7. Network costs'!$K$254</f>
        <v>0</v>
      </c>
      <c r="N215" s="485">
        <f>'8. Routing factors'!N246*'7. Network costs'!$K$255</f>
        <v>0</v>
      </c>
      <c r="O215" s="485">
        <f>'8. Routing factors'!O246*'7. Network costs'!$K$256</f>
        <v>0</v>
      </c>
      <c r="P215" s="485">
        <f>'8. Routing factors'!P246*'7. Network costs'!$K$257</f>
        <v>0</v>
      </c>
      <c r="Q215" s="485">
        <f>'8. Routing factors'!Q246*'7. Network costs'!$K$258</f>
        <v>0</v>
      </c>
      <c r="R215" s="485">
        <f>'8. Routing factors'!R246*'7. Network costs'!$K$259</f>
        <v>0</v>
      </c>
      <c r="S215" s="485">
        <f>'8. Routing factors'!S246*'7. Network costs'!$K$260</f>
        <v>0</v>
      </c>
      <c r="T215" s="485">
        <f>'8. Routing factors'!T246*'7. Network costs'!$K$261</f>
        <v>0</v>
      </c>
      <c r="U215" s="485">
        <f>'8. Routing factors'!U246*'7. Network costs'!$K$262</f>
        <v>0</v>
      </c>
      <c r="V215" s="485">
        <f>'8. Routing factors'!V246*'7. Network costs'!$K$263</f>
        <v>0</v>
      </c>
      <c r="W215" s="485">
        <f>'8. Routing factors'!W246*'7. Network costs'!$K$264</f>
        <v>0</v>
      </c>
      <c r="X215" s="485">
        <f>'8. Routing factors'!X246*'7. Network costs'!$K$265</f>
        <v>0</v>
      </c>
      <c r="Y215" s="485">
        <f>'8. Routing factors'!Y246*'7. Network costs'!$K$266</f>
        <v>0</v>
      </c>
      <c r="Z215" s="485">
        <f>'8. Routing factors'!Z246*'7. Network costs'!$K$267</f>
        <v>0</v>
      </c>
      <c r="AA215" s="485">
        <f>'8. Routing factors'!AA246*'7. Network costs'!$K$268</f>
        <v>0</v>
      </c>
      <c r="AB215" s="485">
        <f>'8. Routing factors'!AB246*'7. Network costs'!$K$269</f>
        <v>0</v>
      </c>
      <c r="AC215" s="485">
        <f>'8. Routing factors'!AC246*'7. Network costs'!$K$270</f>
        <v>0</v>
      </c>
      <c r="AD215" s="485">
        <f>'8. Routing factors'!AD246*'7. Network costs'!$K$271</f>
        <v>0</v>
      </c>
      <c r="AE215" s="485">
        <f>'8. Routing factors'!AE246*'7. Network costs'!$K$272</f>
        <v>0</v>
      </c>
      <c r="AF215" s="485">
        <f>'8. Routing factors'!AF246*'7. Network costs'!$K$273</f>
        <v>0</v>
      </c>
      <c r="AG215" s="485">
        <f>'8. Routing factors'!AG246*'7. Network costs'!$K$274</f>
        <v>0</v>
      </c>
      <c r="AH215" s="485">
        <f>'8. Routing factors'!AH246*'7. Network costs'!$K$275</f>
        <v>0</v>
      </c>
      <c r="AI215" s="485">
        <f>'8. Routing factors'!AI246*'7. Network costs'!$K$276</f>
        <v>0</v>
      </c>
      <c r="AJ215" s="485">
        <f>'8. Routing factors'!AJ246*'7. Network costs'!$K$277</f>
        <v>0</v>
      </c>
      <c r="AK215" s="485">
        <f>'8. Routing factors'!AK246*'7. Network costs'!$K$278</f>
        <v>0</v>
      </c>
      <c r="AL215" s="485">
        <f>'8. Routing factors'!AL246*'7. Network costs'!$K$279</f>
        <v>0</v>
      </c>
      <c r="AM215" s="485">
        <f>'8. Routing factors'!AM246*'7. Network costs'!$K$280</f>
        <v>0</v>
      </c>
      <c r="AN215" s="485">
        <f>'8. Routing factors'!AN246*'7. Network costs'!$K$281</f>
        <v>0</v>
      </c>
      <c r="AO215" s="485">
        <f>'8. Routing factors'!AO246*'7. Network costs'!$K$282</f>
        <v>0</v>
      </c>
      <c r="AP215" s="485">
        <f>'8. Routing factors'!AP246*'7. Network costs'!$K$283</f>
        <v>0</v>
      </c>
      <c r="AQ215" s="485">
        <f>'8. Routing factors'!AQ246*'7. Network costs'!$K$284</f>
        <v>0</v>
      </c>
      <c r="AR215" s="485">
        <f>'8. Routing factors'!AR246*'7. Network costs'!$K$285</f>
        <v>0</v>
      </c>
      <c r="AS215" s="485">
        <f>'8. Routing factors'!AS246*'7. Network costs'!$K$286</f>
        <v>0</v>
      </c>
      <c r="AT215" s="485">
        <f>'8. Routing factors'!AT246*'7. Network costs'!$K$287</f>
        <v>0</v>
      </c>
      <c r="AU215" s="485">
        <f>'8. Routing factors'!AU246*'7. Network costs'!$K$288</f>
        <v>0</v>
      </c>
      <c r="AV215" s="485">
        <f>'8. Routing factors'!AV246*'7. Network costs'!$K$289</f>
        <v>0</v>
      </c>
      <c r="AW215" s="485">
        <f>'8. Routing factors'!AW246*'7. Network costs'!$K$290</f>
        <v>0</v>
      </c>
      <c r="AX215" s="485">
        <f>'8. Routing factors'!AX246*'7. Network costs'!$K$291</f>
        <v>0</v>
      </c>
      <c r="AY215" s="485">
        <f>'8. Routing factors'!AY246*'7. Network costs'!$K$292</f>
        <v>0</v>
      </c>
      <c r="AZ215" s="485">
        <f>'8. Routing factors'!AZ246*'7. Network costs'!$K$293</f>
        <v>0</v>
      </c>
      <c r="BA215" s="485">
        <f>'8. Routing factors'!BA246*'7. Network costs'!$K$294</f>
        <v>0</v>
      </c>
      <c r="BB215" s="485">
        <f>'8. Routing factors'!BB246*'7. Network costs'!$K$295</f>
        <v>0</v>
      </c>
      <c r="BC215" s="485">
        <f>'8. Routing factors'!BC246*'7. Network costs'!$K$296</f>
        <v>0</v>
      </c>
      <c r="BD215" s="485">
        <f>'8. Routing factors'!BD246*'7. Network costs'!$K$297</f>
        <v>0</v>
      </c>
      <c r="BE215" s="485">
        <f>'8. Routing factors'!BE246*'7. Network costs'!$K$298</f>
        <v>0</v>
      </c>
      <c r="BF215" s="485">
        <f>'8. Routing factors'!BF246*'7. Network costs'!$K$299</f>
        <v>0</v>
      </c>
      <c r="BG215" s="485">
        <f>'8. Routing factors'!BG246*'7. Network costs'!$K$300</f>
        <v>0</v>
      </c>
      <c r="BH215" s="245"/>
      <c r="BI215" s="351">
        <f t="shared" si="30"/>
        <v>0</v>
      </c>
      <c r="BJ215" s="486">
        <f>'2. Traffic'!K233</f>
        <v>0</v>
      </c>
      <c r="BK215" s="487" t="str">
        <f t="shared" si="31"/>
        <v/>
      </c>
    </row>
    <row r="216" spans="3:63">
      <c r="C216" s="256" t="str">
        <f t="shared" si="29"/>
        <v>S28</v>
      </c>
      <c r="D216" s="256" t="str">
        <f t="shared" si="29"/>
        <v>OTHER: complete as required</v>
      </c>
      <c r="E216" s="485">
        <f>'8. Routing factors'!E247*'7. Network costs'!$K$246</f>
        <v>0</v>
      </c>
      <c r="F216" s="485">
        <f>'8. Routing factors'!F247*'7. Network costs'!$K$247</f>
        <v>0</v>
      </c>
      <c r="G216" s="485">
        <f>'8. Routing factors'!G247*'7. Network costs'!$K$248</f>
        <v>0</v>
      </c>
      <c r="H216" s="485">
        <f>'8. Routing factors'!H247*'7. Network costs'!$K$249</f>
        <v>0</v>
      </c>
      <c r="I216" s="485">
        <f>'8. Routing factors'!I247*'7. Network costs'!$K$250</f>
        <v>0</v>
      </c>
      <c r="J216" s="485">
        <f>'8. Routing factors'!J247*'7. Network costs'!$K$251</f>
        <v>0</v>
      </c>
      <c r="K216" s="485">
        <f>'8. Routing factors'!K247*'7. Network costs'!$K$252</f>
        <v>0</v>
      </c>
      <c r="L216" s="485">
        <f>'8. Routing factors'!L247*'7. Network costs'!$K$253</f>
        <v>0</v>
      </c>
      <c r="M216" s="485">
        <f>'8. Routing factors'!M247*'7. Network costs'!$K$254</f>
        <v>0</v>
      </c>
      <c r="N216" s="485">
        <f>'8. Routing factors'!N247*'7. Network costs'!$K$255</f>
        <v>0</v>
      </c>
      <c r="O216" s="485">
        <f>'8. Routing factors'!O247*'7. Network costs'!$K$256</f>
        <v>0</v>
      </c>
      <c r="P216" s="485">
        <f>'8. Routing factors'!P247*'7. Network costs'!$K$257</f>
        <v>0</v>
      </c>
      <c r="Q216" s="485">
        <f>'8. Routing factors'!Q247*'7. Network costs'!$K$258</f>
        <v>0</v>
      </c>
      <c r="R216" s="485">
        <f>'8. Routing factors'!R247*'7. Network costs'!$K$259</f>
        <v>0</v>
      </c>
      <c r="S216" s="485">
        <f>'8. Routing factors'!S247*'7. Network costs'!$K$260</f>
        <v>0</v>
      </c>
      <c r="T216" s="485">
        <f>'8. Routing factors'!T247*'7. Network costs'!$K$261</f>
        <v>0</v>
      </c>
      <c r="U216" s="485">
        <f>'8. Routing factors'!U247*'7. Network costs'!$K$262</f>
        <v>0</v>
      </c>
      <c r="V216" s="485">
        <f>'8. Routing factors'!V247*'7. Network costs'!$K$263</f>
        <v>0</v>
      </c>
      <c r="W216" s="485">
        <f>'8. Routing factors'!W247*'7. Network costs'!$K$264</f>
        <v>0</v>
      </c>
      <c r="X216" s="485">
        <f>'8. Routing factors'!X247*'7. Network costs'!$K$265</f>
        <v>0</v>
      </c>
      <c r="Y216" s="485">
        <f>'8. Routing factors'!Y247*'7. Network costs'!$K$266</f>
        <v>0</v>
      </c>
      <c r="Z216" s="485">
        <f>'8. Routing factors'!Z247*'7. Network costs'!$K$267</f>
        <v>0</v>
      </c>
      <c r="AA216" s="485">
        <f>'8. Routing factors'!AA247*'7. Network costs'!$K$268</f>
        <v>0</v>
      </c>
      <c r="AB216" s="485">
        <f>'8. Routing factors'!AB247*'7. Network costs'!$K$269</f>
        <v>0</v>
      </c>
      <c r="AC216" s="485">
        <f>'8. Routing factors'!AC247*'7. Network costs'!$K$270</f>
        <v>0</v>
      </c>
      <c r="AD216" s="485">
        <f>'8. Routing factors'!AD247*'7. Network costs'!$K$271</f>
        <v>0</v>
      </c>
      <c r="AE216" s="485">
        <f>'8. Routing factors'!AE247*'7. Network costs'!$K$272</f>
        <v>0</v>
      </c>
      <c r="AF216" s="485">
        <f>'8. Routing factors'!AF247*'7. Network costs'!$K$273</f>
        <v>0</v>
      </c>
      <c r="AG216" s="485">
        <f>'8. Routing factors'!AG247*'7. Network costs'!$K$274</f>
        <v>0</v>
      </c>
      <c r="AH216" s="485">
        <f>'8. Routing factors'!AH247*'7. Network costs'!$K$275</f>
        <v>0</v>
      </c>
      <c r="AI216" s="485">
        <f>'8. Routing factors'!AI247*'7. Network costs'!$K$276</f>
        <v>0</v>
      </c>
      <c r="AJ216" s="485">
        <f>'8. Routing factors'!AJ247*'7. Network costs'!$K$277</f>
        <v>0</v>
      </c>
      <c r="AK216" s="485">
        <f>'8. Routing factors'!AK247*'7. Network costs'!$K$278</f>
        <v>0</v>
      </c>
      <c r="AL216" s="485">
        <f>'8. Routing factors'!AL247*'7. Network costs'!$K$279</f>
        <v>0</v>
      </c>
      <c r="AM216" s="485">
        <f>'8. Routing factors'!AM247*'7. Network costs'!$K$280</f>
        <v>0</v>
      </c>
      <c r="AN216" s="485">
        <f>'8. Routing factors'!AN247*'7. Network costs'!$K$281</f>
        <v>0</v>
      </c>
      <c r="AO216" s="485">
        <f>'8. Routing factors'!AO247*'7. Network costs'!$K$282</f>
        <v>0</v>
      </c>
      <c r="AP216" s="485">
        <f>'8. Routing factors'!AP247*'7. Network costs'!$K$283</f>
        <v>0</v>
      </c>
      <c r="AQ216" s="485">
        <f>'8. Routing factors'!AQ247*'7. Network costs'!$K$284</f>
        <v>0</v>
      </c>
      <c r="AR216" s="485">
        <f>'8. Routing factors'!AR247*'7. Network costs'!$K$285</f>
        <v>0</v>
      </c>
      <c r="AS216" s="485">
        <f>'8. Routing factors'!AS247*'7. Network costs'!$K$286</f>
        <v>0</v>
      </c>
      <c r="AT216" s="485">
        <f>'8. Routing factors'!AT247*'7. Network costs'!$K$287</f>
        <v>0</v>
      </c>
      <c r="AU216" s="485">
        <f>'8. Routing factors'!AU247*'7. Network costs'!$K$288</f>
        <v>0</v>
      </c>
      <c r="AV216" s="485">
        <f>'8. Routing factors'!AV247*'7. Network costs'!$K$289</f>
        <v>0</v>
      </c>
      <c r="AW216" s="485">
        <f>'8. Routing factors'!AW247*'7. Network costs'!$K$290</f>
        <v>0</v>
      </c>
      <c r="AX216" s="485">
        <f>'8. Routing factors'!AX247*'7. Network costs'!$K$291</f>
        <v>0</v>
      </c>
      <c r="AY216" s="485">
        <f>'8. Routing factors'!AY247*'7. Network costs'!$K$292</f>
        <v>0</v>
      </c>
      <c r="AZ216" s="485">
        <f>'8. Routing factors'!AZ247*'7. Network costs'!$K$293</f>
        <v>0</v>
      </c>
      <c r="BA216" s="485">
        <f>'8. Routing factors'!BA247*'7. Network costs'!$K$294</f>
        <v>0</v>
      </c>
      <c r="BB216" s="485">
        <f>'8. Routing factors'!BB247*'7. Network costs'!$K$295</f>
        <v>0</v>
      </c>
      <c r="BC216" s="485">
        <f>'8. Routing factors'!BC247*'7. Network costs'!$K$296</f>
        <v>0</v>
      </c>
      <c r="BD216" s="485">
        <f>'8. Routing factors'!BD247*'7. Network costs'!$K$297</f>
        <v>0</v>
      </c>
      <c r="BE216" s="485">
        <f>'8. Routing factors'!BE247*'7. Network costs'!$K$298</f>
        <v>0</v>
      </c>
      <c r="BF216" s="485">
        <f>'8. Routing factors'!BF247*'7. Network costs'!$K$299</f>
        <v>0</v>
      </c>
      <c r="BG216" s="485">
        <f>'8. Routing factors'!BG247*'7. Network costs'!$K$300</f>
        <v>0</v>
      </c>
      <c r="BH216" s="245"/>
      <c r="BI216" s="351">
        <f t="shared" si="30"/>
        <v>0</v>
      </c>
      <c r="BJ216" s="486">
        <f>'2. Traffic'!K234</f>
        <v>0</v>
      </c>
      <c r="BK216" s="487" t="str">
        <f t="shared" si="31"/>
        <v/>
      </c>
    </row>
    <row r="217" spans="3:63">
      <c r="C217" s="256" t="str">
        <f t="shared" si="29"/>
        <v>S29</v>
      </c>
      <c r="D217" s="256" t="str">
        <f t="shared" si="29"/>
        <v>OTHER: complete as required</v>
      </c>
      <c r="E217" s="485">
        <f>'8. Routing factors'!E248*'7. Network costs'!$K$246</f>
        <v>0</v>
      </c>
      <c r="F217" s="485">
        <f>'8. Routing factors'!F248*'7. Network costs'!$K$247</f>
        <v>0</v>
      </c>
      <c r="G217" s="485">
        <f>'8. Routing factors'!G248*'7. Network costs'!$K$248</f>
        <v>0</v>
      </c>
      <c r="H217" s="485">
        <f>'8. Routing factors'!H248*'7. Network costs'!$K$249</f>
        <v>0</v>
      </c>
      <c r="I217" s="485">
        <f>'8. Routing factors'!I248*'7. Network costs'!$K$250</f>
        <v>0</v>
      </c>
      <c r="J217" s="485">
        <f>'8. Routing factors'!J248*'7. Network costs'!$K$251</f>
        <v>0</v>
      </c>
      <c r="K217" s="485">
        <f>'8. Routing factors'!K248*'7. Network costs'!$K$252</f>
        <v>0</v>
      </c>
      <c r="L217" s="485">
        <f>'8. Routing factors'!L248*'7. Network costs'!$K$253</f>
        <v>0</v>
      </c>
      <c r="M217" s="485">
        <f>'8. Routing factors'!M248*'7. Network costs'!$K$254</f>
        <v>0</v>
      </c>
      <c r="N217" s="485">
        <f>'8. Routing factors'!N248*'7. Network costs'!$K$255</f>
        <v>0</v>
      </c>
      <c r="O217" s="485">
        <f>'8. Routing factors'!O248*'7. Network costs'!$K$256</f>
        <v>0</v>
      </c>
      <c r="P217" s="485">
        <f>'8. Routing factors'!P248*'7. Network costs'!$K$257</f>
        <v>0</v>
      </c>
      <c r="Q217" s="485">
        <f>'8. Routing factors'!Q248*'7. Network costs'!$K$258</f>
        <v>0</v>
      </c>
      <c r="R217" s="485">
        <f>'8. Routing factors'!R248*'7. Network costs'!$K$259</f>
        <v>0</v>
      </c>
      <c r="S217" s="485">
        <f>'8. Routing factors'!S248*'7. Network costs'!$K$260</f>
        <v>0</v>
      </c>
      <c r="T217" s="485">
        <f>'8. Routing factors'!T248*'7. Network costs'!$K$261</f>
        <v>0</v>
      </c>
      <c r="U217" s="485">
        <f>'8. Routing factors'!U248*'7. Network costs'!$K$262</f>
        <v>0</v>
      </c>
      <c r="V217" s="485">
        <f>'8. Routing factors'!V248*'7. Network costs'!$K$263</f>
        <v>0</v>
      </c>
      <c r="W217" s="485">
        <f>'8. Routing factors'!W248*'7. Network costs'!$K$264</f>
        <v>0</v>
      </c>
      <c r="X217" s="485">
        <f>'8. Routing factors'!X248*'7. Network costs'!$K$265</f>
        <v>0</v>
      </c>
      <c r="Y217" s="485">
        <f>'8. Routing factors'!Y248*'7. Network costs'!$K$266</f>
        <v>0</v>
      </c>
      <c r="Z217" s="485">
        <f>'8. Routing factors'!Z248*'7. Network costs'!$K$267</f>
        <v>0</v>
      </c>
      <c r="AA217" s="485">
        <f>'8. Routing factors'!AA248*'7. Network costs'!$K$268</f>
        <v>0</v>
      </c>
      <c r="AB217" s="485">
        <f>'8. Routing factors'!AB248*'7. Network costs'!$K$269</f>
        <v>0</v>
      </c>
      <c r="AC217" s="485">
        <f>'8. Routing factors'!AC248*'7. Network costs'!$K$270</f>
        <v>0</v>
      </c>
      <c r="AD217" s="485">
        <f>'8. Routing factors'!AD248*'7. Network costs'!$K$271</f>
        <v>0</v>
      </c>
      <c r="AE217" s="485">
        <f>'8. Routing factors'!AE248*'7. Network costs'!$K$272</f>
        <v>0</v>
      </c>
      <c r="AF217" s="485">
        <f>'8. Routing factors'!AF248*'7. Network costs'!$K$273</f>
        <v>0</v>
      </c>
      <c r="AG217" s="485">
        <f>'8. Routing factors'!AG248*'7. Network costs'!$K$274</f>
        <v>0</v>
      </c>
      <c r="AH217" s="485">
        <f>'8. Routing factors'!AH248*'7. Network costs'!$K$275</f>
        <v>0</v>
      </c>
      <c r="AI217" s="485">
        <f>'8. Routing factors'!AI248*'7. Network costs'!$K$276</f>
        <v>0</v>
      </c>
      <c r="AJ217" s="485">
        <f>'8. Routing factors'!AJ248*'7. Network costs'!$K$277</f>
        <v>0</v>
      </c>
      <c r="AK217" s="485">
        <f>'8. Routing factors'!AK248*'7. Network costs'!$K$278</f>
        <v>0</v>
      </c>
      <c r="AL217" s="485">
        <f>'8. Routing factors'!AL248*'7. Network costs'!$K$279</f>
        <v>0</v>
      </c>
      <c r="AM217" s="485">
        <f>'8. Routing factors'!AM248*'7. Network costs'!$K$280</f>
        <v>0</v>
      </c>
      <c r="AN217" s="485">
        <f>'8. Routing factors'!AN248*'7. Network costs'!$K$281</f>
        <v>0</v>
      </c>
      <c r="AO217" s="485">
        <f>'8. Routing factors'!AO248*'7. Network costs'!$K$282</f>
        <v>0</v>
      </c>
      <c r="AP217" s="485">
        <f>'8. Routing factors'!AP248*'7. Network costs'!$K$283</f>
        <v>0</v>
      </c>
      <c r="AQ217" s="485">
        <f>'8. Routing factors'!AQ248*'7. Network costs'!$K$284</f>
        <v>0</v>
      </c>
      <c r="AR217" s="485">
        <f>'8. Routing factors'!AR248*'7. Network costs'!$K$285</f>
        <v>0</v>
      </c>
      <c r="AS217" s="485">
        <f>'8. Routing factors'!AS248*'7. Network costs'!$K$286</f>
        <v>0</v>
      </c>
      <c r="AT217" s="485">
        <f>'8. Routing factors'!AT248*'7. Network costs'!$K$287</f>
        <v>0</v>
      </c>
      <c r="AU217" s="485">
        <f>'8. Routing factors'!AU248*'7. Network costs'!$K$288</f>
        <v>0</v>
      </c>
      <c r="AV217" s="485">
        <f>'8. Routing factors'!AV248*'7. Network costs'!$K$289</f>
        <v>0</v>
      </c>
      <c r="AW217" s="485">
        <f>'8. Routing factors'!AW248*'7. Network costs'!$K$290</f>
        <v>0</v>
      </c>
      <c r="AX217" s="485">
        <f>'8. Routing factors'!AX248*'7. Network costs'!$K$291</f>
        <v>0</v>
      </c>
      <c r="AY217" s="485">
        <f>'8. Routing factors'!AY248*'7. Network costs'!$K$292</f>
        <v>0</v>
      </c>
      <c r="AZ217" s="485">
        <f>'8. Routing factors'!AZ248*'7. Network costs'!$K$293</f>
        <v>0</v>
      </c>
      <c r="BA217" s="485">
        <f>'8. Routing factors'!BA248*'7. Network costs'!$K$294</f>
        <v>0</v>
      </c>
      <c r="BB217" s="485">
        <f>'8. Routing factors'!BB248*'7. Network costs'!$K$295</f>
        <v>0</v>
      </c>
      <c r="BC217" s="485">
        <f>'8. Routing factors'!BC248*'7. Network costs'!$K$296</f>
        <v>0</v>
      </c>
      <c r="BD217" s="485">
        <f>'8. Routing factors'!BD248*'7. Network costs'!$K$297</f>
        <v>0</v>
      </c>
      <c r="BE217" s="485">
        <f>'8. Routing factors'!BE248*'7. Network costs'!$K$298</f>
        <v>0</v>
      </c>
      <c r="BF217" s="485">
        <f>'8. Routing factors'!BF248*'7. Network costs'!$K$299</f>
        <v>0</v>
      </c>
      <c r="BG217" s="485">
        <f>'8. Routing factors'!BG248*'7. Network costs'!$K$300</f>
        <v>0</v>
      </c>
      <c r="BH217" s="245"/>
      <c r="BI217" s="351">
        <f t="shared" si="30"/>
        <v>0</v>
      </c>
      <c r="BJ217" s="486">
        <f>'2. Traffic'!K235</f>
        <v>0</v>
      </c>
      <c r="BK217" s="487" t="str">
        <f t="shared" si="31"/>
        <v/>
      </c>
    </row>
    <row r="218" spans="3:63">
      <c r="C218" s="256" t="str">
        <f t="shared" si="29"/>
        <v>S30</v>
      </c>
      <c r="D218" s="256" t="str">
        <f t="shared" si="29"/>
        <v>OTHER: complete as required</v>
      </c>
      <c r="E218" s="485">
        <f>'8. Routing factors'!E249*'7. Network costs'!$K$246</f>
        <v>0</v>
      </c>
      <c r="F218" s="485">
        <f>'8. Routing factors'!F249*'7. Network costs'!$K$247</f>
        <v>0</v>
      </c>
      <c r="G218" s="485">
        <f>'8. Routing factors'!G249*'7. Network costs'!$K$248</f>
        <v>0</v>
      </c>
      <c r="H218" s="485">
        <f>'8. Routing factors'!H249*'7. Network costs'!$K$249</f>
        <v>0</v>
      </c>
      <c r="I218" s="485">
        <f>'8. Routing factors'!I249*'7. Network costs'!$K$250</f>
        <v>0</v>
      </c>
      <c r="J218" s="485">
        <f>'8. Routing factors'!J249*'7. Network costs'!$K$251</f>
        <v>0</v>
      </c>
      <c r="K218" s="485">
        <f>'8. Routing factors'!K249*'7. Network costs'!$K$252</f>
        <v>0</v>
      </c>
      <c r="L218" s="485">
        <f>'8. Routing factors'!L249*'7. Network costs'!$K$253</f>
        <v>0</v>
      </c>
      <c r="M218" s="485">
        <f>'8. Routing factors'!M249*'7. Network costs'!$K$254</f>
        <v>0</v>
      </c>
      <c r="N218" s="485">
        <f>'8. Routing factors'!N249*'7. Network costs'!$K$255</f>
        <v>0</v>
      </c>
      <c r="O218" s="485">
        <f>'8. Routing factors'!O249*'7. Network costs'!$K$256</f>
        <v>0</v>
      </c>
      <c r="P218" s="485">
        <f>'8. Routing factors'!P249*'7. Network costs'!$K$257</f>
        <v>0</v>
      </c>
      <c r="Q218" s="485">
        <f>'8. Routing factors'!Q249*'7. Network costs'!$K$258</f>
        <v>0</v>
      </c>
      <c r="R218" s="485">
        <f>'8. Routing factors'!R249*'7. Network costs'!$K$259</f>
        <v>0</v>
      </c>
      <c r="S218" s="485">
        <f>'8. Routing factors'!S249*'7. Network costs'!$K$260</f>
        <v>0</v>
      </c>
      <c r="T218" s="485">
        <f>'8. Routing factors'!T249*'7. Network costs'!$K$261</f>
        <v>0</v>
      </c>
      <c r="U218" s="485">
        <f>'8. Routing factors'!U249*'7. Network costs'!$K$262</f>
        <v>0</v>
      </c>
      <c r="V218" s="485">
        <f>'8. Routing factors'!V249*'7. Network costs'!$K$263</f>
        <v>0</v>
      </c>
      <c r="W218" s="485">
        <f>'8. Routing factors'!W249*'7. Network costs'!$K$264</f>
        <v>0</v>
      </c>
      <c r="X218" s="485">
        <f>'8. Routing factors'!X249*'7. Network costs'!$K$265</f>
        <v>0</v>
      </c>
      <c r="Y218" s="485">
        <f>'8. Routing factors'!Y249*'7. Network costs'!$K$266</f>
        <v>0</v>
      </c>
      <c r="Z218" s="485">
        <f>'8. Routing factors'!Z249*'7. Network costs'!$K$267</f>
        <v>0</v>
      </c>
      <c r="AA218" s="485">
        <f>'8. Routing factors'!AA249*'7. Network costs'!$K$268</f>
        <v>0</v>
      </c>
      <c r="AB218" s="485">
        <f>'8. Routing factors'!AB249*'7. Network costs'!$K$269</f>
        <v>0</v>
      </c>
      <c r="AC218" s="485">
        <f>'8. Routing factors'!AC249*'7. Network costs'!$K$270</f>
        <v>0</v>
      </c>
      <c r="AD218" s="485">
        <f>'8. Routing factors'!AD249*'7. Network costs'!$K$271</f>
        <v>0</v>
      </c>
      <c r="AE218" s="485">
        <f>'8. Routing factors'!AE249*'7. Network costs'!$K$272</f>
        <v>0</v>
      </c>
      <c r="AF218" s="485">
        <f>'8. Routing factors'!AF249*'7. Network costs'!$K$273</f>
        <v>0</v>
      </c>
      <c r="AG218" s="485">
        <f>'8. Routing factors'!AG249*'7. Network costs'!$K$274</f>
        <v>0</v>
      </c>
      <c r="AH218" s="485">
        <f>'8. Routing factors'!AH249*'7. Network costs'!$K$275</f>
        <v>0</v>
      </c>
      <c r="AI218" s="485">
        <f>'8. Routing factors'!AI249*'7. Network costs'!$K$276</f>
        <v>0</v>
      </c>
      <c r="AJ218" s="485">
        <f>'8. Routing factors'!AJ249*'7. Network costs'!$K$277</f>
        <v>0</v>
      </c>
      <c r="AK218" s="485">
        <f>'8. Routing factors'!AK249*'7. Network costs'!$K$278</f>
        <v>0</v>
      </c>
      <c r="AL218" s="485">
        <f>'8. Routing factors'!AL249*'7. Network costs'!$K$279</f>
        <v>0</v>
      </c>
      <c r="AM218" s="485">
        <f>'8. Routing factors'!AM249*'7. Network costs'!$K$280</f>
        <v>0</v>
      </c>
      <c r="AN218" s="485">
        <f>'8. Routing factors'!AN249*'7. Network costs'!$K$281</f>
        <v>0</v>
      </c>
      <c r="AO218" s="485">
        <f>'8. Routing factors'!AO249*'7. Network costs'!$K$282</f>
        <v>0</v>
      </c>
      <c r="AP218" s="485">
        <f>'8. Routing factors'!AP249*'7. Network costs'!$K$283</f>
        <v>0</v>
      </c>
      <c r="AQ218" s="485">
        <f>'8. Routing factors'!AQ249*'7. Network costs'!$K$284</f>
        <v>0</v>
      </c>
      <c r="AR218" s="485">
        <f>'8. Routing factors'!AR249*'7. Network costs'!$K$285</f>
        <v>0</v>
      </c>
      <c r="AS218" s="485">
        <f>'8. Routing factors'!AS249*'7. Network costs'!$K$286</f>
        <v>0</v>
      </c>
      <c r="AT218" s="485">
        <f>'8. Routing factors'!AT249*'7. Network costs'!$K$287</f>
        <v>0</v>
      </c>
      <c r="AU218" s="485">
        <f>'8. Routing factors'!AU249*'7. Network costs'!$K$288</f>
        <v>0</v>
      </c>
      <c r="AV218" s="485">
        <f>'8. Routing factors'!AV249*'7. Network costs'!$K$289</f>
        <v>0</v>
      </c>
      <c r="AW218" s="485">
        <f>'8. Routing factors'!AW249*'7. Network costs'!$K$290</f>
        <v>0</v>
      </c>
      <c r="AX218" s="485">
        <f>'8. Routing factors'!AX249*'7. Network costs'!$K$291</f>
        <v>0</v>
      </c>
      <c r="AY218" s="485">
        <f>'8. Routing factors'!AY249*'7. Network costs'!$K$292</f>
        <v>0</v>
      </c>
      <c r="AZ218" s="485">
        <f>'8. Routing factors'!AZ249*'7. Network costs'!$K$293</f>
        <v>0</v>
      </c>
      <c r="BA218" s="485">
        <f>'8. Routing factors'!BA249*'7. Network costs'!$K$294</f>
        <v>0</v>
      </c>
      <c r="BB218" s="485">
        <f>'8. Routing factors'!BB249*'7. Network costs'!$K$295</f>
        <v>0</v>
      </c>
      <c r="BC218" s="485">
        <f>'8. Routing factors'!BC249*'7. Network costs'!$K$296</f>
        <v>0</v>
      </c>
      <c r="BD218" s="485">
        <f>'8. Routing factors'!BD249*'7. Network costs'!$K$297</f>
        <v>0</v>
      </c>
      <c r="BE218" s="485">
        <f>'8. Routing factors'!BE249*'7. Network costs'!$K$298</f>
        <v>0</v>
      </c>
      <c r="BF218" s="485">
        <f>'8. Routing factors'!BF249*'7. Network costs'!$K$299</f>
        <v>0</v>
      </c>
      <c r="BG218" s="485">
        <f>'8. Routing factors'!BG249*'7. Network costs'!$K$300</f>
        <v>0</v>
      </c>
      <c r="BH218" s="245"/>
      <c r="BI218" s="351">
        <f t="shared" si="30"/>
        <v>0</v>
      </c>
      <c r="BJ218" s="486">
        <f>'2. Traffic'!K236</f>
        <v>0</v>
      </c>
      <c r="BK218" s="487" t="str">
        <f t="shared" si="31"/>
        <v/>
      </c>
    </row>
    <row r="219" spans="3:63">
      <c r="C219" s="238"/>
      <c r="D219" s="238" t="s">
        <v>2</v>
      </c>
      <c r="E219" s="488">
        <f t="shared" ref="E219:AG219" si="32">SUM(E189:E218)</f>
        <v>16058755.475947343</v>
      </c>
      <c r="F219" s="488">
        <f t="shared" si="32"/>
        <v>12086244.593249012</v>
      </c>
      <c r="G219" s="488">
        <f t="shared" si="32"/>
        <v>17586599.059878513</v>
      </c>
      <c r="H219" s="488">
        <f t="shared" si="32"/>
        <v>6370958.5686218515</v>
      </c>
      <c r="I219" s="488">
        <f t="shared" si="32"/>
        <v>19396946.028179988</v>
      </c>
      <c r="J219" s="488">
        <f t="shared" si="32"/>
        <v>1405886.4680941824</v>
      </c>
      <c r="K219" s="488">
        <f t="shared" si="32"/>
        <v>648699.72428971692</v>
      </c>
      <c r="L219" s="488">
        <f t="shared" si="32"/>
        <v>86493.296571962273</v>
      </c>
      <c r="M219" s="488">
        <f t="shared" si="32"/>
        <v>2594798.8971588681</v>
      </c>
      <c r="N219" s="488">
        <f t="shared" si="32"/>
        <v>166670.34156445335</v>
      </c>
      <c r="O219" s="488">
        <f t="shared" si="32"/>
        <v>223219.20745239282</v>
      </c>
      <c r="P219" s="488">
        <f t="shared" si="32"/>
        <v>2422534.0343670552</v>
      </c>
      <c r="Q219" s="488">
        <f t="shared" si="32"/>
        <v>324349.86214485846</v>
      </c>
      <c r="R219" s="488">
        <f t="shared" si="32"/>
        <v>461297.58171713218</v>
      </c>
      <c r="S219" s="488">
        <f t="shared" si="32"/>
        <v>432466.48285981134</v>
      </c>
      <c r="T219" s="488">
        <f t="shared" si="32"/>
        <v>6919463.7257569814</v>
      </c>
      <c r="U219" s="488">
        <f t="shared" si="32"/>
        <v>1729865.9314392451</v>
      </c>
      <c r="V219" s="488">
        <f t="shared" si="32"/>
        <v>553557.09806055878</v>
      </c>
      <c r="W219" s="488">
        <f t="shared" si="32"/>
        <v>849190.82125394163</v>
      </c>
      <c r="X219" s="488">
        <f t="shared" si="32"/>
        <v>67935.265700315314</v>
      </c>
      <c r="Y219" s="488">
        <f t="shared" si="32"/>
        <v>616660.38986846828</v>
      </c>
      <c r="Z219" s="488">
        <f t="shared" si="32"/>
        <v>356784.84835934429</v>
      </c>
      <c r="AA219" s="488">
        <f t="shared" si="32"/>
        <v>652918.78150345467</v>
      </c>
      <c r="AB219" s="488">
        <f t="shared" si="32"/>
        <v>2294909.6207588064</v>
      </c>
      <c r="AC219" s="488">
        <f t="shared" si="32"/>
        <v>3157568.8871894442</v>
      </c>
      <c r="AD219" s="488">
        <f t="shared" si="32"/>
        <v>0</v>
      </c>
      <c r="AE219" s="488">
        <f t="shared" si="32"/>
        <v>0</v>
      </c>
      <c r="AF219" s="488">
        <f t="shared" si="32"/>
        <v>0</v>
      </c>
      <c r="AG219" s="488">
        <f t="shared" si="32"/>
        <v>0</v>
      </c>
      <c r="AH219" s="488">
        <f t="shared" ref="AH219:BG219" si="33">SUM(AH189:AH218)</f>
        <v>0</v>
      </c>
      <c r="AI219" s="488">
        <f t="shared" si="33"/>
        <v>8129526.1370763537</v>
      </c>
      <c r="AJ219" s="488">
        <f t="shared" si="33"/>
        <v>24317796.604894344</v>
      </c>
      <c r="AK219" s="488">
        <f t="shared" si="33"/>
        <v>7786208.2111290172</v>
      </c>
      <c r="AL219" s="488">
        <f t="shared" si="33"/>
        <v>2840551.775080197</v>
      </c>
      <c r="AM219" s="488">
        <f t="shared" si="33"/>
        <v>3078728.6642817827</v>
      </c>
      <c r="AN219" s="488">
        <f t="shared" si="33"/>
        <v>4595.1174093757973</v>
      </c>
      <c r="AO219" s="488">
        <f t="shared" si="33"/>
        <v>2246.5018445837222</v>
      </c>
      <c r="AP219" s="488">
        <f t="shared" si="33"/>
        <v>2951.5573981012799</v>
      </c>
      <c r="AQ219" s="488">
        <f t="shared" si="33"/>
        <v>17160.217430821402</v>
      </c>
      <c r="AR219" s="488">
        <f t="shared" si="33"/>
        <v>11232.509222918612</v>
      </c>
      <c r="AS219" s="488">
        <f t="shared" si="33"/>
        <v>12253.646425002124</v>
      </c>
      <c r="AT219" s="488">
        <f t="shared" si="33"/>
        <v>11232.509222918612</v>
      </c>
      <c r="AU219" s="488">
        <f t="shared" si="33"/>
        <v>980.29171400017015</v>
      </c>
      <c r="AV219" s="488">
        <f t="shared" si="33"/>
        <v>22056.145643186755</v>
      </c>
      <c r="AW219" s="488">
        <f t="shared" si="33"/>
        <v>4411.2291286373511</v>
      </c>
      <c r="AX219" s="488">
        <f t="shared" si="33"/>
        <v>2964.7457982592055</v>
      </c>
      <c r="AY219" s="488">
        <f t="shared" si="33"/>
        <v>0</v>
      </c>
      <c r="AZ219" s="488">
        <f t="shared" si="33"/>
        <v>0</v>
      </c>
      <c r="BA219" s="488">
        <f t="shared" si="33"/>
        <v>0</v>
      </c>
      <c r="BB219" s="488">
        <f t="shared" si="33"/>
        <v>0</v>
      </c>
      <c r="BC219" s="488">
        <f t="shared" si="33"/>
        <v>0</v>
      </c>
      <c r="BD219" s="488">
        <f t="shared" si="33"/>
        <v>0</v>
      </c>
      <c r="BE219" s="488">
        <f t="shared" si="33"/>
        <v>0</v>
      </c>
      <c r="BF219" s="488">
        <f t="shared" si="33"/>
        <v>0</v>
      </c>
      <c r="BG219" s="488">
        <f t="shared" si="33"/>
        <v>0</v>
      </c>
      <c r="BH219" s="32"/>
      <c r="BI219" s="488">
        <f>SUM(BI189:BI218)</f>
        <v>143709670.8556872</v>
      </c>
      <c r="BJ219" s="160"/>
      <c r="BK219" s="160"/>
    </row>
    <row r="220" spans="3:63">
      <c r="C220" s="232"/>
      <c r="D220" s="455"/>
      <c r="E220" s="460" t="str">
        <f>IF(ROUND(E219,0)=ROUND('7. Network costs'!$K$246,0),"OK", "ERROR")</f>
        <v>OK</v>
      </c>
      <c r="F220" s="460" t="str">
        <f>IF(ROUND(F219,0)=ROUND('7. Network costs'!$K$247,0),"OK", "ERROR")</f>
        <v>OK</v>
      </c>
      <c r="G220" s="460" t="str">
        <f>IF(ROUND(G219,0)=ROUND('7. Network costs'!$K$248,0),"OK", "ERROR")</f>
        <v>OK</v>
      </c>
      <c r="H220" s="460" t="str">
        <f>IF(ROUND(H219,0)=ROUND('7. Network costs'!$K$249,0),"OK", "ERROR")</f>
        <v>OK</v>
      </c>
      <c r="I220" s="460" t="str">
        <f>IF(ROUND(I219,0)=ROUND('7. Network costs'!$K$250,0),"OK", "ERROR")</f>
        <v>OK</v>
      </c>
      <c r="J220" s="460" t="str">
        <f>IF(ROUND(J219,0)=ROUND('7. Network costs'!$K$251,0),"OK", "ERROR")</f>
        <v>OK</v>
      </c>
      <c r="K220" s="460" t="str">
        <f>IF(ROUND(K219,0)=ROUND('7. Network costs'!$K$252,0),"OK", "ERROR")</f>
        <v>OK</v>
      </c>
      <c r="L220" s="460" t="str">
        <f>IF(ROUND(L219,0)=ROUND('7. Network costs'!$K$253,0),"OK", "ERROR")</f>
        <v>OK</v>
      </c>
      <c r="M220" s="460" t="str">
        <f>IF(ROUND(M219,0)=ROUND('7. Network costs'!$K$254,0),"OK", "ERROR")</f>
        <v>OK</v>
      </c>
      <c r="N220" s="460" t="str">
        <f>IF(ROUND(N219,0)=ROUND('7. Network costs'!$K$255,0),"OK", "ERROR")</f>
        <v>OK</v>
      </c>
      <c r="O220" s="460" t="str">
        <f>IF(ROUND(O219,0)=ROUND('7. Network costs'!$K$256,0),"OK", "ERROR")</f>
        <v>OK</v>
      </c>
      <c r="P220" s="460" t="str">
        <f>IF(ROUND(P219,0)=ROUND('7. Network costs'!$K$257,0),"OK", "ERROR")</f>
        <v>OK</v>
      </c>
      <c r="Q220" s="460" t="str">
        <f>IF(ROUND(Q219,0)=ROUND('7. Network costs'!$K$258,0),"OK", "ERROR")</f>
        <v>OK</v>
      </c>
      <c r="R220" s="460" t="str">
        <f>IF(ROUND(R219,0)=ROUND('7. Network costs'!$K$259,0),"OK", "ERROR")</f>
        <v>OK</v>
      </c>
      <c r="S220" s="460" t="str">
        <f>IF(ROUND(S219,0)=ROUND('7. Network costs'!$K$260,0),"OK", "ERROR")</f>
        <v>OK</v>
      </c>
      <c r="T220" s="460" t="str">
        <f>IF(ROUND(T219,0)=ROUND('7. Network costs'!$K$261,0),"OK", "ERROR")</f>
        <v>OK</v>
      </c>
      <c r="U220" s="460" t="str">
        <f>IF(ROUND(U219,0)=ROUND('7. Network costs'!$K$262,0),"OK", "ERROR")</f>
        <v>OK</v>
      </c>
      <c r="V220" s="460" t="str">
        <f>IF(ROUND(V219,0)=ROUND('7. Network costs'!$K$263,0),"OK", "ERROR")</f>
        <v>OK</v>
      </c>
      <c r="W220" s="460" t="str">
        <f>IF(ROUND(W219,0)=ROUND('7. Network costs'!$K$264,0),"OK", "ERROR")</f>
        <v>OK</v>
      </c>
      <c r="X220" s="460" t="str">
        <f>IF(ROUND(X219,0)=ROUND('7. Network costs'!$K$265,0),"OK", "ERROR")</f>
        <v>OK</v>
      </c>
      <c r="Y220" s="460" t="str">
        <f>IF(ROUND(Y219,0)=ROUND('7. Network costs'!$K$266,0),"OK", "ERROR")</f>
        <v>OK</v>
      </c>
      <c r="Z220" s="460" t="str">
        <f>IF(ROUND(Z219,0)=ROUND('7. Network costs'!$K$267,0),"OK", "ERROR")</f>
        <v>OK</v>
      </c>
      <c r="AA220" s="460" t="str">
        <f>IF(ROUND(AA219,0)=ROUND('7. Network costs'!$K$268,0),"OK", "ERROR")</f>
        <v>OK</v>
      </c>
      <c r="AB220" s="460" t="str">
        <f>IF(ROUND(AB219,0)=ROUND('7. Network costs'!$K$269,0),"OK", "ERROR")</f>
        <v>OK</v>
      </c>
      <c r="AC220" s="460" t="str">
        <f>IF(ROUND(AC219,0)=ROUND('7. Network costs'!$K$270,0),"OK", "ERROR")</f>
        <v>OK</v>
      </c>
      <c r="AD220" s="460" t="str">
        <f>IF(ROUND(AD219,0)=ROUND('7. Network costs'!$K$271,0),"OK", "ERROR")</f>
        <v>OK</v>
      </c>
      <c r="AE220" s="460" t="str">
        <f>IF(ROUND(AE219,0)=ROUND('7. Network costs'!$K$272,0),"OK", "ERROR")</f>
        <v>OK</v>
      </c>
      <c r="AF220" s="460" t="str">
        <f>IF(ROUND(AF219,0)=ROUND('7. Network costs'!$K$273,0),"OK", "ERROR")</f>
        <v>OK</v>
      </c>
      <c r="AG220" s="460" t="str">
        <f>IF(ROUND(AG219,0)=ROUND('7. Network costs'!$K$274,0),"OK", "ERROR")</f>
        <v>OK</v>
      </c>
      <c r="AH220" s="460" t="str">
        <f>IF(ROUND(AH219,0)=ROUND('7. Network costs'!$K$275,0),"OK", "ERROR")</f>
        <v>OK</v>
      </c>
      <c r="AI220" s="460" t="str">
        <f>IF(ROUND(AI219,0)=ROUND('7. Network costs'!$K$276,0),"OK", "ERROR")</f>
        <v>OK</v>
      </c>
      <c r="AJ220" s="460" t="str">
        <f>IF(ROUND(AJ219,0)=ROUND('7. Network costs'!$K$277,0),"OK", "ERROR")</f>
        <v>OK</v>
      </c>
      <c r="AK220" s="460" t="str">
        <f>IF(ROUND(AK219,0)=ROUND('7. Network costs'!$K$278,0),"OK", "ERROR")</f>
        <v>OK</v>
      </c>
      <c r="AL220" s="460" t="str">
        <f>IF(ROUND(AL219,0)=ROUND('7. Network costs'!$K$279,0),"OK", "ERROR")</f>
        <v>OK</v>
      </c>
      <c r="AM220" s="460" t="str">
        <f>IF(ROUND(AM219,0)=ROUND('7. Network costs'!$K$280,0),"OK", "ERROR")</f>
        <v>OK</v>
      </c>
      <c r="AN220" s="460" t="str">
        <f>IF(ROUND(AN219,0)=ROUND('7. Network costs'!$K$281,0),"OK", "ERROR")</f>
        <v>OK</v>
      </c>
      <c r="AO220" s="460" t="str">
        <f>IF(ROUND(AO219,0)=ROUND('7. Network costs'!$K$282,0),"OK", "ERROR")</f>
        <v>OK</v>
      </c>
      <c r="AP220" s="460" t="str">
        <f>IF(ROUND(AP219,0)=ROUND('7. Network costs'!$K$283,0),"OK", "ERROR")</f>
        <v>OK</v>
      </c>
      <c r="AQ220" s="460" t="str">
        <f>IF(ROUND(AQ219,0)=ROUND('7. Network costs'!$K$284,0),"OK", "ERROR")</f>
        <v>OK</v>
      </c>
      <c r="AR220" s="460" t="str">
        <f>IF(ROUND(AR219,0)=ROUND('7. Network costs'!$K$285,0),"OK", "ERROR")</f>
        <v>OK</v>
      </c>
      <c r="AS220" s="460" t="str">
        <f>IF(ROUND(AS219,0)=ROUND('7. Network costs'!$K$286,0),"OK", "ERROR")</f>
        <v>OK</v>
      </c>
      <c r="AT220" s="460" t="str">
        <f>IF(ROUND(AT219,0)=ROUND('7. Network costs'!$K$287,0),"OK", "ERROR")</f>
        <v>OK</v>
      </c>
      <c r="AU220" s="460" t="str">
        <f>IF(ROUND(AU219,0)=ROUND('7. Network costs'!$K$288,0),"OK", "ERROR")</f>
        <v>OK</v>
      </c>
      <c r="AV220" s="460" t="str">
        <f>IF(ROUND(AV219,0)=ROUND('7. Network costs'!$K$289,0),"OK", "ERROR")</f>
        <v>OK</v>
      </c>
      <c r="AW220" s="460" t="str">
        <f>IF(ROUND(AW219,0)=ROUND('7. Network costs'!$K$290,0),"OK", "ERROR")</f>
        <v>OK</v>
      </c>
      <c r="AX220" s="460" t="str">
        <f>IF(ROUND(AX219,0)=ROUND('7. Network costs'!$K$291,0),"OK", "ERROR")</f>
        <v>OK</v>
      </c>
      <c r="AY220" s="460" t="str">
        <f>IF(ROUND(AY219,0)=ROUND('7. Network costs'!$K$292,0),"OK", "ERROR")</f>
        <v>OK</v>
      </c>
      <c r="AZ220" s="460" t="str">
        <f>IF(ROUND(AZ219,0)=ROUND('7. Network costs'!$K$293,0),"OK", "ERROR")</f>
        <v>OK</v>
      </c>
      <c r="BA220" s="460" t="str">
        <f>IF(ROUND(BA219,0)=ROUND('7. Network costs'!$K$294,0),"OK", "ERROR")</f>
        <v>OK</v>
      </c>
      <c r="BB220" s="460" t="str">
        <f>IF(ROUND(BB219,0)=ROUND('7. Network costs'!$K$295,0),"OK", "ERROR")</f>
        <v>OK</v>
      </c>
      <c r="BC220" s="460" t="str">
        <f>IF(ROUND(BC219,0)=ROUND('7. Network costs'!$K$296,0),"OK", "ERROR")</f>
        <v>OK</v>
      </c>
      <c r="BD220" s="460" t="str">
        <f>IF(ROUND(BD219,0)=ROUND('7. Network costs'!$K$297,0),"OK", "ERROR")</f>
        <v>OK</v>
      </c>
      <c r="BE220" s="460" t="str">
        <f>IF(ROUND(BE219,0)=ROUND('7. Network costs'!$K$298,0),"OK", "ERROR")</f>
        <v>OK</v>
      </c>
      <c r="BF220" s="460" t="str">
        <f>IF(ROUND(BF219,0)=ROUND('7. Network costs'!$K$299,0),"OK", "ERROR")</f>
        <v>OK</v>
      </c>
      <c r="BG220" s="460" t="str">
        <f>IF(ROUND(BG219,0)=ROUND('7. Network costs'!$K$300,0),"OK", "ERROR")</f>
        <v>OK</v>
      </c>
      <c r="BH220" s="232"/>
      <c r="BI220" s="460" t="str">
        <f>IF(ROUND(BI219,0)=ROUND('7. Network costs'!K301,0),"Ok", "Not ok")</f>
        <v>Ok</v>
      </c>
      <c r="BJ220" s="489"/>
      <c r="BK220" s="232"/>
    </row>
    <row r="221" spans="3:63" s="503" customFormat="1">
      <c r="C221" s="232"/>
      <c r="D221" s="455"/>
      <c r="E221" s="460"/>
      <c r="F221" s="460"/>
      <c r="G221" s="460"/>
      <c r="H221" s="460"/>
      <c r="I221" s="460"/>
      <c r="J221" s="460"/>
      <c r="K221" s="460"/>
      <c r="L221" s="460"/>
      <c r="M221" s="460"/>
      <c r="N221" s="460"/>
      <c r="O221" s="460"/>
      <c r="P221" s="460"/>
      <c r="Q221" s="460"/>
      <c r="R221" s="460"/>
      <c r="S221" s="460"/>
      <c r="T221" s="460"/>
      <c r="U221" s="460"/>
      <c r="V221" s="460"/>
      <c r="W221" s="460"/>
      <c r="X221" s="460"/>
      <c r="Y221" s="460"/>
      <c r="Z221" s="460"/>
      <c r="AA221" s="460"/>
      <c r="AB221" s="460"/>
      <c r="AC221" s="460"/>
      <c r="AD221" s="460"/>
      <c r="AE221" s="460"/>
      <c r="AF221" s="460"/>
      <c r="AG221" s="460"/>
      <c r="AH221" s="460"/>
      <c r="AI221" s="460"/>
      <c r="AJ221" s="460"/>
      <c r="AK221" s="460"/>
      <c r="AL221" s="460"/>
      <c r="AM221" s="460"/>
      <c r="AN221" s="460"/>
      <c r="AO221" s="460"/>
      <c r="AP221" s="460"/>
      <c r="AQ221" s="460"/>
      <c r="AR221" s="460"/>
      <c r="AS221" s="460"/>
      <c r="AT221" s="460"/>
      <c r="AU221" s="460"/>
      <c r="AV221" s="460"/>
      <c r="AW221" s="460"/>
      <c r="AX221" s="460"/>
      <c r="AY221" s="460"/>
      <c r="AZ221" s="460"/>
      <c r="BA221" s="460"/>
      <c r="BB221" s="460"/>
      <c r="BC221" s="460"/>
      <c r="BD221" s="460"/>
      <c r="BE221" s="460"/>
      <c r="BF221" s="460"/>
      <c r="BG221" s="460"/>
      <c r="BH221" s="232"/>
      <c r="BI221" s="460"/>
      <c r="BJ221" s="489"/>
      <c r="BK221" s="232"/>
    </row>
    <row r="222" spans="3:63" s="713" customFormat="1" ht="51">
      <c r="C222" s="705">
        <f>'C. Masterfiles'!D149</f>
        <v>2020</v>
      </c>
      <c r="D222" s="705" t="s">
        <v>285</v>
      </c>
      <c r="E222" s="705" t="str">
        <f t="shared" ref="E222:AJ222" si="34">E187</f>
        <v>TRX</v>
      </c>
      <c r="F222" s="705" t="str">
        <f t="shared" si="34"/>
        <v>Radio</v>
      </c>
      <c r="G222" s="705" t="str">
        <f t="shared" si="34"/>
        <v>BTS</v>
      </c>
      <c r="H222" s="705" t="str">
        <f t="shared" si="34"/>
        <v>Node B</v>
      </c>
      <c r="I222" s="705" t="str">
        <f t="shared" si="34"/>
        <v>BSC</v>
      </c>
      <c r="J222" s="705" t="str">
        <f t="shared" si="34"/>
        <v>RNC</v>
      </c>
      <c r="K222" s="705" t="str">
        <f t="shared" si="34"/>
        <v>MSC</v>
      </c>
      <c r="L222" s="705" t="str">
        <f t="shared" si="34"/>
        <v>HLR</v>
      </c>
      <c r="M222" s="705" t="str">
        <f t="shared" si="34"/>
        <v>PPP</v>
      </c>
      <c r="N222" s="705" t="str">
        <f t="shared" si="34"/>
        <v>SMSG</v>
      </c>
      <c r="O222" s="705" t="str">
        <f t="shared" si="34"/>
        <v>SMSC</v>
      </c>
      <c r="P222" s="705" t="str">
        <f t="shared" si="34"/>
        <v>MMSC</v>
      </c>
      <c r="Q222" s="705" t="str">
        <f t="shared" si="34"/>
        <v>VMS</v>
      </c>
      <c r="R222" s="705" t="str">
        <f t="shared" si="34"/>
        <v>NMS</v>
      </c>
      <c r="S222" s="705" t="str">
        <f t="shared" si="34"/>
        <v>OSS</v>
      </c>
      <c r="T222" s="705" t="str">
        <f t="shared" si="34"/>
        <v>GPRS</v>
      </c>
      <c r="U222" s="705" t="str">
        <f t="shared" si="34"/>
        <v>BIL</v>
      </c>
      <c r="V222" s="705" t="str">
        <f t="shared" si="34"/>
        <v>IBIL</v>
      </c>
      <c r="W222" s="705" t="str">
        <f t="shared" si="34"/>
        <v>IGW</v>
      </c>
      <c r="X222" s="705" t="str">
        <f t="shared" si="34"/>
        <v>INT</v>
      </c>
      <c r="Y222" s="705" t="str">
        <f t="shared" si="34"/>
        <v>SGSN</v>
      </c>
      <c r="Z222" s="705" t="str">
        <f t="shared" si="34"/>
        <v>GGSN</v>
      </c>
      <c r="AA222" s="705" t="str">
        <f t="shared" si="34"/>
        <v>IN/NGN</v>
      </c>
      <c r="AB222" s="705" t="str">
        <f t="shared" si="34"/>
        <v>eNodeB</v>
      </c>
      <c r="AC222" s="705" t="str">
        <f t="shared" si="34"/>
        <v>eNodeB Radio</v>
      </c>
      <c r="AD222" s="705" t="str">
        <f t="shared" si="34"/>
        <v>OTHER</v>
      </c>
      <c r="AE222" s="705" t="str">
        <f t="shared" si="34"/>
        <v>OTHER</v>
      </c>
      <c r="AF222" s="705" t="str">
        <f t="shared" si="34"/>
        <v>OTHER</v>
      </c>
      <c r="AG222" s="705" t="str">
        <f t="shared" si="34"/>
        <v>OTHER</v>
      </c>
      <c r="AH222" s="705" t="str">
        <f t="shared" si="34"/>
        <v>OTHER</v>
      </c>
      <c r="AI222" s="705" t="str">
        <f t="shared" si="34"/>
        <v>BTS-BSC</v>
      </c>
      <c r="AJ222" s="705" t="str">
        <f t="shared" si="34"/>
        <v>Node B-RNC</v>
      </c>
      <c r="AK222" s="705" t="str">
        <f t="shared" ref="AK222:BG222" si="35">AK187</f>
        <v>BSC-MSC</v>
      </c>
      <c r="AL222" s="705" t="str">
        <f t="shared" si="35"/>
        <v>RNC-MSC</v>
      </c>
      <c r="AM222" s="705" t="str">
        <f t="shared" si="35"/>
        <v>MSC-MSC</v>
      </c>
      <c r="AN222" s="705" t="str">
        <f t="shared" si="35"/>
        <v>MSC-PPP</v>
      </c>
      <c r="AO222" s="705" t="str">
        <f t="shared" si="35"/>
        <v>MSC-HLR</v>
      </c>
      <c r="AP222" s="705" t="str">
        <f t="shared" si="35"/>
        <v>MSC-SMS</v>
      </c>
      <c r="AQ222" s="705" t="str">
        <f t="shared" si="35"/>
        <v>MSC-MMS</v>
      </c>
      <c r="AR222" s="705" t="str">
        <f t="shared" si="35"/>
        <v>MSC-OSS</v>
      </c>
      <c r="AS222" s="705" t="str">
        <f t="shared" si="35"/>
        <v>MSC-GPRS</v>
      </c>
      <c r="AT222" s="705" t="str">
        <f t="shared" si="35"/>
        <v>MSC-BIL</v>
      </c>
      <c r="AU222" s="705" t="str">
        <f t="shared" si="35"/>
        <v>MSC-IBIL</v>
      </c>
      <c r="AV222" s="705" t="str">
        <f t="shared" si="35"/>
        <v>MSC-IGW</v>
      </c>
      <c r="AW222" s="705" t="str">
        <f t="shared" si="35"/>
        <v>MSC-INT</v>
      </c>
      <c r="AX222" s="705" t="str">
        <f t="shared" si="35"/>
        <v>MSC-IN/NGIN</v>
      </c>
      <c r="AY222" s="705" t="str">
        <f t="shared" si="35"/>
        <v>eNodeB-MSC</v>
      </c>
      <c r="AZ222" s="705" t="str">
        <f t="shared" si="35"/>
        <v>OTHER: complete as required</v>
      </c>
      <c r="BA222" s="705" t="str">
        <f t="shared" si="35"/>
        <v>OTHER: complete as required</v>
      </c>
      <c r="BB222" s="705" t="str">
        <f t="shared" si="35"/>
        <v>OTHER: complete as required</v>
      </c>
      <c r="BC222" s="705" t="str">
        <f t="shared" si="35"/>
        <v>OTHER: complete as required</v>
      </c>
      <c r="BD222" s="705" t="str">
        <f t="shared" si="35"/>
        <v>OTHER: complete as required</v>
      </c>
      <c r="BE222" s="705" t="str">
        <f t="shared" si="35"/>
        <v>OTHER: complete as required</v>
      </c>
      <c r="BF222" s="705" t="str">
        <f t="shared" si="35"/>
        <v>OTHER: complete as required</v>
      </c>
      <c r="BG222" s="705" t="str">
        <f t="shared" si="35"/>
        <v>OTHER: complete as required</v>
      </c>
      <c r="BH222" s="708"/>
      <c r="BI222" s="709" t="s">
        <v>426</v>
      </c>
      <c r="BJ222" s="709" t="s">
        <v>488</v>
      </c>
      <c r="BK222" s="709" t="s">
        <v>489</v>
      </c>
    </row>
    <row r="223" spans="3:63" s="503" customFormat="1">
      <c r="C223" s="276"/>
      <c r="D223" s="276"/>
      <c r="E223" s="406" t="s">
        <v>258</v>
      </c>
      <c r="F223" s="406" t="s">
        <v>258</v>
      </c>
      <c r="G223" s="406" t="s">
        <v>258</v>
      </c>
      <c r="H223" s="406" t="s">
        <v>258</v>
      </c>
      <c r="I223" s="406" t="s">
        <v>258</v>
      </c>
      <c r="J223" s="406" t="s">
        <v>258</v>
      </c>
      <c r="K223" s="406" t="s">
        <v>258</v>
      </c>
      <c r="L223" s="406" t="s">
        <v>258</v>
      </c>
      <c r="M223" s="406" t="s">
        <v>258</v>
      </c>
      <c r="N223" s="406" t="s">
        <v>258</v>
      </c>
      <c r="O223" s="406" t="s">
        <v>258</v>
      </c>
      <c r="P223" s="406" t="s">
        <v>258</v>
      </c>
      <c r="Q223" s="406" t="s">
        <v>258</v>
      </c>
      <c r="R223" s="406" t="s">
        <v>258</v>
      </c>
      <c r="S223" s="406" t="s">
        <v>258</v>
      </c>
      <c r="T223" s="406" t="s">
        <v>258</v>
      </c>
      <c r="U223" s="406" t="s">
        <v>258</v>
      </c>
      <c r="V223" s="406" t="s">
        <v>258</v>
      </c>
      <c r="W223" s="406" t="s">
        <v>258</v>
      </c>
      <c r="X223" s="406" t="s">
        <v>258</v>
      </c>
      <c r="Y223" s="406" t="s">
        <v>258</v>
      </c>
      <c r="Z223" s="406" t="s">
        <v>258</v>
      </c>
      <c r="AA223" s="406" t="s">
        <v>258</v>
      </c>
      <c r="AB223" s="406" t="s">
        <v>258</v>
      </c>
      <c r="AC223" s="406" t="s">
        <v>258</v>
      </c>
      <c r="AD223" s="406" t="s">
        <v>258</v>
      </c>
      <c r="AE223" s="406" t="s">
        <v>258</v>
      </c>
      <c r="AF223" s="406" t="s">
        <v>258</v>
      </c>
      <c r="AG223" s="406" t="s">
        <v>258</v>
      </c>
      <c r="AH223" s="406" t="s">
        <v>258</v>
      </c>
      <c r="AI223" s="406" t="s">
        <v>258</v>
      </c>
      <c r="AJ223" s="406" t="s">
        <v>258</v>
      </c>
      <c r="AK223" s="406" t="s">
        <v>258</v>
      </c>
      <c r="AL223" s="406" t="s">
        <v>258</v>
      </c>
      <c r="AM223" s="406" t="s">
        <v>258</v>
      </c>
      <c r="AN223" s="406" t="s">
        <v>258</v>
      </c>
      <c r="AO223" s="406" t="s">
        <v>258</v>
      </c>
      <c r="AP223" s="406" t="s">
        <v>258</v>
      </c>
      <c r="AQ223" s="406" t="s">
        <v>258</v>
      </c>
      <c r="AR223" s="406" t="s">
        <v>258</v>
      </c>
      <c r="AS223" s="406" t="s">
        <v>258</v>
      </c>
      <c r="AT223" s="406" t="s">
        <v>258</v>
      </c>
      <c r="AU223" s="406" t="s">
        <v>258</v>
      </c>
      <c r="AV223" s="406" t="s">
        <v>258</v>
      </c>
      <c r="AW223" s="406" t="s">
        <v>258</v>
      </c>
      <c r="AX223" s="406" t="s">
        <v>258</v>
      </c>
      <c r="AY223" s="406" t="s">
        <v>258</v>
      </c>
      <c r="AZ223" s="406" t="s">
        <v>258</v>
      </c>
      <c r="BA223" s="406" t="s">
        <v>258</v>
      </c>
      <c r="BB223" s="406" t="s">
        <v>258</v>
      </c>
      <c r="BC223" s="406" t="s">
        <v>258</v>
      </c>
      <c r="BD223" s="406" t="s">
        <v>258</v>
      </c>
      <c r="BE223" s="406" t="s">
        <v>258</v>
      </c>
      <c r="BF223" s="406" t="s">
        <v>258</v>
      </c>
      <c r="BG223" s="406" t="s">
        <v>258</v>
      </c>
      <c r="BH223" s="321"/>
      <c r="BI223" s="407" t="str">
        <f>BI188</f>
        <v>Euro</v>
      </c>
      <c r="BJ223" s="407" t="str">
        <f>BJ188</f>
        <v>Millions</v>
      </c>
      <c r="BK223" s="407" t="str">
        <f>BK188</f>
        <v>Euro</v>
      </c>
    </row>
    <row r="224" spans="3:63" s="503" customFormat="1">
      <c r="C224" s="256" t="str">
        <f t="shared" ref="C224:D253" si="36">C189</f>
        <v>S01</v>
      </c>
      <c r="D224" s="256" t="str">
        <f t="shared" si="36"/>
        <v>Повиквания в мрежата (On Net calls)</v>
      </c>
      <c r="E224" s="485">
        <f>'8. Routing factors'!E254*'7. Network costs'!$L$246</f>
        <v>12354034.257129285</v>
      </c>
      <c r="F224" s="485">
        <f>'8. Routing factors'!F254*'7. Network costs'!$L$247</f>
        <v>7236411.1655153176</v>
      </c>
      <c r="G224" s="485">
        <f>'8. Routing factors'!G254*'7. Network costs'!$L$248</f>
        <v>13268605.928193973</v>
      </c>
      <c r="H224" s="485">
        <f>'8. Routing factors'!H254*'7. Network costs'!$L$249</f>
        <v>3731825.7428433741</v>
      </c>
      <c r="I224" s="485">
        <f>'8. Routing factors'!I254*'7. Network costs'!$L$250</f>
        <v>14595220.880993493</v>
      </c>
      <c r="J224" s="485">
        <f>'8. Routing factors'!J254*'7. Network costs'!$L$251</f>
        <v>820283.58735088585</v>
      </c>
      <c r="K224" s="485">
        <f>'8. Routing factors'!K254*'7. Network costs'!$L$252</f>
        <v>362381.45668727841</v>
      </c>
      <c r="L224" s="485">
        <f>'8. Routing factors'!L254*'7. Network costs'!$L$253</f>
        <v>37950.59464228584</v>
      </c>
      <c r="M224" s="485">
        <f>'8. Routing factors'!M254*'7. Network costs'!$L$254</f>
        <v>1138517.8392685754</v>
      </c>
      <c r="N224" s="485">
        <f>'8. Routing factors'!N254*'7. Network costs'!$L$255</f>
        <v>0</v>
      </c>
      <c r="O224" s="485">
        <f>'8. Routing factors'!O254*'7. Network costs'!$L$256</f>
        <v>0</v>
      </c>
      <c r="P224" s="485">
        <f>'8. Routing factors'!P254*'7. Network costs'!$L$257</f>
        <v>0</v>
      </c>
      <c r="Q224" s="485">
        <f>'8. Routing factors'!Q254*'7. Network costs'!$L$258</f>
        <v>0</v>
      </c>
      <c r="R224" s="485">
        <f>'8. Routing factors'!R254*'7. Network costs'!$L$259</f>
        <v>202403.17142552449</v>
      </c>
      <c r="S224" s="485">
        <f>'8. Routing factors'!S254*'7. Network costs'!$L$260</f>
        <v>189752.97321142923</v>
      </c>
      <c r="T224" s="485">
        <f>'8. Routing factors'!T254*'7. Network costs'!$L$261</f>
        <v>0</v>
      </c>
      <c r="U224" s="485">
        <f>'8. Routing factors'!U254*'7. Network costs'!$L$262</f>
        <v>849998.31105749251</v>
      </c>
      <c r="V224" s="485">
        <f>'8. Routing factors'!V254*'7. Network costs'!$L$263</f>
        <v>0</v>
      </c>
      <c r="W224" s="485">
        <f>'8. Routing factors'!W254*'7. Network costs'!$L$264</f>
        <v>0</v>
      </c>
      <c r="X224" s="485">
        <f>'8. Routing factors'!X254*'7. Network costs'!$L$265</f>
        <v>0</v>
      </c>
      <c r="Y224" s="485">
        <f>'8. Routing factors'!Y254*'7. Network costs'!$L$266</f>
        <v>0</v>
      </c>
      <c r="Z224" s="485">
        <f>'8. Routing factors'!Z254*'7. Network costs'!$L$267</f>
        <v>0</v>
      </c>
      <c r="AA224" s="485">
        <f>'8. Routing factors'!AA254*'7. Network costs'!$L$268</f>
        <v>0</v>
      </c>
      <c r="AB224" s="485">
        <f>'8. Routing factors'!AB254*'7. Network costs'!$L$269</f>
        <v>1379224.3174671084</v>
      </c>
      <c r="AC224" s="485">
        <f>'8. Routing factors'!AC254*'7. Network costs'!$L$270</f>
        <v>1930501.4477085287</v>
      </c>
      <c r="AD224" s="485">
        <f>'8. Routing factors'!AD254*'7. Network costs'!$L$271</f>
        <v>0</v>
      </c>
      <c r="AE224" s="485">
        <f>'8. Routing factors'!AE254*'7. Network costs'!$L$272</f>
        <v>0</v>
      </c>
      <c r="AF224" s="485">
        <f>'8. Routing factors'!AF254*'7. Network costs'!$L$273</f>
        <v>0</v>
      </c>
      <c r="AG224" s="485">
        <f>'8. Routing factors'!AG254*'7. Network costs'!$L$274</f>
        <v>0</v>
      </c>
      <c r="AH224" s="485">
        <f>'8. Routing factors'!AH254*'7. Network costs'!$L$275</f>
        <v>0</v>
      </c>
      <c r="AI224" s="485">
        <f>'8. Routing factors'!AI254*'7. Network costs'!$L$276</f>
        <v>6233682.0679305373</v>
      </c>
      <c r="AJ224" s="485">
        <f>'8. Routing factors'!AJ254*'7. Network costs'!$L$277</f>
        <v>14484944.18423841</v>
      </c>
      <c r="AK224" s="485">
        <f>'8. Routing factors'!AK254*'7. Network costs'!$L$278</f>
        <v>5929713.1107920436</v>
      </c>
      <c r="AL224" s="485">
        <f>'8. Routing factors'!AL254*'7. Network costs'!$L$279</f>
        <v>1680967.881276224</v>
      </c>
      <c r="AM224" s="485">
        <f>'8. Routing factors'!AM254*'7. Network costs'!$L$280</f>
        <v>2357854.9834260973</v>
      </c>
      <c r="AN224" s="485">
        <f>'8. Routing factors'!AN254*'7. Network costs'!$L$281</f>
        <v>2028.1039160489765</v>
      </c>
      <c r="AO224" s="485">
        <f>'8. Routing factors'!AO254*'7. Network costs'!$L$282</f>
        <v>991.51747006838855</v>
      </c>
      <c r="AP224" s="485">
        <f>'8. Routing factors'!AP254*'7. Network costs'!$L$283</f>
        <v>0</v>
      </c>
      <c r="AQ224" s="485">
        <f>'8. Routing factors'!AQ254*'7. Network costs'!$L$284</f>
        <v>0</v>
      </c>
      <c r="AR224" s="485">
        <f>'8. Routing factors'!AR254*'7. Network costs'!$L$285</f>
        <v>4957.5873503419425</v>
      </c>
      <c r="AS224" s="485">
        <f>'8. Routing factors'!AS254*'7. Network costs'!$L$286</f>
        <v>0</v>
      </c>
      <c r="AT224" s="485">
        <f>'8. Routing factors'!AT254*'7. Network costs'!$L$287</f>
        <v>5551.8772688943909</v>
      </c>
      <c r="AU224" s="485">
        <f>'8. Routing factors'!AU254*'7. Network costs'!$L$288</f>
        <v>0</v>
      </c>
      <c r="AV224" s="485">
        <f>'8. Routing factors'!AV254*'7. Network costs'!$L$289</f>
        <v>0</v>
      </c>
      <c r="AW224" s="485">
        <f>'8. Routing factors'!AW254*'7. Network costs'!$L$290</f>
        <v>0</v>
      </c>
      <c r="AX224" s="485">
        <f>'8. Routing factors'!AX254*'7. Network costs'!$L$291</f>
        <v>0</v>
      </c>
      <c r="AY224" s="485">
        <f>'8. Routing factors'!AY254*'7. Network costs'!$L$292</f>
        <v>0</v>
      </c>
      <c r="AZ224" s="485">
        <f>'8. Routing factors'!AZ254*'7. Network costs'!$L$293</f>
        <v>0</v>
      </c>
      <c r="BA224" s="485">
        <f>'8. Routing factors'!BA254*'7. Network costs'!$L$294</f>
        <v>0</v>
      </c>
      <c r="BB224" s="485">
        <f>'8. Routing factors'!BB254*'7. Network costs'!$L$295</f>
        <v>0</v>
      </c>
      <c r="BC224" s="485">
        <f>'8. Routing factors'!BC254*'7. Network costs'!$L$296</f>
        <v>0</v>
      </c>
      <c r="BD224" s="485">
        <f>'8. Routing factors'!BD254*'7. Network costs'!$L$297</f>
        <v>0</v>
      </c>
      <c r="BE224" s="485">
        <f>'8. Routing factors'!BE254*'7. Network costs'!$L$298</f>
        <v>0</v>
      </c>
      <c r="BF224" s="485">
        <f>'8. Routing factors'!BF254*'7. Network costs'!$L$299</f>
        <v>0</v>
      </c>
      <c r="BG224" s="485">
        <f>'8. Routing factors'!BG254*'7. Network costs'!$L$300</f>
        <v>0</v>
      </c>
      <c r="BH224" s="245"/>
      <c r="BI224" s="351">
        <f>SUM(E224:BG224)</f>
        <v>88797802.987163201</v>
      </c>
      <c r="BJ224" s="486">
        <f>'2. Traffic'!L207</f>
        <v>5630.8120963199999</v>
      </c>
      <c r="BK224" s="487">
        <f>IF(BI224=0,"",BI224/BJ224/1000000)</f>
        <v>1.5769981570721698E-2</v>
      </c>
    </row>
    <row r="225" spans="3:63" s="503" customFormat="1">
      <c r="C225" s="256" t="str">
        <f t="shared" si="36"/>
        <v>S02</v>
      </c>
      <c r="D225" s="256" t="str">
        <f t="shared" si="36"/>
        <v>Изходящи повиквания към фиксирана линия (Outgoing Calls to Fixed Line)</v>
      </c>
      <c r="E225" s="485">
        <f>'8. Routing factors'!E255*'7. Network costs'!$L$246</f>
        <v>99297.8386302945</v>
      </c>
      <c r="F225" s="485">
        <f>'8. Routing factors'!F255*'7. Network costs'!$L$247</f>
        <v>58163.995114481222</v>
      </c>
      <c r="G225" s="485">
        <f>'8. Routing factors'!G255*'7. Network costs'!$L$248</f>
        <v>106648.87783894915</v>
      </c>
      <c r="H225" s="485">
        <f>'8. Routing factors'!H255*'7. Network costs'!$L$249</f>
        <v>29995.240639339787</v>
      </c>
      <c r="I225" s="485">
        <f>'8. Routing factors'!I255*'7. Network costs'!$L$250</f>
        <v>117311.79124568538</v>
      </c>
      <c r="J225" s="485">
        <f>'8. Routing factors'!J255*'7. Network costs'!$L$251</f>
        <v>6593.1812711983275</v>
      </c>
      <c r="K225" s="485">
        <f>'8. Routing factors'!K255*'7. Network costs'!$L$252</f>
        <v>4369.0621208993607</v>
      </c>
      <c r="L225" s="485">
        <f>'8. Routing factors'!L255*'7. Network costs'!$L$253</f>
        <v>610.06986775008124</v>
      </c>
      <c r="M225" s="485">
        <f>'8. Routing factors'!M255*'7. Network costs'!$L$254</f>
        <v>18302.096032502439</v>
      </c>
      <c r="N225" s="485">
        <f>'8. Routing factors'!N255*'7. Network costs'!$L$255</f>
        <v>0</v>
      </c>
      <c r="O225" s="485">
        <f>'8. Routing factors'!O255*'7. Network costs'!$L$256</f>
        <v>0</v>
      </c>
      <c r="P225" s="485">
        <f>'8. Routing factors'!P255*'7. Network costs'!$L$257</f>
        <v>0</v>
      </c>
      <c r="Q225" s="485">
        <f>'8. Routing factors'!Q255*'7. Network costs'!$L$258</f>
        <v>0</v>
      </c>
      <c r="R225" s="485">
        <f>'8. Routing factors'!R255*'7. Network costs'!$L$259</f>
        <v>3253.7059613337669</v>
      </c>
      <c r="S225" s="485">
        <f>'8. Routing factors'!S255*'7. Network costs'!$L$260</f>
        <v>3050.3493387504063</v>
      </c>
      <c r="T225" s="485">
        <f>'8. Routing factors'!T255*'7. Network costs'!$L$261</f>
        <v>0</v>
      </c>
      <c r="U225" s="485">
        <f>'8. Routing factors'!U255*'7. Network costs'!$L$262</f>
        <v>13664.037733860476</v>
      </c>
      <c r="V225" s="485">
        <f>'8. Routing factors'!V255*'7. Network costs'!$L$263</f>
        <v>0</v>
      </c>
      <c r="W225" s="485">
        <f>'8. Routing factors'!W255*'7. Network costs'!$L$264</f>
        <v>23956.01777130775</v>
      </c>
      <c r="X225" s="485">
        <f>'8. Routing factors'!X255*'7. Network costs'!$L$265</f>
        <v>0</v>
      </c>
      <c r="Y225" s="485">
        <f>'8. Routing factors'!Y255*'7. Network costs'!$L$266</f>
        <v>0</v>
      </c>
      <c r="Z225" s="485">
        <f>'8. Routing factors'!Z255*'7. Network costs'!$L$267</f>
        <v>0</v>
      </c>
      <c r="AA225" s="485">
        <f>'8. Routing factors'!AA255*'7. Network costs'!$L$268</f>
        <v>0</v>
      </c>
      <c r="AB225" s="485">
        <f>'8. Routing factors'!AB255*'7. Network costs'!$L$269</f>
        <v>11085.770919875295</v>
      </c>
      <c r="AC225" s="485">
        <f>'8. Routing factors'!AC255*'7. Network costs'!$L$270</f>
        <v>15516.762965060419</v>
      </c>
      <c r="AD225" s="485">
        <f>'8. Routing factors'!AD255*'7. Network costs'!$L$271</f>
        <v>0</v>
      </c>
      <c r="AE225" s="485">
        <f>'8. Routing factors'!AE255*'7. Network costs'!$L$272</f>
        <v>0</v>
      </c>
      <c r="AF225" s="485">
        <f>'8. Routing factors'!AF255*'7. Network costs'!$L$273</f>
        <v>0</v>
      </c>
      <c r="AG225" s="485">
        <f>'8. Routing factors'!AG255*'7. Network costs'!$L$274</f>
        <v>0</v>
      </c>
      <c r="AH225" s="485">
        <f>'8. Routing factors'!AH255*'7. Network costs'!$L$275</f>
        <v>0</v>
      </c>
      <c r="AI225" s="485">
        <f>'8. Routing factors'!AI255*'7. Network costs'!$L$276</f>
        <v>50104.37426112192</v>
      </c>
      <c r="AJ225" s="485">
        <f>'8. Routing factors'!AJ255*'7. Network costs'!$L$277</f>
        <v>116425.42186940258</v>
      </c>
      <c r="AK225" s="485">
        <f>'8. Routing factors'!AK255*'7. Network costs'!$L$278</f>
        <v>47661.167465160615</v>
      </c>
      <c r="AL225" s="485">
        <f>'8. Routing factors'!AL255*'7. Network costs'!$L$279</f>
        <v>13511.09070475097</v>
      </c>
      <c r="AM225" s="485">
        <f>'8. Routing factors'!AM255*'7. Network costs'!$L$280</f>
        <v>18951.696165385674</v>
      </c>
      <c r="AN225" s="485">
        <f>'8. Routing factors'!AN255*'7. Network costs'!$L$281</f>
        <v>32.602521765727381</v>
      </c>
      <c r="AO225" s="485">
        <f>'8. Routing factors'!AO255*'7. Network costs'!$L$282</f>
        <v>15.939010641022275</v>
      </c>
      <c r="AP225" s="485">
        <f>'8. Routing factors'!AP255*'7. Network costs'!$L$283</f>
        <v>0</v>
      </c>
      <c r="AQ225" s="485">
        <f>'8. Routing factors'!AQ255*'7. Network costs'!$L$284</f>
        <v>0</v>
      </c>
      <c r="AR225" s="485">
        <f>'8. Routing factors'!AR255*'7. Network costs'!$L$285</f>
        <v>79.695053205111378</v>
      </c>
      <c r="AS225" s="485">
        <f>'8. Routing factors'!AS255*'7. Network costs'!$L$286</f>
        <v>0</v>
      </c>
      <c r="AT225" s="485">
        <f>'8. Routing factors'!AT255*'7. Network costs'!$L$287</f>
        <v>89.24848380175672</v>
      </c>
      <c r="AU225" s="485">
        <f>'8. Routing factors'!AU255*'7. Network costs'!$L$288</f>
        <v>0</v>
      </c>
      <c r="AV225" s="485">
        <f>'8. Routing factors'!AV255*'7. Network costs'!$L$289</f>
        <v>625.88769312864019</v>
      </c>
      <c r="AW225" s="485">
        <f>'8. Routing factors'!AW255*'7. Network costs'!$L$290</f>
        <v>0</v>
      </c>
      <c r="AX225" s="485">
        <f>'8. Routing factors'!AX255*'7. Network costs'!$L$291</f>
        <v>0</v>
      </c>
      <c r="AY225" s="485">
        <f>'8. Routing factors'!AY255*'7. Network costs'!$L$292</f>
        <v>0</v>
      </c>
      <c r="AZ225" s="485">
        <f>'8. Routing factors'!AZ255*'7. Network costs'!$L$293</f>
        <v>0</v>
      </c>
      <c r="BA225" s="485">
        <f>'8. Routing factors'!BA255*'7. Network costs'!$L$294</f>
        <v>0</v>
      </c>
      <c r="BB225" s="485">
        <f>'8. Routing factors'!BB255*'7. Network costs'!$L$295</f>
        <v>0</v>
      </c>
      <c r="BC225" s="485">
        <f>'8. Routing factors'!BC255*'7. Network costs'!$L$296</f>
        <v>0</v>
      </c>
      <c r="BD225" s="485">
        <f>'8. Routing factors'!BD255*'7. Network costs'!$L$297</f>
        <v>0</v>
      </c>
      <c r="BE225" s="485">
        <f>'8. Routing factors'!BE255*'7. Network costs'!$L$298</f>
        <v>0</v>
      </c>
      <c r="BF225" s="485">
        <f>'8. Routing factors'!BF255*'7. Network costs'!$L$299</f>
        <v>0</v>
      </c>
      <c r="BG225" s="485">
        <f>'8. Routing factors'!BG255*'7. Network costs'!$L$300</f>
        <v>0</v>
      </c>
      <c r="BH225" s="245"/>
      <c r="BI225" s="351">
        <f t="shared" ref="BI225:BI253" si="37">SUM(E225:BG225)</f>
        <v>759315.92067965248</v>
      </c>
      <c r="BJ225" s="486">
        <f>'2. Traffic'!L208</f>
        <v>112.61624192640001</v>
      </c>
      <c r="BK225" s="487">
        <f t="shared" ref="BK225:BK253" si="38">IF(BI225=0,"",BI225/BJ225/1000000)</f>
        <v>6.7425080760189198E-3</v>
      </c>
    </row>
    <row r="226" spans="3:63" s="503" customFormat="1">
      <c r="C226" s="256" t="str">
        <f t="shared" si="36"/>
        <v>S03</v>
      </c>
      <c r="D226" s="256" t="str">
        <f t="shared" si="36"/>
        <v>Изходящи повиквания към други мобилни мрежи (Outgoing Calls to Other Mobile)</v>
      </c>
      <c r="E226" s="485">
        <f>'8. Routing factors'!E256*'7. Network costs'!$L$246</f>
        <v>1023457.0667307525</v>
      </c>
      <c r="F226" s="485">
        <f>'8. Routing factors'!F256*'7. Network costs'!$L$247</f>
        <v>599492.9260328071</v>
      </c>
      <c r="G226" s="485">
        <f>'8. Routing factors'!G256*'7. Network costs'!$L$248</f>
        <v>1099223.8017341581</v>
      </c>
      <c r="H226" s="485">
        <f>'8. Routing factors'!H256*'7. Network costs'!$L$249</f>
        <v>309159.20652532647</v>
      </c>
      <c r="I226" s="485">
        <f>'8. Routing factors'!I256*'7. Network costs'!$L$250</f>
        <v>1209125.8321166486</v>
      </c>
      <c r="J226" s="485">
        <f>'8. Routing factors'!J256*'7. Network costs'!$L$251</f>
        <v>67955.53717305277</v>
      </c>
      <c r="K226" s="485">
        <f>'8. Routing factors'!K256*'7. Network costs'!$L$252</f>
        <v>45031.670017195007</v>
      </c>
      <c r="L226" s="485">
        <f>'8. Routing factors'!L256*'7. Network costs'!$L$253</f>
        <v>6287.9547627719039</v>
      </c>
      <c r="M226" s="485">
        <f>'8. Routing factors'!M256*'7. Network costs'!$L$254</f>
        <v>188638.64288315715</v>
      </c>
      <c r="N226" s="485">
        <f>'8. Routing factors'!N256*'7. Network costs'!$L$255</f>
        <v>0</v>
      </c>
      <c r="O226" s="485">
        <f>'8. Routing factors'!O256*'7. Network costs'!$L$256</f>
        <v>0</v>
      </c>
      <c r="P226" s="485">
        <f>'8. Routing factors'!P256*'7. Network costs'!$L$257</f>
        <v>0</v>
      </c>
      <c r="Q226" s="485">
        <f>'8. Routing factors'!Q256*'7. Network costs'!$L$258</f>
        <v>0</v>
      </c>
      <c r="R226" s="485">
        <f>'8. Routing factors'!R256*'7. Network costs'!$L$259</f>
        <v>33535.758734783492</v>
      </c>
      <c r="S226" s="485">
        <f>'8. Routing factors'!S256*'7. Network costs'!$L$260</f>
        <v>31439.773813859523</v>
      </c>
      <c r="T226" s="485">
        <f>'8. Routing factors'!T256*'7. Network costs'!$L$261</f>
        <v>0</v>
      </c>
      <c r="U226" s="485">
        <f>'8. Routing factors'!U256*'7. Network costs'!$L$262</f>
        <v>140834.44485496235</v>
      </c>
      <c r="V226" s="485">
        <f>'8. Routing factors'!V256*'7. Network costs'!$L$263</f>
        <v>0</v>
      </c>
      <c r="W226" s="485">
        <f>'8. Routing factors'!W256*'7. Network costs'!$L$264</f>
        <v>246913.28650221293</v>
      </c>
      <c r="X226" s="485">
        <f>'8. Routing factors'!X256*'7. Network costs'!$L$265</f>
        <v>0</v>
      </c>
      <c r="Y226" s="485">
        <f>'8. Routing factors'!Y256*'7. Network costs'!$L$266</f>
        <v>0</v>
      </c>
      <c r="Z226" s="485">
        <f>'8. Routing factors'!Z256*'7. Network costs'!$L$267</f>
        <v>0</v>
      </c>
      <c r="AA226" s="485">
        <f>'8. Routing factors'!AA256*'7. Network costs'!$L$268</f>
        <v>0</v>
      </c>
      <c r="AB226" s="485">
        <f>'8. Routing factors'!AB256*'7. Network costs'!$L$269</f>
        <v>114260.39825848919</v>
      </c>
      <c r="AC226" s="485">
        <f>'8. Routing factors'!AC256*'7. Network costs'!$L$270</f>
        <v>159930.37641538453</v>
      </c>
      <c r="AD226" s="485">
        <f>'8. Routing factors'!AD256*'7. Network costs'!$L$271</f>
        <v>0</v>
      </c>
      <c r="AE226" s="485">
        <f>'8. Routing factors'!AE256*'7. Network costs'!$L$272</f>
        <v>0</v>
      </c>
      <c r="AF226" s="485">
        <f>'8. Routing factors'!AF256*'7. Network costs'!$L$273</f>
        <v>0</v>
      </c>
      <c r="AG226" s="485">
        <f>'8. Routing factors'!AG256*'7. Network costs'!$L$274</f>
        <v>0</v>
      </c>
      <c r="AH226" s="485">
        <f>'8. Routing factors'!AH256*'7. Network costs'!$L$275</f>
        <v>0</v>
      </c>
      <c r="AI226" s="485">
        <f>'8. Routing factors'!AI256*'7. Network costs'!$L$276</f>
        <v>516422.88109202491</v>
      </c>
      <c r="AJ226" s="485">
        <f>'8. Routing factors'!AJ256*'7. Network costs'!$L$277</f>
        <v>1199990.0743357777</v>
      </c>
      <c r="AK226" s="485">
        <f>'8. Routing factors'!AK256*'7. Network costs'!$L$278</f>
        <v>491240.89027225372</v>
      </c>
      <c r="AL226" s="485">
        <f>'8. Routing factors'!AL256*'7. Network costs'!$L$279</f>
        <v>139258.02869186329</v>
      </c>
      <c r="AM226" s="485">
        <f>'8. Routing factors'!AM256*'7. Network costs'!$L$280</f>
        <v>195334.03379719207</v>
      </c>
      <c r="AN226" s="485">
        <f>'8. Routing factors'!AN256*'7. Network costs'!$L$281</f>
        <v>336.03230195784874</v>
      </c>
      <c r="AO226" s="485">
        <f>'8. Routing factors'!AO256*'7. Network costs'!$L$282</f>
        <v>164.28245873494828</v>
      </c>
      <c r="AP226" s="485">
        <f>'8. Routing factors'!AP256*'7. Network costs'!$L$283</f>
        <v>0</v>
      </c>
      <c r="AQ226" s="485">
        <f>'8. Routing factors'!AQ256*'7. Network costs'!$L$284</f>
        <v>0</v>
      </c>
      <c r="AR226" s="485">
        <f>'8. Routing factors'!AR256*'7. Network costs'!$L$285</f>
        <v>821.41229367474136</v>
      </c>
      <c r="AS226" s="485">
        <f>'8. Routing factors'!AS256*'7. Network costs'!$L$286</f>
        <v>0</v>
      </c>
      <c r="AT226" s="485">
        <f>'8. Routing factors'!AT256*'7. Network costs'!$L$287</f>
        <v>919.87894904739392</v>
      </c>
      <c r="AU226" s="485">
        <f>'8. Routing factors'!AU256*'7. Network costs'!$L$288</f>
        <v>0</v>
      </c>
      <c r="AV226" s="485">
        <f>'8. Routing factors'!AV256*'7. Network costs'!$L$289</f>
        <v>6450.9881720314306</v>
      </c>
      <c r="AW226" s="485">
        <f>'8. Routing factors'!AW256*'7. Network costs'!$L$290</f>
        <v>0</v>
      </c>
      <c r="AX226" s="485">
        <f>'8. Routing factors'!AX256*'7. Network costs'!$L$291</f>
        <v>0</v>
      </c>
      <c r="AY226" s="485">
        <f>'8. Routing factors'!AY256*'7. Network costs'!$L$292</f>
        <v>0</v>
      </c>
      <c r="AZ226" s="485">
        <f>'8. Routing factors'!AZ256*'7. Network costs'!$L$293</f>
        <v>0</v>
      </c>
      <c r="BA226" s="485">
        <f>'8. Routing factors'!BA256*'7. Network costs'!$L$294</f>
        <v>0</v>
      </c>
      <c r="BB226" s="485">
        <f>'8. Routing factors'!BB256*'7. Network costs'!$L$295</f>
        <v>0</v>
      </c>
      <c r="BC226" s="485">
        <f>'8. Routing factors'!BC256*'7. Network costs'!$L$296</f>
        <v>0</v>
      </c>
      <c r="BD226" s="485">
        <f>'8. Routing factors'!BD256*'7. Network costs'!$L$297</f>
        <v>0</v>
      </c>
      <c r="BE226" s="485">
        <f>'8. Routing factors'!BE256*'7. Network costs'!$L$298</f>
        <v>0</v>
      </c>
      <c r="BF226" s="485">
        <f>'8. Routing factors'!BF256*'7. Network costs'!$L$299</f>
        <v>0</v>
      </c>
      <c r="BG226" s="485">
        <f>'8. Routing factors'!BG256*'7. Network costs'!$L$300</f>
        <v>0</v>
      </c>
      <c r="BH226" s="245"/>
      <c r="BI226" s="351">
        <f t="shared" si="37"/>
        <v>7826225.1789201191</v>
      </c>
      <c r="BJ226" s="486">
        <f>'2. Traffic'!L209</f>
        <v>1126.1624192639999</v>
      </c>
      <c r="BK226" s="487">
        <f t="shared" si="38"/>
        <v>6.949463989426077E-3</v>
      </c>
    </row>
    <row r="227" spans="3:63" s="503" customFormat="1">
      <c r="C227" s="256" t="str">
        <f t="shared" si="36"/>
        <v>S04</v>
      </c>
      <c r="D227" s="256" t="str">
        <f t="shared" si="36"/>
        <v>Изходящи международни повиквания (Outgoing Calls to International)</v>
      </c>
      <c r="E227" s="485">
        <f>'8. Routing factors'!E257*'7. Network costs'!$L$246</f>
        <v>49489.604252031808</v>
      </c>
      <c r="F227" s="485">
        <f>'8. Routing factors'!F257*'7. Network costs'!$L$247</f>
        <v>28988.678299938238</v>
      </c>
      <c r="G227" s="485">
        <f>'8. Routing factors'!G257*'7. Network costs'!$L$248</f>
        <v>53153.329729803656</v>
      </c>
      <c r="H227" s="485">
        <f>'8. Routing factors'!H257*'7. Network costs'!$L$249</f>
        <v>14949.49546900309</v>
      </c>
      <c r="I227" s="485">
        <f>'8. Routing factors'!I257*'7. Network costs'!$L$250</f>
        <v>58467.67868192742</v>
      </c>
      <c r="J227" s="485">
        <f>'8. Routing factors'!J257*'7. Network costs'!$L$251</f>
        <v>3286.0124286125715</v>
      </c>
      <c r="K227" s="485">
        <f>'8. Routing factors'!K257*'7. Network costs'!$L$252</f>
        <v>2177.5212663076554</v>
      </c>
      <c r="L227" s="485">
        <f>'8. Routing factors'!L257*'7. Network costs'!$L$253</f>
        <v>304.05612788262317</v>
      </c>
      <c r="M227" s="485">
        <f>'8. Routing factors'!M257*'7. Network costs'!$L$254</f>
        <v>9121.6838364786963</v>
      </c>
      <c r="N227" s="485">
        <f>'8. Routing factors'!N257*'7. Network costs'!$L$255</f>
        <v>0</v>
      </c>
      <c r="O227" s="485">
        <f>'8. Routing factors'!O257*'7. Network costs'!$L$256</f>
        <v>0</v>
      </c>
      <c r="P227" s="485">
        <f>'8. Routing factors'!P257*'7. Network costs'!$L$257</f>
        <v>0</v>
      </c>
      <c r="Q227" s="485">
        <f>'8. Routing factors'!Q257*'7. Network costs'!$L$258</f>
        <v>0</v>
      </c>
      <c r="R227" s="485">
        <f>'8. Routing factors'!R257*'7. Network costs'!$L$259</f>
        <v>1621.6326820406571</v>
      </c>
      <c r="S227" s="485">
        <f>'8. Routing factors'!S257*'7. Network costs'!$L$260</f>
        <v>1520.280639413116</v>
      </c>
      <c r="T227" s="485">
        <f>'8. Routing factors'!T257*'7. Network costs'!$L$261</f>
        <v>0</v>
      </c>
      <c r="U227" s="485">
        <f>'8. Routing factors'!U257*'7. Network costs'!$L$262</f>
        <v>6810.0960631309854</v>
      </c>
      <c r="V227" s="485">
        <f>'8. Routing factors'!V257*'7. Network costs'!$L$263</f>
        <v>0</v>
      </c>
      <c r="W227" s="485">
        <f>'8. Routing factors'!W257*'7. Network costs'!$L$264</f>
        <v>0</v>
      </c>
      <c r="X227" s="485">
        <f>'8. Routing factors'!X257*'7. Network costs'!$L$265</f>
        <v>6419.8178367392338</v>
      </c>
      <c r="Y227" s="485">
        <f>'8. Routing factors'!Y257*'7. Network costs'!$L$266</f>
        <v>0</v>
      </c>
      <c r="Z227" s="485">
        <f>'8. Routing factors'!Z257*'7. Network costs'!$L$267</f>
        <v>0</v>
      </c>
      <c r="AA227" s="485">
        <f>'8. Routing factors'!AA257*'7. Network costs'!$L$268</f>
        <v>0</v>
      </c>
      <c r="AB227" s="485">
        <f>'8. Routing factors'!AB257*'7. Network costs'!$L$269</f>
        <v>5525.0992692395903</v>
      </c>
      <c r="AC227" s="485">
        <f>'8. Routing factors'!AC257*'7. Network costs'!$L$270</f>
        <v>7733.4861363149721</v>
      </c>
      <c r="AD227" s="485">
        <f>'8. Routing factors'!AD257*'7. Network costs'!$L$271</f>
        <v>0</v>
      </c>
      <c r="AE227" s="485">
        <f>'8. Routing factors'!AE257*'7. Network costs'!$L$272</f>
        <v>0</v>
      </c>
      <c r="AF227" s="485">
        <f>'8. Routing factors'!AF257*'7. Network costs'!$L$273</f>
        <v>0</v>
      </c>
      <c r="AG227" s="485">
        <f>'8. Routing factors'!AG257*'7. Network costs'!$L$274</f>
        <v>0</v>
      </c>
      <c r="AH227" s="485">
        <f>'8. Routing factors'!AH257*'7. Network costs'!$L$275</f>
        <v>0</v>
      </c>
      <c r="AI227" s="485">
        <f>'8. Routing factors'!AI257*'7. Network costs'!$L$276</f>
        <v>24971.798859699491</v>
      </c>
      <c r="AJ227" s="485">
        <f>'8. Routing factors'!AJ257*'7. Network costs'!$L$277</f>
        <v>58025.916099192073</v>
      </c>
      <c r="AK227" s="485">
        <f>'8. Routing factors'!AK257*'7. Network costs'!$L$278</f>
        <v>23754.115382336164</v>
      </c>
      <c r="AL227" s="485">
        <f>'8. Routing factors'!AL257*'7. Network costs'!$L$279</f>
        <v>6733.8679392708536</v>
      </c>
      <c r="AM227" s="485">
        <f>'8. Routing factors'!AM257*'7. Network costs'!$L$280</f>
        <v>9445.4416739292519</v>
      </c>
      <c r="AN227" s="485">
        <f>'8. Routing factors'!AN257*'7. Network costs'!$L$281</f>
        <v>16.248952868062201</v>
      </c>
      <c r="AO227" s="485">
        <f>'8. Routing factors'!AO257*'7. Network costs'!$L$282</f>
        <v>7.9439325132748531</v>
      </c>
      <c r="AP227" s="485">
        <f>'8. Routing factors'!AP257*'7. Network costs'!$L$283</f>
        <v>0</v>
      </c>
      <c r="AQ227" s="485">
        <f>'8. Routing factors'!AQ257*'7. Network costs'!$L$284</f>
        <v>0</v>
      </c>
      <c r="AR227" s="485">
        <f>'8. Routing factors'!AR257*'7. Network costs'!$L$285</f>
        <v>39.719662566374268</v>
      </c>
      <c r="AS227" s="485">
        <f>'8. Routing factors'!AS257*'7. Network costs'!$L$286</f>
        <v>0</v>
      </c>
      <c r="AT227" s="485">
        <f>'8. Routing factors'!AT257*'7. Network costs'!$L$287</f>
        <v>44.481050185671215</v>
      </c>
      <c r="AU227" s="485">
        <f>'8. Routing factors'!AU257*'7. Network costs'!$L$288</f>
        <v>0</v>
      </c>
      <c r="AV227" s="485">
        <f>'8. Routing factors'!AV257*'7. Network costs'!$L$289</f>
        <v>0</v>
      </c>
      <c r="AW227" s="485">
        <f>'8. Routing factors'!AW257*'7. Network costs'!$L$290</f>
        <v>419.31895927996197</v>
      </c>
      <c r="AX227" s="485">
        <f>'8. Routing factors'!AX257*'7. Network costs'!$L$291</f>
        <v>0</v>
      </c>
      <c r="AY227" s="485">
        <f>'8. Routing factors'!AY257*'7. Network costs'!$L$292</f>
        <v>0</v>
      </c>
      <c r="AZ227" s="485">
        <f>'8. Routing factors'!AZ257*'7. Network costs'!$L$293</f>
        <v>0</v>
      </c>
      <c r="BA227" s="485">
        <f>'8. Routing factors'!BA257*'7. Network costs'!$L$294</f>
        <v>0</v>
      </c>
      <c r="BB227" s="485">
        <f>'8. Routing factors'!BB257*'7. Network costs'!$L$295</f>
        <v>0</v>
      </c>
      <c r="BC227" s="485">
        <f>'8. Routing factors'!BC257*'7. Network costs'!$L$296</f>
        <v>0</v>
      </c>
      <c r="BD227" s="485">
        <f>'8. Routing factors'!BD257*'7. Network costs'!$L$297</f>
        <v>0</v>
      </c>
      <c r="BE227" s="485">
        <f>'8. Routing factors'!BE257*'7. Network costs'!$L$298</f>
        <v>0</v>
      </c>
      <c r="BF227" s="485">
        <f>'8. Routing factors'!BF257*'7. Network costs'!$L$299</f>
        <v>0</v>
      </c>
      <c r="BG227" s="485">
        <f>'8. Routing factors'!BG257*'7. Network costs'!$L$300</f>
        <v>0</v>
      </c>
      <c r="BH227" s="245"/>
      <c r="BI227" s="351">
        <f t="shared" si="37"/>
        <v>373027.32523070549</v>
      </c>
      <c r="BJ227" s="486">
        <f>'2. Traffic'!L210</f>
        <v>56.308120963200004</v>
      </c>
      <c r="BK227" s="487">
        <f t="shared" si="38"/>
        <v>6.6247517915665553E-3</v>
      </c>
    </row>
    <row r="228" spans="3:63" s="503" customFormat="1">
      <c r="C228" s="256" t="str">
        <f t="shared" si="36"/>
        <v>S05</v>
      </c>
      <c r="D228" s="256" t="str">
        <f t="shared" si="36"/>
        <v>Входящи повиквания от фиксирана линия (Incoming calls from fixed)</v>
      </c>
      <c r="E228" s="485">
        <f>'8. Routing factors'!E258*'7. Network costs'!$L$246</f>
        <v>49936.96201750989</v>
      </c>
      <c r="F228" s="485">
        <f>'8. Routing factors'!F258*'7. Network costs'!$L$247</f>
        <v>29250.719400173763</v>
      </c>
      <c r="G228" s="485">
        <f>'8. Routing factors'!G258*'7. Network costs'!$L$248</f>
        <v>53633.805481732277</v>
      </c>
      <c r="H228" s="485">
        <f>'8. Routing factors'!H258*'7. Network costs'!$L$249</f>
        <v>15084.630372365411</v>
      </c>
      <c r="I228" s="485">
        <f>'8. Routing factors'!I258*'7. Network costs'!$L$250</f>
        <v>58996.193114062196</v>
      </c>
      <c r="J228" s="485">
        <f>'8. Routing factors'!J258*'7. Network costs'!$L$251</f>
        <v>3315.7161047606173</v>
      </c>
      <c r="K228" s="485">
        <f>'8. Routing factors'!K258*'7. Network costs'!$L$252</f>
        <v>2197.2048152609977</v>
      </c>
      <c r="L228" s="485">
        <f>'8. Routing factors'!L258*'7. Network costs'!$L$253</f>
        <v>306.80462167248618</v>
      </c>
      <c r="M228" s="485">
        <f>'8. Routing factors'!M258*'7. Network costs'!$L$254</f>
        <v>9204.1386501745856</v>
      </c>
      <c r="N228" s="485">
        <f>'8. Routing factors'!N258*'7. Network costs'!$L$255</f>
        <v>0</v>
      </c>
      <c r="O228" s="485">
        <f>'8. Routing factors'!O258*'7. Network costs'!$L$256</f>
        <v>0</v>
      </c>
      <c r="P228" s="485">
        <f>'8. Routing factors'!P258*'7. Network costs'!$L$257</f>
        <v>0</v>
      </c>
      <c r="Q228" s="485">
        <f>'8. Routing factors'!Q258*'7. Network costs'!$L$258</f>
        <v>0</v>
      </c>
      <c r="R228" s="485">
        <f>'8. Routing factors'!R258*'7. Network costs'!$L$259</f>
        <v>1636.2913155865931</v>
      </c>
      <c r="S228" s="485">
        <f>'8. Routing factors'!S258*'7. Network costs'!$L$260</f>
        <v>1534.023108362431</v>
      </c>
      <c r="T228" s="485">
        <f>'8. Routing factors'!T258*'7. Network costs'!$L$261</f>
        <v>0</v>
      </c>
      <c r="U228" s="485">
        <f>'8. Routing factors'!U258*'7. Network costs'!$L$262</f>
        <v>0</v>
      </c>
      <c r="V228" s="485">
        <f>'8. Routing factors'!V258*'7. Network costs'!$L$263</f>
        <v>18343.549052466893</v>
      </c>
      <c r="W228" s="485">
        <f>'8. Routing factors'!W258*'7. Network costs'!$L$264</f>
        <v>12047.500389113346</v>
      </c>
      <c r="X228" s="485">
        <f>'8. Routing factors'!X258*'7. Network costs'!$L$265</f>
        <v>0</v>
      </c>
      <c r="Y228" s="485">
        <f>'8. Routing factors'!Y258*'7. Network costs'!$L$266</f>
        <v>0</v>
      </c>
      <c r="Z228" s="485">
        <f>'8. Routing factors'!Z258*'7. Network costs'!$L$267</f>
        <v>0</v>
      </c>
      <c r="AA228" s="485">
        <f>'8. Routing factors'!AA258*'7. Network costs'!$L$268</f>
        <v>0</v>
      </c>
      <c r="AB228" s="485">
        <f>'8. Routing factors'!AB258*'7. Network costs'!$L$269</f>
        <v>5575.0430119808771</v>
      </c>
      <c r="AC228" s="485">
        <f>'8. Routing factors'!AC258*'7. Network costs'!$L$270</f>
        <v>7803.3924354172841</v>
      </c>
      <c r="AD228" s="485">
        <f>'8. Routing factors'!AD258*'7. Network costs'!$L$271</f>
        <v>0</v>
      </c>
      <c r="AE228" s="485">
        <f>'8. Routing factors'!AE258*'7. Network costs'!$L$272</f>
        <v>0</v>
      </c>
      <c r="AF228" s="485">
        <f>'8. Routing factors'!AF258*'7. Network costs'!$L$273</f>
        <v>0</v>
      </c>
      <c r="AG228" s="485">
        <f>'8. Routing factors'!AG258*'7. Network costs'!$L$274</f>
        <v>0</v>
      </c>
      <c r="AH228" s="485">
        <f>'8. Routing factors'!AH258*'7. Network costs'!$L$275</f>
        <v>0</v>
      </c>
      <c r="AI228" s="485">
        <f>'8. Routing factors'!AI258*'7. Network costs'!$L$276</f>
        <v>25197.529663303252</v>
      </c>
      <c r="AJ228" s="485">
        <f>'8. Routing factors'!AJ258*'7. Network costs'!$L$277</f>
        <v>58550.437249811039</v>
      </c>
      <c r="AK228" s="485">
        <f>'8. Routing factors'!AK258*'7. Network costs'!$L$278</f>
        <v>23968.83902256237</v>
      </c>
      <c r="AL228" s="485">
        <f>'8. Routing factors'!AL258*'7. Network costs'!$L$279</f>
        <v>6794.7382606214833</v>
      </c>
      <c r="AM228" s="485">
        <f>'8. Routing factors'!AM258*'7. Network costs'!$L$280</f>
        <v>9530.8230736204623</v>
      </c>
      <c r="AN228" s="485">
        <f>'8. Routing factors'!AN258*'7. Network costs'!$L$281</f>
        <v>16.395834124363951</v>
      </c>
      <c r="AO228" s="485">
        <f>'8. Routing factors'!AO258*'7. Network costs'!$L$282</f>
        <v>8.0157411274668213</v>
      </c>
      <c r="AP228" s="485">
        <f>'8. Routing factors'!AP258*'7. Network costs'!$L$283</f>
        <v>0</v>
      </c>
      <c r="AQ228" s="485">
        <f>'8. Routing factors'!AQ258*'7. Network costs'!$L$284</f>
        <v>0</v>
      </c>
      <c r="AR228" s="485">
        <f>'8. Routing factors'!AR258*'7. Network costs'!$L$285</f>
        <v>40.078705637334103</v>
      </c>
      <c r="AS228" s="485">
        <f>'8. Routing factors'!AS258*'7. Network costs'!$L$286</f>
        <v>0</v>
      </c>
      <c r="AT228" s="485">
        <f>'8. Routing factors'!AT258*'7. Network costs'!$L$287</f>
        <v>0</v>
      </c>
      <c r="AU228" s="485">
        <f>'8. Routing factors'!AU258*'7. Network costs'!$L$288</f>
        <v>32.676364290826484</v>
      </c>
      <c r="AV228" s="485">
        <f>'8. Routing factors'!AV258*'7. Network costs'!$L$289</f>
        <v>314.75941863508308</v>
      </c>
      <c r="AW228" s="485">
        <f>'8. Routing factors'!AW258*'7. Network costs'!$L$290</f>
        <v>0</v>
      </c>
      <c r="AX228" s="485">
        <f>'8. Routing factors'!AX258*'7. Network costs'!$L$291</f>
        <v>0</v>
      </c>
      <c r="AY228" s="485">
        <f>'8. Routing factors'!AY258*'7. Network costs'!$L$292</f>
        <v>0</v>
      </c>
      <c r="AZ228" s="485">
        <f>'8. Routing factors'!AZ258*'7. Network costs'!$L$293</f>
        <v>0</v>
      </c>
      <c r="BA228" s="485">
        <f>'8. Routing factors'!BA258*'7. Network costs'!$L$294</f>
        <v>0</v>
      </c>
      <c r="BB228" s="485">
        <f>'8. Routing factors'!BB258*'7. Network costs'!$L$295</f>
        <v>0</v>
      </c>
      <c r="BC228" s="485">
        <f>'8. Routing factors'!BC258*'7. Network costs'!$L$296</f>
        <v>0</v>
      </c>
      <c r="BD228" s="485">
        <f>'8. Routing factors'!BD258*'7. Network costs'!$L$297</f>
        <v>0</v>
      </c>
      <c r="BE228" s="485">
        <f>'8. Routing factors'!BE258*'7. Network costs'!$L$298</f>
        <v>0</v>
      </c>
      <c r="BF228" s="485">
        <f>'8. Routing factors'!BF258*'7. Network costs'!$L$299</f>
        <v>0</v>
      </c>
      <c r="BG228" s="485">
        <f>'8. Routing factors'!BG258*'7. Network costs'!$L$300</f>
        <v>0</v>
      </c>
      <c r="BH228" s="245"/>
      <c r="BI228" s="351">
        <f t="shared" si="37"/>
        <v>393320.2672243733</v>
      </c>
      <c r="BJ228" s="486">
        <f>'2. Traffic'!L211</f>
        <v>56.308120963200004</v>
      </c>
      <c r="BK228" s="487">
        <f t="shared" si="38"/>
        <v>6.9851428265813829E-3</v>
      </c>
    </row>
    <row r="229" spans="3:63" s="503" customFormat="1">
      <c r="C229" s="256" t="str">
        <f t="shared" si="36"/>
        <v>S06</v>
      </c>
      <c r="D229" s="256" t="str">
        <f t="shared" si="36"/>
        <v>Входящи повиквания от други мобилни мрежи (Incoming calls from other mobile)</v>
      </c>
      <c r="E229" s="485">
        <f>'8. Routing factors'!E259*'7. Network costs'!$L$246</f>
        <v>1006594.156478523</v>
      </c>
      <c r="F229" s="485">
        <f>'8. Routing factors'!F259*'7. Network costs'!$L$247</f>
        <v>589615.42776037881</v>
      </c>
      <c r="G229" s="485">
        <f>'8. Routing factors'!G259*'7. Network costs'!$L$248</f>
        <v>1081112.5268030388</v>
      </c>
      <c r="H229" s="485">
        <f>'8. Routing factors'!H259*'7. Network costs'!$L$249</f>
        <v>304065.36905743927</v>
      </c>
      <c r="I229" s="485">
        <f>'8. Routing factors'!I259*'7. Network costs'!$L$250</f>
        <v>1189203.7649841546</v>
      </c>
      <c r="J229" s="485">
        <f>'8. Routing factors'!J259*'7. Network costs'!$L$251</f>
        <v>66835.873083818748</v>
      </c>
      <c r="K229" s="485">
        <f>'8. Routing factors'!K259*'7. Network costs'!$L$252</f>
        <v>44289.709230863606</v>
      </c>
      <c r="L229" s="485">
        <f>'8. Routing factors'!L259*'7. Network costs'!$L$253</f>
        <v>6184.3517682922184</v>
      </c>
      <c r="M229" s="485">
        <f>'8. Routing factors'!M259*'7. Network costs'!$L$254</f>
        <v>185530.55304876657</v>
      </c>
      <c r="N229" s="485">
        <f>'8. Routing factors'!N259*'7. Network costs'!$L$255</f>
        <v>0</v>
      </c>
      <c r="O229" s="485">
        <f>'8. Routing factors'!O259*'7. Network costs'!$L$256</f>
        <v>0</v>
      </c>
      <c r="P229" s="485">
        <f>'8. Routing factors'!P259*'7. Network costs'!$L$257</f>
        <v>0</v>
      </c>
      <c r="Q229" s="485">
        <f>'8. Routing factors'!Q259*'7. Network costs'!$L$258</f>
        <v>0</v>
      </c>
      <c r="R229" s="485">
        <f>'8. Routing factors'!R259*'7. Network costs'!$L$259</f>
        <v>32983.209430891839</v>
      </c>
      <c r="S229" s="485">
        <f>'8. Routing factors'!S259*'7. Network costs'!$L$260</f>
        <v>30921.758841461095</v>
      </c>
      <c r="T229" s="485">
        <f>'8. Routing factors'!T259*'7. Network costs'!$L$261</f>
        <v>0</v>
      </c>
      <c r="U229" s="485">
        <f>'8. Routing factors'!U259*'7. Network costs'!$L$262</f>
        <v>0</v>
      </c>
      <c r="V229" s="485">
        <f>'8. Routing factors'!V259*'7. Network costs'!$L$263</f>
        <v>369756.3596042532</v>
      </c>
      <c r="W229" s="485">
        <f>'8. Routing factors'!W259*'7. Network costs'!$L$264</f>
        <v>242845.03906349043</v>
      </c>
      <c r="X229" s="485">
        <f>'8. Routing factors'!X259*'7. Network costs'!$L$265</f>
        <v>0</v>
      </c>
      <c r="Y229" s="485">
        <f>'8. Routing factors'!Y259*'7. Network costs'!$L$266</f>
        <v>0</v>
      </c>
      <c r="Z229" s="485">
        <f>'8. Routing factors'!Z259*'7. Network costs'!$L$267</f>
        <v>0</v>
      </c>
      <c r="AA229" s="485">
        <f>'8. Routing factors'!AA259*'7. Network costs'!$L$268</f>
        <v>0</v>
      </c>
      <c r="AB229" s="485">
        <f>'8. Routing factors'!AB259*'7. Network costs'!$L$269</f>
        <v>112377.79574994277</v>
      </c>
      <c r="AC229" s="485">
        <f>'8. Routing factors'!AC259*'7. Network costs'!$L$270</f>
        <v>157295.29608640441</v>
      </c>
      <c r="AD229" s="485">
        <f>'8. Routing factors'!AD259*'7. Network costs'!$L$271</f>
        <v>0</v>
      </c>
      <c r="AE229" s="485">
        <f>'8. Routing factors'!AE259*'7. Network costs'!$L$272</f>
        <v>0</v>
      </c>
      <c r="AF229" s="485">
        <f>'8. Routing factors'!AF259*'7. Network costs'!$L$273</f>
        <v>0</v>
      </c>
      <c r="AG229" s="485">
        <f>'8. Routing factors'!AG259*'7. Network costs'!$L$274</f>
        <v>0</v>
      </c>
      <c r="AH229" s="485">
        <f>'8. Routing factors'!AH259*'7. Network costs'!$L$275</f>
        <v>0</v>
      </c>
      <c r="AI229" s="485">
        <f>'8. Routing factors'!AI259*'7. Network costs'!$L$276</f>
        <v>507914.07991302677</v>
      </c>
      <c r="AJ229" s="485">
        <f>'8. Routing factors'!AJ259*'7. Network costs'!$L$277</f>
        <v>1180218.5318012887</v>
      </c>
      <c r="AK229" s="485">
        <f>'8. Routing factors'!AK259*'7. Network costs'!$L$278</f>
        <v>483146.99819395947</v>
      </c>
      <c r="AL229" s="485">
        <f>'8. Routing factors'!AL259*'7. Network costs'!$L$279</f>
        <v>136963.55468208925</v>
      </c>
      <c r="AM229" s="485">
        <f>'8. Routing factors'!AM259*'7. Network costs'!$L$280</f>
        <v>192115.62787846627</v>
      </c>
      <c r="AN229" s="485">
        <f>'8. Routing factors'!AN259*'7. Network costs'!$L$281</f>
        <v>330.49569203647138</v>
      </c>
      <c r="AO229" s="485">
        <f>'8. Routing factors'!AO259*'7. Network costs'!$L$282</f>
        <v>161.57567166227489</v>
      </c>
      <c r="AP229" s="485">
        <f>'8. Routing factors'!AP259*'7. Network costs'!$L$283</f>
        <v>0</v>
      </c>
      <c r="AQ229" s="485">
        <f>'8. Routing factors'!AQ259*'7. Network costs'!$L$284</f>
        <v>0</v>
      </c>
      <c r="AR229" s="485">
        <f>'8. Routing factors'!AR259*'7. Network costs'!$L$285</f>
        <v>807.87835831137443</v>
      </c>
      <c r="AS229" s="485">
        <f>'8. Routing factors'!AS259*'7. Network costs'!$L$286</f>
        <v>0</v>
      </c>
      <c r="AT229" s="485">
        <f>'8. Routing factors'!AT259*'7. Network costs'!$L$287</f>
        <v>0</v>
      </c>
      <c r="AU229" s="485">
        <f>'8. Routing factors'!AU259*'7. Network costs'!$L$288</f>
        <v>658.66716799023982</v>
      </c>
      <c r="AV229" s="485">
        <f>'8. Routing factors'!AV259*'7. Network costs'!$L$289</f>
        <v>6344.698970344989</v>
      </c>
      <c r="AW229" s="485">
        <f>'8. Routing factors'!AW259*'7. Network costs'!$L$290</f>
        <v>0</v>
      </c>
      <c r="AX229" s="485">
        <f>'8. Routing factors'!AX259*'7. Network costs'!$L$291</f>
        <v>0</v>
      </c>
      <c r="AY229" s="485">
        <f>'8. Routing factors'!AY259*'7. Network costs'!$L$292</f>
        <v>0</v>
      </c>
      <c r="AZ229" s="485">
        <f>'8. Routing factors'!AZ259*'7. Network costs'!$L$293</f>
        <v>0</v>
      </c>
      <c r="BA229" s="485">
        <f>'8. Routing factors'!BA259*'7. Network costs'!$L$294</f>
        <v>0</v>
      </c>
      <c r="BB229" s="485">
        <f>'8. Routing factors'!BB259*'7. Network costs'!$L$295</f>
        <v>0</v>
      </c>
      <c r="BC229" s="485">
        <f>'8. Routing factors'!BC259*'7. Network costs'!$L$296</f>
        <v>0</v>
      </c>
      <c r="BD229" s="485">
        <f>'8. Routing factors'!BD259*'7. Network costs'!$L$297</f>
        <v>0</v>
      </c>
      <c r="BE229" s="485">
        <f>'8. Routing factors'!BE259*'7. Network costs'!$L$298</f>
        <v>0</v>
      </c>
      <c r="BF229" s="485">
        <f>'8. Routing factors'!BF259*'7. Network costs'!$L$299</f>
        <v>0</v>
      </c>
      <c r="BG229" s="485">
        <f>'8. Routing factors'!BG259*'7. Network costs'!$L$300</f>
        <v>0</v>
      </c>
      <c r="BH229" s="245"/>
      <c r="BI229" s="351">
        <f t="shared" si="37"/>
        <v>7928273.2993208962</v>
      </c>
      <c r="BJ229" s="486">
        <f>'2. Traffic'!L212</f>
        <v>1126.1624192639999</v>
      </c>
      <c r="BK229" s="487">
        <f t="shared" si="38"/>
        <v>7.0400797999478574E-3</v>
      </c>
    </row>
    <row r="230" spans="3:63" s="503" customFormat="1">
      <c r="C230" s="256" t="str">
        <f t="shared" si="36"/>
        <v>S07</v>
      </c>
      <c r="D230" s="256" t="str">
        <f t="shared" si="36"/>
        <v>Входящи международни повиквания (Incoming calls from international)</v>
      </c>
      <c r="E230" s="485">
        <f>'8. Routing factors'!E260*'7. Network costs'!$L$246</f>
        <v>292831.1819183256</v>
      </c>
      <c r="F230" s="485">
        <f>'8. Routing factors'!F260*'7. Network costs'!$L$247</f>
        <v>171526.70863138945</v>
      </c>
      <c r="G230" s="485">
        <f>'8. Routing factors'!G260*'7. Network costs'!$L$248</f>
        <v>314509.53392972139</v>
      </c>
      <c r="H230" s="485">
        <f>'8. Routing factors'!H260*'7. Network costs'!$L$249</f>
        <v>88456.525232591695</v>
      </c>
      <c r="I230" s="485">
        <f>'8. Routing factors'!I260*'7. Network costs'!$L$250</f>
        <v>345954.66484755301</v>
      </c>
      <c r="J230" s="485">
        <f>'8. Routing factors'!J260*'7. Network costs'!$L$251</f>
        <v>19443.414790075265</v>
      </c>
      <c r="K230" s="485">
        <f>'8. Routing factors'!K260*'7. Network costs'!$L$252</f>
        <v>12884.44584882655</v>
      </c>
      <c r="L230" s="485">
        <f>'8. Routing factors'!L260*'7. Network costs'!$L$253</f>
        <v>1799.1074417153511</v>
      </c>
      <c r="M230" s="485">
        <f>'8. Routing factors'!M260*'7. Network costs'!$L$254</f>
        <v>53973.223251460535</v>
      </c>
      <c r="N230" s="485">
        <f>'8. Routing factors'!N260*'7. Network costs'!$L$255</f>
        <v>0</v>
      </c>
      <c r="O230" s="485">
        <f>'8. Routing factors'!O260*'7. Network costs'!$L$256</f>
        <v>0</v>
      </c>
      <c r="P230" s="485">
        <f>'8. Routing factors'!P260*'7. Network costs'!$L$257</f>
        <v>0</v>
      </c>
      <c r="Q230" s="485">
        <f>'8. Routing factors'!Q260*'7. Network costs'!$L$258</f>
        <v>0</v>
      </c>
      <c r="R230" s="485">
        <f>'8. Routing factors'!R260*'7. Network costs'!$L$259</f>
        <v>9595.2396891485405</v>
      </c>
      <c r="S230" s="485">
        <f>'8. Routing factors'!S260*'7. Network costs'!$L$260</f>
        <v>8995.5372085767558</v>
      </c>
      <c r="T230" s="485">
        <f>'8. Routing factors'!T260*'7. Network costs'!$L$261</f>
        <v>0</v>
      </c>
      <c r="U230" s="485">
        <f>'8. Routing factors'!U260*'7. Network costs'!$L$262</f>
        <v>0</v>
      </c>
      <c r="V230" s="485">
        <f>'8. Routing factors'!V260*'7. Network costs'!$L$263</f>
        <v>107566.87897287743</v>
      </c>
      <c r="W230" s="485">
        <f>'8. Routing factors'!W260*'7. Network costs'!$L$264</f>
        <v>0</v>
      </c>
      <c r="X230" s="485">
        <f>'8. Routing factors'!X260*'7. Network costs'!$L$265</f>
        <v>37986.216969102505</v>
      </c>
      <c r="Y230" s="485">
        <f>'8. Routing factors'!Y260*'7. Network costs'!$L$266</f>
        <v>0</v>
      </c>
      <c r="Z230" s="485">
        <f>'8. Routing factors'!Z260*'7. Network costs'!$L$267</f>
        <v>0</v>
      </c>
      <c r="AA230" s="485">
        <f>'8. Routing factors'!AA260*'7. Network costs'!$L$268</f>
        <v>0</v>
      </c>
      <c r="AB230" s="485">
        <f>'8. Routing factors'!AB260*'7. Network costs'!$L$269</f>
        <v>32692.145626949168</v>
      </c>
      <c r="AC230" s="485">
        <f>'8. Routing factors'!AC260*'7. Network costs'!$L$270</f>
        <v>45759.223979915441</v>
      </c>
      <c r="AD230" s="485">
        <f>'8. Routing factors'!AD260*'7. Network costs'!$L$271</f>
        <v>0</v>
      </c>
      <c r="AE230" s="485">
        <f>'8. Routing factors'!AE260*'7. Network costs'!$L$272</f>
        <v>0</v>
      </c>
      <c r="AF230" s="485">
        <f>'8. Routing factors'!AF260*'7. Network costs'!$L$273</f>
        <v>0</v>
      </c>
      <c r="AG230" s="485">
        <f>'8. Routing factors'!AG260*'7. Network costs'!$L$274</f>
        <v>0</v>
      </c>
      <c r="AH230" s="485">
        <f>'8. Routing factors'!AH260*'7. Network costs'!$L$275</f>
        <v>0</v>
      </c>
      <c r="AI230" s="485">
        <f>'8. Routing factors'!AI260*'7. Network costs'!$L$276</f>
        <v>147758.73610693263</v>
      </c>
      <c r="AJ230" s="485">
        <f>'8. Routing factors'!AJ260*'7. Network costs'!$L$277</f>
        <v>343340.74499135668</v>
      </c>
      <c r="AK230" s="485">
        <f>'8. Routing factors'!AK260*'7. Network costs'!$L$278</f>
        <v>140553.67360405193</v>
      </c>
      <c r="AL230" s="485">
        <f>'8. Routing factors'!AL260*'7. Network costs'!$L$279</f>
        <v>39844.458999844348</v>
      </c>
      <c r="AM230" s="485">
        <f>'8. Routing factors'!AM260*'7. Network costs'!$L$280</f>
        <v>55888.906183842759</v>
      </c>
      <c r="AN230" s="485">
        <f>'8. Routing factors'!AN260*'7. Network costs'!$L$281</f>
        <v>96.145446002318195</v>
      </c>
      <c r="AO230" s="485">
        <f>'8. Routing factors'!AO260*'7. Network costs'!$L$282</f>
        <v>47.004440267800007</v>
      </c>
      <c r="AP230" s="485">
        <f>'8. Routing factors'!AP260*'7. Network costs'!$L$283</f>
        <v>0</v>
      </c>
      <c r="AQ230" s="485">
        <f>'8. Routing factors'!AQ260*'7. Network costs'!$L$284</f>
        <v>0</v>
      </c>
      <c r="AR230" s="485">
        <f>'8. Routing factors'!AR260*'7. Network costs'!$L$285</f>
        <v>235.02220133900002</v>
      </c>
      <c r="AS230" s="485">
        <f>'8. Routing factors'!AS260*'7. Network costs'!$L$286</f>
        <v>0</v>
      </c>
      <c r="AT230" s="485">
        <f>'8. Routing factors'!AT260*'7. Network costs'!$L$287</f>
        <v>0</v>
      </c>
      <c r="AU230" s="485">
        <f>'8. Routing factors'!AU260*'7. Network costs'!$L$288</f>
        <v>191.61474766369122</v>
      </c>
      <c r="AV230" s="485">
        <f>'8. Routing factors'!AV260*'7. Network costs'!$L$289</f>
        <v>0</v>
      </c>
      <c r="AW230" s="485">
        <f>'8. Routing factors'!AW260*'7. Network costs'!$L$290</f>
        <v>2481.1203949296555</v>
      </c>
      <c r="AX230" s="485">
        <f>'8. Routing factors'!AX260*'7. Network costs'!$L$291</f>
        <v>0</v>
      </c>
      <c r="AY230" s="485">
        <f>'8. Routing factors'!AY260*'7. Network costs'!$L$292</f>
        <v>0</v>
      </c>
      <c r="AZ230" s="485">
        <f>'8. Routing factors'!AZ260*'7. Network costs'!$L$293</f>
        <v>0</v>
      </c>
      <c r="BA230" s="485">
        <f>'8. Routing factors'!BA260*'7. Network costs'!$L$294</f>
        <v>0</v>
      </c>
      <c r="BB230" s="485">
        <f>'8. Routing factors'!BB260*'7. Network costs'!$L$295</f>
        <v>0</v>
      </c>
      <c r="BC230" s="485">
        <f>'8. Routing factors'!BC260*'7. Network costs'!$L$296</f>
        <v>0</v>
      </c>
      <c r="BD230" s="485">
        <f>'8. Routing factors'!BD260*'7. Network costs'!$L$297</f>
        <v>0</v>
      </c>
      <c r="BE230" s="485">
        <f>'8. Routing factors'!BE260*'7. Network costs'!$L$298</f>
        <v>0</v>
      </c>
      <c r="BF230" s="485">
        <f>'8. Routing factors'!BF260*'7. Network costs'!$L$299</f>
        <v>0</v>
      </c>
      <c r="BG230" s="485">
        <f>'8. Routing factors'!BG260*'7. Network costs'!$L$300</f>
        <v>0</v>
      </c>
      <c r="BH230" s="245"/>
      <c r="BI230" s="351">
        <f t="shared" si="37"/>
        <v>2274411.475454459</v>
      </c>
      <c r="BJ230" s="486">
        <f>'2. Traffic'!L213</f>
        <v>337.84872577920009</v>
      </c>
      <c r="BK230" s="487">
        <f t="shared" si="38"/>
        <v>6.7320410050647726E-3</v>
      </c>
    </row>
    <row r="231" spans="3:63" s="503" customFormat="1">
      <c r="C231" s="256" t="str">
        <f t="shared" si="36"/>
        <v>S08</v>
      </c>
      <c r="D231" s="256" t="str">
        <f t="shared" si="36"/>
        <v>Изходящи повиквания от чужди абонати в роуминг в мрежата на предприятието (Roaming Calls Outbound)</v>
      </c>
      <c r="E231" s="485">
        <f>'8. Routing factors'!E261*'7. Network costs'!$L$246</f>
        <v>91503.881277674373</v>
      </c>
      <c r="F231" s="485">
        <f>'8. Routing factors'!F261*'7. Network costs'!$L$247</f>
        <v>53598.662136105922</v>
      </c>
      <c r="G231" s="485">
        <f>'8. Routing factors'!G261*'7. Network costs'!$L$248</f>
        <v>98277.932236836423</v>
      </c>
      <c r="H231" s="485">
        <f>'8. Routing factors'!H261*'7. Network costs'!$L$249</f>
        <v>27640.893056861103</v>
      </c>
      <c r="I231" s="485">
        <f>'8. Routing factors'!I261*'7. Network costs'!$L$250</f>
        <v>108103.90605361637</v>
      </c>
      <c r="J231" s="485">
        <f>'8. Routing factors'!J261*'7. Network costs'!$L$251</f>
        <v>6075.6778254573046</v>
      </c>
      <c r="K231" s="485">
        <f>'8. Routing factors'!K261*'7. Network costs'!$L$252</f>
        <v>4026.1313551248809</v>
      </c>
      <c r="L231" s="485">
        <f>'8. Routing factors'!L261*'7. Network costs'!$L$253</f>
        <v>562.18505377073564</v>
      </c>
      <c r="M231" s="485">
        <f>'8. Routing factors'!M261*'7. Network costs'!$L$254</f>
        <v>16865.551613122072</v>
      </c>
      <c r="N231" s="485">
        <f>'8. Routing factors'!N261*'7. Network costs'!$L$255</f>
        <v>0</v>
      </c>
      <c r="O231" s="485">
        <f>'8. Routing factors'!O261*'7. Network costs'!$L$256</f>
        <v>0</v>
      </c>
      <c r="P231" s="485">
        <f>'8. Routing factors'!P261*'7. Network costs'!$L$257</f>
        <v>0</v>
      </c>
      <c r="Q231" s="485">
        <f>'8. Routing factors'!Q261*'7. Network costs'!$L$258</f>
        <v>0</v>
      </c>
      <c r="R231" s="485">
        <f>'8. Routing factors'!R261*'7. Network costs'!$L$259</f>
        <v>2998.320286777257</v>
      </c>
      <c r="S231" s="485">
        <f>'8. Routing factors'!S261*'7. Network costs'!$L$260</f>
        <v>2810.9252688536785</v>
      </c>
      <c r="T231" s="485">
        <f>'8. Routing factors'!T261*'7. Network costs'!$L$261</f>
        <v>0</v>
      </c>
      <c r="U231" s="485">
        <f>'8. Routing factors'!U261*'7. Network costs'!$L$262</f>
        <v>0</v>
      </c>
      <c r="V231" s="485">
        <f>'8. Routing factors'!V261*'7. Network costs'!$L$263</f>
        <v>33612.495972814206</v>
      </c>
      <c r="W231" s="485">
        <f>'8. Routing factors'!W261*'7. Network costs'!$L$264</f>
        <v>0</v>
      </c>
      <c r="X231" s="485">
        <f>'8. Routing factors'!X261*'7. Network costs'!$L$265</f>
        <v>11869.932242045879</v>
      </c>
      <c r="Y231" s="485">
        <f>'8. Routing factors'!Y261*'7. Network costs'!$L$266</f>
        <v>0</v>
      </c>
      <c r="Z231" s="485">
        <f>'8. Routing factors'!Z261*'7. Network costs'!$L$267</f>
        <v>0</v>
      </c>
      <c r="AA231" s="485">
        <f>'8. Routing factors'!AA261*'7. Network costs'!$L$268</f>
        <v>0</v>
      </c>
      <c r="AB231" s="485">
        <f>'8. Routing factors'!AB261*'7. Network costs'!$L$269</f>
        <v>10215.640945625641</v>
      </c>
      <c r="AC231" s="485">
        <f>'8. Routing factors'!AC261*'7. Network costs'!$L$270</f>
        <v>14298.841301622522</v>
      </c>
      <c r="AD231" s="485">
        <f>'8. Routing factors'!AD261*'7. Network costs'!$L$271</f>
        <v>0</v>
      </c>
      <c r="AE231" s="485">
        <f>'8. Routing factors'!AE261*'7. Network costs'!$L$272</f>
        <v>0</v>
      </c>
      <c r="AF231" s="485">
        <f>'8. Routing factors'!AF261*'7. Network costs'!$L$273</f>
        <v>0</v>
      </c>
      <c r="AG231" s="485">
        <f>'8. Routing factors'!AG261*'7. Network costs'!$L$274</f>
        <v>0</v>
      </c>
      <c r="AH231" s="485">
        <f>'8. Routing factors'!AH261*'7. Network costs'!$L$275</f>
        <v>0</v>
      </c>
      <c r="AI231" s="485">
        <f>'8. Routing factors'!AI261*'7. Network costs'!$L$276</f>
        <v>46171.646605036141</v>
      </c>
      <c r="AJ231" s="485">
        <f>'8. Routing factors'!AJ261*'7. Network costs'!$L$277</f>
        <v>107287.10843451085</v>
      </c>
      <c r="AK231" s="485">
        <f>'8. Routing factors'!AK261*'7. Network costs'!$L$278</f>
        <v>43920.208832791985</v>
      </c>
      <c r="AL231" s="485">
        <f>'8. Routing factors'!AL261*'7. Network costs'!$L$279</f>
        <v>12450.595670893465</v>
      </c>
      <c r="AM231" s="485">
        <f>'8. Routing factors'!AM261*'7. Network costs'!$L$280</f>
        <v>17464.164173649388</v>
      </c>
      <c r="AN231" s="485">
        <f>'8. Routing factors'!AN261*'7. Network costs'!$L$281</f>
        <v>30.043526849674645</v>
      </c>
      <c r="AO231" s="485">
        <f>'8. Routing factors'!AO261*'7. Network costs'!$L$282</f>
        <v>14.687946459840939</v>
      </c>
      <c r="AP231" s="485">
        <f>'8. Routing factors'!AP261*'7. Network costs'!$L$283</f>
        <v>0</v>
      </c>
      <c r="AQ231" s="485">
        <f>'8. Routing factors'!AQ261*'7. Network costs'!$L$284</f>
        <v>0</v>
      </c>
      <c r="AR231" s="485">
        <f>'8. Routing factors'!AR261*'7. Network costs'!$L$285</f>
        <v>73.439732299204692</v>
      </c>
      <c r="AS231" s="485">
        <f>'8. Routing factors'!AS261*'7. Network costs'!$L$286</f>
        <v>0</v>
      </c>
      <c r="AT231" s="485">
        <f>'8. Routing factors'!AT261*'7. Network costs'!$L$287</f>
        <v>0</v>
      </c>
      <c r="AU231" s="485">
        <f>'8. Routing factors'!AU261*'7. Network costs'!$L$288</f>
        <v>59.875772130579492</v>
      </c>
      <c r="AV231" s="485">
        <f>'8. Routing factors'!AV261*'7. Network costs'!$L$289</f>
        <v>0</v>
      </c>
      <c r="AW231" s="485">
        <f>'8. Routing factors'!AW261*'7. Network costs'!$L$290</f>
        <v>775.30044637316644</v>
      </c>
      <c r="AX231" s="485">
        <f>'8. Routing factors'!AX261*'7. Network costs'!$L$291</f>
        <v>0</v>
      </c>
      <c r="AY231" s="485">
        <f>'8. Routing factors'!AY261*'7. Network costs'!$L$292</f>
        <v>0</v>
      </c>
      <c r="AZ231" s="485">
        <f>'8. Routing factors'!AZ261*'7. Network costs'!$L$293</f>
        <v>0</v>
      </c>
      <c r="BA231" s="485">
        <f>'8. Routing factors'!BA261*'7. Network costs'!$L$294</f>
        <v>0</v>
      </c>
      <c r="BB231" s="485">
        <f>'8. Routing factors'!BB261*'7. Network costs'!$L$295</f>
        <v>0</v>
      </c>
      <c r="BC231" s="485">
        <f>'8. Routing factors'!BC261*'7. Network costs'!$L$296</f>
        <v>0</v>
      </c>
      <c r="BD231" s="485">
        <f>'8. Routing factors'!BD261*'7. Network costs'!$L$297</f>
        <v>0</v>
      </c>
      <c r="BE231" s="485">
        <f>'8. Routing factors'!BE261*'7. Network costs'!$L$298</f>
        <v>0</v>
      </c>
      <c r="BF231" s="485">
        <f>'8. Routing factors'!BF261*'7. Network costs'!$L$299</f>
        <v>0</v>
      </c>
      <c r="BG231" s="485">
        <f>'8. Routing factors'!BG261*'7. Network costs'!$L$300</f>
        <v>0</v>
      </c>
      <c r="BH231" s="245"/>
      <c r="BI231" s="351">
        <f t="shared" si="37"/>
        <v>710708.04776730272</v>
      </c>
      <c r="BJ231" s="486">
        <f>'2. Traffic'!L214</f>
        <v>112.61624192640001</v>
      </c>
      <c r="BK231" s="487">
        <f t="shared" si="38"/>
        <v>6.3108840750678201E-3</v>
      </c>
    </row>
    <row r="232" spans="3:63" s="503" customFormat="1">
      <c r="C232" s="256" t="str">
        <f t="shared" si="36"/>
        <v>S09</v>
      </c>
      <c r="D232" s="256" t="str">
        <f t="shared" si="36"/>
        <v>Входящи повиквания от чужди абонати в роуминг в мрежата на предприятието (Roaming Calls Inbound)</v>
      </c>
      <c r="E232" s="485">
        <f>'8. Routing factors'!E262*'7. Network costs'!$L$246</f>
        <v>100372.65700118103</v>
      </c>
      <c r="F232" s="485">
        <f>'8. Routing factors'!F262*'7. Network costs'!$L$247</f>
        <v>58793.573072426079</v>
      </c>
      <c r="G232" s="485">
        <f>'8. Routing factors'!G262*'7. Network costs'!$L$248</f>
        <v>107803.26523264177</v>
      </c>
      <c r="H232" s="485">
        <f>'8. Routing factors'!H262*'7. Network costs'!$L$249</f>
        <v>30319.914732180405</v>
      </c>
      <c r="I232" s="485">
        <f>'8. Routing factors'!I262*'7. Network costs'!$L$250</f>
        <v>118581.59600771975</v>
      </c>
      <c r="J232" s="485">
        <f>'8. Routing factors'!J262*'7. Network costs'!$L$251</f>
        <v>6664.5470979939482</v>
      </c>
      <c r="K232" s="485">
        <f>'8. Routing factors'!K262*'7. Network costs'!$L$252</f>
        <v>4416.3536661722756</v>
      </c>
      <c r="L232" s="485">
        <f>'8. Routing factors'!L262*'7. Network costs'!$L$253</f>
        <v>616.67337806235957</v>
      </c>
      <c r="M232" s="485">
        <f>'8. Routing factors'!M262*'7. Network costs'!$L$254</f>
        <v>18500.20134187079</v>
      </c>
      <c r="N232" s="485">
        <f>'8. Routing factors'!N262*'7. Network costs'!$L$255</f>
        <v>0</v>
      </c>
      <c r="O232" s="485">
        <f>'8. Routing factors'!O262*'7. Network costs'!$L$256</f>
        <v>0</v>
      </c>
      <c r="P232" s="485">
        <f>'8. Routing factors'!P262*'7. Network costs'!$L$257</f>
        <v>0</v>
      </c>
      <c r="Q232" s="485">
        <f>'8. Routing factors'!Q262*'7. Network costs'!$L$258</f>
        <v>0</v>
      </c>
      <c r="R232" s="485">
        <f>'8. Routing factors'!R262*'7. Network costs'!$L$259</f>
        <v>3288.9246829992517</v>
      </c>
      <c r="S232" s="485">
        <f>'8. Routing factors'!S262*'7. Network costs'!$L$260</f>
        <v>3083.3668903117982</v>
      </c>
      <c r="T232" s="485">
        <f>'8. Routing factors'!T262*'7. Network costs'!$L$261</f>
        <v>0</v>
      </c>
      <c r="U232" s="485">
        <f>'8. Routing factors'!U262*'7. Network costs'!$L$262</f>
        <v>0</v>
      </c>
      <c r="V232" s="485">
        <f>'8. Routing factors'!V262*'7. Network costs'!$L$263</f>
        <v>36870.299730728591</v>
      </c>
      <c r="W232" s="485">
        <f>'8. Routing factors'!W262*'7. Network costs'!$L$264</f>
        <v>0</v>
      </c>
      <c r="X232" s="485">
        <f>'8. Routing factors'!X262*'7. Network costs'!$L$265</f>
        <v>13020.394555097622</v>
      </c>
      <c r="Y232" s="485">
        <f>'8. Routing factors'!Y262*'7. Network costs'!$L$266</f>
        <v>0</v>
      </c>
      <c r="Z232" s="485">
        <f>'8. Routing factors'!Z262*'7. Network costs'!$L$267</f>
        <v>0</v>
      </c>
      <c r="AA232" s="485">
        <f>'8. Routing factors'!AA262*'7. Network costs'!$L$268</f>
        <v>0</v>
      </c>
      <c r="AB232" s="485">
        <f>'8. Routing factors'!AB262*'7. Network costs'!$L$269</f>
        <v>11205.765377000231</v>
      </c>
      <c r="AC232" s="485">
        <f>'8. Routing factors'!AC262*'7. Network costs'!$L$270</f>
        <v>15684.719308537675</v>
      </c>
      <c r="AD232" s="485">
        <f>'8. Routing factors'!AD262*'7. Network costs'!$L$271</f>
        <v>0</v>
      </c>
      <c r="AE232" s="485">
        <f>'8. Routing factors'!AE262*'7. Network costs'!$L$272</f>
        <v>0</v>
      </c>
      <c r="AF232" s="485">
        <f>'8. Routing factors'!AF262*'7. Network costs'!$L$273</f>
        <v>0</v>
      </c>
      <c r="AG232" s="485">
        <f>'8. Routing factors'!AG262*'7. Network costs'!$L$274</f>
        <v>0</v>
      </c>
      <c r="AH232" s="485">
        <f>'8. Routing factors'!AH262*'7. Network costs'!$L$275</f>
        <v>0</v>
      </c>
      <c r="AI232" s="485">
        <f>'8. Routing factors'!AI262*'7. Network costs'!$L$276</f>
        <v>50646.713376056068</v>
      </c>
      <c r="AJ232" s="485">
        <f>'8. Routing factors'!AJ262*'7. Network costs'!$L$277</f>
        <v>117685.63240358506</v>
      </c>
      <c r="AK232" s="485">
        <f>'8. Routing factors'!AK262*'7. Network costs'!$L$278</f>
        <v>48177.060852932962</v>
      </c>
      <c r="AL232" s="485">
        <f>'8. Routing factors'!AL262*'7. Network costs'!$L$279</f>
        <v>13657.337276685419</v>
      </c>
      <c r="AM232" s="485">
        <f>'8. Routing factors'!AM262*'7. Network costs'!$L$280</f>
        <v>19156.832868047011</v>
      </c>
      <c r="AN232" s="485">
        <f>'8. Routing factors'!AN262*'7. Network costs'!$L$281</f>
        <v>32.955417556959048</v>
      </c>
      <c r="AO232" s="485">
        <f>'8. Routing factors'!AO262*'7. Network costs'!$L$282</f>
        <v>16.11153747229109</v>
      </c>
      <c r="AP232" s="485">
        <f>'8. Routing factors'!AP262*'7. Network costs'!$L$283</f>
        <v>0</v>
      </c>
      <c r="AQ232" s="485">
        <f>'8. Routing factors'!AQ262*'7. Network costs'!$L$284</f>
        <v>0</v>
      </c>
      <c r="AR232" s="485">
        <f>'8. Routing factors'!AR262*'7. Network costs'!$L$285</f>
        <v>80.557687361455436</v>
      </c>
      <c r="AS232" s="485">
        <f>'8. Routing factors'!AS262*'7. Network costs'!$L$286</f>
        <v>0</v>
      </c>
      <c r="AT232" s="485">
        <f>'8. Routing factors'!AT262*'7. Network costs'!$L$287</f>
        <v>0</v>
      </c>
      <c r="AU232" s="485">
        <f>'8. Routing factors'!AU262*'7. Network costs'!$L$288</f>
        <v>65.679075628564135</v>
      </c>
      <c r="AV232" s="485">
        <f>'8. Routing factors'!AV262*'7. Network costs'!$L$289</f>
        <v>0</v>
      </c>
      <c r="AW232" s="485">
        <f>'8. Routing factors'!AW262*'7. Network costs'!$L$290</f>
        <v>850.44442585478691</v>
      </c>
      <c r="AX232" s="485">
        <f>'8. Routing factors'!AX262*'7. Network costs'!$L$291</f>
        <v>0</v>
      </c>
      <c r="AY232" s="485">
        <f>'8. Routing factors'!AY262*'7. Network costs'!$L$292</f>
        <v>0</v>
      </c>
      <c r="AZ232" s="485">
        <f>'8. Routing factors'!AZ262*'7. Network costs'!$L$293</f>
        <v>0</v>
      </c>
      <c r="BA232" s="485">
        <f>'8. Routing factors'!BA262*'7. Network costs'!$L$294</f>
        <v>0</v>
      </c>
      <c r="BB232" s="485">
        <f>'8. Routing factors'!BB262*'7. Network costs'!$L$295</f>
        <v>0</v>
      </c>
      <c r="BC232" s="485">
        <f>'8. Routing factors'!BC262*'7. Network costs'!$L$296</f>
        <v>0</v>
      </c>
      <c r="BD232" s="485">
        <f>'8. Routing factors'!BD262*'7. Network costs'!$L$297</f>
        <v>0</v>
      </c>
      <c r="BE232" s="485">
        <f>'8. Routing factors'!BE262*'7. Network costs'!$L$298</f>
        <v>0</v>
      </c>
      <c r="BF232" s="485">
        <f>'8. Routing factors'!BF262*'7. Network costs'!$L$299</f>
        <v>0</v>
      </c>
      <c r="BG232" s="485">
        <f>'8. Routing factors'!BG262*'7. Network costs'!$L$300</f>
        <v>0</v>
      </c>
      <c r="BH232" s="245"/>
      <c r="BI232" s="351">
        <f t="shared" si="37"/>
        <v>779591.57699610433</v>
      </c>
      <c r="BJ232" s="486">
        <f>'2. Traffic'!L215</f>
        <v>112.61624192640001</v>
      </c>
      <c r="BK232" s="487">
        <f t="shared" si="38"/>
        <v>6.9225501016594391E-3</v>
      </c>
    </row>
    <row r="233" spans="3:63" s="503" customFormat="1">
      <c r="C233" s="256" t="str">
        <f t="shared" si="36"/>
        <v>S10</v>
      </c>
      <c r="D233" s="256" t="str">
        <f t="shared" si="36"/>
        <v>Гласова поща (Voice mail)</v>
      </c>
      <c r="E233" s="485">
        <f>'8. Routing factors'!E263*'7. Network costs'!$L$246</f>
        <v>113264.83695169351</v>
      </c>
      <c r="F233" s="485">
        <f>'8. Routing factors'!F263*'7. Network costs'!$L$247</f>
        <v>66345.204628561944</v>
      </c>
      <c r="G233" s="485">
        <f>'8. Routing factors'!G263*'7. Network costs'!$L$248</f>
        <v>121649.8558894547</v>
      </c>
      <c r="H233" s="485">
        <f>'8. Routing factors'!H263*'7. Network costs'!$L$249</f>
        <v>34214.300000938048</v>
      </c>
      <c r="I233" s="485">
        <f>'8. Routing factors'!I263*'7. Network costs'!$L$250</f>
        <v>133812.58939003607</v>
      </c>
      <c r="J233" s="485">
        <f>'8. Routing factors'!J263*'7. Network costs'!$L$251</f>
        <v>7520.5625014219213</v>
      </c>
      <c r="K233" s="485">
        <f>'8. Routing factors'!K263*'7. Network costs'!$L$252</f>
        <v>3322.4026865811393</v>
      </c>
      <c r="L233" s="485">
        <f>'8. Routing factors'!L263*'7. Network costs'!$L$253</f>
        <v>695.88084748878714</v>
      </c>
      <c r="M233" s="485">
        <f>'8. Routing factors'!M263*'7. Network costs'!$L$254</f>
        <v>20876.425424663616</v>
      </c>
      <c r="N233" s="485">
        <f>'8. Routing factors'!N263*'7. Network costs'!$L$255</f>
        <v>0</v>
      </c>
      <c r="O233" s="485">
        <f>'8. Routing factors'!O263*'7. Network costs'!$L$256</f>
        <v>0</v>
      </c>
      <c r="P233" s="485">
        <f>'8. Routing factors'!P263*'7. Network costs'!$L$257</f>
        <v>0</v>
      </c>
      <c r="Q233" s="485">
        <f>'8. Routing factors'!Q263*'7. Network costs'!$L$258</f>
        <v>332710.78482262278</v>
      </c>
      <c r="R233" s="485">
        <f>'8. Routing factors'!R263*'7. Network costs'!$L$259</f>
        <v>3711.3645199401985</v>
      </c>
      <c r="S233" s="485">
        <f>'8. Routing factors'!S263*'7. Network costs'!$L$260</f>
        <v>3479.4042374439359</v>
      </c>
      <c r="T233" s="485">
        <f>'8. Routing factors'!T263*'7. Network costs'!$L$261</f>
        <v>0</v>
      </c>
      <c r="U233" s="485">
        <f>'8. Routing factors'!U263*'7. Network costs'!$L$262</f>
        <v>15585.988853087931</v>
      </c>
      <c r="V233" s="485">
        <f>'8. Routing factors'!V263*'7. Network costs'!$L$263</f>
        <v>0</v>
      </c>
      <c r="W233" s="485">
        <f>'8. Routing factors'!W263*'7. Network costs'!$L$264</f>
        <v>0</v>
      </c>
      <c r="X233" s="485">
        <f>'8. Routing factors'!X263*'7. Network costs'!$L$265</f>
        <v>0</v>
      </c>
      <c r="Y233" s="485">
        <f>'8. Routing factors'!Y263*'7. Network costs'!$L$266</f>
        <v>0</v>
      </c>
      <c r="Z233" s="485">
        <f>'8. Routing factors'!Z263*'7. Network costs'!$L$267</f>
        <v>0</v>
      </c>
      <c r="AA233" s="485">
        <f>'8. Routing factors'!AA263*'7. Network costs'!$L$268</f>
        <v>0</v>
      </c>
      <c r="AB233" s="485">
        <f>'8. Routing factors'!AB263*'7. Network costs'!$L$269</f>
        <v>12645.069147964559</v>
      </c>
      <c r="AC233" s="485">
        <f>'8. Routing factors'!AC263*'7. Network costs'!$L$270</f>
        <v>17699.31401829579</v>
      </c>
      <c r="AD233" s="485">
        <f>'8. Routing factors'!AD263*'7. Network costs'!$L$271</f>
        <v>0</v>
      </c>
      <c r="AE233" s="485">
        <f>'8. Routing factors'!AE263*'7. Network costs'!$L$272</f>
        <v>0</v>
      </c>
      <c r="AF233" s="485">
        <f>'8. Routing factors'!AF263*'7. Network costs'!$L$273</f>
        <v>0</v>
      </c>
      <c r="AG233" s="485">
        <f>'8. Routing factors'!AG263*'7. Network costs'!$L$274</f>
        <v>0</v>
      </c>
      <c r="AH233" s="485">
        <f>'8. Routing factors'!AH263*'7. Network costs'!$L$275</f>
        <v>0</v>
      </c>
      <c r="AI233" s="485">
        <f>'8. Routing factors'!AI263*'7. Network costs'!$L$276</f>
        <v>57151.936633605772</v>
      </c>
      <c r="AJ233" s="485">
        <f>'8. Routing factors'!AJ263*'7. Network costs'!$L$277</f>
        <v>132801.54540087699</v>
      </c>
      <c r="AK233" s="485">
        <f>'8. Routing factors'!AK263*'7. Network costs'!$L$278</f>
        <v>54365.07416810796</v>
      </c>
      <c r="AL233" s="485">
        <f>'8. Routing factors'!AL263*'7. Network costs'!$L$279</f>
        <v>15411.528657848103</v>
      </c>
      <c r="AM233" s="485">
        <f>'8. Routing factors'!AM263*'7. Network costs'!$L$280</f>
        <v>21617.396770563293</v>
      </c>
      <c r="AN233" s="485">
        <f>'8. Routing factors'!AN263*'7. Network costs'!$L$281</f>
        <v>37.188315102787634</v>
      </c>
      <c r="AO233" s="485">
        <f>'8. Routing factors'!AO263*'7. Network costs'!$L$282</f>
        <v>18.180954050251732</v>
      </c>
      <c r="AP233" s="485">
        <f>'8. Routing factors'!AP263*'7. Network costs'!$L$283</f>
        <v>0</v>
      </c>
      <c r="AQ233" s="485">
        <f>'8. Routing factors'!AQ263*'7. Network costs'!$L$284</f>
        <v>0</v>
      </c>
      <c r="AR233" s="485">
        <f>'8. Routing factors'!AR263*'7. Network costs'!$L$285</f>
        <v>90.904770251258654</v>
      </c>
      <c r="AS233" s="485">
        <f>'8. Routing factors'!AS263*'7. Network costs'!$L$286</f>
        <v>0</v>
      </c>
      <c r="AT233" s="485">
        <f>'8. Routing factors'!AT263*'7. Network costs'!$L$287</f>
        <v>101.80196372278132</v>
      </c>
      <c r="AU233" s="485">
        <f>'8. Routing factors'!AU263*'7. Network costs'!$L$288</f>
        <v>0</v>
      </c>
      <c r="AV233" s="485">
        <f>'8. Routing factors'!AV263*'7. Network costs'!$L$289</f>
        <v>0</v>
      </c>
      <c r="AW233" s="485">
        <f>'8. Routing factors'!AW263*'7. Network costs'!$L$290</f>
        <v>0</v>
      </c>
      <c r="AX233" s="485">
        <f>'8. Routing factors'!AX263*'7. Network costs'!$L$291</f>
        <v>0</v>
      </c>
      <c r="AY233" s="485">
        <f>'8. Routing factors'!AY263*'7. Network costs'!$L$292</f>
        <v>0</v>
      </c>
      <c r="AZ233" s="485">
        <f>'8. Routing factors'!AZ263*'7. Network costs'!$L$293</f>
        <v>0</v>
      </c>
      <c r="BA233" s="485">
        <f>'8. Routing factors'!BA263*'7. Network costs'!$L$294</f>
        <v>0</v>
      </c>
      <c r="BB233" s="485">
        <f>'8. Routing factors'!BB263*'7. Network costs'!$L$295</f>
        <v>0</v>
      </c>
      <c r="BC233" s="485">
        <f>'8. Routing factors'!BC263*'7. Network costs'!$L$296</f>
        <v>0</v>
      </c>
      <c r="BD233" s="485">
        <f>'8. Routing factors'!BD263*'7. Network costs'!$L$297</f>
        <v>0</v>
      </c>
      <c r="BE233" s="485">
        <f>'8. Routing factors'!BE263*'7. Network costs'!$L$298</f>
        <v>0</v>
      </c>
      <c r="BF233" s="485">
        <f>'8. Routing factors'!BF263*'7. Network costs'!$L$299</f>
        <v>0</v>
      </c>
      <c r="BG233" s="485">
        <f>'8. Routing factors'!BG263*'7. Network costs'!$L$300</f>
        <v>0</v>
      </c>
      <c r="BH233" s="245"/>
      <c r="BI233" s="351">
        <f t="shared" si="37"/>
        <v>1169129.5415543241</v>
      </c>
      <c r="BJ233" s="486">
        <f>'2. Traffic'!L216</f>
        <v>56.308120963200004</v>
      </c>
      <c r="BK233" s="487">
        <f t="shared" si="38"/>
        <v>2.0763071499374043E-2</v>
      </c>
    </row>
    <row r="234" spans="3:63" s="503" customFormat="1">
      <c r="C234" s="256" t="str">
        <f t="shared" si="36"/>
        <v>S11</v>
      </c>
      <c r="D234" s="256" t="str">
        <f t="shared" si="36"/>
        <v>Повиквания към центъра за обслужване на клиенти (Help desk call)</v>
      </c>
      <c r="E234" s="485">
        <f>'8. Routing factors'!E264*'7. Network costs'!$L$246</f>
        <v>43157.482305388978</v>
      </c>
      <c r="F234" s="485">
        <f>'8. Routing factors'!F264*'7. Network costs'!$L$247</f>
        <v>25279.619623041031</v>
      </c>
      <c r="G234" s="485">
        <f>'8. Routing factors'!G264*'7. Network costs'!$L$248</f>
        <v>46352.439506370232</v>
      </c>
      <c r="H234" s="485">
        <f>'8. Routing factors'!H264*'7. Network costs'!$L$249</f>
        <v>13036.729550156091</v>
      </c>
      <c r="I234" s="485">
        <f>'8. Routing factors'!I264*'7. Network costs'!$L$250</f>
        <v>50986.825340169409</v>
      </c>
      <c r="J234" s="485">
        <f>'8. Routing factors'!J264*'7. Network costs'!$L$251</f>
        <v>2865.5719799439098</v>
      </c>
      <c r="K234" s="485">
        <f>'8. Routing factors'!K264*'7. Network costs'!$L$252</f>
        <v>1265.9404190786545</v>
      </c>
      <c r="L234" s="485">
        <f>'8. Routing factors'!L264*'7. Network costs'!$L$253</f>
        <v>265.15259431278758</v>
      </c>
      <c r="M234" s="485">
        <f>'8. Routing factors'!M264*'7. Network costs'!$L$254</f>
        <v>7954.5778293836293</v>
      </c>
      <c r="N234" s="485">
        <f>'8. Routing factors'!N264*'7. Network costs'!$L$255</f>
        <v>0</v>
      </c>
      <c r="O234" s="485">
        <f>'8. Routing factors'!O264*'7. Network costs'!$L$256</f>
        <v>0</v>
      </c>
      <c r="P234" s="485">
        <f>'8. Routing factors'!P264*'7. Network costs'!$L$257</f>
        <v>0</v>
      </c>
      <c r="Q234" s="485">
        <f>'8. Routing factors'!Q264*'7. Network costs'!$L$258</f>
        <v>0</v>
      </c>
      <c r="R234" s="485">
        <f>'8. Routing factors'!R264*'7. Network costs'!$L$259</f>
        <v>1414.1471696682008</v>
      </c>
      <c r="S234" s="485">
        <f>'8. Routing factors'!S264*'7. Network costs'!$L$260</f>
        <v>1325.7629715639382</v>
      </c>
      <c r="T234" s="485">
        <f>'8. Routing factors'!T264*'7. Network costs'!$L$261</f>
        <v>0</v>
      </c>
      <c r="U234" s="485">
        <f>'8. Routing factors'!U264*'7. Network costs'!$L$262</f>
        <v>5938.7543057693429</v>
      </c>
      <c r="V234" s="485">
        <f>'8. Routing factors'!V264*'7. Network costs'!$L$263</f>
        <v>0</v>
      </c>
      <c r="W234" s="485">
        <f>'8. Routing factors'!W264*'7. Network costs'!$L$264</f>
        <v>0</v>
      </c>
      <c r="X234" s="485">
        <f>'8. Routing factors'!X264*'7. Network costs'!$L$265</f>
        <v>0</v>
      </c>
      <c r="Y234" s="485">
        <f>'8. Routing factors'!Y264*'7. Network costs'!$L$266</f>
        <v>0</v>
      </c>
      <c r="Z234" s="485">
        <f>'8. Routing factors'!Z264*'7. Network costs'!$L$267</f>
        <v>0</v>
      </c>
      <c r="AA234" s="485">
        <f>'8. Routing factors'!AA264*'7. Network costs'!$L$268</f>
        <v>0</v>
      </c>
      <c r="AB234" s="485">
        <f>'8. Routing factors'!AB264*'7. Network costs'!$L$269</f>
        <v>4818.1709583570901</v>
      </c>
      <c r="AC234" s="485">
        <f>'8. Routing factors'!AC264*'7. Network costs'!$L$270</f>
        <v>6743.9979796015832</v>
      </c>
      <c r="AD234" s="485">
        <f>'8. Routing factors'!AD264*'7. Network costs'!$L$271</f>
        <v>0</v>
      </c>
      <c r="AE234" s="485">
        <f>'8. Routing factors'!AE264*'7. Network costs'!$L$272</f>
        <v>0</v>
      </c>
      <c r="AF234" s="485">
        <f>'8. Routing factors'!AF264*'7. Network costs'!$L$273</f>
        <v>0</v>
      </c>
      <c r="AG234" s="485">
        <f>'8. Routing factors'!AG264*'7. Network costs'!$L$274</f>
        <v>0</v>
      </c>
      <c r="AH234" s="485">
        <f>'8. Routing factors'!AH264*'7. Network costs'!$L$275</f>
        <v>0</v>
      </c>
      <c r="AI234" s="485">
        <f>'8. Routing factors'!AI264*'7. Network costs'!$L$276</f>
        <v>21776.693988757601</v>
      </c>
      <c r="AJ234" s="485">
        <f>'8. Routing factors'!AJ264*'7. Network costs'!$L$277</f>
        <v>50601.585629007226</v>
      </c>
      <c r="AK234" s="485">
        <f>'8. Routing factors'!AK264*'7. Network costs'!$L$278</f>
        <v>20714.811318202304</v>
      </c>
      <c r="AL234" s="485">
        <f>'8. Routing factors'!AL264*'7. Network costs'!$L$279</f>
        <v>5872.2794580434884</v>
      </c>
      <c r="AM234" s="485">
        <f>'8. Routing factors'!AM264*'7. Network costs'!$L$280</f>
        <v>8236.9113285534022</v>
      </c>
      <c r="AN234" s="485">
        <f>'8. Routing factors'!AN264*'7. Network costs'!$L$281</f>
        <v>14.169923289610937</v>
      </c>
      <c r="AO234" s="485">
        <f>'8. Routing factors'!AO264*'7. Network costs'!$L$282</f>
        <v>6.9275180526986802</v>
      </c>
      <c r="AP234" s="485">
        <f>'8. Routing factors'!AP264*'7. Network costs'!$L$283</f>
        <v>0</v>
      </c>
      <c r="AQ234" s="485">
        <f>'8. Routing factors'!AQ264*'7. Network costs'!$L$284</f>
        <v>0</v>
      </c>
      <c r="AR234" s="485">
        <f>'8. Routing factors'!AR264*'7. Network costs'!$L$285</f>
        <v>34.637590263493401</v>
      </c>
      <c r="AS234" s="485">
        <f>'8. Routing factors'!AS264*'7. Network costs'!$L$286</f>
        <v>0</v>
      </c>
      <c r="AT234" s="485">
        <f>'8. Routing factors'!AT264*'7. Network costs'!$L$287</f>
        <v>38.789765352274188</v>
      </c>
      <c r="AU234" s="485">
        <f>'8. Routing factors'!AU264*'7. Network costs'!$L$288</f>
        <v>0</v>
      </c>
      <c r="AV234" s="485">
        <f>'8. Routing factors'!AV264*'7. Network costs'!$L$289</f>
        <v>0</v>
      </c>
      <c r="AW234" s="485">
        <f>'8. Routing factors'!AW264*'7. Network costs'!$L$290</f>
        <v>0</v>
      </c>
      <c r="AX234" s="485">
        <f>'8. Routing factors'!AX264*'7. Network costs'!$L$291</f>
        <v>0</v>
      </c>
      <c r="AY234" s="485">
        <f>'8. Routing factors'!AY264*'7. Network costs'!$L$292</f>
        <v>0</v>
      </c>
      <c r="AZ234" s="485">
        <f>'8. Routing factors'!AZ264*'7. Network costs'!$L$293</f>
        <v>0</v>
      </c>
      <c r="BA234" s="485">
        <f>'8. Routing factors'!BA264*'7. Network costs'!$L$294</f>
        <v>0</v>
      </c>
      <c r="BB234" s="485">
        <f>'8. Routing factors'!BB264*'7. Network costs'!$L$295</f>
        <v>0</v>
      </c>
      <c r="BC234" s="485">
        <f>'8. Routing factors'!BC264*'7. Network costs'!$L$296</f>
        <v>0</v>
      </c>
      <c r="BD234" s="485">
        <f>'8. Routing factors'!BD264*'7. Network costs'!$L$297</f>
        <v>0</v>
      </c>
      <c r="BE234" s="485">
        <f>'8. Routing factors'!BE264*'7. Network costs'!$L$298</f>
        <v>0</v>
      </c>
      <c r="BF234" s="485">
        <f>'8. Routing factors'!BF264*'7. Network costs'!$L$299</f>
        <v>0</v>
      </c>
      <c r="BG234" s="485">
        <f>'8. Routing factors'!BG264*'7. Network costs'!$L$300</f>
        <v>0</v>
      </c>
      <c r="BH234" s="245"/>
      <c r="BI234" s="351">
        <f t="shared" si="37"/>
        <v>318701.97905232693</v>
      </c>
      <c r="BJ234" s="486">
        <f>'2. Traffic'!L217</f>
        <v>56.308120963200004</v>
      </c>
      <c r="BK234" s="487">
        <f t="shared" si="38"/>
        <v>5.6599647368913908E-3</v>
      </c>
    </row>
    <row r="235" spans="3:63" s="503" customFormat="1">
      <c r="C235" s="256" t="str">
        <f t="shared" si="36"/>
        <v>S12</v>
      </c>
      <c r="D235" s="256" t="str">
        <f t="shared" si="36"/>
        <v>Видеоразговори (Video call)</v>
      </c>
      <c r="E235" s="485">
        <f>'8. Routing factors'!E265*'7. Network costs'!$L$246</f>
        <v>1401966.4669299878</v>
      </c>
      <c r="F235" s="485">
        <f>'8. Routing factors'!F265*'7. Network costs'!$L$247</f>
        <v>821205.89791270928</v>
      </c>
      <c r="G235" s="485">
        <f>'8. Routing factors'!G265*'7. Network costs'!$L$248</f>
        <v>1505754.329886324</v>
      </c>
      <c r="H235" s="485">
        <f>'8. Routing factors'!H265*'7. Network costs'!$L$249</f>
        <v>423496.84669793374</v>
      </c>
      <c r="I235" s="485">
        <f>'8. Routing factors'!I265*'7. Network costs'!$L$250</f>
        <v>1656301.8870358875</v>
      </c>
      <c r="J235" s="485">
        <f>'8. Routing factors'!J265*'7. Network costs'!$L$251</f>
        <v>93087.817218519369</v>
      </c>
      <c r="K235" s="485">
        <f>'8. Routing factors'!K265*'7. Network costs'!$L$252</f>
        <v>61685.920559062128</v>
      </c>
      <c r="L235" s="485">
        <f>'8. Routing factors'!L265*'7. Network costs'!$L$253</f>
        <v>8613.4553266004932</v>
      </c>
      <c r="M235" s="485">
        <f>'8. Routing factors'!M265*'7. Network costs'!$L$254</f>
        <v>258403.65979801482</v>
      </c>
      <c r="N235" s="485">
        <f>'8. Routing factors'!N265*'7. Network costs'!$L$255</f>
        <v>0</v>
      </c>
      <c r="O235" s="485">
        <f>'8. Routing factors'!O265*'7. Network costs'!$L$256</f>
        <v>0</v>
      </c>
      <c r="P235" s="485">
        <f>'8. Routing factors'!P265*'7. Network costs'!$L$257</f>
        <v>0</v>
      </c>
      <c r="Q235" s="485">
        <f>'8. Routing factors'!Q265*'7. Network costs'!$L$258</f>
        <v>0</v>
      </c>
      <c r="R235" s="485">
        <f>'8. Routing factors'!R265*'7. Network costs'!$L$259</f>
        <v>45938.428408535969</v>
      </c>
      <c r="S235" s="485">
        <f>'8. Routing factors'!S265*'7. Network costs'!$L$260</f>
        <v>43067.276633002468</v>
      </c>
      <c r="T235" s="485">
        <f>'8. Routing factors'!T265*'7. Network costs'!$L$261</f>
        <v>0</v>
      </c>
      <c r="U235" s="485">
        <f>'8. Routing factors'!U265*'7. Network costs'!$L$262</f>
        <v>192919.83561759017</v>
      </c>
      <c r="V235" s="485">
        <f>'8. Routing factors'!V265*'7. Network costs'!$L$263</f>
        <v>0</v>
      </c>
      <c r="W235" s="485">
        <f>'8. Routing factors'!W265*'7. Network costs'!$L$264</f>
        <v>338230.25817911222</v>
      </c>
      <c r="X235" s="485">
        <f>'8. Routing factors'!X265*'7. Network costs'!$L$265</f>
        <v>0</v>
      </c>
      <c r="Y235" s="485">
        <f>'8. Routing factors'!Y265*'7. Network costs'!$L$266</f>
        <v>0</v>
      </c>
      <c r="Z235" s="485">
        <f>'8. Routing factors'!Z265*'7. Network costs'!$L$267</f>
        <v>0</v>
      </c>
      <c r="AA235" s="485">
        <f>'8. Routing factors'!AA265*'7. Network costs'!$L$268</f>
        <v>0</v>
      </c>
      <c r="AB235" s="485">
        <f>'8. Routing factors'!AB265*'7. Network costs'!$L$269</f>
        <v>156517.79841450788</v>
      </c>
      <c r="AC235" s="485">
        <f>'8. Routing factors'!AC265*'7. Network costs'!$L$270</f>
        <v>219078.09527768492</v>
      </c>
      <c r="AD235" s="485">
        <f>'8. Routing factors'!AD265*'7. Network costs'!$L$271</f>
        <v>0</v>
      </c>
      <c r="AE235" s="485">
        <f>'8. Routing factors'!AE265*'7. Network costs'!$L$272</f>
        <v>0</v>
      </c>
      <c r="AF235" s="485">
        <f>'8. Routing factors'!AF265*'7. Network costs'!$L$273</f>
        <v>0</v>
      </c>
      <c r="AG235" s="485">
        <f>'8. Routing factors'!AG265*'7. Network costs'!$L$274</f>
        <v>0</v>
      </c>
      <c r="AH235" s="485">
        <f>'8. Routing factors'!AH265*'7. Network costs'!$L$275</f>
        <v>0</v>
      </c>
      <c r="AI235" s="485">
        <f>'8. Routing factors'!AI265*'7. Network costs'!$L$276</f>
        <v>707413.71141156112</v>
      </c>
      <c r="AJ235" s="485">
        <f>'8. Routing factors'!AJ265*'7. Network costs'!$L$277</f>
        <v>1643787.4138106562</v>
      </c>
      <c r="AK235" s="485">
        <f>'8. Routing factors'!AK265*'7. Network costs'!$L$278</f>
        <v>672918.55978528806</v>
      </c>
      <c r="AL235" s="485">
        <f>'8. Routing factors'!AL265*'7. Network costs'!$L$279</f>
        <v>190760.4068829281</v>
      </c>
      <c r="AM235" s="485">
        <f>'8. Routing factors'!AM265*'7. Network costs'!$L$280</f>
        <v>267575.23508885613</v>
      </c>
      <c r="AN235" s="485">
        <f>'8. Routing factors'!AN265*'7. Network costs'!$L$281</f>
        <v>460.308531216711</v>
      </c>
      <c r="AO235" s="485">
        <f>'8. Routing factors'!AO265*'7. Network costs'!$L$282</f>
        <v>225.03972637261427</v>
      </c>
      <c r="AP235" s="485">
        <f>'8. Routing factors'!AP265*'7. Network costs'!$L$283</f>
        <v>0</v>
      </c>
      <c r="AQ235" s="485">
        <f>'8. Routing factors'!AQ265*'7. Network costs'!$L$284</f>
        <v>0</v>
      </c>
      <c r="AR235" s="485">
        <f>'8. Routing factors'!AR265*'7. Network costs'!$L$285</f>
        <v>1125.1986318630713</v>
      </c>
      <c r="AS235" s="485">
        <f>'8. Routing factors'!AS265*'7. Network costs'!$L$286</f>
        <v>0</v>
      </c>
      <c r="AT235" s="485">
        <f>'8. Routing factors'!AT265*'7. Network costs'!$L$287</f>
        <v>1260.0816215171233</v>
      </c>
      <c r="AU235" s="485">
        <f>'8. Routing factors'!AU265*'7. Network costs'!$L$288</f>
        <v>0</v>
      </c>
      <c r="AV235" s="485">
        <f>'8. Routing factors'!AV265*'7. Network costs'!$L$289</f>
        <v>8836.7840623150714</v>
      </c>
      <c r="AW235" s="485">
        <f>'8. Routing factors'!AW265*'7. Network costs'!$L$290</f>
        <v>0</v>
      </c>
      <c r="AX235" s="485">
        <f>'8. Routing factors'!AX265*'7. Network costs'!$L$291</f>
        <v>0</v>
      </c>
      <c r="AY235" s="485">
        <f>'8. Routing factors'!AY265*'7. Network costs'!$L$292</f>
        <v>0</v>
      </c>
      <c r="AZ235" s="485">
        <f>'8. Routing factors'!AZ265*'7. Network costs'!$L$293</f>
        <v>0</v>
      </c>
      <c r="BA235" s="485">
        <f>'8. Routing factors'!BA265*'7. Network costs'!$L$294</f>
        <v>0</v>
      </c>
      <c r="BB235" s="485">
        <f>'8. Routing factors'!BB265*'7. Network costs'!$L$295</f>
        <v>0</v>
      </c>
      <c r="BC235" s="485">
        <f>'8. Routing factors'!BC265*'7. Network costs'!$L$296</f>
        <v>0</v>
      </c>
      <c r="BD235" s="485">
        <f>'8. Routing factors'!BD265*'7. Network costs'!$L$297</f>
        <v>0</v>
      </c>
      <c r="BE235" s="485">
        <f>'8. Routing factors'!BE265*'7. Network costs'!$L$298</f>
        <v>0</v>
      </c>
      <c r="BF235" s="485">
        <f>'8. Routing factors'!BF265*'7. Network costs'!$L$299</f>
        <v>0</v>
      </c>
      <c r="BG235" s="485">
        <f>'8. Routing factors'!BG265*'7. Network costs'!$L$300</f>
        <v>0</v>
      </c>
      <c r="BH235" s="245"/>
      <c r="BI235" s="351">
        <f t="shared" si="37"/>
        <v>10720630.713448048</v>
      </c>
      <c r="BJ235" s="486">
        <f>'2. Traffic'!L218</f>
        <v>56.308120963200004</v>
      </c>
      <c r="BK235" s="487">
        <f t="shared" si="38"/>
        <v>0.19039226545056409</v>
      </c>
    </row>
    <row r="236" spans="3:63" s="503" customFormat="1">
      <c r="C236" s="256" t="str">
        <f t="shared" si="36"/>
        <v>S13</v>
      </c>
      <c r="D236" s="256" t="str">
        <f t="shared" si="36"/>
        <v>MMS в мрежата (MMS on net)</v>
      </c>
      <c r="E236" s="485">
        <f>'8. Routing factors'!E266*'7. Network costs'!$L$246</f>
        <v>9048.0892245722898</v>
      </c>
      <c r="F236" s="485">
        <f>'8. Routing factors'!F266*'7. Network costs'!$L$247</f>
        <v>5299.9443362793763</v>
      </c>
      <c r="G236" s="485">
        <f>'8. Routing factors'!G266*'7. Network costs'!$L$248</f>
        <v>9717.9211118591538</v>
      </c>
      <c r="H236" s="485">
        <f>'8. Routing factors'!H266*'7. Network costs'!$L$249</f>
        <v>2733.1875231216022</v>
      </c>
      <c r="I236" s="485">
        <f>'8. Routing factors'!I266*'7. Network costs'!$L$250</f>
        <v>10689.53331640318</v>
      </c>
      <c r="J236" s="485">
        <f>'8. Routing factors'!J266*'7. Network costs'!$L$251</f>
        <v>600.77533648734664</v>
      </c>
      <c r="K236" s="485">
        <f>'8. Routing factors'!K266*'7. Network costs'!$L$252</f>
        <v>265.40801856242257</v>
      </c>
      <c r="L236" s="485">
        <f>'8. Routing factors'!L266*'7. Network costs'!$L$253</f>
        <v>27.79499872689918</v>
      </c>
      <c r="M236" s="485">
        <f>'8. Routing factors'!M266*'7. Network costs'!$L$254</f>
        <v>833.84996180697556</v>
      </c>
      <c r="N236" s="485">
        <f>'8. Routing factors'!N266*'7. Network costs'!$L$255</f>
        <v>0</v>
      </c>
      <c r="O236" s="485">
        <f>'8. Routing factors'!O266*'7. Network costs'!$L$256</f>
        <v>0</v>
      </c>
      <c r="P236" s="485">
        <f>'8. Routing factors'!P266*'7. Network costs'!$L$257</f>
        <v>823689.98737503972</v>
      </c>
      <c r="Q236" s="485">
        <f>'8. Routing factors'!Q266*'7. Network costs'!$L$258</f>
        <v>0</v>
      </c>
      <c r="R236" s="485">
        <f>'8. Routing factors'!R266*'7. Network costs'!$L$259</f>
        <v>148.23999321012897</v>
      </c>
      <c r="S236" s="485">
        <f>'8. Routing factors'!S266*'7. Network costs'!$L$260</f>
        <v>138.97499363449592</v>
      </c>
      <c r="T236" s="485">
        <f>'8. Routing factors'!T266*'7. Network costs'!$L$261</f>
        <v>8043.685722001479</v>
      </c>
      <c r="U236" s="485">
        <f>'8. Routing factors'!U266*'7. Network costs'!$L$262</f>
        <v>622.53838698445327</v>
      </c>
      <c r="V236" s="485">
        <f>'8. Routing factors'!V266*'7. Network costs'!$L$263</f>
        <v>0</v>
      </c>
      <c r="W236" s="485">
        <f>'8. Routing factors'!W266*'7. Network costs'!$L$264</f>
        <v>0</v>
      </c>
      <c r="X236" s="485">
        <f>'8. Routing factors'!X266*'7. Network costs'!$L$265</f>
        <v>0</v>
      </c>
      <c r="Y236" s="485">
        <f>'8. Routing factors'!Y266*'7. Network costs'!$L$266</f>
        <v>0</v>
      </c>
      <c r="Z236" s="485">
        <f>'8. Routing factors'!Z266*'7. Network costs'!$L$267</f>
        <v>0</v>
      </c>
      <c r="AA236" s="485">
        <f>'8. Routing factors'!AA266*'7. Network costs'!$L$268</f>
        <v>0</v>
      </c>
      <c r="AB236" s="485">
        <f>'8. Routing factors'!AB266*'7. Network costs'!$L$269</f>
        <v>1010.1432799525074</v>
      </c>
      <c r="AC236" s="485">
        <f>'8. Routing factors'!AC266*'7. Network costs'!$L$270</f>
        <v>1413.8984062596928</v>
      </c>
      <c r="AD236" s="485">
        <f>'8. Routing factors'!AD266*'7. Network costs'!$L$271</f>
        <v>0</v>
      </c>
      <c r="AE236" s="485">
        <f>'8. Routing factors'!AE266*'7. Network costs'!$L$272</f>
        <v>0</v>
      </c>
      <c r="AF236" s="485">
        <f>'8. Routing factors'!AF266*'7. Network costs'!$L$273</f>
        <v>0</v>
      </c>
      <c r="AG236" s="485">
        <f>'8. Routing factors'!AG266*'7. Network costs'!$L$274</f>
        <v>0</v>
      </c>
      <c r="AH236" s="485">
        <f>'8. Routing factors'!AH266*'7. Network costs'!$L$275</f>
        <v>0</v>
      </c>
      <c r="AI236" s="485">
        <f>'8. Routing factors'!AI266*'7. Network costs'!$L$276</f>
        <v>4565.5459888095038</v>
      </c>
      <c r="AJ236" s="485">
        <f>'8. Routing factors'!AJ266*'7. Network costs'!$L$277</f>
        <v>10608.766712485494</v>
      </c>
      <c r="AK236" s="485">
        <f>'8. Routing factors'!AK266*'7. Network costs'!$L$278</f>
        <v>4342.9192590752791</v>
      </c>
      <c r="AL236" s="485">
        <f>'8. Routing factors'!AL266*'7. Network costs'!$L$279</f>
        <v>1231.1401325967965</v>
      </c>
      <c r="AM236" s="485">
        <f>'8. Routing factors'!AM266*'7. Network costs'!$L$280</f>
        <v>1726.8919467606497</v>
      </c>
      <c r="AN236" s="485">
        <f>'8. Routing factors'!AN266*'7. Network costs'!$L$281</f>
        <v>1.4853824108935016</v>
      </c>
      <c r="AO236" s="485">
        <f>'8. Routing factors'!AO266*'7. Network costs'!$L$282</f>
        <v>0.72618695643682307</v>
      </c>
      <c r="AP236" s="485">
        <f>'8. Routing factors'!AP266*'7. Network costs'!$L$283</f>
        <v>0</v>
      </c>
      <c r="AQ236" s="485">
        <f>'8. Routing factors'!AQ266*'7. Network costs'!$L$284</f>
        <v>5869.1355774587</v>
      </c>
      <c r="AR236" s="485">
        <f>'8. Routing factors'!AR266*'7. Network costs'!$L$285</f>
        <v>3.6309347821841151</v>
      </c>
      <c r="AS236" s="485">
        <f>'8. Routing factors'!AS266*'7. Network costs'!$L$286</f>
        <v>14.328656038221387</v>
      </c>
      <c r="AT236" s="485">
        <f>'8. Routing factors'!AT266*'7. Network costs'!$L$287</f>
        <v>4.0661924556217031</v>
      </c>
      <c r="AU236" s="485">
        <f>'8. Routing factors'!AU266*'7. Network costs'!$L$288</f>
        <v>0</v>
      </c>
      <c r="AV236" s="485">
        <f>'8. Routing factors'!AV266*'7. Network costs'!$L$289</f>
        <v>0</v>
      </c>
      <c r="AW236" s="485">
        <f>'8. Routing factors'!AW266*'7. Network costs'!$L$290</f>
        <v>0</v>
      </c>
      <c r="AX236" s="485">
        <f>'8. Routing factors'!AX266*'7. Network costs'!$L$291</f>
        <v>0</v>
      </c>
      <c r="AY236" s="485">
        <f>'8. Routing factors'!AY266*'7. Network costs'!$L$292</f>
        <v>0</v>
      </c>
      <c r="AZ236" s="485">
        <f>'8. Routing factors'!AZ266*'7. Network costs'!$L$293</f>
        <v>0</v>
      </c>
      <c r="BA236" s="485">
        <f>'8. Routing factors'!BA266*'7. Network costs'!$L$294</f>
        <v>0</v>
      </c>
      <c r="BB236" s="485">
        <f>'8. Routing factors'!BB266*'7. Network costs'!$L$295</f>
        <v>0</v>
      </c>
      <c r="BC236" s="485">
        <f>'8. Routing factors'!BC266*'7. Network costs'!$L$296</f>
        <v>0</v>
      </c>
      <c r="BD236" s="485">
        <f>'8. Routing factors'!BD266*'7. Network costs'!$L$297</f>
        <v>0</v>
      </c>
      <c r="BE236" s="485">
        <f>'8. Routing factors'!BE266*'7. Network costs'!$L$298</f>
        <v>0</v>
      </c>
      <c r="BF236" s="485">
        <f>'8. Routing factors'!BF266*'7. Network costs'!$L$299</f>
        <v>0</v>
      </c>
      <c r="BG236" s="485">
        <f>'8. Routing factors'!BG266*'7. Network costs'!$L$300</f>
        <v>0</v>
      </c>
      <c r="BH236" s="245"/>
      <c r="BI236" s="351">
        <f t="shared" si="37"/>
        <v>902652.60895473172</v>
      </c>
      <c r="BJ236" s="486">
        <f>'2. Traffic'!L219</f>
        <v>11.261624192640001</v>
      </c>
      <c r="BK236" s="487">
        <f t="shared" si="38"/>
        <v>8.0152968480750542E-2</v>
      </c>
    </row>
    <row r="237" spans="3:63" s="503" customFormat="1">
      <c r="C237" s="256" t="str">
        <f t="shared" si="36"/>
        <v>S14</v>
      </c>
      <c r="D237" s="256" t="str">
        <f t="shared" si="36"/>
        <v>Изходящи MMS към други мрежи (MMS outgoing to other network)</v>
      </c>
      <c r="E237" s="485">
        <f>'8. Routing factors'!E267*'7. Network costs'!$L$246</f>
        <v>4524.0446122861449</v>
      </c>
      <c r="F237" s="485">
        <f>'8. Routing factors'!F267*'7. Network costs'!$L$247</f>
        <v>2649.9721681396882</v>
      </c>
      <c r="G237" s="485">
        <f>'8. Routing factors'!G267*'7. Network costs'!$L$248</f>
        <v>4858.9605559295769</v>
      </c>
      <c r="H237" s="485">
        <f>'8. Routing factors'!H267*'7. Network costs'!$L$249</f>
        <v>1366.5937615608011</v>
      </c>
      <c r="I237" s="485">
        <f>'8. Routing factors'!I267*'7. Network costs'!$L$250</f>
        <v>5344.76665820159</v>
      </c>
      <c r="J237" s="485">
        <f>'8. Routing factors'!J267*'7. Network costs'!$L$251</f>
        <v>300.38766824367332</v>
      </c>
      <c r="K237" s="485">
        <f>'8. Routing factors'!K267*'7. Network costs'!$L$252</f>
        <v>199.05601392181691</v>
      </c>
      <c r="L237" s="485">
        <f>'8. Routing factors'!L267*'7. Network costs'!$L$253</f>
        <v>27.79499872689918</v>
      </c>
      <c r="M237" s="485">
        <f>'8. Routing factors'!M267*'7. Network costs'!$L$254</f>
        <v>833.84996180697556</v>
      </c>
      <c r="N237" s="485">
        <f>'8. Routing factors'!N267*'7. Network costs'!$L$255</f>
        <v>0</v>
      </c>
      <c r="O237" s="485">
        <f>'8. Routing factors'!O267*'7. Network costs'!$L$256</f>
        <v>0</v>
      </c>
      <c r="P237" s="485">
        <f>'8. Routing factors'!P267*'7. Network costs'!$L$257</f>
        <v>823689.98737503972</v>
      </c>
      <c r="Q237" s="485">
        <f>'8. Routing factors'!Q267*'7. Network costs'!$L$258</f>
        <v>0</v>
      </c>
      <c r="R237" s="485">
        <f>'8. Routing factors'!R267*'7. Network costs'!$L$259</f>
        <v>148.23999321012897</v>
      </c>
      <c r="S237" s="485">
        <f>'8. Routing factors'!S267*'7. Network costs'!$L$260</f>
        <v>138.97499363449592</v>
      </c>
      <c r="T237" s="485">
        <f>'8. Routing factors'!T267*'7. Network costs'!$L$261</f>
        <v>8043.685722001479</v>
      </c>
      <c r="U237" s="485">
        <f>'8. Routing factors'!U267*'7. Network costs'!$L$262</f>
        <v>622.53838698445327</v>
      </c>
      <c r="V237" s="485">
        <f>'8. Routing factors'!V267*'7. Network costs'!$L$263</f>
        <v>0</v>
      </c>
      <c r="W237" s="485">
        <f>'8. Routing factors'!W267*'7. Network costs'!$L$264</f>
        <v>1091.4446338920736</v>
      </c>
      <c r="X237" s="485">
        <f>'8. Routing factors'!X267*'7. Network costs'!$L$265</f>
        <v>0</v>
      </c>
      <c r="Y237" s="485">
        <f>'8. Routing factors'!Y267*'7. Network costs'!$L$266</f>
        <v>0</v>
      </c>
      <c r="Z237" s="485">
        <f>'8. Routing factors'!Z267*'7. Network costs'!$L$267</f>
        <v>0</v>
      </c>
      <c r="AA237" s="485">
        <f>'8. Routing factors'!AA267*'7. Network costs'!$L$268</f>
        <v>0</v>
      </c>
      <c r="AB237" s="485">
        <f>'8. Routing factors'!AB267*'7. Network costs'!$L$269</f>
        <v>505.07163997625372</v>
      </c>
      <c r="AC237" s="485">
        <f>'8. Routing factors'!AC267*'7. Network costs'!$L$270</f>
        <v>706.94920312984641</v>
      </c>
      <c r="AD237" s="485">
        <f>'8. Routing factors'!AD267*'7. Network costs'!$L$271</f>
        <v>0</v>
      </c>
      <c r="AE237" s="485">
        <f>'8. Routing factors'!AE267*'7. Network costs'!$L$272</f>
        <v>0</v>
      </c>
      <c r="AF237" s="485">
        <f>'8. Routing factors'!AF267*'7. Network costs'!$L$273</f>
        <v>0</v>
      </c>
      <c r="AG237" s="485">
        <f>'8. Routing factors'!AG267*'7. Network costs'!$L$274</f>
        <v>0</v>
      </c>
      <c r="AH237" s="485">
        <f>'8. Routing factors'!AH267*'7. Network costs'!$L$275</f>
        <v>0</v>
      </c>
      <c r="AI237" s="485">
        <f>'8. Routing factors'!AI267*'7. Network costs'!$L$276</f>
        <v>2282.7729944047519</v>
      </c>
      <c r="AJ237" s="485">
        <f>'8. Routing factors'!AJ267*'7. Network costs'!$L$277</f>
        <v>5304.3833562427471</v>
      </c>
      <c r="AK237" s="485">
        <f>'8. Routing factors'!AK267*'7. Network costs'!$L$278</f>
        <v>2171.4596295376396</v>
      </c>
      <c r="AL237" s="485">
        <f>'8. Routing factors'!AL267*'7. Network costs'!$L$279</f>
        <v>615.57006629839827</v>
      </c>
      <c r="AM237" s="485">
        <f>'8. Routing factors'!AM267*'7. Network costs'!$L$280</f>
        <v>863.44597338032486</v>
      </c>
      <c r="AN237" s="485">
        <f>'8. Routing factors'!AN267*'7. Network costs'!$L$281</f>
        <v>1.4853824108935016</v>
      </c>
      <c r="AO237" s="485">
        <f>'8. Routing factors'!AO267*'7. Network costs'!$L$282</f>
        <v>0.72618695643682307</v>
      </c>
      <c r="AP237" s="485">
        <f>'8. Routing factors'!AP267*'7. Network costs'!$L$283</f>
        <v>0</v>
      </c>
      <c r="AQ237" s="485">
        <f>'8. Routing factors'!AQ267*'7. Network costs'!$L$284</f>
        <v>5869.1355774587</v>
      </c>
      <c r="AR237" s="485">
        <f>'8. Routing factors'!AR267*'7. Network costs'!$L$285</f>
        <v>3.6309347821841151</v>
      </c>
      <c r="AS237" s="485">
        <f>'8. Routing factors'!AS267*'7. Network costs'!$L$286</f>
        <v>14.328656038221387</v>
      </c>
      <c r="AT237" s="485">
        <f>'8. Routing factors'!AT267*'7. Network costs'!$L$287</f>
        <v>4.0661924556217031</v>
      </c>
      <c r="AU237" s="485">
        <f>'8. Routing factors'!AU267*'7. Network costs'!$L$288</f>
        <v>0</v>
      </c>
      <c r="AV237" s="485">
        <f>'8. Routing factors'!AV267*'7. Network costs'!$L$289</f>
        <v>28.515664439960542</v>
      </c>
      <c r="AW237" s="485">
        <f>'8. Routing factors'!AW267*'7. Network costs'!$L$290</f>
        <v>0</v>
      </c>
      <c r="AX237" s="485">
        <f>'8. Routing factors'!AX267*'7. Network costs'!$L$291</f>
        <v>0</v>
      </c>
      <c r="AY237" s="485">
        <f>'8. Routing factors'!AY267*'7. Network costs'!$L$292</f>
        <v>0</v>
      </c>
      <c r="AZ237" s="485">
        <f>'8. Routing factors'!AZ267*'7. Network costs'!$L$293</f>
        <v>0</v>
      </c>
      <c r="BA237" s="485">
        <f>'8. Routing factors'!BA267*'7. Network costs'!$L$294</f>
        <v>0</v>
      </c>
      <c r="BB237" s="485">
        <f>'8. Routing factors'!BB267*'7. Network costs'!$L$295</f>
        <v>0</v>
      </c>
      <c r="BC237" s="485">
        <f>'8. Routing factors'!BC267*'7. Network costs'!$L$296</f>
        <v>0</v>
      </c>
      <c r="BD237" s="485">
        <f>'8. Routing factors'!BD267*'7. Network costs'!$L$297</f>
        <v>0</v>
      </c>
      <c r="BE237" s="485">
        <f>'8. Routing factors'!BE267*'7. Network costs'!$L$298</f>
        <v>0</v>
      </c>
      <c r="BF237" s="485">
        <f>'8. Routing factors'!BF267*'7. Network costs'!$L$299</f>
        <v>0</v>
      </c>
      <c r="BG237" s="485">
        <f>'8. Routing factors'!BG267*'7. Network costs'!$L$300</f>
        <v>0</v>
      </c>
      <c r="BH237" s="245"/>
      <c r="BI237" s="351">
        <f t="shared" si="37"/>
        <v>872211.83896109171</v>
      </c>
      <c r="BJ237" s="486">
        <f>'2. Traffic'!L220</f>
        <v>11.261624192640001</v>
      </c>
      <c r="BK237" s="487">
        <f t="shared" si="38"/>
        <v>7.7449915220144092E-2</v>
      </c>
    </row>
    <row r="238" spans="3:63" s="503" customFormat="1">
      <c r="C238" s="256" t="str">
        <f t="shared" si="36"/>
        <v>S15</v>
      </c>
      <c r="D238" s="256" t="str">
        <f t="shared" si="36"/>
        <v>Входящи MMS от други мрежи (MMS incoming from other network)</v>
      </c>
      <c r="E238" s="485">
        <f>'8. Routing factors'!E268*'7. Network costs'!$L$246</f>
        <v>4524.0446122861449</v>
      </c>
      <c r="F238" s="485">
        <f>'8. Routing factors'!F268*'7. Network costs'!$L$247</f>
        <v>2649.9721681396882</v>
      </c>
      <c r="G238" s="485">
        <f>'8. Routing factors'!G268*'7. Network costs'!$L$248</f>
        <v>4858.9605559295769</v>
      </c>
      <c r="H238" s="485">
        <f>'8. Routing factors'!H268*'7. Network costs'!$L$249</f>
        <v>1366.5937615608011</v>
      </c>
      <c r="I238" s="485">
        <f>'8. Routing factors'!I268*'7. Network costs'!$L$250</f>
        <v>5344.76665820159</v>
      </c>
      <c r="J238" s="485">
        <f>'8. Routing factors'!J268*'7. Network costs'!$L$251</f>
        <v>300.38766824367332</v>
      </c>
      <c r="K238" s="485">
        <f>'8. Routing factors'!K268*'7. Network costs'!$L$252</f>
        <v>199.05601392181691</v>
      </c>
      <c r="L238" s="485">
        <f>'8. Routing factors'!L268*'7. Network costs'!$L$253</f>
        <v>27.79499872689918</v>
      </c>
      <c r="M238" s="485">
        <f>'8. Routing factors'!M268*'7. Network costs'!$L$254</f>
        <v>833.84996180697556</v>
      </c>
      <c r="N238" s="485">
        <f>'8. Routing factors'!N268*'7. Network costs'!$L$255</f>
        <v>0</v>
      </c>
      <c r="O238" s="485">
        <f>'8. Routing factors'!O268*'7. Network costs'!$L$256</f>
        <v>0</v>
      </c>
      <c r="P238" s="485">
        <f>'8. Routing factors'!P268*'7. Network costs'!$L$257</f>
        <v>823689.98737503972</v>
      </c>
      <c r="Q238" s="485">
        <f>'8. Routing factors'!Q268*'7. Network costs'!$L$258</f>
        <v>0</v>
      </c>
      <c r="R238" s="485">
        <f>'8. Routing factors'!R268*'7. Network costs'!$L$259</f>
        <v>148.23999321012897</v>
      </c>
      <c r="S238" s="485">
        <f>'8. Routing factors'!S268*'7. Network costs'!$L$260</f>
        <v>138.97499363449592</v>
      </c>
      <c r="T238" s="485">
        <f>'8. Routing factors'!T268*'7. Network costs'!$L$261</f>
        <v>8043.685722001479</v>
      </c>
      <c r="U238" s="485">
        <f>'8. Routing factors'!U268*'7. Network costs'!$L$262</f>
        <v>0</v>
      </c>
      <c r="V238" s="485">
        <f>'8. Routing factors'!V268*'7. Network costs'!$L$263</f>
        <v>1661.8358608183034</v>
      </c>
      <c r="W238" s="485">
        <f>'8. Routing factors'!W268*'7. Network costs'!$L$264</f>
        <v>1091.4446338920736</v>
      </c>
      <c r="X238" s="485">
        <f>'8. Routing factors'!X268*'7. Network costs'!$L$265</f>
        <v>0</v>
      </c>
      <c r="Y238" s="485">
        <f>'8. Routing factors'!Y268*'7. Network costs'!$L$266</f>
        <v>0</v>
      </c>
      <c r="Z238" s="485">
        <f>'8. Routing factors'!Z268*'7. Network costs'!$L$267</f>
        <v>0</v>
      </c>
      <c r="AA238" s="485">
        <f>'8. Routing factors'!AA268*'7. Network costs'!$L$268</f>
        <v>0</v>
      </c>
      <c r="AB238" s="485">
        <f>'8. Routing factors'!AB268*'7. Network costs'!$L$269</f>
        <v>505.07163997625372</v>
      </c>
      <c r="AC238" s="485">
        <f>'8. Routing factors'!AC268*'7. Network costs'!$L$270</f>
        <v>706.94920312984641</v>
      </c>
      <c r="AD238" s="485">
        <f>'8. Routing factors'!AD268*'7. Network costs'!$L$271</f>
        <v>0</v>
      </c>
      <c r="AE238" s="485">
        <f>'8. Routing factors'!AE268*'7. Network costs'!$L$272</f>
        <v>0</v>
      </c>
      <c r="AF238" s="485">
        <f>'8. Routing factors'!AF268*'7. Network costs'!$L$273</f>
        <v>0</v>
      </c>
      <c r="AG238" s="485">
        <f>'8. Routing factors'!AG268*'7. Network costs'!$L$274</f>
        <v>0</v>
      </c>
      <c r="AH238" s="485">
        <f>'8. Routing factors'!AH268*'7. Network costs'!$L$275</f>
        <v>0</v>
      </c>
      <c r="AI238" s="485">
        <f>'8. Routing factors'!AI268*'7. Network costs'!$L$276</f>
        <v>2282.7729944047519</v>
      </c>
      <c r="AJ238" s="485">
        <f>'8. Routing factors'!AJ268*'7. Network costs'!$L$277</f>
        <v>5304.3833562427471</v>
      </c>
      <c r="AK238" s="485">
        <f>'8. Routing factors'!AK268*'7. Network costs'!$L$278</f>
        <v>2171.4596295376396</v>
      </c>
      <c r="AL238" s="485">
        <f>'8. Routing factors'!AL268*'7. Network costs'!$L$279</f>
        <v>615.57006629839827</v>
      </c>
      <c r="AM238" s="485">
        <f>'8. Routing factors'!AM268*'7. Network costs'!$L$280</f>
        <v>863.44597338032486</v>
      </c>
      <c r="AN238" s="485">
        <f>'8. Routing factors'!AN268*'7. Network costs'!$L$281</f>
        <v>1.4853824108935016</v>
      </c>
      <c r="AO238" s="485">
        <f>'8. Routing factors'!AO268*'7. Network costs'!$L$282</f>
        <v>0.72618695643682307</v>
      </c>
      <c r="AP238" s="485">
        <f>'8. Routing factors'!AP268*'7. Network costs'!$L$283</f>
        <v>0</v>
      </c>
      <c r="AQ238" s="485">
        <f>'8. Routing factors'!AQ268*'7. Network costs'!$L$284</f>
        <v>5869.1355774587</v>
      </c>
      <c r="AR238" s="485">
        <f>'8. Routing factors'!AR268*'7. Network costs'!$L$285</f>
        <v>3.6309347821841151</v>
      </c>
      <c r="AS238" s="485">
        <f>'8. Routing factors'!AS268*'7. Network costs'!$L$286</f>
        <v>14.328656038221387</v>
      </c>
      <c r="AT238" s="485">
        <f>'8. Routing factors'!AT268*'7. Network costs'!$L$287</f>
        <v>0</v>
      </c>
      <c r="AU238" s="485">
        <f>'8. Routing factors'!AU268*'7. Network costs'!$L$288</f>
        <v>2.9603188469330211</v>
      </c>
      <c r="AV238" s="485">
        <f>'8. Routing factors'!AV268*'7. Network costs'!$L$289</f>
        <v>28.515664439960542</v>
      </c>
      <c r="AW238" s="485">
        <f>'8. Routing factors'!AW268*'7. Network costs'!$L$290</f>
        <v>0</v>
      </c>
      <c r="AX238" s="485">
        <f>'8. Routing factors'!AX268*'7. Network costs'!$L$291</f>
        <v>0</v>
      </c>
      <c r="AY238" s="485">
        <f>'8. Routing factors'!AY268*'7. Network costs'!$L$292</f>
        <v>0</v>
      </c>
      <c r="AZ238" s="485">
        <f>'8. Routing factors'!AZ268*'7. Network costs'!$L$293</f>
        <v>0</v>
      </c>
      <c r="BA238" s="485">
        <f>'8. Routing factors'!BA268*'7. Network costs'!$L$294</f>
        <v>0</v>
      </c>
      <c r="BB238" s="485">
        <f>'8. Routing factors'!BB268*'7. Network costs'!$L$295</f>
        <v>0</v>
      </c>
      <c r="BC238" s="485">
        <f>'8. Routing factors'!BC268*'7. Network costs'!$L$296</f>
        <v>0</v>
      </c>
      <c r="BD238" s="485">
        <f>'8. Routing factors'!BD268*'7. Network costs'!$L$297</f>
        <v>0</v>
      </c>
      <c r="BE238" s="485">
        <f>'8. Routing factors'!BE268*'7. Network costs'!$L$298</f>
        <v>0</v>
      </c>
      <c r="BF238" s="485">
        <f>'8. Routing factors'!BF268*'7. Network costs'!$L$299</f>
        <v>0</v>
      </c>
      <c r="BG238" s="485">
        <f>'8. Routing factors'!BG268*'7. Network costs'!$L$300</f>
        <v>0</v>
      </c>
      <c r="BH238" s="245"/>
      <c r="BI238" s="351">
        <f t="shared" si="37"/>
        <v>873250.03056131687</v>
      </c>
      <c r="BJ238" s="486">
        <f>'2. Traffic'!L221</f>
        <v>11.261624192640001</v>
      </c>
      <c r="BK238" s="487">
        <f t="shared" si="38"/>
        <v>7.7542103663166689E-2</v>
      </c>
    </row>
    <row r="239" spans="3:63" s="503" customFormat="1">
      <c r="C239" s="256" t="str">
        <f t="shared" si="36"/>
        <v>S16</v>
      </c>
      <c r="D239" s="256" t="str">
        <f t="shared" si="36"/>
        <v>SMS в мрежата (SMS on net)</v>
      </c>
      <c r="E239" s="485">
        <f>'8. Routing factors'!E269*'7. Network costs'!$L$246</f>
        <v>489.58928477046959</v>
      </c>
      <c r="F239" s="485">
        <f>'8. Routing factors'!F269*'7. Network costs'!$L$247</f>
        <v>286.77833435544829</v>
      </c>
      <c r="G239" s="485">
        <f>'8. Routing factors'!G269*'7. Network costs'!$L$248</f>
        <v>525.83367919162777</v>
      </c>
      <c r="H239" s="485">
        <f>'8. Routing factors'!H269*'7. Network costs'!$L$249</f>
        <v>147.89192407106611</v>
      </c>
      <c r="I239" s="485">
        <f>'8. Routing factors'!I269*'7. Network costs'!$L$250</f>
        <v>578.40731241853211</v>
      </c>
      <c r="J239" s="485">
        <f>'8. Routing factors'!J269*'7. Network costs'!$L$251</f>
        <v>32.50776600431702</v>
      </c>
      <c r="K239" s="485">
        <f>'8. Routing factors'!K269*'7. Network costs'!$L$252</f>
        <v>14.361145072203506</v>
      </c>
      <c r="L239" s="485">
        <f>'8. Routing factors'!L269*'7. Network costs'!$L$253</f>
        <v>1.5039787085589831</v>
      </c>
      <c r="M239" s="485">
        <f>'8. Routing factors'!M269*'7. Network costs'!$L$254</f>
        <v>45.119361256769501</v>
      </c>
      <c r="N239" s="485">
        <f>'8. Routing factors'!N269*'7. Network costs'!$L$255</f>
        <v>113339.74226280542</v>
      </c>
      <c r="O239" s="485">
        <f>'8. Routing factors'!O269*'7. Network costs'!$L$256</f>
        <v>151794.29767340014</v>
      </c>
      <c r="P239" s="485">
        <f>'8. Routing factors'!P269*'7. Network costs'!$L$257</f>
        <v>0</v>
      </c>
      <c r="Q239" s="485">
        <f>'8. Routing factors'!Q269*'7. Network costs'!$L$258</f>
        <v>0</v>
      </c>
      <c r="R239" s="485">
        <f>'8. Routing factors'!R269*'7. Network costs'!$L$259</f>
        <v>8.0212197789812443</v>
      </c>
      <c r="S239" s="485">
        <f>'8. Routing factors'!S269*'7. Network costs'!$L$260</f>
        <v>7.5198935427949163</v>
      </c>
      <c r="T239" s="485">
        <f>'8. Routing factors'!T269*'7. Network costs'!$L$261</f>
        <v>435.24132463882717</v>
      </c>
      <c r="U239" s="485">
        <f>'8. Routing factors'!U269*'7. Network costs'!$L$262</f>
        <v>33.685357876241305</v>
      </c>
      <c r="V239" s="485">
        <f>'8. Routing factors'!V269*'7. Network costs'!$L$263</f>
        <v>0</v>
      </c>
      <c r="W239" s="485">
        <f>'8. Routing factors'!W269*'7. Network costs'!$L$264</f>
        <v>0</v>
      </c>
      <c r="X239" s="485">
        <f>'8. Routing factors'!X269*'7. Network costs'!$L$265</f>
        <v>0</v>
      </c>
      <c r="Y239" s="485">
        <f>'8. Routing factors'!Y269*'7. Network costs'!$L$266</f>
        <v>0</v>
      </c>
      <c r="Z239" s="485">
        <f>'8. Routing factors'!Z269*'7. Network costs'!$L$267</f>
        <v>0</v>
      </c>
      <c r="AA239" s="485">
        <f>'8. Routing factors'!AA269*'7. Network costs'!$L$268</f>
        <v>0</v>
      </c>
      <c r="AB239" s="485">
        <f>'8. Routing factors'!AB269*'7. Network costs'!$L$269</f>
        <v>54.658537694849308</v>
      </c>
      <c r="AC239" s="485">
        <f>'8. Routing factors'!AC269*'7. Network costs'!$L$270</f>
        <v>76.505601600266289</v>
      </c>
      <c r="AD239" s="485">
        <f>'8. Routing factors'!AD269*'7. Network costs'!$L$271</f>
        <v>0</v>
      </c>
      <c r="AE239" s="485">
        <f>'8. Routing factors'!AE269*'7. Network costs'!$L$272</f>
        <v>0</v>
      </c>
      <c r="AF239" s="485">
        <f>'8. Routing factors'!AF269*'7. Network costs'!$L$273</f>
        <v>0</v>
      </c>
      <c r="AG239" s="485">
        <f>'8. Routing factors'!AG269*'7. Network costs'!$L$274</f>
        <v>0</v>
      </c>
      <c r="AH239" s="485">
        <f>'8. Routing factors'!AH269*'7. Network costs'!$L$275</f>
        <v>0</v>
      </c>
      <c r="AI239" s="485">
        <f>'8. Routing factors'!AI269*'7. Network costs'!$L$276</f>
        <v>247.04026891971691</v>
      </c>
      <c r="AJ239" s="485">
        <f>'8. Routing factors'!AJ269*'7. Network costs'!$L$277</f>
        <v>574.03705668121995</v>
      </c>
      <c r="AK239" s="485">
        <f>'8. Routing factors'!AK269*'7. Network costs'!$L$278</f>
        <v>234.99400603745403</v>
      </c>
      <c r="AL239" s="485">
        <f>'8. Routing factors'!AL269*'7. Network costs'!$L$279</f>
        <v>66.616608436327539</v>
      </c>
      <c r="AM239" s="485">
        <f>'8. Routing factors'!AM269*'7. Network costs'!$L$280</f>
        <v>93.441584417001167</v>
      </c>
      <c r="AN239" s="485">
        <f>'8. Routing factors'!AN269*'7. Network costs'!$L$281</f>
        <v>8.0373578786670494E-2</v>
      </c>
      <c r="AO239" s="485">
        <f>'8. Routing factors'!AO269*'7. Network costs'!$L$282</f>
        <v>3.9293749629038907E-2</v>
      </c>
      <c r="AP239" s="485">
        <f>'8. Routing factors'!AP269*'7. Network costs'!$L$283</f>
        <v>2018.9826386457919</v>
      </c>
      <c r="AQ239" s="485">
        <f>'8. Routing factors'!AQ269*'7. Network costs'!$L$284</f>
        <v>0</v>
      </c>
      <c r="AR239" s="485">
        <f>'8. Routing factors'!AR269*'7. Network costs'!$L$285</f>
        <v>0.19646874814519455</v>
      </c>
      <c r="AS239" s="485">
        <f>'8. Routing factors'!AS269*'7. Network costs'!$L$286</f>
        <v>0.77531910742253884</v>
      </c>
      <c r="AT239" s="485">
        <f>'8. Routing factors'!AT269*'7. Network costs'!$L$287</f>
        <v>0.22002040504646039</v>
      </c>
      <c r="AU239" s="485">
        <f>'8. Routing factors'!AU269*'7. Network costs'!$L$288</f>
        <v>0</v>
      </c>
      <c r="AV239" s="485">
        <f>'8. Routing factors'!AV269*'7. Network costs'!$L$289</f>
        <v>0</v>
      </c>
      <c r="AW239" s="485">
        <f>'8. Routing factors'!AW269*'7. Network costs'!$L$290</f>
        <v>0</v>
      </c>
      <c r="AX239" s="485">
        <f>'8. Routing factors'!AX269*'7. Network costs'!$L$291</f>
        <v>0</v>
      </c>
      <c r="AY239" s="485">
        <f>'8. Routing factors'!AY269*'7. Network costs'!$L$292</f>
        <v>0</v>
      </c>
      <c r="AZ239" s="485">
        <f>'8. Routing factors'!AZ269*'7. Network costs'!$L$293</f>
        <v>0</v>
      </c>
      <c r="BA239" s="485">
        <f>'8. Routing factors'!BA269*'7. Network costs'!$L$294</f>
        <v>0</v>
      </c>
      <c r="BB239" s="485">
        <f>'8. Routing factors'!BB269*'7. Network costs'!$L$295</f>
        <v>0</v>
      </c>
      <c r="BC239" s="485">
        <f>'8. Routing factors'!BC269*'7. Network costs'!$L$296</f>
        <v>0</v>
      </c>
      <c r="BD239" s="485">
        <f>'8. Routing factors'!BD269*'7. Network costs'!$L$297</f>
        <v>0</v>
      </c>
      <c r="BE239" s="485">
        <f>'8. Routing factors'!BE269*'7. Network costs'!$L$298</f>
        <v>0</v>
      </c>
      <c r="BF239" s="485">
        <f>'8. Routing factors'!BF269*'7. Network costs'!$L$299</f>
        <v>0</v>
      </c>
      <c r="BG239" s="485">
        <f>'8. Routing factors'!BG269*'7. Network costs'!$L$300</f>
        <v>0</v>
      </c>
      <c r="BH239" s="245"/>
      <c r="BI239" s="351">
        <f t="shared" si="37"/>
        <v>271108.08829591313</v>
      </c>
      <c r="BJ239" s="486">
        <f>'2. Traffic'!L222</f>
        <v>337.84872577920009</v>
      </c>
      <c r="BK239" s="487">
        <f t="shared" si="38"/>
        <v>8.0245407961992705E-4</v>
      </c>
    </row>
    <row r="240" spans="3:63" s="503" customFormat="1">
      <c r="C240" s="256" t="str">
        <f t="shared" si="36"/>
        <v>S17</v>
      </c>
      <c r="D240" s="256" t="str">
        <f t="shared" si="36"/>
        <v>Изходящи SMS към други мрежи (SMS outgoing to other network)</v>
      </c>
      <c r="E240" s="485">
        <f>'8. Routing factors'!E270*'7. Network costs'!$L$246</f>
        <v>81.598214128411584</v>
      </c>
      <c r="F240" s="485">
        <f>'8. Routing factors'!F270*'7. Network costs'!$L$247</f>
        <v>47.796389059241378</v>
      </c>
      <c r="G240" s="485">
        <f>'8. Routing factors'!G270*'7. Network costs'!$L$248</f>
        <v>87.638946531937947</v>
      </c>
      <c r="H240" s="485">
        <f>'8. Routing factors'!H270*'7. Network costs'!$L$249</f>
        <v>24.64865401184435</v>
      </c>
      <c r="I240" s="485">
        <f>'8. Routing factors'!I270*'7. Network costs'!$L$250</f>
        <v>96.40121873642201</v>
      </c>
      <c r="J240" s="485">
        <f>'8. Routing factors'!J270*'7. Network costs'!$L$251</f>
        <v>5.4179610007195027</v>
      </c>
      <c r="K240" s="485">
        <f>'8. Routing factors'!K270*'7. Network costs'!$L$252</f>
        <v>3.590286268050876</v>
      </c>
      <c r="L240" s="485">
        <f>'8. Routing factors'!L270*'7. Network costs'!$L$253</f>
        <v>0.50132623618632766</v>
      </c>
      <c r="M240" s="485">
        <f>'8. Routing factors'!M270*'7. Network costs'!$L$254</f>
        <v>15.039787085589831</v>
      </c>
      <c r="N240" s="485">
        <f>'8. Routing factors'!N270*'7. Network costs'!$L$255</f>
        <v>37779.914087601799</v>
      </c>
      <c r="O240" s="485">
        <f>'8. Routing factors'!O270*'7. Network costs'!$L$256</f>
        <v>50598.099224466707</v>
      </c>
      <c r="P240" s="485">
        <f>'8. Routing factors'!P270*'7. Network costs'!$L$257</f>
        <v>0</v>
      </c>
      <c r="Q240" s="485">
        <f>'8. Routing factors'!Q270*'7. Network costs'!$L$258</f>
        <v>0</v>
      </c>
      <c r="R240" s="485">
        <f>'8. Routing factors'!R270*'7. Network costs'!$L$259</f>
        <v>2.6737399263270811</v>
      </c>
      <c r="S240" s="485">
        <f>'8. Routing factors'!S270*'7. Network costs'!$L$260</f>
        <v>2.5066311809316386</v>
      </c>
      <c r="T240" s="485">
        <f>'8. Routing factors'!T270*'7. Network costs'!$L$261</f>
        <v>145.08044154627572</v>
      </c>
      <c r="U240" s="485">
        <f>'8. Routing factors'!U270*'7. Network costs'!$L$262</f>
        <v>11.228452625413768</v>
      </c>
      <c r="V240" s="485">
        <f>'8. Routing factors'!V270*'7. Network costs'!$L$263</f>
        <v>0</v>
      </c>
      <c r="W240" s="485">
        <f>'8. Routing factors'!W270*'7. Network costs'!$L$264</f>
        <v>19.685909529664514</v>
      </c>
      <c r="X240" s="485">
        <f>'8. Routing factors'!X270*'7. Network costs'!$L$265</f>
        <v>0</v>
      </c>
      <c r="Y240" s="485">
        <f>'8. Routing factors'!Y270*'7. Network costs'!$L$266</f>
        <v>0</v>
      </c>
      <c r="Z240" s="485">
        <f>'8. Routing factors'!Z270*'7. Network costs'!$L$267</f>
        <v>0</v>
      </c>
      <c r="AA240" s="485">
        <f>'8. Routing factors'!AA270*'7. Network costs'!$L$268</f>
        <v>0</v>
      </c>
      <c r="AB240" s="485">
        <f>'8. Routing factors'!AB270*'7. Network costs'!$L$269</f>
        <v>9.1097562824748834</v>
      </c>
      <c r="AC240" s="485">
        <f>'8. Routing factors'!AC270*'7. Network costs'!$L$270</f>
        <v>12.750933600044378</v>
      </c>
      <c r="AD240" s="485">
        <f>'8. Routing factors'!AD270*'7. Network costs'!$L$271</f>
        <v>0</v>
      </c>
      <c r="AE240" s="485">
        <f>'8. Routing factors'!AE270*'7. Network costs'!$L$272</f>
        <v>0</v>
      </c>
      <c r="AF240" s="485">
        <f>'8. Routing factors'!AF270*'7. Network costs'!$L$273</f>
        <v>0</v>
      </c>
      <c r="AG240" s="485">
        <f>'8. Routing factors'!AG270*'7. Network costs'!$L$274</f>
        <v>0</v>
      </c>
      <c r="AH240" s="485">
        <f>'8. Routing factors'!AH270*'7. Network costs'!$L$275</f>
        <v>0</v>
      </c>
      <c r="AI240" s="485">
        <f>'8. Routing factors'!AI270*'7. Network costs'!$L$276</f>
        <v>41.173378153286144</v>
      </c>
      <c r="AJ240" s="485">
        <f>'8. Routing factors'!AJ270*'7. Network costs'!$L$277</f>
        <v>95.672842780203311</v>
      </c>
      <c r="AK240" s="485">
        <f>'8. Routing factors'!AK270*'7. Network costs'!$L$278</f>
        <v>39.165667672909002</v>
      </c>
      <c r="AL240" s="485">
        <f>'8. Routing factors'!AL270*'7. Network costs'!$L$279</f>
        <v>11.102768072721254</v>
      </c>
      <c r="AM240" s="485">
        <f>'8. Routing factors'!AM270*'7. Network costs'!$L$280</f>
        <v>15.573597402833526</v>
      </c>
      <c r="AN240" s="485">
        <f>'8. Routing factors'!AN270*'7. Network costs'!$L$281</f>
        <v>2.6791192928890161E-2</v>
      </c>
      <c r="AO240" s="485">
        <f>'8. Routing factors'!AO270*'7. Network costs'!$L$282</f>
        <v>1.3097916543012969E-2</v>
      </c>
      <c r="AP240" s="485">
        <f>'8. Routing factors'!AP270*'7. Network costs'!$L$283</f>
        <v>672.99421288193048</v>
      </c>
      <c r="AQ240" s="485">
        <f>'8. Routing factors'!AQ270*'7. Network costs'!$L$284</f>
        <v>0</v>
      </c>
      <c r="AR240" s="485">
        <f>'8. Routing factors'!AR270*'7. Network costs'!$L$285</f>
        <v>6.5489582715064845E-2</v>
      </c>
      <c r="AS240" s="485">
        <f>'8. Routing factors'!AS270*'7. Network costs'!$L$286</f>
        <v>0.25843970247417958</v>
      </c>
      <c r="AT240" s="485">
        <f>'8. Routing factors'!AT270*'7. Network costs'!$L$287</f>
        <v>7.3340135015486793E-2</v>
      </c>
      <c r="AU240" s="485">
        <f>'8. Routing factors'!AU270*'7. Network costs'!$L$288</f>
        <v>0</v>
      </c>
      <c r="AV240" s="485">
        <f>'8. Routing factors'!AV270*'7. Network costs'!$L$289</f>
        <v>0.51432456847723518</v>
      </c>
      <c r="AW240" s="485">
        <f>'8. Routing factors'!AW270*'7. Network costs'!$L$290</f>
        <v>0</v>
      </c>
      <c r="AX240" s="485">
        <f>'8. Routing factors'!AX270*'7. Network costs'!$L$291</f>
        <v>0</v>
      </c>
      <c r="AY240" s="485">
        <f>'8. Routing factors'!AY270*'7. Network costs'!$L$292</f>
        <v>0</v>
      </c>
      <c r="AZ240" s="485">
        <f>'8. Routing factors'!AZ270*'7. Network costs'!$L$293</f>
        <v>0</v>
      </c>
      <c r="BA240" s="485">
        <f>'8. Routing factors'!BA270*'7. Network costs'!$L$294</f>
        <v>0</v>
      </c>
      <c r="BB240" s="485">
        <f>'8. Routing factors'!BB270*'7. Network costs'!$L$295</f>
        <v>0</v>
      </c>
      <c r="BC240" s="485">
        <f>'8. Routing factors'!BC270*'7. Network costs'!$L$296</f>
        <v>0</v>
      </c>
      <c r="BD240" s="485">
        <f>'8. Routing factors'!BD270*'7. Network costs'!$L$297</f>
        <v>0</v>
      </c>
      <c r="BE240" s="485">
        <f>'8. Routing factors'!BE270*'7. Network costs'!$L$298</f>
        <v>0</v>
      </c>
      <c r="BF240" s="485">
        <f>'8. Routing factors'!BF270*'7. Network costs'!$L$299</f>
        <v>0</v>
      </c>
      <c r="BG240" s="485">
        <f>'8. Routing factors'!BG270*'7. Network costs'!$L$300</f>
        <v>0</v>
      </c>
      <c r="BH240" s="245"/>
      <c r="BI240" s="351">
        <f t="shared" si="37"/>
        <v>89820.315909880068</v>
      </c>
      <c r="BJ240" s="486">
        <f>'2. Traffic'!L223</f>
        <v>112.61624192640001</v>
      </c>
      <c r="BK240" s="487">
        <f t="shared" si="38"/>
        <v>7.9757870066896617E-4</v>
      </c>
    </row>
    <row r="241" spans="3:63" s="503" customFormat="1">
      <c r="C241" s="256" t="str">
        <f t="shared" si="36"/>
        <v>S18</v>
      </c>
      <c r="D241" s="256" t="str">
        <f t="shared" si="36"/>
        <v>Входящи SMS от други мрежи (SMS incoming from other network)</v>
      </c>
      <c r="E241" s="485">
        <f>'8. Routing factors'!E271*'7. Network costs'!$L$246</f>
        <v>40.799107064205792</v>
      </c>
      <c r="F241" s="485">
        <f>'8. Routing factors'!F271*'7. Network costs'!$L$247</f>
        <v>23.898194529620689</v>
      </c>
      <c r="G241" s="485">
        <f>'8. Routing factors'!G271*'7. Network costs'!$L$248</f>
        <v>43.819473265968973</v>
      </c>
      <c r="H241" s="485">
        <f>'8. Routing factors'!H271*'7. Network costs'!$L$249</f>
        <v>12.324327005922175</v>
      </c>
      <c r="I241" s="485">
        <f>'8. Routing factors'!I271*'7. Network costs'!$L$250</f>
        <v>48.200609368211005</v>
      </c>
      <c r="J241" s="485">
        <f>'8. Routing factors'!J271*'7. Network costs'!$L$251</f>
        <v>2.7089805003597514</v>
      </c>
      <c r="K241" s="485">
        <f>'8. Routing factors'!K271*'7. Network costs'!$L$252</f>
        <v>1.795143134025438</v>
      </c>
      <c r="L241" s="485">
        <f>'8. Routing factors'!L271*'7. Network costs'!$L$253</f>
        <v>0.25066311809316383</v>
      </c>
      <c r="M241" s="485">
        <f>'8. Routing factors'!M271*'7. Network costs'!$L$254</f>
        <v>7.5198935427949154</v>
      </c>
      <c r="N241" s="485">
        <f>'8. Routing factors'!N271*'7. Network costs'!$L$255</f>
        <v>18889.9570438009</v>
      </c>
      <c r="O241" s="485">
        <f>'8. Routing factors'!O271*'7. Network costs'!$L$256</f>
        <v>25299.049612233353</v>
      </c>
      <c r="P241" s="485">
        <f>'8. Routing factors'!P271*'7. Network costs'!$L$257</f>
        <v>0</v>
      </c>
      <c r="Q241" s="485">
        <f>'8. Routing factors'!Q271*'7. Network costs'!$L$258</f>
        <v>0</v>
      </c>
      <c r="R241" s="485">
        <f>'8. Routing factors'!R271*'7. Network costs'!$L$259</f>
        <v>1.3368699631635406</v>
      </c>
      <c r="S241" s="485">
        <f>'8. Routing factors'!S271*'7. Network costs'!$L$260</f>
        <v>1.2533155904658193</v>
      </c>
      <c r="T241" s="485">
        <f>'8. Routing factors'!T271*'7. Network costs'!$L$261</f>
        <v>72.540220773137861</v>
      </c>
      <c r="U241" s="485">
        <f>'8. Routing factors'!U271*'7. Network costs'!$L$262</f>
        <v>0</v>
      </c>
      <c r="V241" s="485">
        <f>'8. Routing factors'!V271*'7. Network costs'!$L$263</f>
        <v>14.986903317560417</v>
      </c>
      <c r="W241" s="485">
        <f>'8. Routing factors'!W271*'7. Network costs'!$L$264</f>
        <v>9.8429547648322568</v>
      </c>
      <c r="X241" s="485">
        <f>'8. Routing factors'!X271*'7. Network costs'!$L$265</f>
        <v>0</v>
      </c>
      <c r="Y241" s="485">
        <f>'8. Routing factors'!Y271*'7. Network costs'!$L$266</f>
        <v>0</v>
      </c>
      <c r="Z241" s="485">
        <f>'8. Routing factors'!Z271*'7. Network costs'!$L$267</f>
        <v>0</v>
      </c>
      <c r="AA241" s="485">
        <f>'8. Routing factors'!AA271*'7. Network costs'!$L$268</f>
        <v>0</v>
      </c>
      <c r="AB241" s="485">
        <f>'8. Routing factors'!AB271*'7. Network costs'!$L$269</f>
        <v>4.5548781412374417</v>
      </c>
      <c r="AC241" s="485">
        <f>'8. Routing factors'!AC271*'7. Network costs'!$L$270</f>
        <v>6.3754668000221892</v>
      </c>
      <c r="AD241" s="485">
        <f>'8. Routing factors'!AD271*'7. Network costs'!$L$271</f>
        <v>0</v>
      </c>
      <c r="AE241" s="485">
        <f>'8. Routing factors'!AE271*'7. Network costs'!$L$272</f>
        <v>0</v>
      </c>
      <c r="AF241" s="485">
        <f>'8. Routing factors'!AF271*'7. Network costs'!$L$273</f>
        <v>0</v>
      </c>
      <c r="AG241" s="485">
        <f>'8. Routing factors'!AG271*'7. Network costs'!$L$274</f>
        <v>0</v>
      </c>
      <c r="AH241" s="485">
        <f>'8. Routing factors'!AH271*'7. Network costs'!$L$275</f>
        <v>0</v>
      </c>
      <c r="AI241" s="485">
        <f>'8. Routing factors'!AI271*'7. Network costs'!$L$276</f>
        <v>20.586689076643072</v>
      </c>
      <c r="AJ241" s="485">
        <f>'8. Routing factors'!AJ271*'7. Network costs'!$L$277</f>
        <v>47.836421390101656</v>
      </c>
      <c r="AK241" s="485">
        <f>'8. Routing factors'!AK271*'7. Network costs'!$L$278</f>
        <v>19.582833836454501</v>
      </c>
      <c r="AL241" s="485">
        <f>'8. Routing factors'!AL271*'7. Network costs'!$L$279</f>
        <v>5.5513840363606271</v>
      </c>
      <c r="AM241" s="485">
        <f>'8. Routing factors'!AM271*'7. Network costs'!$L$280</f>
        <v>7.786798701416763</v>
      </c>
      <c r="AN241" s="485">
        <f>'8. Routing factors'!AN271*'7. Network costs'!$L$281</f>
        <v>1.3395596464445081E-2</v>
      </c>
      <c r="AO241" s="485">
        <f>'8. Routing factors'!AO271*'7. Network costs'!$L$282</f>
        <v>6.5489582715064845E-3</v>
      </c>
      <c r="AP241" s="485">
        <f>'8. Routing factors'!AP271*'7. Network costs'!$L$283</f>
        <v>336.49710644096524</v>
      </c>
      <c r="AQ241" s="485">
        <f>'8. Routing factors'!AQ271*'7. Network costs'!$L$284</f>
        <v>0</v>
      </c>
      <c r="AR241" s="485">
        <f>'8. Routing factors'!AR271*'7. Network costs'!$L$285</f>
        <v>3.2744791357532423E-2</v>
      </c>
      <c r="AS241" s="485">
        <f>'8. Routing factors'!AS271*'7. Network costs'!$L$286</f>
        <v>0.12921985123708979</v>
      </c>
      <c r="AT241" s="485">
        <f>'8. Routing factors'!AT271*'7. Network costs'!$L$287</f>
        <v>0</v>
      </c>
      <c r="AU241" s="485">
        <f>'8. Routing factors'!AU271*'7. Network costs'!$L$288</f>
        <v>2.6696988188888209E-2</v>
      </c>
      <c r="AV241" s="485">
        <f>'8. Routing factors'!AV271*'7. Network costs'!$L$289</f>
        <v>0.25716228423861759</v>
      </c>
      <c r="AW241" s="485">
        <f>'8. Routing factors'!AW271*'7. Network costs'!$L$290</f>
        <v>0</v>
      </c>
      <c r="AX241" s="485">
        <f>'8. Routing factors'!AX271*'7. Network costs'!$L$291</f>
        <v>0</v>
      </c>
      <c r="AY241" s="485">
        <f>'8. Routing factors'!AY271*'7. Network costs'!$L$292</f>
        <v>0</v>
      </c>
      <c r="AZ241" s="485">
        <f>'8. Routing factors'!AZ271*'7. Network costs'!$L$293</f>
        <v>0</v>
      </c>
      <c r="BA241" s="485">
        <f>'8. Routing factors'!BA271*'7. Network costs'!$L$294</f>
        <v>0</v>
      </c>
      <c r="BB241" s="485">
        <f>'8. Routing factors'!BB271*'7. Network costs'!$L$295</f>
        <v>0</v>
      </c>
      <c r="BC241" s="485">
        <f>'8. Routing factors'!BC271*'7. Network costs'!$L$296</f>
        <v>0</v>
      </c>
      <c r="BD241" s="485">
        <f>'8. Routing factors'!BD271*'7. Network costs'!$L$297</f>
        <v>0</v>
      </c>
      <c r="BE241" s="485">
        <f>'8. Routing factors'!BE271*'7. Network costs'!$L$298</f>
        <v>0</v>
      </c>
      <c r="BF241" s="485">
        <f>'8. Routing factors'!BF271*'7. Network costs'!$L$299</f>
        <v>0</v>
      </c>
      <c r="BG241" s="485">
        <f>'8. Routing factors'!BG271*'7. Network costs'!$L$300</f>
        <v>0</v>
      </c>
      <c r="BH241" s="245"/>
      <c r="BI241" s="351">
        <f t="shared" si="37"/>
        <v>44919.520658865578</v>
      </c>
      <c r="BJ241" s="486">
        <f>'2. Traffic'!L224</f>
        <v>56.308120963200004</v>
      </c>
      <c r="BK241" s="487">
        <f t="shared" si="38"/>
        <v>7.9774497693188139E-4</v>
      </c>
    </row>
    <row r="242" spans="3:63" s="503" customFormat="1">
      <c r="C242" s="256" t="str">
        <f t="shared" si="36"/>
        <v>S19</v>
      </c>
      <c r="D242" s="256" t="str">
        <f t="shared" si="36"/>
        <v>Пренос на данни (Data services)</v>
      </c>
      <c r="E242" s="485">
        <f>'8. Routing factors'!E272*'7. Network costs'!$L$246</f>
        <v>0</v>
      </c>
      <c r="F242" s="485">
        <f>'8. Routing factors'!F272*'7. Network costs'!$L$247</f>
        <v>2330197.3881098456</v>
      </c>
      <c r="G242" s="485">
        <f>'8. Routing factors'!G272*'7. Network costs'!$L$248</f>
        <v>0</v>
      </c>
      <c r="H242" s="485">
        <f>'8. Routing factors'!H272*'7. Network costs'!$L$249</f>
        <v>1201685.5316754885</v>
      </c>
      <c r="I242" s="485">
        <f>'8. Routing factors'!I272*'7. Network costs'!$L$250</f>
        <v>0</v>
      </c>
      <c r="J242" s="485">
        <f>'8. Routing factors'!J272*'7. Network costs'!$L$251</f>
        <v>264139.58922942058</v>
      </c>
      <c r="K242" s="485">
        <f>'8. Routing factors'!K272*'7. Network costs'!$L$252</f>
        <v>116690.48435171451</v>
      </c>
      <c r="L242" s="485">
        <f>'8. Routing factors'!L272*'7. Network costs'!$L$253</f>
        <v>24440.948555850209</v>
      </c>
      <c r="M242" s="485">
        <f>'8. Routing factors'!M272*'7. Network costs'!$L$254</f>
        <v>733228.45667550631</v>
      </c>
      <c r="N242" s="485">
        <f>'8. Routing factors'!N272*'7. Network costs'!$L$255</f>
        <v>0</v>
      </c>
      <c r="O242" s="485">
        <f>'8. Routing factors'!O272*'7. Network costs'!$L$256</f>
        <v>0</v>
      </c>
      <c r="P242" s="485">
        <f>'8. Routing factors'!P272*'7. Network costs'!$L$257</f>
        <v>0</v>
      </c>
      <c r="Q242" s="485">
        <f>'8. Routing factors'!Q272*'7. Network costs'!$L$258</f>
        <v>0</v>
      </c>
      <c r="R242" s="485">
        <f>'8. Routing factors'!R272*'7. Network costs'!$L$259</f>
        <v>130351.72563120113</v>
      </c>
      <c r="S242" s="485">
        <f>'8. Routing factors'!S272*'7. Network costs'!$L$260</f>
        <v>122204.74277925106</v>
      </c>
      <c r="T242" s="485">
        <f>'8. Routing factors'!T272*'7. Network costs'!$L$261</f>
        <v>7073046.1570629897</v>
      </c>
      <c r="U242" s="485">
        <f>'8. Routing factors'!U272*'7. Network costs'!$L$262</f>
        <v>547416.0599836238</v>
      </c>
      <c r="V242" s="485">
        <f>'8. Routing factors'!V272*'7. Network costs'!$L$263</f>
        <v>0</v>
      </c>
      <c r="W242" s="485">
        <f>'8. Routing factors'!W272*'7. Network costs'!$L$264</f>
        <v>0</v>
      </c>
      <c r="X242" s="485">
        <f>'8. Routing factors'!X272*'7. Network costs'!$L$265</f>
        <v>0</v>
      </c>
      <c r="Y242" s="485">
        <f>'8. Routing factors'!Y272*'7. Network costs'!$L$266</f>
        <v>616681.66417726781</v>
      </c>
      <c r="Z242" s="485">
        <f>'8. Routing factors'!Z272*'7. Network costs'!$L$267</f>
        <v>365981.86330488505</v>
      </c>
      <c r="AA242" s="485">
        <f>'8. Routing factors'!AA272*'7. Network costs'!$L$268</f>
        <v>666000.13283283426</v>
      </c>
      <c r="AB242" s="485">
        <f>'8. Routing factors'!AB272*'7. Network costs'!$L$269</f>
        <v>444124.1422951367</v>
      </c>
      <c r="AC242" s="485">
        <f>'8. Routing factors'!AC272*'7. Network costs'!$L$270</f>
        <v>621640.93889935105</v>
      </c>
      <c r="AD242" s="485">
        <f>'8. Routing factors'!AD272*'7. Network costs'!$L$271</f>
        <v>0</v>
      </c>
      <c r="AE242" s="485">
        <f>'8. Routing factors'!AE272*'7. Network costs'!$L$272</f>
        <v>0</v>
      </c>
      <c r="AF242" s="485">
        <f>'8. Routing factors'!AF272*'7. Network costs'!$L$273</f>
        <v>0</v>
      </c>
      <c r="AG242" s="485">
        <f>'8. Routing factors'!AG272*'7. Network costs'!$L$274</f>
        <v>0</v>
      </c>
      <c r="AH242" s="485">
        <f>'8. Routing factors'!AH272*'7. Network costs'!$L$275</f>
        <v>0</v>
      </c>
      <c r="AI242" s="485">
        <f>'8. Routing factors'!AI272*'7. Network costs'!$L$276</f>
        <v>0</v>
      </c>
      <c r="AJ242" s="485">
        <f>'8. Routing factors'!AJ272*'7. Network costs'!$L$277</f>
        <v>4664298.1352242781</v>
      </c>
      <c r="AK242" s="485">
        <f>'8. Routing factors'!AK272*'7. Network costs'!$L$278</f>
        <v>0</v>
      </c>
      <c r="AL242" s="485">
        <f>'8. Routing factors'!AL272*'7. Network costs'!$L$279</f>
        <v>541288.61349290994</v>
      </c>
      <c r="AM242" s="485">
        <f>'8. Routing factors'!AM272*'7. Network costs'!$L$280</f>
        <v>0</v>
      </c>
      <c r="AN242" s="485">
        <f>'8. Routing factors'!AN272*'7. Network costs'!$L$281</f>
        <v>1306.1398364187994</v>
      </c>
      <c r="AO242" s="485">
        <f>'8. Routing factors'!AO272*'7. Network costs'!$L$282</f>
        <v>638.55725336030184</v>
      </c>
      <c r="AP242" s="485">
        <f>'8. Routing factors'!AP272*'7. Network costs'!$L$283</f>
        <v>0</v>
      </c>
      <c r="AQ242" s="485">
        <f>'8. Routing factors'!AQ272*'7. Network costs'!$L$284</f>
        <v>0</v>
      </c>
      <c r="AR242" s="485">
        <f>'8. Routing factors'!AR272*'7. Network costs'!$L$285</f>
        <v>3192.7862668015091</v>
      </c>
      <c r="AS242" s="485">
        <f>'8. Routing factors'!AS272*'7. Network costs'!$L$286</f>
        <v>12599.602847461991</v>
      </c>
      <c r="AT242" s="485">
        <f>'8. Routing factors'!AT272*'7. Network costs'!$L$287</f>
        <v>3575.5209634119424</v>
      </c>
      <c r="AU242" s="485">
        <f>'8. Routing factors'!AU272*'7. Network costs'!$L$288</f>
        <v>0</v>
      </c>
      <c r="AV242" s="485">
        <f>'8. Routing factors'!AV272*'7. Network costs'!$L$289</f>
        <v>0</v>
      </c>
      <c r="AW242" s="485">
        <f>'8. Routing factors'!AW272*'7. Network costs'!$L$290</f>
        <v>0</v>
      </c>
      <c r="AX242" s="485">
        <f>'8. Routing factors'!AX272*'7. Network costs'!$L$291</f>
        <v>3042.0060432505938</v>
      </c>
      <c r="AY242" s="485">
        <f>'8. Routing factors'!AY272*'7. Network costs'!$L$292</f>
        <v>0</v>
      </c>
      <c r="AZ242" s="485">
        <f>'8. Routing factors'!AZ272*'7. Network costs'!$L$293</f>
        <v>0</v>
      </c>
      <c r="BA242" s="485">
        <f>'8. Routing factors'!BA272*'7. Network costs'!$L$294</f>
        <v>0</v>
      </c>
      <c r="BB242" s="485">
        <f>'8. Routing factors'!BB272*'7. Network costs'!$L$295</f>
        <v>0</v>
      </c>
      <c r="BC242" s="485">
        <f>'8. Routing factors'!BC272*'7. Network costs'!$L$296</f>
        <v>0</v>
      </c>
      <c r="BD242" s="485">
        <f>'8. Routing factors'!BD272*'7. Network costs'!$L$297</f>
        <v>0</v>
      </c>
      <c r="BE242" s="485">
        <f>'8. Routing factors'!BE272*'7. Network costs'!$L$298</f>
        <v>0</v>
      </c>
      <c r="BF242" s="485">
        <f>'8. Routing factors'!BF272*'7. Network costs'!$L$299</f>
        <v>0</v>
      </c>
      <c r="BG242" s="485">
        <f>'8. Routing factors'!BG272*'7. Network costs'!$L$300</f>
        <v>0</v>
      </c>
      <c r="BH242" s="245"/>
      <c r="BI242" s="351">
        <f t="shared" si="37"/>
        <v>20487771.187492259</v>
      </c>
      <c r="BJ242" s="486">
        <f>'2. Traffic'!L225</f>
        <v>5630.8120963199999</v>
      </c>
      <c r="BK242" s="487">
        <f t="shared" si="38"/>
        <v>3.6385108998543887E-3</v>
      </c>
    </row>
    <row r="243" spans="3:63" s="503" customFormat="1">
      <c r="C243" s="256" t="str">
        <f t="shared" si="36"/>
        <v>S20</v>
      </c>
      <c r="D243" s="256" t="str">
        <f t="shared" si="36"/>
        <v>Subscribers</v>
      </c>
      <c r="E243" s="485">
        <f>'8. Routing factors'!E273*'7. Network costs'!$L$246</f>
        <v>0</v>
      </c>
      <c r="F243" s="485">
        <f>'8. Routing factors'!F273*'7. Network costs'!$L$247</f>
        <v>0</v>
      </c>
      <c r="G243" s="485">
        <f>'8. Routing factors'!G273*'7. Network costs'!$L$248</f>
        <v>0</v>
      </c>
      <c r="H243" s="485">
        <f>'8. Routing factors'!H273*'7. Network costs'!$L$249</f>
        <v>0</v>
      </c>
      <c r="I243" s="485">
        <f>'8. Routing factors'!I273*'7. Network costs'!$L$250</f>
        <v>0</v>
      </c>
      <c r="J243" s="485">
        <f>'8. Routing factors'!J273*'7. Network costs'!$L$251</f>
        <v>0</v>
      </c>
      <c r="K243" s="485">
        <f>'8. Routing factors'!K273*'7. Network costs'!$L$252</f>
        <v>0</v>
      </c>
      <c r="L243" s="485">
        <f>'8. Routing factors'!L273*'7. Network costs'!$L$253</f>
        <v>0</v>
      </c>
      <c r="M243" s="485">
        <f>'8. Routing factors'!M273*'7. Network costs'!$L$254</f>
        <v>0</v>
      </c>
      <c r="N243" s="485">
        <f>'8. Routing factors'!N273*'7. Network costs'!$L$255</f>
        <v>0</v>
      </c>
      <c r="O243" s="485">
        <f>'8. Routing factors'!O273*'7. Network costs'!$L$256</f>
        <v>0</v>
      </c>
      <c r="P243" s="485">
        <f>'8. Routing factors'!P273*'7. Network costs'!$L$257</f>
        <v>0</v>
      </c>
      <c r="Q243" s="485">
        <f>'8. Routing factors'!Q273*'7. Network costs'!$L$258</f>
        <v>0</v>
      </c>
      <c r="R243" s="485">
        <f>'8. Routing factors'!R273*'7. Network costs'!$L$259</f>
        <v>0</v>
      </c>
      <c r="S243" s="485">
        <f>'8. Routing factors'!S273*'7. Network costs'!$L$260</f>
        <v>0</v>
      </c>
      <c r="T243" s="485">
        <f>'8. Routing factors'!T273*'7. Network costs'!$L$261</f>
        <v>0</v>
      </c>
      <c r="U243" s="485">
        <f>'8. Routing factors'!U273*'7. Network costs'!$L$262</f>
        <v>0</v>
      </c>
      <c r="V243" s="485">
        <f>'8. Routing factors'!V273*'7. Network costs'!$L$263</f>
        <v>0</v>
      </c>
      <c r="W243" s="485">
        <f>'8. Routing factors'!W273*'7. Network costs'!$L$264</f>
        <v>0</v>
      </c>
      <c r="X243" s="485">
        <f>'8. Routing factors'!X273*'7. Network costs'!$L$265</f>
        <v>0</v>
      </c>
      <c r="Y243" s="485">
        <f>'8. Routing factors'!Y273*'7. Network costs'!$L$266</f>
        <v>0</v>
      </c>
      <c r="Z243" s="485">
        <f>'8. Routing factors'!Z273*'7. Network costs'!$L$267</f>
        <v>0</v>
      </c>
      <c r="AA243" s="485">
        <f>'8. Routing factors'!AA273*'7. Network costs'!$L$268</f>
        <v>0</v>
      </c>
      <c r="AB243" s="485">
        <f>'8. Routing factors'!AB273*'7. Network costs'!$L$269</f>
        <v>0</v>
      </c>
      <c r="AC243" s="485">
        <f>'8. Routing factors'!AC273*'7. Network costs'!$L$270</f>
        <v>0</v>
      </c>
      <c r="AD243" s="485">
        <f>'8. Routing factors'!AD273*'7. Network costs'!$L$271</f>
        <v>0</v>
      </c>
      <c r="AE243" s="485">
        <f>'8. Routing factors'!AE273*'7. Network costs'!$L$272</f>
        <v>0</v>
      </c>
      <c r="AF243" s="485">
        <f>'8. Routing factors'!AF273*'7. Network costs'!$L$273</f>
        <v>0</v>
      </c>
      <c r="AG243" s="485">
        <f>'8. Routing factors'!AG273*'7. Network costs'!$L$274</f>
        <v>0</v>
      </c>
      <c r="AH243" s="485">
        <f>'8. Routing factors'!AH273*'7. Network costs'!$L$275</f>
        <v>0</v>
      </c>
      <c r="AI243" s="485">
        <f>'8. Routing factors'!AI273*'7. Network costs'!$L$276</f>
        <v>0</v>
      </c>
      <c r="AJ243" s="485">
        <f>'8. Routing factors'!AJ273*'7. Network costs'!$L$277</f>
        <v>0</v>
      </c>
      <c r="AK243" s="485">
        <f>'8. Routing factors'!AK273*'7. Network costs'!$L$278</f>
        <v>0</v>
      </c>
      <c r="AL243" s="485">
        <f>'8. Routing factors'!AL273*'7. Network costs'!$L$279</f>
        <v>0</v>
      </c>
      <c r="AM243" s="485">
        <f>'8. Routing factors'!AM273*'7. Network costs'!$L$280</f>
        <v>0</v>
      </c>
      <c r="AN243" s="485">
        <f>'8. Routing factors'!AN273*'7. Network costs'!$L$281</f>
        <v>0</v>
      </c>
      <c r="AO243" s="485">
        <f>'8. Routing factors'!AO273*'7. Network costs'!$L$282</f>
        <v>0</v>
      </c>
      <c r="AP243" s="485">
        <f>'8. Routing factors'!AP273*'7. Network costs'!$L$283</f>
        <v>0</v>
      </c>
      <c r="AQ243" s="485">
        <f>'8. Routing factors'!AQ273*'7. Network costs'!$L$284</f>
        <v>0</v>
      </c>
      <c r="AR243" s="485">
        <f>'8. Routing factors'!AR273*'7. Network costs'!$L$285</f>
        <v>0</v>
      </c>
      <c r="AS243" s="485">
        <f>'8. Routing factors'!AS273*'7. Network costs'!$L$286</f>
        <v>0</v>
      </c>
      <c r="AT243" s="485">
        <f>'8. Routing factors'!AT273*'7. Network costs'!$L$287</f>
        <v>0</v>
      </c>
      <c r="AU243" s="485">
        <f>'8. Routing factors'!AU273*'7. Network costs'!$L$288</f>
        <v>0</v>
      </c>
      <c r="AV243" s="485">
        <f>'8. Routing factors'!AV273*'7. Network costs'!$L$289</f>
        <v>0</v>
      </c>
      <c r="AW243" s="485">
        <f>'8. Routing factors'!AW273*'7. Network costs'!$L$290</f>
        <v>0</v>
      </c>
      <c r="AX243" s="485">
        <f>'8. Routing factors'!AX273*'7. Network costs'!$L$291</f>
        <v>0</v>
      </c>
      <c r="AY243" s="485">
        <f>'8. Routing factors'!AY273*'7. Network costs'!$L$292</f>
        <v>0</v>
      </c>
      <c r="AZ243" s="485">
        <f>'8. Routing factors'!AZ273*'7. Network costs'!$L$293</f>
        <v>0</v>
      </c>
      <c r="BA243" s="485">
        <f>'8. Routing factors'!BA273*'7. Network costs'!$L$294</f>
        <v>0</v>
      </c>
      <c r="BB243" s="485">
        <f>'8. Routing factors'!BB273*'7. Network costs'!$L$295</f>
        <v>0</v>
      </c>
      <c r="BC243" s="485">
        <f>'8. Routing factors'!BC273*'7. Network costs'!$L$296</f>
        <v>0</v>
      </c>
      <c r="BD243" s="485">
        <f>'8. Routing factors'!BD273*'7. Network costs'!$L$297</f>
        <v>0</v>
      </c>
      <c r="BE243" s="485">
        <f>'8. Routing factors'!BE273*'7. Network costs'!$L$298</f>
        <v>0</v>
      </c>
      <c r="BF243" s="485">
        <f>'8. Routing factors'!BF273*'7. Network costs'!$L$299</f>
        <v>0</v>
      </c>
      <c r="BG243" s="485">
        <f>'8. Routing factors'!BG273*'7. Network costs'!$L$300</f>
        <v>0</v>
      </c>
      <c r="BH243" s="245"/>
      <c r="BI243" s="351">
        <f t="shared" si="37"/>
        <v>0</v>
      </c>
      <c r="BJ243" s="486">
        <f>'2. Traffic'!L226</f>
        <v>0</v>
      </c>
      <c r="BK243" s="487" t="str">
        <f t="shared" si="38"/>
        <v/>
      </c>
    </row>
    <row r="244" spans="3:63" s="503" customFormat="1">
      <c r="C244" s="256" t="str">
        <f t="shared" si="36"/>
        <v>S21</v>
      </c>
      <c r="D244" s="256" t="str">
        <f t="shared" si="36"/>
        <v>OTHER: complete as required</v>
      </c>
      <c r="E244" s="485">
        <f>'8. Routing factors'!E274*'7. Network costs'!$L$246</f>
        <v>0</v>
      </c>
      <c r="F244" s="485">
        <f>'8. Routing factors'!F274*'7. Network costs'!$L$247</f>
        <v>0</v>
      </c>
      <c r="G244" s="485">
        <f>'8. Routing factors'!G274*'7. Network costs'!$L$248</f>
        <v>0</v>
      </c>
      <c r="H244" s="485">
        <f>'8. Routing factors'!H274*'7. Network costs'!$L$249</f>
        <v>0</v>
      </c>
      <c r="I244" s="485">
        <f>'8. Routing factors'!I274*'7. Network costs'!$L$250</f>
        <v>0</v>
      </c>
      <c r="J244" s="485">
        <f>'8. Routing factors'!J274*'7. Network costs'!$L$251</f>
        <v>0</v>
      </c>
      <c r="K244" s="485">
        <f>'8. Routing factors'!K274*'7. Network costs'!$L$252</f>
        <v>0</v>
      </c>
      <c r="L244" s="485">
        <f>'8. Routing factors'!L274*'7. Network costs'!$L$253</f>
        <v>0</v>
      </c>
      <c r="M244" s="485">
        <f>'8. Routing factors'!M274*'7. Network costs'!$L$254</f>
        <v>0</v>
      </c>
      <c r="N244" s="485">
        <f>'8. Routing factors'!N274*'7. Network costs'!$L$255</f>
        <v>0</v>
      </c>
      <c r="O244" s="485">
        <f>'8. Routing factors'!O274*'7. Network costs'!$L$256</f>
        <v>0</v>
      </c>
      <c r="P244" s="485">
        <f>'8. Routing factors'!P274*'7. Network costs'!$L$257</f>
        <v>0</v>
      </c>
      <c r="Q244" s="485">
        <f>'8. Routing factors'!Q274*'7. Network costs'!$L$258</f>
        <v>0</v>
      </c>
      <c r="R244" s="485">
        <f>'8. Routing factors'!R274*'7. Network costs'!$L$259</f>
        <v>0</v>
      </c>
      <c r="S244" s="485">
        <f>'8. Routing factors'!S274*'7. Network costs'!$L$260</f>
        <v>0</v>
      </c>
      <c r="T244" s="485">
        <f>'8. Routing factors'!T274*'7. Network costs'!$L$261</f>
        <v>0</v>
      </c>
      <c r="U244" s="485">
        <f>'8. Routing factors'!U274*'7. Network costs'!$L$262</f>
        <v>0</v>
      </c>
      <c r="V244" s="485">
        <f>'8. Routing factors'!V274*'7. Network costs'!$L$263</f>
        <v>0</v>
      </c>
      <c r="W244" s="485">
        <f>'8. Routing factors'!W274*'7. Network costs'!$L$264</f>
        <v>0</v>
      </c>
      <c r="X244" s="485">
        <f>'8. Routing factors'!X274*'7. Network costs'!$L$265</f>
        <v>0</v>
      </c>
      <c r="Y244" s="485">
        <f>'8. Routing factors'!Y274*'7. Network costs'!$L$266</f>
        <v>0</v>
      </c>
      <c r="Z244" s="485">
        <f>'8. Routing factors'!Z274*'7. Network costs'!$L$267</f>
        <v>0</v>
      </c>
      <c r="AA244" s="485">
        <f>'8. Routing factors'!AA274*'7. Network costs'!$L$268</f>
        <v>0</v>
      </c>
      <c r="AB244" s="485">
        <f>'8. Routing factors'!AB274*'7. Network costs'!$L$269</f>
        <v>0</v>
      </c>
      <c r="AC244" s="485">
        <f>'8. Routing factors'!AC274*'7. Network costs'!$L$270</f>
        <v>0</v>
      </c>
      <c r="AD244" s="485">
        <f>'8. Routing factors'!AD274*'7. Network costs'!$L$271</f>
        <v>0</v>
      </c>
      <c r="AE244" s="485">
        <f>'8. Routing factors'!AE274*'7. Network costs'!$L$272</f>
        <v>0</v>
      </c>
      <c r="AF244" s="485">
        <f>'8. Routing factors'!AF274*'7. Network costs'!$L$273</f>
        <v>0</v>
      </c>
      <c r="AG244" s="485">
        <f>'8. Routing factors'!AG274*'7. Network costs'!$L$274</f>
        <v>0</v>
      </c>
      <c r="AH244" s="485">
        <f>'8. Routing factors'!AH274*'7. Network costs'!$L$275</f>
        <v>0</v>
      </c>
      <c r="AI244" s="485">
        <f>'8. Routing factors'!AI274*'7. Network costs'!$L$276</f>
        <v>0</v>
      </c>
      <c r="AJ244" s="485">
        <f>'8. Routing factors'!AJ274*'7. Network costs'!$L$277</f>
        <v>0</v>
      </c>
      <c r="AK244" s="485">
        <f>'8. Routing factors'!AK274*'7. Network costs'!$L$278</f>
        <v>0</v>
      </c>
      <c r="AL244" s="485">
        <f>'8. Routing factors'!AL274*'7. Network costs'!$L$279</f>
        <v>0</v>
      </c>
      <c r="AM244" s="485">
        <f>'8. Routing factors'!AM274*'7. Network costs'!$L$280</f>
        <v>0</v>
      </c>
      <c r="AN244" s="485">
        <f>'8. Routing factors'!AN274*'7. Network costs'!$L$281</f>
        <v>0</v>
      </c>
      <c r="AO244" s="485">
        <f>'8. Routing factors'!AO274*'7. Network costs'!$L$282</f>
        <v>0</v>
      </c>
      <c r="AP244" s="485">
        <f>'8. Routing factors'!AP274*'7. Network costs'!$L$283</f>
        <v>0</v>
      </c>
      <c r="AQ244" s="485">
        <f>'8. Routing factors'!AQ274*'7. Network costs'!$L$284</f>
        <v>0</v>
      </c>
      <c r="AR244" s="485">
        <f>'8. Routing factors'!AR274*'7. Network costs'!$L$285</f>
        <v>0</v>
      </c>
      <c r="AS244" s="485">
        <f>'8. Routing factors'!AS274*'7. Network costs'!$L$286</f>
        <v>0</v>
      </c>
      <c r="AT244" s="485">
        <f>'8. Routing factors'!AT274*'7. Network costs'!$L$287</f>
        <v>0</v>
      </c>
      <c r="AU244" s="485">
        <f>'8. Routing factors'!AU274*'7. Network costs'!$L$288</f>
        <v>0</v>
      </c>
      <c r="AV244" s="485">
        <f>'8. Routing factors'!AV274*'7. Network costs'!$L$289</f>
        <v>0</v>
      </c>
      <c r="AW244" s="485">
        <f>'8. Routing factors'!AW274*'7. Network costs'!$L$290</f>
        <v>0</v>
      </c>
      <c r="AX244" s="485">
        <f>'8. Routing factors'!AX274*'7. Network costs'!$L$291</f>
        <v>0</v>
      </c>
      <c r="AY244" s="485">
        <f>'8. Routing factors'!AY274*'7. Network costs'!$L$292</f>
        <v>0</v>
      </c>
      <c r="AZ244" s="485">
        <f>'8. Routing factors'!AZ274*'7. Network costs'!$L$293</f>
        <v>0</v>
      </c>
      <c r="BA244" s="485">
        <f>'8. Routing factors'!BA274*'7. Network costs'!$L$294</f>
        <v>0</v>
      </c>
      <c r="BB244" s="485">
        <f>'8. Routing factors'!BB274*'7. Network costs'!$L$295</f>
        <v>0</v>
      </c>
      <c r="BC244" s="485">
        <f>'8. Routing factors'!BC274*'7. Network costs'!$L$296</f>
        <v>0</v>
      </c>
      <c r="BD244" s="485">
        <f>'8. Routing factors'!BD274*'7. Network costs'!$L$297</f>
        <v>0</v>
      </c>
      <c r="BE244" s="485">
        <f>'8. Routing factors'!BE274*'7. Network costs'!$L$298</f>
        <v>0</v>
      </c>
      <c r="BF244" s="485">
        <f>'8. Routing factors'!BF274*'7. Network costs'!$L$299</f>
        <v>0</v>
      </c>
      <c r="BG244" s="485">
        <f>'8. Routing factors'!BG274*'7. Network costs'!$L$300</f>
        <v>0</v>
      </c>
      <c r="BH244" s="245"/>
      <c r="BI244" s="351">
        <f t="shared" si="37"/>
        <v>0</v>
      </c>
      <c r="BJ244" s="486">
        <f>'2. Traffic'!L227</f>
        <v>0</v>
      </c>
      <c r="BK244" s="487" t="str">
        <f t="shared" si="38"/>
        <v/>
      </c>
    </row>
    <row r="245" spans="3:63" s="503" customFormat="1">
      <c r="C245" s="256" t="str">
        <f t="shared" si="36"/>
        <v>S22</v>
      </c>
      <c r="D245" s="256" t="str">
        <f t="shared" si="36"/>
        <v>OTHER: complete as required</v>
      </c>
      <c r="E245" s="485">
        <f>'8. Routing factors'!E275*'7. Network costs'!$L$246</f>
        <v>0</v>
      </c>
      <c r="F245" s="485">
        <f>'8. Routing factors'!F275*'7. Network costs'!$L$247</f>
        <v>0</v>
      </c>
      <c r="G245" s="485">
        <f>'8. Routing factors'!G275*'7. Network costs'!$L$248</f>
        <v>0</v>
      </c>
      <c r="H245" s="485">
        <f>'8. Routing factors'!H275*'7. Network costs'!$L$249</f>
        <v>0</v>
      </c>
      <c r="I245" s="485">
        <f>'8. Routing factors'!I275*'7. Network costs'!$L$250</f>
        <v>0</v>
      </c>
      <c r="J245" s="485">
        <f>'8. Routing factors'!J275*'7. Network costs'!$L$251</f>
        <v>0</v>
      </c>
      <c r="K245" s="485">
        <f>'8. Routing factors'!K275*'7. Network costs'!$L$252</f>
        <v>0</v>
      </c>
      <c r="L245" s="485">
        <f>'8. Routing factors'!L275*'7. Network costs'!$L$253</f>
        <v>0</v>
      </c>
      <c r="M245" s="485">
        <f>'8. Routing factors'!M275*'7. Network costs'!$L$254</f>
        <v>0</v>
      </c>
      <c r="N245" s="485">
        <f>'8. Routing factors'!N275*'7. Network costs'!$L$255</f>
        <v>0</v>
      </c>
      <c r="O245" s="485">
        <f>'8. Routing factors'!O275*'7. Network costs'!$L$256</f>
        <v>0</v>
      </c>
      <c r="P245" s="485">
        <f>'8. Routing factors'!P275*'7. Network costs'!$L$257</f>
        <v>0</v>
      </c>
      <c r="Q245" s="485">
        <f>'8. Routing factors'!Q275*'7. Network costs'!$L$258</f>
        <v>0</v>
      </c>
      <c r="R245" s="485">
        <f>'8. Routing factors'!R275*'7. Network costs'!$L$259</f>
        <v>0</v>
      </c>
      <c r="S245" s="485">
        <f>'8. Routing factors'!S275*'7. Network costs'!$L$260</f>
        <v>0</v>
      </c>
      <c r="T245" s="485">
        <f>'8. Routing factors'!T275*'7. Network costs'!$L$261</f>
        <v>0</v>
      </c>
      <c r="U245" s="485">
        <f>'8. Routing factors'!U275*'7. Network costs'!$L$262</f>
        <v>0</v>
      </c>
      <c r="V245" s="485">
        <f>'8. Routing factors'!V275*'7. Network costs'!$L$263</f>
        <v>0</v>
      </c>
      <c r="W245" s="485">
        <f>'8. Routing factors'!W275*'7. Network costs'!$L$264</f>
        <v>0</v>
      </c>
      <c r="X245" s="485">
        <f>'8. Routing factors'!X275*'7. Network costs'!$L$265</f>
        <v>0</v>
      </c>
      <c r="Y245" s="485">
        <f>'8. Routing factors'!Y275*'7. Network costs'!$L$266</f>
        <v>0</v>
      </c>
      <c r="Z245" s="485">
        <f>'8. Routing factors'!Z275*'7. Network costs'!$L$267</f>
        <v>0</v>
      </c>
      <c r="AA245" s="485">
        <f>'8. Routing factors'!AA275*'7. Network costs'!$L$268</f>
        <v>0</v>
      </c>
      <c r="AB245" s="485">
        <f>'8. Routing factors'!AB275*'7. Network costs'!$L$269</f>
        <v>0</v>
      </c>
      <c r="AC245" s="485">
        <f>'8. Routing factors'!AC275*'7. Network costs'!$L$270</f>
        <v>0</v>
      </c>
      <c r="AD245" s="485">
        <f>'8. Routing factors'!AD275*'7. Network costs'!$L$271</f>
        <v>0</v>
      </c>
      <c r="AE245" s="485">
        <f>'8. Routing factors'!AE275*'7. Network costs'!$L$272</f>
        <v>0</v>
      </c>
      <c r="AF245" s="485">
        <f>'8. Routing factors'!AF275*'7. Network costs'!$L$273</f>
        <v>0</v>
      </c>
      <c r="AG245" s="485">
        <f>'8. Routing factors'!AG275*'7. Network costs'!$L$274</f>
        <v>0</v>
      </c>
      <c r="AH245" s="485">
        <f>'8. Routing factors'!AH275*'7. Network costs'!$L$275</f>
        <v>0</v>
      </c>
      <c r="AI245" s="485">
        <f>'8. Routing factors'!AI275*'7. Network costs'!$L$276</f>
        <v>0</v>
      </c>
      <c r="AJ245" s="485">
        <f>'8. Routing factors'!AJ275*'7. Network costs'!$L$277</f>
        <v>0</v>
      </c>
      <c r="AK245" s="485">
        <f>'8. Routing factors'!AK275*'7. Network costs'!$L$278</f>
        <v>0</v>
      </c>
      <c r="AL245" s="485">
        <f>'8. Routing factors'!AL275*'7. Network costs'!$L$279</f>
        <v>0</v>
      </c>
      <c r="AM245" s="485">
        <f>'8. Routing factors'!AM275*'7. Network costs'!$L$280</f>
        <v>0</v>
      </c>
      <c r="AN245" s="485">
        <f>'8. Routing factors'!AN275*'7. Network costs'!$L$281</f>
        <v>0</v>
      </c>
      <c r="AO245" s="485">
        <f>'8. Routing factors'!AO275*'7. Network costs'!$L$282</f>
        <v>0</v>
      </c>
      <c r="AP245" s="485">
        <f>'8. Routing factors'!AP275*'7. Network costs'!$L$283</f>
        <v>0</v>
      </c>
      <c r="AQ245" s="485">
        <f>'8. Routing factors'!AQ275*'7. Network costs'!$L$284</f>
        <v>0</v>
      </c>
      <c r="AR245" s="485">
        <f>'8. Routing factors'!AR275*'7. Network costs'!$L$285</f>
        <v>0</v>
      </c>
      <c r="AS245" s="485">
        <f>'8. Routing factors'!AS275*'7. Network costs'!$L$286</f>
        <v>0</v>
      </c>
      <c r="AT245" s="485">
        <f>'8. Routing factors'!AT275*'7. Network costs'!$L$287</f>
        <v>0</v>
      </c>
      <c r="AU245" s="485">
        <f>'8. Routing factors'!AU275*'7. Network costs'!$L$288</f>
        <v>0</v>
      </c>
      <c r="AV245" s="485">
        <f>'8. Routing factors'!AV275*'7. Network costs'!$L$289</f>
        <v>0</v>
      </c>
      <c r="AW245" s="485">
        <f>'8. Routing factors'!AW275*'7. Network costs'!$L$290</f>
        <v>0</v>
      </c>
      <c r="AX245" s="485">
        <f>'8. Routing factors'!AX275*'7. Network costs'!$L$291</f>
        <v>0</v>
      </c>
      <c r="AY245" s="485">
        <f>'8. Routing factors'!AY275*'7. Network costs'!$L$292</f>
        <v>0</v>
      </c>
      <c r="AZ245" s="485">
        <f>'8. Routing factors'!AZ275*'7. Network costs'!$L$293</f>
        <v>0</v>
      </c>
      <c r="BA245" s="485">
        <f>'8. Routing factors'!BA275*'7. Network costs'!$L$294</f>
        <v>0</v>
      </c>
      <c r="BB245" s="485">
        <f>'8. Routing factors'!BB275*'7. Network costs'!$L$295</f>
        <v>0</v>
      </c>
      <c r="BC245" s="485">
        <f>'8. Routing factors'!BC275*'7. Network costs'!$L$296</f>
        <v>0</v>
      </c>
      <c r="BD245" s="485">
        <f>'8. Routing factors'!BD275*'7. Network costs'!$L$297</f>
        <v>0</v>
      </c>
      <c r="BE245" s="485">
        <f>'8. Routing factors'!BE275*'7. Network costs'!$L$298</f>
        <v>0</v>
      </c>
      <c r="BF245" s="485">
        <f>'8. Routing factors'!BF275*'7. Network costs'!$L$299</f>
        <v>0</v>
      </c>
      <c r="BG245" s="485">
        <f>'8. Routing factors'!BG275*'7. Network costs'!$L$300</f>
        <v>0</v>
      </c>
      <c r="BH245" s="245"/>
      <c r="BI245" s="351">
        <f t="shared" si="37"/>
        <v>0</v>
      </c>
      <c r="BJ245" s="486">
        <f>'2. Traffic'!L228</f>
        <v>0</v>
      </c>
      <c r="BK245" s="487" t="str">
        <f t="shared" si="38"/>
        <v/>
      </c>
    </row>
    <row r="246" spans="3:63" s="503" customFormat="1">
      <c r="C246" s="256" t="str">
        <f t="shared" si="36"/>
        <v>S23</v>
      </c>
      <c r="D246" s="256" t="str">
        <f t="shared" si="36"/>
        <v>OTHER: complete as required</v>
      </c>
      <c r="E246" s="485">
        <f>'8. Routing factors'!E276*'7. Network costs'!$L$246</f>
        <v>0</v>
      </c>
      <c r="F246" s="485">
        <f>'8. Routing factors'!F276*'7. Network costs'!$L$247</f>
        <v>0</v>
      </c>
      <c r="G246" s="485">
        <f>'8. Routing factors'!G276*'7. Network costs'!$L$248</f>
        <v>0</v>
      </c>
      <c r="H246" s="485">
        <f>'8. Routing factors'!H276*'7. Network costs'!$L$249</f>
        <v>0</v>
      </c>
      <c r="I246" s="485">
        <f>'8. Routing factors'!I276*'7. Network costs'!$L$250</f>
        <v>0</v>
      </c>
      <c r="J246" s="485">
        <f>'8. Routing factors'!J276*'7. Network costs'!$L$251</f>
        <v>0</v>
      </c>
      <c r="K246" s="485">
        <f>'8. Routing factors'!K276*'7. Network costs'!$L$252</f>
        <v>0</v>
      </c>
      <c r="L246" s="485">
        <f>'8. Routing factors'!L276*'7. Network costs'!$L$253</f>
        <v>0</v>
      </c>
      <c r="M246" s="485">
        <f>'8. Routing factors'!M276*'7. Network costs'!$L$254</f>
        <v>0</v>
      </c>
      <c r="N246" s="485">
        <f>'8. Routing factors'!N276*'7. Network costs'!$L$255</f>
        <v>0</v>
      </c>
      <c r="O246" s="485">
        <f>'8. Routing factors'!O276*'7. Network costs'!$L$256</f>
        <v>0</v>
      </c>
      <c r="P246" s="485">
        <f>'8. Routing factors'!P276*'7. Network costs'!$L$257</f>
        <v>0</v>
      </c>
      <c r="Q246" s="485">
        <f>'8. Routing factors'!Q276*'7. Network costs'!$L$258</f>
        <v>0</v>
      </c>
      <c r="R246" s="485">
        <f>'8. Routing factors'!R276*'7. Network costs'!$L$259</f>
        <v>0</v>
      </c>
      <c r="S246" s="485">
        <f>'8. Routing factors'!S276*'7. Network costs'!$L$260</f>
        <v>0</v>
      </c>
      <c r="T246" s="485">
        <f>'8. Routing factors'!T276*'7. Network costs'!$L$261</f>
        <v>0</v>
      </c>
      <c r="U246" s="485">
        <f>'8. Routing factors'!U276*'7. Network costs'!$L$262</f>
        <v>0</v>
      </c>
      <c r="V246" s="485">
        <f>'8. Routing factors'!V276*'7. Network costs'!$L$263</f>
        <v>0</v>
      </c>
      <c r="W246" s="485">
        <f>'8. Routing factors'!W276*'7. Network costs'!$L$264</f>
        <v>0</v>
      </c>
      <c r="X246" s="485">
        <f>'8. Routing factors'!X276*'7. Network costs'!$L$265</f>
        <v>0</v>
      </c>
      <c r="Y246" s="485">
        <f>'8. Routing factors'!Y276*'7. Network costs'!$L$266</f>
        <v>0</v>
      </c>
      <c r="Z246" s="485">
        <f>'8. Routing factors'!Z276*'7. Network costs'!$L$267</f>
        <v>0</v>
      </c>
      <c r="AA246" s="485">
        <f>'8. Routing factors'!AA276*'7. Network costs'!$L$268</f>
        <v>0</v>
      </c>
      <c r="AB246" s="485">
        <f>'8. Routing factors'!AB276*'7. Network costs'!$L$269</f>
        <v>0</v>
      </c>
      <c r="AC246" s="485">
        <f>'8. Routing factors'!AC276*'7. Network costs'!$L$270</f>
        <v>0</v>
      </c>
      <c r="AD246" s="485">
        <f>'8. Routing factors'!AD276*'7. Network costs'!$L$271</f>
        <v>0</v>
      </c>
      <c r="AE246" s="485">
        <f>'8. Routing factors'!AE276*'7. Network costs'!$L$272</f>
        <v>0</v>
      </c>
      <c r="AF246" s="485">
        <f>'8. Routing factors'!AF276*'7. Network costs'!$L$273</f>
        <v>0</v>
      </c>
      <c r="AG246" s="485">
        <f>'8. Routing factors'!AG276*'7. Network costs'!$L$274</f>
        <v>0</v>
      </c>
      <c r="AH246" s="485">
        <f>'8. Routing factors'!AH276*'7. Network costs'!$L$275</f>
        <v>0</v>
      </c>
      <c r="AI246" s="485">
        <f>'8. Routing factors'!AI276*'7. Network costs'!$L$276</f>
        <v>0</v>
      </c>
      <c r="AJ246" s="485">
        <f>'8. Routing factors'!AJ276*'7. Network costs'!$L$277</f>
        <v>0</v>
      </c>
      <c r="AK246" s="485">
        <f>'8. Routing factors'!AK276*'7. Network costs'!$L$278</f>
        <v>0</v>
      </c>
      <c r="AL246" s="485">
        <f>'8. Routing factors'!AL276*'7. Network costs'!$L$279</f>
        <v>0</v>
      </c>
      <c r="AM246" s="485">
        <f>'8. Routing factors'!AM276*'7. Network costs'!$L$280</f>
        <v>0</v>
      </c>
      <c r="AN246" s="485">
        <f>'8. Routing factors'!AN276*'7. Network costs'!$L$281</f>
        <v>0</v>
      </c>
      <c r="AO246" s="485">
        <f>'8. Routing factors'!AO276*'7. Network costs'!$L$282</f>
        <v>0</v>
      </c>
      <c r="AP246" s="485">
        <f>'8. Routing factors'!AP276*'7. Network costs'!$L$283</f>
        <v>0</v>
      </c>
      <c r="AQ246" s="485">
        <f>'8. Routing factors'!AQ276*'7. Network costs'!$L$284</f>
        <v>0</v>
      </c>
      <c r="AR246" s="485">
        <f>'8. Routing factors'!AR276*'7. Network costs'!$L$285</f>
        <v>0</v>
      </c>
      <c r="AS246" s="485">
        <f>'8. Routing factors'!AS276*'7. Network costs'!$L$286</f>
        <v>0</v>
      </c>
      <c r="AT246" s="485">
        <f>'8. Routing factors'!AT276*'7. Network costs'!$L$287</f>
        <v>0</v>
      </c>
      <c r="AU246" s="485">
        <f>'8. Routing factors'!AU276*'7. Network costs'!$L$288</f>
        <v>0</v>
      </c>
      <c r="AV246" s="485">
        <f>'8. Routing factors'!AV276*'7. Network costs'!$L$289</f>
        <v>0</v>
      </c>
      <c r="AW246" s="485">
        <f>'8. Routing factors'!AW276*'7. Network costs'!$L$290</f>
        <v>0</v>
      </c>
      <c r="AX246" s="485">
        <f>'8. Routing factors'!AX276*'7. Network costs'!$L$291</f>
        <v>0</v>
      </c>
      <c r="AY246" s="485">
        <f>'8. Routing factors'!AY276*'7. Network costs'!$L$292</f>
        <v>0</v>
      </c>
      <c r="AZ246" s="485">
        <f>'8. Routing factors'!AZ276*'7. Network costs'!$L$293</f>
        <v>0</v>
      </c>
      <c r="BA246" s="485">
        <f>'8. Routing factors'!BA276*'7. Network costs'!$L$294</f>
        <v>0</v>
      </c>
      <c r="BB246" s="485">
        <f>'8. Routing factors'!BB276*'7. Network costs'!$L$295</f>
        <v>0</v>
      </c>
      <c r="BC246" s="485">
        <f>'8. Routing factors'!BC276*'7. Network costs'!$L$296</f>
        <v>0</v>
      </c>
      <c r="BD246" s="485">
        <f>'8. Routing factors'!BD276*'7. Network costs'!$L$297</f>
        <v>0</v>
      </c>
      <c r="BE246" s="485">
        <f>'8. Routing factors'!BE276*'7. Network costs'!$L$298</f>
        <v>0</v>
      </c>
      <c r="BF246" s="485">
        <f>'8. Routing factors'!BF276*'7. Network costs'!$L$299</f>
        <v>0</v>
      </c>
      <c r="BG246" s="485">
        <f>'8. Routing factors'!BG276*'7. Network costs'!$L$300</f>
        <v>0</v>
      </c>
      <c r="BH246" s="245"/>
      <c r="BI246" s="351">
        <f t="shared" si="37"/>
        <v>0</v>
      </c>
      <c r="BJ246" s="486">
        <f>'2. Traffic'!L229</f>
        <v>0</v>
      </c>
      <c r="BK246" s="487" t="str">
        <f t="shared" si="38"/>
        <v/>
      </c>
    </row>
    <row r="247" spans="3:63" s="503" customFormat="1">
      <c r="C247" s="256" t="str">
        <f t="shared" si="36"/>
        <v>S24</v>
      </c>
      <c r="D247" s="256" t="str">
        <f t="shared" si="36"/>
        <v>OTHER: complete as required</v>
      </c>
      <c r="E247" s="485">
        <f>'8. Routing factors'!E277*'7. Network costs'!$L$246</f>
        <v>0</v>
      </c>
      <c r="F247" s="485">
        <f>'8. Routing factors'!F277*'7. Network costs'!$L$247</f>
        <v>0</v>
      </c>
      <c r="G247" s="485">
        <f>'8. Routing factors'!G277*'7. Network costs'!$L$248</f>
        <v>0</v>
      </c>
      <c r="H247" s="485">
        <f>'8. Routing factors'!H277*'7. Network costs'!$L$249</f>
        <v>0</v>
      </c>
      <c r="I247" s="485">
        <f>'8. Routing factors'!I277*'7. Network costs'!$L$250</f>
        <v>0</v>
      </c>
      <c r="J247" s="485">
        <f>'8. Routing factors'!J277*'7. Network costs'!$L$251</f>
        <v>0</v>
      </c>
      <c r="K247" s="485">
        <f>'8. Routing factors'!K277*'7. Network costs'!$L$252</f>
        <v>0</v>
      </c>
      <c r="L247" s="485">
        <f>'8. Routing factors'!L277*'7. Network costs'!$L$253</f>
        <v>0</v>
      </c>
      <c r="M247" s="485">
        <f>'8. Routing factors'!M277*'7. Network costs'!$L$254</f>
        <v>0</v>
      </c>
      <c r="N247" s="485">
        <f>'8. Routing factors'!N277*'7. Network costs'!$L$255</f>
        <v>0</v>
      </c>
      <c r="O247" s="485">
        <f>'8. Routing factors'!O277*'7. Network costs'!$L$256</f>
        <v>0</v>
      </c>
      <c r="P247" s="485">
        <f>'8. Routing factors'!P277*'7. Network costs'!$L$257</f>
        <v>0</v>
      </c>
      <c r="Q247" s="485">
        <f>'8. Routing factors'!Q277*'7. Network costs'!$L$258</f>
        <v>0</v>
      </c>
      <c r="R247" s="485">
        <f>'8. Routing factors'!R277*'7. Network costs'!$L$259</f>
        <v>0</v>
      </c>
      <c r="S247" s="485">
        <f>'8. Routing factors'!S277*'7. Network costs'!$L$260</f>
        <v>0</v>
      </c>
      <c r="T247" s="485">
        <f>'8. Routing factors'!T277*'7. Network costs'!$L$261</f>
        <v>0</v>
      </c>
      <c r="U247" s="485">
        <f>'8. Routing factors'!U277*'7. Network costs'!$L$262</f>
        <v>0</v>
      </c>
      <c r="V247" s="485">
        <f>'8. Routing factors'!V277*'7. Network costs'!$L$263</f>
        <v>0</v>
      </c>
      <c r="W247" s="485">
        <f>'8. Routing factors'!W277*'7. Network costs'!$L$264</f>
        <v>0</v>
      </c>
      <c r="X247" s="485">
        <f>'8. Routing factors'!X277*'7. Network costs'!$L$265</f>
        <v>0</v>
      </c>
      <c r="Y247" s="485">
        <f>'8. Routing factors'!Y277*'7. Network costs'!$L$266</f>
        <v>0</v>
      </c>
      <c r="Z247" s="485">
        <f>'8. Routing factors'!Z277*'7. Network costs'!$L$267</f>
        <v>0</v>
      </c>
      <c r="AA247" s="485">
        <f>'8. Routing factors'!AA277*'7. Network costs'!$L$268</f>
        <v>0</v>
      </c>
      <c r="AB247" s="485">
        <f>'8. Routing factors'!AB277*'7. Network costs'!$L$269</f>
        <v>0</v>
      </c>
      <c r="AC247" s="485">
        <f>'8. Routing factors'!AC277*'7. Network costs'!$L$270</f>
        <v>0</v>
      </c>
      <c r="AD247" s="485">
        <f>'8. Routing factors'!AD277*'7. Network costs'!$L$271</f>
        <v>0</v>
      </c>
      <c r="AE247" s="485">
        <f>'8. Routing factors'!AE277*'7. Network costs'!$L$272</f>
        <v>0</v>
      </c>
      <c r="AF247" s="485">
        <f>'8. Routing factors'!AF277*'7. Network costs'!$L$273</f>
        <v>0</v>
      </c>
      <c r="AG247" s="485">
        <f>'8. Routing factors'!AG277*'7. Network costs'!$L$274</f>
        <v>0</v>
      </c>
      <c r="AH247" s="485">
        <f>'8. Routing factors'!AH277*'7. Network costs'!$L$275</f>
        <v>0</v>
      </c>
      <c r="AI247" s="485">
        <f>'8. Routing factors'!AI277*'7. Network costs'!$L$276</f>
        <v>0</v>
      </c>
      <c r="AJ247" s="485">
        <f>'8. Routing factors'!AJ277*'7. Network costs'!$L$277</f>
        <v>0</v>
      </c>
      <c r="AK247" s="485">
        <f>'8. Routing factors'!AK277*'7. Network costs'!$L$278</f>
        <v>0</v>
      </c>
      <c r="AL247" s="485">
        <f>'8. Routing factors'!AL277*'7. Network costs'!$L$279</f>
        <v>0</v>
      </c>
      <c r="AM247" s="485">
        <f>'8. Routing factors'!AM277*'7. Network costs'!$L$280</f>
        <v>0</v>
      </c>
      <c r="AN247" s="485">
        <f>'8. Routing factors'!AN277*'7. Network costs'!$L$281</f>
        <v>0</v>
      </c>
      <c r="AO247" s="485">
        <f>'8. Routing factors'!AO277*'7. Network costs'!$L$282</f>
        <v>0</v>
      </c>
      <c r="AP247" s="485">
        <f>'8. Routing factors'!AP277*'7. Network costs'!$L$283</f>
        <v>0</v>
      </c>
      <c r="AQ247" s="485">
        <f>'8. Routing factors'!AQ277*'7. Network costs'!$L$284</f>
        <v>0</v>
      </c>
      <c r="AR247" s="485">
        <f>'8. Routing factors'!AR277*'7. Network costs'!$L$285</f>
        <v>0</v>
      </c>
      <c r="AS247" s="485">
        <f>'8. Routing factors'!AS277*'7. Network costs'!$L$286</f>
        <v>0</v>
      </c>
      <c r="AT247" s="485">
        <f>'8. Routing factors'!AT277*'7. Network costs'!$L$287</f>
        <v>0</v>
      </c>
      <c r="AU247" s="485">
        <f>'8. Routing factors'!AU277*'7. Network costs'!$L$288</f>
        <v>0</v>
      </c>
      <c r="AV247" s="485">
        <f>'8. Routing factors'!AV277*'7. Network costs'!$L$289</f>
        <v>0</v>
      </c>
      <c r="AW247" s="485">
        <f>'8. Routing factors'!AW277*'7. Network costs'!$L$290</f>
        <v>0</v>
      </c>
      <c r="AX247" s="485">
        <f>'8. Routing factors'!AX277*'7. Network costs'!$L$291</f>
        <v>0</v>
      </c>
      <c r="AY247" s="485">
        <f>'8. Routing factors'!AY277*'7. Network costs'!$L$292</f>
        <v>0</v>
      </c>
      <c r="AZ247" s="485">
        <f>'8. Routing factors'!AZ277*'7. Network costs'!$L$293</f>
        <v>0</v>
      </c>
      <c r="BA247" s="485">
        <f>'8. Routing factors'!BA277*'7. Network costs'!$L$294</f>
        <v>0</v>
      </c>
      <c r="BB247" s="485">
        <f>'8. Routing factors'!BB277*'7. Network costs'!$L$295</f>
        <v>0</v>
      </c>
      <c r="BC247" s="485">
        <f>'8. Routing factors'!BC277*'7. Network costs'!$L$296</f>
        <v>0</v>
      </c>
      <c r="BD247" s="485">
        <f>'8. Routing factors'!BD277*'7. Network costs'!$L$297</f>
        <v>0</v>
      </c>
      <c r="BE247" s="485">
        <f>'8. Routing factors'!BE277*'7. Network costs'!$L$298</f>
        <v>0</v>
      </c>
      <c r="BF247" s="485">
        <f>'8. Routing factors'!BF277*'7. Network costs'!$L$299</f>
        <v>0</v>
      </c>
      <c r="BG247" s="485">
        <f>'8. Routing factors'!BG277*'7. Network costs'!$L$300</f>
        <v>0</v>
      </c>
      <c r="BH247" s="245"/>
      <c r="BI247" s="351">
        <f t="shared" si="37"/>
        <v>0</v>
      </c>
      <c r="BJ247" s="486">
        <f>'2. Traffic'!L230</f>
        <v>0</v>
      </c>
      <c r="BK247" s="487" t="str">
        <f t="shared" si="38"/>
        <v/>
      </c>
    </row>
    <row r="248" spans="3:63" s="503" customFormat="1">
      <c r="C248" s="256" t="str">
        <f t="shared" si="36"/>
        <v>S25</v>
      </c>
      <c r="D248" s="256" t="str">
        <f t="shared" si="36"/>
        <v>OTHER: complete as required</v>
      </c>
      <c r="E248" s="485">
        <f>'8. Routing factors'!E278*'7. Network costs'!$L$246</f>
        <v>0</v>
      </c>
      <c r="F248" s="485">
        <f>'8. Routing factors'!F278*'7. Network costs'!$L$247</f>
        <v>0</v>
      </c>
      <c r="G248" s="485">
        <f>'8. Routing factors'!G278*'7. Network costs'!$L$248</f>
        <v>0</v>
      </c>
      <c r="H248" s="485">
        <f>'8. Routing factors'!H278*'7. Network costs'!$L$249</f>
        <v>0</v>
      </c>
      <c r="I248" s="485">
        <f>'8. Routing factors'!I278*'7. Network costs'!$L$250</f>
        <v>0</v>
      </c>
      <c r="J248" s="485">
        <f>'8. Routing factors'!J278*'7. Network costs'!$L$251</f>
        <v>0</v>
      </c>
      <c r="K248" s="485">
        <f>'8. Routing factors'!K278*'7. Network costs'!$L$252</f>
        <v>0</v>
      </c>
      <c r="L248" s="485">
        <f>'8. Routing factors'!L278*'7. Network costs'!$L$253</f>
        <v>0</v>
      </c>
      <c r="M248" s="485">
        <f>'8. Routing factors'!M278*'7. Network costs'!$L$254</f>
        <v>0</v>
      </c>
      <c r="N248" s="485">
        <f>'8. Routing factors'!N278*'7. Network costs'!$L$255</f>
        <v>0</v>
      </c>
      <c r="O248" s="485">
        <f>'8. Routing factors'!O278*'7. Network costs'!$L$256</f>
        <v>0</v>
      </c>
      <c r="P248" s="485">
        <f>'8. Routing factors'!P278*'7. Network costs'!$L$257</f>
        <v>0</v>
      </c>
      <c r="Q248" s="485">
        <f>'8. Routing factors'!Q278*'7. Network costs'!$L$258</f>
        <v>0</v>
      </c>
      <c r="R248" s="485">
        <f>'8. Routing factors'!R278*'7. Network costs'!$L$259</f>
        <v>0</v>
      </c>
      <c r="S248" s="485">
        <f>'8. Routing factors'!S278*'7. Network costs'!$L$260</f>
        <v>0</v>
      </c>
      <c r="T248" s="485">
        <f>'8. Routing factors'!T278*'7. Network costs'!$L$261</f>
        <v>0</v>
      </c>
      <c r="U248" s="485">
        <f>'8. Routing factors'!U278*'7. Network costs'!$L$262</f>
        <v>0</v>
      </c>
      <c r="V248" s="485">
        <f>'8. Routing factors'!V278*'7. Network costs'!$L$263</f>
        <v>0</v>
      </c>
      <c r="W248" s="485">
        <f>'8. Routing factors'!W278*'7. Network costs'!$L$264</f>
        <v>0</v>
      </c>
      <c r="X248" s="485">
        <f>'8. Routing factors'!X278*'7. Network costs'!$L$265</f>
        <v>0</v>
      </c>
      <c r="Y248" s="485">
        <f>'8. Routing factors'!Y278*'7. Network costs'!$L$266</f>
        <v>0</v>
      </c>
      <c r="Z248" s="485">
        <f>'8. Routing factors'!Z278*'7. Network costs'!$L$267</f>
        <v>0</v>
      </c>
      <c r="AA248" s="485">
        <f>'8. Routing factors'!AA278*'7. Network costs'!$L$268</f>
        <v>0</v>
      </c>
      <c r="AB248" s="485">
        <f>'8. Routing factors'!AB278*'7. Network costs'!$L$269</f>
        <v>0</v>
      </c>
      <c r="AC248" s="485">
        <f>'8. Routing factors'!AC278*'7. Network costs'!$L$270</f>
        <v>0</v>
      </c>
      <c r="AD248" s="485">
        <f>'8. Routing factors'!AD278*'7. Network costs'!$L$271</f>
        <v>0</v>
      </c>
      <c r="AE248" s="485">
        <f>'8. Routing factors'!AE278*'7. Network costs'!$L$272</f>
        <v>0</v>
      </c>
      <c r="AF248" s="485">
        <f>'8. Routing factors'!AF278*'7. Network costs'!$L$273</f>
        <v>0</v>
      </c>
      <c r="AG248" s="485">
        <f>'8. Routing factors'!AG278*'7. Network costs'!$L$274</f>
        <v>0</v>
      </c>
      <c r="AH248" s="485">
        <f>'8. Routing factors'!AH278*'7. Network costs'!$L$275</f>
        <v>0</v>
      </c>
      <c r="AI248" s="485">
        <f>'8. Routing factors'!AI278*'7. Network costs'!$L$276</f>
        <v>0</v>
      </c>
      <c r="AJ248" s="485">
        <f>'8. Routing factors'!AJ278*'7. Network costs'!$L$277</f>
        <v>0</v>
      </c>
      <c r="AK248" s="485">
        <f>'8. Routing factors'!AK278*'7. Network costs'!$L$278</f>
        <v>0</v>
      </c>
      <c r="AL248" s="485">
        <f>'8. Routing factors'!AL278*'7. Network costs'!$L$279</f>
        <v>0</v>
      </c>
      <c r="AM248" s="485">
        <f>'8. Routing factors'!AM278*'7. Network costs'!$L$280</f>
        <v>0</v>
      </c>
      <c r="AN248" s="485">
        <f>'8. Routing factors'!AN278*'7. Network costs'!$L$281</f>
        <v>0</v>
      </c>
      <c r="AO248" s="485">
        <f>'8. Routing factors'!AO278*'7. Network costs'!$L$282</f>
        <v>0</v>
      </c>
      <c r="AP248" s="485">
        <f>'8. Routing factors'!AP278*'7. Network costs'!$L$283</f>
        <v>0</v>
      </c>
      <c r="AQ248" s="485">
        <f>'8. Routing factors'!AQ278*'7. Network costs'!$L$284</f>
        <v>0</v>
      </c>
      <c r="AR248" s="485">
        <f>'8. Routing factors'!AR278*'7. Network costs'!$L$285</f>
        <v>0</v>
      </c>
      <c r="AS248" s="485">
        <f>'8. Routing factors'!AS278*'7. Network costs'!$L$286</f>
        <v>0</v>
      </c>
      <c r="AT248" s="485">
        <f>'8. Routing factors'!AT278*'7. Network costs'!$L$287</f>
        <v>0</v>
      </c>
      <c r="AU248" s="485">
        <f>'8. Routing factors'!AU278*'7. Network costs'!$L$288</f>
        <v>0</v>
      </c>
      <c r="AV248" s="485">
        <f>'8. Routing factors'!AV278*'7. Network costs'!$L$289</f>
        <v>0</v>
      </c>
      <c r="AW248" s="485">
        <f>'8. Routing factors'!AW278*'7. Network costs'!$L$290</f>
        <v>0</v>
      </c>
      <c r="AX248" s="485">
        <f>'8. Routing factors'!AX278*'7. Network costs'!$L$291</f>
        <v>0</v>
      </c>
      <c r="AY248" s="485">
        <f>'8. Routing factors'!AY278*'7. Network costs'!$L$292</f>
        <v>0</v>
      </c>
      <c r="AZ248" s="485">
        <f>'8. Routing factors'!AZ278*'7. Network costs'!$L$293</f>
        <v>0</v>
      </c>
      <c r="BA248" s="485">
        <f>'8. Routing factors'!BA278*'7. Network costs'!$L$294</f>
        <v>0</v>
      </c>
      <c r="BB248" s="485">
        <f>'8. Routing factors'!BB278*'7. Network costs'!$L$295</f>
        <v>0</v>
      </c>
      <c r="BC248" s="485">
        <f>'8. Routing factors'!BC278*'7. Network costs'!$L$296</f>
        <v>0</v>
      </c>
      <c r="BD248" s="485">
        <f>'8. Routing factors'!BD278*'7. Network costs'!$L$297</f>
        <v>0</v>
      </c>
      <c r="BE248" s="485">
        <f>'8. Routing factors'!BE278*'7. Network costs'!$L$298</f>
        <v>0</v>
      </c>
      <c r="BF248" s="485">
        <f>'8. Routing factors'!BF278*'7. Network costs'!$L$299</f>
        <v>0</v>
      </c>
      <c r="BG248" s="485">
        <f>'8. Routing factors'!BG278*'7. Network costs'!$L$300</f>
        <v>0</v>
      </c>
      <c r="BH248" s="245"/>
      <c r="BI248" s="351">
        <f t="shared" si="37"/>
        <v>0</v>
      </c>
      <c r="BJ248" s="486">
        <f>'2. Traffic'!L231</f>
        <v>0</v>
      </c>
      <c r="BK248" s="487" t="str">
        <f t="shared" si="38"/>
        <v/>
      </c>
    </row>
    <row r="249" spans="3:63" s="503" customFormat="1">
      <c r="C249" s="256" t="str">
        <f t="shared" si="36"/>
        <v>S26</v>
      </c>
      <c r="D249" s="256" t="str">
        <f t="shared" si="36"/>
        <v>OTHER: complete as required</v>
      </c>
      <c r="E249" s="485">
        <f>'8. Routing factors'!E279*'7. Network costs'!$L$246</f>
        <v>0</v>
      </c>
      <c r="F249" s="485">
        <f>'8. Routing factors'!F279*'7. Network costs'!$L$247</f>
        <v>0</v>
      </c>
      <c r="G249" s="485">
        <f>'8. Routing factors'!G279*'7. Network costs'!$L$248</f>
        <v>0</v>
      </c>
      <c r="H249" s="485">
        <f>'8. Routing factors'!H279*'7. Network costs'!$L$249</f>
        <v>0</v>
      </c>
      <c r="I249" s="485">
        <f>'8. Routing factors'!I279*'7. Network costs'!$L$250</f>
        <v>0</v>
      </c>
      <c r="J249" s="485">
        <f>'8. Routing factors'!J279*'7. Network costs'!$L$251</f>
        <v>0</v>
      </c>
      <c r="K249" s="485">
        <f>'8. Routing factors'!K279*'7. Network costs'!$L$252</f>
        <v>0</v>
      </c>
      <c r="L249" s="485">
        <f>'8. Routing factors'!L279*'7. Network costs'!$L$253</f>
        <v>0</v>
      </c>
      <c r="M249" s="485">
        <f>'8. Routing factors'!M279*'7. Network costs'!$L$254</f>
        <v>0</v>
      </c>
      <c r="N249" s="485">
        <f>'8. Routing factors'!N279*'7. Network costs'!$L$255</f>
        <v>0</v>
      </c>
      <c r="O249" s="485">
        <f>'8. Routing factors'!O279*'7. Network costs'!$L$256</f>
        <v>0</v>
      </c>
      <c r="P249" s="485">
        <f>'8. Routing factors'!P279*'7. Network costs'!$L$257</f>
        <v>0</v>
      </c>
      <c r="Q249" s="485">
        <f>'8. Routing factors'!Q279*'7. Network costs'!$L$258</f>
        <v>0</v>
      </c>
      <c r="R249" s="485">
        <f>'8. Routing factors'!R279*'7. Network costs'!$L$259</f>
        <v>0</v>
      </c>
      <c r="S249" s="485">
        <f>'8. Routing factors'!S279*'7. Network costs'!$L$260</f>
        <v>0</v>
      </c>
      <c r="T249" s="485">
        <f>'8. Routing factors'!T279*'7. Network costs'!$L$261</f>
        <v>0</v>
      </c>
      <c r="U249" s="485">
        <f>'8. Routing factors'!U279*'7. Network costs'!$L$262</f>
        <v>0</v>
      </c>
      <c r="V249" s="485">
        <f>'8. Routing factors'!V279*'7. Network costs'!$L$263</f>
        <v>0</v>
      </c>
      <c r="W249" s="485">
        <f>'8. Routing factors'!W279*'7. Network costs'!$L$264</f>
        <v>0</v>
      </c>
      <c r="X249" s="485">
        <f>'8. Routing factors'!X279*'7. Network costs'!$L$265</f>
        <v>0</v>
      </c>
      <c r="Y249" s="485">
        <f>'8. Routing factors'!Y279*'7. Network costs'!$L$266</f>
        <v>0</v>
      </c>
      <c r="Z249" s="485">
        <f>'8. Routing factors'!Z279*'7. Network costs'!$L$267</f>
        <v>0</v>
      </c>
      <c r="AA249" s="485">
        <f>'8. Routing factors'!AA279*'7. Network costs'!$L$268</f>
        <v>0</v>
      </c>
      <c r="AB249" s="485">
        <f>'8. Routing factors'!AB279*'7. Network costs'!$L$269</f>
        <v>0</v>
      </c>
      <c r="AC249" s="485">
        <f>'8. Routing factors'!AC279*'7. Network costs'!$L$270</f>
        <v>0</v>
      </c>
      <c r="AD249" s="485">
        <f>'8. Routing factors'!AD279*'7. Network costs'!$L$271</f>
        <v>0</v>
      </c>
      <c r="AE249" s="485">
        <f>'8. Routing factors'!AE279*'7. Network costs'!$L$272</f>
        <v>0</v>
      </c>
      <c r="AF249" s="485">
        <f>'8. Routing factors'!AF279*'7. Network costs'!$L$273</f>
        <v>0</v>
      </c>
      <c r="AG249" s="485">
        <f>'8. Routing factors'!AG279*'7. Network costs'!$L$274</f>
        <v>0</v>
      </c>
      <c r="AH249" s="485">
        <f>'8. Routing factors'!AH279*'7. Network costs'!$L$275</f>
        <v>0</v>
      </c>
      <c r="AI249" s="485">
        <f>'8. Routing factors'!AI279*'7. Network costs'!$L$276</f>
        <v>0</v>
      </c>
      <c r="AJ249" s="485">
        <f>'8. Routing factors'!AJ279*'7. Network costs'!$L$277</f>
        <v>0</v>
      </c>
      <c r="AK249" s="485">
        <f>'8. Routing factors'!AK279*'7. Network costs'!$L$278</f>
        <v>0</v>
      </c>
      <c r="AL249" s="485">
        <f>'8. Routing factors'!AL279*'7. Network costs'!$L$279</f>
        <v>0</v>
      </c>
      <c r="AM249" s="485">
        <f>'8. Routing factors'!AM279*'7. Network costs'!$L$280</f>
        <v>0</v>
      </c>
      <c r="AN249" s="485">
        <f>'8. Routing factors'!AN279*'7. Network costs'!$L$281</f>
        <v>0</v>
      </c>
      <c r="AO249" s="485">
        <f>'8. Routing factors'!AO279*'7. Network costs'!$L$282</f>
        <v>0</v>
      </c>
      <c r="AP249" s="485">
        <f>'8. Routing factors'!AP279*'7. Network costs'!$L$283</f>
        <v>0</v>
      </c>
      <c r="AQ249" s="485">
        <f>'8. Routing factors'!AQ279*'7. Network costs'!$L$284</f>
        <v>0</v>
      </c>
      <c r="AR249" s="485">
        <f>'8. Routing factors'!AR279*'7. Network costs'!$L$285</f>
        <v>0</v>
      </c>
      <c r="AS249" s="485">
        <f>'8. Routing factors'!AS279*'7. Network costs'!$L$286</f>
        <v>0</v>
      </c>
      <c r="AT249" s="485">
        <f>'8. Routing factors'!AT279*'7. Network costs'!$L$287</f>
        <v>0</v>
      </c>
      <c r="AU249" s="485">
        <f>'8. Routing factors'!AU279*'7. Network costs'!$L$288</f>
        <v>0</v>
      </c>
      <c r="AV249" s="485">
        <f>'8. Routing factors'!AV279*'7. Network costs'!$L$289</f>
        <v>0</v>
      </c>
      <c r="AW249" s="485">
        <f>'8. Routing factors'!AW279*'7. Network costs'!$L$290</f>
        <v>0</v>
      </c>
      <c r="AX249" s="485">
        <f>'8. Routing factors'!AX279*'7. Network costs'!$L$291</f>
        <v>0</v>
      </c>
      <c r="AY249" s="485">
        <f>'8. Routing factors'!AY279*'7. Network costs'!$L$292</f>
        <v>0</v>
      </c>
      <c r="AZ249" s="485">
        <f>'8. Routing factors'!AZ279*'7. Network costs'!$L$293</f>
        <v>0</v>
      </c>
      <c r="BA249" s="485">
        <f>'8. Routing factors'!BA279*'7. Network costs'!$L$294</f>
        <v>0</v>
      </c>
      <c r="BB249" s="485">
        <f>'8. Routing factors'!BB279*'7. Network costs'!$L$295</f>
        <v>0</v>
      </c>
      <c r="BC249" s="485">
        <f>'8. Routing factors'!BC279*'7. Network costs'!$L$296</f>
        <v>0</v>
      </c>
      <c r="BD249" s="485">
        <f>'8. Routing factors'!BD279*'7. Network costs'!$L$297</f>
        <v>0</v>
      </c>
      <c r="BE249" s="485">
        <f>'8. Routing factors'!BE279*'7. Network costs'!$L$298</f>
        <v>0</v>
      </c>
      <c r="BF249" s="485">
        <f>'8. Routing factors'!BF279*'7. Network costs'!$L$299</f>
        <v>0</v>
      </c>
      <c r="BG249" s="485">
        <f>'8. Routing factors'!BG279*'7. Network costs'!$L$300</f>
        <v>0</v>
      </c>
      <c r="BH249" s="245"/>
      <c r="BI249" s="351">
        <f t="shared" si="37"/>
        <v>0</v>
      </c>
      <c r="BJ249" s="486">
        <f>'2. Traffic'!L232</f>
        <v>0</v>
      </c>
      <c r="BK249" s="487" t="str">
        <f t="shared" si="38"/>
        <v/>
      </c>
    </row>
    <row r="250" spans="3:63" s="503" customFormat="1">
      <c r="C250" s="256" t="str">
        <f t="shared" si="36"/>
        <v>S27</v>
      </c>
      <c r="D250" s="256" t="str">
        <f t="shared" si="36"/>
        <v>OTHER: complete as required</v>
      </c>
      <c r="E250" s="485">
        <f>'8. Routing factors'!E280*'7. Network costs'!$L$246</f>
        <v>0</v>
      </c>
      <c r="F250" s="485">
        <f>'8. Routing factors'!F280*'7. Network costs'!$L$247</f>
        <v>0</v>
      </c>
      <c r="G250" s="485">
        <f>'8. Routing factors'!G280*'7. Network costs'!$L$248</f>
        <v>0</v>
      </c>
      <c r="H250" s="485">
        <f>'8. Routing factors'!H280*'7. Network costs'!$L$249</f>
        <v>0</v>
      </c>
      <c r="I250" s="485">
        <f>'8. Routing factors'!I280*'7. Network costs'!$L$250</f>
        <v>0</v>
      </c>
      <c r="J250" s="485">
        <f>'8. Routing factors'!J280*'7. Network costs'!$L$251</f>
        <v>0</v>
      </c>
      <c r="K250" s="485">
        <f>'8. Routing factors'!K280*'7. Network costs'!$L$252</f>
        <v>0</v>
      </c>
      <c r="L250" s="485">
        <f>'8. Routing factors'!L280*'7. Network costs'!$L$253</f>
        <v>0</v>
      </c>
      <c r="M250" s="485">
        <f>'8. Routing factors'!M280*'7. Network costs'!$L$254</f>
        <v>0</v>
      </c>
      <c r="N250" s="485">
        <f>'8. Routing factors'!N280*'7. Network costs'!$L$255</f>
        <v>0</v>
      </c>
      <c r="O250" s="485">
        <f>'8. Routing factors'!O280*'7. Network costs'!$L$256</f>
        <v>0</v>
      </c>
      <c r="P250" s="485">
        <f>'8. Routing factors'!P280*'7. Network costs'!$L$257</f>
        <v>0</v>
      </c>
      <c r="Q250" s="485">
        <f>'8. Routing factors'!Q280*'7. Network costs'!$L$258</f>
        <v>0</v>
      </c>
      <c r="R250" s="485">
        <f>'8. Routing factors'!R280*'7. Network costs'!$L$259</f>
        <v>0</v>
      </c>
      <c r="S250" s="485">
        <f>'8. Routing factors'!S280*'7. Network costs'!$L$260</f>
        <v>0</v>
      </c>
      <c r="T250" s="485">
        <f>'8. Routing factors'!T280*'7. Network costs'!$L$261</f>
        <v>0</v>
      </c>
      <c r="U250" s="485">
        <f>'8. Routing factors'!U280*'7. Network costs'!$L$262</f>
        <v>0</v>
      </c>
      <c r="V250" s="485">
        <f>'8. Routing factors'!V280*'7. Network costs'!$L$263</f>
        <v>0</v>
      </c>
      <c r="W250" s="485">
        <f>'8. Routing factors'!W280*'7. Network costs'!$L$264</f>
        <v>0</v>
      </c>
      <c r="X250" s="485">
        <f>'8. Routing factors'!X280*'7. Network costs'!$L$265</f>
        <v>0</v>
      </c>
      <c r="Y250" s="485">
        <f>'8. Routing factors'!Y280*'7. Network costs'!$L$266</f>
        <v>0</v>
      </c>
      <c r="Z250" s="485">
        <f>'8. Routing factors'!Z280*'7. Network costs'!$L$267</f>
        <v>0</v>
      </c>
      <c r="AA250" s="485">
        <f>'8. Routing factors'!AA280*'7. Network costs'!$L$268</f>
        <v>0</v>
      </c>
      <c r="AB250" s="485">
        <f>'8. Routing factors'!AB280*'7. Network costs'!$L$269</f>
        <v>0</v>
      </c>
      <c r="AC250" s="485">
        <f>'8. Routing factors'!AC280*'7. Network costs'!$L$270</f>
        <v>0</v>
      </c>
      <c r="AD250" s="485">
        <f>'8. Routing factors'!AD280*'7. Network costs'!$L$271</f>
        <v>0</v>
      </c>
      <c r="AE250" s="485">
        <f>'8. Routing factors'!AE280*'7. Network costs'!$L$272</f>
        <v>0</v>
      </c>
      <c r="AF250" s="485">
        <f>'8. Routing factors'!AF280*'7. Network costs'!$L$273</f>
        <v>0</v>
      </c>
      <c r="AG250" s="485">
        <f>'8. Routing factors'!AG280*'7. Network costs'!$L$274</f>
        <v>0</v>
      </c>
      <c r="AH250" s="485">
        <f>'8. Routing factors'!AH280*'7. Network costs'!$L$275</f>
        <v>0</v>
      </c>
      <c r="AI250" s="485">
        <f>'8. Routing factors'!AI280*'7. Network costs'!$L$276</f>
        <v>0</v>
      </c>
      <c r="AJ250" s="485">
        <f>'8. Routing factors'!AJ280*'7. Network costs'!$L$277</f>
        <v>0</v>
      </c>
      <c r="AK250" s="485">
        <f>'8. Routing factors'!AK280*'7. Network costs'!$L$278</f>
        <v>0</v>
      </c>
      <c r="AL250" s="485">
        <f>'8. Routing factors'!AL280*'7. Network costs'!$L$279</f>
        <v>0</v>
      </c>
      <c r="AM250" s="485">
        <f>'8. Routing factors'!AM280*'7. Network costs'!$L$280</f>
        <v>0</v>
      </c>
      <c r="AN250" s="485">
        <f>'8. Routing factors'!AN280*'7. Network costs'!$L$281</f>
        <v>0</v>
      </c>
      <c r="AO250" s="485">
        <f>'8. Routing factors'!AO280*'7. Network costs'!$L$282</f>
        <v>0</v>
      </c>
      <c r="AP250" s="485">
        <f>'8. Routing factors'!AP280*'7. Network costs'!$L$283</f>
        <v>0</v>
      </c>
      <c r="AQ250" s="485">
        <f>'8. Routing factors'!AQ280*'7. Network costs'!$L$284</f>
        <v>0</v>
      </c>
      <c r="AR250" s="485">
        <f>'8. Routing factors'!AR280*'7. Network costs'!$L$285</f>
        <v>0</v>
      </c>
      <c r="AS250" s="485">
        <f>'8. Routing factors'!AS280*'7. Network costs'!$L$286</f>
        <v>0</v>
      </c>
      <c r="AT250" s="485">
        <f>'8. Routing factors'!AT280*'7. Network costs'!$L$287</f>
        <v>0</v>
      </c>
      <c r="AU250" s="485">
        <f>'8. Routing factors'!AU280*'7. Network costs'!$L$288</f>
        <v>0</v>
      </c>
      <c r="AV250" s="485">
        <f>'8. Routing factors'!AV280*'7. Network costs'!$L$289</f>
        <v>0</v>
      </c>
      <c r="AW250" s="485">
        <f>'8. Routing factors'!AW280*'7. Network costs'!$L$290</f>
        <v>0</v>
      </c>
      <c r="AX250" s="485">
        <f>'8. Routing factors'!AX280*'7. Network costs'!$L$291</f>
        <v>0</v>
      </c>
      <c r="AY250" s="485">
        <f>'8. Routing factors'!AY280*'7. Network costs'!$L$292</f>
        <v>0</v>
      </c>
      <c r="AZ250" s="485">
        <f>'8. Routing factors'!AZ280*'7. Network costs'!$L$293</f>
        <v>0</v>
      </c>
      <c r="BA250" s="485">
        <f>'8. Routing factors'!BA280*'7. Network costs'!$L$294</f>
        <v>0</v>
      </c>
      <c r="BB250" s="485">
        <f>'8. Routing factors'!BB280*'7. Network costs'!$L$295</f>
        <v>0</v>
      </c>
      <c r="BC250" s="485">
        <f>'8. Routing factors'!BC280*'7. Network costs'!$L$296</f>
        <v>0</v>
      </c>
      <c r="BD250" s="485">
        <f>'8. Routing factors'!BD280*'7. Network costs'!$L$297</f>
        <v>0</v>
      </c>
      <c r="BE250" s="485">
        <f>'8. Routing factors'!BE280*'7. Network costs'!$L$298</f>
        <v>0</v>
      </c>
      <c r="BF250" s="485">
        <f>'8. Routing factors'!BF280*'7. Network costs'!$L$299</f>
        <v>0</v>
      </c>
      <c r="BG250" s="485">
        <f>'8. Routing factors'!BG280*'7. Network costs'!$L$300</f>
        <v>0</v>
      </c>
      <c r="BH250" s="245"/>
      <c r="BI250" s="351">
        <f t="shared" si="37"/>
        <v>0</v>
      </c>
      <c r="BJ250" s="486">
        <f>'2. Traffic'!L233</f>
        <v>0</v>
      </c>
      <c r="BK250" s="487" t="str">
        <f t="shared" si="38"/>
        <v/>
      </c>
    </row>
    <row r="251" spans="3:63" s="503" customFormat="1">
      <c r="C251" s="256" t="str">
        <f t="shared" si="36"/>
        <v>S28</v>
      </c>
      <c r="D251" s="256" t="str">
        <f t="shared" si="36"/>
        <v>OTHER: complete as required</v>
      </c>
      <c r="E251" s="485">
        <f>'8. Routing factors'!E281*'7. Network costs'!$L$246</f>
        <v>0</v>
      </c>
      <c r="F251" s="485">
        <f>'8. Routing factors'!F281*'7. Network costs'!$L$247</f>
        <v>0</v>
      </c>
      <c r="G251" s="485">
        <f>'8. Routing factors'!G281*'7. Network costs'!$L$248</f>
        <v>0</v>
      </c>
      <c r="H251" s="485">
        <f>'8. Routing factors'!H281*'7. Network costs'!$L$249</f>
        <v>0</v>
      </c>
      <c r="I251" s="485">
        <f>'8. Routing factors'!I281*'7. Network costs'!$L$250</f>
        <v>0</v>
      </c>
      <c r="J251" s="485">
        <f>'8. Routing factors'!J281*'7. Network costs'!$L$251</f>
        <v>0</v>
      </c>
      <c r="K251" s="485">
        <f>'8. Routing factors'!K281*'7. Network costs'!$L$252</f>
        <v>0</v>
      </c>
      <c r="L251" s="485">
        <f>'8. Routing factors'!L281*'7. Network costs'!$L$253</f>
        <v>0</v>
      </c>
      <c r="M251" s="485">
        <f>'8. Routing factors'!M281*'7. Network costs'!$L$254</f>
        <v>0</v>
      </c>
      <c r="N251" s="485">
        <f>'8. Routing factors'!N281*'7. Network costs'!$L$255</f>
        <v>0</v>
      </c>
      <c r="O251" s="485">
        <f>'8. Routing factors'!O281*'7. Network costs'!$L$256</f>
        <v>0</v>
      </c>
      <c r="P251" s="485">
        <f>'8. Routing factors'!P281*'7. Network costs'!$L$257</f>
        <v>0</v>
      </c>
      <c r="Q251" s="485">
        <f>'8. Routing factors'!Q281*'7. Network costs'!$L$258</f>
        <v>0</v>
      </c>
      <c r="R251" s="485">
        <f>'8. Routing factors'!R281*'7. Network costs'!$L$259</f>
        <v>0</v>
      </c>
      <c r="S251" s="485">
        <f>'8. Routing factors'!S281*'7. Network costs'!$L$260</f>
        <v>0</v>
      </c>
      <c r="T251" s="485">
        <f>'8. Routing factors'!T281*'7. Network costs'!$L$261</f>
        <v>0</v>
      </c>
      <c r="U251" s="485">
        <f>'8. Routing factors'!U281*'7. Network costs'!$L$262</f>
        <v>0</v>
      </c>
      <c r="V251" s="485">
        <f>'8. Routing factors'!V281*'7. Network costs'!$L$263</f>
        <v>0</v>
      </c>
      <c r="W251" s="485">
        <f>'8. Routing factors'!W281*'7. Network costs'!$L$264</f>
        <v>0</v>
      </c>
      <c r="X251" s="485">
        <f>'8. Routing factors'!X281*'7. Network costs'!$L$265</f>
        <v>0</v>
      </c>
      <c r="Y251" s="485">
        <f>'8. Routing factors'!Y281*'7. Network costs'!$L$266</f>
        <v>0</v>
      </c>
      <c r="Z251" s="485">
        <f>'8. Routing factors'!Z281*'7. Network costs'!$L$267</f>
        <v>0</v>
      </c>
      <c r="AA251" s="485">
        <f>'8. Routing factors'!AA281*'7. Network costs'!$L$268</f>
        <v>0</v>
      </c>
      <c r="AB251" s="485">
        <f>'8. Routing factors'!AB281*'7. Network costs'!$L$269</f>
        <v>0</v>
      </c>
      <c r="AC251" s="485">
        <f>'8. Routing factors'!AC281*'7. Network costs'!$L$270</f>
        <v>0</v>
      </c>
      <c r="AD251" s="485">
        <f>'8. Routing factors'!AD281*'7. Network costs'!$L$271</f>
        <v>0</v>
      </c>
      <c r="AE251" s="485">
        <f>'8. Routing factors'!AE281*'7. Network costs'!$L$272</f>
        <v>0</v>
      </c>
      <c r="AF251" s="485">
        <f>'8. Routing factors'!AF281*'7. Network costs'!$L$273</f>
        <v>0</v>
      </c>
      <c r="AG251" s="485">
        <f>'8. Routing factors'!AG281*'7. Network costs'!$L$274</f>
        <v>0</v>
      </c>
      <c r="AH251" s="485">
        <f>'8. Routing factors'!AH281*'7. Network costs'!$L$275</f>
        <v>0</v>
      </c>
      <c r="AI251" s="485">
        <f>'8. Routing factors'!AI281*'7. Network costs'!$L$276</f>
        <v>0</v>
      </c>
      <c r="AJ251" s="485">
        <f>'8. Routing factors'!AJ281*'7. Network costs'!$L$277</f>
        <v>0</v>
      </c>
      <c r="AK251" s="485">
        <f>'8. Routing factors'!AK281*'7. Network costs'!$L$278</f>
        <v>0</v>
      </c>
      <c r="AL251" s="485">
        <f>'8. Routing factors'!AL281*'7. Network costs'!$L$279</f>
        <v>0</v>
      </c>
      <c r="AM251" s="485">
        <f>'8. Routing factors'!AM281*'7. Network costs'!$L$280</f>
        <v>0</v>
      </c>
      <c r="AN251" s="485">
        <f>'8. Routing factors'!AN281*'7. Network costs'!$L$281</f>
        <v>0</v>
      </c>
      <c r="AO251" s="485">
        <f>'8. Routing factors'!AO281*'7. Network costs'!$L$282</f>
        <v>0</v>
      </c>
      <c r="AP251" s="485">
        <f>'8. Routing factors'!AP281*'7. Network costs'!$L$283</f>
        <v>0</v>
      </c>
      <c r="AQ251" s="485">
        <f>'8. Routing factors'!AQ281*'7. Network costs'!$L$284</f>
        <v>0</v>
      </c>
      <c r="AR251" s="485">
        <f>'8. Routing factors'!AR281*'7. Network costs'!$L$285</f>
        <v>0</v>
      </c>
      <c r="AS251" s="485">
        <f>'8. Routing factors'!AS281*'7. Network costs'!$L$286</f>
        <v>0</v>
      </c>
      <c r="AT251" s="485">
        <f>'8. Routing factors'!AT281*'7. Network costs'!$L$287</f>
        <v>0</v>
      </c>
      <c r="AU251" s="485">
        <f>'8. Routing factors'!AU281*'7. Network costs'!$L$288</f>
        <v>0</v>
      </c>
      <c r="AV251" s="485">
        <f>'8. Routing factors'!AV281*'7. Network costs'!$L$289</f>
        <v>0</v>
      </c>
      <c r="AW251" s="485">
        <f>'8. Routing factors'!AW281*'7. Network costs'!$L$290</f>
        <v>0</v>
      </c>
      <c r="AX251" s="485">
        <f>'8. Routing factors'!AX281*'7. Network costs'!$L$291</f>
        <v>0</v>
      </c>
      <c r="AY251" s="485">
        <f>'8. Routing factors'!AY281*'7. Network costs'!$L$292</f>
        <v>0</v>
      </c>
      <c r="AZ251" s="485">
        <f>'8. Routing factors'!AZ281*'7. Network costs'!$L$293</f>
        <v>0</v>
      </c>
      <c r="BA251" s="485">
        <f>'8. Routing factors'!BA281*'7. Network costs'!$L$294</f>
        <v>0</v>
      </c>
      <c r="BB251" s="485">
        <f>'8. Routing factors'!BB281*'7. Network costs'!$L$295</f>
        <v>0</v>
      </c>
      <c r="BC251" s="485">
        <f>'8. Routing factors'!BC281*'7. Network costs'!$L$296</f>
        <v>0</v>
      </c>
      <c r="BD251" s="485">
        <f>'8. Routing factors'!BD281*'7. Network costs'!$L$297</f>
        <v>0</v>
      </c>
      <c r="BE251" s="485">
        <f>'8. Routing factors'!BE281*'7. Network costs'!$L$298</f>
        <v>0</v>
      </c>
      <c r="BF251" s="485">
        <f>'8. Routing factors'!BF281*'7. Network costs'!$L$299</f>
        <v>0</v>
      </c>
      <c r="BG251" s="485">
        <f>'8. Routing factors'!BG281*'7. Network costs'!$L$300</f>
        <v>0</v>
      </c>
      <c r="BH251" s="245"/>
      <c r="BI251" s="351">
        <f t="shared" si="37"/>
        <v>0</v>
      </c>
      <c r="BJ251" s="486">
        <f>'2. Traffic'!L234</f>
        <v>0</v>
      </c>
      <c r="BK251" s="487" t="str">
        <f t="shared" si="38"/>
        <v/>
      </c>
    </row>
    <row r="252" spans="3:63" s="503" customFormat="1">
      <c r="C252" s="256" t="str">
        <f t="shared" si="36"/>
        <v>S29</v>
      </c>
      <c r="D252" s="256" t="str">
        <f t="shared" si="36"/>
        <v>OTHER: complete as required</v>
      </c>
      <c r="E252" s="485">
        <f>'8. Routing factors'!E282*'7. Network costs'!$L$246</f>
        <v>0</v>
      </c>
      <c r="F252" s="485">
        <f>'8. Routing factors'!F282*'7. Network costs'!$L$247</f>
        <v>0</v>
      </c>
      <c r="G252" s="485">
        <f>'8. Routing factors'!G282*'7. Network costs'!$L$248</f>
        <v>0</v>
      </c>
      <c r="H252" s="485">
        <f>'8. Routing factors'!H282*'7. Network costs'!$L$249</f>
        <v>0</v>
      </c>
      <c r="I252" s="485">
        <f>'8. Routing factors'!I282*'7. Network costs'!$L$250</f>
        <v>0</v>
      </c>
      <c r="J252" s="485">
        <f>'8. Routing factors'!J282*'7. Network costs'!$L$251</f>
        <v>0</v>
      </c>
      <c r="K252" s="485">
        <f>'8. Routing factors'!K282*'7. Network costs'!$L$252</f>
        <v>0</v>
      </c>
      <c r="L252" s="485">
        <f>'8. Routing factors'!L282*'7. Network costs'!$L$253</f>
        <v>0</v>
      </c>
      <c r="M252" s="485">
        <f>'8. Routing factors'!M282*'7. Network costs'!$L$254</f>
        <v>0</v>
      </c>
      <c r="N252" s="485">
        <f>'8. Routing factors'!N282*'7. Network costs'!$L$255</f>
        <v>0</v>
      </c>
      <c r="O252" s="485">
        <f>'8. Routing factors'!O282*'7. Network costs'!$L$256</f>
        <v>0</v>
      </c>
      <c r="P252" s="485">
        <f>'8. Routing factors'!P282*'7. Network costs'!$L$257</f>
        <v>0</v>
      </c>
      <c r="Q252" s="485">
        <f>'8. Routing factors'!Q282*'7. Network costs'!$L$258</f>
        <v>0</v>
      </c>
      <c r="R252" s="485">
        <f>'8. Routing factors'!R282*'7. Network costs'!$L$259</f>
        <v>0</v>
      </c>
      <c r="S252" s="485">
        <f>'8. Routing factors'!S282*'7. Network costs'!$L$260</f>
        <v>0</v>
      </c>
      <c r="T252" s="485">
        <f>'8. Routing factors'!T282*'7. Network costs'!$L$261</f>
        <v>0</v>
      </c>
      <c r="U252" s="485">
        <f>'8. Routing factors'!U282*'7. Network costs'!$L$262</f>
        <v>0</v>
      </c>
      <c r="V252" s="485">
        <f>'8. Routing factors'!V282*'7. Network costs'!$L$263</f>
        <v>0</v>
      </c>
      <c r="W252" s="485">
        <f>'8. Routing factors'!W282*'7. Network costs'!$L$264</f>
        <v>0</v>
      </c>
      <c r="X252" s="485">
        <f>'8. Routing factors'!X282*'7. Network costs'!$L$265</f>
        <v>0</v>
      </c>
      <c r="Y252" s="485">
        <f>'8. Routing factors'!Y282*'7. Network costs'!$L$266</f>
        <v>0</v>
      </c>
      <c r="Z252" s="485">
        <f>'8. Routing factors'!Z282*'7. Network costs'!$L$267</f>
        <v>0</v>
      </c>
      <c r="AA252" s="485">
        <f>'8. Routing factors'!AA282*'7. Network costs'!$L$268</f>
        <v>0</v>
      </c>
      <c r="AB252" s="485">
        <f>'8. Routing factors'!AB282*'7. Network costs'!$L$269</f>
        <v>0</v>
      </c>
      <c r="AC252" s="485">
        <f>'8. Routing factors'!AC282*'7. Network costs'!$L$270</f>
        <v>0</v>
      </c>
      <c r="AD252" s="485">
        <f>'8. Routing factors'!AD282*'7. Network costs'!$L$271</f>
        <v>0</v>
      </c>
      <c r="AE252" s="485">
        <f>'8. Routing factors'!AE282*'7. Network costs'!$L$272</f>
        <v>0</v>
      </c>
      <c r="AF252" s="485">
        <f>'8. Routing factors'!AF282*'7. Network costs'!$L$273</f>
        <v>0</v>
      </c>
      <c r="AG252" s="485">
        <f>'8. Routing factors'!AG282*'7. Network costs'!$L$274</f>
        <v>0</v>
      </c>
      <c r="AH252" s="485">
        <f>'8. Routing factors'!AH282*'7. Network costs'!$L$275</f>
        <v>0</v>
      </c>
      <c r="AI252" s="485">
        <f>'8. Routing factors'!AI282*'7. Network costs'!$L$276</f>
        <v>0</v>
      </c>
      <c r="AJ252" s="485">
        <f>'8. Routing factors'!AJ282*'7. Network costs'!$L$277</f>
        <v>0</v>
      </c>
      <c r="AK252" s="485">
        <f>'8. Routing factors'!AK282*'7. Network costs'!$L$278</f>
        <v>0</v>
      </c>
      <c r="AL252" s="485">
        <f>'8. Routing factors'!AL282*'7. Network costs'!$L$279</f>
        <v>0</v>
      </c>
      <c r="AM252" s="485">
        <f>'8. Routing factors'!AM282*'7. Network costs'!$L$280</f>
        <v>0</v>
      </c>
      <c r="AN252" s="485">
        <f>'8. Routing factors'!AN282*'7. Network costs'!$L$281</f>
        <v>0</v>
      </c>
      <c r="AO252" s="485">
        <f>'8. Routing factors'!AO282*'7. Network costs'!$L$282</f>
        <v>0</v>
      </c>
      <c r="AP252" s="485">
        <f>'8. Routing factors'!AP282*'7. Network costs'!$L$283</f>
        <v>0</v>
      </c>
      <c r="AQ252" s="485">
        <f>'8. Routing factors'!AQ282*'7. Network costs'!$L$284</f>
        <v>0</v>
      </c>
      <c r="AR252" s="485">
        <f>'8. Routing factors'!AR282*'7. Network costs'!$L$285</f>
        <v>0</v>
      </c>
      <c r="AS252" s="485">
        <f>'8. Routing factors'!AS282*'7. Network costs'!$L$286</f>
        <v>0</v>
      </c>
      <c r="AT252" s="485">
        <f>'8. Routing factors'!AT282*'7. Network costs'!$L$287</f>
        <v>0</v>
      </c>
      <c r="AU252" s="485">
        <f>'8. Routing factors'!AU282*'7. Network costs'!$L$288</f>
        <v>0</v>
      </c>
      <c r="AV252" s="485">
        <f>'8. Routing factors'!AV282*'7. Network costs'!$L$289</f>
        <v>0</v>
      </c>
      <c r="AW252" s="485">
        <f>'8. Routing factors'!AW282*'7. Network costs'!$L$290</f>
        <v>0</v>
      </c>
      <c r="AX252" s="485">
        <f>'8. Routing factors'!AX282*'7. Network costs'!$L$291</f>
        <v>0</v>
      </c>
      <c r="AY252" s="485">
        <f>'8. Routing factors'!AY282*'7. Network costs'!$L$292</f>
        <v>0</v>
      </c>
      <c r="AZ252" s="485">
        <f>'8. Routing factors'!AZ282*'7. Network costs'!$L$293</f>
        <v>0</v>
      </c>
      <c r="BA252" s="485">
        <f>'8. Routing factors'!BA282*'7. Network costs'!$L$294</f>
        <v>0</v>
      </c>
      <c r="BB252" s="485">
        <f>'8. Routing factors'!BB282*'7. Network costs'!$L$295</f>
        <v>0</v>
      </c>
      <c r="BC252" s="485">
        <f>'8. Routing factors'!BC282*'7. Network costs'!$L$296</f>
        <v>0</v>
      </c>
      <c r="BD252" s="485">
        <f>'8. Routing factors'!BD282*'7. Network costs'!$L$297</f>
        <v>0</v>
      </c>
      <c r="BE252" s="485">
        <f>'8. Routing factors'!BE282*'7. Network costs'!$L$298</f>
        <v>0</v>
      </c>
      <c r="BF252" s="485">
        <f>'8. Routing factors'!BF282*'7. Network costs'!$L$299</f>
        <v>0</v>
      </c>
      <c r="BG252" s="485">
        <f>'8. Routing factors'!BG282*'7. Network costs'!$L$300</f>
        <v>0</v>
      </c>
      <c r="BH252" s="245"/>
      <c r="BI252" s="351">
        <f t="shared" si="37"/>
        <v>0</v>
      </c>
      <c r="BJ252" s="486">
        <f>'2. Traffic'!L235</f>
        <v>0</v>
      </c>
      <c r="BK252" s="487" t="str">
        <f t="shared" si="38"/>
        <v/>
      </c>
    </row>
    <row r="253" spans="3:63" s="503" customFormat="1">
      <c r="C253" s="256" t="str">
        <f t="shared" si="36"/>
        <v>S30</v>
      </c>
      <c r="D253" s="256" t="str">
        <f t="shared" si="36"/>
        <v>OTHER: complete as required</v>
      </c>
      <c r="E253" s="485">
        <f>'8. Routing factors'!E283*'7. Network costs'!$L$246</f>
        <v>0</v>
      </c>
      <c r="F253" s="485">
        <f>'8. Routing factors'!F283*'7. Network costs'!$L$247</f>
        <v>0</v>
      </c>
      <c r="G253" s="485">
        <f>'8. Routing factors'!G283*'7. Network costs'!$L$248</f>
        <v>0</v>
      </c>
      <c r="H253" s="485">
        <f>'8. Routing factors'!H283*'7. Network costs'!$L$249</f>
        <v>0</v>
      </c>
      <c r="I253" s="485">
        <f>'8. Routing factors'!I283*'7. Network costs'!$L$250</f>
        <v>0</v>
      </c>
      <c r="J253" s="485">
        <f>'8. Routing factors'!J283*'7. Network costs'!$L$251</f>
        <v>0</v>
      </c>
      <c r="K253" s="485">
        <f>'8. Routing factors'!K283*'7. Network costs'!$L$252</f>
        <v>0</v>
      </c>
      <c r="L253" s="485">
        <f>'8. Routing factors'!L283*'7. Network costs'!$L$253</f>
        <v>0</v>
      </c>
      <c r="M253" s="485">
        <f>'8. Routing factors'!M283*'7. Network costs'!$L$254</f>
        <v>0</v>
      </c>
      <c r="N253" s="485">
        <f>'8. Routing factors'!N283*'7. Network costs'!$L$255</f>
        <v>0</v>
      </c>
      <c r="O253" s="485">
        <f>'8. Routing factors'!O283*'7. Network costs'!$L$256</f>
        <v>0</v>
      </c>
      <c r="P253" s="485">
        <f>'8. Routing factors'!P283*'7. Network costs'!$L$257</f>
        <v>0</v>
      </c>
      <c r="Q253" s="485">
        <f>'8. Routing factors'!Q283*'7. Network costs'!$L$258</f>
        <v>0</v>
      </c>
      <c r="R253" s="485">
        <f>'8. Routing factors'!R283*'7. Network costs'!$L$259</f>
        <v>0</v>
      </c>
      <c r="S253" s="485">
        <f>'8. Routing factors'!S283*'7. Network costs'!$L$260</f>
        <v>0</v>
      </c>
      <c r="T253" s="485">
        <f>'8. Routing factors'!T283*'7. Network costs'!$L$261</f>
        <v>0</v>
      </c>
      <c r="U253" s="485">
        <f>'8. Routing factors'!U283*'7. Network costs'!$L$262</f>
        <v>0</v>
      </c>
      <c r="V253" s="485">
        <f>'8. Routing factors'!V283*'7. Network costs'!$L$263</f>
        <v>0</v>
      </c>
      <c r="W253" s="485">
        <f>'8. Routing factors'!W283*'7. Network costs'!$L$264</f>
        <v>0</v>
      </c>
      <c r="X253" s="485">
        <f>'8. Routing factors'!X283*'7. Network costs'!$L$265</f>
        <v>0</v>
      </c>
      <c r="Y253" s="485">
        <f>'8. Routing factors'!Y283*'7. Network costs'!$L$266</f>
        <v>0</v>
      </c>
      <c r="Z253" s="485">
        <f>'8. Routing factors'!Z283*'7. Network costs'!$L$267</f>
        <v>0</v>
      </c>
      <c r="AA253" s="485">
        <f>'8. Routing factors'!AA283*'7. Network costs'!$L$268</f>
        <v>0</v>
      </c>
      <c r="AB253" s="485">
        <f>'8. Routing factors'!AB283*'7. Network costs'!$L$269</f>
        <v>0</v>
      </c>
      <c r="AC253" s="485">
        <f>'8. Routing factors'!AC283*'7. Network costs'!$L$270</f>
        <v>0</v>
      </c>
      <c r="AD253" s="485">
        <f>'8. Routing factors'!AD283*'7. Network costs'!$L$271</f>
        <v>0</v>
      </c>
      <c r="AE253" s="485">
        <f>'8. Routing factors'!AE283*'7. Network costs'!$L$272</f>
        <v>0</v>
      </c>
      <c r="AF253" s="485">
        <f>'8. Routing factors'!AF283*'7. Network costs'!$L$273</f>
        <v>0</v>
      </c>
      <c r="AG253" s="485">
        <f>'8. Routing factors'!AG283*'7. Network costs'!$L$274</f>
        <v>0</v>
      </c>
      <c r="AH253" s="485">
        <f>'8. Routing factors'!AH283*'7. Network costs'!$L$275</f>
        <v>0</v>
      </c>
      <c r="AI253" s="485">
        <f>'8. Routing factors'!AI283*'7. Network costs'!$L$276</f>
        <v>0</v>
      </c>
      <c r="AJ253" s="485">
        <f>'8. Routing factors'!AJ283*'7. Network costs'!$L$277</f>
        <v>0</v>
      </c>
      <c r="AK253" s="485">
        <f>'8. Routing factors'!AK283*'7. Network costs'!$L$278</f>
        <v>0</v>
      </c>
      <c r="AL253" s="485">
        <f>'8. Routing factors'!AL283*'7. Network costs'!$L$279</f>
        <v>0</v>
      </c>
      <c r="AM253" s="485">
        <f>'8. Routing factors'!AM283*'7. Network costs'!$L$280</f>
        <v>0</v>
      </c>
      <c r="AN253" s="485">
        <f>'8. Routing factors'!AN283*'7. Network costs'!$L$281</f>
        <v>0</v>
      </c>
      <c r="AO253" s="485">
        <f>'8. Routing factors'!AO283*'7. Network costs'!$L$282</f>
        <v>0</v>
      </c>
      <c r="AP253" s="485">
        <f>'8. Routing factors'!AP283*'7. Network costs'!$L$283</f>
        <v>0</v>
      </c>
      <c r="AQ253" s="485">
        <f>'8. Routing factors'!AQ283*'7. Network costs'!$L$284</f>
        <v>0</v>
      </c>
      <c r="AR253" s="485">
        <f>'8. Routing factors'!AR283*'7. Network costs'!$L$285</f>
        <v>0</v>
      </c>
      <c r="AS253" s="485">
        <f>'8. Routing factors'!AS283*'7. Network costs'!$L$286</f>
        <v>0</v>
      </c>
      <c r="AT253" s="485">
        <f>'8. Routing factors'!AT283*'7. Network costs'!$L$287</f>
        <v>0</v>
      </c>
      <c r="AU253" s="485">
        <f>'8. Routing factors'!AU283*'7. Network costs'!$L$288</f>
        <v>0</v>
      </c>
      <c r="AV253" s="485">
        <f>'8. Routing factors'!AV283*'7. Network costs'!$L$289</f>
        <v>0</v>
      </c>
      <c r="AW253" s="485">
        <f>'8. Routing factors'!AW283*'7. Network costs'!$L$290</f>
        <v>0</v>
      </c>
      <c r="AX253" s="485">
        <f>'8. Routing factors'!AX283*'7. Network costs'!$L$291</f>
        <v>0</v>
      </c>
      <c r="AY253" s="485">
        <f>'8. Routing factors'!AY283*'7. Network costs'!$L$292</f>
        <v>0</v>
      </c>
      <c r="AZ253" s="485">
        <f>'8. Routing factors'!AZ283*'7. Network costs'!$L$293</f>
        <v>0</v>
      </c>
      <c r="BA253" s="485">
        <f>'8. Routing factors'!BA283*'7. Network costs'!$L$294</f>
        <v>0</v>
      </c>
      <c r="BB253" s="485">
        <f>'8. Routing factors'!BB283*'7. Network costs'!$L$295</f>
        <v>0</v>
      </c>
      <c r="BC253" s="485">
        <f>'8. Routing factors'!BC283*'7. Network costs'!$L$296</f>
        <v>0</v>
      </c>
      <c r="BD253" s="485">
        <f>'8. Routing factors'!BD283*'7. Network costs'!$L$297</f>
        <v>0</v>
      </c>
      <c r="BE253" s="485">
        <f>'8. Routing factors'!BE283*'7. Network costs'!$L$298</f>
        <v>0</v>
      </c>
      <c r="BF253" s="485">
        <f>'8. Routing factors'!BF283*'7. Network costs'!$L$299</f>
        <v>0</v>
      </c>
      <c r="BG253" s="485">
        <f>'8. Routing factors'!BG283*'7. Network costs'!$L$300</f>
        <v>0</v>
      </c>
      <c r="BH253" s="245"/>
      <c r="BI253" s="351">
        <f t="shared" si="37"/>
        <v>0</v>
      </c>
      <c r="BJ253" s="486">
        <f>'2. Traffic'!L236</f>
        <v>0</v>
      </c>
      <c r="BK253" s="487" t="str">
        <f t="shared" si="38"/>
        <v/>
      </c>
    </row>
    <row r="254" spans="3:63" s="503" customFormat="1">
      <c r="C254" s="238"/>
      <c r="D254" s="238" t="s">
        <v>2</v>
      </c>
      <c r="E254" s="488">
        <f t="shared" ref="E254:AG254" si="39">SUM(E224:E253)</f>
        <v>16644614.556677753</v>
      </c>
      <c r="F254" s="488">
        <f t="shared" si="39"/>
        <v>12079828.327827681</v>
      </c>
      <c r="G254" s="488">
        <f t="shared" si="39"/>
        <v>17876818.760785714</v>
      </c>
      <c r="H254" s="488">
        <f t="shared" si="39"/>
        <v>6229581.6658043293</v>
      </c>
      <c r="I254" s="488">
        <f t="shared" si="39"/>
        <v>19664169.685584284</v>
      </c>
      <c r="J254" s="488">
        <f t="shared" si="39"/>
        <v>1369309.2734356413</v>
      </c>
      <c r="K254" s="488">
        <f t="shared" si="39"/>
        <v>665421.56964524556</v>
      </c>
      <c r="L254" s="488">
        <f t="shared" si="39"/>
        <v>88722.875952699425</v>
      </c>
      <c r="M254" s="488">
        <f t="shared" si="39"/>
        <v>2661686.2785809822</v>
      </c>
      <c r="N254" s="488">
        <f t="shared" si="39"/>
        <v>170009.61339420814</v>
      </c>
      <c r="O254" s="488">
        <f t="shared" si="39"/>
        <v>227691.44651010021</v>
      </c>
      <c r="P254" s="488">
        <f t="shared" si="39"/>
        <v>2471069.9621251193</v>
      </c>
      <c r="Q254" s="488">
        <f t="shared" si="39"/>
        <v>332710.78482262278</v>
      </c>
      <c r="R254" s="488">
        <f t="shared" si="39"/>
        <v>473188.67174773023</v>
      </c>
      <c r="S254" s="488">
        <f t="shared" si="39"/>
        <v>443614.37976349716</v>
      </c>
      <c r="T254" s="488">
        <f t="shared" si="39"/>
        <v>7097830.0762159526</v>
      </c>
      <c r="U254" s="488">
        <f t="shared" si="39"/>
        <v>1774457.5190539882</v>
      </c>
      <c r="V254" s="488">
        <f t="shared" si="39"/>
        <v>567826.40609727602</v>
      </c>
      <c r="W254" s="488">
        <f t="shared" si="39"/>
        <v>866204.5200373152</v>
      </c>
      <c r="X254" s="488">
        <f t="shared" si="39"/>
        <v>69296.361602985242</v>
      </c>
      <c r="Y254" s="488">
        <f t="shared" si="39"/>
        <v>616681.66417726781</v>
      </c>
      <c r="Z254" s="488">
        <f t="shared" si="39"/>
        <v>365981.86330488505</v>
      </c>
      <c r="AA254" s="488">
        <f t="shared" si="39"/>
        <v>666000.13283283426</v>
      </c>
      <c r="AB254" s="488">
        <f t="shared" si="39"/>
        <v>2302355.7671742011</v>
      </c>
      <c r="AC254" s="488">
        <f t="shared" si="39"/>
        <v>3222609.3213266386</v>
      </c>
      <c r="AD254" s="488">
        <f t="shared" si="39"/>
        <v>0</v>
      </c>
      <c r="AE254" s="488">
        <f t="shared" si="39"/>
        <v>0</v>
      </c>
      <c r="AF254" s="488">
        <f t="shared" si="39"/>
        <v>0</v>
      </c>
      <c r="AG254" s="488">
        <f t="shared" si="39"/>
        <v>0</v>
      </c>
      <c r="AH254" s="488">
        <f t="shared" ref="AH254:BG254" si="40">SUM(AH224:AH253)</f>
        <v>0</v>
      </c>
      <c r="AI254" s="488">
        <f t="shared" si="40"/>
        <v>8398652.0621554311</v>
      </c>
      <c r="AJ254" s="488">
        <f t="shared" si="40"/>
        <v>24179891.811233982</v>
      </c>
      <c r="AK254" s="488">
        <f t="shared" si="40"/>
        <v>7989114.0907153878</v>
      </c>
      <c r="AL254" s="488">
        <f t="shared" si="40"/>
        <v>2806059.9330197112</v>
      </c>
      <c r="AM254" s="488">
        <f t="shared" si="40"/>
        <v>3176742.6383022452</v>
      </c>
      <c r="AN254" s="488">
        <f t="shared" si="40"/>
        <v>4741.4069228391709</v>
      </c>
      <c r="AO254" s="488">
        <f t="shared" si="40"/>
        <v>2318.021162276928</v>
      </c>
      <c r="AP254" s="488">
        <f t="shared" si="40"/>
        <v>3028.4739579686875</v>
      </c>
      <c r="AQ254" s="488">
        <f t="shared" si="40"/>
        <v>17607.406732376101</v>
      </c>
      <c r="AR254" s="488">
        <f t="shared" si="40"/>
        <v>11590.105811384643</v>
      </c>
      <c r="AS254" s="488">
        <f t="shared" si="40"/>
        <v>12643.751794237789</v>
      </c>
      <c r="AT254" s="488">
        <f t="shared" si="40"/>
        <v>11590.105811384639</v>
      </c>
      <c r="AU254" s="488">
        <f t="shared" si="40"/>
        <v>1011.5001435390229</v>
      </c>
      <c r="AV254" s="488">
        <f t="shared" si="40"/>
        <v>22630.92113218785</v>
      </c>
      <c r="AW254" s="488">
        <f t="shared" si="40"/>
        <v>4526.1842264375709</v>
      </c>
      <c r="AX254" s="488">
        <f t="shared" si="40"/>
        <v>3042.0060432505938</v>
      </c>
      <c r="AY254" s="488">
        <f t="shared" si="40"/>
        <v>0</v>
      </c>
      <c r="AZ254" s="488">
        <f t="shared" si="40"/>
        <v>0</v>
      </c>
      <c r="BA254" s="488">
        <f t="shared" si="40"/>
        <v>0</v>
      </c>
      <c r="BB254" s="488">
        <f t="shared" si="40"/>
        <v>0</v>
      </c>
      <c r="BC254" s="488">
        <f t="shared" si="40"/>
        <v>0</v>
      </c>
      <c r="BD254" s="488">
        <f t="shared" si="40"/>
        <v>0</v>
      </c>
      <c r="BE254" s="488">
        <f t="shared" si="40"/>
        <v>0</v>
      </c>
      <c r="BF254" s="488">
        <f t="shared" si="40"/>
        <v>0</v>
      </c>
      <c r="BG254" s="488">
        <f t="shared" si="40"/>
        <v>0</v>
      </c>
      <c r="BH254" s="32"/>
      <c r="BI254" s="488">
        <f>SUM(BI224:BI253)</f>
        <v>145592871.90364555</v>
      </c>
      <c r="BJ254" s="160"/>
      <c r="BK254" s="160"/>
    </row>
    <row r="255" spans="3:63" s="503" customFormat="1">
      <c r="C255" s="232"/>
      <c r="D255" s="455"/>
      <c r="E255" s="460" t="str">
        <f>IF(ROUND(E254,0)=ROUND('7. Network costs'!$L$246,0),"OK", "ERROR")</f>
        <v>OK</v>
      </c>
      <c r="F255" s="460" t="str">
        <f>IF(ROUND(F254,0)=ROUND('7. Network costs'!$L$247,0),"OK", "ERROR")</f>
        <v>OK</v>
      </c>
      <c r="G255" s="460" t="str">
        <f>IF(ROUND(G254,0)=ROUND('7. Network costs'!$L$248,0),"OK", "ERROR")</f>
        <v>OK</v>
      </c>
      <c r="H255" s="460" t="str">
        <f>IF(ROUND(H254,0)=ROUND('7. Network costs'!$L$249,0),"OK", "ERROR")</f>
        <v>OK</v>
      </c>
      <c r="I255" s="460" t="str">
        <f>IF(ROUND(I254,0)=ROUND('7. Network costs'!$L$250,0),"OK", "ERROR")</f>
        <v>OK</v>
      </c>
      <c r="J255" s="460" t="str">
        <f>IF(ROUND(J254,0)=ROUND('7. Network costs'!$L$251,0),"OK", "ERROR")</f>
        <v>OK</v>
      </c>
      <c r="K255" s="460" t="str">
        <f>IF(ROUND(K254,0)=ROUND('7. Network costs'!$L$252,0),"OK", "ERROR")</f>
        <v>OK</v>
      </c>
      <c r="L255" s="460" t="str">
        <f>IF(ROUND(L254,0)=ROUND('7. Network costs'!$L$253,0),"OK", "ERROR")</f>
        <v>OK</v>
      </c>
      <c r="M255" s="460" t="str">
        <f>IF(ROUND(M254,0)=ROUND('7. Network costs'!$L$254,0),"OK", "ERROR")</f>
        <v>OK</v>
      </c>
      <c r="N255" s="460" t="str">
        <f>IF(ROUND(N254,0)=ROUND('7. Network costs'!$L$255,0),"OK", "ERROR")</f>
        <v>OK</v>
      </c>
      <c r="O255" s="460" t="str">
        <f>IF(ROUND(O254,0)=ROUND('7. Network costs'!$L$256,0),"OK", "ERROR")</f>
        <v>OK</v>
      </c>
      <c r="P255" s="460" t="str">
        <f>IF(ROUND(P254,0)=ROUND('7. Network costs'!$L$257,0),"OK", "ERROR")</f>
        <v>OK</v>
      </c>
      <c r="Q255" s="460" t="str">
        <f>IF(ROUND(Q254,0)=ROUND('7. Network costs'!$L$258,0),"OK", "ERROR")</f>
        <v>OK</v>
      </c>
      <c r="R255" s="460" t="str">
        <f>IF(ROUND(R254,0)=ROUND('7. Network costs'!$L$259,0),"OK", "ERROR")</f>
        <v>OK</v>
      </c>
      <c r="S255" s="460" t="str">
        <f>IF(ROUND(S254,0)=ROUND('7. Network costs'!$L$260,0),"OK", "ERROR")</f>
        <v>OK</v>
      </c>
      <c r="T255" s="460" t="str">
        <f>IF(ROUND(T254,0)=ROUND('7. Network costs'!$L$261,0),"OK", "ERROR")</f>
        <v>OK</v>
      </c>
      <c r="U255" s="460" t="str">
        <f>IF(ROUND(U254,0)=ROUND('7. Network costs'!$L$262,0),"OK", "ERROR")</f>
        <v>OK</v>
      </c>
      <c r="V255" s="460" t="str">
        <f>IF(ROUND(V254,0)=ROUND('7. Network costs'!$L$263,0),"OK", "ERROR")</f>
        <v>OK</v>
      </c>
      <c r="W255" s="460" t="str">
        <f>IF(ROUND(W254,0)=ROUND('7. Network costs'!$L$264,0),"OK", "ERROR")</f>
        <v>OK</v>
      </c>
      <c r="X255" s="460" t="str">
        <f>IF(ROUND(X254,0)=ROUND('7. Network costs'!$L$265,0),"OK", "ERROR")</f>
        <v>OK</v>
      </c>
      <c r="Y255" s="460" t="str">
        <f>IF(ROUND(Y254,0)=ROUND('7. Network costs'!$L$266,0),"OK", "ERROR")</f>
        <v>OK</v>
      </c>
      <c r="Z255" s="460" t="str">
        <f>IF(ROUND(Z254,0)=ROUND('7. Network costs'!$L$267,0),"OK", "ERROR")</f>
        <v>OK</v>
      </c>
      <c r="AA255" s="460" t="str">
        <f>IF(ROUND(AA254,0)=ROUND('7. Network costs'!$L$268,0),"OK", "ERROR")</f>
        <v>OK</v>
      </c>
      <c r="AB255" s="460" t="str">
        <f>IF(ROUND(AB254,0)=ROUND('7. Network costs'!$L$269,0),"OK", "ERROR")</f>
        <v>OK</v>
      </c>
      <c r="AC255" s="460" t="str">
        <f>IF(ROUND(AC254,0)=ROUND('7. Network costs'!$L$270,0),"OK", "ERROR")</f>
        <v>OK</v>
      </c>
      <c r="AD255" s="460" t="str">
        <f>IF(ROUND(AD254,0)=ROUND('7. Network costs'!$L$271,0),"OK", "ERROR")</f>
        <v>OK</v>
      </c>
      <c r="AE255" s="460" t="str">
        <f>IF(ROUND(AE254,0)=ROUND('7. Network costs'!$L$272,0),"OK", "ERROR")</f>
        <v>OK</v>
      </c>
      <c r="AF255" s="460" t="str">
        <f>IF(ROUND(AF254,0)=ROUND('7. Network costs'!$L$273,0),"OK", "ERROR")</f>
        <v>OK</v>
      </c>
      <c r="AG255" s="460" t="str">
        <f>IF(ROUND(AG254,0)=ROUND('7. Network costs'!$L$274,0),"OK", "ERROR")</f>
        <v>OK</v>
      </c>
      <c r="AH255" s="460" t="str">
        <f>IF(ROUND(AH254,0)=ROUND('7. Network costs'!$L$275,0),"OK", "ERROR")</f>
        <v>OK</v>
      </c>
      <c r="AI255" s="460" t="str">
        <f>IF(ROUND(AI254,0)=ROUND('7. Network costs'!$L$276,0),"OK", "ERROR")</f>
        <v>OK</v>
      </c>
      <c r="AJ255" s="460" t="str">
        <f>IF(ROUND(AJ254,0)=ROUND('7. Network costs'!$L$277,0),"OK", "ERROR")</f>
        <v>OK</v>
      </c>
      <c r="AK255" s="460" t="str">
        <f>IF(ROUND(AK254,0)=ROUND('7. Network costs'!$L$278,0),"OK", "ERROR")</f>
        <v>OK</v>
      </c>
      <c r="AL255" s="460" t="str">
        <f>IF(ROUND(AL254,0)=ROUND('7. Network costs'!$L$279,0),"OK", "ERROR")</f>
        <v>OK</v>
      </c>
      <c r="AM255" s="460" t="str">
        <f>IF(ROUND(AM254,0)=ROUND('7. Network costs'!$L$280,0),"OK", "ERROR")</f>
        <v>OK</v>
      </c>
      <c r="AN255" s="460" t="str">
        <f>IF(ROUND(AN254,0)=ROUND('7. Network costs'!$L$281,0),"OK", "ERROR")</f>
        <v>OK</v>
      </c>
      <c r="AO255" s="460" t="str">
        <f>IF(ROUND(AO254,0)=ROUND('7. Network costs'!$L$282,0),"OK", "ERROR")</f>
        <v>OK</v>
      </c>
      <c r="AP255" s="460" t="str">
        <f>IF(ROUND(AP254,0)=ROUND('7. Network costs'!$L$283,0),"OK", "ERROR")</f>
        <v>OK</v>
      </c>
      <c r="AQ255" s="460" t="str">
        <f>IF(ROUND(AQ254,0)=ROUND('7. Network costs'!$L$284,0),"OK", "ERROR")</f>
        <v>OK</v>
      </c>
      <c r="AR255" s="460" t="str">
        <f>IF(ROUND(AR254,0)=ROUND('7. Network costs'!$L$285,0),"OK", "ERROR")</f>
        <v>OK</v>
      </c>
      <c r="AS255" s="460" t="str">
        <f>IF(ROUND(AS254,0)=ROUND('7. Network costs'!$L$286,0),"OK", "ERROR")</f>
        <v>OK</v>
      </c>
      <c r="AT255" s="460" t="str">
        <f>IF(ROUND(AT254,0)=ROUND('7. Network costs'!$L$287,0),"OK", "ERROR")</f>
        <v>OK</v>
      </c>
      <c r="AU255" s="460" t="str">
        <f>IF(ROUND(AU254,0)=ROUND('7. Network costs'!$L$288,0),"OK", "ERROR")</f>
        <v>OK</v>
      </c>
      <c r="AV255" s="460" t="str">
        <f>IF(ROUND(AV254,0)=ROUND('7. Network costs'!$L$289,0),"OK", "ERROR")</f>
        <v>OK</v>
      </c>
      <c r="AW255" s="460" t="str">
        <f>IF(ROUND(AW254,0)=ROUND('7. Network costs'!$L$290,0),"OK", "ERROR")</f>
        <v>OK</v>
      </c>
      <c r="AX255" s="460" t="str">
        <f>IF(ROUND(AX254,0)=ROUND('7. Network costs'!$L$291,0),"OK", "ERROR")</f>
        <v>OK</v>
      </c>
      <c r="AY255" s="460" t="str">
        <f>IF(ROUND(AY254,0)=ROUND('7. Network costs'!$L$292,0),"OK", "ERROR")</f>
        <v>OK</v>
      </c>
      <c r="AZ255" s="460" t="str">
        <f>IF(ROUND(AZ254,0)=ROUND('7. Network costs'!$L$293,0),"OK", "ERROR")</f>
        <v>OK</v>
      </c>
      <c r="BA255" s="460" t="str">
        <f>IF(ROUND(BA254,0)=ROUND('7. Network costs'!$L$294,0),"OK", "ERROR")</f>
        <v>OK</v>
      </c>
      <c r="BB255" s="460" t="str">
        <f>IF(ROUND(BB254,0)=ROUND('7. Network costs'!$L$295,0),"OK", "ERROR")</f>
        <v>OK</v>
      </c>
      <c r="BC255" s="460" t="str">
        <f>IF(ROUND(BC254,0)=ROUND('7. Network costs'!$L$296,0),"OK", "ERROR")</f>
        <v>OK</v>
      </c>
      <c r="BD255" s="460" t="str">
        <f>IF(ROUND(BD254,0)=ROUND('7. Network costs'!$L$297,0),"OK", "ERROR")</f>
        <v>OK</v>
      </c>
      <c r="BE255" s="460" t="str">
        <f>IF(ROUND(BE254,0)=ROUND('7. Network costs'!$L$298,0),"OK", "ERROR")</f>
        <v>OK</v>
      </c>
      <c r="BF255" s="460" t="str">
        <f>IF(ROUND(BF254,0)=ROUND('7. Network costs'!$L$299,0),"OK", "ERROR")</f>
        <v>OK</v>
      </c>
      <c r="BG255" s="460" t="str">
        <f>IF(ROUND(BG254,0)=ROUND('7. Network costs'!$L$300,0),"OK", "ERROR")</f>
        <v>OK</v>
      </c>
      <c r="BH255" s="232"/>
      <c r="BI255" s="460" t="str">
        <f>IF(ROUND(BI254,0)=ROUND('7. Network costs'!L301,0),"Ok", "Not ok")</f>
        <v>Ok</v>
      </c>
      <c r="BJ255" s="489"/>
      <c r="BK255" s="232"/>
    </row>
    <row r="256" spans="3:63" s="503" customFormat="1">
      <c r="C256" s="232"/>
      <c r="D256" s="455"/>
      <c r="E256" s="460"/>
      <c r="F256" s="460"/>
      <c r="G256" s="460"/>
      <c r="H256" s="460"/>
      <c r="I256" s="460"/>
      <c r="J256" s="460"/>
      <c r="K256" s="460"/>
      <c r="L256" s="460"/>
      <c r="M256" s="460"/>
      <c r="N256" s="460"/>
      <c r="O256" s="460"/>
      <c r="P256" s="460"/>
      <c r="Q256" s="460"/>
      <c r="R256" s="460"/>
      <c r="S256" s="460"/>
      <c r="T256" s="460"/>
      <c r="U256" s="460"/>
      <c r="V256" s="460"/>
      <c r="W256" s="460"/>
      <c r="X256" s="460"/>
      <c r="Y256" s="460"/>
      <c r="Z256" s="460"/>
      <c r="AA256" s="460"/>
      <c r="AB256" s="460"/>
      <c r="AC256" s="460"/>
      <c r="AD256" s="460"/>
      <c r="AE256" s="460"/>
      <c r="AF256" s="460"/>
      <c r="AG256" s="460"/>
      <c r="AH256" s="460"/>
      <c r="AI256" s="460"/>
      <c r="AJ256" s="460"/>
      <c r="AK256" s="460"/>
      <c r="AL256" s="460"/>
      <c r="AM256" s="460"/>
      <c r="AN256" s="460"/>
      <c r="AO256" s="460"/>
      <c r="AP256" s="460"/>
      <c r="AQ256" s="460"/>
      <c r="AR256" s="460"/>
      <c r="AS256" s="460"/>
      <c r="AT256" s="460"/>
      <c r="AU256" s="460"/>
      <c r="AV256" s="460"/>
      <c r="AW256" s="460"/>
      <c r="AX256" s="460"/>
      <c r="AY256" s="460"/>
      <c r="AZ256" s="460"/>
      <c r="BA256" s="460"/>
      <c r="BB256" s="460"/>
      <c r="BC256" s="460"/>
      <c r="BD256" s="460"/>
      <c r="BE256" s="460"/>
      <c r="BF256" s="460"/>
      <c r="BG256" s="460"/>
      <c r="BH256" s="232"/>
      <c r="BI256" s="460"/>
      <c r="BJ256" s="489"/>
      <c r="BK256" s="232"/>
    </row>
    <row r="257" spans="2:63">
      <c r="B257" s="456">
        <v>9.02</v>
      </c>
      <c r="C257" s="234" t="s">
        <v>491</v>
      </c>
      <c r="D257" s="457"/>
      <c r="E257" s="223"/>
      <c r="F257" s="223"/>
      <c r="G257" s="223"/>
      <c r="H257" s="223"/>
      <c r="AH257" s="223"/>
      <c r="BG257"/>
    </row>
    <row r="258" spans="2:63">
      <c r="AH258" s="223"/>
      <c r="BG258"/>
    </row>
    <row r="259" spans="2:63" s="713" customFormat="1" ht="51">
      <c r="C259" s="705">
        <f>'C. Masterfiles'!D143</f>
        <v>2014</v>
      </c>
      <c r="D259" s="705" t="s">
        <v>285</v>
      </c>
      <c r="E259" s="705" t="str">
        <f t="shared" ref="E259:AJ259" si="41">E187</f>
        <v>TRX</v>
      </c>
      <c r="F259" s="705" t="str">
        <f t="shared" si="41"/>
        <v>Radio</v>
      </c>
      <c r="G259" s="705" t="str">
        <f t="shared" si="41"/>
        <v>BTS</v>
      </c>
      <c r="H259" s="705" t="str">
        <f t="shared" si="41"/>
        <v>Node B</v>
      </c>
      <c r="I259" s="705" t="str">
        <f t="shared" si="41"/>
        <v>BSC</v>
      </c>
      <c r="J259" s="705" t="str">
        <f t="shared" si="41"/>
        <v>RNC</v>
      </c>
      <c r="K259" s="705" t="str">
        <f t="shared" si="41"/>
        <v>MSC</v>
      </c>
      <c r="L259" s="705" t="str">
        <f t="shared" si="41"/>
        <v>HLR</v>
      </c>
      <c r="M259" s="705" t="str">
        <f t="shared" si="41"/>
        <v>PPP</v>
      </c>
      <c r="N259" s="705" t="str">
        <f t="shared" si="41"/>
        <v>SMSG</v>
      </c>
      <c r="O259" s="705" t="str">
        <f t="shared" si="41"/>
        <v>SMSC</v>
      </c>
      <c r="P259" s="705" t="str">
        <f t="shared" si="41"/>
        <v>MMSC</v>
      </c>
      <c r="Q259" s="705" t="str">
        <f t="shared" si="41"/>
        <v>VMS</v>
      </c>
      <c r="R259" s="705" t="str">
        <f t="shared" si="41"/>
        <v>NMS</v>
      </c>
      <c r="S259" s="705" t="str">
        <f t="shared" si="41"/>
        <v>OSS</v>
      </c>
      <c r="T259" s="705" t="str">
        <f t="shared" si="41"/>
        <v>GPRS</v>
      </c>
      <c r="U259" s="705" t="str">
        <f t="shared" si="41"/>
        <v>BIL</v>
      </c>
      <c r="V259" s="705" t="str">
        <f t="shared" si="41"/>
        <v>IBIL</v>
      </c>
      <c r="W259" s="705" t="str">
        <f t="shared" si="41"/>
        <v>IGW</v>
      </c>
      <c r="X259" s="705" t="str">
        <f t="shared" si="41"/>
        <v>INT</v>
      </c>
      <c r="Y259" s="705" t="str">
        <f t="shared" si="41"/>
        <v>SGSN</v>
      </c>
      <c r="Z259" s="705" t="str">
        <f t="shared" si="41"/>
        <v>GGSN</v>
      </c>
      <c r="AA259" s="705" t="str">
        <f t="shared" si="41"/>
        <v>IN/NGN</v>
      </c>
      <c r="AB259" s="705" t="str">
        <f t="shared" si="41"/>
        <v>eNodeB</v>
      </c>
      <c r="AC259" s="705" t="str">
        <f t="shared" si="41"/>
        <v>eNodeB Radio</v>
      </c>
      <c r="AD259" s="705" t="str">
        <f t="shared" si="41"/>
        <v>OTHER</v>
      </c>
      <c r="AE259" s="705" t="str">
        <f t="shared" si="41"/>
        <v>OTHER</v>
      </c>
      <c r="AF259" s="705" t="str">
        <f t="shared" si="41"/>
        <v>OTHER</v>
      </c>
      <c r="AG259" s="705" t="str">
        <f t="shared" si="41"/>
        <v>OTHER</v>
      </c>
      <c r="AH259" s="705" t="str">
        <f t="shared" si="41"/>
        <v>OTHER</v>
      </c>
      <c r="AI259" s="705" t="str">
        <f t="shared" si="41"/>
        <v>BTS-BSC</v>
      </c>
      <c r="AJ259" s="705" t="str">
        <f t="shared" si="41"/>
        <v>Node B-RNC</v>
      </c>
      <c r="AK259" s="705" t="str">
        <f t="shared" ref="AK259:BG259" si="42">AK187</f>
        <v>BSC-MSC</v>
      </c>
      <c r="AL259" s="705" t="str">
        <f t="shared" si="42"/>
        <v>RNC-MSC</v>
      </c>
      <c r="AM259" s="705" t="str">
        <f t="shared" si="42"/>
        <v>MSC-MSC</v>
      </c>
      <c r="AN259" s="705" t="str">
        <f t="shared" si="42"/>
        <v>MSC-PPP</v>
      </c>
      <c r="AO259" s="705" t="str">
        <f t="shared" si="42"/>
        <v>MSC-HLR</v>
      </c>
      <c r="AP259" s="705" t="str">
        <f t="shared" si="42"/>
        <v>MSC-SMS</v>
      </c>
      <c r="AQ259" s="705" t="str">
        <f t="shared" si="42"/>
        <v>MSC-MMS</v>
      </c>
      <c r="AR259" s="705" t="str">
        <f t="shared" si="42"/>
        <v>MSC-OSS</v>
      </c>
      <c r="AS259" s="705" t="str">
        <f t="shared" si="42"/>
        <v>MSC-GPRS</v>
      </c>
      <c r="AT259" s="705" t="str">
        <f t="shared" si="42"/>
        <v>MSC-BIL</v>
      </c>
      <c r="AU259" s="705" t="str">
        <f t="shared" si="42"/>
        <v>MSC-IBIL</v>
      </c>
      <c r="AV259" s="705" t="str">
        <f t="shared" si="42"/>
        <v>MSC-IGW</v>
      </c>
      <c r="AW259" s="705" t="str">
        <f t="shared" si="42"/>
        <v>MSC-INT</v>
      </c>
      <c r="AX259" s="705" t="str">
        <f t="shared" si="42"/>
        <v>MSC-IN/NGIN</v>
      </c>
      <c r="AY259" s="705" t="str">
        <f t="shared" si="42"/>
        <v>eNodeB-MSC</v>
      </c>
      <c r="AZ259" s="705" t="str">
        <f t="shared" si="42"/>
        <v>OTHER: complete as required</v>
      </c>
      <c r="BA259" s="705" t="str">
        <f t="shared" si="42"/>
        <v>OTHER: complete as required</v>
      </c>
      <c r="BB259" s="705" t="str">
        <f t="shared" si="42"/>
        <v>OTHER: complete as required</v>
      </c>
      <c r="BC259" s="705" t="str">
        <f t="shared" si="42"/>
        <v>OTHER: complete as required</v>
      </c>
      <c r="BD259" s="705" t="str">
        <f t="shared" si="42"/>
        <v>OTHER: complete as required</v>
      </c>
      <c r="BE259" s="705" t="str">
        <f t="shared" si="42"/>
        <v>OTHER: complete as required</v>
      </c>
      <c r="BF259" s="705" t="str">
        <f t="shared" si="42"/>
        <v>OTHER: complete as required</v>
      </c>
      <c r="BG259" s="705" t="str">
        <f t="shared" si="42"/>
        <v>OTHER: complete as required</v>
      </c>
      <c r="BH259" s="708"/>
      <c r="BI259" s="709" t="s">
        <v>426</v>
      </c>
      <c r="BJ259" s="709" t="s">
        <v>488</v>
      </c>
      <c r="BK259" s="709" t="s">
        <v>489</v>
      </c>
    </row>
    <row r="260" spans="2:63">
      <c r="C260" s="276"/>
      <c r="D260" s="276"/>
      <c r="E260" s="406" t="s">
        <v>258</v>
      </c>
      <c r="F260" s="406" t="s">
        <v>258</v>
      </c>
      <c r="G260" s="406" t="s">
        <v>258</v>
      </c>
      <c r="H260" s="406" t="s">
        <v>258</v>
      </c>
      <c r="I260" s="406" t="s">
        <v>258</v>
      </c>
      <c r="J260" s="406" t="s">
        <v>258</v>
      </c>
      <c r="K260" s="406" t="s">
        <v>258</v>
      </c>
      <c r="L260" s="406" t="s">
        <v>258</v>
      </c>
      <c r="M260" s="406" t="s">
        <v>258</v>
      </c>
      <c r="N260" s="406" t="s">
        <v>258</v>
      </c>
      <c r="O260" s="406" t="s">
        <v>258</v>
      </c>
      <c r="P260" s="406" t="s">
        <v>258</v>
      </c>
      <c r="Q260" s="406" t="s">
        <v>258</v>
      </c>
      <c r="R260" s="406" t="s">
        <v>258</v>
      </c>
      <c r="S260" s="406" t="s">
        <v>258</v>
      </c>
      <c r="T260" s="406" t="s">
        <v>258</v>
      </c>
      <c r="U260" s="406" t="s">
        <v>258</v>
      </c>
      <c r="V260" s="406" t="s">
        <v>258</v>
      </c>
      <c r="W260" s="406" t="s">
        <v>258</v>
      </c>
      <c r="X260" s="406" t="s">
        <v>258</v>
      </c>
      <c r="Y260" s="406" t="s">
        <v>258</v>
      </c>
      <c r="Z260" s="406" t="s">
        <v>258</v>
      </c>
      <c r="AA260" s="406" t="s">
        <v>258</v>
      </c>
      <c r="AB260" s="406" t="s">
        <v>258</v>
      </c>
      <c r="AC260" s="406" t="s">
        <v>258</v>
      </c>
      <c r="AD260" s="406" t="s">
        <v>258</v>
      </c>
      <c r="AE260" s="406" t="s">
        <v>258</v>
      </c>
      <c r="AF260" s="406" t="s">
        <v>258</v>
      </c>
      <c r="AG260" s="406" t="s">
        <v>258</v>
      </c>
      <c r="AH260" s="406" t="s">
        <v>258</v>
      </c>
      <c r="AI260" s="406" t="s">
        <v>258</v>
      </c>
      <c r="AJ260" s="406" t="s">
        <v>258</v>
      </c>
      <c r="AK260" s="406" t="s">
        <v>258</v>
      </c>
      <c r="AL260" s="406" t="s">
        <v>258</v>
      </c>
      <c r="AM260" s="406" t="s">
        <v>258</v>
      </c>
      <c r="AN260" s="406" t="s">
        <v>258</v>
      </c>
      <c r="AO260" s="406" t="s">
        <v>258</v>
      </c>
      <c r="AP260" s="406" t="s">
        <v>258</v>
      </c>
      <c r="AQ260" s="406" t="s">
        <v>258</v>
      </c>
      <c r="AR260" s="406" t="s">
        <v>258</v>
      </c>
      <c r="AS260" s="406" t="s">
        <v>258</v>
      </c>
      <c r="AT260" s="406" t="s">
        <v>258</v>
      </c>
      <c r="AU260" s="406" t="s">
        <v>258</v>
      </c>
      <c r="AV260" s="406" t="s">
        <v>258</v>
      </c>
      <c r="AW260" s="406" t="s">
        <v>258</v>
      </c>
      <c r="AX260" s="406" t="s">
        <v>258</v>
      </c>
      <c r="AY260" s="406" t="s">
        <v>258</v>
      </c>
      <c r="AZ260" s="406" t="s">
        <v>258</v>
      </c>
      <c r="BA260" s="406" t="s">
        <v>258</v>
      </c>
      <c r="BB260" s="406" t="s">
        <v>258</v>
      </c>
      <c r="BC260" s="406" t="s">
        <v>258</v>
      </c>
      <c r="BD260" s="406" t="s">
        <v>258</v>
      </c>
      <c r="BE260" s="406" t="s">
        <v>258</v>
      </c>
      <c r="BF260" s="406" t="s">
        <v>258</v>
      </c>
      <c r="BG260" s="406" t="s">
        <v>258</v>
      </c>
      <c r="BH260" s="321"/>
      <c r="BI260" s="407" t="str">
        <f>BI188</f>
        <v>Euro</v>
      </c>
      <c r="BJ260" s="407" t="str">
        <f>BJ188</f>
        <v>Millions</v>
      </c>
      <c r="BK260" s="407" t="str">
        <f>BK188</f>
        <v>Euro</v>
      </c>
    </row>
    <row r="261" spans="2:63">
      <c r="C261" s="256" t="str">
        <f t="shared" ref="C261:D290" si="43">C189</f>
        <v>S01</v>
      </c>
      <c r="D261" s="256" t="str">
        <f t="shared" si="43"/>
        <v>Повиквания в мрежата (On Net calls)</v>
      </c>
      <c r="E261" s="485">
        <f>'8. Routing factors'!E50*'7. Network costs'!$F$309</f>
        <v>10869769.425168492</v>
      </c>
      <c r="F261" s="485">
        <f>'8. Routing factors'!F50*'7. Network costs'!$F$310</f>
        <v>7729542.0248531587</v>
      </c>
      <c r="G261" s="485">
        <f>'8. Routing factors'!G50*'7. Network costs'!$F$311</f>
        <v>14436226.723025251</v>
      </c>
      <c r="H261" s="485">
        <f>'8. Routing factors'!H50*'7. Network costs'!$F$312</f>
        <v>4562828.6235237774</v>
      </c>
      <c r="I261" s="485">
        <f>'8. Routing factors'!I50*'7. Network costs'!$F$313</f>
        <v>14474086.789216787</v>
      </c>
      <c r="J261" s="485">
        <f>'8. Routing factors'!J50*'7. Network costs'!$F$314</f>
        <v>1035028.4363987317</v>
      </c>
      <c r="K261" s="485">
        <f>'8. Routing factors'!K50*'7. Network costs'!$F$315</f>
        <v>329693.00662358862</v>
      </c>
      <c r="L261" s="485">
        <f>'8. Routing factors'!L50*'7. Network costs'!$F$316</f>
        <v>34514.933816297489</v>
      </c>
      <c r="M261" s="485">
        <f>'8. Routing factors'!M50*'7. Network costs'!$F$317</f>
        <v>1035448.0144889249</v>
      </c>
      <c r="N261" s="485">
        <f>'8. Routing factors'!N50*'7. Network costs'!$F$318</f>
        <v>0</v>
      </c>
      <c r="O261" s="485">
        <f>'8. Routing factors'!O50*'7. Network costs'!$F$319</f>
        <v>0</v>
      </c>
      <c r="P261" s="485">
        <f>'8. Routing factors'!P50*'7. Network costs'!$F$320</f>
        <v>0</v>
      </c>
      <c r="Q261" s="485">
        <f>'8. Routing factors'!Q50*'7. Network costs'!$F$321</f>
        <v>0</v>
      </c>
      <c r="R261" s="485">
        <f>'8. Routing factors'!R50*'7. Network costs'!$F$322</f>
        <v>184079.64702025332</v>
      </c>
      <c r="S261" s="485">
        <f>'8. Routing factors'!S50*'7. Network costs'!$F$323</f>
        <v>172574.66908148746</v>
      </c>
      <c r="T261" s="485">
        <f>'8. Routing factors'!T50*'7. Network costs'!$F$324</f>
        <v>0</v>
      </c>
      <c r="U261" s="485">
        <f>'8. Routing factors'!U50*'7. Network costs'!$F$325</f>
        <v>772314.51279659779</v>
      </c>
      <c r="V261" s="485">
        <f>'8. Routing factors'!V50*'7. Network costs'!$F$326</f>
        <v>0</v>
      </c>
      <c r="W261" s="485">
        <f>'8. Routing factors'!W50*'7. Network costs'!$F$327</f>
        <v>0</v>
      </c>
      <c r="X261" s="485">
        <f>'8. Routing factors'!X50*'7. Network costs'!$F$328</f>
        <v>0</v>
      </c>
      <c r="Y261" s="485">
        <f>'8. Routing factors'!Y50*'7. Network costs'!$F$329</f>
        <v>0</v>
      </c>
      <c r="Z261" s="485">
        <f>'8. Routing factors'!Z50*'7. Network costs'!$F$330</f>
        <v>0</v>
      </c>
      <c r="AA261" s="485">
        <f>'8. Routing factors'!AA50*'7. Network costs'!$F$331</f>
        <v>0</v>
      </c>
      <c r="AB261" s="485">
        <f>'8. Routing factors'!AB50*'7. Network costs'!$F$332</f>
        <v>210236.74698353821</v>
      </c>
      <c r="AC261" s="485">
        <f>'8. Routing factors'!AC50*'7. Network costs'!$F$333</f>
        <v>264856.1538517726</v>
      </c>
      <c r="AD261" s="485">
        <f>'8. Routing factors'!AD50*'7. Network costs'!$F$334</f>
        <v>0</v>
      </c>
      <c r="AE261" s="485">
        <f>'8. Routing factors'!AE50*'7. Network costs'!$F$335</f>
        <v>0</v>
      </c>
      <c r="AF261" s="485">
        <f>'8. Routing factors'!AF50*'7. Network costs'!$F$336</f>
        <v>0</v>
      </c>
      <c r="AG261" s="485">
        <f>'8. Routing factors'!AG50*'7. Network costs'!$F$337</f>
        <v>0</v>
      </c>
      <c r="AH261" s="485">
        <f>'8. Routing factors'!AH50*'7. Network costs'!$F$338</f>
        <v>0</v>
      </c>
      <c r="AI261" s="485">
        <f>'8. Routing factors'!AI50*'7. Network costs'!$F$339</f>
        <v>4751592.7820209088</v>
      </c>
      <c r="AJ261" s="485">
        <f>'8. Routing factors'!AJ50*'7. Network costs'!$F$340</f>
        <v>15968759.135679478</v>
      </c>
      <c r="AK261" s="485">
        <f>'8. Routing factors'!AK50*'7. Network costs'!$F$341</f>
        <v>5447101.9576601777</v>
      </c>
      <c r="AL261" s="485">
        <f>'8. Routing factors'!AL50*'7. Network costs'!$F$342</f>
        <v>1941279.608452972</v>
      </c>
      <c r="AM261" s="485">
        <f>'8. Routing factors'!AM50*'7. Network costs'!$F$343</f>
        <v>2061007.4845895111</v>
      </c>
      <c r="AN261" s="485">
        <f>'8. Routing factors'!AN50*'7. Network costs'!$F$344</f>
        <v>1770.9114052251828</v>
      </c>
      <c r="AO261" s="485">
        <f>'8. Routing factors'!AO50*'7. Network costs'!$F$345</f>
        <v>865.77890922120071</v>
      </c>
      <c r="AP261" s="485">
        <f>'8. Routing factors'!AP50*'7. Network costs'!$F$346</f>
        <v>0</v>
      </c>
      <c r="AQ261" s="485">
        <f>'8. Routing factors'!AQ50*'7. Network costs'!$F$347</f>
        <v>0</v>
      </c>
      <c r="AR261" s="485">
        <f>'8. Routing factors'!AR50*'7. Network costs'!$F$348</f>
        <v>4328.894546106003</v>
      </c>
      <c r="AS261" s="485">
        <f>'8. Routing factors'!AS50*'7. Network costs'!$F$349</f>
        <v>0</v>
      </c>
      <c r="AT261" s="485">
        <f>'8. Routing factors'!AT50*'7. Network costs'!$F$350</f>
        <v>4843.2196047628813</v>
      </c>
      <c r="AU261" s="485">
        <f>'8. Routing factors'!AU50*'7. Network costs'!$F$351</f>
        <v>0</v>
      </c>
      <c r="AV261" s="485">
        <f>'8. Routing factors'!AV50*'7. Network costs'!$F$352</f>
        <v>0</v>
      </c>
      <c r="AW261" s="485">
        <f>'8. Routing factors'!AW50*'7. Network costs'!$F$353</f>
        <v>0</v>
      </c>
      <c r="AX261" s="485">
        <f>'8. Routing factors'!AX50*'7. Network costs'!$F$354</f>
        <v>0</v>
      </c>
      <c r="AY261" s="485">
        <f>'8. Routing factors'!AY50*'7. Network costs'!$F$355</f>
        <v>0</v>
      </c>
      <c r="AZ261" s="485">
        <f>'8. Routing factors'!AZ50*'7. Network costs'!$F$356</f>
        <v>0</v>
      </c>
      <c r="BA261" s="485">
        <f>'8. Routing factors'!BA50*'7. Network costs'!$F$357</f>
        <v>0</v>
      </c>
      <c r="BB261" s="485">
        <f>'8. Routing factors'!BB50*'7. Network costs'!$F$358</f>
        <v>0</v>
      </c>
      <c r="BC261" s="485">
        <f>'8. Routing factors'!BC50*'7. Network costs'!$F$359</f>
        <v>0</v>
      </c>
      <c r="BD261" s="485">
        <f>'8. Routing factors'!BD50*'7. Network costs'!$F$360</f>
        <v>0</v>
      </c>
      <c r="BE261" s="485">
        <f>'8. Routing factors'!BE50*'7. Network costs'!$F$361</f>
        <v>0</v>
      </c>
      <c r="BF261" s="485">
        <f>'8. Routing factors'!BF50*'7. Network costs'!$F$362</f>
        <v>0</v>
      </c>
      <c r="BG261" s="485">
        <f>'8. Routing factors'!BG50*'7. Network costs'!$F$363</f>
        <v>0</v>
      </c>
      <c r="BH261" s="245"/>
      <c r="BI261" s="351">
        <f>SUM(E261:BG261)</f>
        <v>86292749.479717031</v>
      </c>
      <c r="BJ261" s="486">
        <f>'2. Traffic'!F207</f>
        <v>5000</v>
      </c>
      <c r="BK261" s="487">
        <f>IF(BI261=0,"",BI261/BJ261/1000000)</f>
        <v>1.7258549895943404E-2</v>
      </c>
    </row>
    <row r="262" spans="2:63">
      <c r="C262" s="256" t="str">
        <f t="shared" si="43"/>
        <v>S02</v>
      </c>
      <c r="D262" s="256" t="str">
        <f t="shared" si="43"/>
        <v>Изходящи повиквания към фиксирана линия (Outgoing Calls to Fixed Line)</v>
      </c>
      <c r="E262" s="485">
        <f>'8. Routing factors'!E51*'7. Network costs'!$F$309</f>
        <v>87367.785118939573</v>
      </c>
      <c r="F262" s="485">
        <f>'8. Routing factors'!F51*'7. Network costs'!$F$310</f>
        <v>62127.625737076371</v>
      </c>
      <c r="G262" s="485">
        <f>'8. Routing factors'!G51*'7. Network costs'!$F$311</f>
        <v>116033.84625116026</v>
      </c>
      <c r="H262" s="485">
        <f>'8. Routing factors'!H51*'7. Network costs'!$F$312</f>
        <v>36674.580216166156</v>
      </c>
      <c r="I262" s="485">
        <f>'8. Routing factors'!I51*'7. Network costs'!$F$313</f>
        <v>116338.15354584418</v>
      </c>
      <c r="J262" s="485">
        <f>'8. Routing factors'!J51*'7. Network costs'!$F$314</f>
        <v>8319.2327717544631</v>
      </c>
      <c r="K262" s="485">
        <f>'8. Routing factors'!K51*'7. Network costs'!$F$315</f>
        <v>3974.9529126916568</v>
      </c>
      <c r="L262" s="485">
        <f>'8. Routing factors'!L51*'7. Network costs'!$F$316</f>
        <v>554.84034722474485</v>
      </c>
      <c r="M262" s="485">
        <f>'8. Routing factors'!M51*'7. Network costs'!$F$317</f>
        <v>16645.210416742346</v>
      </c>
      <c r="N262" s="485">
        <f>'8. Routing factors'!N51*'7. Network costs'!$F$318</f>
        <v>0</v>
      </c>
      <c r="O262" s="485">
        <f>'8. Routing factors'!O51*'7. Network costs'!$F$319</f>
        <v>0</v>
      </c>
      <c r="P262" s="485">
        <f>'8. Routing factors'!P51*'7. Network costs'!$F$320</f>
        <v>0</v>
      </c>
      <c r="Q262" s="485">
        <f>'8. Routing factors'!Q51*'7. Network costs'!$F$321</f>
        <v>0</v>
      </c>
      <c r="R262" s="485">
        <f>'8. Routing factors'!R51*'7. Network costs'!$F$322</f>
        <v>2959.148518531973</v>
      </c>
      <c r="S262" s="485">
        <f>'8. Routing factors'!S51*'7. Network costs'!$F$323</f>
        <v>2774.201736123724</v>
      </c>
      <c r="T262" s="485">
        <f>'8. Routing factors'!T51*'7. Network costs'!$F$324</f>
        <v>0</v>
      </c>
      <c r="U262" s="485">
        <f>'8. Routing factors'!U51*'7. Network costs'!$F$325</f>
        <v>12415.24189869478</v>
      </c>
      <c r="V262" s="485">
        <f>'8. Routing factors'!V51*'7. Network costs'!$F$326</f>
        <v>0</v>
      </c>
      <c r="W262" s="485">
        <f>'8. Routing factors'!W51*'7. Network costs'!$F$327</f>
        <v>22460.882610927179</v>
      </c>
      <c r="X262" s="485">
        <f>'8. Routing factors'!X51*'7. Network costs'!$F$328</f>
        <v>0</v>
      </c>
      <c r="Y262" s="485">
        <f>'8. Routing factors'!Y51*'7. Network costs'!$F$329</f>
        <v>0</v>
      </c>
      <c r="Z262" s="485">
        <f>'8. Routing factors'!Z51*'7. Network costs'!$F$330</f>
        <v>0</v>
      </c>
      <c r="AA262" s="485">
        <f>'8. Routing factors'!AA51*'7. Network costs'!$F$331</f>
        <v>0</v>
      </c>
      <c r="AB262" s="485">
        <f>'8. Routing factors'!AB51*'7. Network costs'!$F$332</f>
        <v>1689.8167951964549</v>
      </c>
      <c r="AC262" s="485">
        <f>'8. Routing factors'!AC51*'7. Network costs'!$F$333</f>
        <v>2128.8303948353328</v>
      </c>
      <c r="AD262" s="485">
        <f>'8. Routing factors'!AD51*'7. Network costs'!$F$334</f>
        <v>0</v>
      </c>
      <c r="AE262" s="485">
        <f>'8. Routing factors'!AE51*'7. Network costs'!$F$335</f>
        <v>0</v>
      </c>
      <c r="AF262" s="485">
        <f>'8. Routing factors'!AF51*'7. Network costs'!$F$336</f>
        <v>0</v>
      </c>
      <c r="AG262" s="485">
        <f>'8. Routing factors'!AG51*'7. Network costs'!$F$337</f>
        <v>0</v>
      </c>
      <c r="AH262" s="485">
        <f>'8. Routing factors'!AH51*'7. Network costs'!$F$338</f>
        <v>0</v>
      </c>
      <c r="AI262" s="485">
        <f>'8. Routing factors'!AI51*'7. Network costs'!$F$339</f>
        <v>38191.807104120984</v>
      </c>
      <c r="AJ262" s="485">
        <f>'8. Routing factors'!AJ51*'7. Network costs'!$F$340</f>
        <v>128351.85938275057</v>
      </c>
      <c r="AK262" s="485">
        <f>'8. Routing factors'!AK51*'7. Network costs'!$F$341</f>
        <v>43782.090929719299</v>
      </c>
      <c r="AL262" s="485">
        <f>'8. Routing factors'!AL51*'7. Network costs'!$F$342</f>
        <v>15603.394428439715</v>
      </c>
      <c r="AM262" s="485">
        <f>'8. Routing factors'!AM51*'7. Network costs'!$F$343</f>
        <v>16565.729409605337</v>
      </c>
      <c r="AN262" s="485">
        <f>'8. Routing factors'!AN51*'7. Network costs'!$F$344</f>
        <v>28.468056876743692</v>
      </c>
      <c r="AO262" s="485">
        <f>'8. Routing factors'!AO51*'7. Network costs'!$F$345</f>
        <v>13.917716695296919</v>
      </c>
      <c r="AP262" s="485">
        <f>'8. Routing factors'!AP51*'7. Network costs'!$F$346</f>
        <v>0</v>
      </c>
      <c r="AQ262" s="485">
        <f>'8. Routing factors'!AQ51*'7. Network costs'!$F$347</f>
        <v>0</v>
      </c>
      <c r="AR262" s="485">
        <f>'8. Routing factors'!AR51*'7. Network costs'!$F$348</f>
        <v>69.588583476484587</v>
      </c>
      <c r="AS262" s="485">
        <f>'8. Routing factors'!AS51*'7. Network costs'!$F$349</f>
        <v>0</v>
      </c>
      <c r="AT262" s="485">
        <f>'8. Routing factors'!AT51*'7. Network costs'!$F$350</f>
        <v>77.856549327162895</v>
      </c>
      <c r="AU262" s="485">
        <f>'8. Routing factors'!AU51*'7. Network costs'!$F$351</f>
        <v>0</v>
      </c>
      <c r="AV262" s="485">
        <f>'8. Routing factors'!AV51*'7. Network costs'!$F$352</f>
        <v>563.41288529001156</v>
      </c>
      <c r="AW262" s="485">
        <f>'8. Routing factors'!AW51*'7. Network costs'!$F$353</f>
        <v>0</v>
      </c>
      <c r="AX262" s="485">
        <f>'8. Routing factors'!AX51*'7. Network costs'!$F$354</f>
        <v>0</v>
      </c>
      <c r="AY262" s="485">
        <f>'8. Routing factors'!AY51*'7. Network costs'!$F$355</f>
        <v>0</v>
      </c>
      <c r="AZ262" s="485">
        <f>'8. Routing factors'!AZ51*'7. Network costs'!$F$356</f>
        <v>0</v>
      </c>
      <c r="BA262" s="485">
        <f>'8. Routing factors'!BA51*'7. Network costs'!$F$357</f>
        <v>0</v>
      </c>
      <c r="BB262" s="485">
        <f>'8. Routing factors'!BB51*'7. Network costs'!$F$358</f>
        <v>0</v>
      </c>
      <c r="BC262" s="485">
        <f>'8. Routing factors'!BC51*'7. Network costs'!$F$359</f>
        <v>0</v>
      </c>
      <c r="BD262" s="485">
        <f>'8. Routing factors'!BD51*'7. Network costs'!$F$360</f>
        <v>0</v>
      </c>
      <c r="BE262" s="485">
        <f>'8. Routing factors'!BE51*'7. Network costs'!$F$361</f>
        <v>0</v>
      </c>
      <c r="BF262" s="485">
        <f>'8. Routing factors'!BF51*'7. Network costs'!$F$362</f>
        <v>0</v>
      </c>
      <c r="BG262" s="485">
        <f>'8. Routing factors'!BG51*'7. Network costs'!$F$363</f>
        <v>0</v>
      </c>
      <c r="BH262" s="245"/>
      <c r="BI262" s="351">
        <f t="shared" ref="BI262:BI290" si="44">SUM(E262:BG262)</f>
        <v>735712.47431821085</v>
      </c>
      <c r="BJ262" s="486">
        <f>'2. Traffic'!F208</f>
        <v>100</v>
      </c>
      <c r="BK262" s="487">
        <f t="shared" ref="BK262:BK290" si="45">IF(BI262=0,"",BI262/BJ262/1000000)</f>
        <v>7.3571247431821083E-3</v>
      </c>
    </row>
    <row r="263" spans="2:63">
      <c r="C263" s="256" t="str">
        <f t="shared" si="43"/>
        <v>S03</v>
      </c>
      <c r="D263" s="256" t="str">
        <f t="shared" si="43"/>
        <v>Изходящи повиквания към други мобилни мрежи (Outgoing Calls to Other Mobile)</v>
      </c>
      <c r="E263" s="485">
        <f>'8. Routing factors'!E52*'7. Network costs'!$F$309</f>
        <v>900494.6967427003</v>
      </c>
      <c r="F263" s="485">
        <f>'8. Routing factors'!F52*'7. Network costs'!$F$310</f>
        <v>640345.83709876717</v>
      </c>
      <c r="G263" s="485">
        <f>'8. Routing factors'!G52*'7. Network costs'!$F$311</f>
        <v>1195954.1271371522</v>
      </c>
      <c r="H263" s="485">
        <f>'8. Routing factors'!H52*'7. Network costs'!$F$312</f>
        <v>378002.77236011985</v>
      </c>
      <c r="I263" s="485">
        <f>'8. Routing factors'!I52*'7. Network costs'!$F$313</f>
        <v>1199090.6047835746</v>
      </c>
      <c r="J263" s="485">
        <f>'8. Routing factors'!J52*'7. Network costs'!$F$314</f>
        <v>85745.849934668659</v>
      </c>
      <c r="K263" s="485">
        <f>'8. Routing factors'!K52*'7. Network costs'!$F$315</f>
        <v>40969.609253661161</v>
      </c>
      <c r="L263" s="485">
        <f>'8. Routing factors'!L52*'7. Network costs'!$F$316</f>
        <v>5718.7072962257253</v>
      </c>
      <c r="M263" s="485">
        <f>'8. Routing factors'!M52*'7. Network costs'!$F$317</f>
        <v>171561.21888677176</v>
      </c>
      <c r="N263" s="485">
        <f>'8. Routing factors'!N52*'7. Network costs'!$F$318</f>
        <v>0</v>
      </c>
      <c r="O263" s="485">
        <f>'8. Routing factors'!O52*'7. Network costs'!$F$319</f>
        <v>0</v>
      </c>
      <c r="P263" s="485">
        <f>'8. Routing factors'!P52*'7. Network costs'!$F$320</f>
        <v>0</v>
      </c>
      <c r="Q263" s="485">
        <f>'8. Routing factors'!Q52*'7. Network costs'!$F$321</f>
        <v>0</v>
      </c>
      <c r="R263" s="485">
        <f>'8. Routing factors'!R52*'7. Network costs'!$F$322</f>
        <v>30499.772246537206</v>
      </c>
      <c r="S263" s="485">
        <f>'8. Routing factors'!S52*'7. Network costs'!$F$323</f>
        <v>28593.536481128627</v>
      </c>
      <c r="T263" s="485">
        <f>'8. Routing factors'!T52*'7. Network costs'!$F$324</f>
        <v>0</v>
      </c>
      <c r="U263" s="485">
        <f>'8. Routing factors'!U52*'7. Network costs'!$F$325</f>
        <v>127963.17857128386</v>
      </c>
      <c r="V263" s="485">
        <f>'8. Routing factors'!V52*'7. Network costs'!$F$326</f>
        <v>0</v>
      </c>
      <c r="W263" s="485">
        <f>'8. Routing factors'!W52*'7. Network costs'!$F$327</f>
        <v>231503.01507318043</v>
      </c>
      <c r="X263" s="485">
        <f>'8. Routing factors'!X52*'7. Network costs'!$F$328</f>
        <v>0</v>
      </c>
      <c r="Y263" s="485">
        <f>'8. Routing factors'!Y52*'7. Network costs'!$F$329</f>
        <v>0</v>
      </c>
      <c r="Z263" s="485">
        <f>'8. Routing factors'!Z52*'7. Network costs'!$F$330</f>
        <v>0</v>
      </c>
      <c r="AA263" s="485">
        <f>'8. Routing factors'!AA52*'7. Network costs'!$F$331</f>
        <v>0</v>
      </c>
      <c r="AB263" s="485">
        <f>'8. Routing factors'!AB52*'7. Network costs'!$F$332</f>
        <v>17416.843753903129</v>
      </c>
      <c r="AC263" s="485">
        <f>'8. Routing factors'!AC52*'7. Network costs'!$F$333</f>
        <v>21941.731476929919</v>
      </c>
      <c r="AD263" s="485">
        <f>'8. Routing factors'!AD52*'7. Network costs'!$F$334</f>
        <v>0</v>
      </c>
      <c r="AE263" s="485">
        <f>'8. Routing factors'!AE52*'7. Network costs'!$F$335</f>
        <v>0</v>
      </c>
      <c r="AF263" s="485">
        <f>'8. Routing factors'!AF52*'7. Network costs'!$F$336</f>
        <v>0</v>
      </c>
      <c r="AG263" s="485">
        <f>'8. Routing factors'!AG52*'7. Network costs'!$F$337</f>
        <v>0</v>
      </c>
      <c r="AH263" s="485">
        <f>'8. Routing factors'!AH52*'7. Network costs'!$F$338</f>
        <v>0</v>
      </c>
      <c r="AI263" s="485">
        <f>'8. Routing factors'!AI52*'7. Network costs'!$F$339</f>
        <v>393640.74194466148</v>
      </c>
      <c r="AJ263" s="485">
        <f>'8. Routing factors'!AJ52*'7. Network costs'!$F$340</f>
        <v>1322915.1744419837</v>
      </c>
      <c r="AK263" s="485">
        <f>'8. Routing factors'!AK52*'7. Network costs'!$F$341</f>
        <v>451259.47328121337</v>
      </c>
      <c r="AL263" s="485">
        <f>'8. Routing factors'!AL52*'7. Network costs'!$F$342</f>
        <v>160823.28188663945</v>
      </c>
      <c r="AM263" s="485">
        <f>'8. Routing factors'!AM52*'7. Network costs'!$F$343</f>
        <v>170742.01275351326</v>
      </c>
      <c r="AN263" s="485">
        <f>'8. Routing factors'!AN52*'7. Network costs'!$F$344</f>
        <v>293.41861201103092</v>
      </c>
      <c r="AO263" s="485">
        <f>'8. Routing factors'!AO52*'7. Network costs'!$F$345</f>
        <v>143.44909920539294</v>
      </c>
      <c r="AP263" s="485">
        <f>'8. Routing factors'!AP52*'7. Network costs'!$F$346</f>
        <v>0</v>
      </c>
      <c r="AQ263" s="485">
        <f>'8. Routing factors'!AQ52*'7. Network costs'!$F$347</f>
        <v>0</v>
      </c>
      <c r="AR263" s="485">
        <f>'8. Routing factors'!AR52*'7. Network costs'!$F$348</f>
        <v>717.24549602696447</v>
      </c>
      <c r="AS263" s="485">
        <f>'8. Routing factors'!AS52*'7. Network costs'!$F$349</f>
        <v>0</v>
      </c>
      <c r="AT263" s="485">
        <f>'8. Routing factors'!AT52*'7. Network costs'!$F$350</f>
        <v>802.46294077790833</v>
      </c>
      <c r="AU263" s="485">
        <f>'8. Routing factors'!AU52*'7. Network costs'!$F$351</f>
        <v>0</v>
      </c>
      <c r="AV263" s="485">
        <f>'8. Routing factors'!AV52*'7. Network costs'!$F$352</f>
        <v>5807.0639491371903</v>
      </c>
      <c r="AW263" s="485">
        <f>'8. Routing factors'!AW52*'7. Network costs'!$F$353</f>
        <v>0</v>
      </c>
      <c r="AX263" s="485">
        <f>'8. Routing factors'!AX52*'7. Network costs'!$F$354</f>
        <v>0</v>
      </c>
      <c r="AY263" s="485">
        <f>'8. Routing factors'!AY52*'7. Network costs'!$F$355</f>
        <v>0</v>
      </c>
      <c r="AZ263" s="485">
        <f>'8. Routing factors'!AZ52*'7. Network costs'!$F$356</f>
        <v>0</v>
      </c>
      <c r="BA263" s="485">
        <f>'8. Routing factors'!BA52*'7. Network costs'!$F$357</f>
        <v>0</v>
      </c>
      <c r="BB263" s="485">
        <f>'8. Routing factors'!BB52*'7. Network costs'!$F$358</f>
        <v>0</v>
      </c>
      <c r="BC263" s="485">
        <f>'8. Routing factors'!BC52*'7. Network costs'!$F$359</f>
        <v>0</v>
      </c>
      <c r="BD263" s="485">
        <f>'8. Routing factors'!BD52*'7. Network costs'!$F$360</f>
        <v>0</v>
      </c>
      <c r="BE263" s="485">
        <f>'8. Routing factors'!BE52*'7. Network costs'!$F$361</f>
        <v>0</v>
      </c>
      <c r="BF263" s="485">
        <f>'8. Routing factors'!BF52*'7. Network costs'!$F$362</f>
        <v>0</v>
      </c>
      <c r="BG263" s="485">
        <f>'8. Routing factors'!BG52*'7. Network costs'!$F$363</f>
        <v>0</v>
      </c>
      <c r="BH263" s="245"/>
      <c r="BI263" s="351">
        <f t="shared" si="44"/>
        <v>7582945.8255017744</v>
      </c>
      <c r="BJ263" s="486">
        <f>'2. Traffic'!F209</f>
        <v>1000</v>
      </c>
      <c r="BK263" s="487">
        <f t="shared" si="45"/>
        <v>7.5829458255017744E-3</v>
      </c>
    </row>
    <row r="264" spans="2:63">
      <c r="C264" s="256" t="str">
        <f t="shared" si="43"/>
        <v>S04</v>
      </c>
      <c r="D264" s="256" t="str">
        <f t="shared" si="43"/>
        <v>Изходящи международни повиквания (Outgoing Calls to International)</v>
      </c>
      <c r="E264" s="485">
        <f>'8. Routing factors'!E53*'7. Network costs'!$F$309</f>
        <v>43543.718267738193</v>
      </c>
      <c r="F264" s="485">
        <f>'8. Routing factors'!F53*'7. Network costs'!$F$310</f>
        <v>30964.134297966615</v>
      </c>
      <c r="G264" s="485">
        <f>'8. Routing factors'!G53*'7. Network costs'!$F$311</f>
        <v>57830.756540345006</v>
      </c>
      <c r="H264" s="485">
        <f>'8. Routing factors'!H53*'7. Network costs'!$F$312</f>
        <v>18278.448816646469</v>
      </c>
      <c r="I264" s="485">
        <f>'8. Routing factors'!I53*'7. Network costs'!$F$313</f>
        <v>57982.421952126875</v>
      </c>
      <c r="J264" s="485">
        <f>'8. Routing factors'!J53*'7. Network costs'!$F$314</f>
        <v>4146.2688738630104</v>
      </c>
      <c r="K264" s="485">
        <f>'8. Routing factors'!K53*'7. Network costs'!$F$315</f>
        <v>1981.0989774107215</v>
      </c>
      <c r="L264" s="485">
        <f>'8. Routing factors'!L53*'7. Network costs'!$F$316</f>
        <v>276.52997875862326</v>
      </c>
      <c r="M264" s="485">
        <f>'8. Routing factors'!M53*'7. Network costs'!$F$317</f>
        <v>8295.8993627586988</v>
      </c>
      <c r="N264" s="485">
        <f>'8. Routing factors'!N53*'7. Network costs'!$F$318</f>
        <v>0</v>
      </c>
      <c r="O264" s="485">
        <f>'8. Routing factors'!O53*'7. Network costs'!$F$319</f>
        <v>0</v>
      </c>
      <c r="P264" s="485">
        <f>'8. Routing factors'!P53*'7. Network costs'!$F$320</f>
        <v>0</v>
      </c>
      <c r="Q264" s="485">
        <f>'8. Routing factors'!Q53*'7. Network costs'!$F$321</f>
        <v>0</v>
      </c>
      <c r="R264" s="485">
        <f>'8. Routing factors'!R53*'7. Network costs'!$F$322</f>
        <v>1474.8265533793242</v>
      </c>
      <c r="S264" s="485">
        <f>'8. Routing factors'!S53*'7. Network costs'!$F$323</f>
        <v>1382.6498937931162</v>
      </c>
      <c r="T264" s="485">
        <f>'8. Routing factors'!T53*'7. Network costs'!$F$324</f>
        <v>0</v>
      </c>
      <c r="U264" s="485">
        <f>'8. Routing factors'!U53*'7. Network costs'!$F$325</f>
        <v>6187.7017338441383</v>
      </c>
      <c r="V264" s="485">
        <f>'8. Routing factors'!V53*'7. Network costs'!$F$326</f>
        <v>0</v>
      </c>
      <c r="W264" s="485">
        <f>'8. Routing factors'!W53*'7. Network costs'!$F$327</f>
        <v>0</v>
      </c>
      <c r="X264" s="485">
        <f>'8. Routing factors'!X53*'7. Network costs'!$F$328</f>
        <v>6212.5101635453839</v>
      </c>
      <c r="Y264" s="485">
        <f>'8. Routing factors'!Y53*'7. Network costs'!$F$329</f>
        <v>0</v>
      </c>
      <c r="Z264" s="485">
        <f>'8. Routing factors'!Z53*'7. Network costs'!$F$330</f>
        <v>0</v>
      </c>
      <c r="AA264" s="485">
        <f>'8. Routing factors'!AA53*'7. Network costs'!$F$331</f>
        <v>0</v>
      </c>
      <c r="AB264" s="485">
        <f>'8. Routing factors'!AB53*'7. Network costs'!$F$332</f>
        <v>842.19722811967938</v>
      </c>
      <c r="AC264" s="485">
        <f>'8. Routing factors'!AC53*'7. Network costs'!$F$333</f>
        <v>1060.9996673981461</v>
      </c>
      <c r="AD264" s="485">
        <f>'8. Routing factors'!AD53*'7. Network costs'!$F$334</f>
        <v>0</v>
      </c>
      <c r="AE264" s="485">
        <f>'8. Routing factors'!AE53*'7. Network costs'!$F$335</f>
        <v>0</v>
      </c>
      <c r="AF264" s="485">
        <f>'8. Routing factors'!AF53*'7. Network costs'!$F$336</f>
        <v>0</v>
      </c>
      <c r="AG264" s="485">
        <f>'8. Routing factors'!AG53*'7. Network costs'!$F$337</f>
        <v>0</v>
      </c>
      <c r="AH264" s="485">
        <f>'8. Routing factors'!AH53*'7. Network costs'!$F$338</f>
        <v>0</v>
      </c>
      <c r="AI264" s="485">
        <f>'8. Routing factors'!AI53*'7. Network costs'!$F$339</f>
        <v>19034.627997192278</v>
      </c>
      <c r="AJ264" s="485">
        <f>'8. Routing factors'!AJ53*'7. Network costs'!$F$340</f>
        <v>63969.999886048106</v>
      </c>
      <c r="AK264" s="485">
        <f>'8. Routing factors'!AK53*'7. Network costs'!$F$341</f>
        <v>21820.800767935641</v>
      </c>
      <c r="AL264" s="485">
        <f>'8. Routing factors'!AL53*'7. Network costs'!$F$342</f>
        <v>7776.6628750794334</v>
      </c>
      <c r="AM264" s="485">
        <f>'8. Routing factors'!AM53*'7. Network costs'!$F$343</f>
        <v>8256.2863798073904</v>
      </c>
      <c r="AN264" s="485">
        <f>'8. Routing factors'!AN53*'7. Network costs'!$F$344</f>
        <v>14.188353826107841</v>
      </c>
      <c r="AO264" s="485">
        <f>'8. Routing factors'!AO53*'7. Network costs'!$F$345</f>
        <v>6.9365285372082806</v>
      </c>
      <c r="AP264" s="485">
        <f>'8. Routing factors'!AP53*'7. Network costs'!$F$346</f>
        <v>0</v>
      </c>
      <c r="AQ264" s="485">
        <f>'8. Routing factors'!AQ53*'7. Network costs'!$F$347</f>
        <v>0</v>
      </c>
      <c r="AR264" s="485">
        <f>'8. Routing factors'!AR53*'7. Network costs'!$F$348</f>
        <v>34.68264268604139</v>
      </c>
      <c r="AS264" s="485">
        <f>'8. Routing factors'!AS53*'7. Network costs'!$F$349</f>
        <v>0</v>
      </c>
      <c r="AT264" s="485">
        <f>'8. Routing factors'!AT53*'7. Network costs'!$F$350</f>
        <v>38.803360352846163</v>
      </c>
      <c r="AU264" s="485">
        <f>'8. Routing factors'!AU53*'7. Network costs'!$F$351</f>
        <v>0</v>
      </c>
      <c r="AV264" s="485">
        <f>'8. Routing factors'!AV53*'7. Network costs'!$F$352</f>
        <v>0</v>
      </c>
      <c r="AW264" s="485">
        <f>'8. Routing factors'!AW53*'7. Network costs'!$F$353</f>
        <v>389.58935149255689</v>
      </c>
      <c r="AX264" s="485">
        <f>'8. Routing factors'!AX53*'7. Network costs'!$F$354</f>
        <v>0</v>
      </c>
      <c r="AY264" s="485">
        <f>'8. Routing factors'!AY53*'7. Network costs'!$F$355</f>
        <v>0</v>
      </c>
      <c r="AZ264" s="485">
        <f>'8. Routing factors'!AZ53*'7. Network costs'!$F$356</f>
        <v>0</v>
      </c>
      <c r="BA264" s="485">
        <f>'8. Routing factors'!BA53*'7. Network costs'!$F$357</f>
        <v>0</v>
      </c>
      <c r="BB264" s="485">
        <f>'8. Routing factors'!BB53*'7. Network costs'!$F$358</f>
        <v>0</v>
      </c>
      <c r="BC264" s="485">
        <f>'8. Routing factors'!BC53*'7. Network costs'!$F$359</f>
        <v>0</v>
      </c>
      <c r="BD264" s="485">
        <f>'8. Routing factors'!BD53*'7. Network costs'!$F$360</f>
        <v>0</v>
      </c>
      <c r="BE264" s="485">
        <f>'8. Routing factors'!BE53*'7. Network costs'!$F$361</f>
        <v>0</v>
      </c>
      <c r="BF264" s="485">
        <f>'8. Routing factors'!BF53*'7. Network costs'!$F$362</f>
        <v>0</v>
      </c>
      <c r="BG264" s="485">
        <f>'8. Routing factors'!BG53*'7. Network costs'!$F$363</f>
        <v>0</v>
      </c>
      <c r="BH264" s="245"/>
      <c r="BI264" s="351">
        <f t="shared" si="44"/>
        <v>361802.74045065168</v>
      </c>
      <c r="BJ264" s="486">
        <f>'2. Traffic'!F210</f>
        <v>50</v>
      </c>
      <c r="BK264" s="487">
        <f t="shared" si="45"/>
        <v>7.2360548090130332E-3</v>
      </c>
    </row>
    <row r="265" spans="2:63">
      <c r="C265" s="256" t="str">
        <f t="shared" si="43"/>
        <v>S05</v>
      </c>
      <c r="D265" s="256" t="str">
        <f t="shared" si="43"/>
        <v>Входящи повиквания от фиксирана линия (Incoming calls from fixed)</v>
      </c>
      <c r="E265" s="485">
        <f>'8. Routing factors'!E54*'7. Network costs'!$F$309</f>
        <v>43937.328618826476</v>
      </c>
      <c r="F265" s="485">
        <f>'8. Routing factors'!F54*'7. Network costs'!$F$310</f>
        <v>31244.032392502959</v>
      </c>
      <c r="G265" s="485">
        <f>'8. Routing factors'!G54*'7. Network costs'!$F$311</f>
        <v>58353.513559981773</v>
      </c>
      <c r="H265" s="485">
        <f>'8. Routing factors'!H54*'7. Network costs'!$F$312</f>
        <v>18443.675557547005</v>
      </c>
      <c r="I265" s="485">
        <f>'8. Routing factors'!I54*'7. Network costs'!$F$313</f>
        <v>58506.549940490113</v>
      </c>
      <c r="J265" s="485">
        <f>'8. Routing factors'!J54*'7. Network costs'!$F$314</f>
        <v>4183.7487770975677</v>
      </c>
      <c r="K265" s="485">
        <f>'8. Routing factors'!K54*'7. Network costs'!$F$315</f>
        <v>1999.0069810231971</v>
      </c>
      <c r="L265" s="485">
        <f>'8. Routing factors'!L54*'7. Network costs'!$F$316</f>
        <v>279.02965187694446</v>
      </c>
      <c r="M265" s="485">
        <f>'8. Routing factors'!M54*'7. Network costs'!$F$317</f>
        <v>8370.8895563083352</v>
      </c>
      <c r="N265" s="485">
        <f>'8. Routing factors'!N54*'7. Network costs'!$F$318</f>
        <v>0</v>
      </c>
      <c r="O265" s="485">
        <f>'8. Routing factors'!O54*'7. Network costs'!$F$319</f>
        <v>0</v>
      </c>
      <c r="P265" s="485">
        <f>'8. Routing factors'!P54*'7. Network costs'!$F$320</f>
        <v>0</v>
      </c>
      <c r="Q265" s="485">
        <f>'8. Routing factors'!Q54*'7. Network costs'!$F$321</f>
        <v>0</v>
      </c>
      <c r="R265" s="485">
        <f>'8. Routing factors'!R54*'7. Network costs'!$F$322</f>
        <v>1488.1581433437041</v>
      </c>
      <c r="S265" s="485">
        <f>'8. Routing factors'!S54*'7. Network costs'!$F$323</f>
        <v>1395.1482593847225</v>
      </c>
      <c r="T265" s="485">
        <f>'8. Routing factors'!T54*'7. Network costs'!$F$324</f>
        <v>0</v>
      </c>
      <c r="U265" s="485">
        <f>'8. Routing factors'!U54*'7. Network costs'!$F$325</f>
        <v>0</v>
      </c>
      <c r="V265" s="485">
        <f>'8. Routing factors'!V54*'7. Network costs'!$F$326</f>
        <v>16816.159135589969</v>
      </c>
      <c r="W265" s="485">
        <f>'8. Routing factors'!W54*'7. Network costs'!$F$327</f>
        <v>11295.595727895578</v>
      </c>
      <c r="X265" s="485">
        <f>'8. Routing factors'!X54*'7. Network costs'!$F$328</f>
        <v>0</v>
      </c>
      <c r="Y265" s="485">
        <f>'8. Routing factors'!Y54*'7. Network costs'!$F$329</f>
        <v>0</v>
      </c>
      <c r="Z265" s="485">
        <f>'8. Routing factors'!Z54*'7. Network costs'!$F$330</f>
        <v>0</v>
      </c>
      <c r="AA265" s="485">
        <f>'8. Routing factors'!AA54*'7. Network costs'!$F$331</f>
        <v>0</v>
      </c>
      <c r="AB265" s="485">
        <f>'8. Routing factors'!AB54*'7. Network costs'!$F$332</f>
        <v>849.81021019455591</v>
      </c>
      <c r="AC265" s="485">
        <f>'8. Routing factors'!AC54*'7. Network costs'!$F$333</f>
        <v>1070.5904985949976</v>
      </c>
      <c r="AD265" s="485">
        <f>'8. Routing factors'!AD54*'7. Network costs'!$F$334</f>
        <v>0</v>
      </c>
      <c r="AE265" s="485">
        <f>'8. Routing factors'!AE54*'7. Network costs'!$F$335</f>
        <v>0</v>
      </c>
      <c r="AF265" s="485">
        <f>'8. Routing factors'!AF54*'7. Network costs'!$F$336</f>
        <v>0</v>
      </c>
      <c r="AG265" s="485">
        <f>'8. Routing factors'!AG54*'7. Network costs'!$F$337</f>
        <v>0</v>
      </c>
      <c r="AH265" s="485">
        <f>'8. Routing factors'!AH54*'7. Network costs'!$F$338</f>
        <v>0</v>
      </c>
      <c r="AI265" s="485">
        <f>'8. Routing factors'!AI54*'7. Network costs'!$F$339</f>
        <v>19206.690166131135</v>
      </c>
      <c r="AJ265" s="485">
        <f>'8. Routing factors'!AJ54*'7. Network costs'!$F$340</f>
        <v>64548.252160221033</v>
      </c>
      <c r="AK265" s="485">
        <f>'8. Routing factors'!AK54*'7. Network costs'!$F$341</f>
        <v>22018.048347907654</v>
      </c>
      <c r="AL265" s="485">
        <f>'8. Routing factors'!AL54*'7. Network costs'!$F$342</f>
        <v>7846.9594672476578</v>
      </c>
      <c r="AM265" s="485">
        <f>'8. Routing factors'!AM54*'7. Network costs'!$F$343</f>
        <v>8330.9184946088772</v>
      </c>
      <c r="AN265" s="485">
        <f>'8. Routing factors'!AN54*'7. Network costs'!$F$344</f>
        <v>14.316608443605604</v>
      </c>
      <c r="AO265" s="485">
        <f>'8. Routing factors'!AO54*'7. Network costs'!$F$345</f>
        <v>6.9992307946516306</v>
      </c>
      <c r="AP265" s="485">
        <f>'8. Routing factors'!AP54*'7. Network costs'!$F$346</f>
        <v>0</v>
      </c>
      <c r="AQ265" s="485">
        <f>'8. Routing factors'!AQ54*'7. Network costs'!$F$347</f>
        <v>0</v>
      </c>
      <c r="AR265" s="485">
        <f>'8. Routing factors'!AR54*'7. Network costs'!$F$348</f>
        <v>34.996153973258146</v>
      </c>
      <c r="AS265" s="485">
        <f>'8. Routing factors'!AS54*'7. Network costs'!$F$349</f>
        <v>0</v>
      </c>
      <c r="AT265" s="485">
        <f>'8. Routing factors'!AT54*'7. Network costs'!$F$350</f>
        <v>0</v>
      </c>
      <c r="AU265" s="485">
        <f>'8. Routing factors'!AU54*'7. Network costs'!$F$351</f>
        <v>28.760427939008284</v>
      </c>
      <c r="AV265" s="485">
        <f>'8. Routing factors'!AV54*'7. Network costs'!$F$352</f>
        <v>283.34078808759989</v>
      </c>
      <c r="AW265" s="485">
        <f>'8. Routing factors'!AW54*'7. Network costs'!$F$353</f>
        <v>0</v>
      </c>
      <c r="AX265" s="485">
        <f>'8. Routing factors'!AX54*'7. Network costs'!$F$354</f>
        <v>0</v>
      </c>
      <c r="AY265" s="485">
        <f>'8. Routing factors'!AY54*'7. Network costs'!$F$355</f>
        <v>0</v>
      </c>
      <c r="AZ265" s="485">
        <f>'8. Routing factors'!AZ54*'7. Network costs'!$F$356</f>
        <v>0</v>
      </c>
      <c r="BA265" s="485">
        <f>'8. Routing factors'!BA54*'7. Network costs'!$F$357</f>
        <v>0</v>
      </c>
      <c r="BB265" s="485">
        <f>'8. Routing factors'!BB54*'7. Network costs'!$F$358</f>
        <v>0</v>
      </c>
      <c r="BC265" s="485">
        <f>'8. Routing factors'!BC54*'7. Network costs'!$F$359</f>
        <v>0</v>
      </c>
      <c r="BD265" s="485">
        <f>'8. Routing factors'!BD54*'7. Network costs'!$F$360</f>
        <v>0</v>
      </c>
      <c r="BE265" s="485">
        <f>'8. Routing factors'!BE54*'7. Network costs'!$F$361</f>
        <v>0</v>
      </c>
      <c r="BF265" s="485">
        <f>'8. Routing factors'!BF54*'7. Network costs'!$F$362</f>
        <v>0</v>
      </c>
      <c r="BG265" s="485">
        <f>'8. Routing factors'!BG54*'7. Network costs'!$F$363</f>
        <v>0</v>
      </c>
      <c r="BH265" s="245"/>
      <c r="BI265" s="351">
        <f t="shared" si="44"/>
        <v>380552.51885601244</v>
      </c>
      <c r="BJ265" s="486">
        <f>'2. Traffic'!F211</f>
        <v>50</v>
      </c>
      <c r="BK265" s="487">
        <f t="shared" si="45"/>
        <v>7.6110503771202485E-3</v>
      </c>
    </row>
    <row r="266" spans="2:63">
      <c r="C266" s="256" t="str">
        <f t="shared" si="43"/>
        <v>S06</v>
      </c>
      <c r="D266" s="256" t="str">
        <f t="shared" si="43"/>
        <v>Входящи повиквания от други мобилни мрежи (Incoming calls from other mobile)</v>
      </c>
      <c r="E266" s="485">
        <f>'8. Routing factors'!E55*'7. Network costs'!$F$309</f>
        <v>885657.7663551009</v>
      </c>
      <c r="F266" s="485">
        <f>'8. Routing factors'!F55*'7. Network costs'!$F$310</f>
        <v>629795.22903478856</v>
      </c>
      <c r="G266" s="485">
        <f>'8. Routing factors'!G55*'7. Network costs'!$F$311</f>
        <v>1176249.0825707808</v>
      </c>
      <c r="H266" s="485">
        <f>'8. Routing factors'!H55*'7. Network costs'!$F$312</f>
        <v>371774.63926826091</v>
      </c>
      <c r="I266" s="485">
        <f>'8. Routing factors'!I55*'7. Network costs'!$F$313</f>
        <v>1179333.8822887593</v>
      </c>
      <c r="J266" s="485">
        <f>'8. Routing factors'!J55*'7. Network costs'!$F$314</f>
        <v>84333.065149696486</v>
      </c>
      <c r="K266" s="485">
        <f>'8. Routing factors'!K55*'7. Network costs'!$F$315</f>
        <v>40294.576693555588</v>
      </c>
      <c r="L266" s="485">
        <f>'8. Routing factors'!L55*'7. Network costs'!$F$316</f>
        <v>5624.4834630726009</v>
      </c>
      <c r="M266" s="485">
        <f>'8. Routing factors'!M55*'7. Network costs'!$F$317</f>
        <v>168734.50389217804</v>
      </c>
      <c r="N266" s="485">
        <f>'8. Routing factors'!N55*'7. Network costs'!$F$318</f>
        <v>0</v>
      </c>
      <c r="O266" s="485">
        <f>'8. Routing factors'!O55*'7. Network costs'!$F$319</f>
        <v>0</v>
      </c>
      <c r="P266" s="485">
        <f>'8. Routing factors'!P55*'7. Network costs'!$F$320</f>
        <v>0</v>
      </c>
      <c r="Q266" s="485">
        <f>'8. Routing factors'!Q55*'7. Network costs'!$F$321</f>
        <v>0</v>
      </c>
      <c r="R266" s="485">
        <f>'8. Routing factors'!R55*'7. Network costs'!$F$322</f>
        <v>29997.24513638721</v>
      </c>
      <c r="S266" s="485">
        <f>'8. Routing factors'!S55*'7. Network costs'!$F$323</f>
        <v>28122.417315363004</v>
      </c>
      <c r="T266" s="485">
        <f>'8. Routing factors'!T55*'7. Network costs'!$F$324</f>
        <v>0</v>
      </c>
      <c r="U266" s="485">
        <f>'8. Routing factors'!U55*'7. Network costs'!$F$325</f>
        <v>0</v>
      </c>
      <c r="V266" s="485">
        <f>'8. Routing factors'!V55*'7. Network costs'!$F$326</f>
        <v>338968.30797120777</v>
      </c>
      <c r="W266" s="485">
        <f>'8. Routing factors'!W55*'7. Network costs'!$F$327</f>
        <v>227688.67376546972</v>
      </c>
      <c r="X266" s="485">
        <f>'8. Routing factors'!X55*'7. Network costs'!$F$328</f>
        <v>0</v>
      </c>
      <c r="Y266" s="485">
        <f>'8. Routing factors'!Y55*'7. Network costs'!$F$329</f>
        <v>0</v>
      </c>
      <c r="Z266" s="485">
        <f>'8. Routing factors'!Z55*'7. Network costs'!$F$330</f>
        <v>0</v>
      </c>
      <c r="AA266" s="485">
        <f>'8. Routing factors'!AA55*'7. Network costs'!$F$331</f>
        <v>0</v>
      </c>
      <c r="AB266" s="485">
        <f>'8. Routing factors'!AB55*'7. Network costs'!$F$332</f>
        <v>17129.876491038511</v>
      </c>
      <c r="AC266" s="485">
        <f>'8. Routing factors'!AC55*'7. Network costs'!$F$333</f>
        <v>21580.210255667662</v>
      </c>
      <c r="AD266" s="485">
        <f>'8. Routing factors'!AD55*'7. Network costs'!$F$334</f>
        <v>0</v>
      </c>
      <c r="AE266" s="485">
        <f>'8. Routing factors'!AE55*'7. Network costs'!$F$335</f>
        <v>0</v>
      </c>
      <c r="AF266" s="485">
        <f>'8. Routing factors'!AF55*'7. Network costs'!$F$336</f>
        <v>0</v>
      </c>
      <c r="AG266" s="485">
        <f>'8. Routing factors'!AG55*'7. Network costs'!$F$337</f>
        <v>0</v>
      </c>
      <c r="AH266" s="485">
        <f>'8. Routing factors'!AH55*'7. Network costs'!$F$338</f>
        <v>0</v>
      </c>
      <c r="AI266" s="485">
        <f>'8. Routing factors'!AI55*'7. Network costs'!$F$339</f>
        <v>387154.95107095386</v>
      </c>
      <c r="AJ266" s="485">
        <f>'8. Routing factors'!AJ55*'7. Network costs'!$F$340</f>
        <v>1301118.2661171556</v>
      </c>
      <c r="AK266" s="485">
        <f>'8. Routing factors'!AK55*'7. Network costs'!$F$341</f>
        <v>443824.33189055708</v>
      </c>
      <c r="AL266" s="485">
        <f>'8. Routing factors'!AL55*'7. Network costs'!$F$342</f>
        <v>158173.48967055141</v>
      </c>
      <c r="AM266" s="485">
        <f>'8. Routing factors'!AM55*'7. Network costs'!$F$343</f>
        <v>167928.79534465348</v>
      </c>
      <c r="AN266" s="485">
        <f>'8. Routing factors'!AN55*'7. Network costs'!$F$344</f>
        <v>288.58412321661484</v>
      </c>
      <c r="AO266" s="485">
        <f>'8. Routing factors'!AO55*'7. Network costs'!$F$345</f>
        <v>141.08557135034508</v>
      </c>
      <c r="AP266" s="485">
        <f>'8. Routing factors'!AP55*'7. Network costs'!$F$346</f>
        <v>0</v>
      </c>
      <c r="AQ266" s="485">
        <f>'8. Routing factors'!AQ55*'7. Network costs'!$F$347</f>
        <v>0</v>
      </c>
      <c r="AR266" s="485">
        <f>'8. Routing factors'!AR55*'7. Network costs'!$F$348</f>
        <v>705.42785675172524</v>
      </c>
      <c r="AS266" s="485">
        <f>'8. Routing factors'!AS55*'7. Network costs'!$F$349</f>
        <v>0</v>
      </c>
      <c r="AT266" s="485">
        <f>'8. Routing factors'!AT55*'7. Network costs'!$F$350</f>
        <v>0</v>
      </c>
      <c r="AU266" s="485">
        <f>'8. Routing factors'!AU55*'7. Network costs'!$F$351</f>
        <v>579.73247733965775</v>
      </c>
      <c r="AV266" s="485">
        <f>'8. Routing factors'!AV55*'7. Network costs'!$F$352</f>
        <v>5711.3843145081992</v>
      </c>
      <c r="AW266" s="485">
        <f>'8. Routing factors'!AW55*'7. Network costs'!$F$353</f>
        <v>0</v>
      </c>
      <c r="AX266" s="485">
        <f>'8. Routing factors'!AX55*'7. Network costs'!$F$354</f>
        <v>0</v>
      </c>
      <c r="AY266" s="485">
        <f>'8. Routing factors'!AY55*'7. Network costs'!$F$355</f>
        <v>0</v>
      </c>
      <c r="AZ266" s="485">
        <f>'8. Routing factors'!AZ55*'7. Network costs'!$F$356</f>
        <v>0</v>
      </c>
      <c r="BA266" s="485">
        <f>'8. Routing factors'!BA55*'7. Network costs'!$F$357</f>
        <v>0</v>
      </c>
      <c r="BB266" s="485">
        <f>'8. Routing factors'!BB55*'7. Network costs'!$F$358</f>
        <v>0</v>
      </c>
      <c r="BC266" s="485">
        <f>'8. Routing factors'!BC55*'7. Network costs'!$F$359</f>
        <v>0</v>
      </c>
      <c r="BD266" s="485">
        <f>'8. Routing factors'!BD55*'7. Network costs'!$F$360</f>
        <v>0</v>
      </c>
      <c r="BE266" s="485">
        <f>'8. Routing factors'!BE55*'7. Network costs'!$F$361</f>
        <v>0</v>
      </c>
      <c r="BF266" s="485">
        <f>'8. Routing factors'!BF55*'7. Network costs'!$F$362</f>
        <v>0</v>
      </c>
      <c r="BG266" s="485">
        <f>'8. Routing factors'!BG55*'7. Network costs'!$F$363</f>
        <v>0</v>
      </c>
      <c r="BH266" s="245"/>
      <c r="BI266" s="351">
        <f t="shared" si="44"/>
        <v>7670910.0080883633</v>
      </c>
      <c r="BJ266" s="486">
        <f>'2. Traffic'!F212</f>
        <v>1000</v>
      </c>
      <c r="BK266" s="487">
        <f t="shared" si="45"/>
        <v>7.6709100080883637E-3</v>
      </c>
    </row>
    <row r="267" spans="2:63">
      <c r="C267" s="256" t="str">
        <f t="shared" si="43"/>
        <v>S07</v>
      </c>
      <c r="D267" s="256" t="str">
        <f t="shared" si="43"/>
        <v>Входящи международни повиквания (Incoming calls from international)</v>
      </c>
      <c r="E267" s="485">
        <f>'8. Routing factors'!E56*'7. Network costs'!$F$309</f>
        <v>257649.23115013316</v>
      </c>
      <c r="F267" s="485">
        <f>'8. Routing factors'!F56*'7. Network costs'!$F$310</f>
        <v>183215.52941452476</v>
      </c>
      <c r="G267" s="485">
        <f>'8. Routing factors'!G56*'7. Network costs'!$F$311</f>
        <v>342185.9811749233</v>
      </c>
      <c r="H267" s="485">
        <f>'8. Routing factors'!H56*'7. Network costs'!$F$312</f>
        <v>108154.02247619419</v>
      </c>
      <c r="I267" s="485">
        <f>'8. Routing factors'!I56*'7. Network costs'!$F$313</f>
        <v>343083.38907420734</v>
      </c>
      <c r="J267" s="485">
        <f>'8. Routing factors'!J56*'7. Network costs'!$F$314</f>
        <v>24533.57292374433</v>
      </c>
      <c r="K267" s="485">
        <f>'8. Routing factors'!K56*'7. Network costs'!$F$315</f>
        <v>11722.210428234539</v>
      </c>
      <c r="L267" s="485">
        <f>'8. Routing factors'!L56*'7. Network costs'!$F$316</f>
        <v>1636.2345534903438</v>
      </c>
      <c r="M267" s="485">
        <f>'8. Routing factors'!M56*'7. Network costs'!$F$317</f>
        <v>49087.036604710323</v>
      </c>
      <c r="N267" s="485">
        <f>'8. Routing factors'!N56*'7. Network costs'!$F$318</f>
        <v>0</v>
      </c>
      <c r="O267" s="485">
        <f>'8. Routing factors'!O56*'7. Network costs'!$F$319</f>
        <v>0</v>
      </c>
      <c r="P267" s="485">
        <f>'8. Routing factors'!P56*'7. Network costs'!$F$320</f>
        <v>0</v>
      </c>
      <c r="Q267" s="485">
        <f>'8. Routing factors'!Q56*'7. Network costs'!$F$321</f>
        <v>0</v>
      </c>
      <c r="R267" s="485">
        <f>'8. Routing factors'!R56*'7. Network costs'!$F$322</f>
        <v>8726.584285281835</v>
      </c>
      <c r="S267" s="485">
        <f>'8. Routing factors'!S56*'7. Network costs'!$F$323</f>
        <v>8181.1727674517197</v>
      </c>
      <c r="T267" s="485">
        <f>'8. Routing factors'!T56*'7. Network costs'!$F$324</f>
        <v>0</v>
      </c>
      <c r="U267" s="485">
        <f>'8. Routing factors'!U56*'7. Network costs'!$F$325</f>
        <v>0</v>
      </c>
      <c r="V267" s="485">
        <f>'8. Routing factors'!V56*'7. Network costs'!$F$326</f>
        <v>98610.238910304615</v>
      </c>
      <c r="W267" s="485">
        <f>'8. Routing factors'!W56*'7. Network costs'!$F$327</f>
        <v>0</v>
      </c>
      <c r="X267" s="485">
        <f>'8. Routing factors'!X56*'7. Network costs'!$F$328</f>
        <v>36759.572467098798</v>
      </c>
      <c r="Y267" s="485">
        <f>'8. Routing factors'!Y56*'7. Network costs'!$F$329</f>
        <v>0</v>
      </c>
      <c r="Z267" s="485">
        <f>'8. Routing factors'!Z56*'7. Network costs'!$F$330</f>
        <v>0</v>
      </c>
      <c r="AA267" s="485">
        <f>'8. Routing factors'!AA56*'7. Network costs'!$F$331</f>
        <v>0</v>
      </c>
      <c r="AB267" s="485">
        <f>'8. Routing factors'!AB56*'7. Network costs'!$F$332</f>
        <v>4983.3013103655639</v>
      </c>
      <c r="AC267" s="485">
        <f>'8. Routing factors'!AC56*'7. Network costs'!$F$333</f>
        <v>6277.9606205154441</v>
      </c>
      <c r="AD267" s="485">
        <f>'8. Routing factors'!AD56*'7. Network costs'!$F$334</f>
        <v>0</v>
      </c>
      <c r="AE267" s="485">
        <f>'8. Routing factors'!AE56*'7. Network costs'!$F$335</f>
        <v>0</v>
      </c>
      <c r="AF267" s="485">
        <f>'8. Routing factors'!AF56*'7. Network costs'!$F$336</f>
        <v>0</v>
      </c>
      <c r="AG267" s="485">
        <f>'8. Routing factors'!AG56*'7. Network costs'!$F$337</f>
        <v>0</v>
      </c>
      <c r="AH267" s="485">
        <f>'8. Routing factors'!AH56*'7. Network costs'!$F$338</f>
        <v>0</v>
      </c>
      <c r="AI267" s="485">
        <f>'8. Routing factors'!AI56*'7. Network costs'!$F$339</f>
        <v>112628.35292453616</v>
      </c>
      <c r="AJ267" s="485">
        <f>'8. Routing factors'!AJ56*'7. Network costs'!$F$340</f>
        <v>378512.03211384645</v>
      </c>
      <c r="AK267" s="485">
        <f>'8. Routing factors'!AK56*'7. Network costs'!$F$341</f>
        <v>129114.20440418177</v>
      </c>
      <c r="AL267" s="485">
        <f>'8. Routing factors'!AL56*'7. Network costs'!$F$342</f>
        <v>46014.701784494078</v>
      </c>
      <c r="AM267" s="485">
        <f>'8. Routing factors'!AM56*'7. Network costs'!$F$343</f>
        <v>48852.645629226507</v>
      </c>
      <c r="AN267" s="485">
        <f>'8. Routing factors'!AN56*'7. Network costs'!$F$344</f>
        <v>83.952831774846516</v>
      </c>
      <c r="AO267" s="485">
        <f>'8. Routing factors'!AO56*'7. Network costs'!$F$345</f>
        <v>41.04360664548053</v>
      </c>
      <c r="AP267" s="485">
        <f>'8. Routing factors'!AP56*'7. Network costs'!$F$346</f>
        <v>0</v>
      </c>
      <c r="AQ267" s="485">
        <f>'8. Routing factors'!AQ56*'7. Network costs'!$F$347</f>
        <v>0</v>
      </c>
      <c r="AR267" s="485">
        <f>'8. Routing factors'!AR56*'7. Network costs'!$F$348</f>
        <v>205.2180332274026</v>
      </c>
      <c r="AS267" s="485">
        <f>'8. Routing factors'!AS56*'7. Network costs'!$F$349</f>
        <v>0</v>
      </c>
      <c r="AT267" s="485">
        <f>'8. Routing factors'!AT56*'7. Network costs'!$F$350</f>
        <v>0</v>
      </c>
      <c r="AU267" s="485">
        <f>'8. Routing factors'!AU56*'7. Network costs'!$F$351</f>
        <v>168.65163128873471</v>
      </c>
      <c r="AV267" s="485">
        <f>'8. Routing factors'!AV56*'7. Network costs'!$F$352</f>
        <v>0</v>
      </c>
      <c r="AW267" s="485">
        <f>'8. Routing factors'!AW56*'7. Network costs'!$F$353</f>
        <v>2305.209588651654</v>
      </c>
      <c r="AX267" s="485">
        <f>'8. Routing factors'!AX56*'7. Network costs'!$F$354</f>
        <v>0</v>
      </c>
      <c r="AY267" s="485">
        <f>'8. Routing factors'!AY56*'7. Network costs'!$F$355</f>
        <v>0</v>
      </c>
      <c r="AZ267" s="485">
        <f>'8. Routing factors'!AZ56*'7. Network costs'!$F$356</f>
        <v>0</v>
      </c>
      <c r="BA267" s="485">
        <f>'8. Routing factors'!BA56*'7. Network costs'!$F$357</f>
        <v>0</v>
      </c>
      <c r="BB267" s="485">
        <f>'8. Routing factors'!BB56*'7. Network costs'!$F$358</f>
        <v>0</v>
      </c>
      <c r="BC267" s="485">
        <f>'8. Routing factors'!BC56*'7. Network costs'!$F$359</f>
        <v>0</v>
      </c>
      <c r="BD267" s="485">
        <f>'8. Routing factors'!BD56*'7. Network costs'!$F$360</f>
        <v>0</v>
      </c>
      <c r="BE267" s="485">
        <f>'8. Routing factors'!BE56*'7. Network costs'!$F$361</f>
        <v>0</v>
      </c>
      <c r="BF267" s="485">
        <f>'8. Routing factors'!BF56*'7. Network costs'!$F$362</f>
        <v>0</v>
      </c>
      <c r="BG267" s="485">
        <f>'8. Routing factors'!BG56*'7. Network costs'!$F$363</f>
        <v>0</v>
      </c>
      <c r="BH267" s="245"/>
      <c r="BI267" s="351">
        <f t="shared" si="44"/>
        <v>2202732.0507090534</v>
      </c>
      <c r="BJ267" s="486">
        <f>'2. Traffic'!F213</f>
        <v>300</v>
      </c>
      <c r="BK267" s="487">
        <f t="shared" si="45"/>
        <v>7.3424401690301783E-3</v>
      </c>
    </row>
    <row r="268" spans="2:63">
      <c r="C268" s="256" t="str">
        <f t="shared" si="43"/>
        <v>S08</v>
      </c>
      <c r="D268" s="256" t="str">
        <f t="shared" si="43"/>
        <v>Изходящи повиквания от чужди абонати в роуминг в мрежата на предприятието (Roaming Calls Outbound)</v>
      </c>
      <c r="E268" s="485">
        <f>'8. Routing factors'!E57*'7. Network costs'!$F$309</f>
        <v>80510.22607633876</v>
      </c>
      <c r="F268" s="485">
        <f>'8. Routing factors'!F57*'7. Network costs'!$F$310</f>
        <v>57251.184597031381</v>
      </c>
      <c r="G268" s="485">
        <f>'8. Routing factors'!G57*'7. Network costs'!$F$311</f>
        <v>106926.26786257977</v>
      </c>
      <c r="H268" s="485">
        <f>'8. Routing factors'!H57*'7. Network costs'!$F$312</f>
        <v>33795.966561801702</v>
      </c>
      <c r="I268" s="485">
        <f>'8. Routing factors'!I57*'7. Network costs'!$F$313</f>
        <v>107206.68986318707</v>
      </c>
      <c r="J268" s="485">
        <f>'8. Routing factors'!J57*'7. Network costs'!$F$314</f>
        <v>7666.2503269805638</v>
      </c>
      <c r="K268" s="485">
        <f>'8. Routing factors'!K57*'7. Network costs'!$F$315</f>
        <v>3662.9560564908002</v>
      </c>
      <c r="L268" s="485">
        <f>'8. Routing factors'!L57*'7. Network costs'!$F$316</f>
        <v>511.29053724465842</v>
      </c>
      <c r="M268" s="485">
        <f>'8. Routing factors'!M57*'7. Network costs'!$F$317</f>
        <v>15338.716117339756</v>
      </c>
      <c r="N268" s="485">
        <f>'8. Routing factors'!N57*'7. Network costs'!$F$318</f>
        <v>0</v>
      </c>
      <c r="O268" s="485">
        <f>'8. Routing factors'!O57*'7. Network costs'!$F$319</f>
        <v>0</v>
      </c>
      <c r="P268" s="485">
        <f>'8. Routing factors'!P57*'7. Network costs'!$F$320</f>
        <v>0</v>
      </c>
      <c r="Q268" s="485">
        <f>'8. Routing factors'!Q57*'7. Network costs'!$F$321</f>
        <v>0</v>
      </c>
      <c r="R268" s="485">
        <f>'8. Routing factors'!R57*'7. Network costs'!$F$322</f>
        <v>2726.8828653048454</v>
      </c>
      <c r="S268" s="485">
        <f>'8. Routing factors'!S57*'7. Network costs'!$F$323</f>
        <v>2556.4526862232924</v>
      </c>
      <c r="T268" s="485">
        <f>'8. Routing factors'!T57*'7. Network costs'!$F$324</f>
        <v>0</v>
      </c>
      <c r="U268" s="485">
        <f>'8. Routing factors'!U57*'7. Network costs'!$F$325</f>
        <v>0</v>
      </c>
      <c r="V268" s="485">
        <f>'8. Routing factors'!V57*'7. Network costs'!$F$326</f>
        <v>30813.725283287331</v>
      </c>
      <c r="W268" s="485">
        <f>'8. Routing factors'!W57*'7. Network costs'!$F$327</f>
        <v>0</v>
      </c>
      <c r="X268" s="485">
        <f>'8. Routing factors'!X57*'7. Network costs'!$F$328</f>
        <v>11486.630395070568</v>
      </c>
      <c r="Y268" s="485">
        <f>'8. Routing factors'!Y57*'7. Network costs'!$F$329</f>
        <v>0</v>
      </c>
      <c r="Z268" s="485">
        <f>'8. Routing factors'!Z57*'7. Network costs'!$F$330</f>
        <v>0</v>
      </c>
      <c r="AA268" s="485">
        <f>'8. Routing factors'!AA57*'7. Network costs'!$F$331</f>
        <v>0</v>
      </c>
      <c r="AB268" s="485">
        <f>'8. Routing factors'!AB57*'7. Network costs'!$F$332</f>
        <v>1557.1818837303733</v>
      </c>
      <c r="AC268" s="485">
        <f>'8. Routing factors'!AC57*'7. Network costs'!$F$333</f>
        <v>1961.7369964575155</v>
      </c>
      <c r="AD268" s="485">
        <f>'8. Routing factors'!AD57*'7. Network costs'!$F$334</f>
        <v>0</v>
      </c>
      <c r="AE268" s="485">
        <f>'8. Routing factors'!AE57*'7. Network costs'!$F$335</f>
        <v>0</v>
      </c>
      <c r="AF268" s="485">
        <f>'8. Routing factors'!AF57*'7. Network costs'!$F$336</f>
        <v>0</v>
      </c>
      <c r="AG268" s="485">
        <f>'8. Routing factors'!AG57*'7. Network costs'!$F$337</f>
        <v>0</v>
      </c>
      <c r="AH268" s="485">
        <f>'8. Routing factors'!AH57*'7. Network costs'!$F$338</f>
        <v>0</v>
      </c>
      <c r="AI268" s="485">
        <f>'8. Routing factors'!AI57*'7. Network costs'!$F$339</f>
        <v>35194.105241774516</v>
      </c>
      <c r="AJ268" s="485">
        <f>'8. Routing factors'!AJ57*'7. Network costs'!$F$340</f>
        <v>118277.4314600722</v>
      </c>
      <c r="AK268" s="485">
        <f>'8. Routing factors'!AK57*'7. Network costs'!$F$341</f>
        <v>40345.603749114525</v>
      </c>
      <c r="AL268" s="485">
        <f>'8. Routing factors'!AL57*'7. Network costs'!$F$342</f>
        <v>14378.673000371622</v>
      </c>
      <c r="AM268" s="485">
        <f>'8. Routing factors'!AM57*'7. Network costs'!$F$343</f>
        <v>15265.47363048188</v>
      </c>
      <c r="AN268" s="485">
        <f>'8. Routing factors'!AN57*'7. Network costs'!$F$344</f>
        <v>26.233579024356558</v>
      </c>
      <c r="AO268" s="485">
        <f>'8. Routing factors'!AO57*'7. Network costs'!$F$345</f>
        <v>12.825305300796543</v>
      </c>
      <c r="AP268" s="485">
        <f>'8. Routing factors'!AP57*'7. Network costs'!$F$346</f>
        <v>0</v>
      </c>
      <c r="AQ268" s="485">
        <f>'8. Routing factors'!AQ57*'7. Network costs'!$F$347</f>
        <v>0</v>
      </c>
      <c r="AR268" s="485">
        <f>'8. Routing factors'!AR57*'7. Network costs'!$F$348</f>
        <v>64.126526503982703</v>
      </c>
      <c r="AS268" s="485">
        <f>'8. Routing factors'!AS57*'7. Network costs'!$F$349</f>
        <v>0</v>
      </c>
      <c r="AT268" s="485">
        <f>'8. Routing factors'!AT57*'7. Network costs'!$F$350</f>
        <v>0</v>
      </c>
      <c r="AU268" s="485">
        <f>'8. Routing factors'!AU57*'7. Network costs'!$F$351</f>
        <v>52.700258031382589</v>
      </c>
      <c r="AV268" s="485">
        <f>'8. Routing factors'!AV57*'7. Network costs'!$F$352</f>
        <v>0</v>
      </c>
      <c r="AW268" s="485">
        <f>'8. Routing factors'!AW57*'7. Network costs'!$F$353</f>
        <v>720.33184150098566</v>
      </c>
      <c r="AX268" s="485">
        <f>'8. Routing factors'!AX57*'7. Network costs'!$F$354</f>
        <v>0</v>
      </c>
      <c r="AY268" s="485">
        <f>'8. Routing factors'!AY57*'7. Network costs'!$F$355</f>
        <v>0</v>
      </c>
      <c r="AZ268" s="485">
        <f>'8. Routing factors'!AZ57*'7. Network costs'!$F$356</f>
        <v>0</v>
      </c>
      <c r="BA268" s="485">
        <f>'8. Routing factors'!BA57*'7. Network costs'!$F$357</f>
        <v>0</v>
      </c>
      <c r="BB268" s="485">
        <f>'8. Routing factors'!BB57*'7. Network costs'!$F$358</f>
        <v>0</v>
      </c>
      <c r="BC268" s="485">
        <f>'8. Routing factors'!BC57*'7. Network costs'!$F$359</f>
        <v>0</v>
      </c>
      <c r="BD268" s="485">
        <f>'8. Routing factors'!BD57*'7. Network costs'!$F$360</f>
        <v>0</v>
      </c>
      <c r="BE268" s="485">
        <f>'8. Routing factors'!BE57*'7. Network costs'!$F$361</f>
        <v>0</v>
      </c>
      <c r="BF268" s="485">
        <f>'8. Routing factors'!BF57*'7. Network costs'!$F$362</f>
        <v>0</v>
      </c>
      <c r="BG268" s="485">
        <f>'8. Routing factors'!BG57*'7. Network costs'!$F$363</f>
        <v>0</v>
      </c>
      <c r="BH268" s="245"/>
      <c r="BI268" s="351">
        <f t="shared" si="44"/>
        <v>688309.66270124458</v>
      </c>
      <c r="BJ268" s="486">
        <f>'2. Traffic'!F214</f>
        <v>100</v>
      </c>
      <c r="BK268" s="487">
        <f t="shared" si="45"/>
        <v>6.8830966270124454E-3</v>
      </c>
    </row>
    <row r="269" spans="2:63">
      <c r="C269" s="256" t="str">
        <f t="shared" si="43"/>
        <v>S09</v>
      </c>
      <c r="D269" s="256" t="str">
        <f t="shared" si="43"/>
        <v>Входящи повиквания от чужди абонати в роуминг в мрежата на предприятието (Roaming Calls Inbound)</v>
      </c>
      <c r="E269" s="485">
        <f>'8. Routing factors'!E58*'7. Network costs'!$F$309</f>
        <v>88313.470360076899</v>
      </c>
      <c r="F269" s="485">
        <f>'8. Routing factors'!F58*'7. Network costs'!$F$310</f>
        <v>62800.106773953659</v>
      </c>
      <c r="G269" s="485">
        <f>'8. Routing factors'!G58*'7. Network costs'!$F$311</f>
        <v>117289.81829763866</v>
      </c>
      <c r="H269" s="485">
        <f>'8. Routing factors'!H58*'7. Network costs'!$F$312</f>
        <v>37071.552729411393</v>
      </c>
      <c r="I269" s="485">
        <f>'8. Routing factors'!I58*'7. Network costs'!$F$313</f>
        <v>117597.41947137605</v>
      </c>
      <c r="J269" s="485">
        <f>'8. Routing factors'!J58*'7. Network costs'!$F$314</f>
        <v>8409.2817027090914</v>
      </c>
      <c r="K269" s="485">
        <f>'8. Routing factors'!K58*'7. Network costs'!$F$315</f>
        <v>4017.9785462089872</v>
      </c>
      <c r="L269" s="485">
        <f>'8. Routing factors'!L58*'7. Network costs'!$F$316</f>
        <v>560.8460428806851</v>
      </c>
      <c r="M269" s="485">
        <f>'8. Routing factors'!M58*'7. Network costs'!$F$317</f>
        <v>16825.381286420557</v>
      </c>
      <c r="N269" s="485">
        <f>'8. Routing factors'!N58*'7. Network costs'!$F$318</f>
        <v>0</v>
      </c>
      <c r="O269" s="485">
        <f>'8. Routing factors'!O58*'7. Network costs'!$F$319</f>
        <v>0</v>
      </c>
      <c r="P269" s="485">
        <f>'8. Routing factors'!P58*'7. Network costs'!$F$320</f>
        <v>0</v>
      </c>
      <c r="Q269" s="485">
        <f>'8. Routing factors'!Q58*'7. Network costs'!$F$321</f>
        <v>0</v>
      </c>
      <c r="R269" s="485">
        <f>'8. Routing factors'!R58*'7. Network costs'!$F$322</f>
        <v>2991.1788953636546</v>
      </c>
      <c r="S269" s="485">
        <f>'8. Routing factors'!S58*'7. Network costs'!$F$323</f>
        <v>2804.2302144034256</v>
      </c>
      <c r="T269" s="485">
        <f>'8. Routing factors'!T58*'7. Network costs'!$F$324</f>
        <v>0</v>
      </c>
      <c r="U269" s="485">
        <f>'8. Routing factors'!U58*'7. Network costs'!$F$325</f>
        <v>0</v>
      </c>
      <c r="V269" s="485">
        <f>'8. Routing factors'!V58*'7. Network costs'!$F$326</f>
        <v>33800.265470735088</v>
      </c>
      <c r="W269" s="485">
        <f>'8. Routing factors'!W58*'7. Network costs'!$F$327</f>
        <v>0</v>
      </c>
      <c r="X269" s="485">
        <f>'8. Routing factors'!X58*'7. Network costs'!$F$328</f>
        <v>12599.942173437186</v>
      </c>
      <c r="Y269" s="485">
        <f>'8. Routing factors'!Y58*'7. Network costs'!$F$329</f>
        <v>0</v>
      </c>
      <c r="Z269" s="485">
        <f>'8. Routing factors'!Z58*'7. Network costs'!$F$330</f>
        <v>0</v>
      </c>
      <c r="AA269" s="485">
        <f>'8. Routing factors'!AA58*'7. Network costs'!$F$331</f>
        <v>0</v>
      </c>
      <c r="AB269" s="485">
        <f>'8. Routing factors'!AB58*'7. Network costs'!$F$332</f>
        <v>1708.1076881299057</v>
      </c>
      <c r="AC269" s="485">
        <f>'8. Routing factors'!AC58*'7. Network costs'!$F$333</f>
        <v>2151.8732530529196</v>
      </c>
      <c r="AD269" s="485">
        <f>'8. Routing factors'!AD58*'7. Network costs'!$F$334</f>
        <v>0</v>
      </c>
      <c r="AE269" s="485">
        <f>'8. Routing factors'!AE58*'7. Network costs'!$F$335</f>
        <v>0</v>
      </c>
      <c r="AF269" s="485">
        <f>'8. Routing factors'!AF58*'7. Network costs'!$F$336</f>
        <v>0</v>
      </c>
      <c r="AG269" s="485">
        <f>'8. Routing factors'!AG58*'7. Network costs'!$F$337</f>
        <v>0</v>
      </c>
      <c r="AH269" s="485">
        <f>'8. Routing factors'!AH58*'7. Network costs'!$F$338</f>
        <v>0</v>
      </c>
      <c r="AI269" s="485">
        <f>'8. Routing factors'!AI58*'7. Network costs'!$F$339</f>
        <v>38605.202364874836</v>
      </c>
      <c r="AJ269" s="485">
        <f>'8. Routing factors'!AJ58*'7. Network costs'!$F$340</f>
        <v>129741.16390644381</v>
      </c>
      <c r="AK269" s="485">
        <f>'8. Routing factors'!AK58*'7. Network costs'!$F$341</f>
        <v>44255.996467807519</v>
      </c>
      <c r="AL269" s="485">
        <f>'8. Routing factors'!AL58*'7. Network costs'!$F$342</f>
        <v>15772.288487073931</v>
      </c>
      <c r="AM269" s="485">
        <f>'8. Routing factors'!AM58*'7. Network costs'!$F$343</f>
        <v>16745.039962001865</v>
      </c>
      <c r="AN269" s="485">
        <f>'8. Routing factors'!AN58*'7. Network costs'!$F$344</f>
        <v>28.776200447002953</v>
      </c>
      <c r="AO269" s="485">
        <f>'8. Routing factors'!AO58*'7. Network costs'!$F$345</f>
        <v>14.068364662979226</v>
      </c>
      <c r="AP269" s="485">
        <f>'8. Routing factors'!AP58*'7. Network costs'!$F$346</f>
        <v>0</v>
      </c>
      <c r="AQ269" s="485">
        <f>'8. Routing factors'!AQ58*'7. Network costs'!$F$347</f>
        <v>0</v>
      </c>
      <c r="AR269" s="485">
        <f>'8. Routing factors'!AR58*'7. Network costs'!$F$348</f>
        <v>70.341823314896118</v>
      </c>
      <c r="AS269" s="485">
        <f>'8. Routing factors'!AS58*'7. Network costs'!$F$349</f>
        <v>0</v>
      </c>
      <c r="AT269" s="485">
        <f>'8. Routing factors'!AT58*'7. Network costs'!$F$350</f>
        <v>0</v>
      </c>
      <c r="AU269" s="485">
        <f>'8. Routing factors'!AU58*'7. Network costs'!$F$351</f>
        <v>57.808093486284761</v>
      </c>
      <c r="AV269" s="485">
        <f>'8. Routing factors'!AV58*'7. Network costs'!$F$352</f>
        <v>0</v>
      </c>
      <c r="AW269" s="485">
        <f>'8. Routing factors'!AW58*'7. Network costs'!$F$353</f>
        <v>790.14813190933012</v>
      </c>
      <c r="AX269" s="485">
        <f>'8. Routing factors'!AX58*'7. Network costs'!$F$354</f>
        <v>0</v>
      </c>
      <c r="AY269" s="485">
        <f>'8. Routing factors'!AY58*'7. Network costs'!$F$355</f>
        <v>0</v>
      </c>
      <c r="AZ269" s="485">
        <f>'8. Routing factors'!AZ58*'7. Network costs'!$F$356</f>
        <v>0</v>
      </c>
      <c r="BA269" s="485">
        <f>'8. Routing factors'!BA58*'7. Network costs'!$F$357</f>
        <v>0</v>
      </c>
      <c r="BB269" s="485">
        <f>'8. Routing factors'!BB58*'7. Network costs'!$F$358</f>
        <v>0</v>
      </c>
      <c r="BC269" s="485">
        <f>'8. Routing factors'!BC58*'7. Network costs'!$F$359</f>
        <v>0</v>
      </c>
      <c r="BD269" s="485">
        <f>'8. Routing factors'!BD58*'7. Network costs'!$F$360</f>
        <v>0</v>
      </c>
      <c r="BE269" s="485">
        <f>'8. Routing factors'!BE58*'7. Network costs'!$F$361</f>
        <v>0</v>
      </c>
      <c r="BF269" s="485">
        <f>'8. Routing factors'!BF58*'7. Network costs'!$F$362</f>
        <v>0</v>
      </c>
      <c r="BG269" s="485">
        <f>'8. Routing factors'!BG58*'7. Network costs'!$F$363</f>
        <v>0</v>
      </c>
      <c r="BH269" s="245"/>
      <c r="BI269" s="351">
        <f t="shared" si="44"/>
        <v>755022.28670782049</v>
      </c>
      <c r="BJ269" s="486">
        <f>'2. Traffic'!F215</f>
        <v>100</v>
      </c>
      <c r="BK269" s="487">
        <f t="shared" si="45"/>
        <v>7.5502228670782049E-3</v>
      </c>
    </row>
    <row r="270" spans="2:63">
      <c r="C270" s="256" t="str">
        <f t="shared" si="43"/>
        <v>S10</v>
      </c>
      <c r="D270" s="256" t="str">
        <f t="shared" si="43"/>
        <v>Гласова поща (Voice mail)</v>
      </c>
      <c r="E270" s="485">
        <f>'8. Routing factors'!E59*'7. Network costs'!$F$309</f>
        <v>99656.730426640279</v>
      </c>
      <c r="F270" s="485">
        <f>'8. Routing factors'!F59*'7. Network costs'!$F$310</f>
        <v>70866.350127775411</v>
      </c>
      <c r="G270" s="485">
        <f>'8. Routing factors'!G59*'7. Network costs'!$F$311</f>
        <v>132354.89168548645</v>
      </c>
      <c r="H270" s="485">
        <f>'8. Routing factors'!H59*'7. Network costs'!$F$312</f>
        <v>41833.139630780948</v>
      </c>
      <c r="I270" s="485">
        <f>'8. Routing factors'!I59*'7. Network costs'!$F$313</f>
        <v>132702.00212203796</v>
      </c>
      <c r="J270" s="485">
        <f>'8. Routing factors'!J59*'7. Network costs'!$F$314</f>
        <v>9489.3963096642674</v>
      </c>
      <c r="K270" s="485">
        <f>'8. Routing factors'!K59*'7. Network costs'!$F$315</f>
        <v>3022.7069038427367</v>
      </c>
      <c r="L270" s="485">
        <f>'8. Routing factors'!L59*'7. Network costs'!$F$316</f>
        <v>632.88287368078579</v>
      </c>
      <c r="M270" s="485">
        <f>'8. Routing factors'!M59*'7. Network costs'!$F$317</f>
        <v>18986.486210423576</v>
      </c>
      <c r="N270" s="485">
        <f>'8. Routing factors'!N59*'7. Network costs'!$F$318</f>
        <v>0</v>
      </c>
      <c r="O270" s="485">
        <f>'8. Routing factors'!O59*'7. Network costs'!$F$319</f>
        <v>0</v>
      </c>
      <c r="P270" s="485">
        <f>'8. Routing factors'!P59*'7. Network costs'!$F$320</f>
        <v>0</v>
      </c>
      <c r="Q270" s="485">
        <f>'8. Routing factors'!Q59*'7. Network costs'!$F$321</f>
        <v>305007.36186337052</v>
      </c>
      <c r="R270" s="485">
        <f>'8. Routing factors'!R59*'7. Network costs'!$F$322</f>
        <v>3375.3753262975251</v>
      </c>
      <c r="S270" s="485">
        <f>'8. Routing factors'!S59*'7. Network costs'!$F$323</f>
        <v>3164.4143684039291</v>
      </c>
      <c r="T270" s="485">
        <f>'8. Routing factors'!T59*'7. Network costs'!$F$324</f>
        <v>0</v>
      </c>
      <c r="U270" s="485">
        <f>'8. Routing factors'!U59*'7. Network costs'!$F$325</f>
        <v>14161.540359474462</v>
      </c>
      <c r="V270" s="485">
        <f>'8. Routing factors'!V59*'7. Network costs'!$F$326</f>
        <v>0</v>
      </c>
      <c r="W270" s="485">
        <f>'8. Routing factors'!W59*'7. Network costs'!$F$327</f>
        <v>0</v>
      </c>
      <c r="X270" s="485">
        <f>'8. Routing factors'!X59*'7. Network costs'!$F$328</f>
        <v>0</v>
      </c>
      <c r="Y270" s="485">
        <f>'8. Routing factors'!Y59*'7. Network costs'!$F$329</f>
        <v>0</v>
      </c>
      <c r="Z270" s="485">
        <f>'8. Routing factors'!Z59*'7. Network costs'!$F$330</f>
        <v>0</v>
      </c>
      <c r="AA270" s="485">
        <f>'8. Routing factors'!AA59*'7. Network costs'!$F$331</f>
        <v>0</v>
      </c>
      <c r="AB270" s="485">
        <f>'8. Routing factors'!AB59*'7. Network costs'!$F$332</f>
        <v>1927.5024152214226</v>
      </c>
      <c r="AC270" s="485">
        <f>'8. Routing factors'!AC59*'7. Network costs'!$F$333</f>
        <v>2428.2666258887748</v>
      </c>
      <c r="AD270" s="485">
        <f>'8. Routing factors'!AD59*'7. Network costs'!$F$334</f>
        <v>0</v>
      </c>
      <c r="AE270" s="485">
        <f>'8. Routing factors'!AE59*'7. Network costs'!$F$335</f>
        <v>0</v>
      </c>
      <c r="AF270" s="485">
        <f>'8. Routing factors'!AF59*'7. Network costs'!$F$336</f>
        <v>0</v>
      </c>
      <c r="AG270" s="485">
        <f>'8. Routing factors'!AG59*'7. Network costs'!$F$337</f>
        <v>0</v>
      </c>
      <c r="AH270" s="485">
        <f>'8. Routing factors'!AH59*'7. Network costs'!$F$338</f>
        <v>0</v>
      </c>
      <c r="AI270" s="485">
        <f>'8. Routing factors'!AI59*'7. Network costs'!$F$339</f>
        <v>43563.776052010158</v>
      </c>
      <c r="AJ270" s="485">
        <f>'8. Routing factors'!AJ59*'7. Network costs'!$F$340</f>
        <v>146405.52731022541</v>
      </c>
      <c r="AK270" s="485">
        <f>'8. Routing factors'!AK59*'7. Network costs'!$F$341</f>
        <v>49940.375933277937</v>
      </c>
      <c r="AL270" s="485">
        <f>'8. Routing factors'!AL59*'7. Network costs'!$F$342</f>
        <v>17798.130857714379</v>
      </c>
      <c r="AM270" s="485">
        <f>'8. Routing factors'!AM59*'7. Network costs'!$F$343</f>
        <v>18895.825593452373</v>
      </c>
      <c r="AN270" s="485">
        <f>'8. Routing factors'!AN59*'7. Network costs'!$F$344</f>
        <v>32.472306194710853</v>
      </c>
      <c r="AO270" s="485">
        <f>'8. Routing factors'!AO59*'7. Network costs'!$F$345</f>
        <v>15.875349695191979</v>
      </c>
      <c r="AP270" s="485">
        <f>'8. Routing factors'!AP59*'7. Network costs'!$F$346</f>
        <v>0</v>
      </c>
      <c r="AQ270" s="485">
        <f>'8. Routing factors'!AQ59*'7. Network costs'!$F$347</f>
        <v>0</v>
      </c>
      <c r="AR270" s="485">
        <f>'8. Routing factors'!AR59*'7. Network costs'!$F$348</f>
        <v>79.376748475959872</v>
      </c>
      <c r="AS270" s="485">
        <f>'8. Routing factors'!AS59*'7. Network costs'!$F$349</f>
        <v>0</v>
      </c>
      <c r="AT270" s="485">
        <f>'8. Routing factors'!AT59*'7. Network costs'!$F$350</f>
        <v>88.807666781099542</v>
      </c>
      <c r="AU270" s="485">
        <f>'8. Routing factors'!AU59*'7. Network costs'!$F$351</f>
        <v>0</v>
      </c>
      <c r="AV270" s="485">
        <f>'8. Routing factors'!AV59*'7. Network costs'!$F$352</f>
        <v>0</v>
      </c>
      <c r="AW270" s="485">
        <f>'8. Routing factors'!AW59*'7. Network costs'!$F$353</f>
        <v>0</v>
      </c>
      <c r="AX270" s="485">
        <f>'8. Routing factors'!AX59*'7. Network costs'!$F$354</f>
        <v>0</v>
      </c>
      <c r="AY270" s="485">
        <f>'8. Routing factors'!AY59*'7. Network costs'!$F$355</f>
        <v>0</v>
      </c>
      <c r="AZ270" s="485">
        <f>'8. Routing factors'!AZ59*'7. Network costs'!$F$356</f>
        <v>0</v>
      </c>
      <c r="BA270" s="485">
        <f>'8. Routing factors'!BA59*'7. Network costs'!$F$357</f>
        <v>0</v>
      </c>
      <c r="BB270" s="485">
        <f>'8. Routing factors'!BB59*'7. Network costs'!$F$358</f>
        <v>0</v>
      </c>
      <c r="BC270" s="485">
        <f>'8. Routing factors'!BC59*'7. Network costs'!$F$359</f>
        <v>0</v>
      </c>
      <c r="BD270" s="485">
        <f>'8. Routing factors'!BD59*'7. Network costs'!$F$360</f>
        <v>0</v>
      </c>
      <c r="BE270" s="485">
        <f>'8. Routing factors'!BE59*'7. Network costs'!$F$361</f>
        <v>0</v>
      </c>
      <c r="BF270" s="485">
        <f>'8. Routing factors'!BF59*'7. Network costs'!$F$362</f>
        <v>0</v>
      </c>
      <c r="BG270" s="485">
        <f>'8. Routing factors'!BG59*'7. Network costs'!$F$363</f>
        <v>0</v>
      </c>
      <c r="BH270" s="245"/>
      <c r="BI270" s="351">
        <f t="shared" si="44"/>
        <v>1116429.2150668164</v>
      </c>
      <c r="BJ270" s="486">
        <f>'2. Traffic'!F216</f>
        <v>50</v>
      </c>
      <c r="BK270" s="487">
        <f t="shared" si="45"/>
        <v>2.2328584301336329E-2</v>
      </c>
    </row>
    <row r="271" spans="2:63">
      <c r="C271" s="256" t="str">
        <f t="shared" si="43"/>
        <v>S11</v>
      </c>
      <c r="D271" s="256" t="str">
        <f t="shared" si="43"/>
        <v>Повиквания към центъра за обслужване на клиенти (Help desk call)</v>
      </c>
      <c r="E271" s="485">
        <f>'8. Routing factors'!E60*'7. Network costs'!$F$309</f>
        <v>37972.363672186802</v>
      </c>
      <c r="F271" s="485">
        <f>'8. Routing factors'!F60*'7. Network costs'!$F$310</f>
        <v>27002.318936735461</v>
      </c>
      <c r="G271" s="485">
        <f>'8. Routing factors'!G60*'7. Network costs'!$F$311</f>
        <v>50431.396448168824</v>
      </c>
      <c r="H271" s="485">
        <f>'8. Routing factors'!H60*'7. Network costs'!$F$312</f>
        <v>15939.748221809466</v>
      </c>
      <c r="I271" s="485">
        <f>'8. Routing factors'!I60*'7. Network costs'!$F$313</f>
        <v>50563.65649397525</v>
      </c>
      <c r="J271" s="485">
        <f>'8. Routing factors'!J60*'7. Network costs'!$F$314</f>
        <v>3615.7598805163502</v>
      </c>
      <c r="K271" s="485">
        <f>'8. Routing factors'!K60*'7. Network costs'!$F$315</f>
        <v>1151.7468547860699</v>
      </c>
      <c r="L271" s="485">
        <f>'8. Routing factors'!L60*'7. Network costs'!$F$316</f>
        <v>241.14837541249699</v>
      </c>
      <c r="M271" s="485">
        <f>'8. Routing factors'!M60*'7. Network costs'!$F$317</f>
        <v>7234.4512623749106</v>
      </c>
      <c r="N271" s="485">
        <f>'8. Routing factors'!N60*'7. Network costs'!$F$318</f>
        <v>0</v>
      </c>
      <c r="O271" s="485">
        <f>'8. Routing factors'!O60*'7. Network costs'!$F$319</f>
        <v>0</v>
      </c>
      <c r="P271" s="485">
        <f>'8. Routing factors'!P60*'7. Network costs'!$F$320</f>
        <v>0</v>
      </c>
      <c r="Q271" s="485">
        <f>'8. Routing factors'!Q60*'7. Network costs'!$F$321</f>
        <v>0</v>
      </c>
      <c r="R271" s="485">
        <f>'8. Routing factors'!R60*'7. Network costs'!$F$322</f>
        <v>1286.1246688666508</v>
      </c>
      <c r="S271" s="485">
        <f>'8. Routing factors'!S60*'7. Network costs'!$F$323</f>
        <v>1205.7418770624849</v>
      </c>
      <c r="T271" s="485">
        <f>'8. Routing factors'!T60*'7. Network costs'!$F$324</f>
        <v>0</v>
      </c>
      <c r="U271" s="485">
        <f>'8. Routing factors'!U60*'7. Network costs'!$F$325</f>
        <v>5395.9944138862147</v>
      </c>
      <c r="V271" s="485">
        <f>'8. Routing factors'!V60*'7. Network costs'!$F$326</f>
        <v>0</v>
      </c>
      <c r="W271" s="485">
        <f>'8. Routing factors'!W60*'7. Network costs'!$F$327</f>
        <v>0</v>
      </c>
      <c r="X271" s="485">
        <f>'8. Routing factors'!X60*'7. Network costs'!$F$328</f>
        <v>0</v>
      </c>
      <c r="Y271" s="485">
        <f>'8. Routing factors'!Y60*'7. Network costs'!$F$329</f>
        <v>0</v>
      </c>
      <c r="Z271" s="485">
        <f>'8. Routing factors'!Z60*'7. Network costs'!$F$330</f>
        <v>0</v>
      </c>
      <c r="AA271" s="485">
        <f>'8. Routing factors'!AA60*'7. Network costs'!$F$331</f>
        <v>0</v>
      </c>
      <c r="AB271" s="485">
        <f>'8. Routing factors'!AB60*'7. Network costs'!$F$332</f>
        <v>734.43933366532167</v>
      </c>
      <c r="AC271" s="485">
        <f>'8. Routing factors'!AC60*'7. Network costs'!$F$333</f>
        <v>925.24632321906608</v>
      </c>
      <c r="AD271" s="485">
        <f>'8. Routing factors'!AD60*'7. Network costs'!$F$334</f>
        <v>0</v>
      </c>
      <c r="AE271" s="485">
        <f>'8. Routing factors'!AE60*'7. Network costs'!$F$335</f>
        <v>0</v>
      </c>
      <c r="AF271" s="485">
        <f>'8. Routing factors'!AF60*'7. Network costs'!$F$336</f>
        <v>0</v>
      </c>
      <c r="AG271" s="485">
        <f>'8. Routing factors'!AG60*'7. Network costs'!$F$337</f>
        <v>0</v>
      </c>
      <c r="AH271" s="485">
        <f>'8. Routing factors'!AH60*'7. Network costs'!$F$338</f>
        <v>0</v>
      </c>
      <c r="AI271" s="485">
        <f>'8. Routing factors'!AI60*'7. Network costs'!$F$339</f>
        <v>16599.175390350007</v>
      </c>
      <c r="AJ271" s="485">
        <f>'8. Routing factors'!AJ60*'7. Network costs'!$F$340</f>
        <v>55785.132653278626</v>
      </c>
      <c r="AK271" s="485">
        <f>'8. Routing factors'!AK60*'7. Network costs'!$F$341</f>
        <v>19028.861460191161</v>
      </c>
      <c r="AL271" s="485">
        <f>'8. Routing factors'!AL60*'7. Network costs'!$F$342</f>
        <v>6781.6503182572342</v>
      </c>
      <c r="AM271" s="485">
        <f>'8. Routing factors'!AM60*'7. Network costs'!$F$343</f>
        <v>7199.9067022269173</v>
      </c>
      <c r="AN271" s="485">
        <f>'8. Routing factors'!AN60*'7. Network costs'!$F$344</f>
        <v>12.372974859012087</v>
      </c>
      <c r="AO271" s="485">
        <f>'8. Routing factors'!AO60*'7. Network costs'!$F$345</f>
        <v>6.0490099310725771</v>
      </c>
      <c r="AP271" s="485">
        <f>'8. Routing factors'!AP60*'7. Network costs'!$F$346</f>
        <v>0</v>
      </c>
      <c r="AQ271" s="485">
        <f>'8. Routing factors'!AQ60*'7. Network costs'!$F$347</f>
        <v>0</v>
      </c>
      <c r="AR271" s="485">
        <f>'8. Routing factors'!AR60*'7. Network costs'!$F$348</f>
        <v>30.24504965536288</v>
      </c>
      <c r="AS271" s="485">
        <f>'8. Routing factors'!AS60*'7. Network costs'!$F$349</f>
        <v>0</v>
      </c>
      <c r="AT271" s="485">
        <f>'8. Routing factors'!AT60*'7. Network costs'!$F$350</f>
        <v>33.838527568117236</v>
      </c>
      <c r="AU271" s="485">
        <f>'8. Routing factors'!AU60*'7. Network costs'!$F$351</f>
        <v>0</v>
      </c>
      <c r="AV271" s="485">
        <f>'8. Routing factors'!AV60*'7. Network costs'!$F$352</f>
        <v>0</v>
      </c>
      <c r="AW271" s="485">
        <f>'8. Routing factors'!AW60*'7. Network costs'!$F$353</f>
        <v>0</v>
      </c>
      <c r="AX271" s="485">
        <f>'8. Routing factors'!AX60*'7. Network costs'!$F$354</f>
        <v>0</v>
      </c>
      <c r="AY271" s="485">
        <f>'8. Routing factors'!AY60*'7. Network costs'!$F$355</f>
        <v>0</v>
      </c>
      <c r="AZ271" s="485">
        <f>'8. Routing factors'!AZ60*'7. Network costs'!$F$356</f>
        <v>0</v>
      </c>
      <c r="BA271" s="485">
        <f>'8. Routing factors'!BA60*'7. Network costs'!$F$357</f>
        <v>0</v>
      </c>
      <c r="BB271" s="485">
        <f>'8. Routing factors'!BB60*'7. Network costs'!$F$358</f>
        <v>0</v>
      </c>
      <c r="BC271" s="485">
        <f>'8. Routing factors'!BC60*'7. Network costs'!$F$359</f>
        <v>0</v>
      </c>
      <c r="BD271" s="485">
        <f>'8. Routing factors'!BD60*'7. Network costs'!$F$360</f>
        <v>0</v>
      </c>
      <c r="BE271" s="485">
        <f>'8. Routing factors'!BE60*'7. Network costs'!$F$361</f>
        <v>0</v>
      </c>
      <c r="BF271" s="485">
        <f>'8. Routing factors'!BF60*'7. Network costs'!$F$362</f>
        <v>0</v>
      </c>
      <c r="BG271" s="485">
        <f>'8. Routing factors'!BG60*'7. Network costs'!$F$363</f>
        <v>0</v>
      </c>
      <c r="BH271" s="245"/>
      <c r="BI271" s="351">
        <f t="shared" si="44"/>
        <v>309177.36884898291</v>
      </c>
      <c r="BJ271" s="486">
        <f>'2. Traffic'!F217</f>
        <v>50</v>
      </c>
      <c r="BK271" s="487">
        <f t="shared" si="45"/>
        <v>6.1835473769796577E-3</v>
      </c>
    </row>
    <row r="272" spans="2:63">
      <c r="C272" s="256" t="str">
        <f t="shared" si="43"/>
        <v>S12</v>
      </c>
      <c r="D272" s="256" t="str">
        <f t="shared" si="43"/>
        <v>Видеоразговори (Video call)</v>
      </c>
      <c r="E272" s="485">
        <f>'8. Routing factors'!E61*'7. Network costs'!$F$309</f>
        <v>1335012.4272405691</v>
      </c>
      <c r="F272" s="485">
        <f>'8. Routing factors'!F61*'7. Network costs'!$F$310</f>
        <v>949333.35348990117</v>
      </c>
      <c r="G272" s="485">
        <f>'8. Routing factors'!G61*'7. Network costs'!$F$311</f>
        <v>1773040.5608306974</v>
      </c>
      <c r="H272" s="485">
        <f>'8. Routing factors'!H61*'7. Network costs'!$F$312</f>
        <v>560401.29992718773</v>
      </c>
      <c r="I272" s="485">
        <f>'8. Routing factors'!I61*'7. Network costs'!$F$313</f>
        <v>1777690.4900872295</v>
      </c>
      <c r="J272" s="485">
        <f>'8. Routing factors'!J61*'7. Network costs'!$F$314</f>
        <v>127120.98767617262</v>
      </c>
      <c r="K272" s="485">
        <f>'8. Routing factors'!K61*'7. Network costs'!$F$315</f>
        <v>60738.766914088716</v>
      </c>
      <c r="L272" s="485">
        <f>'8. Routing factors'!L61*'7. Network costs'!$F$316</f>
        <v>8478.1679845851304</v>
      </c>
      <c r="M272" s="485">
        <f>'8. Routing factors'!M61*'7. Network costs'!$F$317</f>
        <v>254345.03953755394</v>
      </c>
      <c r="N272" s="485">
        <f>'8. Routing factors'!N61*'7. Network costs'!$F$318</f>
        <v>0</v>
      </c>
      <c r="O272" s="485">
        <f>'8. Routing factors'!O61*'7. Network costs'!$F$319</f>
        <v>0</v>
      </c>
      <c r="P272" s="485">
        <f>'8. Routing factors'!P61*'7. Network costs'!$F$320</f>
        <v>0</v>
      </c>
      <c r="Q272" s="485">
        <f>'8. Routing factors'!Q61*'7. Network costs'!$F$321</f>
        <v>0</v>
      </c>
      <c r="R272" s="485">
        <f>'8. Routing factors'!R61*'7. Network costs'!$F$322</f>
        <v>45216.895917787369</v>
      </c>
      <c r="S272" s="485">
        <f>'8. Routing factors'!S61*'7. Network costs'!$F$323</f>
        <v>42390.839922925654</v>
      </c>
      <c r="T272" s="485">
        <f>'8. Routing factors'!T61*'7. Network costs'!$F$324</f>
        <v>0</v>
      </c>
      <c r="U272" s="485">
        <f>'8. Routing factors'!U61*'7. Network costs'!$F$325</f>
        <v>189709.53881217612</v>
      </c>
      <c r="V272" s="485">
        <f>'8. Routing factors'!V61*'7. Network costs'!$F$326</f>
        <v>0</v>
      </c>
      <c r="W272" s="485">
        <f>'8. Routing factors'!W61*'7. Network costs'!$F$327</f>
        <v>343210.68539803376</v>
      </c>
      <c r="X272" s="485">
        <f>'8. Routing factors'!X61*'7. Network costs'!$F$328</f>
        <v>0</v>
      </c>
      <c r="Y272" s="485">
        <f>'8. Routing factors'!Y61*'7. Network costs'!$F$329</f>
        <v>0</v>
      </c>
      <c r="Z272" s="485">
        <f>'8. Routing factors'!Z61*'7. Network costs'!$F$330</f>
        <v>0</v>
      </c>
      <c r="AA272" s="485">
        <f>'8. Routing factors'!AA61*'7. Network costs'!$F$331</f>
        <v>0</v>
      </c>
      <c r="AB272" s="485">
        <f>'8. Routing factors'!AB61*'7. Network costs'!$F$332</f>
        <v>25821.032526759795</v>
      </c>
      <c r="AC272" s="485">
        <f>'8. Routing factors'!AC61*'7. Network costs'!$F$333</f>
        <v>32529.324495563127</v>
      </c>
      <c r="AD272" s="485">
        <f>'8. Routing factors'!AD61*'7. Network costs'!$F$334</f>
        <v>0</v>
      </c>
      <c r="AE272" s="485">
        <f>'8. Routing factors'!AE61*'7. Network costs'!$F$335</f>
        <v>0</v>
      </c>
      <c r="AF272" s="485">
        <f>'8. Routing factors'!AF61*'7. Network costs'!$F$336</f>
        <v>0</v>
      </c>
      <c r="AG272" s="485">
        <f>'8. Routing factors'!AG61*'7. Network costs'!$F$337</f>
        <v>0</v>
      </c>
      <c r="AH272" s="485">
        <f>'8. Routing factors'!AH61*'7. Network costs'!$F$338</f>
        <v>0</v>
      </c>
      <c r="AI272" s="485">
        <f>'8. Routing factors'!AI61*'7. Network costs'!$F$339</f>
        <v>583585.09413240594</v>
      </c>
      <c r="AJ272" s="485">
        <f>'8. Routing factors'!AJ61*'7. Network costs'!$F$340</f>
        <v>1961264.4077234431</v>
      </c>
      <c r="AK272" s="485">
        <f>'8. Routing factors'!AK61*'7. Network costs'!$F$341</f>
        <v>669006.72143834818</v>
      </c>
      <c r="AL272" s="485">
        <f>'8. Routing factors'!AL61*'7. Network costs'!$F$342</f>
        <v>238425.70165587953</v>
      </c>
      <c r="AM272" s="485">
        <f>'8. Routing factors'!AM61*'7. Network costs'!$F$343</f>
        <v>253130.54002708735</v>
      </c>
      <c r="AN272" s="485">
        <f>'8. Routing factors'!AN61*'7. Network costs'!$F$344</f>
        <v>435.00255452401763</v>
      </c>
      <c r="AO272" s="485">
        <f>'8. Routing factors'!AO61*'7. Network costs'!$F$345</f>
        <v>212.66791554507535</v>
      </c>
      <c r="AP272" s="485">
        <f>'8. Routing factors'!AP61*'7. Network costs'!$F$346</f>
        <v>0</v>
      </c>
      <c r="AQ272" s="485">
        <f>'8. Routing factors'!AQ61*'7. Network costs'!$F$347</f>
        <v>0</v>
      </c>
      <c r="AR272" s="485">
        <f>'8. Routing factors'!AR61*'7. Network costs'!$F$348</f>
        <v>1063.3395777253766</v>
      </c>
      <c r="AS272" s="485">
        <f>'8. Routing factors'!AS61*'7. Network costs'!$F$349</f>
        <v>0</v>
      </c>
      <c r="AT272" s="485">
        <f>'8. Routing factors'!AT61*'7. Network costs'!$F$350</f>
        <v>1189.677187676569</v>
      </c>
      <c r="AU272" s="485">
        <f>'8. Routing factors'!AU61*'7. Network costs'!$F$351</f>
        <v>0</v>
      </c>
      <c r="AV272" s="485">
        <f>'8. Routing factors'!AV61*'7. Network costs'!$F$352</f>
        <v>8609.1595718680619</v>
      </c>
      <c r="AW272" s="485">
        <f>'8. Routing factors'!AW61*'7. Network costs'!$F$353</f>
        <v>0</v>
      </c>
      <c r="AX272" s="485">
        <f>'8. Routing factors'!AX61*'7. Network costs'!$F$354</f>
        <v>0</v>
      </c>
      <c r="AY272" s="485">
        <f>'8. Routing factors'!AY61*'7. Network costs'!$F$355</f>
        <v>0</v>
      </c>
      <c r="AZ272" s="485">
        <f>'8. Routing factors'!AZ61*'7. Network costs'!$F$356</f>
        <v>0</v>
      </c>
      <c r="BA272" s="485">
        <f>'8. Routing factors'!BA61*'7. Network costs'!$F$357</f>
        <v>0</v>
      </c>
      <c r="BB272" s="485">
        <f>'8. Routing factors'!BB61*'7. Network costs'!$F$358</f>
        <v>0</v>
      </c>
      <c r="BC272" s="485">
        <f>'8. Routing factors'!BC61*'7. Network costs'!$F$359</f>
        <v>0</v>
      </c>
      <c r="BD272" s="485">
        <f>'8. Routing factors'!BD61*'7. Network costs'!$F$360</f>
        <v>0</v>
      </c>
      <c r="BE272" s="485">
        <f>'8. Routing factors'!BE61*'7. Network costs'!$F$361</f>
        <v>0</v>
      </c>
      <c r="BF272" s="485">
        <f>'8. Routing factors'!BF61*'7. Network costs'!$F$362</f>
        <v>0</v>
      </c>
      <c r="BG272" s="485">
        <f>'8. Routing factors'!BG61*'7. Network costs'!$F$363</f>
        <v>0</v>
      </c>
      <c r="BH272" s="245"/>
      <c r="BI272" s="351">
        <f t="shared" si="44"/>
        <v>11241961.722545736</v>
      </c>
      <c r="BJ272" s="486">
        <f>'2. Traffic'!F218</f>
        <v>50</v>
      </c>
      <c r="BK272" s="487">
        <f t="shared" si="45"/>
        <v>0.22483923445091472</v>
      </c>
    </row>
    <row r="273" spans="3:63">
      <c r="C273" s="256" t="str">
        <f t="shared" si="43"/>
        <v>S13</v>
      </c>
      <c r="D273" s="256" t="str">
        <f t="shared" si="43"/>
        <v>MMS в мрежата (MMS on net)</v>
      </c>
      <c r="E273" s="485">
        <f>'8. Routing factors'!E62*'7. Network costs'!$F$309</f>
        <v>7961.0143182738884</v>
      </c>
      <c r="F273" s="485">
        <f>'8. Routing factors'!F62*'7. Network costs'!$F$310</f>
        <v>5661.1131595003353</v>
      </c>
      <c r="G273" s="485">
        <f>'8. Routing factors'!G62*'7. Network costs'!$F$311</f>
        <v>10573.086065445283</v>
      </c>
      <c r="H273" s="485">
        <f>'8. Routing factors'!H62*'7. Network costs'!$F$312</f>
        <v>3341.8136653013371</v>
      </c>
      <c r="I273" s="485">
        <f>'8. Routing factors'!I62*'7. Network costs'!$F$313</f>
        <v>10600.814761174903</v>
      </c>
      <c r="J273" s="485">
        <f>'8. Routing factors'!J62*'7. Network costs'!$F$314</f>
        <v>758.05436892818091</v>
      </c>
      <c r="K273" s="485">
        <f>'8. Routing factors'!K62*'7. Network costs'!$F$315</f>
        <v>241.46701219694654</v>
      </c>
      <c r="L273" s="485">
        <f>'8. Routing factors'!L62*'7. Network costs'!$F$316</f>
        <v>25.27872225786065</v>
      </c>
      <c r="M273" s="485">
        <f>'8. Routing factors'!M62*'7. Network costs'!$F$317</f>
        <v>758.36166773581965</v>
      </c>
      <c r="N273" s="485">
        <f>'8. Routing factors'!N62*'7. Network costs'!$F$318</f>
        <v>0</v>
      </c>
      <c r="O273" s="485">
        <f>'8. Routing factors'!O62*'7. Network costs'!$F$319</f>
        <v>0</v>
      </c>
      <c r="P273" s="485">
        <f>'8. Routing factors'!P62*'7. Network costs'!$F$320</f>
        <v>793554.16301159479</v>
      </c>
      <c r="Q273" s="485">
        <f>'8. Routing factors'!Q62*'7. Network costs'!$F$321</f>
        <v>0</v>
      </c>
      <c r="R273" s="485">
        <f>'8. Routing factors'!R62*'7. Network costs'!$F$322</f>
        <v>134.8198520419235</v>
      </c>
      <c r="S273" s="485">
        <f>'8. Routing factors'!S62*'7. Network costs'!$F$323</f>
        <v>126.39361128930327</v>
      </c>
      <c r="T273" s="485">
        <f>'8. Routing factors'!T62*'7. Network costs'!$F$324</f>
        <v>7373.9219575755469</v>
      </c>
      <c r="U273" s="485">
        <f>'8. Routing factors'!U62*'7. Network costs'!$F$325</f>
        <v>565.64280750501121</v>
      </c>
      <c r="V273" s="485">
        <f>'8. Routing factors'!V62*'7. Network costs'!$F$326</f>
        <v>0</v>
      </c>
      <c r="W273" s="485">
        <f>'8. Routing factors'!W62*'7. Network costs'!$F$327</f>
        <v>0</v>
      </c>
      <c r="X273" s="485">
        <f>'8. Routing factors'!X62*'7. Network costs'!$F$328</f>
        <v>0</v>
      </c>
      <c r="Y273" s="485">
        <f>'8. Routing factors'!Y62*'7. Network costs'!$F$329</f>
        <v>0</v>
      </c>
      <c r="Z273" s="485">
        <f>'8. Routing factors'!Z62*'7. Network costs'!$F$330</f>
        <v>0</v>
      </c>
      <c r="AA273" s="485">
        <f>'8. Routing factors'!AA62*'7. Network costs'!$F$331</f>
        <v>0</v>
      </c>
      <c r="AB273" s="485">
        <f>'8. Routing factors'!AB62*'7. Network costs'!$F$332</f>
        <v>153.97730048329231</v>
      </c>
      <c r="AC273" s="485">
        <f>'8. Routing factors'!AC62*'7. Network costs'!$F$333</f>
        <v>193.98052991029562</v>
      </c>
      <c r="AD273" s="485">
        <f>'8. Routing factors'!AD62*'7. Network costs'!$F$334</f>
        <v>0</v>
      </c>
      <c r="AE273" s="485">
        <f>'8. Routing factors'!AE62*'7. Network costs'!$F$335</f>
        <v>0</v>
      </c>
      <c r="AF273" s="485">
        <f>'8. Routing factors'!AF62*'7. Network costs'!$F$336</f>
        <v>0</v>
      </c>
      <c r="AG273" s="485">
        <f>'8. Routing factors'!AG62*'7. Network costs'!$F$337</f>
        <v>0</v>
      </c>
      <c r="AH273" s="485">
        <f>'8. Routing factors'!AH62*'7. Network costs'!$F$338</f>
        <v>0</v>
      </c>
      <c r="AI273" s="485">
        <f>'8. Routing factors'!AI62*'7. Network costs'!$F$339</f>
        <v>3480.0644514765272</v>
      </c>
      <c r="AJ273" s="485">
        <f>'8. Routing factors'!AJ62*'7. Network costs'!$F$340</f>
        <v>11695.512126490272</v>
      </c>
      <c r="AK273" s="485">
        <f>'8. Routing factors'!AK62*'7. Network costs'!$F$341</f>
        <v>3989.4550640257225</v>
      </c>
      <c r="AL273" s="485">
        <f>'8. Routing factors'!AL62*'7. Network costs'!$F$342</f>
        <v>1421.7923264207307</v>
      </c>
      <c r="AM273" s="485">
        <f>'8. Routing factors'!AM62*'7. Network costs'!$F$343</f>
        <v>1509.4809699362518</v>
      </c>
      <c r="AN273" s="485">
        <f>'8. Routing factors'!AN62*'7. Network costs'!$F$344</f>
        <v>1.2970147297465489</v>
      </c>
      <c r="AO273" s="485">
        <f>'8. Routing factors'!AO62*'7. Network costs'!$F$345</f>
        <v>0.63409609009831291</v>
      </c>
      <c r="AP273" s="485">
        <f>'8. Routing factors'!AP62*'7. Network costs'!$F$346</f>
        <v>0</v>
      </c>
      <c r="AQ273" s="485">
        <f>'8. Routing factors'!AQ62*'7. Network costs'!$F$347</f>
        <v>5428.815733003421</v>
      </c>
      <c r="AR273" s="485">
        <f>'8. Routing factors'!AR62*'7. Network costs'!$F$348</f>
        <v>3.170480450491564</v>
      </c>
      <c r="AS273" s="485">
        <f>'8. Routing factors'!AS62*'7. Network costs'!$F$349</f>
        <v>12.611509523591462</v>
      </c>
      <c r="AT273" s="485">
        <f>'8. Routing factors'!AT62*'7. Network costs'!$F$350</f>
        <v>3.547171895917602</v>
      </c>
      <c r="AU273" s="485">
        <f>'8. Routing factors'!AU62*'7. Network costs'!$F$351</f>
        <v>0</v>
      </c>
      <c r="AV273" s="485">
        <f>'8. Routing factors'!AV62*'7. Network costs'!$F$352</f>
        <v>0</v>
      </c>
      <c r="AW273" s="485">
        <f>'8. Routing factors'!AW62*'7. Network costs'!$F$353</f>
        <v>0</v>
      </c>
      <c r="AX273" s="485">
        <f>'8. Routing factors'!AX62*'7. Network costs'!$F$354</f>
        <v>0</v>
      </c>
      <c r="AY273" s="485">
        <f>'8. Routing factors'!AY62*'7. Network costs'!$F$355</f>
        <v>0</v>
      </c>
      <c r="AZ273" s="485">
        <f>'8. Routing factors'!AZ62*'7. Network costs'!$F$356</f>
        <v>0</v>
      </c>
      <c r="BA273" s="485">
        <f>'8. Routing factors'!BA62*'7. Network costs'!$F$357</f>
        <v>0</v>
      </c>
      <c r="BB273" s="485">
        <f>'8. Routing factors'!BB62*'7. Network costs'!$F$358</f>
        <v>0</v>
      </c>
      <c r="BC273" s="485">
        <f>'8. Routing factors'!BC62*'7. Network costs'!$F$359</f>
        <v>0</v>
      </c>
      <c r="BD273" s="485">
        <f>'8. Routing factors'!BD62*'7. Network costs'!$F$360</f>
        <v>0</v>
      </c>
      <c r="BE273" s="485">
        <f>'8. Routing factors'!BE62*'7. Network costs'!$F$361</f>
        <v>0</v>
      </c>
      <c r="BF273" s="485">
        <f>'8. Routing factors'!BF62*'7. Network costs'!$F$362</f>
        <v>0</v>
      </c>
      <c r="BG273" s="485">
        <f>'8. Routing factors'!BG62*'7. Network costs'!$F$363</f>
        <v>0</v>
      </c>
      <c r="BH273" s="245"/>
      <c r="BI273" s="351">
        <f t="shared" si="44"/>
        <v>869570.28375525749</v>
      </c>
      <c r="BJ273" s="486">
        <f>'2. Traffic'!F219</f>
        <v>10</v>
      </c>
      <c r="BK273" s="487">
        <f t="shared" si="45"/>
        <v>8.6957028375525755E-2</v>
      </c>
    </row>
    <row r="274" spans="3:63">
      <c r="C274" s="256" t="str">
        <f t="shared" si="43"/>
        <v>S14</v>
      </c>
      <c r="D274" s="256" t="str">
        <f t="shared" si="43"/>
        <v>Изходящи MMS към други мрежи (MMS outgoing to other network)</v>
      </c>
      <c r="E274" s="485">
        <f>'8. Routing factors'!E63*'7. Network costs'!$F$309</f>
        <v>3980.5071591369442</v>
      </c>
      <c r="F274" s="485">
        <f>'8. Routing factors'!F63*'7. Network costs'!$F$310</f>
        <v>2830.5565797501677</v>
      </c>
      <c r="G274" s="485">
        <f>'8. Routing factors'!G63*'7. Network costs'!$F$311</f>
        <v>5286.5430327226413</v>
      </c>
      <c r="H274" s="485">
        <f>'8. Routing factors'!H63*'7. Network costs'!$F$312</f>
        <v>1670.9068326506685</v>
      </c>
      <c r="I274" s="485">
        <f>'8. Routing factors'!I63*'7. Network costs'!$F$313</f>
        <v>5300.4073805874514</v>
      </c>
      <c r="J274" s="485">
        <f>'8. Routing factors'!J63*'7. Network costs'!$F$314</f>
        <v>379.02718446409045</v>
      </c>
      <c r="K274" s="485">
        <f>'8. Routing factors'!K63*'7. Network costs'!$F$315</f>
        <v>181.10025914770992</v>
      </c>
      <c r="L274" s="485">
        <f>'8. Routing factors'!L63*'7. Network costs'!$F$316</f>
        <v>25.27872225786065</v>
      </c>
      <c r="M274" s="485">
        <f>'8. Routing factors'!M63*'7. Network costs'!$F$317</f>
        <v>758.36166773581965</v>
      </c>
      <c r="N274" s="485">
        <f>'8. Routing factors'!N63*'7. Network costs'!$F$318</f>
        <v>0</v>
      </c>
      <c r="O274" s="485">
        <f>'8. Routing factors'!O63*'7. Network costs'!$F$319</f>
        <v>0</v>
      </c>
      <c r="P274" s="485">
        <f>'8. Routing factors'!P63*'7. Network costs'!$F$320</f>
        <v>793554.16301159479</v>
      </c>
      <c r="Q274" s="485">
        <f>'8. Routing factors'!Q63*'7. Network costs'!$F$321</f>
        <v>0</v>
      </c>
      <c r="R274" s="485">
        <f>'8. Routing factors'!R63*'7. Network costs'!$F$322</f>
        <v>134.8198520419235</v>
      </c>
      <c r="S274" s="485">
        <f>'8. Routing factors'!S63*'7. Network costs'!$F$323</f>
        <v>126.39361128930327</v>
      </c>
      <c r="T274" s="485">
        <f>'8. Routing factors'!T63*'7. Network costs'!$F$324</f>
        <v>7373.9219575755469</v>
      </c>
      <c r="U274" s="485">
        <f>'8. Routing factors'!U63*'7. Network costs'!$F$325</f>
        <v>565.64280750501121</v>
      </c>
      <c r="V274" s="485">
        <f>'8. Routing factors'!V63*'7. Network costs'!$F$326</f>
        <v>0</v>
      </c>
      <c r="W274" s="485">
        <f>'8. Routing factors'!W63*'7. Network costs'!$F$327</f>
        <v>1023.3257477182946</v>
      </c>
      <c r="X274" s="485">
        <f>'8. Routing factors'!X63*'7. Network costs'!$F$328</f>
        <v>0</v>
      </c>
      <c r="Y274" s="485">
        <f>'8. Routing factors'!Y63*'7. Network costs'!$F$329</f>
        <v>0</v>
      </c>
      <c r="Z274" s="485">
        <f>'8. Routing factors'!Z63*'7. Network costs'!$F$330</f>
        <v>0</v>
      </c>
      <c r="AA274" s="485">
        <f>'8. Routing factors'!AA63*'7. Network costs'!$F$331</f>
        <v>0</v>
      </c>
      <c r="AB274" s="485">
        <f>'8. Routing factors'!AB63*'7. Network costs'!$F$332</f>
        <v>76.988650241646155</v>
      </c>
      <c r="AC274" s="485">
        <f>'8. Routing factors'!AC63*'7. Network costs'!$F$333</f>
        <v>96.990264955147808</v>
      </c>
      <c r="AD274" s="485">
        <f>'8. Routing factors'!AD63*'7. Network costs'!$F$334</f>
        <v>0</v>
      </c>
      <c r="AE274" s="485">
        <f>'8. Routing factors'!AE63*'7. Network costs'!$F$335</f>
        <v>0</v>
      </c>
      <c r="AF274" s="485">
        <f>'8. Routing factors'!AF63*'7. Network costs'!$F$336</f>
        <v>0</v>
      </c>
      <c r="AG274" s="485">
        <f>'8. Routing factors'!AG63*'7. Network costs'!$F$337</f>
        <v>0</v>
      </c>
      <c r="AH274" s="485">
        <f>'8. Routing factors'!AH63*'7. Network costs'!$F$338</f>
        <v>0</v>
      </c>
      <c r="AI274" s="485">
        <f>'8. Routing factors'!AI63*'7. Network costs'!$F$339</f>
        <v>1740.0322257382636</v>
      </c>
      <c r="AJ274" s="485">
        <f>'8. Routing factors'!AJ63*'7. Network costs'!$F$340</f>
        <v>5847.7560632451359</v>
      </c>
      <c r="AK274" s="485">
        <f>'8. Routing factors'!AK63*'7. Network costs'!$F$341</f>
        <v>1994.7275320128613</v>
      </c>
      <c r="AL274" s="485">
        <f>'8. Routing factors'!AL63*'7. Network costs'!$F$342</f>
        <v>710.89616321036533</v>
      </c>
      <c r="AM274" s="485">
        <f>'8. Routing factors'!AM63*'7. Network costs'!$F$343</f>
        <v>754.74048496812588</v>
      </c>
      <c r="AN274" s="485">
        <f>'8. Routing factors'!AN63*'7. Network costs'!$F$344</f>
        <v>1.2970147297465489</v>
      </c>
      <c r="AO274" s="485">
        <f>'8. Routing factors'!AO63*'7. Network costs'!$F$345</f>
        <v>0.63409609009831291</v>
      </c>
      <c r="AP274" s="485">
        <f>'8. Routing factors'!AP63*'7. Network costs'!$F$346</f>
        <v>0</v>
      </c>
      <c r="AQ274" s="485">
        <f>'8. Routing factors'!AQ63*'7. Network costs'!$F$347</f>
        <v>5428.815733003421</v>
      </c>
      <c r="AR274" s="485">
        <f>'8. Routing factors'!AR63*'7. Network costs'!$F$348</f>
        <v>3.170480450491564</v>
      </c>
      <c r="AS274" s="485">
        <f>'8. Routing factors'!AS63*'7. Network costs'!$F$349</f>
        <v>12.611509523591462</v>
      </c>
      <c r="AT274" s="485">
        <f>'8. Routing factors'!AT63*'7. Network costs'!$F$350</f>
        <v>3.547171895917602</v>
      </c>
      <c r="AU274" s="485">
        <f>'8. Routing factors'!AU63*'7. Network costs'!$F$351</f>
        <v>0</v>
      </c>
      <c r="AV274" s="485">
        <f>'8. Routing factors'!AV63*'7. Network costs'!$F$352</f>
        <v>25.669290120995953</v>
      </c>
      <c r="AW274" s="485">
        <f>'8. Routing factors'!AW63*'7. Network costs'!$F$353</f>
        <v>0</v>
      </c>
      <c r="AX274" s="485">
        <f>'8. Routing factors'!AX63*'7. Network costs'!$F$354</f>
        <v>0</v>
      </c>
      <c r="AY274" s="485">
        <f>'8. Routing factors'!AY63*'7. Network costs'!$F$355</f>
        <v>0</v>
      </c>
      <c r="AZ274" s="485">
        <f>'8. Routing factors'!AZ63*'7. Network costs'!$F$356</f>
        <v>0</v>
      </c>
      <c r="BA274" s="485">
        <f>'8. Routing factors'!BA63*'7. Network costs'!$F$357</f>
        <v>0</v>
      </c>
      <c r="BB274" s="485">
        <f>'8. Routing factors'!BB63*'7. Network costs'!$F$358</f>
        <v>0</v>
      </c>
      <c r="BC274" s="485">
        <f>'8. Routing factors'!BC63*'7. Network costs'!$F$359</f>
        <v>0</v>
      </c>
      <c r="BD274" s="485">
        <f>'8. Routing factors'!BD63*'7. Network costs'!$F$360</f>
        <v>0</v>
      </c>
      <c r="BE274" s="485">
        <f>'8. Routing factors'!BE63*'7. Network costs'!$F$361</f>
        <v>0</v>
      </c>
      <c r="BF274" s="485">
        <f>'8. Routing factors'!BF63*'7. Network costs'!$F$362</f>
        <v>0</v>
      </c>
      <c r="BG274" s="485">
        <f>'8. Routing factors'!BG63*'7. Network costs'!$F$363</f>
        <v>0</v>
      </c>
      <c r="BH274" s="245"/>
      <c r="BI274" s="351">
        <f t="shared" si="44"/>
        <v>839888.83248636406</v>
      </c>
      <c r="BJ274" s="486">
        <f>'2. Traffic'!F220</f>
        <v>10</v>
      </c>
      <c r="BK274" s="487">
        <f t="shared" si="45"/>
        <v>8.3988883248636417E-2</v>
      </c>
    </row>
    <row r="275" spans="3:63">
      <c r="C275" s="256" t="str">
        <f t="shared" si="43"/>
        <v>S15</v>
      </c>
      <c r="D275" s="256" t="str">
        <f t="shared" si="43"/>
        <v>Входящи MMS от други мрежи (MMS incoming from other network)</v>
      </c>
      <c r="E275" s="485">
        <f>'8. Routing factors'!E64*'7. Network costs'!$F$309</f>
        <v>3980.5071591369442</v>
      </c>
      <c r="F275" s="485">
        <f>'8. Routing factors'!F64*'7. Network costs'!$F$310</f>
        <v>2830.5565797501677</v>
      </c>
      <c r="G275" s="485">
        <f>'8. Routing factors'!G64*'7. Network costs'!$F$311</f>
        <v>5286.5430327226413</v>
      </c>
      <c r="H275" s="485">
        <f>'8. Routing factors'!H64*'7. Network costs'!$F$312</f>
        <v>1670.9068326506685</v>
      </c>
      <c r="I275" s="485">
        <f>'8. Routing factors'!I64*'7. Network costs'!$F$313</f>
        <v>5300.4073805874514</v>
      </c>
      <c r="J275" s="485">
        <f>'8. Routing factors'!J64*'7. Network costs'!$F$314</f>
        <v>379.02718446409045</v>
      </c>
      <c r="K275" s="485">
        <f>'8. Routing factors'!K64*'7. Network costs'!$F$315</f>
        <v>181.10025914770992</v>
      </c>
      <c r="L275" s="485">
        <f>'8. Routing factors'!L64*'7. Network costs'!$F$316</f>
        <v>25.27872225786065</v>
      </c>
      <c r="M275" s="485">
        <f>'8. Routing factors'!M64*'7. Network costs'!$F$317</f>
        <v>758.36166773581965</v>
      </c>
      <c r="N275" s="485">
        <f>'8. Routing factors'!N64*'7. Network costs'!$F$318</f>
        <v>0</v>
      </c>
      <c r="O275" s="485">
        <f>'8. Routing factors'!O64*'7. Network costs'!$F$319</f>
        <v>0</v>
      </c>
      <c r="P275" s="485">
        <f>'8. Routing factors'!P64*'7. Network costs'!$F$320</f>
        <v>793554.16301159479</v>
      </c>
      <c r="Q275" s="485">
        <f>'8. Routing factors'!Q64*'7. Network costs'!$F$321</f>
        <v>0</v>
      </c>
      <c r="R275" s="485">
        <f>'8. Routing factors'!R64*'7. Network costs'!$F$322</f>
        <v>134.8198520419235</v>
      </c>
      <c r="S275" s="485">
        <f>'8. Routing factors'!S64*'7. Network costs'!$F$323</f>
        <v>126.39361128930327</v>
      </c>
      <c r="T275" s="485">
        <f>'8. Routing factors'!T64*'7. Network costs'!$F$324</f>
        <v>7373.9219575755469</v>
      </c>
      <c r="U275" s="485">
        <f>'8. Routing factors'!U64*'7. Network costs'!$F$325</f>
        <v>0</v>
      </c>
      <c r="V275" s="485">
        <f>'8. Routing factors'!V64*'7. Network costs'!$F$326</f>
        <v>1523.4618019020979</v>
      </c>
      <c r="W275" s="485">
        <f>'8. Routing factors'!W64*'7. Network costs'!$F$327</f>
        <v>1023.3257477182946</v>
      </c>
      <c r="X275" s="485">
        <f>'8. Routing factors'!X64*'7. Network costs'!$F$328</f>
        <v>0</v>
      </c>
      <c r="Y275" s="485">
        <f>'8. Routing factors'!Y64*'7. Network costs'!$F$329</f>
        <v>0</v>
      </c>
      <c r="Z275" s="485">
        <f>'8. Routing factors'!Z64*'7. Network costs'!$F$330</f>
        <v>0</v>
      </c>
      <c r="AA275" s="485">
        <f>'8. Routing factors'!AA64*'7. Network costs'!$F$331</f>
        <v>0</v>
      </c>
      <c r="AB275" s="485">
        <f>'8. Routing factors'!AB64*'7. Network costs'!$F$332</f>
        <v>76.988650241646155</v>
      </c>
      <c r="AC275" s="485">
        <f>'8. Routing factors'!AC64*'7. Network costs'!$F$333</f>
        <v>96.990264955147808</v>
      </c>
      <c r="AD275" s="485">
        <f>'8. Routing factors'!AD64*'7. Network costs'!$F$334</f>
        <v>0</v>
      </c>
      <c r="AE275" s="485">
        <f>'8. Routing factors'!AE64*'7. Network costs'!$F$335</f>
        <v>0</v>
      </c>
      <c r="AF275" s="485">
        <f>'8. Routing factors'!AF64*'7. Network costs'!$F$336</f>
        <v>0</v>
      </c>
      <c r="AG275" s="485">
        <f>'8. Routing factors'!AG64*'7. Network costs'!$F$337</f>
        <v>0</v>
      </c>
      <c r="AH275" s="485">
        <f>'8. Routing factors'!AH64*'7. Network costs'!$F$338</f>
        <v>0</v>
      </c>
      <c r="AI275" s="485">
        <f>'8. Routing factors'!AI64*'7. Network costs'!$F$339</f>
        <v>1740.0322257382636</v>
      </c>
      <c r="AJ275" s="485">
        <f>'8. Routing factors'!AJ64*'7. Network costs'!$F$340</f>
        <v>5847.7560632451359</v>
      </c>
      <c r="AK275" s="485">
        <f>'8. Routing factors'!AK64*'7. Network costs'!$F$341</f>
        <v>1994.7275320128613</v>
      </c>
      <c r="AL275" s="485">
        <f>'8. Routing factors'!AL64*'7. Network costs'!$F$342</f>
        <v>710.89616321036533</v>
      </c>
      <c r="AM275" s="485">
        <f>'8. Routing factors'!AM64*'7. Network costs'!$F$343</f>
        <v>754.74048496812588</v>
      </c>
      <c r="AN275" s="485">
        <f>'8. Routing factors'!AN64*'7. Network costs'!$F$344</f>
        <v>1.2970147297465489</v>
      </c>
      <c r="AO275" s="485">
        <f>'8. Routing factors'!AO64*'7. Network costs'!$F$345</f>
        <v>0.63409609009831291</v>
      </c>
      <c r="AP275" s="485">
        <f>'8. Routing factors'!AP64*'7. Network costs'!$F$346</f>
        <v>0</v>
      </c>
      <c r="AQ275" s="485">
        <f>'8. Routing factors'!AQ64*'7. Network costs'!$F$347</f>
        <v>5428.815733003421</v>
      </c>
      <c r="AR275" s="485">
        <f>'8. Routing factors'!AR64*'7. Network costs'!$F$348</f>
        <v>3.170480450491564</v>
      </c>
      <c r="AS275" s="485">
        <f>'8. Routing factors'!AS64*'7. Network costs'!$F$349</f>
        <v>12.611509523591462</v>
      </c>
      <c r="AT275" s="485">
        <f>'8. Routing factors'!AT64*'7. Network costs'!$F$350</f>
        <v>0</v>
      </c>
      <c r="AU275" s="485">
        <f>'8. Routing factors'!AU64*'7. Network costs'!$F$351</f>
        <v>2.605554158839126</v>
      </c>
      <c r="AV275" s="485">
        <f>'8. Routing factors'!AV64*'7. Network costs'!$F$352</f>
        <v>25.669290120995953</v>
      </c>
      <c r="AW275" s="485">
        <f>'8. Routing factors'!AW64*'7. Network costs'!$F$353</f>
        <v>0</v>
      </c>
      <c r="AX275" s="485">
        <f>'8. Routing factors'!AX64*'7. Network costs'!$F$354</f>
        <v>0</v>
      </c>
      <c r="AY275" s="485">
        <f>'8. Routing factors'!AY64*'7. Network costs'!$F$355</f>
        <v>0</v>
      </c>
      <c r="AZ275" s="485">
        <f>'8. Routing factors'!AZ64*'7. Network costs'!$F$356</f>
        <v>0</v>
      </c>
      <c r="BA275" s="485">
        <f>'8. Routing factors'!BA64*'7. Network costs'!$F$357</f>
        <v>0</v>
      </c>
      <c r="BB275" s="485">
        <f>'8. Routing factors'!BB64*'7. Network costs'!$F$358</f>
        <v>0</v>
      </c>
      <c r="BC275" s="485">
        <f>'8. Routing factors'!BC64*'7. Network costs'!$F$359</f>
        <v>0</v>
      </c>
      <c r="BD275" s="485">
        <f>'8. Routing factors'!BD64*'7. Network costs'!$F$360</f>
        <v>0</v>
      </c>
      <c r="BE275" s="485">
        <f>'8. Routing factors'!BE64*'7. Network costs'!$F$361</f>
        <v>0</v>
      </c>
      <c r="BF275" s="485">
        <f>'8. Routing factors'!BF64*'7. Network costs'!$F$362</f>
        <v>0</v>
      </c>
      <c r="BG275" s="485">
        <f>'8. Routing factors'!BG64*'7. Network costs'!$F$363</f>
        <v>0</v>
      </c>
      <c r="BH275" s="245"/>
      <c r="BI275" s="351">
        <f t="shared" si="44"/>
        <v>840845.70986302395</v>
      </c>
      <c r="BJ275" s="486">
        <f>'2. Traffic'!F221</f>
        <v>10</v>
      </c>
      <c r="BK275" s="487">
        <f t="shared" si="45"/>
        <v>8.4084570986302398E-2</v>
      </c>
    </row>
    <row r="276" spans="3:63">
      <c r="C276" s="256" t="str">
        <f t="shared" si="43"/>
        <v>S16</v>
      </c>
      <c r="D276" s="256" t="str">
        <f t="shared" si="43"/>
        <v>SMS в мрежата (SMS on net)</v>
      </c>
      <c r="E276" s="485">
        <f>'8. Routing factors'!E65*'7. Network costs'!$F$309</f>
        <v>430.7680007781338</v>
      </c>
      <c r="F276" s="485">
        <f>'8. Routing factors'!F65*'7. Network costs'!$F$310</f>
        <v>306.32106668858347</v>
      </c>
      <c r="G276" s="485">
        <f>'8. Routing factors'!G65*'7. Network costs'!$F$311</f>
        <v>572.10638800289564</v>
      </c>
      <c r="H276" s="485">
        <f>'8. Routing factors'!H65*'7. Network costs'!$F$312</f>
        <v>180.8244947218017</v>
      </c>
      <c r="I276" s="485">
        <f>'8. Routing factors'!I65*'7. Network costs'!$F$313</f>
        <v>573.60677907695958</v>
      </c>
      <c r="J276" s="485">
        <f>'8. Routing factors'!J65*'7. Network costs'!$F$314</f>
        <v>41.018085375724354</v>
      </c>
      <c r="K276" s="485">
        <f>'8. Routing factors'!K65*'7. Network costs'!$F$315</f>
        <v>13.065704687804253</v>
      </c>
      <c r="L276" s="485">
        <f>'8. Routing factors'!L65*'7. Network costs'!$F$316</f>
        <v>1.3678237739440924</v>
      </c>
      <c r="M276" s="485">
        <f>'8. Routing factors'!M65*'7. Network costs'!$F$317</f>
        <v>41.034713218322779</v>
      </c>
      <c r="N276" s="485">
        <f>'8. Routing factors'!N65*'7. Network costs'!$F$318</f>
        <v>109193.05283039545</v>
      </c>
      <c r="O276" s="485">
        <f>'8. Routing factors'!O65*'7. Network costs'!$F$319</f>
        <v>146240.69575499391</v>
      </c>
      <c r="P276" s="485">
        <f>'8. Routing factors'!P65*'7. Network costs'!$F$320</f>
        <v>0</v>
      </c>
      <c r="Q276" s="485">
        <f>'8. Routing factors'!Q65*'7. Network costs'!$F$321</f>
        <v>0</v>
      </c>
      <c r="R276" s="485">
        <f>'8. Routing factors'!R65*'7. Network costs'!$F$322</f>
        <v>7.2950601277018272</v>
      </c>
      <c r="S276" s="485">
        <f>'8. Routing factors'!S65*'7. Network costs'!$F$323</f>
        <v>6.8391188697204628</v>
      </c>
      <c r="T276" s="485">
        <f>'8. Routing factors'!T65*'7. Network costs'!$F$324</f>
        <v>399.00061632441844</v>
      </c>
      <c r="U276" s="485">
        <f>'8. Routing factors'!U65*'7. Network costs'!$F$325</f>
        <v>30.606755823081489</v>
      </c>
      <c r="V276" s="485">
        <f>'8. Routing factors'!V65*'7. Network costs'!$F$326</f>
        <v>0</v>
      </c>
      <c r="W276" s="485">
        <f>'8. Routing factors'!W65*'7. Network costs'!$F$327</f>
        <v>0</v>
      </c>
      <c r="X276" s="485">
        <f>'8. Routing factors'!X65*'7. Network costs'!$F$328</f>
        <v>0</v>
      </c>
      <c r="Y276" s="485">
        <f>'8. Routing factors'!Y65*'7. Network costs'!$F$329</f>
        <v>0</v>
      </c>
      <c r="Z276" s="485">
        <f>'8. Routing factors'!Z65*'7. Network costs'!$F$330</f>
        <v>0</v>
      </c>
      <c r="AA276" s="485">
        <f>'8. Routing factors'!AA65*'7. Network costs'!$F$331</f>
        <v>0</v>
      </c>
      <c r="AB276" s="485">
        <f>'8. Routing factors'!AB65*'7. Network costs'!$F$332</f>
        <v>8.3316636853861592</v>
      </c>
      <c r="AC276" s="485">
        <f>'8. Routing factors'!AC65*'7. Network costs'!$F$333</f>
        <v>10.496225947934068</v>
      </c>
      <c r="AD276" s="485">
        <f>'8. Routing factors'!AD65*'7. Network costs'!$F$334</f>
        <v>0</v>
      </c>
      <c r="AE276" s="485">
        <f>'8. Routing factors'!AE65*'7. Network costs'!$F$335</f>
        <v>0</v>
      </c>
      <c r="AF276" s="485">
        <f>'8. Routing factors'!AF65*'7. Network costs'!$F$336</f>
        <v>0</v>
      </c>
      <c r="AG276" s="485">
        <f>'8. Routing factors'!AG65*'7. Network costs'!$F$337</f>
        <v>0</v>
      </c>
      <c r="AH276" s="485">
        <f>'8. Routing factors'!AH65*'7. Network costs'!$F$338</f>
        <v>0</v>
      </c>
      <c r="AI276" s="485">
        <f>'8. Routing factors'!AI65*'7. Network costs'!$F$339</f>
        <v>188.30520162493971</v>
      </c>
      <c r="AJ276" s="485">
        <f>'8. Routing factors'!AJ65*'7. Network costs'!$F$340</f>
        <v>632.84051194835536</v>
      </c>
      <c r="AK276" s="485">
        <f>'8. Routing factors'!AK65*'7. Network costs'!$F$341</f>
        <v>215.8681687306869</v>
      </c>
      <c r="AL276" s="485">
        <f>'8. Routing factors'!AL65*'7. Network costs'!$F$342</f>
        <v>76.932739157130982</v>
      </c>
      <c r="AM276" s="485">
        <f>'8. Routing factors'!AM65*'7. Network costs'!$F$343</f>
        <v>81.677544297277677</v>
      </c>
      <c r="AN276" s="485">
        <f>'8. Routing factors'!AN65*'7. Network costs'!$F$344</f>
        <v>7.018106233400831E-2</v>
      </c>
      <c r="AO276" s="485">
        <f>'8. Routing factors'!AO65*'7. Network costs'!$F$345</f>
        <v>3.4310741585515184E-2</v>
      </c>
      <c r="AP276" s="485">
        <f>'8. Routing factors'!AP65*'7. Network costs'!$F$346</f>
        <v>1867.5126121531769</v>
      </c>
      <c r="AQ276" s="485">
        <f>'8. Routing factors'!AQ65*'7. Network costs'!$F$347</f>
        <v>0</v>
      </c>
      <c r="AR276" s="485">
        <f>'8. Routing factors'!AR65*'7. Network costs'!$F$348</f>
        <v>0.17155370792757588</v>
      </c>
      <c r="AS276" s="485">
        <f>'8. Routing factors'!AS65*'7. Network costs'!$F$349</f>
        <v>0.68240484529737611</v>
      </c>
      <c r="AT276" s="485">
        <f>'8. Routing factors'!AT65*'7. Network costs'!$F$350</f>
        <v>0.19193636450488277</v>
      </c>
      <c r="AU276" s="485">
        <f>'8. Routing factors'!AU65*'7. Network costs'!$F$351</f>
        <v>0</v>
      </c>
      <c r="AV276" s="485">
        <f>'8. Routing factors'!AV65*'7. Network costs'!$F$352</f>
        <v>0</v>
      </c>
      <c r="AW276" s="485">
        <f>'8. Routing factors'!AW65*'7. Network costs'!$F$353</f>
        <v>0</v>
      </c>
      <c r="AX276" s="485">
        <f>'8. Routing factors'!AX65*'7. Network costs'!$F$354</f>
        <v>0</v>
      </c>
      <c r="AY276" s="485">
        <f>'8. Routing factors'!AY65*'7. Network costs'!$F$355</f>
        <v>0</v>
      </c>
      <c r="AZ276" s="485">
        <f>'8. Routing factors'!AZ65*'7. Network costs'!$F$356</f>
        <v>0</v>
      </c>
      <c r="BA276" s="485">
        <f>'8. Routing factors'!BA65*'7. Network costs'!$F$357</f>
        <v>0</v>
      </c>
      <c r="BB276" s="485">
        <f>'8. Routing factors'!BB65*'7. Network costs'!$F$358</f>
        <v>0</v>
      </c>
      <c r="BC276" s="485">
        <f>'8. Routing factors'!BC65*'7. Network costs'!$F$359</f>
        <v>0</v>
      </c>
      <c r="BD276" s="485">
        <f>'8. Routing factors'!BD65*'7. Network costs'!$F$360</f>
        <v>0</v>
      </c>
      <c r="BE276" s="485">
        <f>'8. Routing factors'!BE65*'7. Network costs'!$F$361</f>
        <v>0</v>
      </c>
      <c r="BF276" s="485">
        <f>'8. Routing factors'!BF65*'7. Network costs'!$F$362</f>
        <v>0</v>
      </c>
      <c r="BG276" s="485">
        <f>'8. Routing factors'!BG65*'7. Network costs'!$F$363</f>
        <v>0</v>
      </c>
      <c r="BH276" s="245"/>
      <c r="BI276" s="351">
        <f t="shared" si="44"/>
        <v>261120.71824712495</v>
      </c>
      <c r="BJ276" s="486">
        <f>'2. Traffic'!F222</f>
        <v>300</v>
      </c>
      <c r="BK276" s="487">
        <f t="shared" si="45"/>
        <v>8.7040239415708321E-4</v>
      </c>
    </row>
    <row r="277" spans="3:63">
      <c r="C277" s="256" t="str">
        <f t="shared" si="43"/>
        <v>S17</v>
      </c>
      <c r="D277" s="256" t="str">
        <f t="shared" si="43"/>
        <v>Изходящи SMS към други мрежи (SMS outgoing to other network)</v>
      </c>
      <c r="E277" s="485">
        <f>'8. Routing factors'!E66*'7. Network costs'!$F$309</f>
        <v>71.794666796355628</v>
      </c>
      <c r="F277" s="485">
        <f>'8. Routing factors'!F66*'7. Network costs'!$F$310</f>
        <v>51.053511114763914</v>
      </c>
      <c r="G277" s="485">
        <f>'8. Routing factors'!G66*'7. Network costs'!$F$311</f>
        <v>95.351064667149274</v>
      </c>
      <c r="H277" s="485">
        <f>'8. Routing factors'!H66*'7. Network costs'!$F$312</f>
        <v>30.137415786966951</v>
      </c>
      <c r="I277" s="485">
        <f>'8. Routing factors'!I66*'7. Network costs'!$F$313</f>
        <v>95.601129846159921</v>
      </c>
      <c r="J277" s="485">
        <f>'8. Routing factors'!J66*'7. Network costs'!$F$314</f>
        <v>6.836347562620726</v>
      </c>
      <c r="K277" s="485">
        <f>'8. Routing factors'!K66*'7. Network costs'!$F$315</f>
        <v>3.2664261719510623</v>
      </c>
      <c r="L277" s="485">
        <f>'8. Routing factors'!L66*'7. Network costs'!$F$316</f>
        <v>0.45594125798136409</v>
      </c>
      <c r="M277" s="485">
        <f>'8. Routing factors'!M66*'7. Network costs'!$F$317</f>
        <v>13.678237739440924</v>
      </c>
      <c r="N277" s="485">
        <f>'8. Routing factors'!N66*'7. Network costs'!$F$318</f>
        <v>36397.684276798478</v>
      </c>
      <c r="O277" s="485">
        <f>'8. Routing factors'!O66*'7. Network costs'!$F$319</f>
        <v>48746.898584997965</v>
      </c>
      <c r="P277" s="485">
        <f>'8. Routing factors'!P66*'7. Network costs'!$F$320</f>
        <v>0</v>
      </c>
      <c r="Q277" s="485">
        <f>'8. Routing factors'!Q66*'7. Network costs'!$F$321</f>
        <v>0</v>
      </c>
      <c r="R277" s="485">
        <f>'8. Routing factors'!R66*'7. Network costs'!$F$322</f>
        <v>2.4316867092339423</v>
      </c>
      <c r="S277" s="485">
        <f>'8. Routing factors'!S66*'7. Network costs'!$F$323</f>
        <v>2.2797062899068203</v>
      </c>
      <c r="T277" s="485">
        <f>'8. Routing factors'!T66*'7. Network costs'!$F$324</f>
        <v>133.00020544147279</v>
      </c>
      <c r="U277" s="485">
        <f>'8. Routing factors'!U66*'7. Network costs'!$F$325</f>
        <v>10.202251941027162</v>
      </c>
      <c r="V277" s="485">
        <f>'8. Routing factors'!V66*'7. Network costs'!$F$326</f>
        <v>0</v>
      </c>
      <c r="W277" s="485">
        <f>'8. Routing factors'!W66*'7. Network costs'!$F$327</f>
        <v>18.457278970827453</v>
      </c>
      <c r="X277" s="485">
        <f>'8. Routing factors'!X66*'7. Network costs'!$F$328</f>
        <v>0</v>
      </c>
      <c r="Y277" s="485">
        <f>'8. Routing factors'!Y66*'7. Network costs'!$F$329</f>
        <v>0</v>
      </c>
      <c r="Z277" s="485">
        <f>'8. Routing factors'!Z66*'7. Network costs'!$F$330</f>
        <v>0</v>
      </c>
      <c r="AA277" s="485">
        <f>'8. Routing factors'!AA66*'7. Network costs'!$F$331</f>
        <v>0</v>
      </c>
      <c r="AB277" s="485">
        <f>'8. Routing factors'!AB66*'7. Network costs'!$F$332</f>
        <v>1.3886106142310264</v>
      </c>
      <c r="AC277" s="485">
        <f>'8. Routing factors'!AC66*'7. Network costs'!$F$333</f>
        <v>1.7493709913223447</v>
      </c>
      <c r="AD277" s="485">
        <f>'8. Routing factors'!AD66*'7. Network costs'!$F$334</f>
        <v>0</v>
      </c>
      <c r="AE277" s="485">
        <f>'8. Routing factors'!AE66*'7. Network costs'!$F$335</f>
        <v>0</v>
      </c>
      <c r="AF277" s="485">
        <f>'8. Routing factors'!AF66*'7. Network costs'!$F$336</f>
        <v>0</v>
      </c>
      <c r="AG277" s="485">
        <f>'8. Routing factors'!AG66*'7. Network costs'!$F$337</f>
        <v>0</v>
      </c>
      <c r="AH277" s="485">
        <f>'8. Routing factors'!AH66*'7. Network costs'!$F$338</f>
        <v>0</v>
      </c>
      <c r="AI277" s="485">
        <f>'8. Routing factors'!AI66*'7. Network costs'!$F$339</f>
        <v>31.384200270823278</v>
      </c>
      <c r="AJ277" s="485">
        <f>'8. Routing factors'!AJ66*'7. Network costs'!$F$340</f>
        <v>105.47341865805923</v>
      </c>
      <c r="AK277" s="485">
        <f>'8. Routing factors'!AK66*'7. Network costs'!$F$341</f>
        <v>35.978028121781151</v>
      </c>
      <c r="AL277" s="485">
        <f>'8. Routing factors'!AL66*'7. Network costs'!$F$342</f>
        <v>12.822123192855164</v>
      </c>
      <c r="AM277" s="485">
        <f>'8. Routing factors'!AM66*'7. Network costs'!$F$343</f>
        <v>13.61292404954628</v>
      </c>
      <c r="AN277" s="485">
        <f>'8. Routing factors'!AN66*'7. Network costs'!$F$344</f>
        <v>2.3393687444669433E-2</v>
      </c>
      <c r="AO277" s="485">
        <f>'8. Routing factors'!AO66*'7. Network costs'!$F$345</f>
        <v>1.1436913861838392E-2</v>
      </c>
      <c r="AP277" s="485">
        <f>'8. Routing factors'!AP66*'7. Network costs'!$F$346</f>
        <v>622.50420405105888</v>
      </c>
      <c r="AQ277" s="485">
        <f>'8. Routing factors'!AQ66*'7. Network costs'!$F$347</f>
        <v>0</v>
      </c>
      <c r="AR277" s="485">
        <f>'8. Routing factors'!AR66*'7. Network costs'!$F$348</f>
        <v>5.7184569309191947E-2</v>
      </c>
      <c r="AS277" s="485">
        <f>'8. Routing factors'!AS66*'7. Network costs'!$F$349</f>
        <v>0.22746828176579198</v>
      </c>
      <c r="AT277" s="485">
        <f>'8. Routing factors'!AT66*'7. Network costs'!$F$350</f>
        <v>6.3978788168294248E-2</v>
      </c>
      <c r="AU277" s="485">
        <f>'8. Routing factors'!AU66*'7. Network costs'!$F$351</f>
        <v>0</v>
      </c>
      <c r="AV277" s="485">
        <f>'8. Routing factors'!AV66*'7. Network costs'!$F$352</f>
        <v>0.46298575971798284</v>
      </c>
      <c r="AW277" s="485">
        <f>'8. Routing factors'!AW66*'7. Network costs'!$F$353</f>
        <v>0</v>
      </c>
      <c r="AX277" s="485">
        <f>'8. Routing factors'!AX66*'7. Network costs'!$F$354</f>
        <v>0</v>
      </c>
      <c r="AY277" s="485">
        <f>'8. Routing factors'!AY66*'7. Network costs'!$F$355</f>
        <v>0</v>
      </c>
      <c r="AZ277" s="485">
        <f>'8. Routing factors'!AZ66*'7. Network costs'!$F$356</f>
        <v>0</v>
      </c>
      <c r="BA277" s="485">
        <f>'8. Routing factors'!BA66*'7. Network costs'!$F$357</f>
        <v>0</v>
      </c>
      <c r="BB277" s="485">
        <f>'8. Routing factors'!BB66*'7. Network costs'!$F$358</f>
        <v>0</v>
      </c>
      <c r="BC277" s="485">
        <f>'8. Routing factors'!BC66*'7. Network costs'!$F$359</f>
        <v>0</v>
      </c>
      <c r="BD277" s="485">
        <f>'8. Routing factors'!BD66*'7. Network costs'!$F$360</f>
        <v>0</v>
      </c>
      <c r="BE277" s="485">
        <f>'8. Routing factors'!BE66*'7. Network costs'!$F$361</f>
        <v>0</v>
      </c>
      <c r="BF277" s="485">
        <f>'8. Routing factors'!BF66*'7. Network costs'!$F$362</f>
        <v>0</v>
      </c>
      <c r="BG277" s="485">
        <f>'8. Routing factors'!BG66*'7. Network costs'!$F$363</f>
        <v>0</v>
      </c>
      <c r="BH277" s="245"/>
      <c r="BI277" s="351">
        <f t="shared" si="44"/>
        <v>86504.888060042256</v>
      </c>
      <c r="BJ277" s="486">
        <f>'2. Traffic'!F223</f>
        <v>100</v>
      </c>
      <c r="BK277" s="487">
        <f t="shared" si="45"/>
        <v>8.6504888060042254E-4</v>
      </c>
    </row>
    <row r="278" spans="3:63">
      <c r="C278" s="256" t="str">
        <f t="shared" si="43"/>
        <v>S18</v>
      </c>
      <c r="D278" s="256" t="str">
        <f t="shared" si="43"/>
        <v>Входящи SMS от други мрежи (SMS incoming from other network)</v>
      </c>
      <c r="E278" s="485">
        <f>'8. Routing factors'!E67*'7. Network costs'!$F$309</f>
        <v>35.897333398177814</v>
      </c>
      <c r="F278" s="485">
        <f>'8. Routing factors'!F67*'7. Network costs'!$F$310</f>
        <v>25.526755557381957</v>
      </c>
      <c r="G278" s="485">
        <f>'8. Routing factors'!G67*'7. Network costs'!$F$311</f>
        <v>47.675532333574637</v>
      </c>
      <c r="H278" s="485">
        <f>'8. Routing factors'!H67*'7. Network costs'!$F$312</f>
        <v>15.068707893483476</v>
      </c>
      <c r="I278" s="485">
        <f>'8. Routing factors'!I67*'7. Network costs'!$F$313</f>
        <v>47.800564923079961</v>
      </c>
      <c r="J278" s="485">
        <f>'8. Routing factors'!J67*'7. Network costs'!$F$314</f>
        <v>3.418173781310363</v>
      </c>
      <c r="K278" s="485">
        <f>'8. Routing factors'!K67*'7. Network costs'!$F$315</f>
        <v>1.6332130859755312</v>
      </c>
      <c r="L278" s="485">
        <f>'8. Routing factors'!L67*'7. Network costs'!$F$316</f>
        <v>0.22797062899068204</v>
      </c>
      <c r="M278" s="485">
        <f>'8. Routing factors'!M67*'7. Network costs'!$F$317</f>
        <v>6.8391188697204619</v>
      </c>
      <c r="N278" s="485">
        <f>'8. Routing factors'!N67*'7. Network costs'!$F$318</f>
        <v>18198.842138399239</v>
      </c>
      <c r="O278" s="485">
        <f>'8. Routing factors'!O67*'7. Network costs'!$F$319</f>
        <v>24373.449292498983</v>
      </c>
      <c r="P278" s="485">
        <f>'8. Routing factors'!P67*'7. Network costs'!$F$320</f>
        <v>0</v>
      </c>
      <c r="Q278" s="485">
        <f>'8. Routing factors'!Q67*'7. Network costs'!$F$321</f>
        <v>0</v>
      </c>
      <c r="R278" s="485">
        <f>'8. Routing factors'!R67*'7. Network costs'!$F$322</f>
        <v>1.2158433546169711</v>
      </c>
      <c r="S278" s="485">
        <f>'8. Routing factors'!S67*'7. Network costs'!$F$323</f>
        <v>1.1398531449534102</v>
      </c>
      <c r="T278" s="485">
        <f>'8. Routing factors'!T67*'7. Network costs'!$F$324</f>
        <v>66.500102720736393</v>
      </c>
      <c r="U278" s="485">
        <f>'8. Routing factors'!U67*'7. Network costs'!$F$325</f>
        <v>0</v>
      </c>
      <c r="V278" s="485">
        <f>'8. Routing factors'!V67*'7. Network costs'!$F$326</f>
        <v>13.739007125445255</v>
      </c>
      <c r="W278" s="485">
        <f>'8. Routing factors'!W67*'7. Network costs'!$F$327</f>
        <v>9.2286394854137264</v>
      </c>
      <c r="X278" s="485">
        <f>'8. Routing factors'!X67*'7. Network costs'!$F$328</f>
        <v>0</v>
      </c>
      <c r="Y278" s="485">
        <f>'8. Routing factors'!Y67*'7. Network costs'!$F$329</f>
        <v>0</v>
      </c>
      <c r="Z278" s="485">
        <f>'8. Routing factors'!Z67*'7. Network costs'!$F$330</f>
        <v>0</v>
      </c>
      <c r="AA278" s="485">
        <f>'8. Routing factors'!AA67*'7. Network costs'!$F$331</f>
        <v>0</v>
      </c>
      <c r="AB278" s="485">
        <f>'8. Routing factors'!AB67*'7. Network costs'!$F$332</f>
        <v>0.69430530711551319</v>
      </c>
      <c r="AC278" s="485">
        <f>'8. Routing factors'!AC67*'7. Network costs'!$F$333</f>
        <v>0.87468549566117237</v>
      </c>
      <c r="AD278" s="485">
        <f>'8. Routing factors'!AD67*'7. Network costs'!$F$334</f>
        <v>0</v>
      </c>
      <c r="AE278" s="485">
        <f>'8. Routing factors'!AE67*'7. Network costs'!$F$335</f>
        <v>0</v>
      </c>
      <c r="AF278" s="485">
        <f>'8. Routing factors'!AF67*'7. Network costs'!$F$336</f>
        <v>0</v>
      </c>
      <c r="AG278" s="485">
        <f>'8. Routing factors'!AG67*'7. Network costs'!$F$337</f>
        <v>0</v>
      </c>
      <c r="AH278" s="485">
        <f>'8. Routing factors'!AH67*'7. Network costs'!$F$338</f>
        <v>0</v>
      </c>
      <c r="AI278" s="485">
        <f>'8. Routing factors'!AI67*'7. Network costs'!$F$339</f>
        <v>15.692100135411639</v>
      </c>
      <c r="AJ278" s="485">
        <f>'8. Routing factors'!AJ67*'7. Network costs'!$F$340</f>
        <v>52.736709329029615</v>
      </c>
      <c r="AK278" s="485">
        <f>'8. Routing factors'!AK67*'7. Network costs'!$F$341</f>
        <v>17.989014060890575</v>
      </c>
      <c r="AL278" s="485">
        <f>'8. Routing factors'!AL67*'7. Network costs'!$F$342</f>
        <v>6.4110615964275821</v>
      </c>
      <c r="AM278" s="485">
        <f>'8. Routing factors'!AM67*'7. Network costs'!$F$343</f>
        <v>6.8064620247731398</v>
      </c>
      <c r="AN278" s="485">
        <f>'8. Routing factors'!AN67*'7. Network costs'!$F$344</f>
        <v>1.1696843722334717E-2</v>
      </c>
      <c r="AO278" s="485">
        <f>'8. Routing factors'!AO67*'7. Network costs'!$F$345</f>
        <v>5.7184569309191961E-3</v>
      </c>
      <c r="AP278" s="485">
        <f>'8. Routing factors'!AP67*'7. Network costs'!$F$346</f>
        <v>311.25210202552944</v>
      </c>
      <c r="AQ278" s="485">
        <f>'8. Routing factors'!AQ67*'7. Network costs'!$F$347</f>
        <v>0</v>
      </c>
      <c r="AR278" s="485">
        <f>'8. Routing factors'!AR67*'7. Network costs'!$F$348</f>
        <v>2.8592284654595974E-2</v>
      </c>
      <c r="AS278" s="485">
        <f>'8. Routing factors'!AS67*'7. Network costs'!$F$349</f>
        <v>0.11373414088289599</v>
      </c>
      <c r="AT278" s="485">
        <f>'8. Routing factors'!AT67*'7. Network costs'!$F$350</f>
        <v>0</v>
      </c>
      <c r="AU278" s="485">
        <f>'8. Routing factors'!AU67*'7. Network costs'!$F$351</f>
        <v>2.3497620425618478E-2</v>
      </c>
      <c r="AV278" s="485">
        <f>'8. Routing factors'!AV67*'7. Network costs'!$F$352</f>
        <v>0.23149287985899142</v>
      </c>
      <c r="AW278" s="485">
        <f>'8. Routing factors'!AW67*'7. Network costs'!$F$353</f>
        <v>0</v>
      </c>
      <c r="AX278" s="485">
        <f>'8. Routing factors'!AX67*'7. Network costs'!$F$354</f>
        <v>0</v>
      </c>
      <c r="AY278" s="485">
        <f>'8. Routing factors'!AY67*'7. Network costs'!$F$355</f>
        <v>0</v>
      </c>
      <c r="AZ278" s="485">
        <f>'8. Routing factors'!AZ67*'7. Network costs'!$F$356</f>
        <v>0</v>
      </c>
      <c r="BA278" s="485">
        <f>'8. Routing factors'!BA67*'7. Network costs'!$F$357</f>
        <v>0</v>
      </c>
      <c r="BB278" s="485">
        <f>'8. Routing factors'!BB67*'7. Network costs'!$F$358</f>
        <v>0</v>
      </c>
      <c r="BC278" s="485">
        <f>'8. Routing factors'!BC67*'7. Network costs'!$F$359</f>
        <v>0</v>
      </c>
      <c r="BD278" s="485">
        <f>'8. Routing factors'!BD67*'7. Network costs'!$F$360</f>
        <v>0</v>
      </c>
      <c r="BE278" s="485">
        <f>'8. Routing factors'!BE67*'7. Network costs'!$F$361</f>
        <v>0</v>
      </c>
      <c r="BF278" s="485">
        <f>'8. Routing factors'!BF67*'7. Network costs'!$F$362</f>
        <v>0</v>
      </c>
      <c r="BG278" s="485">
        <f>'8. Routing factors'!BG67*'7. Network costs'!$F$363</f>
        <v>0</v>
      </c>
      <c r="BH278" s="245"/>
      <c r="BI278" s="351">
        <f t="shared" si="44"/>
        <v>43261.073419402404</v>
      </c>
      <c r="BJ278" s="486">
        <f>'2. Traffic'!F224</f>
        <v>50</v>
      </c>
      <c r="BK278" s="487">
        <f t="shared" si="45"/>
        <v>8.6522146838804808E-4</v>
      </c>
    </row>
    <row r="279" spans="3:63">
      <c r="C279" s="256" t="str">
        <f t="shared" si="43"/>
        <v>S19</v>
      </c>
      <c r="D279" s="256" t="str">
        <f t="shared" si="43"/>
        <v>Пренос на данни (Data services)</v>
      </c>
      <c r="E279" s="485">
        <f>'8. Routing factors'!E68*'7. Network costs'!$F$309</f>
        <v>0</v>
      </c>
      <c r="F279" s="485">
        <f>'8. Routing factors'!F68*'7. Network costs'!$F$310</f>
        <v>2488990.4989686278</v>
      </c>
      <c r="G279" s="485">
        <f>'8. Routing factors'!G68*'7. Network costs'!$F$311</f>
        <v>0</v>
      </c>
      <c r="H279" s="485">
        <f>'8. Routing factors'!H68*'7. Network costs'!$F$312</f>
        <v>1469276.8414812433</v>
      </c>
      <c r="I279" s="485">
        <f>'8. Routing factors'!I68*'7. Network costs'!$F$313</f>
        <v>0</v>
      </c>
      <c r="J279" s="485">
        <f>'8. Routing factors'!J68*'7. Network costs'!$F$314</f>
        <v>333289.59672843467</v>
      </c>
      <c r="K279" s="485">
        <f>'8. Routing factors'!K68*'7. Network costs'!$F$315</f>
        <v>106164.47370672031</v>
      </c>
      <c r="L279" s="485">
        <f>'8. Routing factors'!L68*'7. Network costs'!$F$316</f>
        <v>22228.313673714056</v>
      </c>
      <c r="M279" s="485">
        <f>'8. Routing factors'!M68*'7. Network costs'!$F$317</f>
        <v>666849.41021142178</v>
      </c>
      <c r="N279" s="485">
        <f>'8. Routing factors'!N68*'7. Network costs'!$F$318</f>
        <v>0</v>
      </c>
      <c r="O279" s="485">
        <f>'8. Routing factors'!O68*'7. Network costs'!$F$319</f>
        <v>0</v>
      </c>
      <c r="P279" s="485">
        <f>'8. Routing factors'!P68*'7. Network costs'!$F$320</f>
        <v>0</v>
      </c>
      <c r="Q279" s="485">
        <f>'8. Routing factors'!Q68*'7. Network costs'!$F$321</f>
        <v>0</v>
      </c>
      <c r="R279" s="485">
        <f>'8. Routing factors'!R68*'7. Network costs'!$F$322</f>
        <v>118551.00625980833</v>
      </c>
      <c r="S279" s="485">
        <f>'8. Routing factors'!S68*'7. Network costs'!$F$323</f>
        <v>111141.5683685703</v>
      </c>
      <c r="T279" s="485">
        <f>'8. Routing factors'!T68*'7. Network costs'!$F$324</f>
        <v>6484103.45295469</v>
      </c>
      <c r="U279" s="485">
        <f>'8. Routing factors'!U68*'7. Network costs'!$F$325</f>
        <v>497386.12672924437</v>
      </c>
      <c r="V279" s="485">
        <f>'8. Routing factors'!V68*'7. Network costs'!$F$326</f>
        <v>0</v>
      </c>
      <c r="W279" s="485">
        <f>'8. Routing factors'!W68*'7. Network costs'!$F$327</f>
        <v>0</v>
      </c>
      <c r="X279" s="485">
        <f>'8. Routing factors'!X68*'7. Network costs'!$F$328</f>
        <v>0</v>
      </c>
      <c r="Y279" s="485">
        <f>'8. Routing factors'!Y68*'7. Network costs'!$F$329</f>
        <v>501806.30896321434</v>
      </c>
      <c r="Z279" s="485">
        <f>'8. Routing factors'!Z68*'7. Network costs'!$F$330</f>
        <v>335508.09804970759</v>
      </c>
      <c r="AA279" s="485">
        <f>'8. Routing factors'!AA68*'7. Network costs'!$F$331</f>
        <v>647436.72412396048</v>
      </c>
      <c r="AB279" s="485">
        <f>'8. Routing factors'!AB68*'7. Network costs'!$F$332</f>
        <v>67698.353161620689</v>
      </c>
      <c r="AC279" s="485">
        <f>'8. Routing factors'!AC68*'7. Network costs'!$F$333</f>
        <v>85286.353112616489</v>
      </c>
      <c r="AD279" s="485">
        <f>'8. Routing factors'!AD68*'7. Network costs'!$F$334</f>
        <v>0</v>
      </c>
      <c r="AE279" s="485">
        <f>'8. Routing factors'!AE68*'7. Network costs'!$F$335</f>
        <v>0</v>
      </c>
      <c r="AF279" s="485">
        <f>'8. Routing factors'!AF68*'7. Network costs'!$F$336</f>
        <v>0</v>
      </c>
      <c r="AG279" s="485">
        <f>'8. Routing factors'!AG68*'7. Network costs'!$F$337</f>
        <v>0</v>
      </c>
      <c r="AH279" s="485">
        <f>'8. Routing factors'!AH68*'7. Network costs'!$F$338</f>
        <v>0</v>
      </c>
      <c r="AI279" s="485">
        <f>'8. Routing factors'!AI68*'7. Network costs'!$F$339</f>
        <v>0</v>
      </c>
      <c r="AJ279" s="485">
        <f>'8. Routing factors'!AJ68*'7. Network costs'!$F$340</f>
        <v>5142101.5166522451</v>
      </c>
      <c r="AK279" s="485">
        <f>'8. Routing factors'!AK68*'7. Network costs'!$F$341</f>
        <v>0</v>
      </c>
      <c r="AL279" s="485">
        <f>'8. Routing factors'!AL68*'7. Network costs'!$F$342</f>
        <v>625111.61537708016</v>
      </c>
      <c r="AM279" s="485">
        <f>'8. Routing factors'!AM68*'7. Network costs'!$F$343</f>
        <v>0</v>
      </c>
      <c r="AN279" s="485">
        <f>'8. Routing factors'!AN68*'7. Network costs'!$F$344</f>
        <v>1140.502670908086</v>
      </c>
      <c r="AO279" s="485">
        <f>'8. Routing factors'!AO68*'7. Network costs'!$F$345</f>
        <v>557.57908355506447</v>
      </c>
      <c r="AP279" s="485">
        <f>'8. Routing factors'!AP68*'7. Network costs'!$F$346</f>
        <v>0</v>
      </c>
      <c r="AQ279" s="485">
        <f>'8. Routing factors'!AQ68*'7. Network costs'!$F$347</f>
        <v>0</v>
      </c>
      <c r="AR279" s="485">
        <f>'8. Routing factors'!AR68*'7. Network costs'!$F$348</f>
        <v>2787.8954177753217</v>
      </c>
      <c r="AS279" s="485">
        <f>'8. Routing factors'!AS68*'7. Network costs'!$F$349</f>
        <v>11089.66611246544</v>
      </c>
      <c r="AT279" s="485">
        <f>'8. Routing factors'!AT68*'7. Network costs'!$F$350</f>
        <v>3119.1311314210525</v>
      </c>
      <c r="AU279" s="485">
        <f>'8. Routing factors'!AU68*'7. Network costs'!$F$351</f>
        <v>0</v>
      </c>
      <c r="AV279" s="485">
        <f>'8. Routing factors'!AV68*'7. Network costs'!$F$352</f>
        <v>0</v>
      </c>
      <c r="AW279" s="485">
        <f>'8. Routing factors'!AW68*'7. Network costs'!$F$353</f>
        <v>0</v>
      </c>
      <c r="AX279" s="485">
        <f>'8. Routing factors'!AX68*'7. Network costs'!$F$354</f>
        <v>2839.2344650648042</v>
      </c>
      <c r="AY279" s="485">
        <f>'8. Routing factors'!AY68*'7. Network costs'!$F$355</f>
        <v>0</v>
      </c>
      <c r="AZ279" s="485">
        <f>'8. Routing factors'!AZ68*'7. Network costs'!$F$356</f>
        <v>0</v>
      </c>
      <c r="BA279" s="485">
        <f>'8. Routing factors'!BA68*'7. Network costs'!$F$357</f>
        <v>0</v>
      </c>
      <c r="BB279" s="485">
        <f>'8. Routing factors'!BB68*'7. Network costs'!$F$358</f>
        <v>0</v>
      </c>
      <c r="BC279" s="485">
        <f>'8. Routing factors'!BC68*'7. Network costs'!$F$359</f>
        <v>0</v>
      </c>
      <c r="BD279" s="485">
        <f>'8. Routing factors'!BD68*'7. Network costs'!$F$360</f>
        <v>0</v>
      </c>
      <c r="BE279" s="485">
        <f>'8. Routing factors'!BE68*'7. Network costs'!$F$361</f>
        <v>0</v>
      </c>
      <c r="BF279" s="485">
        <f>'8. Routing factors'!BF68*'7. Network costs'!$F$362</f>
        <v>0</v>
      </c>
      <c r="BG279" s="485">
        <f>'8. Routing factors'!BG68*'7. Network costs'!$F$363</f>
        <v>0</v>
      </c>
      <c r="BH279" s="245"/>
      <c r="BI279" s="351">
        <f t="shared" si="44"/>
        <v>19724464.267404106</v>
      </c>
      <c r="BJ279" s="486">
        <f>'2. Traffic'!F225</f>
        <v>5000</v>
      </c>
      <c r="BK279" s="487">
        <f t="shared" si="45"/>
        <v>3.9448928534808209E-3</v>
      </c>
    </row>
    <row r="280" spans="3:63">
      <c r="C280" s="256" t="str">
        <f t="shared" si="43"/>
        <v>S20</v>
      </c>
      <c r="D280" s="256" t="str">
        <f t="shared" si="43"/>
        <v>Subscribers</v>
      </c>
      <c r="E280" s="485">
        <f>'8. Routing factors'!E69*'7. Network costs'!$F$309</f>
        <v>0</v>
      </c>
      <c r="F280" s="485">
        <f>'8. Routing factors'!F69*'7. Network costs'!$F$310</f>
        <v>0</v>
      </c>
      <c r="G280" s="485">
        <f>'8. Routing factors'!G69*'7. Network costs'!$F$311</f>
        <v>0</v>
      </c>
      <c r="H280" s="485">
        <f>'8. Routing factors'!H69*'7. Network costs'!$F$312</f>
        <v>0</v>
      </c>
      <c r="I280" s="485">
        <f>'8. Routing factors'!I69*'7. Network costs'!$F$313</f>
        <v>0</v>
      </c>
      <c r="J280" s="485">
        <f>'8. Routing factors'!J69*'7. Network costs'!$F$314</f>
        <v>0</v>
      </c>
      <c r="K280" s="485">
        <f>'8. Routing factors'!K69*'7. Network costs'!$F$315</f>
        <v>0</v>
      </c>
      <c r="L280" s="485">
        <f>'8. Routing factors'!L69*'7. Network costs'!$F$316</f>
        <v>0</v>
      </c>
      <c r="M280" s="485">
        <f>'8. Routing factors'!M69*'7. Network costs'!$F$317</f>
        <v>0</v>
      </c>
      <c r="N280" s="485">
        <f>'8. Routing factors'!N69*'7. Network costs'!$F$318</f>
        <v>0</v>
      </c>
      <c r="O280" s="485">
        <f>'8. Routing factors'!O69*'7. Network costs'!$F$319</f>
        <v>0</v>
      </c>
      <c r="P280" s="485">
        <f>'8. Routing factors'!P69*'7. Network costs'!$F$320</f>
        <v>0</v>
      </c>
      <c r="Q280" s="485">
        <f>'8. Routing factors'!Q69*'7. Network costs'!$F$321</f>
        <v>0</v>
      </c>
      <c r="R280" s="485">
        <f>'8. Routing factors'!R69*'7. Network costs'!$F$322</f>
        <v>0</v>
      </c>
      <c r="S280" s="485">
        <f>'8. Routing factors'!S69*'7. Network costs'!$F$323</f>
        <v>0</v>
      </c>
      <c r="T280" s="485">
        <f>'8. Routing factors'!T69*'7. Network costs'!$F$324</f>
        <v>0</v>
      </c>
      <c r="U280" s="485">
        <f>'8. Routing factors'!U69*'7. Network costs'!$F$325</f>
        <v>0</v>
      </c>
      <c r="V280" s="485">
        <f>'8. Routing factors'!V69*'7. Network costs'!$F$326</f>
        <v>0</v>
      </c>
      <c r="W280" s="485">
        <f>'8. Routing factors'!W69*'7. Network costs'!$F$327</f>
        <v>0</v>
      </c>
      <c r="X280" s="485">
        <f>'8. Routing factors'!X69*'7. Network costs'!$F$328</f>
        <v>0</v>
      </c>
      <c r="Y280" s="485">
        <f>'8. Routing factors'!Y69*'7. Network costs'!$F$329</f>
        <v>0</v>
      </c>
      <c r="Z280" s="485">
        <f>'8. Routing factors'!Z69*'7. Network costs'!$F$330</f>
        <v>0</v>
      </c>
      <c r="AA280" s="485">
        <f>'8. Routing factors'!AA69*'7. Network costs'!$F$331</f>
        <v>0</v>
      </c>
      <c r="AB280" s="485">
        <f>'8. Routing factors'!AB69*'7. Network costs'!$F$332</f>
        <v>0</v>
      </c>
      <c r="AC280" s="485">
        <f>'8. Routing factors'!AC69*'7. Network costs'!$F$333</f>
        <v>0</v>
      </c>
      <c r="AD280" s="485">
        <f>'8. Routing factors'!AD69*'7. Network costs'!$F$334</f>
        <v>0</v>
      </c>
      <c r="AE280" s="485">
        <f>'8. Routing factors'!AE69*'7. Network costs'!$F$335</f>
        <v>0</v>
      </c>
      <c r="AF280" s="485">
        <f>'8. Routing factors'!AF69*'7. Network costs'!$F$336</f>
        <v>0</v>
      </c>
      <c r="AG280" s="485">
        <f>'8. Routing factors'!AG69*'7. Network costs'!$F$337</f>
        <v>0</v>
      </c>
      <c r="AH280" s="485">
        <f>'8. Routing factors'!AH69*'7. Network costs'!$F$338</f>
        <v>0</v>
      </c>
      <c r="AI280" s="485">
        <f>'8. Routing factors'!AI69*'7. Network costs'!$F$339</f>
        <v>0</v>
      </c>
      <c r="AJ280" s="485">
        <f>'8. Routing factors'!AJ69*'7. Network costs'!$F$340</f>
        <v>0</v>
      </c>
      <c r="AK280" s="485">
        <f>'8. Routing factors'!AK69*'7. Network costs'!$F$341</f>
        <v>0</v>
      </c>
      <c r="AL280" s="485">
        <f>'8. Routing factors'!AL69*'7. Network costs'!$F$342</f>
        <v>0</v>
      </c>
      <c r="AM280" s="485">
        <f>'8. Routing factors'!AM69*'7. Network costs'!$F$343</f>
        <v>0</v>
      </c>
      <c r="AN280" s="485">
        <f>'8. Routing factors'!AN69*'7. Network costs'!$F$344</f>
        <v>0</v>
      </c>
      <c r="AO280" s="485">
        <f>'8. Routing factors'!AO69*'7. Network costs'!$F$345</f>
        <v>0</v>
      </c>
      <c r="AP280" s="485">
        <f>'8. Routing factors'!AP69*'7. Network costs'!$F$346</f>
        <v>0</v>
      </c>
      <c r="AQ280" s="485">
        <f>'8. Routing factors'!AQ69*'7. Network costs'!$F$347</f>
        <v>0</v>
      </c>
      <c r="AR280" s="485">
        <f>'8. Routing factors'!AR69*'7. Network costs'!$F$348</f>
        <v>0</v>
      </c>
      <c r="AS280" s="485">
        <f>'8. Routing factors'!AS69*'7. Network costs'!$F$349</f>
        <v>0</v>
      </c>
      <c r="AT280" s="485">
        <f>'8. Routing factors'!AT69*'7. Network costs'!$F$350</f>
        <v>0</v>
      </c>
      <c r="AU280" s="485">
        <f>'8. Routing factors'!AU69*'7. Network costs'!$F$351</f>
        <v>0</v>
      </c>
      <c r="AV280" s="485">
        <f>'8. Routing factors'!AV69*'7. Network costs'!$F$352</f>
        <v>0</v>
      </c>
      <c r="AW280" s="485">
        <f>'8. Routing factors'!AW69*'7. Network costs'!$F$353</f>
        <v>0</v>
      </c>
      <c r="AX280" s="485">
        <f>'8. Routing factors'!AX69*'7. Network costs'!$F$354</f>
        <v>0</v>
      </c>
      <c r="AY280" s="485">
        <f>'8. Routing factors'!AY69*'7. Network costs'!$F$355</f>
        <v>0</v>
      </c>
      <c r="AZ280" s="485">
        <f>'8. Routing factors'!AZ69*'7. Network costs'!$F$356</f>
        <v>0</v>
      </c>
      <c r="BA280" s="485">
        <f>'8. Routing factors'!BA69*'7. Network costs'!$F$357</f>
        <v>0</v>
      </c>
      <c r="BB280" s="485">
        <f>'8. Routing factors'!BB69*'7. Network costs'!$F$358</f>
        <v>0</v>
      </c>
      <c r="BC280" s="485">
        <f>'8. Routing factors'!BC69*'7. Network costs'!$F$359</f>
        <v>0</v>
      </c>
      <c r="BD280" s="485">
        <f>'8. Routing factors'!BD69*'7. Network costs'!$F$360</f>
        <v>0</v>
      </c>
      <c r="BE280" s="485">
        <f>'8. Routing factors'!BE69*'7. Network costs'!$F$361</f>
        <v>0</v>
      </c>
      <c r="BF280" s="485">
        <f>'8. Routing factors'!BF69*'7. Network costs'!$F$362</f>
        <v>0</v>
      </c>
      <c r="BG280" s="485">
        <f>'8. Routing factors'!BG69*'7. Network costs'!$F$363</f>
        <v>0</v>
      </c>
      <c r="BH280" s="245"/>
      <c r="BI280" s="351">
        <f t="shared" si="44"/>
        <v>0</v>
      </c>
      <c r="BJ280" s="486">
        <f>'2. Traffic'!F226</f>
        <v>0</v>
      </c>
      <c r="BK280" s="487" t="str">
        <f t="shared" si="45"/>
        <v/>
      </c>
    </row>
    <row r="281" spans="3:63">
      <c r="C281" s="256" t="str">
        <f t="shared" si="43"/>
        <v>S21</v>
      </c>
      <c r="D281" s="256" t="str">
        <f t="shared" si="43"/>
        <v>OTHER: complete as required</v>
      </c>
      <c r="E281" s="485">
        <f>'8. Routing factors'!E70*'7. Network costs'!$F$309</f>
        <v>0</v>
      </c>
      <c r="F281" s="485">
        <f>'8. Routing factors'!F70*'7. Network costs'!$F$310</f>
        <v>0</v>
      </c>
      <c r="G281" s="485">
        <f>'8. Routing factors'!G70*'7. Network costs'!$F$311</f>
        <v>0</v>
      </c>
      <c r="H281" s="485">
        <f>'8. Routing factors'!H70*'7. Network costs'!$F$312</f>
        <v>0</v>
      </c>
      <c r="I281" s="485">
        <f>'8. Routing factors'!I70*'7. Network costs'!$F$313</f>
        <v>0</v>
      </c>
      <c r="J281" s="485">
        <f>'8. Routing factors'!J70*'7. Network costs'!$F$314</f>
        <v>0</v>
      </c>
      <c r="K281" s="485">
        <f>'8. Routing factors'!K70*'7. Network costs'!$F$315</f>
        <v>0</v>
      </c>
      <c r="L281" s="485">
        <f>'8. Routing factors'!L70*'7. Network costs'!$F$316</f>
        <v>0</v>
      </c>
      <c r="M281" s="485">
        <f>'8. Routing factors'!M70*'7. Network costs'!$F$317</f>
        <v>0</v>
      </c>
      <c r="N281" s="485">
        <f>'8. Routing factors'!N70*'7. Network costs'!$F$318</f>
        <v>0</v>
      </c>
      <c r="O281" s="485">
        <f>'8. Routing factors'!O70*'7. Network costs'!$F$319</f>
        <v>0</v>
      </c>
      <c r="P281" s="485">
        <f>'8. Routing factors'!P70*'7. Network costs'!$F$320</f>
        <v>0</v>
      </c>
      <c r="Q281" s="485">
        <f>'8. Routing factors'!Q70*'7. Network costs'!$F$321</f>
        <v>0</v>
      </c>
      <c r="R281" s="485">
        <f>'8. Routing factors'!R70*'7. Network costs'!$F$322</f>
        <v>0</v>
      </c>
      <c r="S281" s="485">
        <f>'8. Routing factors'!S70*'7. Network costs'!$F$323</f>
        <v>0</v>
      </c>
      <c r="T281" s="485">
        <f>'8. Routing factors'!T70*'7. Network costs'!$F$324</f>
        <v>0</v>
      </c>
      <c r="U281" s="485">
        <f>'8. Routing factors'!U70*'7. Network costs'!$F$325</f>
        <v>0</v>
      </c>
      <c r="V281" s="485">
        <f>'8. Routing factors'!V70*'7. Network costs'!$F$326</f>
        <v>0</v>
      </c>
      <c r="W281" s="485">
        <f>'8. Routing factors'!W70*'7. Network costs'!$F$327</f>
        <v>0</v>
      </c>
      <c r="X281" s="485">
        <f>'8. Routing factors'!X70*'7. Network costs'!$F$328</f>
        <v>0</v>
      </c>
      <c r="Y281" s="485">
        <f>'8. Routing factors'!Y70*'7. Network costs'!$F$329</f>
        <v>0</v>
      </c>
      <c r="Z281" s="485">
        <f>'8. Routing factors'!Z70*'7. Network costs'!$F$330</f>
        <v>0</v>
      </c>
      <c r="AA281" s="485">
        <f>'8. Routing factors'!AA70*'7. Network costs'!$F$331</f>
        <v>0</v>
      </c>
      <c r="AB281" s="485">
        <f>'8. Routing factors'!AB70*'7. Network costs'!$F$332</f>
        <v>0</v>
      </c>
      <c r="AC281" s="485">
        <f>'8. Routing factors'!AC70*'7. Network costs'!$F$333</f>
        <v>0</v>
      </c>
      <c r="AD281" s="485">
        <f>'8. Routing factors'!AD70*'7. Network costs'!$F$334</f>
        <v>0</v>
      </c>
      <c r="AE281" s="485">
        <f>'8. Routing factors'!AE70*'7. Network costs'!$F$335</f>
        <v>0</v>
      </c>
      <c r="AF281" s="485">
        <f>'8. Routing factors'!AF70*'7. Network costs'!$F$336</f>
        <v>0</v>
      </c>
      <c r="AG281" s="485">
        <f>'8. Routing factors'!AG70*'7. Network costs'!$F$337</f>
        <v>0</v>
      </c>
      <c r="AH281" s="485">
        <f>'8. Routing factors'!AH70*'7. Network costs'!$F$338</f>
        <v>0</v>
      </c>
      <c r="AI281" s="485">
        <f>'8. Routing factors'!AI70*'7. Network costs'!$F$339</f>
        <v>0</v>
      </c>
      <c r="AJ281" s="485">
        <f>'8. Routing factors'!AJ70*'7. Network costs'!$F$340</f>
        <v>0</v>
      </c>
      <c r="AK281" s="485">
        <f>'8. Routing factors'!AK70*'7. Network costs'!$F$341</f>
        <v>0</v>
      </c>
      <c r="AL281" s="485">
        <f>'8. Routing factors'!AL70*'7. Network costs'!$F$342</f>
        <v>0</v>
      </c>
      <c r="AM281" s="485">
        <f>'8. Routing factors'!AM70*'7. Network costs'!$F$343</f>
        <v>0</v>
      </c>
      <c r="AN281" s="485">
        <f>'8. Routing factors'!AN70*'7. Network costs'!$F$344</f>
        <v>0</v>
      </c>
      <c r="AO281" s="485">
        <f>'8. Routing factors'!AO70*'7. Network costs'!$F$345</f>
        <v>0</v>
      </c>
      <c r="AP281" s="485">
        <f>'8. Routing factors'!AP70*'7. Network costs'!$F$346</f>
        <v>0</v>
      </c>
      <c r="AQ281" s="485">
        <f>'8. Routing factors'!AQ70*'7. Network costs'!$F$347</f>
        <v>0</v>
      </c>
      <c r="AR281" s="485">
        <f>'8. Routing factors'!AR70*'7. Network costs'!$F$348</f>
        <v>0</v>
      </c>
      <c r="AS281" s="485">
        <f>'8. Routing factors'!AS70*'7. Network costs'!$F$349</f>
        <v>0</v>
      </c>
      <c r="AT281" s="485">
        <f>'8. Routing factors'!AT70*'7. Network costs'!$F$350</f>
        <v>0</v>
      </c>
      <c r="AU281" s="485">
        <f>'8. Routing factors'!AU70*'7. Network costs'!$F$351</f>
        <v>0</v>
      </c>
      <c r="AV281" s="485">
        <f>'8. Routing factors'!AV70*'7. Network costs'!$F$352</f>
        <v>0</v>
      </c>
      <c r="AW281" s="485">
        <f>'8. Routing factors'!AW70*'7. Network costs'!$F$353</f>
        <v>0</v>
      </c>
      <c r="AX281" s="485">
        <f>'8. Routing factors'!AX70*'7. Network costs'!$F$354</f>
        <v>0</v>
      </c>
      <c r="AY281" s="485">
        <f>'8. Routing factors'!AY70*'7. Network costs'!$F$355</f>
        <v>0</v>
      </c>
      <c r="AZ281" s="485">
        <f>'8. Routing factors'!AZ70*'7. Network costs'!$F$356</f>
        <v>0</v>
      </c>
      <c r="BA281" s="485">
        <f>'8. Routing factors'!BA70*'7. Network costs'!$F$357</f>
        <v>0</v>
      </c>
      <c r="BB281" s="485">
        <f>'8. Routing factors'!BB70*'7. Network costs'!$F$358</f>
        <v>0</v>
      </c>
      <c r="BC281" s="485">
        <f>'8. Routing factors'!BC70*'7. Network costs'!$F$359</f>
        <v>0</v>
      </c>
      <c r="BD281" s="485">
        <f>'8. Routing factors'!BD70*'7. Network costs'!$F$360</f>
        <v>0</v>
      </c>
      <c r="BE281" s="485">
        <f>'8. Routing factors'!BE70*'7. Network costs'!$F$361</f>
        <v>0</v>
      </c>
      <c r="BF281" s="485">
        <f>'8. Routing factors'!BF70*'7. Network costs'!$F$362</f>
        <v>0</v>
      </c>
      <c r="BG281" s="485">
        <f>'8. Routing factors'!BG70*'7. Network costs'!$F$363</f>
        <v>0</v>
      </c>
      <c r="BH281" s="245"/>
      <c r="BI281" s="351">
        <f t="shared" si="44"/>
        <v>0</v>
      </c>
      <c r="BJ281" s="486">
        <f>'2. Traffic'!F227</f>
        <v>0</v>
      </c>
      <c r="BK281" s="487" t="str">
        <f t="shared" si="45"/>
        <v/>
      </c>
    </row>
    <row r="282" spans="3:63">
      <c r="C282" s="256" t="str">
        <f t="shared" si="43"/>
        <v>S22</v>
      </c>
      <c r="D282" s="256" t="str">
        <f t="shared" si="43"/>
        <v>OTHER: complete as required</v>
      </c>
      <c r="E282" s="485">
        <f>'8. Routing factors'!E71*'7. Network costs'!$F$309</f>
        <v>0</v>
      </c>
      <c r="F282" s="485">
        <f>'8. Routing factors'!F71*'7. Network costs'!$F$310</f>
        <v>0</v>
      </c>
      <c r="G282" s="485">
        <f>'8. Routing factors'!G71*'7. Network costs'!$F$311</f>
        <v>0</v>
      </c>
      <c r="H282" s="485">
        <f>'8. Routing factors'!H71*'7. Network costs'!$F$312</f>
        <v>0</v>
      </c>
      <c r="I282" s="485">
        <f>'8. Routing factors'!I71*'7. Network costs'!$F$313</f>
        <v>0</v>
      </c>
      <c r="J282" s="485">
        <f>'8. Routing factors'!J71*'7. Network costs'!$F$314</f>
        <v>0</v>
      </c>
      <c r="K282" s="485">
        <f>'8. Routing factors'!K71*'7. Network costs'!$F$315</f>
        <v>0</v>
      </c>
      <c r="L282" s="485">
        <f>'8. Routing factors'!L71*'7. Network costs'!$F$316</f>
        <v>0</v>
      </c>
      <c r="M282" s="485">
        <f>'8. Routing factors'!M71*'7. Network costs'!$F$317</f>
        <v>0</v>
      </c>
      <c r="N282" s="485">
        <f>'8. Routing factors'!N71*'7. Network costs'!$F$318</f>
        <v>0</v>
      </c>
      <c r="O282" s="485">
        <f>'8. Routing factors'!O71*'7. Network costs'!$F$319</f>
        <v>0</v>
      </c>
      <c r="P282" s="485">
        <f>'8. Routing factors'!P71*'7. Network costs'!$F$320</f>
        <v>0</v>
      </c>
      <c r="Q282" s="485">
        <f>'8. Routing factors'!Q71*'7. Network costs'!$F$321</f>
        <v>0</v>
      </c>
      <c r="R282" s="485">
        <f>'8. Routing factors'!R71*'7. Network costs'!$F$322</f>
        <v>0</v>
      </c>
      <c r="S282" s="485">
        <f>'8. Routing factors'!S71*'7. Network costs'!$F$323</f>
        <v>0</v>
      </c>
      <c r="T282" s="485">
        <f>'8. Routing factors'!T71*'7. Network costs'!$F$324</f>
        <v>0</v>
      </c>
      <c r="U282" s="485">
        <f>'8. Routing factors'!U71*'7. Network costs'!$F$325</f>
        <v>0</v>
      </c>
      <c r="V282" s="485">
        <f>'8. Routing factors'!V71*'7. Network costs'!$F$326</f>
        <v>0</v>
      </c>
      <c r="W282" s="485">
        <f>'8. Routing factors'!W71*'7. Network costs'!$F$327</f>
        <v>0</v>
      </c>
      <c r="X282" s="485">
        <f>'8. Routing factors'!X71*'7. Network costs'!$F$328</f>
        <v>0</v>
      </c>
      <c r="Y282" s="485">
        <f>'8. Routing factors'!Y71*'7. Network costs'!$F$329</f>
        <v>0</v>
      </c>
      <c r="Z282" s="485">
        <f>'8. Routing factors'!Z71*'7. Network costs'!$F$330</f>
        <v>0</v>
      </c>
      <c r="AA282" s="485">
        <f>'8. Routing factors'!AA71*'7. Network costs'!$F$331</f>
        <v>0</v>
      </c>
      <c r="AB282" s="485">
        <f>'8. Routing factors'!AB71*'7. Network costs'!$F$332</f>
        <v>0</v>
      </c>
      <c r="AC282" s="485">
        <f>'8. Routing factors'!AC71*'7. Network costs'!$F$333</f>
        <v>0</v>
      </c>
      <c r="AD282" s="485">
        <f>'8. Routing factors'!AD71*'7. Network costs'!$F$334</f>
        <v>0</v>
      </c>
      <c r="AE282" s="485">
        <f>'8. Routing factors'!AE71*'7. Network costs'!$F$335</f>
        <v>0</v>
      </c>
      <c r="AF282" s="485">
        <f>'8. Routing factors'!AF71*'7. Network costs'!$F$336</f>
        <v>0</v>
      </c>
      <c r="AG282" s="485">
        <f>'8. Routing factors'!AG71*'7. Network costs'!$F$337</f>
        <v>0</v>
      </c>
      <c r="AH282" s="485">
        <f>'8. Routing factors'!AH71*'7. Network costs'!$F$338</f>
        <v>0</v>
      </c>
      <c r="AI282" s="485">
        <f>'8. Routing factors'!AI71*'7. Network costs'!$F$339</f>
        <v>0</v>
      </c>
      <c r="AJ282" s="485">
        <f>'8. Routing factors'!AJ71*'7. Network costs'!$F$340</f>
        <v>0</v>
      </c>
      <c r="AK282" s="485">
        <f>'8. Routing factors'!AK71*'7. Network costs'!$F$341</f>
        <v>0</v>
      </c>
      <c r="AL282" s="485">
        <f>'8. Routing factors'!AL71*'7. Network costs'!$F$342</f>
        <v>0</v>
      </c>
      <c r="AM282" s="485">
        <f>'8. Routing factors'!AM71*'7. Network costs'!$F$343</f>
        <v>0</v>
      </c>
      <c r="AN282" s="485">
        <f>'8. Routing factors'!AN71*'7. Network costs'!$F$344</f>
        <v>0</v>
      </c>
      <c r="AO282" s="485">
        <f>'8. Routing factors'!AO71*'7. Network costs'!$F$345</f>
        <v>0</v>
      </c>
      <c r="AP282" s="485">
        <f>'8. Routing factors'!AP71*'7. Network costs'!$F$346</f>
        <v>0</v>
      </c>
      <c r="AQ282" s="485">
        <f>'8. Routing factors'!AQ71*'7. Network costs'!$F$347</f>
        <v>0</v>
      </c>
      <c r="AR282" s="485">
        <f>'8. Routing factors'!AR71*'7. Network costs'!$F$348</f>
        <v>0</v>
      </c>
      <c r="AS282" s="485">
        <f>'8. Routing factors'!AS71*'7. Network costs'!$F$349</f>
        <v>0</v>
      </c>
      <c r="AT282" s="485">
        <f>'8. Routing factors'!AT71*'7. Network costs'!$F$350</f>
        <v>0</v>
      </c>
      <c r="AU282" s="485">
        <f>'8. Routing factors'!AU71*'7. Network costs'!$F$351</f>
        <v>0</v>
      </c>
      <c r="AV282" s="485">
        <f>'8. Routing factors'!AV71*'7. Network costs'!$F$352</f>
        <v>0</v>
      </c>
      <c r="AW282" s="485">
        <f>'8. Routing factors'!AW71*'7. Network costs'!$F$353</f>
        <v>0</v>
      </c>
      <c r="AX282" s="485">
        <f>'8. Routing factors'!AX71*'7. Network costs'!$F$354</f>
        <v>0</v>
      </c>
      <c r="AY282" s="485">
        <f>'8. Routing factors'!AY71*'7. Network costs'!$F$355</f>
        <v>0</v>
      </c>
      <c r="AZ282" s="485">
        <f>'8. Routing factors'!AZ71*'7. Network costs'!$F$356</f>
        <v>0</v>
      </c>
      <c r="BA282" s="485">
        <f>'8. Routing factors'!BA71*'7. Network costs'!$F$357</f>
        <v>0</v>
      </c>
      <c r="BB282" s="485">
        <f>'8. Routing factors'!BB71*'7. Network costs'!$F$358</f>
        <v>0</v>
      </c>
      <c r="BC282" s="485">
        <f>'8. Routing factors'!BC71*'7. Network costs'!$F$359</f>
        <v>0</v>
      </c>
      <c r="BD282" s="485">
        <f>'8. Routing factors'!BD71*'7. Network costs'!$F$360</f>
        <v>0</v>
      </c>
      <c r="BE282" s="485">
        <f>'8. Routing factors'!BE71*'7. Network costs'!$F$361</f>
        <v>0</v>
      </c>
      <c r="BF282" s="485">
        <f>'8. Routing factors'!BF71*'7. Network costs'!$F$362</f>
        <v>0</v>
      </c>
      <c r="BG282" s="485">
        <f>'8. Routing factors'!BG71*'7. Network costs'!$F$363</f>
        <v>0</v>
      </c>
      <c r="BH282" s="245"/>
      <c r="BI282" s="351">
        <f t="shared" si="44"/>
        <v>0</v>
      </c>
      <c r="BJ282" s="486">
        <f>'2. Traffic'!F228</f>
        <v>0</v>
      </c>
      <c r="BK282" s="487" t="str">
        <f t="shared" si="45"/>
        <v/>
      </c>
    </row>
    <row r="283" spans="3:63">
      <c r="C283" s="256" t="str">
        <f t="shared" si="43"/>
        <v>S23</v>
      </c>
      <c r="D283" s="256" t="str">
        <f t="shared" si="43"/>
        <v>OTHER: complete as required</v>
      </c>
      <c r="E283" s="485">
        <f>'8. Routing factors'!E72*'7. Network costs'!$F$309</f>
        <v>0</v>
      </c>
      <c r="F283" s="485">
        <f>'8. Routing factors'!F72*'7. Network costs'!$F$310</f>
        <v>0</v>
      </c>
      <c r="G283" s="485">
        <f>'8. Routing factors'!G72*'7. Network costs'!$F$311</f>
        <v>0</v>
      </c>
      <c r="H283" s="485">
        <f>'8. Routing factors'!H72*'7. Network costs'!$F$312</f>
        <v>0</v>
      </c>
      <c r="I283" s="485">
        <f>'8. Routing factors'!I72*'7. Network costs'!$F$313</f>
        <v>0</v>
      </c>
      <c r="J283" s="485">
        <f>'8. Routing factors'!J72*'7. Network costs'!$F$314</f>
        <v>0</v>
      </c>
      <c r="K283" s="485">
        <f>'8. Routing factors'!K72*'7. Network costs'!$F$315</f>
        <v>0</v>
      </c>
      <c r="L283" s="485">
        <f>'8. Routing factors'!L72*'7. Network costs'!$F$316</f>
        <v>0</v>
      </c>
      <c r="M283" s="485">
        <f>'8. Routing factors'!M72*'7. Network costs'!$F$317</f>
        <v>0</v>
      </c>
      <c r="N283" s="485">
        <f>'8. Routing factors'!N72*'7. Network costs'!$F$318</f>
        <v>0</v>
      </c>
      <c r="O283" s="485">
        <f>'8. Routing factors'!O72*'7. Network costs'!$F$319</f>
        <v>0</v>
      </c>
      <c r="P283" s="485">
        <f>'8. Routing factors'!P72*'7. Network costs'!$F$320</f>
        <v>0</v>
      </c>
      <c r="Q283" s="485">
        <f>'8. Routing factors'!Q72*'7. Network costs'!$F$321</f>
        <v>0</v>
      </c>
      <c r="R283" s="485">
        <f>'8. Routing factors'!R72*'7. Network costs'!$F$322</f>
        <v>0</v>
      </c>
      <c r="S283" s="485">
        <f>'8. Routing factors'!S72*'7. Network costs'!$F$323</f>
        <v>0</v>
      </c>
      <c r="T283" s="485">
        <f>'8. Routing factors'!T72*'7. Network costs'!$F$324</f>
        <v>0</v>
      </c>
      <c r="U283" s="485">
        <f>'8. Routing factors'!U72*'7. Network costs'!$F$325</f>
        <v>0</v>
      </c>
      <c r="V283" s="485">
        <f>'8. Routing factors'!V72*'7. Network costs'!$F$326</f>
        <v>0</v>
      </c>
      <c r="W283" s="485">
        <f>'8. Routing factors'!W72*'7. Network costs'!$F$327</f>
        <v>0</v>
      </c>
      <c r="X283" s="485">
        <f>'8. Routing factors'!X72*'7. Network costs'!$F$328</f>
        <v>0</v>
      </c>
      <c r="Y283" s="485">
        <f>'8. Routing factors'!Y72*'7. Network costs'!$F$329</f>
        <v>0</v>
      </c>
      <c r="Z283" s="485">
        <f>'8. Routing factors'!Z72*'7. Network costs'!$F$330</f>
        <v>0</v>
      </c>
      <c r="AA283" s="485">
        <f>'8. Routing factors'!AA72*'7. Network costs'!$F$331</f>
        <v>0</v>
      </c>
      <c r="AB283" s="485">
        <f>'8. Routing factors'!AB72*'7. Network costs'!$F$332</f>
        <v>0</v>
      </c>
      <c r="AC283" s="485">
        <f>'8. Routing factors'!AC72*'7. Network costs'!$F$333</f>
        <v>0</v>
      </c>
      <c r="AD283" s="485">
        <f>'8. Routing factors'!AD72*'7. Network costs'!$F$334</f>
        <v>0</v>
      </c>
      <c r="AE283" s="485">
        <f>'8. Routing factors'!AE72*'7. Network costs'!$F$335</f>
        <v>0</v>
      </c>
      <c r="AF283" s="485">
        <f>'8. Routing factors'!AF72*'7. Network costs'!$F$336</f>
        <v>0</v>
      </c>
      <c r="AG283" s="485">
        <f>'8. Routing factors'!AG72*'7. Network costs'!$F$337</f>
        <v>0</v>
      </c>
      <c r="AH283" s="485">
        <f>'8. Routing factors'!AH72*'7. Network costs'!$F$338</f>
        <v>0</v>
      </c>
      <c r="AI283" s="485">
        <f>'8. Routing factors'!AI72*'7. Network costs'!$F$339</f>
        <v>0</v>
      </c>
      <c r="AJ283" s="485">
        <f>'8. Routing factors'!AJ72*'7. Network costs'!$F$340</f>
        <v>0</v>
      </c>
      <c r="AK283" s="485">
        <f>'8. Routing factors'!AK72*'7. Network costs'!$F$341</f>
        <v>0</v>
      </c>
      <c r="AL283" s="485">
        <f>'8. Routing factors'!AL72*'7. Network costs'!$F$342</f>
        <v>0</v>
      </c>
      <c r="AM283" s="485">
        <f>'8. Routing factors'!AM72*'7. Network costs'!$F$343</f>
        <v>0</v>
      </c>
      <c r="AN283" s="485">
        <f>'8. Routing factors'!AN72*'7. Network costs'!$F$344</f>
        <v>0</v>
      </c>
      <c r="AO283" s="485">
        <f>'8. Routing factors'!AO72*'7. Network costs'!$F$345</f>
        <v>0</v>
      </c>
      <c r="AP283" s="485">
        <f>'8. Routing factors'!AP72*'7. Network costs'!$F$346</f>
        <v>0</v>
      </c>
      <c r="AQ283" s="485">
        <f>'8. Routing factors'!AQ72*'7. Network costs'!$F$347</f>
        <v>0</v>
      </c>
      <c r="AR283" s="485">
        <f>'8. Routing factors'!AR72*'7. Network costs'!$F$348</f>
        <v>0</v>
      </c>
      <c r="AS283" s="485">
        <f>'8. Routing factors'!AS72*'7. Network costs'!$F$349</f>
        <v>0</v>
      </c>
      <c r="AT283" s="485">
        <f>'8. Routing factors'!AT72*'7. Network costs'!$F$350</f>
        <v>0</v>
      </c>
      <c r="AU283" s="485">
        <f>'8. Routing factors'!AU72*'7. Network costs'!$F$351</f>
        <v>0</v>
      </c>
      <c r="AV283" s="485">
        <f>'8. Routing factors'!AV72*'7. Network costs'!$F$352</f>
        <v>0</v>
      </c>
      <c r="AW283" s="485">
        <f>'8. Routing factors'!AW72*'7. Network costs'!$F$353</f>
        <v>0</v>
      </c>
      <c r="AX283" s="485">
        <f>'8. Routing factors'!AX72*'7. Network costs'!$F$354</f>
        <v>0</v>
      </c>
      <c r="AY283" s="485">
        <f>'8. Routing factors'!AY72*'7. Network costs'!$F$355</f>
        <v>0</v>
      </c>
      <c r="AZ283" s="485">
        <f>'8. Routing factors'!AZ72*'7. Network costs'!$F$356</f>
        <v>0</v>
      </c>
      <c r="BA283" s="485">
        <f>'8. Routing factors'!BA72*'7. Network costs'!$F$357</f>
        <v>0</v>
      </c>
      <c r="BB283" s="485">
        <f>'8. Routing factors'!BB72*'7. Network costs'!$F$358</f>
        <v>0</v>
      </c>
      <c r="BC283" s="485">
        <f>'8. Routing factors'!BC72*'7. Network costs'!$F$359</f>
        <v>0</v>
      </c>
      <c r="BD283" s="485">
        <f>'8. Routing factors'!BD72*'7. Network costs'!$F$360</f>
        <v>0</v>
      </c>
      <c r="BE283" s="485">
        <f>'8. Routing factors'!BE72*'7. Network costs'!$F$361</f>
        <v>0</v>
      </c>
      <c r="BF283" s="485">
        <f>'8. Routing factors'!BF72*'7. Network costs'!$F$362</f>
        <v>0</v>
      </c>
      <c r="BG283" s="485">
        <f>'8. Routing factors'!BG72*'7. Network costs'!$F$363</f>
        <v>0</v>
      </c>
      <c r="BH283" s="245"/>
      <c r="BI283" s="351">
        <f t="shared" si="44"/>
        <v>0</v>
      </c>
      <c r="BJ283" s="486">
        <f>'2. Traffic'!F229</f>
        <v>0</v>
      </c>
      <c r="BK283" s="487" t="str">
        <f t="shared" si="45"/>
        <v/>
      </c>
    </row>
    <row r="284" spans="3:63">
      <c r="C284" s="256" t="str">
        <f t="shared" si="43"/>
        <v>S24</v>
      </c>
      <c r="D284" s="256" t="str">
        <f t="shared" si="43"/>
        <v>OTHER: complete as required</v>
      </c>
      <c r="E284" s="485">
        <f>'8. Routing factors'!E73*'7. Network costs'!$F$309</f>
        <v>0</v>
      </c>
      <c r="F284" s="485">
        <f>'8. Routing factors'!F73*'7. Network costs'!$F$310</f>
        <v>0</v>
      </c>
      <c r="G284" s="485">
        <f>'8. Routing factors'!G73*'7. Network costs'!$F$311</f>
        <v>0</v>
      </c>
      <c r="H284" s="485">
        <f>'8. Routing factors'!H73*'7. Network costs'!$F$312</f>
        <v>0</v>
      </c>
      <c r="I284" s="485">
        <f>'8. Routing factors'!I73*'7. Network costs'!$F$313</f>
        <v>0</v>
      </c>
      <c r="J284" s="485">
        <f>'8. Routing factors'!J73*'7. Network costs'!$F$314</f>
        <v>0</v>
      </c>
      <c r="K284" s="485">
        <f>'8. Routing factors'!K73*'7. Network costs'!$F$315</f>
        <v>0</v>
      </c>
      <c r="L284" s="485">
        <f>'8. Routing factors'!L73*'7. Network costs'!$F$316</f>
        <v>0</v>
      </c>
      <c r="M284" s="485">
        <f>'8. Routing factors'!M73*'7. Network costs'!$F$317</f>
        <v>0</v>
      </c>
      <c r="N284" s="485">
        <f>'8. Routing factors'!N73*'7. Network costs'!$F$318</f>
        <v>0</v>
      </c>
      <c r="O284" s="485">
        <f>'8. Routing factors'!O73*'7. Network costs'!$F$319</f>
        <v>0</v>
      </c>
      <c r="P284" s="485">
        <f>'8. Routing factors'!P73*'7. Network costs'!$F$320</f>
        <v>0</v>
      </c>
      <c r="Q284" s="485">
        <f>'8. Routing factors'!Q73*'7. Network costs'!$F$321</f>
        <v>0</v>
      </c>
      <c r="R284" s="485">
        <f>'8. Routing factors'!R73*'7. Network costs'!$F$322</f>
        <v>0</v>
      </c>
      <c r="S284" s="485">
        <f>'8. Routing factors'!S73*'7. Network costs'!$F$323</f>
        <v>0</v>
      </c>
      <c r="T284" s="485">
        <f>'8. Routing factors'!T73*'7. Network costs'!$F$324</f>
        <v>0</v>
      </c>
      <c r="U284" s="485">
        <f>'8. Routing factors'!U73*'7. Network costs'!$F$325</f>
        <v>0</v>
      </c>
      <c r="V284" s="485">
        <f>'8. Routing factors'!V73*'7. Network costs'!$F$326</f>
        <v>0</v>
      </c>
      <c r="W284" s="485">
        <f>'8. Routing factors'!W73*'7. Network costs'!$F$327</f>
        <v>0</v>
      </c>
      <c r="X284" s="485">
        <f>'8. Routing factors'!X73*'7. Network costs'!$F$328</f>
        <v>0</v>
      </c>
      <c r="Y284" s="485">
        <f>'8. Routing factors'!Y73*'7. Network costs'!$F$329</f>
        <v>0</v>
      </c>
      <c r="Z284" s="485">
        <f>'8. Routing factors'!Z73*'7. Network costs'!$F$330</f>
        <v>0</v>
      </c>
      <c r="AA284" s="485">
        <f>'8. Routing factors'!AA73*'7. Network costs'!$F$331</f>
        <v>0</v>
      </c>
      <c r="AB284" s="485">
        <f>'8. Routing factors'!AB73*'7. Network costs'!$F$332</f>
        <v>0</v>
      </c>
      <c r="AC284" s="485">
        <f>'8. Routing factors'!AC73*'7. Network costs'!$F$333</f>
        <v>0</v>
      </c>
      <c r="AD284" s="485">
        <f>'8. Routing factors'!AD73*'7. Network costs'!$F$334</f>
        <v>0</v>
      </c>
      <c r="AE284" s="485">
        <f>'8. Routing factors'!AE73*'7. Network costs'!$F$335</f>
        <v>0</v>
      </c>
      <c r="AF284" s="485">
        <f>'8. Routing factors'!AF73*'7. Network costs'!$F$336</f>
        <v>0</v>
      </c>
      <c r="AG284" s="485">
        <f>'8. Routing factors'!AG73*'7. Network costs'!$F$337</f>
        <v>0</v>
      </c>
      <c r="AH284" s="485">
        <f>'8. Routing factors'!AH73*'7. Network costs'!$F$338</f>
        <v>0</v>
      </c>
      <c r="AI284" s="485">
        <f>'8. Routing factors'!AI73*'7. Network costs'!$F$339</f>
        <v>0</v>
      </c>
      <c r="AJ284" s="485">
        <f>'8. Routing factors'!AJ73*'7. Network costs'!$F$340</f>
        <v>0</v>
      </c>
      <c r="AK284" s="485">
        <f>'8. Routing factors'!AK73*'7. Network costs'!$F$341</f>
        <v>0</v>
      </c>
      <c r="AL284" s="485">
        <f>'8. Routing factors'!AL73*'7. Network costs'!$F$342</f>
        <v>0</v>
      </c>
      <c r="AM284" s="485">
        <f>'8. Routing factors'!AM73*'7. Network costs'!$F$343</f>
        <v>0</v>
      </c>
      <c r="AN284" s="485">
        <f>'8. Routing factors'!AN73*'7. Network costs'!$F$344</f>
        <v>0</v>
      </c>
      <c r="AO284" s="485">
        <f>'8. Routing factors'!AO73*'7. Network costs'!$F$345</f>
        <v>0</v>
      </c>
      <c r="AP284" s="485">
        <f>'8. Routing factors'!AP73*'7. Network costs'!$F$346</f>
        <v>0</v>
      </c>
      <c r="AQ284" s="485">
        <f>'8. Routing factors'!AQ73*'7. Network costs'!$F$347</f>
        <v>0</v>
      </c>
      <c r="AR284" s="485">
        <f>'8. Routing factors'!AR73*'7. Network costs'!$F$348</f>
        <v>0</v>
      </c>
      <c r="AS284" s="485">
        <f>'8. Routing factors'!AS73*'7. Network costs'!$F$349</f>
        <v>0</v>
      </c>
      <c r="AT284" s="485">
        <f>'8. Routing factors'!AT73*'7. Network costs'!$F$350</f>
        <v>0</v>
      </c>
      <c r="AU284" s="485">
        <f>'8. Routing factors'!AU73*'7. Network costs'!$F$351</f>
        <v>0</v>
      </c>
      <c r="AV284" s="485">
        <f>'8. Routing factors'!AV73*'7. Network costs'!$F$352</f>
        <v>0</v>
      </c>
      <c r="AW284" s="485">
        <f>'8. Routing factors'!AW73*'7. Network costs'!$F$353</f>
        <v>0</v>
      </c>
      <c r="AX284" s="485">
        <f>'8. Routing factors'!AX73*'7. Network costs'!$F$354</f>
        <v>0</v>
      </c>
      <c r="AY284" s="485">
        <f>'8. Routing factors'!AY73*'7. Network costs'!$F$355</f>
        <v>0</v>
      </c>
      <c r="AZ284" s="485">
        <f>'8. Routing factors'!AZ73*'7. Network costs'!$F$356</f>
        <v>0</v>
      </c>
      <c r="BA284" s="485">
        <f>'8. Routing factors'!BA73*'7. Network costs'!$F$357</f>
        <v>0</v>
      </c>
      <c r="BB284" s="485">
        <f>'8. Routing factors'!BB73*'7. Network costs'!$F$358</f>
        <v>0</v>
      </c>
      <c r="BC284" s="485">
        <f>'8. Routing factors'!BC73*'7. Network costs'!$F$359</f>
        <v>0</v>
      </c>
      <c r="BD284" s="485">
        <f>'8. Routing factors'!BD73*'7. Network costs'!$F$360</f>
        <v>0</v>
      </c>
      <c r="BE284" s="485">
        <f>'8. Routing factors'!BE73*'7. Network costs'!$F$361</f>
        <v>0</v>
      </c>
      <c r="BF284" s="485">
        <f>'8. Routing factors'!BF73*'7. Network costs'!$F$362</f>
        <v>0</v>
      </c>
      <c r="BG284" s="485">
        <f>'8. Routing factors'!BG73*'7. Network costs'!$F$363</f>
        <v>0</v>
      </c>
      <c r="BH284" s="245"/>
      <c r="BI284" s="351">
        <f t="shared" si="44"/>
        <v>0</v>
      </c>
      <c r="BJ284" s="486">
        <f>'2. Traffic'!F230</f>
        <v>0</v>
      </c>
      <c r="BK284" s="487" t="str">
        <f t="shared" si="45"/>
        <v/>
      </c>
    </row>
    <row r="285" spans="3:63">
      <c r="C285" s="256" t="str">
        <f t="shared" si="43"/>
        <v>S25</v>
      </c>
      <c r="D285" s="256" t="str">
        <f t="shared" si="43"/>
        <v>OTHER: complete as required</v>
      </c>
      <c r="E285" s="485">
        <f>'8. Routing factors'!E74*'7. Network costs'!$F$309</f>
        <v>0</v>
      </c>
      <c r="F285" s="485">
        <f>'8. Routing factors'!F74*'7. Network costs'!$F$310</f>
        <v>0</v>
      </c>
      <c r="G285" s="485">
        <f>'8. Routing factors'!G74*'7. Network costs'!$F$311</f>
        <v>0</v>
      </c>
      <c r="H285" s="485">
        <f>'8. Routing factors'!H74*'7. Network costs'!$F$312</f>
        <v>0</v>
      </c>
      <c r="I285" s="485">
        <f>'8. Routing factors'!I74*'7. Network costs'!$F$313</f>
        <v>0</v>
      </c>
      <c r="J285" s="485">
        <f>'8. Routing factors'!J74*'7. Network costs'!$F$314</f>
        <v>0</v>
      </c>
      <c r="K285" s="485">
        <f>'8. Routing factors'!K74*'7. Network costs'!$F$315</f>
        <v>0</v>
      </c>
      <c r="L285" s="485">
        <f>'8. Routing factors'!L74*'7. Network costs'!$F$316</f>
        <v>0</v>
      </c>
      <c r="M285" s="485">
        <f>'8. Routing factors'!M74*'7. Network costs'!$F$317</f>
        <v>0</v>
      </c>
      <c r="N285" s="485">
        <f>'8. Routing factors'!N74*'7. Network costs'!$F$318</f>
        <v>0</v>
      </c>
      <c r="O285" s="485">
        <f>'8. Routing factors'!O74*'7. Network costs'!$F$319</f>
        <v>0</v>
      </c>
      <c r="P285" s="485">
        <f>'8. Routing factors'!P74*'7. Network costs'!$F$320</f>
        <v>0</v>
      </c>
      <c r="Q285" s="485">
        <f>'8. Routing factors'!Q74*'7. Network costs'!$F$321</f>
        <v>0</v>
      </c>
      <c r="R285" s="485">
        <f>'8. Routing factors'!R74*'7. Network costs'!$F$322</f>
        <v>0</v>
      </c>
      <c r="S285" s="485">
        <f>'8. Routing factors'!S74*'7. Network costs'!$F$323</f>
        <v>0</v>
      </c>
      <c r="T285" s="485">
        <f>'8. Routing factors'!T74*'7. Network costs'!$F$324</f>
        <v>0</v>
      </c>
      <c r="U285" s="485">
        <f>'8. Routing factors'!U74*'7. Network costs'!$F$325</f>
        <v>0</v>
      </c>
      <c r="V285" s="485">
        <f>'8. Routing factors'!V74*'7. Network costs'!$F$326</f>
        <v>0</v>
      </c>
      <c r="W285" s="485">
        <f>'8. Routing factors'!W74*'7. Network costs'!$F$327</f>
        <v>0</v>
      </c>
      <c r="X285" s="485">
        <f>'8. Routing factors'!X74*'7. Network costs'!$F$328</f>
        <v>0</v>
      </c>
      <c r="Y285" s="485">
        <f>'8. Routing factors'!Y74*'7. Network costs'!$F$329</f>
        <v>0</v>
      </c>
      <c r="Z285" s="485">
        <f>'8. Routing factors'!Z74*'7. Network costs'!$F$330</f>
        <v>0</v>
      </c>
      <c r="AA285" s="485">
        <f>'8. Routing factors'!AA74*'7. Network costs'!$F$331</f>
        <v>0</v>
      </c>
      <c r="AB285" s="485">
        <f>'8. Routing factors'!AB74*'7. Network costs'!$F$332</f>
        <v>0</v>
      </c>
      <c r="AC285" s="485">
        <f>'8. Routing factors'!AC74*'7. Network costs'!$F$333</f>
        <v>0</v>
      </c>
      <c r="AD285" s="485">
        <f>'8. Routing factors'!AD74*'7. Network costs'!$F$334</f>
        <v>0</v>
      </c>
      <c r="AE285" s="485">
        <f>'8. Routing factors'!AE74*'7. Network costs'!$F$335</f>
        <v>0</v>
      </c>
      <c r="AF285" s="485">
        <f>'8. Routing factors'!AF74*'7. Network costs'!$F$336</f>
        <v>0</v>
      </c>
      <c r="AG285" s="485">
        <f>'8. Routing factors'!AG74*'7. Network costs'!$F$337</f>
        <v>0</v>
      </c>
      <c r="AH285" s="485">
        <f>'8. Routing factors'!AH74*'7. Network costs'!$F$338</f>
        <v>0</v>
      </c>
      <c r="AI285" s="485">
        <f>'8. Routing factors'!AI74*'7. Network costs'!$F$339</f>
        <v>0</v>
      </c>
      <c r="AJ285" s="485">
        <f>'8. Routing factors'!AJ74*'7. Network costs'!$F$340</f>
        <v>0</v>
      </c>
      <c r="AK285" s="485">
        <f>'8. Routing factors'!AK74*'7. Network costs'!$F$341</f>
        <v>0</v>
      </c>
      <c r="AL285" s="485">
        <f>'8. Routing factors'!AL74*'7. Network costs'!$F$342</f>
        <v>0</v>
      </c>
      <c r="AM285" s="485">
        <f>'8. Routing factors'!AM74*'7. Network costs'!$F$343</f>
        <v>0</v>
      </c>
      <c r="AN285" s="485">
        <f>'8. Routing factors'!AN74*'7. Network costs'!$F$344</f>
        <v>0</v>
      </c>
      <c r="AO285" s="485">
        <f>'8. Routing factors'!AO74*'7. Network costs'!$F$345</f>
        <v>0</v>
      </c>
      <c r="AP285" s="485">
        <f>'8. Routing factors'!AP74*'7. Network costs'!$F$346</f>
        <v>0</v>
      </c>
      <c r="AQ285" s="485">
        <f>'8. Routing factors'!AQ74*'7. Network costs'!$F$347</f>
        <v>0</v>
      </c>
      <c r="AR285" s="485">
        <f>'8. Routing factors'!AR74*'7. Network costs'!$F$348</f>
        <v>0</v>
      </c>
      <c r="AS285" s="485">
        <f>'8. Routing factors'!AS74*'7. Network costs'!$F$349</f>
        <v>0</v>
      </c>
      <c r="AT285" s="485">
        <f>'8. Routing factors'!AT74*'7. Network costs'!$F$350</f>
        <v>0</v>
      </c>
      <c r="AU285" s="485">
        <f>'8. Routing factors'!AU74*'7. Network costs'!$F$351</f>
        <v>0</v>
      </c>
      <c r="AV285" s="485">
        <f>'8. Routing factors'!AV74*'7. Network costs'!$F$352</f>
        <v>0</v>
      </c>
      <c r="AW285" s="485">
        <f>'8. Routing factors'!AW74*'7. Network costs'!$F$353</f>
        <v>0</v>
      </c>
      <c r="AX285" s="485">
        <f>'8. Routing factors'!AX74*'7. Network costs'!$F$354</f>
        <v>0</v>
      </c>
      <c r="AY285" s="485">
        <f>'8. Routing factors'!AY74*'7. Network costs'!$F$355</f>
        <v>0</v>
      </c>
      <c r="AZ285" s="485">
        <f>'8. Routing factors'!AZ74*'7. Network costs'!$F$356</f>
        <v>0</v>
      </c>
      <c r="BA285" s="485">
        <f>'8. Routing factors'!BA74*'7. Network costs'!$F$357</f>
        <v>0</v>
      </c>
      <c r="BB285" s="485">
        <f>'8. Routing factors'!BB74*'7. Network costs'!$F$358</f>
        <v>0</v>
      </c>
      <c r="BC285" s="485">
        <f>'8. Routing factors'!BC74*'7. Network costs'!$F$359</f>
        <v>0</v>
      </c>
      <c r="BD285" s="485">
        <f>'8. Routing factors'!BD74*'7. Network costs'!$F$360</f>
        <v>0</v>
      </c>
      <c r="BE285" s="485">
        <f>'8. Routing factors'!BE74*'7. Network costs'!$F$361</f>
        <v>0</v>
      </c>
      <c r="BF285" s="485">
        <f>'8. Routing factors'!BF74*'7. Network costs'!$F$362</f>
        <v>0</v>
      </c>
      <c r="BG285" s="485">
        <f>'8. Routing factors'!BG74*'7. Network costs'!$F$363</f>
        <v>0</v>
      </c>
      <c r="BH285" s="245"/>
      <c r="BI285" s="351">
        <f t="shared" si="44"/>
        <v>0</v>
      </c>
      <c r="BJ285" s="486">
        <f>'2. Traffic'!F231</f>
        <v>0</v>
      </c>
      <c r="BK285" s="487" t="str">
        <f t="shared" si="45"/>
        <v/>
      </c>
    </row>
    <row r="286" spans="3:63">
      <c r="C286" s="256" t="str">
        <f t="shared" si="43"/>
        <v>S26</v>
      </c>
      <c r="D286" s="256" t="str">
        <f t="shared" si="43"/>
        <v>OTHER: complete as required</v>
      </c>
      <c r="E286" s="485">
        <f>'8. Routing factors'!E75*'7. Network costs'!$F$309</f>
        <v>0</v>
      </c>
      <c r="F286" s="485">
        <f>'8. Routing factors'!F75*'7. Network costs'!$F$310</f>
        <v>0</v>
      </c>
      <c r="G286" s="485">
        <f>'8. Routing factors'!G75*'7. Network costs'!$F$311</f>
        <v>0</v>
      </c>
      <c r="H286" s="485">
        <f>'8. Routing factors'!H75*'7. Network costs'!$F$312</f>
        <v>0</v>
      </c>
      <c r="I286" s="485">
        <f>'8. Routing factors'!I75*'7. Network costs'!$F$313</f>
        <v>0</v>
      </c>
      <c r="J286" s="485">
        <f>'8. Routing factors'!J75*'7. Network costs'!$F$314</f>
        <v>0</v>
      </c>
      <c r="K286" s="485">
        <f>'8. Routing factors'!K75*'7. Network costs'!$F$315</f>
        <v>0</v>
      </c>
      <c r="L286" s="485">
        <f>'8. Routing factors'!L75*'7. Network costs'!$F$316</f>
        <v>0</v>
      </c>
      <c r="M286" s="485">
        <f>'8. Routing factors'!M75*'7. Network costs'!$F$317</f>
        <v>0</v>
      </c>
      <c r="N286" s="485">
        <f>'8. Routing factors'!N75*'7. Network costs'!$F$318</f>
        <v>0</v>
      </c>
      <c r="O286" s="485">
        <f>'8. Routing factors'!O75*'7. Network costs'!$F$319</f>
        <v>0</v>
      </c>
      <c r="P286" s="485">
        <f>'8. Routing factors'!P75*'7. Network costs'!$F$320</f>
        <v>0</v>
      </c>
      <c r="Q286" s="485">
        <f>'8. Routing factors'!Q75*'7. Network costs'!$F$321</f>
        <v>0</v>
      </c>
      <c r="R286" s="485">
        <f>'8. Routing factors'!R75*'7. Network costs'!$F$322</f>
        <v>0</v>
      </c>
      <c r="S286" s="485">
        <f>'8. Routing factors'!S75*'7. Network costs'!$F$323</f>
        <v>0</v>
      </c>
      <c r="T286" s="485">
        <f>'8. Routing factors'!T75*'7. Network costs'!$F$324</f>
        <v>0</v>
      </c>
      <c r="U286" s="485">
        <f>'8. Routing factors'!U75*'7. Network costs'!$F$325</f>
        <v>0</v>
      </c>
      <c r="V286" s="485">
        <f>'8. Routing factors'!V75*'7. Network costs'!$F$326</f>
        <v>0</v>
      </c>
      <c r="W286" s="485">
        <f>'8. Routing factors'!W75*'7. Network costs'!$F$327</f>
        <v>0</v>
      </c>
      <c r="X286" s="485">
        <f>'8. Routing factors'!X75*'7. Network costs'!$F$328</f>
        <v>0</v>
      </c>
      <c r="Y286" s="485">
        <f>'8. Routing factors'!Y75*'7. Network costs'!$F$329</f>
        <v>0</v>
      </c>
      <c r="Z286" s="485">
        <f>'8. Routing factors'!Z75*'7. Network costs'!$F$330</f>
        <v>0</v>
      </c>
      <c r="AA286" s="485">
        <f>'8. Routing factors'!AA75*'7. Network costs'!$F$331</f>
        <v>0</v>
      </c>
      <c r="AB286" s="485">
        <f>'8. Routing factors'!AB75*'7. Network costs'!$F$332</f>
        <v>0</v>
      </c>
      <c r="AC286" s="485">
        <f>'8. Routing factors'!AC75*'7. Network costs'!$F$333</f>
        <v>0</v>
      </c>
      <c r="AD286" s="485">
        <f>'8. Routing factors'!AD75*'7. Network costs'!$F$334</f>
        <v>0</v>
      </c>
      <c r="AE286" s="485">
        <f>'8. Routing factors'!AE75*'7. Network costs'!$F$335</f>
        <v>0</v>
      </c>
      <c r="AF286" s="485">
        <f>'8. Routing factors'!AF75*'7. Network costs'!$F$336</f>
        <v>0</v>
      </c>
      <c r="AG286" s="485">
        <f>'8. Routing factors'!AG75*'7. Network costs'!$F$337</f>
        <v>0</v>
      </c>
      <c r="AH286" s="485">
        <f>'8. Routing factors'!AH75*'7. Network costs'!$F$338</f>
        <v>0</v>
      </c>
      <c r="AI286" s="485">
        <f>'8. Routing factors'!AI75*'7. Network costs'!$F$339</f>
        <v>0</v>
      </c>
      <c r="AJ286" s="485">
        <f>'8. Routing factors'!AJ75*'7. Network costs'!$F$340</f>
        <v>0</v>
      </c>
      <c r="AK286" s="485">
        <f>'8. Routing factors'!AK75*'7. Network costs'!$F$341</f>
        <v>0</v>
      </c>
      <c r="AL286" s="485">
        <f>'8. Routing factors'!AL75*'7. Network costs'!$F$342</f>
        <v>0</v>
      </c>
      <c r="AM286" s="485">
        <f>'8. Routing factors'!AM75*'7. Network costs'!$F$343</f>
        <v>0</v>
      </c>
      <c r="AN286" s="485">
        <f>'8. Routing factors'!AN75*'7. Network costs'!$F$344</f>
        <v>0</v>
      </c>
      <c r="AO286" s="485">
        <f>'8. Routing factors'!AO75*'7. Network costs'!$F$345</f>
        <v>0</v>
      </c>
      <c r="AP286" s="485">
        <f>'8. Routing factors'!AP75*'7. Network costs'!$F$346</f>
        <v>0</v>
      </c>
      <c r="AQ286" s="485">
        <f>'8. Routing factors'!AQ75*'7. Network costs'!$F$347</f>
        <v>0</v>
      </c>
      <c r="AR286" s="485">
        <f>'8. Routing factors'!AR75*'7. Network costs'!$F$348</f>
        <v>0</v>
      </c>
      <c r="AS286" s="485">
        <f>'8. Routing factors'!AS75*'7. Network costs'!$F$349</f>
        <v>0</v>
      </c>
      <c r="AT286" s="485">
        <f>'8. Routing factors'!AT75*'7. Network costs'!$F$350</f>
        <v>0</v>
      </c>
      <c r="AU286" s="485">
        <f>'8. Routing factors'!AU75*'7. Network costs'!$F$351</f>
        <v>0</v>
      </c>
      <c r="AV286" s="485">
        <f>'8. Routing factors'!AV75*'7. Network costs'!$F$352</f>
        <v>0</v>
      </c>
      <c r="AW286" s="485">
        <f>'8. Routing factors'!AW75*'7. Network costs'!$F$353</f>
        <v>0</v>
      </c>
      <c r="AX286" s="485">
        <f>'8. Routing factors'!AX75*'7. Network costs'!$F$354</f>
        <v>0</v>
      </c>
      <c r="AY286" s="485">
        <f>'8. Routing factors'!AY75*'7. Network costs'!$F$355</f>
        <v>0</v>
      </c>
      <c r="AZ286" s="485">
        <f>'8. Routing factors'!AZ75*'7. Network costs'!$F$356</f>
        <v>0</v>
      </c>
      <c r="BA286" s="485">
        <f>'8. Routing factors'!BA75*'7. Network costs'!$F$357</f>
        <v>0</v>
      </c>
      <c r="BB286" s="485">
        <f>'8. Routing factors'!BB75*'7. Network costs'!$F$358</f>
        <v>0</v>
      </c>
      <c r="BC286" s="485">
        <f>'8. Routing factors'!BC75*'7. Network costs'!$F$359</f>
        <v>0</v>
      </c>
      <c r="BD286" s="485">
        <f>'8. Routing factors'!BD75*'7. Network costs'!$F$360</f>
        <v>0</v>
      </c>
      <c r="BE286" s="485">
        <f>'8. Routing factors'!BE75*'7. Network costs'!$F$361</f>
        <v>0</v>
      </c>
      <c r="BF286" s="485">
        <f>'8. Routing factors'!BF75*'7. Network costs'!$F$362</f>
        <v>0</v>
      </c>
      <c r="BG286" s="485">
        <f>'8. Routing factors'!BG75*'7. Network costs'!$F$363</f>
        <v>0</v>
      </c>
      <c r="BH286" s="245"/>
      <c r="BI286" s="351">
        <f t="shared" si="44"/>
        <v>0</v>
      </c>
      <c r="BJ286" s="486">
        <f>'2. Traffic'!F232</f>
        <v>0</v>
      </c>
      <c r="BK286" s="487" t="str">
        <f t="shared" si="45"/>
        <v/>
      </c>
    </row>
    <row r="287" spans="3:63">
      <c r="C287" s="256" t="str">
        <f t="shared" si="43"/>
        <v>S27</v>
      </c>
      <c r="D287" s="256" t="str">
        <f t="shared" si="43"/>
        <v>OTHER: complete as required</v>
      </c>
      <c r="E287" s="485">
        <f>'8. Routing factors'!E76*'7. Network costs'!$F$309</f>
        <v>0</v>
      </c>
      <c r="F287" s="485">
        <f>'8. Routing factors'!F76*'7. Network costs'!$F$310</f>
        <v>0</v>
      </c>
      <c r="G287" s="485">
        <f>'8. Routing factors'!G76*'7. Network costs'!$F$311</f>
        <v>0</v>
      </c>
      <c r="H287" s="485">
        <f>'8. Routing factors'!H76*'7. Network costs'!$F$312</f>
        <v>0</v>
      </c>
      <c r="I287" s="485">
        <f>'8. Routing factors'!I76*'7. Network costs'!$F$313</f>
        <v>0</v>
      </c>
      <c r="J287" s="485">
        <f>'8. Routing factors'!J76*'7. Network costs'!$F$314</f>
        <v>0</v>
      </c>
      <c r="K287" s="485">
        <f>'8. Routing factors'!K76*'7. Network costs'!$F$315</f>
        <v>0</v>
      </c>
      <c r="L287" s="485">
        <f>'8. Routing factors'!L76*'7. Network costs'!$F$316</f>
        <v>0</v>
      </c>
      <c r="M287" s="485">
        <f>'8. Routing factors'!M76*'7. Network costs'!$F$317</f>
        <v>0</v>
      </c>
      <c r="N287" s="485">
        <f>'8. Routing factors'!N76*'7. Network costs'!$F$318</f>
        <v>0</v>
      </c>
      <c r="O287" s="485">
        <f>'8. Routing factors'!O76*'7. Network costs'!$F$319</f>
        <v>0</v>
      </c>
      <c r="P287" s="485">
        <f>'8. Routing factors'!P76*'7. Network costs'!$F$320</f>
        <v>0</v>
      </c>
      <c r="Q287" s="485">
        <f>'8. Routing factors'!Q76*'7. Network costs'!$F$321</f>
        <v>0</v>
      </c>
      <c r="R287" s="485">
        <f>'8. Routing factors'!R76*'7. Network costs'!$F$322</f>
        <v>0</v>
      </c>
      <c r="S287" s="485">
        <f>'8. Routing factors'!S76*'7. Network costs'!$F$323</f>
        <v>0</v>
      </c>
      <c r="T287" s="485">
        <f>'8. Routing factors'!T76*'7. Network costs'!$F$324</f>
        <v>0</v>
      </c>
      <c r="U287" s="485">
        <f>'8. Routing factors'!U76*'7. Network costs'!$F$325</f>
        <v>0</v>
      </c>
      <c r="V287" s="485">
        <f>'8. Routing factors'!V76*'7. Network costs'!$F$326</f>
        <v>0</v>
      </c>
      <c r="W287" s="485">
        <f>'8. Routing factors'!W76*'7. Network costs'!$F$327</f>
        <v>0</v>
      </c>
      <c r="X287" s="485">
        <f>'8. Routing factors'!X76*'7. Network costs'!$F$328</f>
        <v>0</v>
      </c>
      <c r="Y287" s="485">
        <f>'8. Routing factors'!Y76*'7. Network costs'!$F$329</f>
        <v>0</v>
      </c>
      <c r="Z287" s="485">
        <f>'8. Routing factors'!Z76*'7. Network costs'!$F$330</f>
        <v>0</v>
      </c>
      <c r="AA287" s="485">
        <f>'8. Routing factors'!AA76*'7. Network costs'!$F$331</f>
        <v>0</v>
      </c>
      <c r="AB287" s="485">
        <f>'8. Routing factors'!AB76*'7. Network costs'!$F$332</f>
        <v>0</v>
      </c>
      <c r="AC287" s="485">
        <f>'8. Routing factors'!AC76*'7. Network costs'!$F$333</f>
        <v>0</v>
      </c>
      <c r="AD287" s="485">
        <f>'8. Routing factors'!AD76*'7. Network costs'!$F$334</f>
        <v>0</v>
      </c>
      <c r="AE287" s="485">
        <f>'8. Routing factors'!AE76*'7. Network costs'!$F$335</f>
        <v>0</v>
      </c>
      <c r="AF287" s="485">
        <f>'8. Routing factors'!AF76*'7. Network costs'!$F$336</f>
        <v>0</v>
      </c>
      <c r="AG287" s="485">
        <f>'8. Routing factors'!AG76*'7. Network costs'!$F$337</f>
        <v>0</v>
      </c>
      <c r="AH287" s="485">
        <f>'8. Routing factors'!AH76*'7. Network costs'!$F$338</f>
        <v>0</v>
      </c>
      <c r="AI287" s="485">
        <f>'8. Routing factors'!AI76*'7. Network costs'!$F$339</f>
        <v>0</v>
      </c>
      <c r="AJ287" s="485">
        <f>'8. Routing factors'!AJ76*'7. Network costs'!$F$340</f>
        <v>0</v>
      </c>
      <c r="AK287" s="485">
        <f>'8. Routing factors'!AK76*'7. Network costs'!$F$341</f>
        <v>0</v>
      </c>
      <c r="AL287" s="485">
        <f>'8. Routing factors'!AL76*'7. Network costs'!$F$342</f>
        <v>0</v>
      </c>
      <c r="AM287" s="485">
        <f>'8. Routing factors'!AM76*'7. Network costs'!$F$343</f>
        <v>0</v>
      </c>
      <c r="AN287" s="485">
        <f>'8. Routing factors'!AN76*'7. Network costs'!$F$344</f>
        <v>0</v>
      </c>
      <c r="AO287" s="485">
        <f>'8. Routing factors'!AO76*'7. Network costs'!$F$345</f>
        <v>0</v>
      </c>
      <c r="AP287" s="485">
        <f>'8. Routing factors'!AP76*'7. Network costs'!$F$346</f>
        <v>0</v>
      </c>
      <c r="AQ287" s="485">
        <f>'8. Routing factors'!AQ76*'7. Network costs'!$F$347</f>
        <v>0</v>
      </c>
      <c r="AR287" s="485">
        <f>'8. Routing factors'!AR76*'7. Network costs'!$F$348</f>
        <v>0</v>
      </c>
      <c r="AS287" s="485">
        <f>'8. Routing factors'!AS76*'7. Network costs'!$F$349</f>
        <v>0</v>
      </c>
      <c r="AT287" s="485">
        <f>'8. Routing factors'!AT76*'7. Network costs'!$F$350</f>
        <v>0</v>
      </c>
      <c r="AU287" s="485">
        <f>'8. Routing factors'!AU76*'7. Network costs'!$F$351</f>
        <v>0</v>
      </c>
      <c r="AV287" s="485">
        <f>'8. Routing factors'!AV76*'7. Network costs'!$F$352</f>
        <v>0</v>
      </c>
      <c r="AW287" s="485">
        <f>'8. Routing factors'!AW76*'7. Network costs'!$F$353</f>
        <v>0</v>
      </c>
      <c r="AX287" s="485">
        <f>'8. Routing factors'!AX76*'7. Network costs'!$F$354</f>
        <v>0</v>
      </c>
      <c r="AY287" s="485">
        <f>'8. Routing factors'!AY76*'7. Network costs'!$F$355</f>
        <v>0</v>
      </c>
      <c r="AZ287" s="485">
        <f>'8. Routing factors'!AZ76*'7. Network costs'!$F$356</f>
        <v>0</v>
      </c>
      <c r="BA287" s="485">
        <f>'8. Routing factors'!BA76*'7. Network costs'!$F$357</f>
        <v>0</v>
      </c>
      <c r="BB287" s="485">
        <f>'8. Routing factors'!BB76*'7. Network costs'!$F$358</f>
        <v>0</v>
      </c>
      <c r="BC287" s="485">
        <f>'8. Routing factors'!BC76*'7. Network costs'!$F$359</f>
        <v>0</v>
      </c>
      <c r="BD287" s="485">
        <f>'8. Routing factors'!BD76*'7. Network costs'!$F$360</f>
        <v>0</v>
      </c>
      <c r="BE287" s="485">
        <f>'8. Routing factors'!BE76*'7. Network costs'!$F$361</f>
        <v>0</v>
      </c>
      <c r="BF287" s="485">
        <f>'8. Routing factors'!BF76*'7. Network costs'!$F$362</f>
        <v>0</v>
      </c>
      <c r="BG287" s="485">
        <f>'8. Routing factors'!BG76*'7. Network costs'!$F$363</f>
        <v>0</v>
      </c>
      <c r="BH287" s="245"/>
      <c r="BI287" s="351">
        <f t="shared" si="44"/>
        <v>0</v>
      </c>
      <c r="BJ287" s="486">
        <f>'2. Traffic'!F233</f>
        <v>0</v>
      </c>
      <c r="BK287" s="487" t="str">
        <f t="shared" si="45"/>
        <v/>
      </c>
    </row>
    <row r="288" spans="3:63">
      <c r="C288" s="256" t="str">
        <f t="shared" si="43"/>
        <v>S28</v>
      </c>
      <c r="D288" s="256" t="str">
        <f t="shared" si="43"/>
        <v>OTHER: complete as required</v>
      </c>
      <c r="E288" s="485">
        <f>'8. Routing factors'!E77*'7. Network costs'!$F$309</f>
        <v>0</v>
      </c>
      <c r="F288" s="485">
        <f>'8. Routing factors'!F77*'7. Network costs'!$F$310</f>
        <v>0</v>
      </c>
      <c r="G288" s="485">
        <f>'8. Routing factors'!G77*'7. Network costs'!$F$311</f>
        <v>0</v>
      </c>
      <c r="H288" s="485">
        <f>'8. Routing factors'!H77*'7. Network costs'!$F$312</f>
        <v>0</v>
      </c>
      <c r="I288" s="485">
        <f>'8. Routing factors'!I77*'7. Network costs'!$F$313</f>
        <v>0</v>
      </c>
      <c r="J288" s="485">
        <f>'8. Routing factors'!J77*'7. Network costs'!$F$314</f>
        <v>0</v>
      </c>
      <c r="K288" s="485">
        <f>'8. Routing factors'!K77*'7. Network costs'!$F$315</f>
        <v>0</v>
      </c>
      <c r="L288" s="485">
        <f>'8. Routing factors'!L77*'7. Network costs'!$F$316</f>
        <v>0</v>
      </c>
      <c r="M288" s="485">
        <f>'8. Routing factors'!M77*'7. Network costs'!$F$317</f>
        <v>0</v>
      </c>
      <c r="N288" s="485">
        <f>'8. Routing factors'!N77*'7. Network costs'!$F$318</f>
        <v>0</v>
      </c>
      <c r="O288" s="485">
        <f>'8. Routing factors'!O77*'7. Network costs'!$F$319</f>
        <v>0</v>
      </c>
      <c r="P288" s="485">
        <f>'8. Routing factors'!P77*'7. Network costs'!$F$320</f>
        <v>0</v>
      </c>
      <c r="Q288" s="485">
        <f>'8. Routing factors'!Q77*'7. Network costs'!$F$321</f>
        <v>0</v>
      </c>
      <c r="R288" s="485">
        <f>'8. Routing factors'!R77*'7. Network costs'!$F$322</f>
        <v>0</v>
      </c>
      <c r="S288" s="485">
        <f>'8. Routing factors'!S77*'7. Network costs'!$F$323</f>
        <v>0</v>
      </c>
      <c r="T288" s="485">
        <f>'8. Routing factors'!T77*'7. Network costs'!$F$324</f>
        <v>0</v>
      </c>
      <c r="U288" s="485">
        <f>'8. Routing factors'!U77*'7. Network costs'!$F$325</f>
        <v>0</v>
      </c>
      <c r="V288" s="485">
        <f>'8. Routing factors'!V77*'7. Network costs'!$F$326</f>
        <v>0</v>
      </c>
      <c r="W288" s="485">
        <f>'8. Routing factors'!W77*'7. Network costs'!$F$327</f>
        <v>0</v>
      </c>
      <c r="X288" s="485">
        <f>'8. Routing factors'!X77*'7. Network costs'!$F$328</f>
        <v>0</v>
      </c>
      <c r="Y288" s="485">
        <f>'8. Routing factors'!Y77*'7. Network costs'!$F$329</f>
        <v>0</v>
      </c>
      <c r="Z288" s="485">
        <f>'8. Routing factors'!Z77*'7. Network costs'!$F$330</f>
        <v>0</v>
      </c>
      <c r="AA288" s="485">
        <f>'8. Routing factors'!AA77*'7. Network costs'!$F$331</f>
        <v>0</v>
      </c>
      <c r="AB288" s="485">
        <f>'8. Routing factors'!AB77*'7. Network costs'!$F$332</f>
        <v>0</v>
      </c>
      <c r="AC288" s="485">
        <f>'8. Routing factors'!AC77*'7. Network costs'!$F$333</f>
        <v>0</v>
      </c>
      <c r="AD288" s="485">
        <f>'8. Routing factors'!AD77*'7. Network costs'!$F$334</f>
        <v>0</v>
      </c>
      <c r="AE288" s="485">
        <f>'8. Routing factors'!AE77*'7. Network costs'!$F$335</f>
        <v>0</v>
      </c>
      <c r="AF288" s="485">
        <f>'8. Routing factors'!AF77*'7. Network costs'!$F$336</f>
        <v>0</v>
      </c>
      <c r="AG288" s="485">
        <f>'8. Routing factors'!AG77*'7. Network costs'!$F$337</f>
        <v>0</v>
      </c>
      <c r="AH288" s="485">
        <f>'8. Routing factors'!AH77*'7. Network costs'!$F$338</f>
        <v>0</v>
      </c>
      <c r="AI288" s="485">
        <f>'8. Routing factors'!AI77*'7. Network costs'!$F$339</f>
        <v>0</v>
      </c>
      <c r="AJ288" s="485">
        <f>'8. Routing factors'!AJ77*'7. Network costs'!$F$340</f>
        <v>0</v>
      </c>
      <c r="AK288" s="485">
        <f>'8. Routing factors'!AK77*'7. Network costs'!$F$341</f>
        <v>0</v>
      </c>
      <c r="AL288" s="485">
        <f>'8. Routing factors'!AL77*'7. Network costs'!$F$342</f>
        <v>0</v>
      </c>
      <c r="AM288" s="485">
        <f>'8. Routing factors'!AM77*'7. Network costs'!$F$343</f>
        <v>0</v>
      </c>
      <c r="AN288" s="485">
        <f>'8. Routing factors'!AN77*'7. Network costs'!$F$344</f>
        <v>0</v>
      </c>
      <c r="AO288" s="485">
        <f>'8. Routing factors'!AO77*'7. Network costs'!$F$345</f>
        <v>0</v>
      </c>
      <c r="AP288" s="485">
        <f>'8. Routing factors'!AP77*'7. Network costs'!$F$346</f>
        <v>0</v>
      </c>
      <c r="AQ288" s="485">
        <f>'8. Routing factors'!AQ77*'7. Network costs'!$F$347</f>
        <v>0</v>
      </c>
      <c r="AR288" s="485">
        <f>'8. Routing factors'!AR77*'7. Network costs'!$F$348</f>
        <v>0</v>
      </c>
      <c r="AS288" s="485">
        <f>'8. Routing factors'!AS77*'7. Network costs'!$F$349</f>
        <v>0</v>
      </c>
      <c r="AT288" s="485">
        <f>'8. Routing factors'!AT77*'7. Network costs'!$F$350</f>
        <v>0</v>
      </c>
      <c r="AU288" s="485">
        <f>'8. Routing factors'!AU77*'7. Network costs'!$F$351</f>
        <v>0</v>
      </c>
      <c r="AV288" s="485">
        <f>'8. Routing factors'!AV77*'7. Network costs'!$F$352</f>
        <v>0</v>
      </c>
      <c r="AW288" s="485">
        <f>'8. Routing factors'!AW77*'7. Network costs'!$F$353</f>
        <v>0</v>
      </c>
      <c r="AX288" s="485">
        <f>'8. Routing factors'!AX77*'7. Network costs'!$F$354</f>
        <v>0</v>
      </c>
      <c r="AY288" s="485">
        <f>'8. Routing factors'!AY77*'7. Network costs'!$F$355</f>
        <v>0</v>
      </c>
      <c r="AZ288" s="485">
        <f>'8. Routing factors'!AZ77*'7. Network costs'!$F$356</f>
        <v>0</v>
      </c>
      <c r="BA288" s="485">
        <f>'8. Routing factors'!BA77*'7. Network costs'!$F$357</f>
        <v>0</v>
      </c>
      <c r="BB288" s="485">
        <f>'8. Routing factors'!BB77*'7. Network costs'!$F$358</f>
        <v>0</v>
      </c>
      <c r="BC288" s="485">
        <f>'8. Routing factors'!BC77*'7. Network costs'!$F$359</f>
        <v>0</v>
      </c>
      <c r="BD288" s="485">
        <f>'8. Routing factors'!BD77*'7. Network costs'!$F$360</f>
        <v>0</v>
      </c>
      <c r="BE288" s="485">
        <f>'8. Routing factors'!BE77*'7. Network costs'!$F$361</f>
        <v>0</v>
      </c>
      <c r="BF288" s="485">
        <f>'8. Routing factors'!BF77*'7. Network costs'!$F$362</f>
        <v>0</v>
      </c>
      <c r="BG288" s="485">
        <f>'8. Routing factors'!BG77*'7. Network costs'!$F$363</f>
        <v>0</v>
      </c>
      <c r="BH288" s="245"/>
      <c r="BI288" s="351">
        <f t="shared" si="44"/>
        <v>0</v>
      </c>
      <c r="BJ288" s="486">
        <f>'2. Traffic'!F234</f>
        <v>0</v>
      </c>
      <c r="BK288" s="487" t="str">
        <f t="shared" si="45"/>
        <v/>
      </c>
    </row>
    <row r="289" spans="3:63">
      <c r="C289" s="256" t="str">
        <f t="shared" si="43"/>
        <v>S29</v>
      </c>
      <c r="D289" s="256" t="str">
        <f t="shared" si="43"/>
        <v>OTHER: complete as required</v>
      </c>
      <c r="E289" s="485">
        <f>'8. Routing factors'!E78*'7. Network costs'!$F$309</f>
        <v>0</v>
      </c>
      <c r="F289" s="485">
        <f>'8. Routing factors'!F78*'7. Network costs'!$F$310</f>
        <v>0</v>
      </c>
      <c r="G289" s="485">
        <f>'8. Routing factors'!G78*'7. Network costs'!$F$311</f>
        <v>0</v>
      </c>
      <c r="H289" s="485">
        <f>'8. Routing factors'!H78*'7. Network costs'!$F$312</f>
        <v>0</v>
      </c>
      <c r="I289" s="485">
        <f>'8. Routing factors'!I78*'7. Network costs'!$F$313</f>
        <v>0</v>
      </c>
      <c r="J289" s="485">
        <f>'8. Routing factors'!J78*'7. Network costs'!$F$314</f>
        <v>0</v>
      </c>
      <c r="K289" s="485">
        <f>'8. Routing factors'!K78*'7. Network costs'!$F$315</f>
        <v>0</v>
      </c>
      <c r="L289" s="485">
        <f>'8. Routing factors'!L78*'7. Network costs'!$F$316</f>
        <v>0</v>
      </c>
      <c r="M289" s="485">
        <f>'8. Routing factors'!M78*'7. Network costs'!$F$317</f>
        <v>0</v>
      </c>
      <c r="N289" s="485">
        <f>'8. Routing factors'!N78*'7. Network costs'!$F$318</f>
        <v>0</v>
      </c>
      <c r="O289" s="485">
        <f>'8. Routing factors'!O78*'7. Network costs'!$F$319</f>
        <v>0</v>
      </c>
      <c r="P289" s="485">
        <f>'8. Routing factors'!P78*'7. Network costs'!$F$320</f>
        <v>0</v>
      </c>
      <c r="Q289" s="485">
        <f>'8. Routing factors'!Q78*'7. Network costs'!$F$321</f>
        <v>0</v>
      </c>
      <c r="R289" s="485">
        <f>'8. Routing factors'!R78*'7. Network costs'!$F$322</f>
        <v>0</v>
      </c>
      <c r="S289" s="485">
        <f>'8. Routing factors'!S78*'7. Network costs'!$F$323</f>
        <v>0</v>
      </c>
      <c r="T289" s="485">
        <f>'8. Routing factors'!T78*'7. Network costs'!$F$324</f>
        <v>0</v>
      </c>
      <c r="U289" s="485">
        <f>'8. Routing factors'!U78*'7. Network costs'!$F$325</f>
        <v>0</v>
      </c>
      <c r="V289" s="485">
        <f>'8. Routing factors'!V78*'7. Network costs'!$F$326</f>
        <v>0</v>
      </c>
      <c r="W289" s="485">
        <f>'8. Routing factors'!W78*'7. Network costs'!$F$327</f>
        <v>0</v>
      </c>
      <c r="X289" s="485">
        <f>'8. Routing factors'!X78*'7. Network costs'!$F$328</f>
        <v>0</v>
      </c>
      <c r="Y289" s="485">
        <f>'8. Routing factors'!Y78*'7. Network costs'!$F$329</f>
        <v>0</v>
      </c>
      <c r="Z289" s="485">
        <f>'8. Routing factors'!Z78*'7. Network costs'!$F$330</f>
        <v>0</v>
      </c>
      <c r="AA289" s="485">
        <f>'8. Routing factors'!AA78*'7. Network costs'!$F$331</f>
        <v>0</v>
      </c>
      <c r="AB289" s="485">
        <f>'8. Routing factors'!AB78*'7. Network costs'!$F$332</f>
        <v>0</v>
      </c>
      <c r="AC289" s="485">
        <f>'8. Routing factors'!AC78*'7. Network costs'!$F$333</f>
        <v>0</v>
      </c>
      <c r="AD289" s="485">
        <f>'8. Routing factors'!AD78*'7. Network costs'!$F$334</f>
        <v>0</v>
      </c>
      <c r="AE289" s="485">
        <f>'8. Routing factors'!AE78*'7. Network costs'!$F$335</f>
        <v>0</v>
      </c>
      <c r="AF289" s="485">
        <f>'8. Routing factors'!AF78*'7. Network costs'!$F$336</f>
        <v>0</v>
      </c>
      <c r="AG289" s="485">
        <f>'8. Routing factors'!AG78*'7. Network costs'!$F$337</f>
        <v>0</v>
      </c>
      <c r="AH289" s="485">
        <f>'8. Routing factors'!AH78*'7. Network costs'!$F$338</f>
        <v>0</v>
      </c>
      <c r="AI289" s="485">
        <f>'8. Routing factors'!AI78*'7. Network costs'!$F$339</f>
        <v>0</v>
      </c>
      <c r="AJ289" s="485">
        <f>'8. Routing factors'!AJ78*'7. Network costs'!$F$340</f>
        <v>0</v>
      </c>
      <c r="AK289" s="485">
        <f>'8. Routing factors'!AK78*'7. Network costs'!$F$341</f>
        <v>0</v>
      </c>
      <c r="AL289" s="485">
        <f>'8. Routing factors'!AL78*'7. Network costs'!$F$342</f>
        <v>0</v>
      </c>
      <c r="AM289" s="485">
        <f>'8. Routing factors'!AM78*'7. Network costs'!$F$343</f>
        <v>0</v>
      </c>
      <c r="AN289" s="485">
        <f>'8. Routing factors'!AN78*'7. Network costs'!$F$344</f>
        <v>0</v>
      </c>
      <c r="AO289" s="485">
        <f>'8. Routing factors'!AO78*'7. Network costs'!$F$345</f>
        <v>0</v>
      </c>
      <c r="AP289" s="485">
        <f>'8. Routing factors'!AP78*'7. Network costs'!$F$346</f>
        <v>0</v>
      </c>
      <c r="AQ289" s="485">
        <f>'8. Routing factors'!AQ78*'7. Network costs'!$F$347</f>
        <v>0</v>
      </c>
      <c r="AR289" s="485">
        <f>'8. Routing factors'!AR78*'7. Network costs'!$F$348</f>
        <v>0</v>
      </c>
      <c r="AS289" s="485">
        <f>'8. Routing factors'!AS78*'7. Network costs'!$F$349</f>
        <v>0</v>
      </c>
      <c r="AT289" s="485">
        <f>'8. Routing factors'!AT78*'7. Network costs'!$F$350</f>
        <v>0</v>
      </c>
      <c r="AU289" s="485">
        <f>'8. Routing factors'!AU78*'7. Network costs'!$F$351</f>
        <v>0</v>
      </c>
      <c r="AV289" s="485">
        <f>'8. Routing factors'!AV78*'7. Network costs'!$F$352</f>
        <v>0</v>
      </c>
      <c r="AW289" s="485">
        <f>'8. Routing factors'!AW78*'7. Network costs'!$F$353</f>
        <v>0</v>
      </c>
      <c r="AX289" s="485">
        <f>'8. Routing factors'!AX78*'7. Network costs'!$F$354</f>
        <v>0</v>
      </c>
      <c r="AY289" s="485">
        <f>'8. Routing factors'!AY78*'7. Network costs'!$F$355</f>
        <v>0</v>
      </c>
      <c r="AZ289" s="485">
        <f>'8. Routing factors'!AZ78*'7. Network costs'!$F$356</f>
        <v>0</v>
      </c>
      <c r="BA289" s="485">
        <f>'8. Routing factors'!BA78*'7. Network costs'!$F$357</f>
        <v>0</v>
      </c>
      <c r="BB289" s="485">
        <f>'8. Routing factors'!BB78*'7. Network costs'!$F$358</f>
        <v>0</v>
      </c>
      <c r="BC289" s="485">
        <f>'8. Routing factors'!BC78*'7. Network costs'!$F$359</f>
        <v>0</v>
      </c>
      <c r="BD289" s="485">
        <f>'8. Routing factors'!BD78*'7. Network costs'!$F$360</f>
        <v>0</v>
      </c>
      <c r="BE289" s="485">
        <f>'8. Routing factors'!BE78*'7. Network costs'!$F$361</f>
        <v>0</v>
      </c>
      <c r="BF289" s="485">
        <f>'8. Routing factors'!BF78*'7. Network costs'!$F$362</f>
        <v>0</v>
      </c>
      <c r="BG289" s="485">
        <f>'8. Routing factors'!BG78*'7. Network costs'!$F$363</f>
        <v>0</v>
      </c>
      <c r="BH289" s="245"/>
      <c r="BI289" s="351">
        <f t="shared" si="44"/>
        <v>0</v>
      </c>
      <c r="BJ289" s="486">
        <f>'2. Traffic'!F235</f>
        <v>0</v>
      </c>
      <c r="BK289" s="487" t="str">
        <f t="shared" si="45"/>
        <v/>
      </c>
    </row>
    <row r="290" spans="3:63">
      <c r="C290" s="256" t="str">
        <f t="shared" si="43"/>
        <v>S30</v>
      </c>
      <c r="D290" s="256" t="str">
        <f t="shared" si="43"/>
        <v>OTHER: complete as required</v>
      </c>
      <c r="E290" s="485">
        <f>'8. Routing factors'!E79*'7. Network costs'!$F$309</f>
        <v>0</v>
      </c>
      <c r="F290" s="485">
        <f>'8. Routing factors'!F79*'7. Network costs'!$F$310</f>
        <v>0</v>
      </c>
      <c r="G290" s="485">
        <f>'8. Routing factors'!G79*'7. Network costs'!$F$311</f>
        <v>0</v>
      </c>
      <c r="H290" s="485">
        <f>'8. Routing factors'!H79*'7. Network costs'!$F$312</f>
        <v>0</v>
      </c>
      <c r="I290" s="485">
        <f>'8. Routing factors'!I79*'7. Network costs'!$F$313</f>
        <v>0</v>
      </c>
      <c r="J290" s="485">
        <f>'8. Routing factors'!J79*'7. Network costs'!$F$314</f>
        <v>0</v>
      </c>
      <c r="K290" s="485">
        <f>'8. Routing factors'!K79*'7. Network costs'!$F$315</f>
        <v>0</v>
      </c>
      <c r="L290" s="485">
        <f>'8. Routing factors'!L79*'7. Network costs'!$F$316</f>
        <v>0</v>
      </c>
      <c r="M290" s="485">
        <f>'8. Routing factors'!M79*'7. Network costs'!$F$317</f>
        <v>0</v>
      </c>
      <c r="N290" s="485">
        <f>'8. Routing factors'!N79*'7. Network costs'!$F$318</f>
        <v>0</v>
      </c>
      <c r="O290" s="485">
        <f>'8. Routing factors'!O79*'7. Network costs'!$F$319</f>
        <v>0</v>
      </c>
      <c r="P290" s="485">
        <f>'8. Routing factors'!P79*'7. Network costs'!$F$320</f>
        <v>0</v>
      </c>
      <c r="Q290" s="485">
        <f>'8. Routing factors'!Q79*'7. Network costs'!$F$321</f>
        <v>0</v>
      </c>
      <c r="R290" s="485">
        <f>'8. Routing factors'!R79*'7. Network costs'!$F$322</f>
        <v>0</v>
      </c>
      <c r="S290" s="485">
        <f>'8. Routing factors'!S79*'7. Network costs'!$F$323</f>
        <v>0</v>
      </c>
      <c r="T290" s="485">
        <f>'8. Routing factors'!T79*'7. Network costs'!$F$324</f>
        <v>0</v>
      </c>
      <c r="U290" s="485">
        <f>'8. Routing factors'!U79*'7. Network costs'!$F$325</f>
        <v>0</v>
      </c>
      <c r="V290" s="485">
        <f>'8. Routing factors'!V79*'7. Network costs'!$F$326</f>
        <v>0</v>
      </c>
      <c r="W290" s="485">
        <f>'8. Routing factors'!W79*'7. Network costs'!$F$327</f>
        <v>0</v>
      </c>
      <c r="X290" s="485">
        <f>'8. Routing factors'!X79*'7. Network costs'!$F$328</f>
        <v>0</v>
      </c>
      <c r="Y290" s="485">
        <f>'8. Routing factors'!Y79*'7. Network costs'!$F$329</f>
        <v>0</v>
      </c>
      <c r="Z290" s="485">
        <f>'8. Routing factors'!Z79*'7. Network costs'!$F$330</f>
        <v>0</v>
      </c>
      <c r="AA290" s="485">
        <f>'8. Routing factors'!AA79*'7. Network costs'!$F$331</f>
        <v>0</v>
      </c>
      <c r="AB290" s="485">
        <f>'8. Routing factors'!AB79*'7. Network costs'!$F$332</f>
        <v>0</v>
      </c>
      <c r="AC290" s="485">
        <f>'8. Routing factors'!AC79*'7. Network costs'!$F$333</f>
        <v>0</v>
      </c>
      <c r="AD290" s="485">
        <f>'8. Routing factors'!AD79*'7. Network costs'!$F$334</f>
        <v>0</v>
      </c>
      <c r="AE290" s="485">
        <f>'8. Routing factors'!AE79*'7. Network costs'!$F$335</f>
        <v>0</v>
      </c>
      <c r="AF290" s="485">
        <f>'8. Routing factors'!AF79*'7. Network costs'!$F$336</f>
        <v>0</v>
      </c>
      <c r="AG290" s="485">
        <f>'8. Routing factors'!AG79*'7. Network costs'!$F$337</f>
        <v>0</v>
      </c>
      <c r="AH290" s="485">
        <f>'8. Routing factors'!AH79*'7. Network costs'!$F$338</f>
        <v>0</v>
      </c>
      <c r="AI290" s="485">
        <f>'8. Routing factors'!AI79*'7. Network costs'!$F$339</f>
        <v>0</v>
      </c>
      <c r="AJ290" s="485">
        <f>'8. Routing factors'!AJ79*'7. Network costs'!$F$340</f>
        <v>0</v>
      </c>
      <c r="AK290" s="485">
        <f>'8. Routing factors'!AK79*'7. Network costs'!$F$341</f>
        <v>0</v>
      </c>
      <c r="AL290" s="485">
        <f>'8. Routing factors'!AL79*'7. Network costs'!$F$342</f>
        <v>0</v>
      </c>
      <c r="AM290" s="485">
        <f>'8. Routing factors'!AM79*'7. Network costs'!$F$343</f>
        <v>0</v>
      </c>
      <c r="AN290" s="485">
        <f>'8. Routing factors'!AN79*'7. Network costs'!$F$344</f>
        <v>0</v>
      </c>
      <c r="AO290" s="485">
        <f>'8. Routing factors'!AO79*'7. Network costs'!$F$345</f>
        <v>0</v>
      </c>
      <c r="AP290" s="485">
        <f>'8. Routing factors'!AP79*'7. Network costs'!$F$346</f>
        <v>0</v>
      </c>
      <c r="AQ290" s="485">
        <f>'8. Routing factors'!AQ79*'7. Network costs'!$F$347</f>
        <v>0</v>
      </c>
      <c r="AR290" s="485">
        <f>'8. Routing factors'!AR79*'7. Network costs'!$F$348</f>
        <v>0</v>
      </c>
      <c r="AS290" s="485">
        <f>'8. Routing factors'!AS79*'7. Network costs'!$F$349</f>
        <v>0</v>
      </c>
      <c r="AT290" s="485">
        <f>'8. Routing factors'!AT79*'7. Network costs'!$F$350</f>
        <v>0</v>
      </c>
      <c r="AU290" s="485">
        <f>'8. Routing factors'!AU79*'7. Network costs'!$F$351</f>
        <v>0</v>
      </c>
      <c r="AV290" s="485">
        <f>'8. Routing factors'!AV79*'7. Network costs'!$F$352</f>
        <v>0</v>
      </c>
      <c r="AW290" s="485">
        <f>'8. Routing factors'!AW79*'7. Network costs'!$F$353</f>
        <v>0</v>
      </c>
      <c r="AX290" s="485">
        <f>'8. Routing factors'!AX79*'7. Network costs'!$F$354</f>
        <v>0</v>
      </c>
      <c r="AY290" s="485">
        <f>'8. Routing factors'!AY79*'7. Network costs'!$F$355</f>
        <v>0</v>
      </c>
      <c r="AZ290" s="485">
        <f>'8. Routing factors'!AZ79*'7. Network costs'!$F$356</f>
        <v>0</v>
      </c>
      <c r="BA290" s="485">
        <f>'8. Routing factors'!BA79*'7. Network costs'!$F$357</f>
        <v>0</v>
      </c>
      <c r="BB290" s="485">
        <f>'8. Routing factors'!BB79*'7. Network costs'!$F$358</f>
        <v>0</v>
      </c>
      <c r="BC290" s="485">
        <f>'8. Routing factors'!BC79*'7. Network costs'!$F$359</f>
        <v>0</v>
      </c>
      <c r="BD290" s="485">
        <f>'8. Routing factors'!BD79*'7. Network costs'!$F$360</f>
        <v>0</v>
      </c>
      <c r="BE290" s="485">
        <f>'8. Routing factors'!BE79*'7. Network costs'!$F$361</f>
        <v>0</v>
      </c>
      <c r="BF290" s="485">
        <f>'8. Routing factors'!BF79*'7. Network costs'!$F$362</f>
        <v>0</v>
      </c>
      <c r="BG290" s="485">
        <f>'8. Routing factors'!BG79*'7. Network costs'!$F$363</f>
        <v>0</v>
      </c>
      <c r="BH290" s="245"/>
      <c r="BI290" s="351">
        <f t="shared" si="44"/>
        <v>0</v>
      </c>
      <c r="BJ290" s="486">
        <f>'2. Traffic'!F236</f>
        <v>0</v>
      </c>
      <c r="BK290" s="487" t="str">
        <f t="shared" si="45"/>
        <v/>
      </c>
    </row>
    <row r="291" spans="3:63">
      <c r="C291" s="238"/>
      <c r="D291" s="238" t="s">
        <v>2</v>
      </c>
      <c r="E291" s="488">
        <f t="shared" ref="E291:AJ291" si="46">SUM(E261:E290)</f>
        <v>14746345.657835264</v>
      </c>
      <c r="F291" s="488">
        <f t="shared" si="46"/>
        <v>12975183.353375174</v>
      </c>
      <c r="G291" s="488">
        <f t="shared" si="46"/>
        <v>19584738.270500064</v>
      </c>
      <c r="H291" s="488">
        <f t="shared" si="46"/>
        <v>7659384.9687199518</v>
      </c>
      <c r="I291" s="488">
        <f t="shared" si="46"/>
        <v>19636100.686835788</v>
      </c>
      <c r="J291" s="488">
        <f t="shared" si="46"/>
        <v>1737448.8287986098</v>
      </c>
      <c r="K291" s="488">
        <f t="shared" si="46"/>
        <v>610014.72372674104</v>
      </c>
      <c r="L291" s="488">
        <f t="shared" si="46"/>
        <v>81335.296496898794</v>
      </c>
      <c r="M291" s="488">
        <f t="shared" si="46"/>
        <v>2440058.8949069632</v>
      </c>
      <c r="N291" s="488">
        <f t="shared" si="46"/>
        <v>163789.57924559317</v>
      </c>
      <c r="O291" s="488">
        <f t="shared" si="46"/>
        <v>219361.04363249085</v>
      </c>
      <c r="P291" s="488">
        <f t="shared" si="46"/>
        <v>2380662.4890347845</v>
      </c>
      <c r="Q291" s="488">
        <f t="shared" si="46"/>
        <v>305007.36186337052</v>
      </c>
      <c r="R291" s="488">
        <f t="shared" si="46"/>
        <v>433788.2479834602</v>
      </c>
      <c r="S291" s="488">
        <f t="shared" si="46"/>
        <v>406676.48248449404</v>
      </c>
      <c r="T291" s="488">
        <f t="shared" si="46"/>
        <v>6506823.7197519029</v>
      </c>
      <c r="U291" s="488">
        <f t="shared" si="46"/>
        <v>1626705.9299379759</v>
      </c>
      <c r="V291" s="488">
        <f t="shared" si="46"/>
        <v>520545.89758015232</v>
      </c>
      <c r="W291" s="488">
        <f t="shared" si="46"/>
        <v>838233.18998939975</v>
      </c>
      <c r="X291" s="488">
        <f t="shared" si="46"/>
        <v>67058.655199151937</v>
      </c>
      <c r="Y291" s="488">
        <f t="shared" si="46"/>
        <v>501806.30896321434</v>
      </c>
      <c r="Z291" s="488">
        <f t="shared" si="46"/>
        <v>335508.09804970759</v>
      </c>
      <c r="AA291" s="488">
        <f t="shared" si="46"/>
        <v>647436.72412396048</v>
      </c>
      <c r="AB291" s="488">
        <f t="shared" si="46"/>
        <v>352913.57896205684</v>
      </c>
      <c r="AC291" s="488">
        <f t="shared" si="46"/>
        <v>444600.35891476751</v>
      </c>
      <c r="AD291" s="488">
        <f t="shared" si="46"/>
        <v>0</v>
      </c>
      <c r="AE291" s="488">
        <f t="shared" si="46"/>
        <v>0</v>
      </c>
      <c r="AF291" s="488">
        <f t="shared" si="46"/>
        <v>0</v>
      </c>
      <c r="AG291" s="488">
        <f t="shared" si="46"/>
        <v>0</v>
      </c>
      <c r="AH291" s="488">
        <f t="shared" si="46"/>
        <v>0</v>
      </c>
      <c r="AI291" s="488">
        <f t="shared" si="46"/>
        <v>6446192.816814905</v>
      </c>
      <c r="AJ291" s="488">
        <f t="shared" si="46"/>
        <v>26805931.974380102</v>
      </c>
      <c r="AK291" s="488">
        <f t="shared" ref="AK291:BG291" si="47">SUM(AK261:AK290)</f>
        <v>7389747.2116693975</v>
      </c>
      <c r="AL291" s="488">
        <f t="shared" si="47"/>
        <v>3258725.9088385878</v>
      </c>
      <c r="AM291" s="488">
        <f t="shared" si="47"/>
        <v>2796041.7173864208</v>
      </c>
      <c r="AN291" s="488">
        <f t="shared" si="47"/>
        <v>4173.1965931140585</v>
      </c>
      <c r="AO291" s="488">
        <f t="shared" si="47"/>
        <v>2040.2294455224301</v>
      </c>
      <c r="AP291" s="488">
        <f t="shared" si="47"/>
        <v>2801.2689182297649</v>
      </c>
      <c r="AQ291" s="488">
        <f t="shared" si="47"/>
        <v>16286.447199010263</v>
      </c>
      <c r="AR291" s="488">
        <f t="shared" si="47"/>
        <v>10201.147227612146</v>
      </c>
      <c r="AS291" s="488">
        <f t="shared" si="47"/>
        <v>11128.52424830416</v>
      </c>
      <c r="AT291" s="488">
        <f t="shared" si="47"/>
        <v>10201.147227612146</v>
      </c>
      <c r="AU291" s="488">
        <f t="shared" si="47"/>
        <v>890.28193986433291</v>
      </c>
      <c r="AV291" s="488">
        <f t="shared" si="47"/>
        <v>21026.394567772633</v>
      </c>
      <c r="AW291" s="488">
        <f t="shared" si="47"/>
        <v>4205.2789135545272</v>
      </c>
      <c r="AX291" s="488">
        <f t="shared" si="47"/>
        <v>2839.2344650648042</v>
      </c>
      <c r="AY291" s="488">
        <f t="shared" si="47"/>
        <v>0</v>
      </c>
      <c r="AZ291" s="488">
        <f t="shared" si="47"/>
        <v>0</v>
      </c>
      <c r="BA291" s="488">
        <f t="shared" si="47"/>
        <v>0</v>
      </c>
      <c r="BB291" s="488">
        <f t="shared" si="47"/>
        <v>0</v>
      </c>
      <c r="BC291" s="488">
        <f t="shared" si="47"/>
        <v>0</v>
      </c>
      <c r="BD291" s="488">
        <f t="shared" si="47"/>
        <v>0</v>
      </c>
      <c r="BE291" s="488">
        <f t="shared" si="47"/>
        <v>0</v>
      </c>
      <c r="BF291" s="488">
        <f t="shared" si="47"/>
        <v>0</v>
      </c>
      <c r="BG291" s="488">
        <f t="shared" si="47"/>
        <v>0</v>
      </c>
      <c r="BH291" s="32"/>
      <c r="BI291" s="488">
        <f>SUM(BI261:BI290)</f>
        <v>142003961.12674701</v>
      </c>
      <c r="BJ291" s="160"/>
      <c r="BK291" s="160"/>
    </row>
    <row r="292" spans="3:63">
      <c r="E292" s="460" t="str">
        <f>IF(ROUND(E291,0)=ROUND('7. Network costs'!$F$309,0),"OK", "ERROR")</f>
        <v>OK</v>
      </c>
      <c r="F292" s="460" t="str">
        <f>IF(ROUND(F291,0)=ROUND('7. Network costs'!$F$310,0),"OK", "ERROR")</f>
        <v>OK</v>
      </c>
      <c r="G292" s="460" t="str">
        <f>IF(ROUND(G291,0)=ROUND('7. Network costs'!$F$311,0),"OK", "ERROR")</f>
        <v>OK</v>
      </c>
      <c r="H292" s="460" t="str">
        <f>IF(ROUND(H291,0)=ROUND('7. Network costs'!$F$312,0),"OK", "ERROR")</f>
        <v>OK</v>
      </c>
      <c r="I292" s="460" t="str">
        <f>IF(ROUND(I291,0)=ROUND('7. Network costs'!$F$313,0),"OK", "ERROR")</f>
        <v>OK</v>
      </c>
      <c r="J292" s="460" t="str">
        <f>IF(ROUND(J291,0)=ROUND('7. Network costs'!$F$314,0),"OK", "ERROR")</f>
        <v>OK</v>
      </c>
      <c r="K292" s="460" t="str">
        <f>IF(ROUND(K291,0)=ROUND('7. Network costs'!$F$315,0),"OK", "ERROR")</f>
        <v>OK</v>
      </c>
      <c r="L292" s="460" t="str">
        <f>IF(ROUND(L291,0)=ROUND('7. Network costs'!$F$316,0),"OK", "ERROR")</f>
        <v>OK</v>
      </c>
      <c r="M292" s="460" t="str">
        <f>IF(ROUND(M291,0)=ROUND('7. Network costs'!$F$317,0),"OK", "ERROR")</f>
        <v>OK</v>
      </c>
      <c r="N292" s="460" t="str">
        <f>IF(ROUND(N291,0)=ROUND('7. Network costs'!$F$318,0),"OK", "ERROR")</f>
        <v>OK</v>
      </c>
      <c r="O292" s="460" t="str">
        <f>IF(ROUND(O291,0)=ROUND('7. Network costs'!$F$319,0),"OK", "ERROR")</f>
        <v>OK</v>
      </c>
      <c r="P292" s="460" t="str">
        <f>IF(ROUND(P291,0)=ROUND('7. Network costs'!$F$320,0),"OK", "ERROR")</f>
        <v>OK</v>
      </c>
      <c r="Q292" s="460" t="str">
        <f>IF(ROUND(Q291,0)=ROUND('7. Network costs'!$F$321,0),"OK", "ERROR")</f>
        <v>OK</v>
      </c>
      <c r="R292" s="460" t="str">
        <f>IF(ROUND(R291,0)=ROUND('7. Network costs'!$F$322,0),"OK", "ERROR")</f>
        <v>OK</v>
      </c>
      <c r="S292" s="460" t="str">
        <f>IF(ROUND(S291,0)=ROUND('7. Network costs'!$F$323,0),"OK", "ERROR")</f>
        <v>OK</v>
      </c>
      <c r="T292" s="460" t="str">
        <f>IF(ROUND(T291,0)=ROUND('7. Network costs'!$F$324,0),"OK", "ERROR")</f>
        <v>OK</v>
      </c>
      <c r="U292" s="460" t="str">
        <f>IF(ROUND(U291,0)=ROUND('7. Network costs'!$F$325,0),"OK", "ERROR")</f>
        <v>OK</v>
      </c>
      <c r="V292" s="460" t="str">
        <f>IF(ROUND(V291,0)=ROUND('7. Network costs'!$F$326,0),"OK", "ERROR")</f>
        <v>OK</v>
      </c>
      <c r="W292" s="460" t="str">
        <f>IF(ROUND(W291,0)=ROUND('7. Network costs'!$F$327,0),"OK", "ERROR")</f>
        <v>OK</v>
      </c>
      <c r="X292" s="460" t="str">
        <f>IF(ROUND(X291,0)=ROUND('7. Network costs'!$F$328,0),"OK", "ERROR")</f>
        <v>OK</v>
      </c>
      <c r="Y292" s="460" t="str">
        <f>IF(ROUND(Y291,0)=ROUND('7. Network costs'!$F$329,0),"OK", "ERROR")</f>
        <v>OK</v>
      </c>
      <c r="Z292" s="460" t="str">
        <f>IF(ROUND(Z291,0)=ROUND('7. Network costs'!$F$330,0),"OK", "ERROR")</f>
        <v>OK</v>
      </c>
      <c r="AA292" s="460" t="str">
        <f>IF(ROUND(AA291,0)=ROUND('7. Network costs'!$F$331,0),"OK", "ERROR")</f>
        <v>OK</v>
      </c>
      <c r="AB292" s="460" t="str">
        <f>IF(ROUND(AB291,0)=ROUND('7. Network costs'!$F$332,0),"OK", "ERROR")</f>
        <v>OK</v>
      </c>
      <c r="AC292" s="460" t="str">
        <f>IF(ROUND(AC291,0)=ROUND('7. Network costs'!$F$333,0),"OK", "ERROR")</f>
        <v>OK</v>
      </c>
      <c r="AD292" s="460" t="str">
        <f>IF(ROUND(AD291,0)=ROUND('7. Network costs'!$F$334,0),"OK", "ERROR")</f>
        <v>OK</v>
      </c>
      <c r="AE292" s="460" t="str">
        <f>IF(ROUND(AE291,0)=ROUND('7. Network costs'!$F$335,0),"OK", "ERROR")</f>
        <v>OK</v>
      </c>
      <c r="AF292" s="460" t="str">
        <f>IF(ROUND(AF291,0)=ROUND('7. Network costs'!$F$336,0),"OK", "ERROR")</f>
        <v>OK</v>
      </c>
      <c r="AG292" s="460" t="str">
        <f>IF(ROUND(AG291,0)=ROUND('7. Network costs'!$F$337,0),"OK", "ERROR")</f>
        <v>OK</v>
      </c>
      <c r="AH292" s="460" t="str">
        <f>IF(ROUND(AH291,0)=ROUND('7. Network costs'!$F$338,0),"OK", "ERROR")</f>
        <v>OK</v>
      </c>
      <c r="AI292" s="460" t="str">
        <f>IF(ROUND(AI291,0)=ROUND('7. Network costs'!$F$339,0),"OK", "ERROR")</f>
        <v>OK</v>
      </c>
      <c r="AJ292" s="460" t="str">
        <f>IF(ROUND(AJ291,0)=ROUND('7. Network costs'!$F$340,0),"OK", "ERROR")</f>
        <v>OK</v>
      </c>
      <c r="AK292" s="460" t="str">
        <f>IF(ROUND(AK291,0)=ROUND('7. Network costs'!$F$341,0),"OK", "ERROR")</f>
        <v>OK</v>
      </c>
      <c r="AL292" s="460" t="str">
        <f>IF(ROUND(AL291,0)=ROUND('7. Network costs'!$F$342,0),"OK", "ERROR")</f>
        <v>OK</v>
      </c>
      <c r="AM292" s="460" t="str">
        <f>IF(ROUND(AM291,0)=ROUND('7. Network costs'!$F$343,0),"OK", "ERROR")</f>
        <v>OK</v>
      </c>
      <c r="AN292" s="460" t="str">
        <f>IF(ROUND(AN291,0)=ROUND('7. Network costs'!$F$344,0),"OK", "ERROR")</f>
        <v>OK</v>
      </c>
      <c r="AO292" s="460" t="str">
        <f>IF(ROUND(AO291,0)=ROUND('7. Network costs'!$F$345,0),"OK", "ERROR")</f>
        <v>OK</v>
      </c>
      <c r="AP292" s="460" t="str">
        <f>IF(ROUND(AP291,0)=ROUND('7. Network costs'!$F$346,0),"OK", "ERROR")</f>
        <v>OK</v>
      </c>
      <c r="AQ292" s="460" t="str">
        <f>IF(ROUND(AQ291,0)=ROUND('7. Network costs'!$F$347,0),"OK", "ERROR")</f>
        <v>OK</v>
      </c>
      <c r="AR292" s="460" t="str">
        <f>IF(ROUND(AR291,0)=ROUND('7. Network costs'!$F$348,0),"OK", "ERROR")</f>
        <v>OK</v>
      </c>
      <c r="AS292" s="460" t="str">
        <f>IF(ROUND(AS291,0)=ROUND('7. Network costs'!$F$349,0),"OK", "ERROR")</f>
        <v>OK</v>
      </c>
      <c r="AT292" s="460" t="str">
        <f>IF(ROUND(AT291,0)=ROUND('7. Network costs'!$F$350,0),"OK", "ERROR")</f>
        <v>OK</v>
      </c>
      <c r="AU292" s="460" t="str">
        <f>IF(ROUND(AU291,0)=ROUND('7. Network costs'!$F$351,0),"OK", "ERROR")</f>
        <v>OK</v>
      </c>
      <c r="AV292" s="460" t="str">
        <f>IF(ROUND(AV291,0)=ROUND('7. Network costs'!$F$352,0),"OK", "ERROR")</f>
        <v>OK</v>
      </c>
      <c r="AW292" s="460" t="str">
        <f>IF(ROUND(AW291,0)=ROUND('7. Network costs'!$F$353,0),"OK", "ERROR")</f>
        <v>OK</v>
      </c>
      <c r="AX292" s="460" t="str">
        <f>IF(ROUND(AX291,0)=ROUND('7. Network costs'!$F$354,0),"OK", "ERROR")</f>
        <v>OK</v>
      </c>
      <c r="AY292" s="460" t="str">
        <f>IF(ROUND(AY291,0)=ROUND('7. Network costs'!$F$355,0),"OK", "ERROR")</f>
        <v>OK</v>
      </c>
      <c r="AZ292" s="460" t="str">
        <f>IF(ROUND(AZ291,0)=ROUND('7. Network costs'!$F$356,0),"OK", "ERROR")</f>
        <v>OK</v>
      </c>
      <c r="BA292" s="460" t="str">
        <f>IF(ROUND(BA291,0)=ROUND('7. Network costs'!$F$357,0),"OK", "ERROR")</f>
        <v>OK</v>
      </c>
      <c r="BB292" s="460" t="str">
        <f>IF(ROUND(BB291,0)=ROUND('7. Network costs'!$F$358,0),"OK", "ERROR")</f>
        <v>OK</v>
      </c>
      <c r="BC292" s="460" t="str">
        <f>IF(ROUND(BC291,0)=ROUND('7. Network costs'!$F$359,0),"OK", "ERROR")</f>
        <v>OK</v>
      </c>
      <c r="BD292" s="460" t="str">
        <f>IF(ROUND(BD291,0)=ROUND('7. Network costs'!$F$360,0),"OK", "ERROR")</f>
        <v>OK</v>
      </c>
      <c r="BE292" s="460" t="str">
        <f>IF(ROUND(BE291,0)=ROUND('7. Network costs'!$F$361,0),"OK", "ERROR")</f>
        <v>OK</v>
      </c>
      <c r="BF292" s="460" t="str">
        <f>IF(ROUND(BF291,0)=ROUND('7. Network costs'!$F$362,0),"OK", "ERROR")</f>
        <v>OK</v>
      </c>
      <c r="BG292" s="460" t="str">
        <f>IF(ROUND(BG291,0)=ROUND('7. Network costs'!$F$363,0),"OK", "ERROR")</f>
        <v>OK</v>
      </c>
      <c r="BI292" s="495" t="str">
        <f>IF(ROUND(BI291,0)=ROUND('7. Network costs'!F364,0),"Ok", "Not ok")</f>
        <v>Ok</v>
      </c>
    </row>
    <row r="293" spans="3:63">
      <c r="C293" s="223"/>
      <c r="D293" s="223"/>
      <c r="E293" s="223"/>
      <c r="F293" s="223"/>
      <c r="G293" s="223"/>
      <c r="H293" s="223"/>
      <c r="I293" s="223"/>
      <c r="J293" s="223"/>
      <c r="K293" s="223"/>
      <c r="L293" s="223"/>
      <c r="M293" s="223"/>
      <c r="N293" s="223"/>
      <c r="O293" s="223"/>
      <c r="P293" s="223"/>
      <c r="Q293" s="223"/>
      <c r="R293" s="223"/>
      <c r="S293" s="223"/>
      <c r="T293" s="223"/>
      <c r="U293" s="223"/>
      <c r="V293" s="223"/>
      <c r="W293" s="223"/>
      <c r="X293" s="223"/>
      <c r="Y293" s="223"/>
      <c r="Z293" s="223"/>
      <c r="AA293" s="223"/>
      <c r="AB293" s="223"/>
      <c r="AC293" s="223"/>
      <c r="AD293" s="223"/>
      <c r="AE293" s="223"/>
      <c r="AF293" s="223"/>
      <c r="AH293" s="223"/>
      <c r="BH293" s="223"/>
      <c r="BI293" s="223"/>
      <c r="BJ293" s="223"/>
      <c r="BK293" s="223"/>
    </row>
    <row r="294" spans="3:63" s="713" customFormat="1" ht="51">
      <c r="C294" s="705">
        <f>'C. Masterfiles'!D144</f>
        <v>2015</v>
      </c>
      <c r="D294" s="705" t="s">
        <v>285</v>
      </c>
      <c r="E294" s="705" t="str">
        <f t="shared" ref="E294:BG294" si="48">E259</f>
        <v>TRX</v>
      </c>
      <c r="F294" s="705" t="str">
        <f t="shared" si="48"/>
        <v>Radio</v>
      </c>
      <c r="G294" s="705" t="str">
        <f t="shared" si="48"/>
        <v>BTS</v>
      </c>
      <c r="H294" s="705" t="str">
        <f t="shared" si="48"/>
        <v>Node B</v>
      </c>
      <c r="I294" s="705" t="str">
        <f t="shared" si="48"/>
        <v>BSC</v>
      </c>
      <c r="J294" s="705" t="str">
        <f t="shared" si="48"/>
        <v>RNC</v>
      </c>
      <c r="K294" s="705" t="str">
        <f t="shared" si="48"/>
        <v>MSC</v>
      </c>
      <c r="L294" s="705" t="str">
        <f t="shared" si="48"/>
        <v>HLR</v>
      </c>
      <c r="M294" s="705" t="str">
        <f t="shared" si="48"/>
        <v>PPP</v>
      </c>
      <c r="N294" s="705" t="str">
        <f t="shared" si="48"/>
        <v>SMSG</v>
      </c>
      <c r="O294" s="705" t="str">
        <f t="shared" si="48"/>
        <v>SMSC</v>
      </c>
      <c r="P294" s="705" t="str">
        <f t="shared" si="48"/>
        <v>MMSC</v>
      </c>
      <c r="Q294" s="705" t="str">
        <f t="shared" si="48"/>
        <v>VMS</v>
      </c>
      <c r="R294" s="705" t="str">
        <f t="shared" si="48"/>
        <v>NMS</v>
      </c>
      <c r="S294" s="705" t="str">
        <f t="shared" si="48"/>
        <v>OSS</v>
      </c>
      <c r="T294" s="705" t="str">
        <f t="shared" si="48"/>
        <v>GPRS</v>
      </c>
      <c r="U294" s="705" t="str">
        <f t="shared" si="48"/>
        <v>BIL</v>
      </c>
      <c r="V294" s="705" t="str">
        <f t="shared" si="48"/>
        <v>IBIL</v>
      </c>
      <c r="W294" s="705" t="str">
        <f t="shared" si="48"/>
        <v>IGW</v>
      </c>
      <c r="X294" s="705" t="str">
        <f t="shared" si="48"/>
        <v>INT</v>
      </c>
      <c r="Y294" s="705" t="str">
        <f t="shared" si="48"/>
        <v>SGSN</v>
      </c>
      <c r="Z294" s="705" t="str">
        <f t="shared" si="48"/>
        <v>GGSN</v>
      </c>
      <c r="AA294" s="705" t="str">
        <f t="shared" si="48"/>
        <v>IN/NGN</v>
      </c>
      <c r="AB294" s="705" t="str">
        <f t="shared" si="48"/>
        <v>eNodeB</v>
      </c>
      <c r="AC294" s="705" t="str">
        <f t="shared" si="48"/>
        <v>eNodeB Radio</v>
      </c>
      <c r="AD294" s="705" t="str">
        <f t="shared" si="48"/>
        <v>OTHER</v>
      </c>
      <c r="AE294" s="705" t="str">
        <f t="shared" si="48"/>
        <v>OTHER</v>
      </c>
      <c r="AF294" s="705" t="str">
        <f t="shared" si="48"/>
        <v>OTHER</v>
      </c>
      <c r="AG294" s="705" t="str">
        <f t="shared" si="48"/>
        <v>OTHER</v>
      </c>
      <c r="AH294" s="705" t="str">
        <f t="shared" si="48"/>
        <v>OTHER</v>
      </c>
      <c r="AI294" s="705" t="str">
        <f t="shared" si="48"/>
        <v>BTS-BSC</v>
      </c>
      <c r="AJ294" s="705" t="str">
        <f t="shared" si="48"/>
        <v>Node B-RNC</v>
      </c>
      <c r="AK294" s="705" t="str">
        <f t="shared" si="48"/>
        <v>BSC-MSC</v>
      </c>
      <c r="AL294" s="705" t="str">
        <f t="shared" si="48"/>
        <v>RNC-MSC</v>
      </c>
      <c r="AM294" s="705" t="str">
        <f t="shared" si="48"/>
        <v>MSC-MSC</v>
      </c>
      <c r="AN294" s="705" t="str">
        <f t="shared" si="48"/>
        <v>MSC-PPP</v>
      </c>
      <c r="AO294" s="705" t="str">
        <f t="shared" si="48"/>
        <v>MSC-HLR</v>
      </c>
      <c r="AP294" s="705" t="str">
        <f t="shared" si="48"/>
        <v>MSC-SMS</v>
      </c>
      <c r="AQ294" s="705" t="str">
        <f t="shared" si="48"/>
        <v>MSC-MMS</v>
      </c>
      <c r="AR294" s="705" t="str">
        <f t="shared" si="48"/>
        <v>MSC-OSS</v>
      </c>
      <c r="AS294" s="705" t="str">
        <f t="shared" si="48"/>
        <v>MSC-GPRS</v>
      </c>
      <c r="AT294" s="705" t="str">
        <f t="shared" si="48"/>
        <v>MSC-BIL</v>
      </c>
      <c r="AU294" s="705" t="str">
        <f t="shared" si="48"/>
        <v>MSC-IBIL</v>
      </c>
      <c r="AV294" s="705" t="str">
        <f t="shared" si="48"/>
        <v>MSC-IGW</v>
      </c>
      <c r="AW294" s="705" t="str">
        <f t="shared" si="48"/>
        <v>MSC-INT</v>
      </c>
      <c r="AX294" s="705" t="str">
        <f t="shared" si="48"/>
        <v>MSC-IN/NGIN</v>
      </c>
      <c r="AY294" s="705" t="str">
        <f t="shared" si="48"/>
        <v>eNodeB-MSC</v>
      </c>
      <c r="AZ294" s="705" t="str">
        <f t="shared" si="48"/>
        <v>OTHER: complete as required</v>
      </c>
      <c r="BA294" s="705" t="str">
        <f t="shared" si="48"/>
        <v>OTHER: complete as required</v>
      </c>
      <c r="BB294" s="705" t="str">
        <f t="shared" si="48"/>
        <v>OTHER: complete as required</v>
      </c>
      <c r="BC294" s="705" t="str">
        <f t="shared" si="48"/>
        <v>OTHER: complete as required</v>
      </c>
      <c r="BD294" s="705" t="str">
        <f t="shared" si="48"/>
        <v>OTHER: complete as required</v>
      </c>
      <c r="BE294" s="705" t="str">
        <f t="shared" si="48"/>
        <v>OTHER: complete as required</v>
      </c>
      <c r="BF294" s="705" t="str">
        <f t="shared" si="48"/>
        <v>OTHER: complete as required</v>
      </c>
      <c r="BG294" s="705" t="str">
        <f t="shared" si="48"/>
        <v>OTHER: complete as required</v>
      </c>
      <c r="BH294" s="708"/>
      <c r="BI294" s="709" t="s">
        <v>426</v>
      </c>
      <c r="BJ294" s="709" t="s">
        <v>488</v>
      </c>
      <c r="BK294" s="709" t="s">
        <v>489</v>
      </c>
    </row>
    <row r="295" spans="3:63">
      <c r="C295" s="276"/>
      <c r="D295" s="276"/>
      <c r="E295" s="406" t="s">
        <v>258</v>
      </c>
      <c r="F295" s="406" t="s">
        <v>258</v>
      </c>
      <c r="G295" s="406" t="s">
        <v>258</v>
      </c>
      <c r="H295" s="406" t="s">
        <v>258</v>
      </c>
      <c r="I295" s="406" t="s">
        <v>258</v>
      </c>
      <c r="J295" s="406" t="s">
        <v>258</v>
      </c>
      <c r="K295" s="406" t="s">
        <v>258</v>
      </c>
      <c r="L295" s="406" t="s">
        <v>258</v>
      </c>
      <c r="M295" s="406" t="s">
        <v>258</v>
      </c>
      <c r="N295" s="406" t="s">
        <v>258</v>
      </c>
      <c r="O295" s="406" t="s">
        <v>258</v>
      </c>
      <c r="P295" s="406" t="s">
        <v>258</v>
      </c>
      <c r="Q295" s="406" t="s">
        <v>258</v>
      </c>
      <c r="R295" s="406" t="s">
        <v>258</v>
      </c>
      <c r="S295" s="406" t="s">
        <v>258</v>
      </c>
      <c r="T295" s="406" t="s">
        <v>258</v>
      </c>
      <c r="U295" s="406" t="s">
        <v>258</v>
      </c>
      <c r="V295" s="406" t="s">
        <v>258</v>
      </c>
      <c r="W295" s="406" t="s">
        <v>258</v>
      </c>
      <c r="X295" s="406" t="s">
        <v>258</v>
      </c>
      <c r="Y295" s="406" t="s">
        <v>258</v>
      </c>
      <c r="Z295" s="406" t="s">
        <v>258</v>
      </c>
      <c r="AA295" s="406" t="s">
        <v>258</v>
      </c>
      <c r="AB295" s="406" t="s">
        <v>258</v>
      </c>
      <c r="AC295" s="406" t="s">
        <v>258</v>
      </c>
      <c r="AD295" s="406" t="s">
        <v>258</v>
      </c>
      <c r="AE295" s="406" t="s">
        <v>258</v>
      </c>
      <c r="AF295" s="406" t="s">
        <v>258</v>
      </c>
      <c r="AG295" s="406" t="s">
        <v>258</v>
      </c>
      <c r="AH295" s="406" t="s">
        <v>258</v>
      </c>
      <c r="AI295" s="406" t="s">
        <v>258</v>
      </c>
      <c r="AJ295" s="406" t="s">
        <v>258</v>
      </c>
      <c r="AK295" s="406" t="s">
        <v>258</v>
      </c>
      <c r="AL295" s="406" t="s">
        <v>258</v>
      </c>
      <c r="AM295" s="406" t="s">
        <v>258</v>
      </c>
      <c r="AN295" s="406" t="s">
        <v>258</v>
      </c>
      <c r="AO295" s="406" t="s">
        <v>258</v>
      </c>
      <c r="AP295" s="406" t="s">
        <v>258</v>
      </c>
      <c r="AQ295" s="406" t="s">
        <v>258</v>
      </c>
      <c r="AR295" s="406" t="s">
        <v>258</v>
      </c>
      <c r="AS295" s="406" t="s">
        <v>258</v>
      </c>
      <c r="AT295" s="406" t="s">
        <v>258</v>
      </c>
      <c r="AU295" s="406" t="s">
        <v>258</v>
      </c>
      <c r="AV295" s="406" t="s">
        <v>258</v>
      </c>
      <c r="AW295" s="406" t="s">
        <v>258</v>
      </c>
      <c r="AX295" s="406" t="s">
        <v>258</v>
      </c>
      <c r="AY295" s="406" t="s">
        <v>258</v>
      </c>
      <c r="AZ295" s="406" t="s">
        <v>258</v>
      </c>
      <c r="BA295" s="406" t="s">
        <v>258</v>
      </c>
      <c r="BB295" s="406" t="s">
        <v>258</v>
      </c>
      <c r="BC295" s="406" t="s">
        <v>258</v>
      </c>
      <c r="BD295" s="406" t="s">
        <v>258</v>
      </c>
      <c r="BE295" s="406" t="s">
        <v>258</v>
      </c>
      <c r="BF295" s="406" t="s">
        <v>258</v>
      </c>
      <c r="BG295" s="406" t="s">
        <v>258</v>
      </c>
      <c r="BH295" s="321"/>
      <c r="BI295" s="407" t="str">
        <f>BI260</f>
        <v>Euro</v>
      </c>
      <c r="BJ295" s="407" t="str">
        <f>BJ260</f>
        <v>Millions</v>
      </c>
      <c r="BK295" s="407" t="str">
        <f>BK260</f>
        <v>Euro</v>
      </c>
    </row>
    <row r="296" spans="3:63">
      <c r="C296" s="256" t="str">
        <f t="shared" ref="C296:D325" si="49">C261</f>
        <v>S01</v>
      </c>
      <c r="D296" s="256" t="str">
        <f t="shared" si="49"/>
        <v>Повиквания в мрежата (On Net calls)</v>
      </c>
      <c r="E296" s="485">
        <f>'8. Routing factors'!E84*'7. Network costs'!$G$309</f>
        <v>11239488.725569049</v>
      </c>
      <c r="F296" s="485">
        <f>'8. Routing factors'!F84*'7. Network costs'!$G$310</f>
        <v>7746683.6736948146</v>
      </c>
      <c r="G296" s="485">
        <f>'8. Routing factors'!G84*'7. Network costs'!$G$311</f>
        <v>14593809.330713209</v>
      </c>
      <c r="H296" s="485">
        <f>'8. Routing factors'!H84*'7. Network costs'!$G$312</f>
        <v>4469290.3382226713</v>
      </c>
      <c r="I296" s="485">
        <f>'8. Routing factors'!I84*'7. Network costs'!$G$313</f>
        <v>14618480.355928434</v>
      </c>
      <c r="J296" s="485">
        <f>'8. Routing factors'!J84*'7. Network costs'!$G$314</f>
        <v>1008572.526647549</v>
      </c>
      <c r="K296" s="485">
        <f>'8. Routing factors'!K84*'7. Network costs'!$G$315</f>
        <v>324846.90687353694</v>
      </c>
      <c r="L296" s="485">
        <f>'8. Routing factors'!L84*'7. Network costs'!$G$316</f>
        <v>34007.604850320466</v>
      </c>
      <c r="M296" s="485">
        <f>'8. Routing factors'!M84*'7. Network costs'!$G$317</f>
        <v>1020228.1455096137</v>
      </c>
      <c r="N296" s="485">
        <f>'8. Routing factors'!N84*'7. Network costs'!$G$318</f>
        <v>0</v>
      </c>
      <c r="O296" s="485">
        <f>'8. Routing factors'!O84*'7. Network costs'!$G$319</f>
        <v>0</v>
      </c>
      <c r="P296" s="485">
        <f>'8. Routing factors'!P84*'7. Network costs'!$G$320</f>
        <v>0</v>
      </c>
      <c r="Q296" s="485">
        <f>'8. Routing factors'!Q84*'7. Network costs'!$G$321</f>
        <v>0</v>
      </c>
      <c r="R296" s="485">
        <f>'8. Routing factors'!R84*'7. Network costs'!$G$322</f>
        <v>181373.89253504248</v>
      </c>
      <c r="S296" s="485">
        <f>'8. Routing factors'!S84*'7. Network costs'!$G$323</f>
        <v>170038.02425160236</v>
      </c>
      <c r="T296" s="485">
        <f>'8. Routing factors'!T84*'7. Network costs'!$G$324</f>
        <v>0</v>
      </c>
      <c r="U296" s="485">
        <f>'8. Routing factors'!U84*'7. Network costs'!$G$325</f>
        <v>760962.39706398302</v>
      </c>
      <c r="V296" s="485">
        <f>'8. Routing factors'!V84*'7. Network costs'!$G$326</f>
        <v>0</v>
      </c>
      <c r="W296" s="485">
        <f>'8. Routing factors'!W84*'7. Network costs'!$G$327</f>
        <v>0</v>
      </c>
      <c r="X296" s="485">
        <f>'8. Routing factors'!X84*'7. Network costs'!$G$328</f>
        <v>0</v>
      </c>
      <c r="Y296" s="485">
        <f>'8. Routing factors'!Y84*'7. Network costs'!$G$329</f>
        <v>0</v>
      </c>
      <c r="Z296" s="485">
        <f>'8. Routing factors'!Z84*'7. Network costs'!$G$330</f>
        <v>0</v>
      </c>
      <c r="AA296" s="485">
        <f>'8. Routing factors'!AA84*'7. Network costs'!$G$331</f>
        <v>0</v>
      </c>
      <c r="AB296" s="485">
        <f>'8. Routing factors'!AB84*'7. Network costs'!$G$332</f>
        <v>630039.74670894409</v>
      </c>
      <c r="AC296" s="485">
        <f>'8. Routing factors'!AC84*'7. Network costs'!$G$333</f>
        <v>808120.73965651728</v>
      </c>
      <c r="AD296" s="485">
        <f>'8. Routing factors'!AD84*'7. Network costs'!$G$334</f>
        <v>0</v>
      </c>
      <c r="AE296" s="485">
        <f>'8. Routing factors'!AE84*'7. Network costs'!$G$335</f>
        <v>0</v>
      </c>
      <c r="AF296" s="485">
        <f>'8. Routing factors'!AF84*'7. Network costs'!$G$336</f>
        <v>0</v>
      </c>
      <c r="AG296" s="485">
        <f>'8. Routing factors'!AG84*'7. Network costs'!$G$337</f>
        <v>0</v>
      </c>
      <c r="AH296" s="485">
        <f>'8. Routing factors'!AH84*'7. Network costs'!$G$338</f>
        <v>0</v>
      </c>
      <c r="AI296" s="485">
        <f>'8. Routing factors'!AI84*'7. Network costs'!$G$339</f>
        <v>5647733.0807362488</v>
      </c>
      <c r="AJ296" s="485">
        <f>'8. Routing factors'!AJ84*'7. Network costs'!$G$340</f>
        <v>15917258.046085726</v>
      </c>
      <c r="AK296" s="485">
        <f>'8. Routing factors'!AK84*'7. Network costs'!$G$341</f>
        <v>5575983.5398546737</v>
      </c>
      <c r="AL296" s="485">
        <f>'8. Routing factors'!AL84*'7. Network costs'!$G$342</f>
        <v>1920929.0272873198</v>
      </c>
      <c r="AM296" s="485">
        <f>'8. Routing factors'!AM84*'7. Network costs'!$G$343</f>
        <v>2046367.0043586644</v>
      </c>
      <c r="AN296" s="485">
        <f>'8. Routing factors'!AN84*'7. Network costs'!$G$344</f>
        <v>1758.3316384787545</v>
      </c>
      <c r="AO296" s="485">
        <f>'8. Routing factors'!AO84*'7. Network costs'!$G$345</f>
        <v>859.6288010340578</v>
      </c>
      <c r="AP296" s="485">
        <f>'8. Routing factors'!AP84*'7. Network costs'!$G$346</f>
        <v>0</v>
      </c>
      <c r="AQ296" s="485">
        <f>'8. Routing factors'!AQ84*'7. Network costs'!$G$347</f>
        <v>0</v>
      </c>
      <c r="AR296" s="485">
        <f>'8. Routing factors'!AR84*'7. Network costs'!$G$348</f>
        <v>4298.1440051702893</v>
      </c>
      <c r="AS296" s="485">
        <f>'8. Routing factors'!AS84*'7. Network costs'!$G$349</f>
        <v>0</v>
      </c>
      <c r="AT296" s="485">
        <f>'8. Routing factors'!AT84*'7. Network costs'!$G$350</f>
        <v>4808.8155274330511</v>
      </c>
      <c r="AU296" s="485">
        <f>'8. Routing factors'!AU84*'7. Network costs'!$G$351</f>
        <v>0</v>
      </c>
      <c r="AV296" s="485">
        <f>'8. Routing factors'!AV84*'7. Network costs'!$G$352</f>
        <v>0</v>
      </c>
      <c r="AW296" s="485">
        <f>'8. Routing factors'!AW84*'7. Network costs'!$G$353</f>
        <v>0</v>
      </c>
      <c r="AX296" s="485">
        <f>'8. Routing factors'!AX84*'7. Network costs'!$G$354</f>
        <v>0</v>
      </c>
      <c r="AY296" s="485">
        <f>'8. Routing factors'!AY84*'7. Network costs'!$G$355</f>
        <v>0</v>
      </c>
      <c r="AZ296" s="485">
        <f>'8. Routing factors'!AZ84*'7. Network costs'!$G$356</f>
        <v>0</v>
      </c>
      <c r="BA296" s="485">
        <f>'8. Routing factors'!BA84*'7. Network costs'!$G$357</f>
        <v>0</v>
      </c>
      <c r="BB296" s="485">
        <f>'8. Routing factors'!BB84*'7. Network costs'!$G$358</f>
        <v>0</v>
      </c>
      <c r="BC296" s="485">
        <f>'8. Routing factors'!BC84*'7. Network costs'!$G$359</f>
        <v>0</v>
      </c>
      <c r="BD296" s="485">
        <f>'8. Routing factors'!BD84*'7. Network costs'!$G$360</f>
        <v>0</v>
      </c>
      <c r="BE296" s="485">
        <f>'8. Routing factors'!BE84*'7. Network costs'!$G$361</f>
        <v>0</v>
      </c>
      <c r="BF296" s="485">
        <f>'8. Routing factors'!BF84*'7. Network costs'!$G$362</f>
        <v>0</v>
      </c>
      <c r="BG296" s="485">
        <f>'8. Routing factors'!BG84*'7. Network costs'!$G$363</f>
        <v>0</v>
      </c>
      <c r="BH296" s="245"/>
      <c r="BI296" s="351">
        <f>SUM(E296:BG296)</f>
        <v>88725938.026520044</v>
      </c>
      <c r="BJ296" s="486">
        <f>'2. Traffic'!G207</f>
        <v>5100</v>
      </c>
      <c r="BK296" s="487">
        <f>IF(BI296=0,"",BI296/BJ296/1000000)</f>
        <v>1.7397242750298046E-2</v>
      </c>
    </row>
    <row r="297" spans="3:63">
      <c r="C297" s="256" t="str">
        <f t="shared" si="49"/>
        <v>S02</v>
      </c>
      <c r="D297" s="256" t="str">
        <f t="shared" si="49"/>
        <v>Изходящи повиквания към фиксирана линия (Outgoing Calls to Fixed Line)</v>
      </c>
      <c r="E297" s="485">
        <f>'8. Routing factors'!E85*'7. Network costs'!$G$309</f>
        <v>90339.472477544201</v>
      </c>
      <c r="F297" s="485">
        <f>'8. Routing factors'!F85*'7. Network costs'!$G$310</f>
        <v>62265.404914720588</v>
      </c>
      <c r="G297" s="485">
        <f>'8. Routing factors'!G85*'7. Network costs'!$G$311</f>
        <v>117300.4456488517</v>
      </c>
      <c r="H297" s="485">
        <f>'8. Routing factors'!H85*'7. Network costs'!$G$312</f>
        <v>35922.748922334053</v>
      </c>
      <c r="I297" s="485">
        <f>'8. Routing factors'!I85*'7. Network costs'!$G$313</f>
        <v>117498.74358373493</v>
      </c>
      <c r="J297" s="485">
        <f>'8. Routing factors'!J85*'7. Network costs'!$G$314</f>
        <v>8106.5884968064174</v>
      </c>
      <c r="K297" s="485">
        <f>'8. Routing factors'!K85*'7. Network costs'!$G$315</f>
        <v>3916.5257761444295</v>
      </c>
      <c r="L297" s="485">
        <f>'8. Routing factors'!L85*'7. Network costs'!$G$316</f>
        <v>546.68484615561192</v>
      </c>
      <c r="M297" s="485">
        <f>'8. Routing factors'!M85*'7. Network costs'!$G$317</f>
        <v>16400.545384668352</v>
      </c>
      <c r="N297" s="485">
        <f>'8. Routing factors'!N85*'7. Network costs'!$G$318</f>
        <v>0</v>
      </c>
      <c r="O297" s="485">
        <f>'8. Routing factors'!O85*'7. Network costs'!$G$319</f>
        <v>0</v>
      </c>
      <c r="P297" s="485">
        <f>'8. Routing factors'!P85*'7. Network costs'!$G$320</f>
        <v>0</v>
      </c>
      <c r="Q297" s="485">
        <f>'8. Routing factors'!Q85*'7. Network costs'!$G$321</f>
        <v>0</v>
      </c>
      <c r="R297" s="485">
        <f>'8. Routing factors'!R85*'7. Network costs'!$G$322</f>
        <v>2915.6525128299299</v>
      </c>
      <c r="S297" s="485">
        <f>'8. Routing factors'!S85*'7. Network costs'!$G$323</f>
        <v>2733.4242307780596</v>
      </c>
      <c r="T297" s="485">
        <f>'8. Routing factors'!T85*'7. Network costs'!$G$324</f>
        <v>0</v>
      </c>
      <c r="U297" s="485">
        <f>'8. Routing factors'!U85*'7. Network costs'!$G$325</f>
        <v>12232.752432878524</v>
      </c>
      <c r="V297" s="485">
        <f>'8. Routing factors'!V85*'7. Network costs'!$G$326</f>
        <v>0</v>
      </c>
      <c r="W297" s="485">
        <f>'8. Routing factors'!W85*'7. Network costs'!$G$327</f>
        <v>22798.255285362695</v>
      </c>
      <c r="X297" s="485">
        <f>'8. Routing factors'!X85*'7. Network costs'!$G$328</f>
        <v>0</v>
      </c>
      <c r="Y297" s="485">
        <f>'8. Routing factors'!Y85*'7. Network costs'!$G$329</f>
        <v>0</v>
      </c>
      <c r="Z297" s="485">
        <f>'8. Routing factors'!Z85*'7. Network costs'!$G$330</f>
        <v>0</v>
      </c>
      <c r="AA297" s="485">
        <f>'8. Routing factors'!AA85*'7. Network costs'!$G$331</f>
        <v>0</v>
      </c>
      <c r="AB297" s="485">
        <f>'8. Routing factors'!AB85*'7. Network costs'!$G$332</f>
        <v>5064.0611639289555</v>
      </c>
      <c r="AC297" s="485">
        <f>'8. Routing factors'!AC85*'7. Network costs'!$G$333</f>
        <v>6495.4201299789456</v>
      </c>
      <c r="AD297" s="485">
        <f>'8. Routing factors'!AD85*'7. Network costs'!$G$334</f>
        <v>0</v>
      </c>
      <c r="AE297" s="485">
        <f>'8. Routing factors'!AE85*'7. Network costs'!$G$335</f>
        <v>0</v>
      </c>
      <c r="AF297" s="485">
        <f>'8. Routing factors'!AF85*'7. Network costs'!$G$336</f>
        <v>0</v>
      </c>
      <c r="AG297" s="485">
        <f>'8. Routing factors'!AG85*'7. Network costs'!$G$337</f>
        <v>0</v>
      </c>
      <c r="AH297" s="485">
        <f>'8. Routing factors'!AH85*'7. Network costs'!$G$338</f>
        <v>0</v>
      </c>
      <c r="AI297" s="485">
        <f>'8. Routing factors'!AI85*'7. Network costs'!$G$339</f>
        <v>45394.700743547968</v>
      </c>
      <c r="AJ297" s="485">
        <f>'8. Routing factors'!AJ85*'7. Network costs'!$G$340</f>
        <v>127937.90983579884</v>
      </c>
      <c r="AK297" s="485">
        <f>'8. Routing factors'!AK85*'7. Network costs'!$G$341</f>
        <v>44818.000518830282</v>
      </c>
      <c r="AL297" s="485">
        <f>'8. Routing factors'!AL85*'7. Network costs'!$G$342</f>
        <v>15439.822862863592</v>
      </c>
      <c r="AM297" s="485">
        <f>'8. Routing factors'!AM85*'7. Network costs'!$G$343</f>
        <v>16448.053837951993</v>
      </c>
      <c r="AN297" s="485">
        <f>'8. Routing factors'!AN85*'7. Network costs'!$G$344</f>
        <v>28.265832466094555</v>
      </c>
      <c r="AO297" s="485">
        <f>'8. Routing factors'!AO85*'7. Network costs'!$G$345</f>
        <v>13.81885142786845</v>
      </c>
      <c r="AP297" s="485">
        <f>'8. Routing factors'!AP85*'7. Network costs'!$G$346</f>
        <v>0</v>
      </c>
      <c r="AQ297" s="485">
        <f>'8. Routing factors'!AQ85*'7. Network costs'!$G$347</f>
        <v>0</v>
      </c>
      <c r="AR297" s="485">
        <f>'8. Routing factors'!AR85*'7. Network costs'!$G$348</f>
        <v>69.094257139342261</v>
      </c>
      <c r="AS297" s="485">
        <f>'8. Routing factors'!AS85*'7. Network costs'!$G$349</f>
        <v>0</v>
      </c>
      <c r="AT297" s="485">
        <f>'8. Routing factors'!AT85*'7. Network costs'!$G$350</f>
        <v>77.303491039025104</v>
      </c>
      <c r="AU297" s="485">
        <f>'8. Routing factors'!AU85*'7. Network costs'!$G$351</f>
        <v>0</v>
      </c>
      <c r="AV297" s="485">
        <f>'8. Routing factors'!AV85*'7. Network costs'!$G$352</f>
        <v>576.28395010123825</v>
      </c>
      <c r="AW297" s="485">
        <f>'8. Routing factors'!AW85*'7. Network costs'!$G$353</f>
        <v>0</v>
      </c>
      <c r="AX297" s="485">
        <f>'8. Routing factors'!AX85*'7. Network costs'!$G$354</f>
        <v>0</v>
      </c>
      <c r="AY297" s="485">
        <f>'8. Routing factors'!AY85*'7. Network costs'!$G$355</f>
        <v>0</v>
      </c>
      <c r="AZ297" s="485">
        <f>'8. Routing factors'!AZ85*'7. Network costs'!$G$356</f>
        <v>0</v>
      </c>
      <c r="BA297" s="485">
        <f>'8. Routing factors'!BA85*'7. Network costs'!$G$357</f>
        <v>0</v>
      </c>
      <c r="BB297" s="485">
        <f>'8. Routing factors'!BB85*'7. Network costs'!$G$358</f>
        <v>0</v>
      </c>
      <c r="BC297" s="485">
        <f>'8. Routing factors'!BC85*'7. Network costs'!$G$359</f>
        <v>0</v>
      </c>
      <c r="BD297" s="485">
        <f>'8. Routing factors'!BD85*'7. Network costs'!$G$360</f>
        <v>0</v>
      </c>
      <c r="BE297" s="485">
        <f>'8. Routing factors'!BE85*'7. Network costs'!$G$361</f>
        <v>0</v>
      </c>
      <c r="BF297" s="485">
        <f>'8. Routing factors'!BF85*'7. Network costs'!$G$362</f>
        <v>0</v>
      </c>
      <c r="BG297" s="485">
        <f>'8. Routing factors'!BG85*'7. Network costs'!$G$363</f>
        <v>0</v>
      </c>
      <c r="BH297" s="245"/>
      <c r="BI297" s="351">
        <f t="shared" ref="BI297:BI325" si="50">SUM(E297:BG297)</f>
        <v>755339.97998788359</v>
      </c>
      <c r="BJ297" s="486">
        <f>'2. Traffic'!G208</f>
        <v>102</v>
      </c>
      <c r="BK297" s="487">
        <f t="shared" ref="BK297:BK325" si="51">IF(BI297=0,"",BI297/BJ297/1000000)</f>
        <v>7.4052939214498395E-3</v>
      </c>
    </row>
    <row r="298" spans="3:63">
      <c r="C298" s="256" t="str">
        <f t="shared" si="49"/>
        <v>S03</v>
      </c>
      <c r="D298" s="256" t="str">
        <f t="shared" si="49"/>
        <v>Изходящи повиквания към други мобилни мрежи (Outgoing Calls to Other Mobile)</v>
      </c>
      <c r="E298" s="485">
        <f>'8. Routing factors'!E86*'7. Network costs'!$G$309</f>
        <v>931123.70608702302</v>
      </c>
      <c r="F298" s="485">
        <f>'8. Routing factors'!F86*'7. Network costs'!$G$310</f>
        <v>641765.91909605335</v>
      </c>
      <c r="G298" s="485">
        <f>'8. Routing factors'!G86*'7. Network costs'!$G$311</f>
        <v>1209008.8937077585</v>
      </c>
      <c r="H298" s="485">
        <f>'8. Routing factors'!H86*'7. Network costs'!$G$312</f>
        <v>370253.69079625339</v>
      </c>
      <c r="I298" s="485">
        <f>'8. Routing factors'!I86*'7. Network costs'!$G$313</f>
        <v>1211052.7390277958</v>
      </c>
      <c r="J298" s="485">
        <f>'8. Routing factors'!J86*'7. Network costs'!$G$314</f>
        <v>83554.137719202365</v>
      </c>
      <c r="K298" s="485">
        <f>'8. Routing factors'!K86*'7. Network costs'!$G$315</f>
        <v>40367.404144134642</v>
      </c>
      <c r="L298" s="485">
        <f>'8. Routing factors'!L86*'7. Network costs'!$G$316</f>
        <v>5634.649019458885</v>
      </c>
      <c r="M298" s="485">
        <f>'8. Routing factors'!M86*'7. Network costs'!$G$317</f>
        <v>169039.47058376652</v>
      </c>
      <c r="N298" s="485">
        <f>'8. Routing factors'!N86*'7. Network costs'!$G$318</f>
        <v>0</v>
      </c>
      <c r="O298" s="485">
        <f>'8. Routing factors'!O86*'7. Network costs'!$G$319</f>
        <v>0</v>
      </c>
      <c r="P298" s="485">
        <f>'8. Routing factors'!P86*'7. Network costs'!$G$320</f>
        <v>0</v>
      </c>
      <c r="Q298" s="485">
        <f>'8. Routing factors'!Q86*'7. Network costs'!$G$321</f>
        <v>0</v>
      </c>
      <c r="R298" s="485">
        <f>'8. Routing factors'!R86*'7. Network costs'!$G$322</f>
        <v>30051.461437114052</v>
      </c>
      <c r="S298" s="485">
        <f>'8. Routing factors'!S86*'7. Network costs'!$G$323</f>
        <v>28173.245097294428</v>
      </c>
      <c r="T298" s="485">
        <f>'8. Routing factors'!T86*'7. Network costs'!$G$324</f>
        <v>0</v>
      </c>
      <c r="U298" s="485">
        <f>'8. Routing factors'!U86*'7. Network costs'!$G$325</f>
        <v>126082.27022554484</v>
      </c>
      <c r="V298" s="485">
        <f>'8. Routing factors'!V86*'7. Network costs'!$G$326</f>
        <v>0</v>
      </c>
      <c r="W298" s="485">
        <f>'8. Routing factors'!W86*'7. Network costs'!$G$327</f>
        <v>234980.29567199037</v>
      </c>
      <c r="X298" s="485">
        <f>'8. Routing factors'!X86*'7. Network costs'!$G$328</f>
        <v>0</v>
      </c>
      <c r="Y298" s="485">
        <f>'8. Routing factors'!Y86*'7. Network costs'!$G$329</f>
        <v>0</v>
      </c>
      <c r="Z298" s="485">
        <f>'8. Routing factors'!Z86*'7. Network costs'!$G$330</f>
        <v>0</v>
      </c>
      <c r="AA298" s="485">
        <f>'8. Routing factors'!AA86*'7. Network costs'!$G$331</f>
        <v>0</v>
      </c>
      <c r="AB298" s="485">
        <f>'8. Routing factors'!AB86*'7. Network costs'!$G$332</f>
        <v>52194.984866454397</v>
      </c>
      <c r="AC298" s="485">
        <f>'8. Routing factors'!AC86*'7. Network costs'!$G$333</f>
        <v>66947.918757458072</v>
      </c>
      <c r="AD298" s="485">
        <f>'8. Routing factors'!AD86*'7. Network costs'!$G$334</f>
        <v>0</v>
      </c>
      <c r="AE298" s="485">
        <f>'8. Routing factors'!AE86*'7. Network costs'!$G$335</f>
        <v>0</v>
      </c>
      <c r="AF298" s="485">
        <f>'8. Routing factors'!AF86*'7. Network costs'!$G$336</f>
        <v>0</v>
      </c>
      <c r="AG298" s="485">
        <f>'8. Routing factors'!AG86*'7. Network costs'!$G$337</f>
        <v>0</v>
      </c>
      <c r="AH298" s="485">
        <f>'8. Routing factors'!AH86*'7. Network costs'!$G$338</f>
        <v>0</v>
      </c>
      <c r="AI298" s="485">
        <f>'8. Routing factors'!AI86*'7. Network costs'!$G$339</f>
        <v>467880.54915364221</v>
      </c>
      <c r="AJ298" s="485">
        <f>'8. Routing factors'!AJ86*'7. Network costs'!$G$340</f>
        <v>1318648.6204571065</v>
      </c>
      <c r="AK298" s="485">
        <f>'8. Routing factors'!AK86*'7. Network costs'!$G$341</f>
        <v>461936.5333672557</v>
      </c>
      <c r="AL298" s="485">
        <f>'8. Routing factors'!AL86*'7. Network costs'!$G$342</f>
        <v>159137.35924205507</v>
      </c>
      <c r="AM298" s="485">
        <f>'8. Routing factors'!AM86*'7. Network costs'!$G$343</f>
        <v>169529.13745782227</v>
      </c>
      <c r="AN298" s="485">
        <f>'8. Routing factors'!AN86*'7. Network costs'!$G$344</f>
        <v>291.33429673288168</v>
      </c>
      <c r="AO298" s="485">
        <f>'8. Routing factors'!AO86*'7. Network costs'!$G$345</f>
        <v>142.43010062496438</v>
      </c>
      <c r="AP298" s="485">
        <f>'8. Routing factors'!AP86*'7. Network costs'!$G$346</f>
        <v>0</v>
      </c>
      <c r="AQ298" s="485">
        <f>'8. Routing factors'!AQ86*'7. Network costs'!$G$347</f>
        <v>0</v>
      </c>
      <c r="AR298" s="485">
        <f>'8. Routing factors'!AR86*'7. Network costs'!$G$348</f>
        <v>712.15050312482197</v>
      </c>
      <c r="AS298" s="485">
        <f>'8. Routing factors'!AS86*'7. Network costs'!$G$349</f>
        <v>0</v>
      </c>
      <c r="AT298" s="485">
        <f>'8. Routing factors'!AT86*'7. Network costs'!$G$350</f>
        <v>796.76260106139068</v>
      </c>
      <c r="AU298" s="485">
        <f>'8. Routing factors'!AU86*'7. Network costs'!$G$351</f>
        <v>0</v>
      </c>
      <c r="AV298" s="485">
        <f>'8. Routing factors'!AV86*'7. Network costs'!$G$352</f>
        <v>5939.7252680450983</v>
      </c>
      <c r="AW298" s="485">
        <f>'8. Routing factors'!AW86*'7. Network costs'!$G$353</f>
        <v>0</v>
      </c>
      <c r="AX298" s="485">
        <f>'8. Routing factors'!AX86*'7. Network costs'!$G$354</f>
        <v>0</v>
      </c>
      <c r="AY298" s="485">
        <f>'8. Routing factors'!AY86*'7. Network costs'!$G$355</f>
        <v>0</v>
      </c>
      <c r="AZ298" s="485">
        <f>'8. Routing factors'!AZ86*'7. Network costs'!$G$356</f>
        <v>0</v>
      </c>
      <c r="BA298" s="485">
        <f>'8. Routing factors'!BA86*'7. Network costs'!$G$357</f>
        <v>0</v>
      </c>
      <c r="BB298" s="485">
        <f>'8. Routing factors'!BB86*'7. Network costs'!$G$358</f>
        <v>0</v>
      </c>
      <c r="BC298" s="485">
        <f>'8. Routing factors'!BC86*'7. Network costs'!$G$359</f>
        <v>0</v>
      </c>
      <c r="BD298" s="485">
        <f>'8. Routing factors'!BD86*'7. Network costs'!$G$360</f>
        <v>0</v>
      </c>
      <c r="BE298" s="485">
        <f>'8. Routing factors'!BE86*'7. Network costs'!$G$361</f>
        <v>0</v>
      </c>
      <c r="BF298" s="485">
        <f>'8. Routing factors'!BF86*'7. Network costs'!$G$362</f>
        <v>0</v>
      </c>
      <c r="BG298" s="485">
        <f>'8. Routing factors'!BG86*'7. Network costs'!$G$363</f>
        <v>0</v>
      </c>
      <c r="BH298" s="245"/>
      <c r="BI298" s="351">
        <f t="shared" si="50"/>
        <v>7785245.3886847747</v>
      </c>
      <c r="BJ298" s="486">
        <f>'2. Traffic'!G209</f>
        <v>1020</v>
      </c>
      <c r="BK298" s="487">
        <f t="shared" si="51"/>
        <v>7.6325935183184064E-3</v>
      </c>
    </row>
    <row r="299" spans="3:63">
      <c r="C299" s="256" t="str">
        <f t="shared" si="49"/>
        <v>S04</v>
      </c>
      <c r="D299" s="256" t="str">
        <f t="shared" si="49"/>
        <v>Изходящи международни повиквания (Outgoing Calls to International)</v>
      </c>
      <c r="E299" s="485">
        <f>'8. Routing factors'!E87*'7. Network costs'!$G$309</f>
        <v>45024.794123635438</v>
      </c>
      <c r="F299" s="485">
        <f>'8. Routing factors'!F87*'7. Network costs'!$G$310</f>
        <v>31032.802831641053</v>
      </c>
      <c r="G299" s="485">
        <f>'8. Routing factors'!G87*'7. Network costs'!$G$311</f>
        <v>58462.024086570214</v>
      </c>
      <c r="H299" s="485">
        <f>'8. Routing factors'!H87*'7. Network costs'!$G$312</f>
        <v>17903.739420054506</v>
      </c>
      <c r="I299" s="485">
        <f>'8. Routing factors'!I87*'7. Network costs'!$G$313</f>
        <v>58560.854901588296</v>
      </c>
      <c r="J299" s="485">
        <f>'8. Routing factors'!J87*'7. Network costs'!$G$314</f>
        <v>4040.2879063132464</v>
      </c>
      <c r="K299" s="485">
        <f>'8. Routing factors'!K87*'7. Network costs'!$G$315</f>
        <v>1951.9791505827939</v>
      </c>
      <c r="L299" s="485">
        <f>'8. Routing factors'!L87*'7. Network costs'!$G$316</f>
        <v>272.4653130422713</v>
      </c>
      <c r="M299" s="485">
        <f>'8. Routing factors'!M87*'7. Network costs'!$G$317</f>
        <v>8173.9593912681376</v>
      </c>
      <c r="N299" s="485">
        <f>'8. Routing factors'!N87*'7. Network costs'!$G$318</f>
        <v>0</v>
      </c>
      <c r="O299" s="485">
        <f>'8. Routing factors'!O87*'7. Network costs'!$G$319</f>
        <v>0</v>
      </c>
      <c r="P299" s="485">
        <f>'8. Routing factors'!P87*'7. Network costs'!$G$320</f>
        <v>0</v>
      </c>
      <c r="Q299" s="485">
        <f>'8. Routing factors'!Q87*'7. Network costs'!$G$321</f>
        <v>0</v>
      </c>
      <c r="R299" s="485">
        <f>'8. Routing factors'!R87*'7. Network costs'!$G$322</f>
        <v>1453.1483362254471</v>
      </c>
      <c r="S299" s="485">
        <f>'8. Routing factors'!S87*'7. Network costs'!$G$323</f>
        <v>1362.3265652113569</v>
      </c>
      <c r="T299" s="485">
        <f>'8. Routing factors'!T87*'7. Network costs'!$G$324</f>
        <v>0</v>
      </c>
      <c r="U299" s="485">
        <f>'8. Routing factors'!U87*'7. Network costs'!$G$325</f>
        <v>6096.749789995325</v>
      </c>
      <c r="V299" s="485">
        <f>'8. Routing factors'!V87*'7. Network costs'!$G$326</f>
        <v>0</v>
      </c>
      <c r="W299" s="485">
        <f>'8. Routing factors'!W87*'7. Network costs'!$G$327</f>
        <v>0</v>
      </c>
      <c r="X299" s="485">
        <f>'8. Routing factors'!X87*'7. Network costs'!$G$328</f>
        <v>6305.8248923180445</v>
      </c>
      <c r="Y299" s="485">
        <f>'8. Routing factors'!Y87*'7. Network costs'!$G$329</f>
        <v>0</v>
      </c>
      <c r="Z299" s="485">
        <f>'8. Routing factors'!Z87*'7. Network costs'!$G$330</f>
        <v>0</v>
      </c>
      <c r="AA299" s="485">
        <f>'8. Routing factors'!AA87*'7. Network costs'!$G$331</f>
        <v>0</v>
      </c>
      <c r="AB299" s="485">
        <f>'8. Routing factors'!AB87*'7. Network costs'!$G$332</f>
        <v>2523.9057200834905</v>
      </c>
      <c r="AC299" s="485">
        <f>'8. Routing factors'!AC87*'7. Network costs'!$G$333</f>
        <v>3237.2887075637423</v>
      </c>
      <c r="AD299" s="485">
        <f>'8. Routing factors'!AD87*'7. Network costs'!$G$334</f>
        <v>0</v>
      </c>
      <c r="AE299" s="485">
        <f>'8. Routing factors'!AE87*'7. Network costs'!$G$335</f>
        <v>0</v>
      </c>
      <c r="AF299" s="485">
        <f>'8. Routing factors'!AF87*'7. Network costs'!$G$336</f>
        <v>0</v>
      </c>
      <c r="AG299" s="485">
        <f>'8. Routing factors'!AG87*'7. Network costs'!$G$337</f>
        <v>0</v>
      </c>
      <c r="AH299" s="485">
        <f>'8. Routing factors'!AH87*'7. Network costs'!$G$338</f>
        <v>0</v>
      </c>
      <c r="AI299" s="485">
        <f>'8. Routing factors'!AI87*'7. Network costs'!$G$339</f>
        <v>22624.518377504799</v>
      </c>
      <c r="AJ299" s="485">
        <f>'8. Routing factors'!AJ87*'7. Network costs'!$G$340</f>
        <v>63763.689259940496</v>
      </c>
      <c r="AK299" s="485">
        <f>'8. Routing factors'!AK87*'7. Network costs'!$G$341</f>
        <v>22337.093532341769</v>
      </c>
      <c r="AL299" s="485">
        <f>'8. Routing factors'!AL87*'7. Network costs'!$G$342</f>
        <v>7695.139529164654</v>
      </c>
      <c r="AM299" s="485">
        <f>'8. Routing factors'!AM87*'7. Network costs'!$G$343</f>
        <v>8197.6373945768246</v>
      </c>
      <c r="AN299" s="485">
        <f>'8. Routing factors'!AN87*'7. Network costs'!$G$344</f>
        <v>14.087566072908222</v>
      </c>
      <c r="AO299" s="485">
        <f>'8. Routing factors'!AO87*'7. Network costs'!$G$345</f>
        <v>6.88725452453291</v>
      </c>
      <c r="AP299" s="485">
        <f>'8. Routing factors'!AP87*'7. Network costs'!$G$346</f>
        <v>0</v>
      </c>
      <c r="AQ299" s="485">
        <f>'8. Routing factors'!AQ87*'7. Network costs'!$G$347</f>
        <v>0</v>
      </c>
      <c r="AR299" s="485">
        <f>'8. Routing factors'!AR87*'7. Network costs'!$G$348</f>
        <v>34.436272622664546</v>
      </c>
      <c r="AS299" s="485">
        <f>'8. Routing factors'!AS87*'7. Network costs'!$G$349</f>
        <v>0</v>
      </c>
      <c r="AT299" s="485">
        <f>'8. Routing factors'!AT87*'7. Network costs'!$G$350</f>
        <v>38.527718544466516</v>
      </c>
      <c r="AU299" s="485">
        <f>'8. Routing factors'!AU87*'7. Network costs'!$G$351</f>
        <v>0</v>
      </c>
      <c r="AV299" s="485">
        <f>'8. Routing factors'!AV87*'7. Network costs'!$G$352</f>
        <v>0</v>
      </c>
      <c r="AW299" s="485">
        <f>'8. Routing factors'!AW87*'7. Network costs'!$G$353</f>
        <v>398.48944931379049</v>
      </c>
      <c r="AX299" s="485">
        <f>'8. Routing factors'!AX87*'7. Network costs'!$G$354</f>
        <v>0</v>
      </c>
      <c r="AY299" s="485">
        <f>'8. Routing factors'!AY87*'7. Network costs'!$G$355</f>
        <v>0</v>
      </c>
      <c r="AZ299" s="485">
        <f>'8. Routing factors'!AZ87*'7. Network costs'!$G$356</f>
        <v>0</v>
      </c>
      <c r="BA299" s="485">
        <f>'8. Routing factors'!BA87*'7. Network costs'!$G$357</f>
        <v>0</v>
      </c>
      <c r="BB299" s="485">
        <f>'8. Routing factors'!BB87*'7. Network costs'!$G$358</f>
        <v>0</v>
      </c>
      <c r="BC299" s="485">
        <f>'8. Routing factors'!BC87*'7. Network costs'!$G$359</f>
        <v>0</v>
      </c>
      <c r="BD299" s="485">
        <f>'8. Routing factors'!BD87*'7. Network costs'!$G$360</f>
        <v>0</v>
      </c>
      <c r="BE299" s="485">
        <f>'8. Routing factors'!BE87*'7. Network costs'!$G$361</f>
        <v>0</v>
      </c>
      <c r="BF299" s="485">
        <f>'8. Routing factors'!BF87*'7. Network costs'!$G$362</f>
        <v>0</v>
      </c>
      <c r="BG299" s="485">
        <f>'8. Routing factors'!BG87*'7. Network costs'!$G$363</f>
        <v>0</v>
      </c>
      <c r="BH299" s="245"/>
      <c r="BI299" s="351">
        <f t="shared" si="50"/>
        <v>371512.65749070019</v>
      </c>
      <c r="BJ299" s="486">
        <f>'2. Traffic'!G210</f>
        <v>51</v>
      </c>
      <c r="BK299" s="487">
        <f t="shared" si="51"/>
        <v>7.2845619115823566E-3</v>
      </c>
    </row>
    <row r="300" spans="3:63">
      <c r="C300" s="256" t="str">
        <f t="shared" si="49"/>
        <v>S05</v>
      </c>
      <c r="D300" s="256" t="str">
        <f t="shared" si="49"/>
        <v>Входящи повиквания от фиксирана линия (Incoming calls from fixed)</v>
      </c>
      <c r="E300" s="485">
        <f>'8. Routing factors'!E88*'7. Network costs'!$G$309</f>
        <v>45431.792554814696</v>
      </c>
      <c r="F300" s="485">
        <f>'8. Routing factors'!F88*'7. Network costs'!$G$310</f>
        <v>31313.321650514295</v>
      </c>
      <c r="G300" s="485">
        <f>'8. Routing factors'!G88*'7. Network costs'!$G$311</f>
        <v>58990.487404391533</v>
      </c>
      <c r="H300" s="485">
        <f>'8. Routing factors'!H88*'7. Network costs'!$G$312</f>
        <v>18065.579001956765</v>
      </c>
      <c r="I300" s="485">
        <f>'8. Routing factors'!I88*'7. Network costs'!$G$313</f>
        <v>59090.211593548185</v>
      </c>
      <c r="J300" s="485">
        <f>'8. Routing factors'!J88*'7. Network costs'!$G$314</f>
        <v>4076.8098021128499</v>
      </c>
      <c r="K300" s="485">
        <f>'8. Routing factors'!K88*'7. Network costs'!$G$315</f>
        <v>1969.6239275872219</v>
      </c>
      <c r="L300" s="485">
        <f>'8. Routing factors'!L88*'7. Network costs'!$G$316</f>
        <v>274.92824390330901</v>
      </c>
      <c r="M300" s="485">
        <f>'8. Routing factors'!M88*'7. Network costs'!$G$317</f>
        <v>8247.8473170992693</v>
      </c>
      <c r="N300" s="485">
        <f>'8. Routing factors'!N88*'7. Network costs'!$G$318</f>
        <v>0</v>
      </c>
      <c r="O300" s="485">
        <f>'8. Routing factors'!O88*'7. Network costs'!$G$319</f>
        <v>0</v>
      </c>
      <c r="P300" s="485">
        <f>'8. Routing factors'!P88*'7. Network costs'!$G$320</f>
        <v>0</v>
      </c>
      <c r="Q300" s="485">
        <f>'8. Routing factors'!Q88*'7. Network costs'!$G$321</f>
        <v>0</v>
      </c>
      <c r="R300" s="485">
        <f>'8. Routing factors'!R88*'7. Network costs'!$G$322</f>
        <v>1466.2839674843146</v>
      </c>
      <c r="S300" s="485">
        <f>'8. Routing factors'!S88*'7. Network costs'!$G$323</f>
        <v>1374.6412195165451</v>
      </c>
      <c r="T300" s="485">
        <f>'8. Routing factors'!T88*'7. Network costs'!$G$324</f>
        <v>0</v>
      </c>
      <c r="U300" s="485">
        <f>'8. Routing factors'!U88*'7. Network costs'!$G$325</f>
        <v>0</v>
      </c>
      <c r="V300" s="485">
        <f>'8. Routing factors'!V88*'7. Network costs'!$G$326</f>
        <v>16568.981358243749</v>
      </c>
      <c r="W300" s="485">
        <f>'8. Routing factors'!W88*'7. Network costs'!$G$327</f>
        <v>11465.260714177484</v>
      </c>
      <c r="X300" s="485">
        <f>'8. Routing factors'!X88*'7. Network costs'!$G$328</f>
        <v>0</v>
      </c>
      <c r="Y300" s="485">
        <f>'8. Routing factors'!Y88*'7. Network costs'!$G$329</f>
        <v>0</v>
      </c>
      <c r="Z300" s="485">
        <f>'8. Routing factors'!Z88*'7. Network costs'!$G$330</f>
        <v>0</v>
      </c>
      <c r="AA300" s="485">
        <f>'8. Routing factors'!AA88*'7. Network costs'!$G$331</f>
        <v>0</v>
      </c>
      <c r="AB300" s="485">
        <f>'8. Routing factors'!AB88*'7. Network costs'!$G$332</f>
        <v>2546.7203867246667</v>
      </c>
      <c r="AC300" s="485">
        <f>'8. Routing factors'!AC88*'7. Network costs'!$G$333</f>
        <v>3266.551949093172</v>
      </c>
      <c r="AD300" s="485">
        <f>'8. Routing factors'!AD88*'7. Network costs'!$G$334</f>
        <v>0</v>
      </c>
      <c r="AE300" s="485">
        <f>'8. Routing factors'!AE88*'7. Network costs'!$G$335</f>
        <v>0</v>
      </c>
      <c r="AF300" s="485">
        <f>'8. Routing factors'!AF88*'7. Network costs'!$G$336</f>
        <v>0</v>
      </c>
      <c r="AG300" s="485">
        <f>'8. Routing factors'!AG88*'7. Network costs'!$G$337</f>
        <v>0</v>
      </c>
      <c r="AH300" s="485">
        <f>'8. Routing factors'!AH88*'7. Network costs'!$G$338</f>
        <v>0</v>
      </c>
      <c r="AI300" s="485">
        <f>'8. Routing factors'!AI88*'7. Network costs'!$G$339</f>
        <v>22829.031105770602</v>
      </c>
      <c r="AJ300" s="485">
        <f>'8. Routing factors'!AJ88*'7. Network costs'!$G$340</f>
        <v>64340.076603850073</v>
      </c>
      <c r="AK300" s="485">
        <f>'8. Routing factors'!AK88*'7. Network costs'!$G$341</f>
        <v>22539.008104117569</v>
      </c>
      <c r="AL300" s="485">
        <f>'8. Routing factors'!AL88*'7. Network costs'!$G$342</f>
        <v>7764.6991968329939</v>
      </c>
      <c r="AM300" s="485">
        <f>'8. Routing factors'!AM88*'7. Network costs'!$G$343</f>
        <v>8271.7393560384917</v>
      </c>
      <c r="AN300" s="485">
        <f>'8. Routing factors'!AN88*'7. Network costs'!$G$344</f>
        <v>14.214909626663596</v>
      </c>
      <c r="AO300" s="485">
        <f>'8. Routing factors'!AO88*'7. Network costs'!$G$345</f>
        <v>6.9495113730355369</v>
      </c>
      <c r="AP300" s="485">
        <f>'8. Routing factors'!AP88*'7. Network costs'!$G$346</f>
        <v>0</v>
      </c>
      <c r="AQ300" s="485">
        <f>'8. Routing factors'!AQ88*'7. Network costs'!$G$347</f>
        <v>0</v>
      </c>
      <c r="AR300" s="485">
        <f>'8. Routing factors'!AR88*'7. Network costs'!$G$348</f>
        <v>34.747556865177685</v>
      </c>
      <c r="AS300" s="485">
        <f>'8. Routing factors'!AS88*'7. Network costs'!$G$349</f>
        <v>0</v>
      </c>
      <c r="AT300" s="485">
        <f>'8. Routing factors'!AT88*'7. Network costs'!$G$350</f>
        <v>0</v>
      </c>
      <c r="AU300" s="485">
        <f>'8. Routing factors'!AU88*'7. Network costs'!$G$351</f>
        <v>28.556126654408331</v>
      </c>
      <c r="AV300" s="485">
        <f>'8. Routing factors'!AV88*'7. Network costs'!$G$352</f>
        <v>289.81365681736338</v>
      </c>
      <c r="AW300" s="485">
        <f>'8. Routing factors'!AW88*'7. Network costs'!$G$353</f>
        <v>0</v>
      </c>
      <c r="AX300" s="485">
        <f>'8. Routing factors'!AX88*'7. Network costs'!$G$354</f>
        <v>0</v>
      </c>
      <c r="AY300" s="485">
        <f>'8. Routing factors'!AY88*'7. Network costs'!$G$355</f>
        <v>0</v>
      </c>
      <c r="AZ300" s="485">
        <f>'8. Routing factors'!AZ88*'7. Network costs'!$G$356</f>
        <v>0</v>
      </c>
      <c r="BA300" s="485">
        <f>'8. Routing factors'!BA88*'7. Network costs'!$G$357</f>
        <v>0</v>
      </c>
      <c r="BB300" s="485">
        <f>'8. Routing factors'!BB88*'7. Network costs'!$G$358</f>
        <v>0</v>
      </c>
      <c r="BC300" s="485">
        <f>'8. Routing factors'!BC88*'7. Network costs'!$G$359</f>
        <v>0</v>
      </c>
      <c r="BD300" s="485">
        <f>'8. Routing factors'!BD88*'7. Network costs'!$G$360</f>
        <v>0</v>
      </c>
      <c r="BE300" s="485">
        <f>'8. Routing factors'!BE88*'7. Network costs'!$G$361</f>
        <v>0</v>
      </c>
      <c r="BF300" s="485">
        <f>'8. Routing factors'!BF88*'7. Network costs'!$G$362</f>
        <v>0</v>
      </c>
      <c r="BG300" s="485">
        <f>'8. Routing factors'!BG88*'7. Network costs'!$G$363</f>
        <v>0</v>
      </c>
      <c r="BH300" s="245"/>
      <c r="BI300" s="351">
        <f t="shared" si="50"/>
        <v>390267.87721911439</v>
      </c>
      <c r="BJ300" s="486">
        <f>'2. Traffic'!G211</f>
        <v>51</v>
      </c>
      <c r="BK300" s="487">
        <f t="shared" si="51"/>
        <v>7.6523113180218504E-3</v>
      </c>
    </row>
    <row r="301" spans="3:63">
      <c r="C301" s="256" t="str">
        <f t="shared" si="49"/>
        <v>S06</v>
      </c>
      <c r="D301" s="256" t="str">
        <f t="shared" si="49"/>
        <v>Входящи повиквания от други мобилни мрежи (Incoming calls from other mobile)</v>
      </c>
      <c r="E301" s="485">
        <f>'8. Routing factors'!E89*'7. Network costs'!$G$309</f>
        <v>915782.11922434752</v>
      </c>
      <c r="F301" s="485">
        <f>'8. Routing factors'!F89*'7. Network costs'!$G$310</f>
        <v>631191.91316219873</v>
      </c>
      <c r="G301" s="485">
        <f>'8. Routing factors'!G89*'7. Network costs'!$G$311</f>
        <v>1189088.7533018056</v>
      </c>
      <c r="H301" s="485">
        <f>'8. Routing factors'!H89*'7. Network costs'!$G$312</f>
        <v>364153.23484024743</v>
      </c>
      <c r="I301" s="485">
        <f>'8. Routing factors'!I89*'7. Network costs'!$G$313</f>
        <v>1191098.9233644027</v>
      </c>
      <c r="J301" s="485">
        <f>'8. Routing factors'!J89*'7. Network costs'!$G$314</f>
        <v>82177.464508999197</v>
      </c>
      <c r="K301" s="485">
        <f>'8. Routing factors'!K89*'7. Network costs'!$G$315</f>
        <v>39702.293769380543</v>
      </c>
      <c r="L301" s="485">
        <f>'8. Routing factors'!L89*'7. Network costs'!$G$316</f>
        <v>5541.8101659235208</v>
      </c>
      <c r="M301" s="485">
        <f>'8. Routing factors'!M89*'7. Network costs'!$G$317</f>
        <v>166254.30497770559</v>
      </c>
      <c r="N301" s="485">
        <f>'8. Routing factors'!N89*'7. Network costs'!$G$318</f>
        <v>0</v>
      </c>
      <c r="O301" s="485">
        <f>'8. Routing factors'!O89*'7. Network costs'!$G$319</f>
        <v>0</v>
      </c>
      <c r="P301" s="485">
        <f>'8. Routing factors'!P89*'7. Network costs'!$G$320</f>
        <v>0</v>
      </c>
      <c r="Q301" s="485">
        <f>'8. Routing factors'!Q89*'7. Network costs'!$G$321</f>
        <v>0</v>
      </c>
      <c r="R301" s="485">
        <f>'8. Routing factors'!R89*'7. Network costs'!$G$322</f>
        <v>29556.320884925448</v>
      </c>
      <c r="S301" s="485">
        <f>'8. Routing factors'!S89*'7. Network costs'!$G$323</f>
        <v>27709.050829617609</v>
      </c>
      <c r="T301" s="485">
        <f>'8. Routing factors'!T89*'7. Network costs'!$G$324</f>
        <v>0</v>
      </c>
      <c r="U301" s="485">
        <f>'8. Routing factors'!U89*'7. Network costs'!$G$325</f>
        <v>0</v>
      </c>
      <c r="V301" s="485">
        <f>'8. Routing factors'!V89*'7. Network costs'!$G$326</f>
        <v>333985.87219145789</v>
      </c>
      <c r="W301" s="485">
        <f>'8. Routing factors'!W89*'7. Network costs'!$G$327</f>
        <v>231108.66122266612</v>
      </c>
      <c r="X301" s="485">
        <f>'8. Routing factors'!X89*'7. Network costs'!$G$328</f>
        <v>0</v>
      </c>
      <c r="Y301" s="485">
        <f>'8. Routing factors'!Y89*'7. Network costs'!$G$329</f>
        <v>0</v>
      </c>
      <c r="Z301" s="485">
        <f>'8. Routing factors'!Z89*'7. Network costs'!$G$330</f>
        <v>0</v>
      </c>
      <c r="AA301" s="485">
        <f>'8. Routing factors'!AA89*'7. Network costs'!$G$331</f>
        <v>0</v>
      </c>
      <c r="AB301" s="485">
        <f>'8. Routing factors'!AB89*'7. Network costs'!$G$332</f>
        <v>51334.998283694251</v>
      </c>
      <c r="AC301" s="485">
        <f>'8. Routing factors'!AC89*'7. Network costs'!$G$333</f>
        <v>65844.85661418052</v>
      </c>
      <c r="AD301" s="485">
        <f>'8. Routing factors'!AD89*'7. Network costs'!$G$334</f>
        <v>0</v>
      </c>
      <c r="AE301" s="485">
        <f>'8. Routing factors'!AE89*'7. Network costs'!$G$335</f>
        <v>0</v>
      </c>
      <c r="AF301" s="485">
        <f>'8. Routing factors'!AF89*'7. Network costs'!$G$336</f>
        <v>0</v>
      </c>
      <c r="AG301" s="485">
        <f>'8. Routing factors'!AG89*'7. Network costs'!$G$337</f>
        <v>0</v>
      </c>
      <c r="AH301" s="485">
        <f>'8. Routing factors'!AH89*'7. Network costs'!$G$338</f>
        <v>0</v>
      </c>
      <c r="AI301" s="485">
        <f>'8. Routing factors'!AI89*'7. Network costs'!$G$339</f>
        <v>460171.55190733424</v>
      </c>
      <c r="AJ301" s="485">
        <f>'8. Routing factors'!AJ89*'7. Network costs'!$G$340</f>
        <v>1296922.0096750595</v>
      </c>
      <c r="AK301" s="485">
        <f>'8. Routing factors'!AK89*'7. Network costs'!$G$341</f>
        <v>454325.47223180375</v>
      </c>
      <c r="AL301" s="485">
        <f>'8. Routing factors'!AL89*'7. Network costs'!$G$342</f>
        <v>156515.34499846044</v>
      </c>
      <c r="AM301" s="485">
        <f>'8. Routing factors'!AM89*'7. Network costs'!$G$343</f>
        <v>166735.90389383805</v>
      </c>
      <c r="AN301" s="485">
        <f>'8. Routing factors'!AN89*'7. Network costs'!$G$344</f>
        <v>286.53414999600301</v>
      </c>
      <c r="AO301" s="485">
        <f>'8. Routing factors'!AO89*'7. Network costs'!$G$345</f>
        <v>140.08336222026816</v>
      </c>
      <c r="AP301" s="485">
        <f>'8. Routing factors'!AP89*'7. Network costs'!$G$346</f>
        <v>0</v>
      </c>
      <c r="AQ301" s="485">
        <f>'8. Routing factors'!AQ89*'7. Network costs'!$G$347</f>
        <v>0</v>
      </c>
      <c r="AR301" s="485">
        <f>'8. Routing factors'!AR89*'7. Network costs'!$G$348</f>
        <v>700.41681110134073</v>
      </c>
      <c r="AS301" s="485">
        <f>'8. Routing factors'!AS89*'7. Network costs'!$G$349</f>
        <v>0</v>
      </c>
      <c r="AT301" s="485">
        <f>'8. Routing factors'!AT89*'7. Network costs'!$G$350</f>
        <v>0</v>
      </c>
      <c r="AU301" s="485">
        <f>'8. Routing factors'!AU89*'7. Network costs'!$G$351</f>
        <v>575.61431574289782</v>
      </c>
      <c r="AV301" s="485">
        <f>'8. Routing factors'!AV89*'7. Network costs'!$G$352</f>
        <v>5841.8598495787519</v>
      </c>
      <c r="AW301" s="485">
        <f>'8. Routing factors'!AW89*'7. Network costs'!$G$353</f>
        <v>0</v>
      </c>
      <c r="AX301" s="485">
        <f>'8. Routing factors'!AX89*'7. Network costs'!$G$354</f>
        <v>0</v>
      </c>
      <c r="AY301" s="485">
        <f>'8. Routing factors'!AY89*'7. Network costs'!$G$355</f>
        <v>0</v>
      </c>
      <c r="AZ301" s="485">
        <f>'8. Routing factors'!AZ89*'7. Network costs'!$G$356</f>
        <v>0</v>
      </c>
      <c r="BA301" s="485">
        <f>'8. Routing factors'!BA89*'7. Network costs'!$G$357</f>
        <v>0</v>
      </c>
      <c r="BB301" s="485">
        <f>'8. Routing factors'!BB89*'7. Network costs'!$G$358</f>
        <v>0</v>
      </c>
      <c r="BC301" s="485">
        <f>'8. Routing factors'!BC89*'7. Network costs'!$G$359</f>
        <v>0</v>
      </c>
      <c r="BD301" s="485">
        <f>'8. Routing factors'!BD89*'7. Network costs'!$G$360</f>
        <v>0</v>
      </c>
      <c r="BE301" s="485">
        <f>'8. Routing factors'!BE89*'7. Network costs'!$G$361</f>
        <v>0</v>
      </c>
      <c r="BF301" s="485">
        <f>'8. Routing factors'!BF89*'7. Network costs'!$G$362</f>
        <v>0</v>
      </c>
      <c r="BG301" s="485">
        <f>'8. Routing factors'!BG89*'7. Network costs'!$G$363</f>
        <v>0</v>
      </c>
      <c r="BH301" s="245"/>
      <c r="BI301" s="351">
        <f t="shared" si="50"/>
        <v>7866745.3685366865</v>
      </c>
      <c r="BJ301" s="486">
        <f>'2. Traffic'!G212</f>
        <v>1020</v>
      </c>
      <c r="BK301" s="487">
        <f t="shared" si="51"/>
        <v>7.7124954593496926E-3</v>
      </c>
    </row>
    <row r="302" spans="3:63">
      <c r="C302" s="256" t="str">
        <f t="shared" si="49"/>
        <v>S07</v>
      </c>
      <c r="D302" s="256" t="str">
        <f t="shared" si="49"/>
        <v>Входящи международни повиквания (Incoming calls from international)</v>
      </c>
      <c r="E302" s="485">
        <f>'8. Routing factors'!E90*'7. Network costs'!$G$309</f>
        <v>266412.79270913021</v>
      </c>
      <c r="F302" s="485">
        <f>'8. Routing factors'!F90*'7. Network costs'!$G$310</f>
        <v>183621.84278438077</v>
      </c>
      <c r="G302" s="485">
        <f>'8. Routing factors'!G90*'7. Network costs'!$G$311</f>
        <v>345921.20647045021</v>
      </c>
      <c r="H302" s="485">
        <f>'8. Routing factors'!H90*'7. Network costs'!$G$312</f>
        <v>105936.8579395547</v>
      </c>
      <c r="I302" s="485">
        <f>'8. Routing factors'!I90*'7. Network costs'!$G$313</f>
        <v>346505.99078645144</v>
      </c>
      <c r="J302" s="485">
        <f>'8. Routing factors'!J90*'7. Network costs'!$G$314</f>
        <v>23906.480982770259</v>
      </c>
      <c r="K302" s="485">
        <f>'8. Routing factors'!K90*'7. Network costs'!$G$315</f>
        <v>11549.907710600079</v>
      </c>
      <c r="L302" s="485">
        <f>'8. Routing factors'!L90*'7. Network costs'!$G$316</f>
        <v>1612.1838284176458</v>
      </c>
      <c r="M302" s="485">
        <f>'8. Routing factors'!M90*'7. Network costs'!$G$317</f>
        <v>48365.51485252937</v>
      </c>
      <c r="N302" s="485">
        <f>'8. Routing factors'!N90*'7. Network costs'!$G$318</f>
        <v>0</v>
      </c>
      <c r="O302" s="485">
        <f>'8. Routing factors'!O90*'7. Network costs'!$G$319</f>
        <v>0</v>
      </c>
      <c r="P302" s="485">
        <f>'8. Routing factors'!P90*'7. Network costs'!$G$320</f>
        <v>0</v>
      </c>
      <c r="Q302" s="485">
        <f>'8. Routing factors'!Q90*'7. Network costs'!$G$321</f>
        <v>0</v>
      </c>
      <c r="R302" s="485">
        <f>'8. Routing factors'!R90*'7. Network costs'!$G$322</f>
        <v>8598.3137515607777</v>
      </c>
      <c r="S302" s="485">
        <f>'8. Routing factors'!S90*'7. Network costs'!$G$323</f>
        <v>8060.9191420882307</v>
      </c>
      <c r="T302" s="485">
        <f>'8. Routing factors'!T90*'7. Network costs'!$G$324</f>
        <v>0</v>
      </c>
      <c r="U302" s="485">
        <f>'8. Routing factors'!U90*'7. Network costs'!$G$325</f>
        <v>0</v>
      </c>
      <c r="V302" s="485">
        <f>'8. Routing factors'!V90*'7. Network costs'!$G$326</f>
        <v>97160.784282711189</v>
      </c>
      <c r="W302" s="485">
        <f>'8. Routing factors'!W90*'7. Network costs'!$G$327</f>
        <v>0</v>
      </c>
      <c r="X302" s="485">
        <f>'8. Routing factors'!X90*'7. Network costs'!$G$328</f>
        <v>37311.717967752389</v>
      </c>
      <c r="Y302" s="485">
        <f>'8. Routing factors'!Y90*'7. Network costs'!$G$329</f>
        <v>0</v>
      </c>
      <c r="Z302" s="485">
        <f>'8. Routing factors'!Z90*'7. Network costs'!$G$330</f>
        <v>0</v>
      </c>
      <c r="AA302" s="485">
        <f>'8. Routing factors'!AA90*'7. Network costs'!$G$331</f>
        <v>0</v>
      </c>
      <c r="AB302" s="485">
        <f>'8. Routing factors'!AB90*'7. Network costs'!$G$332</f>
        <v>14934.011015699884</v>
      </c>
      <c r="AC302" s="485">
        <f>'8. Routing factors'!AC90*'7. Network costs'!$G$333</f>
        <v>19155.115357541366</v>
      </c>
      <c r="AD302" s="485">
        <f>'8. Routing factors'!AD90*'7. Network costs'!$G$334</f>
        <v>0</v>
      </c>
      <c r="AE302" s="485">
        <f>'8. Routing factors'!AE90*'7. Network costs'!$G$335</f>
        <v>0</v>
      </c>
      <c r="AF302" s="485">
        <f>'8. Routing factors'!AF90*'7. Network costs'!$G$336</f>
        <v>0</v>
      </c>
      <c r="AG302" s="485">
        <f>'8. Routing factors'!AG90*'7. Network costs'!$G$337</f>
        <v>0</v>
      </c>
      <c r="AH302" s="485">
        <f>'8. Routing factors'!AH90*'7. Network costs'!$G$338</f>
        <v>0</v>
      </c>
      <c r="AI302" s="485">
        <f>'8. Routing factors'!AI90*'7. Network costs'!$G$339</f>
        <v>133869.82088355671</v>
      </c>
      <c r="AJ302" s="485">
        <f>'8. Routing factors'!AJ90*'7. Network costs'!$G$340</f>
        <v>377291.28716349817</v>
      </c>
      <c r="AK302" s="485">
        <f>'8. Routing factors'!AK90*'7. Network costs'!$G$341</f>
        <v>132169.12114279598</v>
      </c>
      <c r="AL302" s="485">
        <f>'8. Routing factors'!AL90*'7. Network costs'!$G$342</f>
        <v>45532.326180587697</v>
      </c>
      <c r="AM302" s="485">
        <f>'8. Routing factors'!AM90*'7. Network costs'!$G$343</f>
        <v>48505.618169157999</v>
      </c>
      <c r="AN302" s="485">
        <f>'8. Routing factors'!AN90*'7. Network costs'!$G$344</f>
        <v>83.356468208428907</v>
      </c>
      <c r="AO302" s="485">
        <f>'8. Routing factors'!AO90*'7. Network costs'!$G$345</f>
        <v>40.752051124120804</v>
      </c>
      <c r="AP302" s="485">
        <f>'8. Routing factors'!AP90*'7. Network costs'!$G$346</f>
        <v>0</v>
      </c>
      <c r="AQ302" s="485">
        <f>'8. Routing factors'!AQ90*'7. Network costs'!$G$347</f>
        <v>0</v>
      </c>
      <c r="AR302" s="485">
        <f>'8. Routing factors'!AR90*'7. Network costs'!$G$348</f>
        <v>203.76025562060403</v>
      </c>
      <c r="AS302" s="485">
        <f>'8. Routing factors'!AS90*'7. Network costs'!$G$349</f>
        <v>0</v>
      </c>
      <c r="AT302" s="485">
        <f>'8. Routing factors'!AT90*'7. Network costs'!$G$350</f>
        <v>0</v>
      </c>
      <c r="AU302" s="485">
        <f>'8. Routing factors'!AU90*'7. Network costs'!$G$351</f>
        <v>167.4536051329614</v>
      </c>
      <c r="AV302" s="485">
        <f>'8. Routing factors'!AV90*'7. Network costs'!$G$352</f>
        <v>0</v>
      </c>
      <c r="AW302" s="485">
        <f>'8. Routing factors'!AW90*'7. Network costs'!$G$353</f>
        <v>2357.8716821068369</v>
      </c>
      <c r="AX302" s="485">
        <f>'8. Routing factors'!AX90*'7. Network costs'!$G$354</f>
        <v>0</v>
      </c>
      <c r="AY302" s="485">
        <f>'8. Routing factors'!AY90*'7. Network costs'!$G$355</f>
        <v>0</v>
      </c>
      <c r="AZ302" s="485">
        <f>'8. Routing factors'!AZ90*'7. Network costs'!$G$356</f>
        <v>0</v>
      </c>
      <c r="BA302" s="485">
        <f>'8. Routing factors'!BA90*'7. Network costs'!$G$357</f>
        <v>0</v>
      </c>
      <c r="BB302" s="485">
        <f>'8. Routing factors'!BB90*'7. Network costs'!$G$358</f>
        <v>0</v>
      </c>
      <c r="BC302" s="485">
        <f>'8. Routing factors'!BC90*'7. Network costs'!$G$359</f>
        <v>0</v>
      </c>
      <c r="BD302" s="485">
        <f>'8. Routing factors'!BD90*'7. Network costs'!$G$360</f>
        <v>0</v>
      </c>
      <c r="BE302" s="485">
        <f>'8. Routing factors'!BE90*'7. Network costs'!$G$361</f>
        <v>0</v>
      </c>
      <c r="BF302" s="485">
        <f>'8. Routing factors'!BF90*'7. Network costs'!$G$362</f>
        <v>0</v>
      </c>
      <c r="BG302" s="485">
        <f>'8. Routing factors'!BG90*'7. Network costs'!$G$363</f>
        <v>0</v>
      </c>
      <c r="BH302" s="245"/>
      <c r="BI302" s="351">
        <f t="shared" si="50"/>
        <v>2259275.0071834289</v>
      </c>
      <c r="BJ302" s="486">
        <f>'2. Traffic'!G213</f>
        <v>306</v>
      </c>
      <c r="BK302" s="487">
        <f t="shared" si="51"/>
        <v>7.3832516574621858E-3</v>
      </c>
    </row>
    <row r="303" spans="3:63">
      <c r="C303" s="256" t="str">
        <f t="shared" si="49"/>
        <v>S08</v>
      </c>
      <c r="D303" s="256" t="str">
        <f t="shared" si="49"/>
        <v>Изходящи повиквания от чужди абонати в роуминг в мрежата на предприятието (Roaming Calls Outbound)</v>
      </c>
      <c r="E303" s="485">
        <f>'8. Routing factors'!E91*'7. Network costs'!$G$309</f>
        <v>83248.663599319872</v>
      </c>
      <c r="F303" s="485">
        <f>'8. Routing factors'!F91*'7. Network costs'!$G$310</f>
        <v>57378.149389896927</v>
      </c>
      <c r="G303" s="485">
        <f>'8. Routing factors'!G91*'7. Network costs'!$G$311</f>
        <v>108093.45098067609</v>
      </c>
      <c r="H303" s="485">
        <f>'8. Routing factors'!H91*'7. Network costs'!$G$312</f>
        <v>33103.147036214716</v>
      </c>
      <c r="I303" s="485">
        <f>'8. Routing factors'!I91*'7. Network costs'!$G$313</f>
        <v>108276.18437086316</v>
      </c>
      <c r="J303" s="485">
        <f>'8. Routing factors'!J91*'7. Network costs'!$G$314</f>
        <v>7470.2966510735951</v>
      </c>
      <c r="K303" s="485">
        <f>'8. Routing factors'!K91*'7. Network costs'!$G$315</f>
        <v>3609.1149070785018</v>
      </c>
      <c r="L303" s="485">
        <f>'8. Routing factors'!L91*'7. Network costs'!$G$316</f>
        <v>503.77516720354043</v>
      </c>
      <c r="M303" s="485">
        <f>'8. Routing factors'!M91*'7. Network costs'!$G$317</f>
        <v>15113.25501610621</v>
      </c>
      <c r="N303" s="485">
        <f>'8. Routing factors'!N91*'7. Network costs'!$G$318</f>
        <v>0</v>
      </c>
      <c r="O303" s="485">
        <f>'8. Routing factors'!O91*'7. Network costs'!$G$319</f>
        <v>0</v>
      </c>
      <c r="P303" s="485">
        <f>'8. Routing factors'!P91*'7. Network costs'!$G$320</f>
        <v>0</v>
      </c>
      <c r="Q303" s="485">
        <f>'8. Routing factors'!Q91*'7. Network costs'!$G$321</f>
        <v>0</v>
      </c>
      <c r="R303" s="485">
        <f>'8. Routing factors'!R91*'7. Network costs'!$G$322</f>
        <v>2686.8008917522156</v>
      </c>
      <c r="S303" s="485">
        <f>'8. Routing factors'!S91*'7. Network costs'!$G$323</f>
        <v>2518.8758360177026</v>
      </c>
      <c r="T303" s="485">
        <f>'8. Routing factors'!T91*'7. Network costs'!$G$324</f>
        <v>0</v>
      </c>
      <c r="U303" s="485">
        <f>'8. Routing factors'!U91*'7. Network costs'!$G$325</f>
        <v>0</v>
      </c>
      <c r="V303" s="485">
        <f>'8. Routing factors'!V91*'7. Network costs'!$G$326</f>
        <v>30360.79973317403</v>
      </c>
      <c r="W303" s="485">
        <f>'8. Routing factors'!W91*'7. Network costs'!$G$327</f>
        <v>0</v>
      </c>
      <c r="X303" s="485">
        <f>'8. Routing factors'!X91*'7. Network costs'!$G$328</f>
        <v>11659.164808956517</v>
      </c>
      <c r="Y303" s="485">
        <f>'8. Routing factors'!Y91*'7. Network costs'!$G$329</f>
        <v>0</v>
      </c>
      <c r="Z303" s="485">
        <f>'8. Routing factors'!Z91*'7. Network costs'!$G$330</f>
        <v>0</v>
      </c>
      <c r="AA303" s="485">
        <f>'8. Routing factors'!AA91*'7. Network costs'!$G$331</f>
        <v>0</v>
      </c>
      <c r="AB303" s="485">
        <f>'8. Routing factors'!AB91*'7. Network costs'!$G$332</f>
        <v>4666.5794333378881</v>
      </c>
      <c r="AC303" s="485">
        <f>'8. Routing factors'!AC91*'7. Network costs'!$G$333</f>
        <v>5985.5900251274888</v>
      </c>
      <c r="AD303" s="485">
        <f>'8. Routing factors'!AD91*'7. Network costs'!$G$334</f>
        <v>0</v>
      </c>
      <c r="AE303" s="485">
        <f>'8. Routing factors'!AE91*'7. Network costs'!$G$335</f>
        <v>0</v>
      </c>
      <c r="AF303" s="485">
        <f>'8. Routing factors'!AF91*'7. Network costs'!$G$336</f>
        <v>0</v>
      </c>
      <c r="AG303" s="485">
        <f>'8. Routing factors'!AG91*'7. Network costs'!$G$337</f>
        <v>0</v>
      </c>
      <c r="AH303" s="485">
        <f>'8. Routing factors'!AH91*'7. Network costs'!$G$338</f>
        <v>0</v>
      </c>
      <c r="AI303" s="485">
        <f>'8. Routing factors'!AI91*'7. Network costs'!$G$339</f>
        <v>41831.63868187058</v>
      </c>
      <c r="AJ303" s="485">
        <f>'8. Routing factors'!AJ91*'7. Network costs'!$G$340</f>
        <v>117895.97310486824</v>
      </c>
      <c r="AK303" s="485">
        <f>'8. Routing factors'!AK91*'7. Network costs'!$G$341</f>
        <v>41300.204064327198</v>
      </c>
      <c r="AL303" s="485">
        <f>'8. Routing factors'!AL91*'7. Network costs'!$G$342</f>
        <v>14227.940282284901</v>
      </c>
      <c r="AM303" s="485">
        <f>'8. Routing factors'!AM91*'7. Network costs'!$G$343</f>
        <v>15157.034497401242</v>
      </c>
      <c r="AN303" s="485">
        <f>'8. Routing factors'!AN91*'7. Network costs'!$G$344</f>
        <v>26.047227350254349</v>
      </c>
      <c r="AO303" s="485">
        <f>'8. Routing factors'!AO91*'7. Network costs'!$G$345</f>
        <v>12.734200037902129</v>
      </c>
      <c r="AP303" s="485">
        <f>'8. Routing factors'!AP91*'7. Network costs'!$G$346</f>
        <v>0</v>
      </c>
      <c r="AQ303" s="485">
        <f>'8. Routing factors'!AQ91*'7. Network costs'!$G$347</f>
        <v>0</v>
      </c>
      <c r="AR303" s="485">
        <f>'8. Routing factors'!AR91*'7. Network costs'!$G$348</f>
        <v>63.67100018951065</v>
      </c>
      <c r="AS303" s="485">
        <f>'8. Routing factors'!AS91*'7. Network costs'!$G$349</f>
        <v>0</v>
      </c>
      <c r="AT303" s="485">
        <f>'8. Routing factors'!AT91*'7. Network costs'!$G$350</f>
        <v>0</v>
      </c>
      <c r="AU303" s="485">
        <f>'8. Routing factors'!AU91*'7. Network costs'!$G$351</f>
        <v>52.325898844607167</v>
      </c>
      <c r="AV303" s="485">
        <f>'8. Routing factors'!AV91*'7. Network costs'!$G$352</f>
        <v>0</v>
      </c>
      <c r="AW303" s="485">
        <f>'8. Routing factors'!AW91*'7. Network costs'!$G$353</f>
        <v>736.78769130423791</v>
      </c>
      <c r="AX303" s="485">
        <f>'8. Routing factors'!AX91*'7. Network costs'!$G$354</f>
        <v>0</v>
      </c>
      <c r="AY303" s="485">
        <f>'8. Routing factors'!AY91*'7. Network costs'!$G$355</f>
        <v>0</v>
      </c>
      <c r="AZ303" s="485">
        <f>'8. Routing factors'!AZ91*'7. Network costs'!$G$356</f>
        <v>0</v>
      </c>
      <c r="BA303" s="485">
        <f>'8. Routing factors'!BA91*'7. Network costs'!$G$357</f>
        <v>0</v>
      </c>
      <c r="BB303" s="485">
        <f>'8. Routing factors'!BB91*'7. Network costs'!$G$358</f>
        <v>0</v>
      </c>
      <c r="BC303" s="485">
        <f>'8. Routing factors'!BC91*'7. Network costs'!$G$359</f>
        <v>0</v>
      </c>
      <c r="BD303" s="485">
        <f>'8. Routing factors'!BD91*'7. Network costs'!$G$360</f>
        <v>0</v>
      </c>
      <c r="BE303" s="485">
        <f>'8. Routing factors'!BE91*'7. Network costs'!$G$361</f>
        <v>0</v>
      </c>
      <c r="BF303" s="485">
        <f>'8. Routing factors'!BF91*'7. Network costs'!$G$362</f>
        <v>0</v>
      </c>
      <c r="BG303" s="485">
        <f>'8. Routing factors'!BG91*'7. Network costs'!$G$363</f>
        <v>0</v>
      </c>
      <c r="BH303" s="245"/>
      <c r="BI303" s="351">
        <f t="shared" si="50"/>
        <v>705978.20449527714</v>
      </c>
      <c r="BJ303" s="486">
        <f>'2. Traffic'!G214</f>
        <v>102</v>
      </c>
      <c r="BK303" s="487">
        <f t="shared" si="51"/>
        <v>6.9213549460321296E-3</v>
      </c>
    </row>
    <row r="304" spans="3:63">
      <c r="C304" s="256" t="str">
        <f t="shared" si="49"/>
        <v>S09</v>
      </c>
      <c r="D304" s="256" t="str">
        <f t="shared" si="49"/>
        <v>Входящи повиквания от чужди абонати в роуминг в мрежата на предприятието (Roaming Calls Inbound)</v>
      </c>
      <c r="E304" s="485">
        <f>'8. Routing factors'!E92*'7. Network costs'!$G$309</f>
        <v>91317.323818262521</v>
      </c>
      <c r="F304" s="485">
        <f>'8. Routing factors'!F92*'7. Network costs'!$G$310</f>
        <v>62939.377299177053</v>
      </c>
      <c r="G304" s="485">
        <f>'8. Routing factors'!G92*'7. Network costs'!$G$311</f>
        <v>118570.12760402472</v>
      </c>
      <c r="H304" s="485">
        <f>'8. Routing factors'!H92*'7. Network costs'!$G$312</f>
        <v>36311.583473086204</v>
      </c>
      <c r="I304" s="485">
        <f>'8. Routing factors'!I92*'7. Network costs'!$G$313</f>
        <v>118770.57195283056</v>
      </c>
      <c r="J304" s="485">
        <f>'8. Routing factors'!J92*'7. Network costs'!$G$314</f>
        <v>8194.3357263712605</v>
      </c>
      <c r="K304" s="485">
        <f>'8. Routing factors'!K92*'7. Network costs'!$G$315</f>
        <v>3958.9189834117478</v>
      </c>
      <c r="L304" s="485">
        <f>'8. Routing factors'!L92*'7. Network costs'!$G$316</f>
        <v>552.60226514315946</v>
      </c>
      <c r="M304" s="485">
        <f>'8. Routing factors'!M92*'7. Network costs'!$G$317</f>
        <v>16578.06795429478</v>
      </c>
      <c r="N304" s="485">
        <f>'8. Routing factors'!N92*'7. Network costs'!$G$318</f>
        <v>0</v>
      </c>
      <c r="O304" s="485">
        <f>'8. Routing factors'!O92*'7. Network costs'!$G$319</f>
        <v>0</v>
      </c>
      <c r="P304" s="485">
        <f>'8. Routing factors'!P92*'7. Network costs'!$G$320</f>
        <v>0</v>
      </c>
      <c r="Q304" s="485">
        <f>'8. Routing factors'!Q92*'7. Network costs'!$G$321</f>
        <v>0</v>
      </c>
      <c r="R304" s="485">
        <f>'8. Routing factors'!R92*'7. Network costs'!$G$322</f>
        <v>2947.2120807635174</v>
      </c>
      <c r="S304" s="485">
        <f>'8. Routing factors'!S92*'7. Network costs'!$G$323</f>
        <v>2763.0113257157977</v>
      </c>
      <c r="T304" s="485">
        <f>'8. Routing factors'!T92*'7. Network costs'!$G$324</f>
        <v>0</v>
      </c>
      <c r="U304" s="485">
        <f>'8. Routing factors'!U92*'7. Network costs'!$G$325</f>
        <v>0</v>
      </c>
      <c r="V304" s="485">
        <f>'8. Routing factors'!V92*'7. Network costs'!$G$326</f>
        <v>33303.441289576716</v>
      </c>
      <c r="W304" s="485">
        <f>'8. Routing factors'!W92*'7. Network costs'!$G$327</f>
        <v>0</v>
      </c>
      <c r="X304" s="485">
        <f>'8. Routing factors'!X92*'7. Network costs'!$G$328</f>
        <v>12789.199036687856</v>
      </c>
      <c r="Y304" s="485">
        <f>'8. Routing factors'!Y92*'7. Network costs'!$G$329</f>
        <v>0</v>
      </c>
      <c r="Z304" s="485">
        <f>'8. Routing factors'!Z92*'7. Network costs'!$G$330</f>
        <v>0</v>
      </c>
      <c r="AA304" s="485">
        <f>'8. Routing factors'!AA92*'7. Network costs'!$G$331</f>
        <v>0</v>
      </c>
      <c r="AB304" s="485">
        <f>'8. Routing factors'!AB92*'7. Network costs'!$G$332</f>
        <v>5118.8755087864429</v>
      </c>
      <c r="AC304" s="485">
        <f>'8. Routing factors'!AC92*'7. Network costs'!$G$333</f>
        <v>6565.7277719037711</v>
      </c>
      <c r="AD304" s="485">
        <f>'8. Routing factors'!AD92*'7. Network costs'!$G$334</f>
        <v>0</v>
      </c>
      <c r="AE304" s="485">
        <f>'8. Routing factors'!AE92*'7. Network costs'!$G$335</f>
        <v>0</v>
      </c>
      <c r="AF304" s="485">
        <f>'8. Routing factors'!AF92*'7. Network costs'!$G$336</f>
        <v>0</v>
      </c>
      <c r="AG304" s="485">
        <f>'8. Routing factors'!AG92*'7. Network costs'!$G$337</f>
        <v>0</v>
      </c>
      <c r="AH304" s="485">
        <f>'8. Routing factors'!AH92*'7. Network costs'!$G$338</f>
        <v>0</v>
      </c>
      <c r="AI304" s="485">
        <f>'8. Routing factors'!AI92*'7. Network costs'!$G$339</f>
        <v>45886.061471768066</v>
      </c>
      <c r="AJ304" s="485">
        <f>'8. Routing factors'!AJ92*'7. Network costs'!$G$340</f>
        <v>129322.73369220042</v>
      </c>
      <c r="AK304" s="485">
        <f>'8. Routing factors'!AK92*'7. Network costs'!$G$341</f>
        <v>45303.118935993356</v>
      </c>
      <c r="AL304" s="485">
        <f>'8. Routing factors'!AL92*'7. Network costs'!$G$342</f>
        <v>15606.94639228931</v>
      </c>
      <c r="AM304" s="485">
        <f>'8. Routing factors'!AM92*'7. Network costs'!$G$343</f>
        <v>16626.09064795934</v>
      </c>
      <c r="AN304" s="485">
        <f>'8. Routing factors'!AN92*'7. Network costs'!$G$344</f>
        <v>28.571787121523393</v>
      </c>
      <c r="AO304" s="485">
        <f>'8. Routing factors'!AO92*'7. Network costs'!$G$345</f>
        <v>13.968429259411439</v>
      </c>
      <c r="AP304" s="485">
        <f>'8. Routing factors'!AP92*'7. Network costs'!$G$346</f>
        <v>0</v>
      </c>
      <c r="AQ304" s="485">
        <f>'8. Routing factors'!AQ92*'7. Network costs'!$G$347</f>
        <v>0</v>
      </c>
      <c r="AR304" s="485">
        <f>'8. Routing factors'!AR92*'7. Network costs'!$G$348</f>
        <v>69.842146297057198</v>
      </c>
      <c r="AS304" s="485">
        <f>'8. Routing factors'!AS92*'7. Network costs'!$G$349</f>
        <v>0</v>
      </c>
      <c r="AT304" s="485">
        <f>'8. Routing factors'!AT92*'7. Network costs'!$G$350</f>
        <v>0</v>
      </c>
      <c r="AU304" s="485">
        <f>'8. Routing factors'!AU92*'7. Network costs'!$G$351</f>
        <v>57.397450508907383</v>
      </c>
      <c r="AV304" s="485">
        <f>'8. Routing factors'!AV92*'7. Network costs'!$G$352</f>
        <v>0</v>
      </c>
      <c r="AW304" s="485">
        <f>'8. Routing factors'!AW92*'7. Network costs'!$G$353</f>
        <v>808.19892215889956</v>
      </c>
      <c r="AX304" s="485">
        <f>'8. Routing factors'!AX92*'7. Network costs'!$G$354</f>
        <v>0</v>
      </c>
      <c r="AY304" s="485">
        <f>'8. Routing factors'!AY92*'7. Network costs'!$G$355</f>
        <v>0</v>
      </c>
      <c r="AZ304" s="485">
        <f>'8. Routing factors'!AZ92*'7. Network costs'!$G$356</f>
        <v>0</v>
      </c>
      <c r="BA304" s="485">
        <f>'8. Routing factors'!BA92*'7. Network costs'!$G$357</f>
        <v>0</v>
      </c>
      <c r="BB304" s="485">
        <f>'8. Routing factors'!BB92*'7. Network costs'!$G$358</f>
        <v>0</v>
      </c>
      <c r="BC304" s="485">
        <f>'8. Routing factors'!BC92*'7. Network costs'!$G$359</f>
        <v>0</v>
      </c>
      <c r="BD304" s="485">
        <f>'8. Routing factors'!BD92*'7. Network costs'!$G$360</f>
        <v>0</v>
      </c>
      <c r="BE304" s="485">
        <f>'8. Routing factors'!BE92*'7. Network costs'!$G$361</f>
        <v>0</v>
      </c>
      <c r="BF304" s="485">
        <f>'8. Routing factors'!BF92*'7. Network costs'!$G$362</f>
        <v>0</v>
      </c>
      <c r="BG304" s="485">
        <f>'8. Routing factors'!BG92*'7. Network costs'!$G$363</f>
        <v>0</v>
      </c>
      <c r="BH304" s="245"/>
      <c r="BI304" s="351">
        <f t="shared" si="50"/>
        <v>774403.3059655925</v>
      </c>
      <c r="BJ304" s="486">
        <f>'2. Traffic'!G215</f>
        <v>102</v>
      </c>
      <c r="BK304" s="487">
        <f t="shared" si="51"/>
        <v>7.5921892741724756E-3</v>
      </c>
    </row>
    <row r="305" spans="3:63">
      <c r="C305" s="256" t="str">
        <f t="shared" si="49"/>
        <v>S10</v>
      </c>
      <c r="D305" s="256" t="str">
        <f t="shared" si="49"/>
        <v>Гласова поща (Voice mail)</v>
      </c>
      <c r="E305" s="485">
        <f>'8. Routing factors'!E93*'7. Network costs'!$G$309</f>
        <v>103046.40827649708</v>
      </c>
      <c r="F305" s="485">
        <f>'8. Routing factors'!F93*'7. Network costs'!$G$310</f>
        <v>71023.508997560231</v>
      </c>
      <c r="G305" s="485">
        <f>'8. Routing factors'!G93*'7. Network costs'!$G$311</f>
        <v>133799.64794847797</v>
      </c>
      <c r="H305" s="485">
        <f>'8. Routing factors'!H93*'7. Network costs'!$G$312</f>
        <v>40975.557531455248</v>
      </c>
      <c r="I305" s="485">
        <f>'8. Routing factors'!I93*'7. Network costs'!$G$313</f>
        <v>134025.8380002678</v>
      </c>
      <c r="J305" s="485">
        <f>'8. Routing factors'!J93*'7. Network costs'!$G$314</f>
        <v>9246.8419956637899</v>
      </c>
      <c r="K305" s="485">
        <f>'8. Routing factors'!K93*'7. Network costs'!$G$315</f>
        <v>2978.2766645689153</v>
      </c>
      <c r="L305" s="485">
        <f>'8. Routing factors'!L93*'7. Network costs'!$G$316</f>
        <v>623.58023918645483</v>
      </c>
      <c r="M305" s="485">
        <f>'8. Routing factors'!M93*'7. Network costs'!$G$317</f>
        <v>18707.407175593642</v>
      </c>
      <c r="N305" s="485">
        <f>'8. Routing factors'!N93*'7. Network costs'!$G$318</f>
        <v>0</v>
      </c>
      <c r="O305" s="485">
        <f>'8. Routing factors'!O93*'7. Network costs'!$G$319</f>
        <v>0</v>
      </c>
      <c r="P305" s="485">
        <f>'8. Routing factors'!P93*'7. Network costs'!$G$320</f>
        <v>0</v>
      </c>
      <c r="Q305" s="485">
        <f>'8. Routing factors'!Q93*'7. Network costs'!$G$321</f>
        <v>300524.11208131636</v>
      </c>
      <c r="R305" s="485">
        <f>'8. Routing factors'!R93*'7. Network costs'!$G$322</f>
        <v>3325.7612756610929</v>
      </c>
      <c r="S305" s="485">
        <f>'8. Routing factors'!S93*'7. Network costs'!$G$323</f>
        <v>3117.9011959322747</v>
      </c>
      <c r="T305" s="485">
        <f>'8. Routing factors'!T93*'7. Network costs'!$G$324</f>
        <v>0</v>
      </c>
      <c r="U305" s="485">
        <f>'8. Routing factors'!U93*'7. Network costs'!$G$325</f>
        <v>13953.382358492827</v>
      </c>
      <c r="V305" s="485">
        <f>'8. Routing factors'!V93*'7. Network costs'!$G$326</f>
        <v>0</v>
      </c>
      <c r="W305" s="485">
        <f>'8. Routing factors'!W93*'7. Network costs'!$G$327</f>
        <v>0</v>
      </c>
      <c r="X305" s="485">
        <f>'8. Routing factors'!X93*'7. Network costs'!$G$328</f>
        <v>0</v>
      </c>
      <c r="Y305" s="485">
        <f>'8. Routing factors'!Y93*'7. Network costs'!$G$329</f>
        <v>0</v>
      </c>
      <c r="Z305" s="485">
        <f>'8. Routing factors'!Z93*'7. Network costs'!$G$330</f>
        <v>0</v>
      </c>
      <c r="AA305" s="485">
        <f>'8. Routing factors'!AA93*'7. Network costs'!$G$331</f>
        <v>0</v>
      </c>
      <c r="AB305" s="485">
        <f>'8. Routing factors'!AB93*'7. Network costs'!$G$332</f>
        <v>5776.3599888751733</v>
      </c>
      <c r="AC305" s="485">
        <f>'8. Routing factors'!AC93*'7. Network costs'!$G$333</f>
        <v>7409.0505100919681</v>
      </c>
      <c r="AD305" s="485">
        <f>'8. Routing factors'!AD93*'7. Network costs'!$G$334</f>
        <v>0</v>
      </c>
      <c r="AE305" s="485">
        <f>'8. Routing factors'!AE93*'7. Network costs'!$G$335</f>
        <v>0</v>
      </c>
      <c r="AF305" s="485">
        <f>'8. Routing factors'!AF93*'7. Network costs'!$G$336</f>
        <v>0</v>
      </c>
      <c r="AG305" s="485">
        <f>'8. Routing factors'!AG93*'7. Network costs'!$G$337</f>
        <v>0</v>
      </c>
      <c r="AH305" s="485">
        <f>'8. Routing factors'!AH93*'7. Network costs'!$G$338</f>
        <v>0</v>
      </c>
      <c r="AI305" s="485">
        <f>'8. Routing factors'!AI93*'7. Network costs'!$G$339</f>
        <v>51779.811616365223</v>
      </c>
      <c r="AJ305" s="485">
        <f>'8. Routing factors'!AJ93*'7. Network costs'!$G$340</f>
        <v>145933.35260241252</v>
      </c>
      <c r="AK305" s="485">
        <f>'8. Routing factors'!AK93*'7. Network costs'!$G$341</f>
        <v>51121.994106702681</v>
      </c>
      <c r="AL305" s="485">
        <f>'8. Routing factors'!AL93*'7. Network costs'!$G$342</f>
        <v>17611.551703923411</v>
      </c>
      <c r="AM305" s="485">
        <f>'8. Routing factors'!AM93*'7. Network costs'!$G$343</f>
        <v>18761.59805516589</v>
      </c>
      <c r="AN305" s="485">
        <f>'8. Routing factors'!AN93*'7. Network costs'!$G$344</f>
        <v>32.241637378392454</v>
      </c>
      <c r="AO305" s="485">
        <f>'8. Routing factors'!AO93*'7. Network costs'!$G$345</f>
        <v>15.762578273880758</v>
      </c>
      <c r="AP305" s="485">
        <f>'8. Routing factors'!AP93*'7. Network costs'!$G$346</f>
        <v>0</v>
      </c>
      <c r="AQ305" s="485">
        <f>'8. Routing factors'!AQ93*'7. Network costs'!$G$347</f>
        <v>0</v>
      </c>
      <c r="AR305" s="485">
        <f>'8. Routing factors'!AR93*'7. Network costs'!$G$348</f>
        <v>78.812891369403786</v>
      </c>
      <c r="AS305" s="485">
        <f>'8. Routing factors'!AS93*'7. Network costs'!$G$349</f>
        <v>0</v>
      </c>
      <c r="AT305" s="485">
        <f>'8. Routing factors'!AT93*'7. Network costs'!$G$350</f>
        <v>88.176816626707634</v>
      </c>
      <c r="AU305" s="485">
        <f>'8. Routing factors'!AU93*'7. Network costs'!$G$351</f>
        <v>0</v>
      </c>
      <c r="AV305" s="485">
        <f>'8. Routing factors'!AV93*'7. Network costs'!$G$352</f>
        <v>0</v>
      </c>
      <c r="AW305" s="485">
        <f>'8. Routing factors'!AW93*'7. Network costs'!$G$353</f>
        <v>0</v>
      </c>
      <c r="AX305" s="485">
        <f>'8. Routing factors'!AX93*'7. Network costs'!$G$354</f>
        <v>0</v>
      </c>
      <c r="AY305" s="485">
        <f>'8. Routing factors'!AY93*'7. Network costs'!$G$355</f>
        <v>0</v>
      </c>
      <c r="AZ305" s="485">
        <f>'8. Routing factors'!AZ93*'7. Network costs'!$G$356</f>
        <v>0</v>
      </c>
      <c r="BA305" s="485">
        <f>'8. Routing factors'!BA93*'7. Network costs'!$G$357</f>
        <v>0</v>
      </c>
      <c r="BB305" s="485">
        <f>'8. Routing factors'!BB93*'7. Network costs'!$G$358</f>
        <v>0</v>
      </c>
      <c r="BC305" s="485">
        <f>'8. Routing factors'!BC93*'7. Network costs'!$G$359</f>
        <v>0</v>
      </c>
      <c r="BD305" s="485">
        <f>'8. Routing factors'!BD93*'7. Network costs'!$G$360</f>
        <v>0</v>
      </c>
      <c r="BE305" s="485">
        <f>'8. Routing factors'!BE93*'7. Network costs'!$G$361</f>
        <v>0</v>
      </c>
      <c r="BF305" s="485">
        <f>'8. Routing factors'!BF93*'7. Network costs'!$G$362</f>
        <v>0</v>
      </c>
      <c r="BG305" s="485">
        <f>'8. Routing factors'!BG93*'7. Network costs'!$G$363</f>
        <v>0</v>
      </c>
      <c r="BH305" s="245"/>
      <c r="BI305" s="351">
        <f t="shared" si="50"/>
        <v>1133956.9362478592</v>
      </c>
      <c r="BJ305" s="486">
        <f>'2. Traffic'!G216</f>
        <v>51</v>
      </c>
      <c r="BK305" s="487">
        <f t="shared" si="51"/>
        <v>2.223444973035018E-2</v>
      </c>
    </row>
    <row r="306" spans="3:63">
      <c r="C306" s="256" t="str">
        <f t="shared" si="49"/>
        <v>S11</v>
      </c>
      <c r="D306" s="256" t="str">
        <f t="shared" si="49"/>
        <v>Повиквания към центъра за обслужване на клиенти (Help desk call)</v>
      </c>
      <c r="E306" s="485">
        <f>'8. Routing factors'!E94*'7. Network costs'!$G$309</f>
        <v>39263.93805452183</v>
      </c>
      <c r="F306" s="485">
        <f>'8. Routing factors'!F94*'7. Network costs'!$G$310</f>
        <v>27062.201432701655</v>
      </c>
      <c r="G306" s="485">
        <f>'8. Routing factors'!G94*'7. Network costs'!$G$311</f>
        <v>50981.894241956725</v>
      </c>
      <c r="H306" s="485">
        <f>'8. Routing factors'!H94*'7. Network costs'!$G$312</f>
        <v>15612.98234041899</v>
      </c>
      <c r="I306" s="485">
        <f>'8. Routing factors'!I94*'7. Network costs'!$G$313</f>
        <v>51068.079799809406</v>
      </c>
      <c r="J306" s="485">
        <f>'8. Routing factors'!J94*'7. Network costs'!$G$314</f>
        <v>3523.3390216134571</v>
      </c>
      <c r="K306" s="485">
        <f>'8. Routing factors'!K94*'7. Network costs'!$G$315</f>
        <v>1134.8175295259982</v>
      </c>
      <c r="L306" s="485">
        <f>'8. Routing factors'!L94*'7. Network costs'!$G$316</f>
        <v>237.60377768572121</v>
      </c>
      <c r="M306" s="485">
        <f>'8. Routing factors'!M94*'7. Network costs'!$G$317</f>
        <v>7128.1133305716348</v>
      </c>
      <c r="N306" s="485">
        <f>'8. Routing factors'!N94*'7. Network costs'!$G$318</f>
        <v>0</v>
      </c>
      <c r="O306" s="485">
        <f>'8. Routing factors'!O94*'7. Network costs'!$G$319</f>
        <v>0</v>
      </c>
      <c r="P306" s="485">
        <f>'8. Routing factors'!P94*'7. Network costs'!$G$320</f>
        <v>0</v>
      </c>
      <c r="Q306" s="485">
        <f>'8. Routing factors'!Q94*'7. Network costs'!$G$321</f>
        <v>0</v>
      </c>
      <c r="R306" s="485">
        <f>'8. Routing factors'!R94*'7. Network costs'!$G$322</f>
        <v>1267.22014765718</v>
      </c>
      <c r="S306" s="485">
        <f>'8. Routing factors'!S94*'7. Network costs'!$G$323</f>
        <v>1188.0188884286063</v>
      </c>
      <c r="T306" s="485">
        <f>'8. Routing factors'!T94*'7. Network costs'!$G$324</f>
        <v>0</v>
      </c>
      <c r="U306" s="485">
        <f>'8. Routing factors'!U94*'7. Network costs'!$G$325</f>
        <v>5316.6796372453246</v>
      </c>
      <c r="V306" s="485">
        <f>'8. Routing factors'!V94*'7. Network costs'!$G$326</f>
        <v>0</v>
      </c>
      <c r="W306" s="485">
        <f>'8. Routing factors'!W94*'7. Network costs'!$G$327</f>
        <v>0</v>
      </c>
      <c r="X306" s="485">
        <f>'8. Routing factors'!X94*'7. Network costs'!$G$328</f>
        <v>0</v>
      </c>
      <c r="Y306" s="485">
        <f>'8. Routing factors'!Y94*'7. Network costs'!$G$329</f>
        <v>0</v>
      </c>
      <c r="Z306" s="485">
        <f>'8. Routing factors'!Z94*'7. Network costs'!$G$330</f>
        <v>0</v>
      </c>
      <c r="AA306" s="485">
        <f>'8. Routing factors'!AA94*'7. Network costs'!$G$331</f>
        <v>0</v>
      </c>
      <c r="AB306" s="485">
        <f>'8. Routing factors'!AB94*'7. Network costs'!$G$332</f>
        <v>2200.9757018920045</v>
      </c>
      <c r="AC306" s="485">
        <f>'8. Routing factors'!AC94*'7. Network costs'!$G$333</f>
        <v>2823.082387214316</v>
      </c>
      <c r="AD306" s="485">
        <f>'8. Routing factors'!AD94*'7. Network costs'!$G$334</f>
        <v>0</v>
      </c>
      <c r="AE306" s="485">
        <f>'8. Routing factors'!AE94*'7. Network costs'!$G$335</f>
        <v>0</v>
      </c>
      <c r="AF306" s="485">
        <f>'8. Routing factors'!AF94*'7. Network costs'!$G$336</f>
        <v>0</v>
      </c>
      <c r="AG306" s="485">
        <f>'8. Routing factors'!AG94*'7. Network costs'!$G$337</f>
        <v>0</v>
      </c>
      <c r="AH306" s="485">
        <f>'8. Routing factors'!AH94*'7. Network costs'!$G$338</f>
        <v>0</v>
      </c>
      <c r="AI306" s="485">
        <f>'8. Routing factors'!AI94*'7. Network costs'!$G$339</f>
        <v>19729.74458580407</v>
      </c>
      <c r="AJ306" s="485">
        <f>'8. Routing factors'!AJ94*'7. Network costs'!$G$340</f>
        <v>55605.219167805801</v>
      </c>
      <c r="AK306" s="485">
        <f>'8. Routing factors'!AK94*'7. Network costs'!$G$341</f>
        <v>19479.095326091243</v>
      </c>
      <c r="AL306" s="485">
        <f>'8. Routing factors'!AL94*'7. Network costs'!$G$342</f>
        <v>6710.5577643367023</v>
      </c>
      <c r="AM306" s="485">
        <f>'8. Routing factors'!AM94*'7. Network costs'!$G$343</f>
        <v>7148.7617682438677</v>
      </c>
      <c r="AN306" s="485">
        <f>'8. Routing factors'!AN94*'7. Network costs'!$G$344</f>
        <v>12.285082750334855</v>
      </c>
      <c r="AO306" s="485">
        <f>'8. Routing factors'!AO94*'7. Network costs'!$G$345</f>
        <v>6.0060404557192637</v>
      </c>
      <c r="AP306" s="485">
        <f>'8. Routing factors'!AP94*'7. Network costs'!$G$346</f>
        <v>0</v>
      </c>
      <c r="AQ306" s="485">
        <f>'8. Routing factors'!AQ94*'7. Network costs'!$G$347</f>
        <v>0</v>
      </c>
      <c r="AR306" s="485">
        <f>'8. Routing factors'!AR94*'7. Network costs'!$G$348</f>
        <v>30.030202278596317</v>
      </c>
      <c r="AS306" s="485">
        <f>'8. Routing factors'!AS94*'7. Network costs'!$G$349</f>
        <v>0</v>
      </c>
      <c r="AT306" s="485">
        <f>'8. Routing factors'!AT94*'7. Network costs'!$G$350</f>
        <v>33.598153722992336</v>
      </c>
      <c r="AU306" s="485">
        <f>'8. Routing factors'!AU94*'7. Network costs'!$G$351</f>
        <v>0</v>
      </c>
      <c r="AV306" s="485">
        <f>'8. Routing factors'!AV94*'7. Network costs'!$G$352</f>
        <v>0</v>
      </c>
      <c r="AW306" s="485">
        <f>'8. Routing factors'!AW94*'7. Network costs'!$G$353</f>
        <v>0</v>
      </c>
      <c r="AX306" s="485">
        <f>'8. Routing factors'!AX94*'7. Network costs'!$G$354</f>
        <v>0</v>
      </c>
      <c r="AY306" s="485">
        <f>'8. Routing factors'!AY94*'7. Network costs'!$G$355</f>
        <v>0</v>
      </c>
      <c r="AZ306" s="485">
        <f>'8. Routing factors'!AZ94*'7. Network costs'!$G$356</f>
        <v>0</v>
      </c>
      <c r="BA306" s="485">
        <f>'8. Routing factors'!BA94*'7. Network costs'!$G$357</f>
        <v>0</v>
      </c>
      <c r="BB306" s="485">
        <f>'8. Routing factors'!BB94*'7. Network costs'!$G$358</f>
        <v>0</v>
      </c>
      <c r="BC306" s="485">
        <f>'8. Routing factors'!BC94*'7. Network costs'!$G$359</f>
        <v>0</v>
      </c>
      <c r="BD306" s="485">
        <f>'8. Routing factors'!BD94*'7. Network costs'!$G$360</f>
        <v>0</v>
      </c>
      <c r="BE306" s="485">
        <f>'8. Routing factors'!BE94*'7. Network costs'!$G$361</f>
        <v>0</v>
      </c>
      <c r="BF306" s="485">
        <f>'8. Routing factors'!BF94*'7. Network costs'!$G$362</f>
        <v>0</v>
      </c>
      <c r="BG306" s="485">
        <f>'8. Routing factors'!BG94*'7. Network costs'!$G$363</f>
        <v>0</v>
      </c>
      <c r="BH306" s="245"/>
      <c r="BI306" s="351">
        <f t="shared" si="50"/>
        <v>317564.24438273202</v>
      </c>
      <c r="BJ306" s="486">
        <f>'2. Traffic'!G217</f>
        <v>51</v>
      </c>
      <c r="BK306" s="487">
        <f t="shared" si="51"/>
        <v>6.2267498898574908E-3</v>
      </c>
    </row>
    <row r="307" spans="3:63">
      <c r="C307" s="256" t="str">
        <f t="shared" si="49"/>
        <v>S12</v>
      </c>
      <c r="D307" s="256" t="str">
        <f t="shared" si="49"/>
        <v>Видеоразговори (Video call)</v>
      </c>
      <c r="E307" s="485">
        <f>'8. Routing factors'!E95*'7. Network costs'!$G$309</f>
        <v>1380420.9213234857</v>
      </c>
      <c r="F307" s="485">
        <f>'8. Routing factors'!F95*'7. Network costs'!$G$310</f>
        <v>951438.6708459449</v>
      </c>
      <c r="G307" s="485">
        <f>'8. Routing factors'!G95*'7. Network costs'!$G$311</f>
        <v>1792394.6732641482</v>
      </c>
      <c r="H307" s="485">
        <f>'8. Routing factors'!H95*'7. Network costs'!$G$312</f>
        <v>548913.03661494039</v>
      </c>
      <c r="I307" s="485">
        <f>'8. Routing factors'!I95*'7. Network costs'!$G$313</f>
        <v>1795424.7398614052</v>
      </c>
      <c r="J307" s="485">
        <f>'8. Routing factors'!J95*'7. Network costs'!$G$314</f>
        <v>123871.703638003</v>
      </c>
      <c r="K307" s="485">
        <f>'8. Routing factors'!K95*'7. Network costs'!$G$315</f>
        <v>59845.978419193918</v>
      </c>
      <c r="L307" s="485">
        <f>'8. Routing factors'!L95*'7. Network costs'!$G$316</f>
        <v>8353.5488785514372</v>
      </c>
      <c r="M307" s="485">
        <f>'8. Routing factors'!M95*'7. Network costs'!$G$317</f>
        <v>250606.46635654304</v>
      </c>
      <c r="N307" s="485">
        <f>'8. Routing factors'!N95*'7. Network costs'!$G$318</f>
        <v>0</v>
      </c>
      <c r="O307" s="485">
        <f>'8. Routing factors'!O95*'7. Network costs'!$G$319</f>
        <v>0</v>
      </c>
      <c r="P307" s="485">
        <f>'8. Routing factors'!P95*'7. Network costs'!$G$320</f>
        <v>0</v>
      </c>
      <c r="Q307" s="485">
        <f>'8. Routing factors'!Q95*'7. Network costs'!$G$321</f>
        <v>0</v>
      </c>
      <c r="R307" s="485">
        <f>'8. Routing factors'!R95*'7. Network costs'!$G$322</f>
        <v>44552.26068560766</v>
      </c>
      <c r="S307" s="485">
        <f>'8. Routing factors'!S95*'7. Network costs'!$G$323</f>
        <v>41767.744392757188</v>
      </c>
      <c r="T307" s="485">
        <f>'8. Routing factors'!T95*'7. Network costs'!$G$324</f>
        <v>0</v>
      </c>
      <c r="U307" s="485">
        <f>'8. Routing factors'!U95*'7. Network costs'!$G$325</f>
        <v>186921.03153373784</v>
      </c>
      <c r="V307" s="485">
        <f>'8. Routing factors'!V95*'7. Network costs'!$G$326</f>
        <v>0</v>
      </c>
      <c r="W307" s="485">
        <f>'8. Routing factors'!W95*'7. Network costs'!$G$327</f>
        <v>348365.86602175731</v>
      </c>
      <c r="X307" s="485">
        <f>'8. Routing factors'!X95*'7. Network costs'!$G$328</f>
        <v>0</v>
      </c>
      <c r="Y307" s="485">
        <f>'8. Routing factors'!Y95*'7. Network costs'!$G$329</f>
        <v>0</v>
      </c>
      <c r="Z307" s="485">
        <f>'8. Routing factors'!Z95*'7. Network costs'!$G$330</f>
        <v>0</v>
      </c>
      <c r="AA307" s="485">
        <f>'8. Routing factors'!AA95*'7. Network costs'!$G$331</f>
        <v>0</v>
      </c>
      <c r="AB307" s="485">
        <f>'8. Routing factors'!AB95*'7. Network costs'!$G$332</f>
        <v>77380.748258043444</v>
      </c>
      <c r="AC307" s="485">
        <f>'8. Routing factors'!AC95*'7. Network costs'!$G$333</f>
        <v>99252.448506796893</v>
      </c>
      <c r="AD307" s="485">
        <f>'8. Routing factors'!AD95*'7. Network costs'!$G$334</f>
        <v>0</v>
      </c>
      <c r="AE307" s="485">
        <f>'8. Routing factors'!AE95*'7. Network costs'!$G$335</f>
        <v>0</v>
      </c>
      <c r="AF307" s="485">
        <f>'8. Routing factors'!AF95*'7. Network costs'!$G$336</f>
        <v>0</v>
      </c>
      <c r="AG307" s="485">
        <f>'8. Routing factors'!AG95*'7. Network costs'!$G$337</f>
        <v>0</v>
      </c>
      <c r="AH307" s="485">
        <f>'8. Routing factors'!AH95*'7. Network costs'!$G$338</f>
        <v>0</v>
      </c>
      <c r="AI307" s="485">
        <f>'8. Routing factors'!AI95*'7. Network costs'!$G$339</f>
        <v>693648.00241875253</v>
      </c>
      <c r="AJ307" s="485">
        <f>'8. Routing factors'!AJ95*'7. Network costs'!$G$340</f>
        <v>1954939.1038522411</v>
      </c>
      <c r="AK307" s="485">
        <f>'8. Routing factors'!AK95*'7. Network costs'!$G$341</f>
        <v>684835.8073317142</v>
      </c>
      <c r="AL307" s="485">
        <f>'8. Routing factors'!AL95*'7. Network costs'!$G$342</f>
        <v>235926.26696733799</v>
      </c>
      <c r="AM307" s="485">
        <f>'8. Routing factors'!AM95*'7. Network costs'!$G$343</f>
        <v>251332.41328819862</v>
      </c>
      <c r="AN307" s="485">
        <f>'8. Routing factors'!AN95*'7. Network costs'!$G$344</f>
        <v>431.91248990877688</v>
      </c>
      <c r="AO307" s="485">
        <f>'8. Routing factors'!AO95*'7. Network costs'!$G$345</f>
        <v>211.15721728873538</v>
      </c>
      <c r="AP307" s="485">
        <f>'8. Routing factors'!AP95*'7. Network costs'!$G$346</f>
        <v>0</v>
      </c>
      <c r="AQ307" s="485">
        <f>'8. Routing factors'!AQ95*'7. Network costs'!$G$347</f>
        <v>0</v>
      </c>
      <c r="AR307" s="485">
        <f>'8. Routing factors'!AR95*'7. Network costs'!$G$348</f>
        <v>1055.786086443677</v>
      </c>
      <c r="AS307" s="485">
        <f>'8. Routing factors'!AS95*'7. Network costs'!$G$349</f>
        <v>0</v>
      </c>
      <c r="AT307" s="485">
        <f>'8. Routing factors'!AT95*'7. Network costs'!$G$350</f>
        <v>1181.2262502212222</v>
      </c>
      <c r="AU307" s="485">
        <f>'8. Routing factors'!AU95*'7. Network costs'!$G$351</f>
        <v>0</v>
      </c>
      <c r="AV307" s="485">
        <f>'8. Routing factors'!AV95*'7. Network costs'!$G$352</f>
        <v>8805.8342552357826</v>
      </c>
      <c r="AW307" s="485">
        <f>'8. Routing factors'!AW95*'7. Network costs'!$G$353</f>
        <v>0</v>
      </c>
      <c r="AX307" s="485">
        <f>'8. Routing factors'!AX95*'7. Network costs'!$G$354</f>
        <v>0</v>
      </c>
      <c r="AY307" s="485">
        <f>'8. Routing factors'!AY95*'7. Network costs'!$G$355</f>
        <v>0</v>
      </c>
      <c r="AZ307" s="485">
        <f>'8. Routing factors'!AZ95*'7. Network costs'!$G$356</f>
        <v>0</v>
      </c>
      <c r="BA307" s="485">
        <f>'8. Routing factors'!BA95*'7. Network costs'!$G$357</f>
        <v>0</v>
      </c>
      <c r="BB307" s="485">
        <f>'8. Routing factors'!BB95*'7. Network costs'!$G$358</f>
        <v>0</v>
      </c>
      <c r="BC307" s="485">
        <f>'8. Routing factors'!BC95*'7. Network costs'!$G$359</f>
        <v>0</v>
      </c>
      <c r="BD307" s="485">
        <f>'8. Routing factors'!BD95*'7. Network costs'!$G$360</f>
        <v>0</v>
      </c>
      <c r="BE307" s="485">
        <f>'8. Routing factors'!BE95*'7. Network costs'!$G$361</f>
        <v>0</v>
      </c>
      <c r="BF307" s="485">
        <f>'8. Routing factors'!BF95*'7. Network costs'!$G$362</f>
        <v>0</v>
      </c>
      <c r="BG307" s="485">
        <f>'8. Routing factors'!BG95*'7. Network costs'!$G$363</f>
        <v>0</v>
      </c>
      <c r="BH307" s="245"/>
      <c r="BI307" s="351">
        <f t="shared" si="50"/>
        <v>11541877.348758258</v>
      </c>
      <c r="BJ307" s="486">
        <f>'2. Traffic'!G218</f>
        <v>51</v>
      </c>
      <c r="BK307" s="487">
        <f t="shared" si="51"/>
        <v>0.22631132056388742</v>
      </c>
    </row>
    <row r="308" spans="3:63">
      <c r="C308" s="256" t="str">
        <f t="shared" si="49"/>
        <v>S13</v>
      </c>
      <c r="D308" s="256" t="str">
        <f t="shared" si="49"/>
        <v>MMS в мрежата (MMS on net)</v>
      </c>
      <c r="E308" s="485">
        <f>'8. Routing factors'!E96*'7. Network costs'!$G$309</f>
        <v>8231.7965703256959</v>
      </c>
      <c r="F308" s="485">
        <f>'8. Routing factors'!F96*'7. Network costs'!$G$310</f>
        <v>5673.6676955286021</v>
      </c>
      <c r="G308" s="485">
        <f>'8. Routing factors'!G96*'7. Network costs'!$G$311</f>
        <v>10688.499497602359</v>
      </c>
      <c r="H308" s="485">
        <f>'8. Routing factors'!H96*'7. Network costs'!$G$312</f>
        <v>3273.3062665275725</v>
      </c>
      <c r="I308" s="485">
        <f>'8. Routing factors'!I96*'7. Network costs'!$G$313</f>
        <v>10706.568545555678</v>
      </c>
      <c r="J308" s="485">
        <f>'8. Routing factors'!J96*'7. Network costs'!$G$314</f>
        <v>738.67807233034728</v>
      </c>
      <c r="K308" s="485">
        <f>'8. Routing factors'!K96*'7. Network costs'!$G$315</f>
        <v>237.91773088389354</v>
      </c>
      <c r="L308" s="485">
        <f>'8. Routing factors'!L96*'7. Network costs'!$G$316</f>
        <v>24.907154747618304</v>
      </c>
      <c r="M308" s="485">
        <f>'8. Routing factors'!M96*'7. Network costs'!$G$317</f>
        <v>747.21464242854904</v>
      </c>
      <c r="N308" s="485">
        <f>'8. Routing factors'!N96*'7. Network costs'!$G$318</f>
        <v>0</v>
      </c>
      <c r="O308" s="485">
        <f>'8. Routing factors'!O96*'7. Network costs'!$G$319</f>
        <v>0</v>
      </c>
      <c r="P308" s="485">
        <f>'8. Routing factors'!P96*'7. Network costs'!$G$320</f>
        <v>806116.10553180566</v>
      </c>
      <c r="Q308" s="485">
        <f>'8. Routing factors'!Q96*'7. Network costs'!$G$321</f>
        <v>0</v>
      </c>
      <c r="R308" s="485">
        <f>'8. Routing factors'!R96*'7. Network costs'!$G$322</f>
        <v>132.83815865396431</v>
      </c>
      <c r="S308" s="485">
        <f>'8. Routing factors'!S96*'7. Network costs'!$G$323</f>
        <v>124.53577373809155</v>
      </c>
      <c r="T308" s="485">
        <f>'8. Routing factors'!T96*'7. Network costs'!$G$324</f>
        <v>7265.5339704554426</v>
      </c>
      <c r="U308" s="485">
        <f>'8. Routing factors'!U96*'7. Network costs'!$G$325</f>
        <v>557.32852296455064</v>
      </c>
      <c r="V308" s="485">
        <f>'8. Routing factors'!V96*'7. Network costs'!$G$326</f>
        <v>0</v>
      </c>
      <c r="W308" s="485">
        <f>'8. Routing factors'!W96*'7. Network costs'!$G$327</f>
        <v>0</v>
      </c>
      <c r="X308" s="485">
        <f>'8. Routing factors'!X96*'7. Network costs'!$G$328</f>
        <v>0</v>
      </c>
      <c r="Y308" s="485">
        <f>'8. Routing factors'!Y96*'7. Network costs'!$G$329</f>
        <v>0</v>
      </c>
      <c r="Z308" s="485">
        <f>'8. Routing factors'!Z96*'7. Network costs'!$G$330</f>
        <v>0</v>
      </c>
      <c r="AA308" s="485">
        <f>'8. Routing factors'!AA96*'7. Network costs'!$G$331</f>
        <v>0</v>
      </c>
      <c r="AB308" s="485">
        <f>'8. Routing factors'!AB96*'7. Network costs'!$G$332</f>
        <v>461.44083176389989</v>
      </c>
      <c r="AC308" s="485">
        <f>'8. Routing factors'!AC96*'7. Network costs'!$G$333</f>
        <v>591.86727221676028</v>
      </c>
      <c r="AD308" s="485">
        <f>'8. Routing factors'!AD96*'7. Network costs'!$G$334</f>
        <v>0</v>
      </c>
      <c r="AE308" s="485">
        <f>'8. Routing factors'!AE96*'7. Network costs'!$G$335</f>
        <v>0</v>
      </c>
      <c r="AF308" s="485">
        <f>'8. Routing factors'!AF96*'7. Network costs'!$G$336</f>
        <v>0</v>
      </c>
      <c r="AG308" s="485">
        <f>'8. Routing factors'!AG96*'7. Network costs'!$G$337</f>
        <v>0</v>
      </c>
      <c r="AH308" s="485">
        <f>'8. Routing factors'!AH96*'7. Network costs'!$G$338</f>
        <v>0</v>
      </c>
      <c r="AI308" s="485">
        <f>'8. Routing factors'!AI96*'7. Network costs'!$G$339</f>
        <v>4136.3972098086542</v>
      </c>
      <c r="AJ308" s="485">
        <f>'8. Routing factors'!AJ96*'7. Network costs'!$G$340</f>
        <v>11657.792751255574</v>
      </c>
      <c r="AK308" s="485">
        <f>'8. Routing factors'!AK96*'7. Network costs'!$G$341</f>
        <v>4083.8478778085459</v>
      </c>
      <c r="AL308" s="485">
        <f>'8. Routing factors'!AL96*'7. Network costs'!$G$342</f>
        <v>1406.8875697779793</v>
      </c>
      <c r="AM308" s="485">
        <f>'8. Routing factors'!AM96*'7. Network costs'!$G$343</f>
        <v>1498.7582886920381</v>
      </c>
      <c r="AN308" s="485">
        <f>'8. Routing factors'!AN96*'7. Network costs'!$G$344</f>
        <v>1.2878013141466764</v>
      </c>
      <c r="AO308" s="485">
        <f>'8. Routing factors'!AO96*'7. Network costs'!$G$345</f>
        <v>0.62959175358281971</v>
      </c>
      <c r="AP308" s="485">
        <f>'8. Routing factors'!AP96*'7. Network costs'!$G$346</f>
        <v>0</v>
      </c>
      <c r="AQ308" s="485">
        <f>'8. Routing factors'!AQ96*'7. Network costs'!$G$347</f>
        <v>5557.2646525482287</v>
      </c>
      <c r="AR308" s="485">
        <f>'8. Routing factors'!AR96*'7. Network costs'!$G$348</f>
        <v>3.1479587679140986</v>
      </c>
      <c r="AS308" s="485">
        <f>'8. Routing factors'!AS96*'7. Network costs'!$G$349</f>
        <v>12.521922970780835</v>
      </c>
      <c r="AT308" s="485">
        <f>'8. Routing factors'!AT96*'7. Network costs'!$G$350</f>
        <v>3.521974364901387</v>
      </c>
      <c r="AU308" s="485">
        <f>'8. Routing factors'!AU96*'7. Network costs'!$G$351</f>
        <v>0</v>
      </c>
      <c r="AV308" s="485">
        <f>'8. Routing factors'!AV96*'7. Network costs'!$G$352</f>
        <v>0</v>
      </c>
      <c r="AW308" s="485">
        <f>'8. Routing factors'!AW96*'7. Network costs'!$G$353</f>
        <v>0</v>
      </c>
      <c r="AX308" s="485">
        <f>'8. Routing factors'!AX96*'7. Network costs'!$G$354</f>
        <v>0</v>
      </c>
      <c r="AY308" s="485">
        <f>'8. Routing factors'!AY96*'7. Network costs'!$G$355</f>
        <v>0</v>
      </c>
      <c r="AZ308" s="485">
        <f>'8. Routing factors'!AZ96*'7. Network costs'!$G$356</f>
        <v>0</v>
      </c>
      <c r="BA308" s="485">
        <f>'8. Routing factors'!BA96*'7. Network costs'!$G$357</f>
        <v>0</v>
      </c>
      <c r="BB308" s="485">
        <f>'8. Routing factors'!BB96*'7. Network costs'!$G$358</f>
        <v>0</v>
      </c>
      <c r="BC308" s="485">
        <f>'8. Routing factors'!BC96*'7. Network costs'!$G$359</f>
        <v>0</v>
      </c>
      <c r="BD308" s="485">
        <f>'8. Routing factors'!BD96*'7. Network costs'!$G$360</f>
        <v>0</v>
      </c>
      <c r="BE308" s="485">
        <f>'8. Routing factors'!BE96*'7. Network costs'!$G$361</f>
        <v>0</v>
      </c>
      <c r="BF308" s="485">
        <f>'8. Routing factors'!BF96*'7. Network costs'!$G$362</f>
        <v>0</v>
      </c>
      <c r="BG308" s="485">
        <f>'8. Routing factors'!BG96*'7. Network costs'!$G$363</f>
        <v>0</v>
      </c>
      <c r="BH308" s="245"/>
      <c r="BI308" s="351">
        <f t="shared" si="50"/>
        <v>883934.26383659081</v>
      </c>
      <c r="BJ308" s="486">
        <f>'2. Traffic'!G219</f>
        <v>10.199999999999999</v>
      </c>
      <c r="BK308" s="487">
        <f t="shared" si="51"/>
        <v>8.6660221944763804E-2</v>
      </c>
    </row>
    <row r="309" spans="3:63">
      <c r="C309" s="256" t="str">
        <f t="shared" si="49"/>
        <v>S14</v>
      </c>
      <c r="D309" s="256" t="str">
        <f t="shared" si="49"/>
        <v>Изходящи MMS към други мрежи (MMS outgoing to other network)</v>
      </c>
      <c r="E309" s="485">
        <f>'8. Routing factors'!E97*'7. Network costs'!$G$309</f>
        <v>4115.898285162848</v>
      </c>
      <c r="F309" s="485">
        <f>'8. Routing factors'!F97*'7. Network costs'!$G$310</f>
        <v>2836.833847764301</v>
      </c>
      <c r="G309" s="485">
        <f>'8. Routing factors'!G97*'7. Network costs'!$G$311</f>
        <v>5344.2497488011795</v>
      </c>
      <c r="H309" s="485">
        <f>'8. Routing factors'!H97*'7. Network costs'!$G$312</f>
        <v>1636.6531332637862</v>
      </c>
      <c r="I309" s="485">
        <f>'8. Routing factors'!I97*'7. Network costs'!$G$313</f>
        <v>5353.2842727778389</v>
      </c>
      <c r="J309" s="485">
        <f>'8. Routing factors'!J97*'7. Network costs'!$G$314</f>
        <v>369.33903616517364</v>
      </c>
      <c r="K309" s="485">
        <f>'8. Routing factors'!K97*'7. Network costs'!$G$315</f>
        <v>178.43829816292015</v>
      </c>
      <c r="L309" s="485">
        <f>'8. Routing factors'!L97*'7. Network costs'!$G$316</f>
        <v>24.907154747618304</v>
      </c>
      <c r="M309" s="485">
        <f>'8. Routing factors'!M97*'7. Network costs'!$G$317</f>
        <v>747.21464242854904</v>
      </c>
      <c r="N309" s="485">
        <f>'8. Routing factors'!N97*'7. Network costs'!$G$318</f>
        <v>0</v>
      </c>
      <c r="O309" s="485">
        <f>'8. Routing factors'!O97*'7. Network costs'!$G$319</f>
        <v>0</v>
      </c>
      <c r="P309" s="485">
        <f>'8. Routing factors'!P97*'7. Network costs'!$G$320</f>
        <v>806116.10553180566</v>
      </c>
      <c r="Q309" s="485">
        <f>'8. Routing factors'!Q97*'7. Network costs'!$G$321</f>
        <v>0</v>
      </c>
      <c r="R309" s="485">
        <f>'8. Routing factors'!R97*'7. Network costs'!$G$322</f>
        <v>132.83815865396431</v>
      </c>
      <c r="S309" s="485">
        <f>'8. Routing factors'!S97*'7. Network costs'!$G$323</f>
        <v>124.53577373809155</v>
      </c>
      <c r="T309" s="485">
        <f>'8. Routing factors'!T97*'7. Network costs'!$G$324</f>
        <v>7265.5339704554426</v>
      </c>
      <c r="U309" s="485">
        <f>'8. Routing factors'!U97*'7. Network costs'!$G$325</f>
        <v>557.32852296455064</v>
      </c>
      <c r="V309" s="485">
        <f>'8. Routing factors'!V97*'7. Network costs'!$G$326</f>
        <v>0</v>
      </c>
      <c r="W309" s="485">
        <f>'8. Routing factors'!W97*'7. Network costs'!$G$327</f>
        <v>1038.6965659673731</v>
      </c>
      <c r="X309" s="485">
        <f>'8. Routing factors'!X97*'7. Network costs'!$G$328</f>
        <v>0</v>
      </c>
      <c r="Y309" s="485">
        <f>'8. Routing factors'!Y97*'7. Network costs'!$G$329</f>
        <v>0</v>
      </c>
      <c r="Z309" s="485">
        <f>'8. Routing factors'!Z97*'7. Network costs'!$G$330</f>
        <v>0</v>
      </c>
      <c r="AA309" s="485">
        <f>'8. Routing factors'!AA97*'7. Network costs'!$G$331</f>
        <v>0</v>
      </c>
      <c r="AB309" s="485">
        <f>'8. Routing factors'!AB97*'7. Network costs'!$G$332</f>
        <v>230.72041588194995</v>
      </c>
      <c r="AC309" s="485">
        <f>'8. Routing factors'!AC97*'7. Network costs'!$G$333</f>
        <v>295.93363610838014</v>
      </c>
      <c r="AD309" s="485">
        <f>'8. Routing factors'!AD97*'7. Network costs'!$G$334</f>
        <v>0</v>
      </c>
      <c r="AE309" s="485">
        <f>'8. Routing factors'!AE97*'7. Network costs'!$G$335</f>
        <v>0</v>
      </c>
      <c r="AF309" s="485">
        <f>'8. Routing factors'!AF97*'7. Network costs'!$G$336</f>
        <v>0</v>
      </c>
      <c r="AG309" s="485">
        <f>'8. Routing factors'!AG97*'7. Network costs'!$G$337</f>
        <v>0</v>
      </c>
      <c r="AH309" s="485">
        <f>'8. Routing factors'!AH97*'7. Network costs'!$G$338</f>
        <v>0</v>
      </c>
      <c r="AI309" s="485">
        <f>'8. Routing factors'!AI97*'7. Network costs'!$G$339</f>
        <v>2068.1986049043271</v>
      </c>
      <c r="AJ309" s="485">
        <f>'8. Routing factors'!AJ97*'7. Network costs'!$G$340</f>
        <v>5828.8963756277872</v>
      </c>
      <c r="AK309" s="485">
        <f>'8. Routing factors'!AK97*'7. Network costs'!$G$341</f>
        <v>2041.923938904273</v>
      </c>
      <c r="AL309" s="485">
        <f>'8. Routing factors'!AL97*'7. Network costs'!$G$342</f>
        <v>703.44378488898963</v>
      </c>
      <c r="AM309" s="485">
        <f>'8. Routing factors'!AM97*'7. Network costs'!$G$343</f>
        <v>749.37914434601907</v>
      </c>
      <c r="AN309" s="485">
        <f>'8. Routing factors'!AN97*'7. Network costs'!$G$344</f>
        <v>1.2878013141466764</v>
      </c>
      <c r="AO309" s="485">
        <f>'8. Routing factors'!AO97*'7. Network costs'!$G$345</f>
        <v>0.62959175358281971</v>
      </c>
      <c r="AP309" s="485">
        <f>'8. Routing factors'!AP97*'7. Network costs'!$G$346</f>
        <v>0</v>
      </c>
      <c r="AQ309" s="485">
        <f>'8. Routing factors'!AQ97*'7. Network costs'!$G$347</f>
        <v>5557.2646525482287</v>
      </c>
      <c r="AR309" s="485">
        <f>'8. Routing factors'!AR97*'7. Network costs'!$G$348</f>
        <v>3.1479587679140986</v>
      </c>
      <c r="AS309" s="485">
        <f>'8. Routing factors'!AS97*'7. Network costs'!$G$349</f>
        <v>12.521922970780835</v>
      </c>
      <c r="AT309" s="485">
        <f>'8. Routing factors'!AT97*'7. Network costs'!$G$350</f>
        <v>3.521974364901387</v>
      </c>
      <c r="AU309" s="485">
        <f>'8. Routing factors'!AU97*'7. Network costs'!$G$351</f>
        <v>0</v>
      </c>
      <c r="AV309" s="485">
        <f>'8. Routing factors'!AV97*'7. Network costs'!$G$352</f>
        <v>26.255700381449007</v>
      </c>
      <c r="AW309" s="485">
        <f>'8. Routing factors'!AW97*'7. Network costs'!$G$353</f>
        <v>0</v>
      </c>
      <c r="AX309" s="485">
        <f>'8. Routing factors'!AX97*'7. Network costs'!$G$354</f>
        <v>0</v>
      </c>
      <c r="AY309" s="485">
        <f>'8. Routing factors'!AY97*'7. Network costs'!$G$355</f>
        <v>0</v>
      </c>
      <c r="AZ309" s="485">
        <f>'8. Routing factors'!AZ97*'7. Network costs'!$G$356</f>
        <v>0</v>
      </c>
      <c r="BA309" s="485">
        <f>'8. Routing factors'!BA97*'7. Network costs'!$G$357</f>
        <v>0</v>
      </c>
      <c r="BB309" s="485">
        <f>'8. Routing factors'!BB97*'7. Network costs'!$G$358</f>
        <v>0</v>
      </c>
      <c r="BC309" s="485">
        <f>'8. Routing factors'!BC97*'7. Network costs'!$G$359</f>
        <v>0</v>
      </c>
      <c r="BD309" s="485">
        <f>'8. Routing factors'!BD97*'7. Network costs'!$G$360</f>
        <v>0</v>
      </c>
      <c r="BE309" s="485">
        <f>'8. Routing factors'!BE97*'7. Network costs'!$G$361</f>
        <v>0</v>
      </c>
      <c r="BF309" s="485">
        <f>'8. Routing factors'!BF97*'7. Network costs'!$G$362</f>
        <v>0</v>
      </c>
      <c r="BG309" s="485">
        <f>'8. Routing factors'!BG97*'7. Network costs'!$G$363</f>
        <v>0</v>
      </c>
      <c r="BH309" s="245"/>
      <c r="BI309" s="351">
        <f t="shared" si="50"/>
        <v>853364.98244562198</v>
      </c>
      <c r="BJ309" s="486">
        <f>'2. Traffic'!G220</f>
        <v>10.199999999999999</v>
      </c>
      <c r="BK309" s="487">
        <f t="shared" si="51"/>
        <v>8.3663233573100196E-2</v>
      </c>
    </row>
    <row r="310" spans="3:63">
      <c r="C310" s="256" t="str">
        <f t="shared" si="49"/>
        <v>S15</v>
      </c>
      <c r="D310" s="256" t="str">
        <f t="shared" si="49"/>
        <v>Входящи MMS от други мрежи (MMS incoming from other network)</v>
      </c>
      <c r="E310" s="485">
        <f>'8. Routing factors'!E98*'7. Network costs'!$G$309</f>
        <v>4115.898285162848</v>
      </c>
      <c r="F310" s="485">
        <f>'8. Routing factors'!F98*'7. Network costs'!$G$310</f>
        <v>2836.833847764301</v>
      </c>
      <c r="G310" s="485">
        <f>'8. Routing factors'!G98*'7. Network costs'!$G$311</f>
        <v>5344.2497488011795</v>
      </c>
      <c r="H310" s="485">
        <f>'8. Routing factors'!H98*'7. Network costs'!$G$312</f>
        <v>1636.6531332637862</v>
      </c>
      <c r="I310" s="485">
        <f>'8. Routing factors'!I98*'7. Network costs'!$G$313</f>
        <v>5353.2842727778389</v>
      </c>
      <c r="J310" s="485">
        <f>'8. Routing factors'!J98*'7. Network costs'!$G$314</f>
        <v>369.33903616517364</v>
      </c>
      <c r="K310" s="485">
        <f>'8. Routing factors'!K98*'7. Network costs'!$G$315</f>
        <v>178.43829816292015</v>
      </c>
      <c r="L310" s="485">
        <f>'8. Routing factors'!L98*'7. Network costs'!$G$316</f>
        <v>24.907154747618304</v>
      </c>
      <c r="M310" s="485">
        <f>'8. Routing factors'!M98*'7. Network costs'!$G$317</f>
        <v>747.21464242854904</v>
      </c>
      <c r="N310" s="485">
        <f>'8. Routing factors'!N98*'7. Network costs'!$G$318</f>
        <v>0</v>
      </c>
      <c r="O310" s="485">
        <f>'8. Routing factors'!O98*'7. Network costs'!$G$319</f>
        <v>0</v>
      </c>
      <c r="P310" s="485">
        <f>'8. Routing factors'!P98*'7. Network costs'!$G$320</f>
        <v>806116.10553180566</v>
      </c>
      <c r="Q310" s="485">
        <f>'8. Routing factors'!Q98*'7. Network costs'!$G$321</f>
        <v>0</v>
      </c>
      <c r="R310" s="485">
        <f>'8. Routing factors'!R98*'7. Network costs'!$G$322</f>
        <v>132.83815865396431</v>
      </c>
      <c r="S310" s="485">
        <f>'8. Routing factors'!S98*'7. Network costs'!$G$323</f>
        <v>124.53577373809155</v>
      </c>
      <c r="T310" s="485">
        <f>'8. Routing factors'!T98*'7. Network costs'!$G$324</f>
        <v>7265.5339704554426</v>
      </c>
      <c r="U310" s="485">
        <f>'8. Routing factors'!U98*'7. Network costs'!$G$325</f>
        <v>0</v>
      </c>
      <c r="V310" s="485">
        <f>'8. Routing factors'!V98*'7. Network costs'!$G$326</f>
        <v>1501.0687037499133</v>
      </c>
      <c r="W310" s="485">
        <f>'8. Routing factors'!W98*'7. Network costs'!$G$327</f>
        <v>1038.6965659673731</v>
      </c>
      <c r="X310" s="485">
        <f>'8. Routing factors'!X98*'7. Network costs'!$G$328</f>
        <v>0</v>
      </c>
      <c r="Y310" s="485">
        <f>'8. Routing factors'!Y98*'7. Network costs'!$G$329</f>
        <v>0</v>
      </c>
      <c r="Z310" s="485">
        <f>'8. Routing factors'!Z98*'7. Network costs'!$G$330</f>
        <v>0</v>
      </c>
      <c r="AA310" s="485">
        <f>'8. Routing factors'!AA98*'7. Network costs'!$G$331</f>
        <v>0</v>
      </c>
      <c r="AB310" s="485">
        <f>'8. Routing factors'!AB98*'7. Network costs'!$G$332</f>
        <v>230.72041588194995</v>
      </c>
      <c r="AC310" s="485">
        <f>'8. Routing factors'!AC98*'7. Network costs'!$G$333</f>
        <v>295.93363610838014</v>
      </c>
      <c r="AD310" s="485">
        <f>'8. Routing factors'!AD98*'7. Network costs'!$G$334</f>
        <v>0</v>
      </c>
      <c r="AE310" s="485">
        <f>'8. Routing factors'!AE98*'7. Network costs'!$G$335</f>
        <v>0</v>
      </c>
      <c r="AF310" s="485">
        <f>'8. Routing factors'!AF98*'7. Network costs'!$G$336</f>
        <v>0</v>
      </c>
      <c r="AG310" s="485">
        <f>'8. Routing factors'!AG98*'7. Network costs'!$G$337</f>
        <v>0</v>
      </c>
      <c r="AH310" s="485">
        <f>'8. Routing factors'!AH98*'7. Network costs'!$G$338</f>
        <v>0</v>
      </c>
      <c r="AI310" s="485">
        <f>'8. Routing factors'!AI98*'7. Network costs'!$G$339</f>
        <v>2068.1986049043271</v>
      </c>
      <c r="AJ310" s="485">
        <f>'8. Routing factors'!AJ98*'7. Network costs'!$G$340</f>
        <v>5828.8963756277872</v>
      </c>
      <c r="AK310" s="485">
        <f>'8. Routing factors'!AK98*'7. Network costs'!$G$341</f>
        <v>2041.923938904273</v>
      </c>
      <c r="AL310" s="485">
        <f>'8. Routing factors'!AL98*'7. Network costs'!$G$342</f>
        <v>703.44378488898963</v>
      </c>
      <c r="AM310" s="485">
        <f>'8. Routing factors'!AM98*'7. Network costs'!$G$343</f>
        <v>749.37914434601907</v>
      </c>
      <c r="AN310" s="485">
        <f>'8. Routing factors'!AN98*'7. Network costs'!$G$344</f>
        <v>1.2878013141466764</v>
      </c>
      <c r="AO310" s="485">
        <f>'8. Routing factors'!AO98*'7. Network costs'!$G$345</f>
        <v>0.62959175358281971</v>
      </c>
      <c r="AP310" s="485">
        <f>'8. Routing factors'!AP98*'7. Network costs'!$G$346</f>
        <v>0</v>
      </c>
      <c r="AQ310" s="485">
        <f>'8. Routing factors'!AQ98*'7. Network costs'!$G$347</f>
        <v>5557.2646525482287</v>
      </c>
      <c r="AR310" s="485">
        <f>'8. Routing factors'!AR98*'7. Network costs'!$G$348</f>
        <v>3.1479587679140986</v>
      </c>
      <c r="AS310" s="485">
        <f>'8. Routing factors'!AS98*'7. Network costs'!$G$349</f>
        <v>12.521922970780835</v>
      </c>
      <c r="AT310" s="485">
        <f>'8. Routing factors'!AT98*'7. Network costs'!$G$350</f>
        <v>0</v>
      </c>
      <c r="AU310" s="485">
        <f>'8. Routing factors'!AU98*'7. Network costs'!$G$351</f>
        <v>2.5870454613025506</v>
      </c>
      <c r="AV310" s="485">
        <f>'8. Routing factors'!AV98*'7. Network costs'!$G$352</f>
        <v>26.255700381449007</v>
      </c>
      <c r="AW310" s="485">
        <f>'8. Routing factors'!AW98*'7. Network costs'!$G$353</f>
        <v>0</v>
      </c>
      <c r="AX310" s="485">
        <f>'8. Routing factors'!AX98*'7. Network costs'!$G$354</f>
        <v>0</v>
      </c>
      <c r="AY310" s="485">
        <f>'8. Routing factors'!AY98*'7. Network costs'!$G$355</f>
        <v>0</v>
      </c>
      <c r="AZ310" s="485">
        <f>'8. Routing factors'!AZ98*'7. Network costs'!$G$356</f>
        <v>0</v>
      </c>
      <c r="BA310" s="485">
        <f>'8. Routing factors'!BA98*'7. Network costs'!$G$357</f>
        <v>0</v>
      </c>
      <c r="BB310" s="485">
        <f>'8. Routing factors'!BB98*'7. Network costs'!$G$358</f>
        <v>0</v>
      </c>
      <c r="BC310" s="485">
        <f>'8. Routing factors'!BC98*'7. Network costs'!$G$359</f>
        <v>0</v>
      </c>
      <c r="BD310" s="485">
        <f>'8. Routing factors'!BD98*'7. Network costs'!$G$360</f>
        <v>0</v>
      </c>
      <c r="BE310" s="485">
        <f>'8. Routing factors'!BE98*'7. Network costs'!$G$361</f>
        <v>0</v>
      </c>
      <c r="BF310" s="485">
        <f>'8. Routing factors'!BF98*'7. Network costs'!$G$362</f>
        <v>0</v>
      </c>
      <c r="BG310" s="485">
        <f>'8. Routing factors'!BG98*'7. Network costs'!$G$363</f>
        <v>0</v>
      </c>
      <c r="BH310" s="245"/>
      <c r="BI310" s="351">
        <f t="shared" si="50"/>
        <v>854307.78769750381</v>
      </c>
      <c r="BJ310" s="486">
        <f>'2. Traffic'!G221</f>
        <v>10.199999999999999</v>
      </c>
      <c r="BK310" s="487">
        <f t="shared" si="51"/>
        <v>8.3755665460539586E-2</v>
      </c>
    </row>
    <row r="311" spans="3:63">
      <c r="C311" s="256" t="str">
        <f t="shared" si="49"/>
        <v>S16</v>
      </c>
      <c r="D311" s="256" t="str">
        <f t="shared" si="49"/>
        <v>SMS в мрежата (SMS on net)</v>
      </c>
      <c r="E311" s="485">
        <f>'8. Routing factors'!E99*'7. Network costs'!$G$309</f>
        <v>445.41994394758768</v>
      </c>
      <c r="F311" s="485">
        <f>'8. Routing factors'!F99*'7. Network costs'!$G$310</f>
        <v>307.00038871582558</v>
      </c>
      <c r="G311" s="485">
        <f>'8. Routing factors'!G99*'7. Network costs'!$G$311</f>
        <v>578.35137280579011</v>
      </c>
      <c r="H311" s="485">
        <f>'8. Routing factors'!H99*'7. Network costs'!$G$312</f>
        <v>177.11758074972838</v>
      </c>
      <c r="I311" s="485">
        <f>'8. Routing factors'!I99*'7. Network costs'!$G$313</f>
        <v>579.32908335266723</v>
      </c>
      <c r="J311" s="485">
        <f>'8. Routing factors'!J99*'7. Network costs'!$G$314</f>
        <v>39.969640012578374</v>
      </c>
      <c r="K311" s="485">
        <f>'8. Routing factors'!K99*'7. Network costs'!$G$315</f>
        <v>12.873654183396349</v>
      </c>
      <c r="L311" s="485">
        <f>'8. Routing factors'!L99*'7. Network costs'!$G$316</f>
        <v>1.3477183719008123</v>
      </c>
      <c r="M311" s="485">
        <f>'8. Routing factors'!M99*'7. Network costs'!$G$317</f>
        <v>40.431551157024359</v>
      </c>
      <c r="N311" s="485">
        <f>'8. Routing factors'!N99*'7. Network costs'!$G$318</f>
        <v>110921.57612117645</v>
      </c>
      <c r="O311" s="485">
        <f>'8. Routing factors'!O99*'7. Network costs'!$G$319</f>
        <v>148555.682305147</v>
      </c>
      <c r="P311" s="485">
        <f>'8. Routing factors'!P99*'7. Network costs'!$G$320</f>
        <v>0</v>
      </c>
      <c r="Q311" s="485">
        <f>'8. Routing factors'!Q99*'7. Network costs'!$G$321</f>
        <v>0</v>
      </c>
      <c r="R311" s="485">
        <f>'8. Routing factors'!R99*'7. Network costs'!$G$322</f>
        <v>7.1878313168043322</v>
      </c>
      <c r="S311" s="485">
        <f>'8. Routing factors'!S99*'7. Network costs'!$G$323</f>
        <v>6.7385918595040621</v>
      </c>
      <c r="T311" s="485">
        <f>'8. Routing factors'!T99*'7. Network costs'!$G$324</f>
        <v>393.13577616040556</v>
      </c>
      <c r="U311" s="485">
        <f>'8. Routing factors'!U99*'7. Network costs'!$G$325</f>
        <v>30.156872480807674</v>
      </c>
      <c r="V311" s="485">
        <f>'8. Routing factors'!V99*'7. Network costs'!$G$326</f>
        <v>0</v>
      </c>
      <c r="W311" s="485">
        <f>'8. Routing factors'!W99*'7. Network costs'!$G$327</f>
        <v>0</v>
      </c>
      <c r="X311" s="485">
        <f>'8. Routing factors'!X99*'7. Network costs'!$G$328</f>
        <v>0</v>
      </c>
      <c r="Y311" s="485">
        <f>'8. Routing factors'!Y99*'7. Network costs'!$G$329</f>
        <v>0</v>
      </c>
      <c r="Z311" s="485">
        <f>'8. Routing factors'!Z99*'7. Network costs'!$G$330</f>
        <v>0</v>
      </c>
      <c r="AA311" s="485">
        <f>'8. Routing factors'!AA99*'7. Network costs'!$G$331</f>
        <v>0</v>
      </c>
      <c r="AB311" s="485">
        <f>'8. Routing factors'!AB99*'7. Network costs'!$G$332</f>
        <v>24.968419428673077</v>
      </c>
      <c r="AC311" s="485">
        <f>'8. Routing factors'!AC99*'7. Network costs'!$G$333</f>
        <v>32.025753426116346</v>
      </c>
      <c r="AD311" s="485">
        <f>'8. Routing factors'!AD99*'7. Network costs'!$G$334</f>
        <v>0</v>
      </c>
      <c r="AE311" s="485">
        <f>'8. Routing factors'!AE99*'7. Network costs'!$G$335</f>
        <v>0</v>
      </c>
      <c r="AF311" s="485">
        <f>'8. Routing factors'!AF99*'7. Network costs'!$G$336</f>
        <v>0</v>
      </c>
      <c r="AG311" s="485">
        <f>'8. Routing factors'!AG99*'7. Network costs'!$G$337</f>
        <v>0</v>
      </c>
      <c r="AH311" s="485">
        <f>'8. Routing factors'!AH99*'7. Network costs'!$G$338</f>
        <v>0</v>
      </c>
      <c r="AI311" s="485">
        <f>'8. Routing factors'!AI99*'7. Network costs'!$G$339</f>
        <v>223.81916239033487</v>
      </c>
      <c r="AJ311" s="485">
        <f>'8. Routing factors'!AJ99*'7. Network costs'!$G$340</f>
        <v>630.7995283235482</v>
      </c>
      <c r="AK311" s="485">
        <f>'8. Routing factors'!AK99*'7. Network costs'!$G$341</f>
        <v>220.97573443217226</v>
      </c>
      <c r="AL311" s="485">
        <f>'8. Routing factors'!AL99*'7. Network costs'!$G$342</f>
        <v>76.126247425751345</v>
      </c>
      <c r="AM311" s="485">
        <f>'8. Routing factors'!AM99*'7. Network costs'!$G$343</f>
        <v>81.097343360828091</v>
      </c>
      <c r="AN311" s="485">
        <f>'8. Routing factors'!AN99*'7. Network costs'!$G$344</f>
        <v>6.9682527290655216E-2</v>
      </c>
      <c r="AO311" s="485">
        <f>'8. Routing factors'!AO99*'7. Network costs'!$G$345</f>
        <v>3.4067013342098114E-2</v>
      </c>
      <c r="AP311" s="485">
        <f>'8. Routing factors'!AP99*'7. Network costs'!$G$346</f>
        <v>1911.6990404765907</v>
      </c>
      <c r="AQ311" s="485">
        <f>'8. Routing factors'!AQ99*'7. Network costs'!$G$347</f>
        <v>0</v>
      </c>
      <c r="AR311" s="485">
        <f>'8. Routing factors'!AR99*'7. Network costs'!$G$348</f>
        <v>0.17033506671049056</v>
      </c>
      <c r="AS311" s="485">
        <f>'8. Routing factors'!AS99*'7. Network costs'!$G$349</f>
        <v>0.67755734487745389</v>
      </c>
      <c r="AT311" s="485">
        <f>'8. Routing factors'!AT99*'7. Network costs'!$G$350</f>
        <v>0.19057293396369093</v>
      </c>
      <c r="AU311" s="485">
        <f>'8. Routing factors'!AU99*'7. Network costs'!$G$351</f>
        <v>0</v>
      </c>
      <c r="AV311" s="485">
        <f>'8. Routing factors'!AV99*'7. Network costs'!$G$352</f>
        <v>0</v>
      </c>
      <c r="AW311" s="485">
        <f>'8. Routing factors'!AW99*'7. Network costs'!$G$353</f>
        <v>0</v>
      </c>
      <c r="AX311" s="485">
        <f>'8. Routing factors'!AX99*'7. Network costs'!$G$354</f>
        <v>0</v>
      </c>
      <c r="AY311" s="485">
        <f>'8. Routing factors'!AY99*'7. Network costs'!$G$355</f>
        <v>0</v>
      </c>
      <c r="AZ311" s="485">
        <f>'8. Routing factors'!AZ99*'7. Network costs'!$G$356</f>
        <v>0</v>
      </c>
      <c r="BA311" s="485">
        <f>'8. Routing factors'!BA99*'7. Network costs'!$G$357</f>
        <v>0</v>
      </c>
      <c r="BB311" s="485">
        <f>'8. Routing factors'!BB99*'7. Network costs'!$G$358</f>
        <v>0</v>
      </c>
      <c r="BC311" s="485">
        <f>'8. Routing factors'!BC99*'7. Network costs'!$G$359</f>
        <v>0</v>
      </c>
      <c r="BD311" s="485">
        <f>'8. Routing factors'!BD99*'7. Network costs'!$G$360</f>
        <v>0</v>
      </c>
      <c r="BE311" s="485">
        <f>'8. Routing factors'!BE99*'7. Network costs'!$G$361</f>
        <v>0</v>
      </c>
      <c r="BF311" s="485">
        <f>'8. Routing factors'!BF99*'7. Network costs'!$G$362</f>
        <v>0</v>
      </c>
      <c r="BG311" s="485">
        <f>'8. Routing factors'!BG99*'7. Network costs'!$G$363</f>
        <v>0</v>
      </c>
      <c r="BH311" s="245"/>
      <c r="BI311" s="351">
        <f t="shared" si="50"/>
        <v>265298.97187558771</v>
      </c>
      <c r="BJ311" s="486">
        <f>'2. Traffic'!G222</f>
        <v>306</v>
      </c>
      <c r="BK311" s="487">
        <f t="shared" si="51"/>
        <v>8.6699010416858738E-4</v>
      </c>
    </row>
    <row r="312" spans="3:63">
      <c r="C312" s="256" t="str">
        <f t="shared" si="49"/>
        <v>S17</v>
      </c>
      <c r="D312" s="256" t="str">
        <f t="shared" si="49"/>
        <v>Изходящи SMS към други мрежи (SMS outgoing to other network)</v>
      </c>
      <c r="E312" s="485">
        <f>'8. Routing factors'!E100*'7. Network costs'!$G$309</f>
        <v>74.236657324597957</v>
      </c>
      <c r="F312" s="485">
        <f>'8. Routing factors'!F100*'7. Network costs'!$G$310</f>
        <v>51.166731452637599</v>
      </c>
      <c r="G312" s="485">
        <f>'8. Routing factors'!G100*'7. Network costs'!$G$311</f>
        <v>96.391895467631699</v>
      </c>
      <c r="H312" s="485">
        <f>'8. Routing factors'!H100*'7. Network costs'!$G$312</f>
        <v>29.519596791621399</v>
      </c>
      <c r="I312" s="485">
        <f>'8. Routing factors'!I100*'7. Network costs'!$G$313</f>
        <v>96.554847225444547</v>
      </c>
      <c r="J312" s="485">
        <f>'8. Routing factors'!J100*'7. Network costs'!$G$314</f>
        <v>6.6616066687630635</v>
      </c>
      <c r="K312" s="485">
        <f>'8. Routing factors'!K100*'7. Network costs'!$G$315</f>
        <v>3.2184135458490872</v>
      </c>
      <c r="L312" s="485">
        <f>'8. Routing factors'!L100*'7. Network costs'!$G$316</f>
        <v>0.44923945730027076</v>
      </c>
      <c r="M312" s="485">
        <f>'8. Routing factors'!M100*'7. Network costs'!$G$317</f>
        <v>13.477183719008121</v>
      </c>
      <c r="N312" s="485">
        <f>'8. Routing factors'!N100*'7. Network costs'!$G$318</f>
        <v>36973.858707058818</v>
      </c>
      <c r="O312" s="485">
        <f>'8. Routing factors'!O100*'7. Network costs'!$G$319</f>
        <v>49518.56076838234</v>
      </c>
      <c r="P312" s="485">
        <f>'8. Routing factors'!P100*'7. Network costs'!$G$320</f>
        <v>0</v>
      </c>
      <c r="Q312" s="485">
        <f>'8. Routing factors'!Q100*'7. Network costs'!$G$321</f>
        <v>0</v>
      </c>
      <c r="R312" s="485">
        <f>'8. Routing factors'!R100*'7. Network costs'!$G$322</f>
        <v>2.3959437722681107</v>
      </c>
      <c r="S312" s="485">
        <f>'8. Routing factors'!S100*'7. Network costs'!$G$323</f>
        <v>2.2461972865013542</v>
      </c>
      <c r="T312" s="485">
        <f>'8. Routing factors'!T100*'7. Network costs'!$G$324</f>
        <v>131.04525872013519</v>
      </c>
      <c r="U312" s="485">
        <f>'8. Routing factors'!U100*'7. Network costs'!$G$325</f>
        <v>10.052290826935891</v>
      </c>
      <c r="V312" s="485">
        <f>'8. Routing factors'!V100*'7. Network costs'!$G$326</f>
        <v>0</v>
      </c>
      <c r="W312" s="485">
        <f>'8. Routing factors'!W100*'7. Network costs'!$G$327</f>
        <v>18.734515697320159</v>
      </c>
      <c r="X312" s="485">
        <f>'8. Routing factors'!X100*'7. Network costs'!$G$328</f>
        <v>0</v>
      </c>
      <c r="Y312" s="485">
        <f>'8. Routing factors'!Y100*'7. Network costs'!$G$329</f>
        <v>0</v>
      </c>
      <c r="Z312" s="485">
        <f>'8. Routing factors'!Z100*'7. Network costs'!$G$330</f>
        <v>0</v>
      </c>
      <c r="AA312" s="485">
        <f>'8. Routing factors'!AA100*'7. Network costs'!$G$331</f>
        <v>0</v>
      </c>
      <c r="AB312" s="485">
        <f>'8. Routing factors'!AB100*'7. Network costs'!$G$332</f>
        <v>4.1614032381121797</v>
      </c>
      <c r="AC312" s="485">
        <f>'8. Routing factors'!AC100*'7. Network costs'!$G$333</f>
        <v>5.3376255710193918</v>
      </c>
      <c r="AD312" s="485">
        <f>'8. Routing factors'!AD100*'7. Network costs'!$G$334</f>
        <v>0</v>
      </c>
      <c r="AE312" s="485">
        <f>'8. Routing factors'!AE100*'7. Network costs'!$G$335</f>
        <v>0</v>
      </c>
      <c r="AF312" s="485">
        <f>'8. Routing factors'!AF100*'7. Network costs'!$G$336</f>
        <v>0</v>
      </c>
      <c r="AG312" s="485">
        <f>'8. Routing factors'!AG100*'7. Network costs'!$G$337</f>
        <v>0</v>
      </c>
      <c r="AH312" s="485">
        <f>'8. Routing factors'!AH100*'7. Network costs'!$G$338</f>
        <v>0</v>
      </c>
      <c r="AI312" s="485">
        <f>'8. Routing factors'!AI100*'7. Network costs'!$G$339</f>
        <v>37.30319373172248</v>
      </c>
      <c r="AJ312" s="485">
        <f>'8. Routing factors'!AJ100*'7. Network costs'!$G$340</f>
        <v>105.13325472059138</v>
      </c>
      <c r="AK312" s="485">
        <f>'8. Routing factors'!AK100*'7. Network costs'!$G$341</f>
        <v>36.829289072028708</v>
      </c>
      <c r="AL312" s="485">
        <f>'8. Routing factors'!AL100*'7. Network costs'!$G$342</f>
        <v>12.687707904291893</v>
      </c>
      <c r="AM312" s="485">
        <f>'8. Routing factors'!AM100*'7. Network costs'!$G$343</f>
        <v>13.516223893471349</v>
      </c>
      <c r="AN312" s="485">
        <f>'8. Routing factors'!AN100*'7. Network costs'!$G$344</f>
        <v>2.3227509096885073E-2</v>
      </c>
      <c r="AO312" s="485">
        <f>'8. Routing factors'!AO100*'7. Network costs'!$G$345</f>
        <v>1.1355671114032705E-2</v>
      </c>
      <c r="AP312" s="485">
        <f>'8. Routing factors'!AP100*'7. Network costs'!$G$346</f>
        <v>637.23301349219696</v>
      </c>
      <c r="AQ312" s="485">
        <f>'8. Routing factors'!AQ100*'7. Network costs'!$G$347</f>
        <v>0</v>
      </c>
      <c r="AR312" s="485">
        <f>'8. Routing factors'!AR100*'7. Network costs'!$G$348</f>
        <v>5.6778355570163523E-2</v>
      </c>
      <c r="AS312" s="485">
        <f>'8. Routing factors'!AS100*'7. Network costs'!$G$349</f>
        <v>0.22585244829248466</v>
      </c>
      <c r="AT312" s="485">
        <f>'8. Routing factors'!AT100*'7. Network costs'!$G$350</f>
        <v>6.352431132123032E-2</v>
      </c>
      <c r="AU312" s="485">
        <f>'8. Routing factors'!AU100*'7. Network costs'!$G$351</f>
        <v>0</v>
      </c>
      <c r="AV312" s="485">
        <f>'8. Routing factors'!AV100*'7. Network costs'!$G$352</f>
        <v>0.47356258512540633</v>
      </c>
      <c r="AW312" s="485">
        <f>'8. Routing factors'!AW100*'7. Network costs'!$G$353</f>
        <v>0</v>
      </c>
      <c r="AX312" s="485">
        <f>'8. Routing factors'!AX100*'7. Network costs'!$G$354</f>
        <v>0</v>
      </c>
      <c r="AY312" s="485">
        <f>'8. Routing factors'!AY100*'7. Network costs'!$G$355</f>
        <v>0</v>
      </c>
      <c r="AZ312" s="485">
        <f>'8. Routing factors'!AZ100*'7. Network costs'!$G$356</f>
        <v>0</v>
      </c>
      <c r="BA312" s="485">
        <f>'8. Routing factors'!BA100*'7. Network costs'!$G$357</f>
        <v>0</v>
      </c>
      <c r="BB312" s="485">
        <f>'8. Routing factors'!BB100*'7. Network costs'!$G$358</f>
        <v>0</v>
      </c>
      <c r="BC312" s="485">
        <f>'8. Routing factors'!BC100*'7. Network costs'!$G$359</f>
        <v>0</v>
      </c>
      <c r="BD312" s="485">
        <f>'8. Routing factors'!BD100*'7. Network costs'!$G$360</f>
        <v>0</v>
      </c>
      <c r="BE312" s="485">
        <f>'8. Routing factors'!BE100*'7. Network costs'!$G$361</f>
        <v>0</v>
      </c>
      <c r="BF312" s="485">
        <f>'8. Routing factors'!BF100*'7. Network costs'!$G$362</f>
        <v>0</v>
      </c>
      <c r="BG312" s="485">
        <f>'8. Routing factors'!BG100*'7. Network costs'!$G$363</f>
        <v>0</v>
      </c>
      <c r="BH312" s="245"/>
      <c r="BI312" s="351">
        <f t="shared" si="50"/>
        <v>87881.625865901136</v>
      </c>
      <c r="BJ312" s="486">
        <f>'2. Traffic'!G223</f>
        <v>102</v>
      </c>
      <c r="BK312" s="487">
        <f t="shared" si="51"/>
        <v>8.6158456731275622E-4</v>
      </c>
    </row>
    <row r="313" spans="3:63">
      <c r="C313" s="256" t="str">
        <f t="shared" si="49"/>
        <v>S18</v>
      </c>
      <c r="D313" s="256" t="str">
        <f t="shared" si="49"/>
        <v>Входящи SMS от други мрежи (SMS incoming from other network)</v>
      </c>
      <c r="E313" s="485">
        <f>'8. Routing factors'!E101*'7. Network costs'!$G$309</f>
        <v>37.118328662298978</v>
      </c>
      <c r="F313" s="485">
        <f>'8. Routing factors'!F101*'7. Network costs'!$G$310</f>
        <v>25.583365726318799</v>
      </c>
      <c r="G313" s="485">
        <f>'8. Routing factors'!G101*'7. Network costs'!$G$311</f>
        <v>48.195947733815849</v>
      </c>
      <c r="H313" s="485">
        <f>'8. Routing factors'!H101*'7. Network costs'!$G$312</f>
        <v>14.7597983958107</v>
      </c>
      <c r="I313" s="485">
        <f>'8. Routing factors'!I101*'7. Network costs'!$G$313</f>
        <v>48.277423612722274</v>
      </c>
      <c r="J313" s="485">
        <f>'8. Routing factors'!J101*'7. Network costs'!$G$314</f>
        <v>3.3308033343815318</v>
      </c>
      <c r="K313" s="485">
        <f>'8. Routing factors'!K101*'7. Network costs'!$G$315</f>
        <v>1.6092067729245436</v>
      </c>
      <c r="L313" s="485">
        <f>'8. Routing factors'!L101*'7. Network costs'!$G$316</f>
        <v>0.22461972865013538</v>
      </c>
      <c r="M313" s="485">
        <f>'8. Routing factors'!M101*'7. Network costs'!$G$317</f>
        <v>6.7385918595040604</v>
      </c>
      <c r="N313" s="485">
        <f>'8. Routing factors'!N101*'7. Network costs'!$G$318</f>
        <v>18486.929353529409</v>
      </c>
      <c r="O313" s="485">
        <f>'8. Routing factors'!O101*'7. Network costs'!$G$319</f>
        <v>24759.28038419117</v>
      </c>
      <c r="P313" s="485">
        <f>'8. Routing factors'!P101*'7. Network costs'!$G$320</f>
        <v>0</v>
      </c>
      <c r="Q313" s="485">
        <f>'8. Routing factors'!Q101*'7. Network costs'!$G$321</f>
        <v>0</v>
      </c>
      <c r="R313" s="485">
        <f>'8. Routing factors'!R101*'7. Network costs'!$G$322</f>
        <v>1.1979718861340554</v>
      </c>
      <c r="S313" s="485">
        <f>'8. Routing factors'!S101*'7. Network costs'!$G$323</f>
        <v>1.1230986432506771</v>
      </c>
      <c r="T313" s="485">
        <f>'8. Routing factors'!T101*'7. Network costs'!$G$324</f>
        <v>65.522629360067597</v>
      </c>
      <c r="U313" s="485">
        <f>'8. Routing factors'!U101*'7. Network costs'!$G$325</f>
        <v>0</v>
      </c>
      <c r="V313" s="485">
        <f>'8. Routing factors'!V101*'7. Network costs'!$G$326</f>
        <v>13.537059866452916</v>
      </c>
      <c r="W313" s="485">
        <f>'8. Routing factors'!W101*'7. Network costs'!$G$327</f>
        <v>9.3672578486600795</v>
      </c>
      <c r="X313" s="485">
        <f>'8. Routing factors'!X101*'7. Network costs'!$G$328</f>
        <v>0</v>
      </c>
      <c r="Y313" s="485">
        <f>'8. Routing factors'!Y101*'7. Network costs'!$G$329</f>
        <v>0</v>
      </c>
      <c r="Z313" s="485">
        <f>'8. Routing factors'!Z101*'7. Network costs'!$G$330</f>
        <v>0</v>
      </c>
      <c r="AA313" s="485">
        <f>'8. Routing factors'!AA101*'7. Network costs'!$G$331</f>
        <v>0</v>
      </c>
      <c r="AB313" s="485">
        <f>'8. Routing factors'!AB101*'7. Network costs'!$G$332</f>
        <v>2.0807016190560899</v>
      </c>
      <c r="AC313" s="485">
        <f>'8. Routing factors'!AC101*'7. Network costs'!$G$333</f>
        <v>2.6688127855096959</v>
      </c>
      <c r="AD313" s="485">
        <f>'8. Routing factors'!AD101*'7. Network costs'!$G$334</f>
        <v>0</v>
      </c>
      <c r="AE313" s="485">
        <f>'8. Routing factors'!AE101*'7. Network costs'!$G$335</f>
        <v>0</v>
      </c>
      <c r="AF313" s="485">
        <f>'8. Routing factors'!AF101*'7. Network costs'!$G$336</f>
        <v>0</v>
      </c>
      <c r="AG313" s="485">
        <f>'8. Routing factors'!AG101*'7. Network costs'!$G$337</f>
        <v>0</v>
      </c>
      <c r="AH313" s="485">
        <f>'8. Routing factors'!AH101*'7. Network costs'!$G$338</f>
        <v>0</v>
      </c>
      <c r="AI313" s="485">
        <f>'8. Routing factors'!AI101*'7. Network costs'!$G$339</f>
        <v>18.65159686586124</v>
      </c>
      <c r="AJ313" s="485">
        <f>'8. Routing factors'!AJ101*'7. Network costs'!$G$340</f>
        <v>52.566627360295691</v>
      </c>
      <c r="AK313" s="485">
        <f>'8. Routing factors'!AK101*'7. Network costs'!$G$341</f>
        <v>18.414644536014354</v>
      </c>
      <c r="AL313" s="485">
        <f>'8. Routing factors'!AL101*'7. Network costs'!$G$342</f>
        <v>6.3438539521459463</v>
      </c>
      <c r="AM313" s="485">
        <f>'8. Routing factors'!AM101*'7. Network costs'!$G$343</f>
        <v>6.7581119467356743</v>
      </c>
      <c r="AN313" s="485">
        <f>'8. Routing factors'!AN101*'7. Network costs'!$G$344</f>
        <v>1.1613754548442537E-2</v>
      </c>
      <c r="AO313" s="485">
        <f>'8. Routing factors'!AO101*'7. Network costs'!$G$345</f>
        <v>5.6778355570163523E-3</v>
      </c>
      <c r="AP313" s="485">
        <f>'8. Routing factors'!AP101*'7. Network costs'!$G$346</f>
        <v>318.61650674609848</v>
      </c>
      <c r="AQ313" s="485">
        <f>'8. Routing factors'!AQ101*'7. Network costs'!$G$347</f>
        <v>0</v>
      </c>
      <c r="AR313" s="485">
        <f>'8. Routing factors'!AR101*'7. Network costs'!$G$348</f>
        <v>2.8389177785081762E-2</v>
      </c>
      <c r="AS313" s="485">
        <f>'8. Routing factors'!AS101*'7. Network costs'!$G$349</f>
        <v>0.11292622414624233</v>
      </c>
      <c r="AT313" s="485">
        <f>'8. Routing factors'!AT101*'7. Network costs'!$G$350</f>
        <v>0</v>
      </c>
      <c r="AU313" s="485">
        <f>'8. Routing factors'!AU101*'7. Network costs'!$G$351</f>
        <v>2.333070378417711E-2</v>
      </c>
      <c r="AV313" s="485">
        <f>'8. Routing factors'!AV101*'7. Network costs'!$G$352</f>
        <v>0.23678129256270317</v>
      </c>
      <c r="AW313" s="485">
        <f>'8. Routing factors'!AW101*'7. Network costs'!$G$353</f>
        <v>0</v>
      </c>
      <c r="AX313" s="485">
        <f>'8. Routing factors'!AX101*'7. Network costs'!$G$354</f>
        <v>0</v>
      </c>
      <c r="AY313" s="485">
        <f>'8. Routing factors'!AY101*'7. Network costs'!$G$355</f>
        <v>0</v>
      </c>
      <c r="AZ313" s="485">
        <f>'8. Routing factors'!AZ101*'7. Network costs'!$G$356</f>
        <v>0</v>
      </c>
      <c r="BA313" s="485">
        <f>'8. Routing factors'!BA101*'7. Network costs'!$G$357</f>
        <v>0</v>
      </c>
      <c r="BB313" s="485">
        <f>'8. Routing factors'!BB101*'7. Network costs'!$G$358</f>
        <v>0</v>
      </c>
      <c r="BC313" s="485">
        <f>'8. Routing factors'!BC101*'7. Network costs'!$G$359</f>
        <v>0</v>
      </c>
      <c r="BD313" s="485">
        <f>'8. Routing factors'!BD101*'7. Network costs'!$G$360</f>
        <v>0</v>
      </c>
      <c r="BE313" s="485">
        <f>'8. Routing factors'!BE101*'7. Network costs'!$G$361</f>
        <v>0</v>
      </c>
      <c r="BF313" s="485">
        <f>'8. Routing factors'!BF101*'7. Network costs'!$G$362</f>
        <v>0</v>
      </c>
      <c r="BG313" s="485">
        <f>'8. Routing factors'!BG101*'7. Network costs'!$G$363</f>
        <v>0</v>
      </c>
      <c r="BH313" s="245"/>
      <c r="BI313" s="351">
        <f t="shared" si="50"/>
        <v>43949.315415951678</v>
      </c>
      <c r="BJ313" s="486">
        <f>'2. Traffic'!G224</f>
        <v>51</v>
      </c>
      <c r="BK313" s="487">
        <f t="shared" si="51"/>
        <v>8.6175128266571918E-4</v>
      </c>
    </row>
    <row r="314" spans="3:63">
      <c r="C314" s="256" t="str">
        <f t="shared" si="49"/>
        <v>S19</v>
      </c>
      <c r="D314" s="256" t="str">
        <f t="shared" si="49"/>
        <v>Пренос на данни (Data services)</v>
      </c>
      <c r="E314" s="485">
        <f>'8. Routing factors'!E102*'7. Network costs'!$G$309</f>
        <v>0</v>
      </c>
      <c r="F314" s="485">
        <f>'8. Routing factors'!F102*'7. Network costs'!$G$310</f>
        <v>2494510.2828014018</v>
      </c>
      <c r="G314" s="485">
        <f>'8. Routing factors'!G102*'7. Network costs'!$G$311</f>
        <v>0</v>
      </c>
      <c r="H314" s="485">
        <f>'8. Routing factors'!H102*'7. Network costs'!$G$312</f>
        <v>1439156.5701047909</v>
      </c>
      <c r="I314" s="485">
        <f>'8. Routing factors'!I102*'7. Network costs'!$G$313</f>
        <v>0</v>
      </c>
      <c r="J314" s="485">
        <f>'8. Routing factors'!J102*'7. Network costs'!$G$314</f>
        <v>324770.5269309564</v>
      </c>
      <c r="K314" s="485">
        <f>'8. Routing factors'!K102*'7. Network costs'!$G$315</f>
        <v>104603.9807051751</v>
      </c>
      <c r="L314" s="485">
        <f>'8. Routing factors'!L102*'7. Network costs'!$G$316</f>
        <v>21901.583584891647</v>
      </c>
      <c r="M314" s="485">
        <f>'8. Routing factors'!M102*'7. Network costs'!$G$317</f>
        <v>657047.50754674932</v>
      </c>
      <c r="N314" s="485">
        <f>'8. Routing factors'!N102*'7. Network costs'!$G$318</f>
        <v>0</v>
      </c>
      <c r="O314" s="485">
        <f>'8. Routing factors'!O102*'7. Network costs'!$G$319</f>
        <v>0</v>
      </c>
      <c r="P314" s="485">
        <f>'8. Routing factors'!P102*'7. Network costs'!$G$320</f>
        <v>0</v>
      </c>
      <c r="Q314" s="485">
        <f>'8. Routing factors'!Q102*'7. Network costs'!$G$321</f>
        <v>0</v>
      </c>
      <c r="R314" s="485">
        <f>'8. Routing factors'!R102*'7. Network costs'!$G$322</f>
        <v>116808.44578608879</v>
      </c>
      <c r="S314" s="485">
        <f>'8. Routing factors'!S102*'7. Network costs'!$G$323</f>
        <v>109507.91792445825</v>
      </c>
      <c r="T314" s="485">
        <f>'8. Routing factors'!T102*'7. Network costs'!$G$324</f>
        <v>6388794.7521591447</v>
      </c>
      <c r="U314" s="485">
        <f>'8. Routing factors'!U102*'7. Network costs'!$G$325</f>
        <v>490075.13518257311</v>
      </c>
      <c r="V314" s="485">
        <f>'8. Routing factors'!V102*'7. Network costs'!$G$326</f>
        <v>0</v>
      </c>
      <c r="W314" s="485">
        <f>'8. Routing factors'!W102*'7. Network costs'!$G$327</f>
        <v>0</v>
      </c>
      <c r="X314" s="485">
        <f>'8. Routing factors'!X102*'7. Network costs'!$G$328</f>
        <v>0</v>
      </c>
      <c r="Y314" s="485">
        <f>'8. Routing factors'!Y102*'7. Network costs'!$G$329</f>
        <v>499754.79437525442</v>
      </c>
      <c r="Z314" s="485">
        <f>'8. Routing factors'!Z102*'7. Network costs'!$G$330</f>
        <v>330576.52328944812</v>
      </c>
      <c r="AA314" s="485">
        <f>'8. Routing factors'!AA102*'7. Network costs'!$G$331</f>
        <v>656627.06740429497</v>
      </c>
      <c r="AB314" s="485">
        <f>'8. Routing factors'!AB102*'7. Network costs'!$G$332</f>
        <v>202879.1535758489</v>
      </c>
      <c r="AC314" s="485">
        <f>'8. Routing factors'!AC102*'7. Network costs'!$G$333</f>
        <v>260223.02958664391</v>
      </c>
      <c r="AD314" s="485">
        <f>'8. Routing factors'!AD102*'7. Network costs'!$G$334</f>
        <v>0</v>
      </c>
      <c r="AE314" s="485">
        <f>'8. Routing factors'!AE102*'7. Network costs'!$G$335</f>
        <v>0</v>
      </c>
      <c r="AF314" s="485">
        <f>'8. Routing factors'!AF102*'7. Network costs'!$G$336</f>
        <v>0</v>
      </c>
      <c r="AG314" s="485">
        <f>'8. Routing factors'!AG102*'7. Network costs'!$G$337</f>
        <v>0</v>
      </c>
      <c r="AH314" s="485">
        <f>'8. Routing factors'!AH102*'7. Network costs'!$G$338</f>
        <v>0</v>
      </c>
      <c r="AI314" s="485">
        <f>'8. Routing factors'!AI102*'7. Network costs'!$G$339</f>
        <v>0</v>
      </c>
      <c r="AJ314" s="485">
        <f>'8. Routing factors'!AJ102*'7. Network costs'!$G$340</f>
        <v>5125517.6463177251</v>
      </c>
      <c r="AK314" s="485">
        <f>'8. Routing factors'!AK102*'7. Network costs'!$G$341</f>
        <v>0</v>
      </c>
      <c r="AL314" s="485">
        <f>'8. Routing factors'!AL102*'7. Network costs'!$G$342</f>
        <v>618558.52296786173</v>
      </c>
      <c r="AM314" s="485">
        <f>'8. Routing factors'!AM102*'7. Network costs'!$G$343</f>
        <v>0</v>
      </c>
      <c r="AN314" s="485">
        <f>'8. Routing factors'!AN102*'7. Network costs'!$G$344</f>
        <v>1132.4010473421808</v>
      </c>
      <c r="AO314" s="485">
        <f>'8. Routing factors'!AO102*'7. Network costs'!$G$345</f>
        <v>553.61828981173301</v>
      </c>
      <c r="AP314" s="485">
        <f>'8. Routing factors'!AP102*'7. Network costs'!$G$346</f>
        <v>0</v>
      </c>
      <c r="AQ314" s="485">
        <f>'8. Routing factors'!AQ102*'7. Network costs'!$G$347</f>
        <v>0</v>
      </c>
      <c r="AR314" s="485">
        <f>'8. Routing factors'!AR102*'7. Network costs'!$G$348</f>
        <v>2768.0914490586647</v>
      </c>
      <c r="AS314" s="485">
        <f>'8. Routing factors'!AS102*'7. Network costs'!$G$349</f>
        <v>11010.890058181205</v>
      </c>
      <c r="AT314" s="485">
        <f>'8. Routing factors'!AT102*'7. Network costs'!$G$350</f>
        <v>3096.9742115610152</v>
      </c>
      <c r="AU314" s="485">
        <f>'8. Routing factors'!AU102*'7. Network costs'!$G$351</f>
        <v>0</v>
      </c>
      <c r="AV314" s="485">
        <f>'8. Routing factors'!AV102*'7. Network costs'!$G$352</f>
        <v>0</v>
      </c>
      <c r="AW314" s="485">
        <f>'8. Routing factors'!AW102*'7. Network costs'!$G$353</f>
        <v>0</v>
      </c>
      <c r="AX314" s="485">
        <f>'8. Routing factors'!AX102*'7. Network costs'!$G$354</f>
        <v>2901.7344404279784</v>
      </c>
      <c r="AY314" s="485">
        <f>'8. Routing factors'!AY102*'7. Network costs'!$G$355</f>
        <v>0</v>
      </c>
      <c r="AZ314" s="485">
        <f>'8. Routing factors'!AZ102*'7. Network costs'!$G$356</f>
        <v>0</v>
      </c>
      <c r="BA314" s="485">
        <f>'8. Routing factors'!BA102*'7. Network costs'!$G$357</f>
        <v>0</v>
      </c>
      <c r="BB314" s="485">
        <f>'8. Routing factors'!BB102*'7. Network costs'!$G$358</f>
        <v>0</v>
      </c>
      <c r="BC314" s="485">
        <f>'8. Routing factors'!BC102*'7. Network costs'!$G$359</f>
        <v>0</v>
      </c>
      <c r="BD314" s="485">
        <f>'8. Routing factors'!BD102*'7. Network costs'!$G$360</f>
        <v>0</v>
      </c>
      <c r="BE314" s="485">
        <f>'8. Routing factors'!BE102*'7. Network costs'!$G$361</f>
        <v>0</v>
      </c>
      <c r="BF314" s="485">
        <f>'8. Routing factors'!BF102*'7. Network costs'!$G$362</f>
        <v>0</v>
      </c>
      <c r="BG314" s="485">
        <f>'8. Routing factors'!BG102*'7. Network costs'!$G$363</f>
        <v>0</v>
      </c>
      <c r="BH314" s="245"/>
      <c r="BI314" s="351">
        <f t="shared" si="50"/>
        <v>19862777.149739686</v>
      </c>
      <c r="BJ314" s="486">
        <f>'2. Traffic'!G225</f>
        <v>5100</v>
      </c>
      <c r="BK314" s="487">
        <f t="shared" si="51"/>
        <v>3.8946621862234678E-3</v>
      </c>
    </row>
    <row r="315" spans="3:63">
      <c r="C315" s="256" t="str">
        <f t="shared" si="49"/>
        <v>S20</v>
      </c>
      <c r="D315" s="256" t="str">
        <f t="shared" si="49"/>
        <v>Subscribers</v>
      </c>
      <c r="E315" s="485">
        <f>'8. Routing factors'!E103*'7. Network costs'!$G$309</f>
        <v>0</v>
      </c>
      <c r="F315" s="485">
        <f>'8. Routing factors'!F103*'7. Network costs'!$G$310</f>
        <v>0</v>
      </c>
      <c r="G315" s="485">
        <f>'8. Routing factors'!G103*'7. Network costs'!$G$311</f>
        <v>0</v>
      </c>
      <c r="H315" s="485">
        <f>'8. Routing factors'!H103*'7. Network costs'!$G$312</f>
        <v>0</v>
      </c>
      <c r="I315" s="485">
        <f>'8. Routing factors'!I103*'7. Network costs'!$G$313</f>
        <v>0</v>
      </c>
      <c r="J315" s="485">
        <f>'8. Routing factors'!J103*'7. Network costs'!$G$314</f>
        <v>0</v>
      </c>
      <c r="K315" s="485">
        <f>'8. Routing factors'!K103*'7. Network costs'!$G$315</f>
        <v>0</v>
      </c>
      <c r="L315" s="485">
        <f>'8. Routing factors'!L103*'7. Network costs'!$G$316</f>
        <v>0</v>
      </c>
      <c r="M315" s="485">
        <f>'8. Routing factors'!M103*'7. Network costs'!$G$317</f>
        <v>0</v>
      </c>
      <c r="N315" s="485">
        <f>'8. Routing factors'!N103*'7. Network costs'!$G$318</f>
        <v>0</v>
      </c>
      <c r="O315" s="485">
        <f>'8. Routing factors'!O103*'7. Network costs'!$G$319</f>
        <v>0</v>
      </c>
      <c r="P315" s="485">
        <f>'8. Routing factors'!P103*'7. Network costs'!$G$320</f>
        <v>0</v>
      </c>
      <c r="Q315" s="485">
        <f>'8. Routing factors'!Q103*'7. Network costs'!$G$321</f>
        <v>0</v>
      </c>
      <c r="R315" s="485">
        <f>'8. Routing factors'!R103*'7. Network costs'!$G$322</f>
        <v>0</v>
      </c>
      <c r="S315" s="485">
        <f>'8. Routing factors'!S103*'7. Network costs'!$G$323</f>
        <v>0</v>
      </c>
      <c r="T315" s="485">
        <f>'8. Routing factors'!T103*'7. Network costs'!$G$324</f>
        <v>0</v>
      </c>
      <c r="U315" s="485">
        <f>'8. Routing factors'!U103*'7. Network costs'!$G$325</f>
        <v>0</v>
      </c>
      <c r="V315" s="485">
        <f>'8. Routing factors'!V103*'7. Network costs'!$G$326</f>
        <v>0</v>
      </c>
      <c r="W315" s="485">
        <f>'8. Routing factors'!W103*'7. Network costs'!$G$327</f>
        <v>0</v>
      </c>
      <c r="X315" s="485">
        <f>'8. Routing factors'!X103*'7. Network costs'!$G$328</f>
        <v>0</v>
      </c>
      <c r="Y315" s="485">
        <f>'8. Routing factors'!Y103*'7. Network costs'!$G$329</f>
        <v>0</v>
      </c>
      <c r="Z315" s="485">
        <f>'8. Routing factors'!Z103*'7. Network costs'!$G$330</f>
        <v>0</v>
      </c>
      <c r="AA315" s="485">
        <f>'8. Routing factors'!AA103*'7. Network costs'!$G$331</f>
        <v>0</v>
      </c>
      <c r="AB315" s="485">
        <f>'8. Routing factors'!AB103*'7. Network costs'!$G$332</f>
        <v>0</v>
      </c>
      <c r="AC315" s="485">
        <f>'8. Routing factors'!AC103*'7. Network costs'!$G$333</f>
        <v>0</v>
      </c>
      <c r="AD315" s="485">
        <f>'8. Routing factors'!AD103*'7. Network costs'!$G$334</f>
        <v>0</v>
      </c>
      <c r="AE315" s="485">
        <f>'8. Routing factors'!AE103*'7. Network costs'!$G$335</f>
        <v>0</v>
      </c>
      <c r="AF315" s="485">
        <f>'8. Routing factors'!AF103*'7. Network costs'!$G$336</f>
        <v>0</v>
      </c>
      <c r="AG315" s="485">
        <f>'8. Routing factors'!AG103*'7. Network costs'!$G$337</f>
        <v>0</v>
      </c>
      <c r="AH315" s="485">
        <f>'8. Routing factors'!AH103*'7. Network costs'!$G$338</f>
        <v>0</v>
      </c>
      <c r="AI315" s="485">
        <f>'8. Routing factors'!AI103*'7. Network costs'!$G$339</f>
        <v>0</v>
      </c>
      <c r="AJ315" s="485">
        <f>'8. Routing factors'!AJ103*'7. Network costs'!$G$340</f>
        <v>0</v>
      </c>
      <c r="AK315" s="485">
        <f>'8. Routing factors'!AK103*'7. Network costs'!$G$341</f>
        <v>0</v>
      </c>
      <c r="AL315" s="485">
        <f>'8. Routing factors'!AL103*'7. Network costs'!$G$342</f>
        <v>0</v>
      </c>
      <c r="AM315" s="485">
        <f>'8. Routing factors'!AM103*'7. Network costs'!$G$343</f>
        <v>0</v>
      </c>
      <c r="AN315" s="485">
        <f>'8. Routing factors'!AN103*'7. Network costs'!$G$344</f>
        <v>0</v>
      </c>
      <c r="AO315" s="485">
        <f>'8. Routing factors'!AO103*'7. Network costs'!$G$345</f>
        <v>0</v>
      </c>
      <c r="AP315" s="485">
        <f>'8. Routing factors'!AP103*'7. Network costs'!$G$346</f>
        <v>0</v>
      </c>
      <c r="AQ315" s="485">
        <f>'8. Routing factors'!AQ103*'7. Network costs'!$G$347</f>
        <v>0</v>
      </c>
      <c r="AR315" s="485">
        <f>'8. Routing factors'!AR103*'7. Network costs'!$G$348</f>
        <v>0</v>
      </c>
      <c r="AS315" s="485">
        <f>'8. Routing factors'!AS103*'7. Network costs'!$G$349</f>
        <v>0</v>
      </c>
      <c r="AT315" s="485">
        <f>'8. Routing factors'!AT103*'7. Network costs'!$G$350</f>
        <v>0</v>
      </c>
      <c r="AU315" s="485">
        <f>'8. Routing factors'!AU103*'7. Network costs'!$G$351</f>
        <v>0</v>
      </c>
      <c r="AV315" s="485">
        <f>'8. Routing factors'!AV103*'7. Network costs'!$G$352</f>
        <v>0</v>
      </c>
      <c r="AW315" s="485">
        <f>'8. Routing factors'!AW103*'7. Network costs'!$G$353</f>
        <v>0</v>
      </c>
      <c r="AX315" s="485">
        <f>'8. Routing factors'!AX103*'7. Network costs'!$G$354</f>
        <v>0</v>
      </c>
      <c r="AY315" s="485">
        <f>'8. Routing factors'!AY103*'7. Network costs'!$G$355</f>
        <v>0</v>
      </c>
      <c r="AZ315" s="485">
        <f>'8. Routing factors'!AZ103*'7. Network costs'!$G$356</f>
        <v>0</v>
      </c>
      <c r="BA315" s="485">
        <f>'8. Routing factors'!BA103*'7. Network costs'!$G$357</f>
        <v>0</v>
      </c>
      <c r="BB315" s="485">
        <f>'8. Routing factors'!BB103*'7. Network costs'!$G$358</f>
        <v>0</v>
      </c>
      <c r="BC315" s="485">
        <f>'8. Routing factors'!BC103*'7. Network costs'!$G$359</f>
        <v>0</v>
      </c>
      <c r="BD315" s="485">
        <f>'8. Routing factors'!BD103*'7. Network costs'!$G$360</f>
        <v>0</v>
      </c>
      <c r="BE315" s="485">
        <f>'8. Routing factors'!BE103*'7. Network costs'!$G$361</f>
        <v>0</v>
      </c>
      <c r="BF315" s="485">
        <f>'8. Routing factors'!BF103*'7. Network costs'!$G$362</f>
        <v>0</v>
      </c>
      <c r="BG315" s="485">
        <f>'8. Routing factors'!BG103*'7. Network costs'!$G$363</f>
        <v>0</v>
      </c>
      <c r="BH315" s="245"/>
      <c r="BI315" s="351">
        <f t="shared" si="50"/>
        <v>0</v>
      </c>
      <c r="BJ315" s="486">
        <f>'2. Traffic'!G226</f>
        <v>0</v>
      </c>
      <c r="BK315" s="487" t="str">
        <f t="shared" si="51"/>
        <v/>
      </c>
    </row>
    <row r="316" spans="3:63">
      <c r="C316" s="256" t="str">
        <f t="shared" si="49"/>
        <v>S21</v>
      </c>
      <c r="D316" s="256" t="str">
        <f t="shared" si="49"/>
        <v>OTHER: complete as required</v>
      </c>
      <c r="E316" s="485">
        <f>'8. Routing factors'!E104*'7. Network costs'!$G$309</f>
        <v>0</v>
      </c>
      <c r="F316" s="485">
        <f>'8. Routing factors'!F104*'7. Network costs'!$G$310</f>
        <v>0</v>
      </c>
      <c r="G316" s="485">
        <f>'8. Routing factors'!G104*'7. Network costs'!$G$311</f>
        <v>0</v>
      </c>
      <c r="H316" s="485">
        <f>'8. Routing factors'!H104*'7. Network costs'!$G$312</f>
        <v>0</v>
      </c>
      <c r="I316" s="485">
        <f>'8. Routing factors'!I104*'7. Network costs'!$G$313</f>
        <v>0</v>
      </c>
      <c r="J316" s="485">
        <f>'8. Routing factors'!J104*'7. Network costs'!$G$314</f>
        <v>0</v>
      </c>
      <c r="K316" s="485">
        <f>'8. Routing factors'!K104*'7. Network costs'!$G$315</f>
        <v>0</v>
      </c>
      <c r="L316" s="485">
        <f>'8. Routing factors'!L104*'7. Network costs'!$G$316</f>
        <v>0</v>
      </c>
      <c r="M316" s="485">
        <f>'8. Routing factors'!M104*'7. Network costs'!$G$317</f>
        <v>0</v>
      </c>
      <c r="N316" s="485">
        <f>'8. Routing factors'!N104*'7. Network costs'!$G$318</f>
        <v>0</v>
      </c>
      <c r="O316" s="485">
        <f>'8. Routing factors'!O104*'7. Network costs'!$G$319</f>
        <v>0</v>
      </c>
      <c r="P316" s="485">
        <f>'8. Routing factors'!P104*'7. Network costs'!$G$320</f>
        <v>0</v>
      </c>
      <c r="Q316" s="485">
        <f>'8. Routing factors'!Q104*'7. Network costs'!$G$321</f>
        <v>0</v>
      </c>
      <c r="R316" s="485">
        <f>'8. Routing factors'!R104*'7. Network costs'!$G$322</f>
        <v>0</v>
      </c>
      <c r="S316" s="485">
        <f>'8. Routing factors'!S104*'7. Network costs'!$G$323</f>
        <v>0</v>
      </c>
      <c r="T316" s="485">
        <f>'8. Routing factors'!T104*'7. Network costs'!$G$324</f>
        <v>0</v>
      </c>
      <c r="U316" s="485">
        <f>'8. Routing factors'!U104*'7. Network costs'!$G$325</f>
        <v>0</v>
      </c>
      <c r="V316" s="485">
        <f>'8. Routing factors'!V104*'7. Network costs'!$G$326</f>
        <v>0</v>
      </c>
      <c r="W316" s="485">
        <f>'8. Routing factors'!W104*'7. Network costs'!$G$327</f>
        <v>0</v>
      </c>
      <c r="X316" s="485">
        <f>'8. Routing factors'!X104*'7. Network costs'!$G$328</f>
        <v>0</v>
      </c>
      <c r="Y316" s="485">
        <f>'8. Routing factors'!Y104*'7. Network costs'!$G$329</f>
        <v>0</v>
      </c>
      <c r="Z316" s="485">
        <f>'8. Routing factors'!Z104*'7. Network costs'!$G$330</f>
        <v>0</v>
      </c>
      <c r="AA316" s="485">
        <f>'8. Routing factors'!AA104*'7. Network costs'!$G$331</f>
        <v>0</v>
      </c>
      <c r="AB316" s="485">
        <f>'8. Routing factors'!AB104*'7. Network costs'!$G$332</f>
        <v>0</v>
      </c>
      <c r="AC316" s="485">
        <f>'8. Routing factors'!AC104*'7. Network costs'!$G$333</f>
        <v>0</v>
      </c>
      <c r="AD316" s="485">
        <f>'8. Routing factors'!AD104*'7. Network costs'!$G$334</f>
        <v>0</v>
      </c>
      <c r="AE316" s="485">
        <f>'8. Routing factors'!AE104*'7. Network costs'!$G$335</f>
        <v>0</v>
      </c>
      <c r="AF316" s="485">
        <f>'8. Routing factors'!AF104*'7. Network costs'!$G$336</f>
        <v>0</v>
      </c>
      <c r="AG316" s="485">
        <f>'8. Routing factors'!AG104*'7. Network costs'!$G$337</f>
        <v>0</v>
      </c>
      <c r="AH316" s="485">
        <f>'8. Routing factors'!AH104*'7. Network costs'!$G$338</f>
        <v>0</v>
      </c>
      <c r="AI316" s="485">
        <f>'8. Routing factors'!AI104*'7. Network costs'!$G$339</f>
        <v>0</v>
      </c>
      <c r="AJ316" s="485">
        <f>'8. Routing factors'!AJ104*'7. Network costs'!$G$340</f>
        <v>0</v>
      </c>
      <c r="AK316" s="485">
        <f>'8. Routing factors'!AK104*'7. Network costs'!$G$341</f>
        <v>0</v>
      </c>
      <c r="AL316" s="485">
        <f>'8. Routing factors'!AL104*'7. Network costs'!$G$342</f>
        <v>0</v>
      </c>
      <c r="AM316" s="485">
        <f>'8. Routing factors'!AM104*'7. Network costs'!$G$343</f>
        <v>0</v>
      </c>
      <c r="AN316" s="485">
        <f>'8. Routing factors'!AN104*'7. Network costs'!$G$344</f>
        <v>0</v>
      </c>
      <c r="AO316" s="485">
        <f>'8. Routing factors'!AO104*'7. Network costs'!$G$345</f>
        <v>0</v>
      </c>
      <c r="AP316" s="485">
        <f>'8. Routing factors'!AP104*'7. Network costs'!$G$346</f>
        <v>0</v>
      </c>
      <c r="AQ316" s="485">
        <f>'8. Routing factors'!AQ104*'7. Network costs'!$G$347</f>
        <v>0</v>
      </c>
      <c r="AR316" s="485">
        <f>'8. Routing factors'!AR104*'7. Network costs'!$G$348</f>
        <v>0</v>
      </c>
      <c r="AS316" s="485">
        <f>'8. Routing factors'!AS104*'7. Network costs'!$G$349</f>
        <v>0</v>
      </c>
      <c r="AT316" s="485">
        <f>'8. Routing factors'!AT104*'7. Network costs'!$G$350</f>
        <v>0</v>
      </c>
      <c r="AU316" s="485">
        <f>'8. Routing factors'!AU104*'7. Network costs'!$G$351</f>
        <v>0</v>
      </c>
      <c r="AV316" s="485">
        <f>'8. Routing factors'!AV104*'7. Network costs'!$G$352</f>
        <v>0</v>
      </c>
      <c r="AW316" s="485">
        <f>'8. Routing factors'!AW104*'7. Network costs'!$G$353</f>
        <v>0</v>
      </c>
      <c r="AX316" s="485">
        <f>'8. Routing factors'!AX104*'7. Network costs'!$G$354</f>
        <v>0</v>
      </c>
      <c r="AY316" s="485">
        <f>'8. Routing factors'!AY104*'7. Network costs'!$G$355</f>
        <v>0</v>
      </c>
      <c r="AZ316" s="485">
        <f>'8. Routing factors'!AZ104*'7. Network costs'!$G$356</f>
        <v>0</v>
      </c>
      <c r="BA316" s="485">
        <f>'8. Routing factors'!BA104*'7. Network costs'!$G$357</f>
        <v>0</v>
      </c>
      <c r="BB316" s="485">
        <f>'8. Routing factors'!BB104*'7. Network costs'!$G$358</f>
        <v>0</v>
      </c>
      <c r="BC316" s="485">
        <f>'8. Routing factors'!BC104*'7. Network costs'!$G$359</f>
        <v>0</v>
      </c>
      <c r="BD316" s="485">
        <f>'8. Routing factors'!BD104*'7. Network costs'!$G$360</f>
        <v>0</v>
      </c>
      <c r="BE316" s="485">
        <f>'8. Routing factors'!BE104*'7. Network costs'!$G$361</f>
        <v>0</v>
      </c>
      <c r="BF316" s="485">
        <f>'8. Routing factors'!BF104*'7. Network costs'!$G$362</f>
        <v>0</v>
      </c>
      <c r="BG316" s="485">
        <f>'8. Routing factors'!BG104*'7. Network costs'!$G$363</f>
        <v>0</v>
      </c>
      <c r="BH316" s="245"/>
      <c r="BI316" s="351">
        <f t="shared" si="50"/>
        <v>0</v>
      </c>
      <c r="BJ316" s="486">
        <f>'2. Traffic'!G227</f>
        <v>0</v>
      </c>
      <c r="BK316" s="487" t="str">
        <f t="shared" si="51"/>
        <v/>
      </c>
    </row>
    <row r="317" spans="3:63">
      <c r="C317" s="256" t="str">
        <f t="shared" si="49"/>
        <v>S22</v>
      </c>
      <c r="D317" s="256" t="str">
        <f t="shared" si="49"/>
        <v>OTHER: complete as required</v>
      </c>
      <c r="E317" s="485">
        <f>'8. Routing factors'!E105*'7. Network costs'!$G$309</f>
        <v>0</v>
      </c>
      <c r="F317" s="485">
        <f>'8. Routing factors'!F105*'7. Network costs'!$G$310</f>
        <v>0</v>
      </c>
      <c r="G317" s="485">
        <f>'8. Routing factors'!G105*'7. Network costs'!$G$311</f>
        <v>0</v>
      </c>
      <c r="H317" s="485">
        <f>'8. Routing factors'!H105*'7. Network costs'!$G$312</f>
        <v>0</v>
      </c>
      <c r="I317" s="485">
        <f>'8. Routing factors'!I105*'7. Network costs'!$G$313</f>
        <v>0</v>
      </c>
      <c r="J317" s="485">
        <f>'8. Routing factors'!J105*'7. Network costs'!$G$314</f>
        <v>0</v>
      </c>
      <c r="K317" s="485">
        <f>'8. Routing factors'!K105*'7. Network costs'!$G$315</f>
        <v>0</v>
      </c>
      <c r="L317" s="485">
        <f>'8. Routing factors'!L105*'7. Network costs'!$G$316</f>
        <v>0</v>
      </c>
      <c r="M317" s="485">
        <f>'8. Routing factors'!M105*'7. Network costs'!$G$317</f>
        <v>0</v>
      </c>
      <c r="N317" s="485">
        <f>'8. Routing factors'!N105*'7. Network costs'!$G$318</f>
        <v>0</v>
      </c>
      <c r="O317" s="485">
        <f>'8. Routing factors'!O105*'7. Network costs'!$G$319</f>
        <v>0</v>
      </c>
      <c r="P317" s="485">
        <f>'8. Routing factors'!P105*'7. Network costs'!$G$320</f>
        <v>0</v>
      </c>
      <c r="Q317" s="485">
        <f>'8. Routing factors'!Q105*'7. Network costs'!$G$321</f>
        <v>0</v>
      </c>
      <c r="R317" s="485">
        <f>'8. Routing factors'!R105*'7. Network costs'!$G$322</f>
        <v>0</v>
      </c>
      <c r="S317" s="485">
        <f>'8. Routing factors'!S105*'7. Network costs'!$G$323</f>
        <v>0</v>
      </c>
      <c r="T317" s="485">
        <f>'8. Routing factors'!T105*'7. Network costs'!$G$324</f>
        <v>0</v>
      </c>
      <c r="U317" s="485">
        <f>'8. Routing factors'!U105*'7. Network costs'!$G$325</f>
        <v>0</v>
      </c>
      <c r="V317" s="485">
        <f>'8. Routing factors'!V105*'7. Network costs'!$G$326</f>
        <v>0</v>
      </c>
      <c r="W317" s="485">
        <f>'8. Routing factors'!W105*'7. Network costs'!$G$327</f>
        <v>0</v>
      </c>
      <c r="X317" s="485">
        <f>'8. Routing factors'!X105*'7. Network costs'!$G$328</f>
        <v>0</v>
      </c>
      <c r="Y317" s="485">
        <f>'8. Routing factors'!Y105*'7. Network costs'!$G$329</f>
        <v>0</v>
      </c>
      <c r="Z317" s="485">
        <f>'8. Routing factors'!Z105*'7. Network costs'!$G$330</f>
        <v>0</v>
      </c>
      <c r="AA317" s="485">
        <f>'8. Routing factors'!AA105*'7. Network costs'!$G$331</f>
        <v>0</v>
      </c>
      <c r="AB317" s="485">
        <f>'8. Routing factors'!AB105*'7. Network costs'!$G$332</f>
        <v>0</v>
      </c>
      <c r="AC317" s="485">
        <f>'8. Routing factors'!AC105*'7. Network costs'!$G$333</f>
        <v>0</v>
      </c>
      <c r="AD317" s="485">
        <f>'8. Routing factors'!AD105*'7. Network costs'!$G$334</f>
        <v>0</v>
      </c>
      <c r="AE317" s="485">
        <f>'8. Routing factors'!AE105*'7. Network costs'!$G$335</f>
        <v>0</v>
      </c>
      <c r="AF317" s="485">
        <f>'8. Routing factors'!AF105*'7. Network costs'!$G$336</f>
        <v>0</v>
      </c>
      <c r="AG317" s="485">
        <f>'8. Routing factors'!AG105*'7. Network costs'!$G$337</f>
        <v>0</v>
      </c>
      <c r="AH317" s="485">
        <f>'8. Routing factors'!AH105*'7. Network costs'!$G$338</f>
        <v>0</v>
      </c>
      <c r="AI317" s="485">
        <f>'8. Routing factors'!AI105*'7. Network costs'!$G$339</f>
        <v>0</v>
      </c>
      <c r="AJ317" s="485">
        <f>'8. Routing factors'!AJ105*'7. Network costs'!$G$340</f>
        <v>0</v>
      </c>
      <c r="AK317" s="485">
        <f>'8. Routing factors'!AK105*'7. Network costs'!$G$341</f>
        <v>0</v>
      </c>
      <c r="AL317" s="485">
        <f>'8. Routing factors'!AL105*'7. Network costs'!$G$342</f>
        <v>0</v>
      </c>
      <c r="AM317" s="485">
        <f>'8. Routing factors'!AM105*'7. Network costs'!$G$343</f>
        <v>0</v>
      </c>
      <c r="AN317" s="485">
        <f>'8. Routing factors'!AN105*'7. Network costs'!$G$344</f>
        <v>0</v>
      </c>
      <c r="AO317" s="485">
        <f>'8. Routing factors'!AO105*'7. Network costs'!$G$345</f>
        <v>0</v>
      </c>
      <c r="AP317" s="485">
        <f>'8. Routing factors'!AP105*'7. Network costs'!$G$346</f>
        <v>0</v>
      </c>
      <c r="AQ317" s="485">
        <f>'8. Routing factors'!AQ105*'7. Network costs'!$G$347</f>
        <v>0</v>
      </c>
      <c r="AR317" s="485">
        <f>'8. Routing factors'!AR105*'7. Network costs'!$G$348</f>
        <v>0</v>
      </c>
      <c r="AS317" s="485">
        <f>'8. Routing factors'!AS105*'7. Network costs'!$G$349</f>
        <v>0</v>
      </c>
      <c r="AT317" s="485">
        <f>'8. Routing factors'!AT105*'7. Network costs'!$G$350</f>
        <v>0</v>
      </c>
      <c r="AU317" s="485">
        <f>'8. Routing factors'!AU105*'7. Network costs'!$G$351</f>
        <v>0</v>
      </c>
      <c r="AV317" s="485">
        <f>'8. Routing factors'!AV105*'7. Network costs'!$G$352</f>
        <v>0</v>
      </c>
      <c r="AW317" s="485">
        <f>'8. Routing factors'!AW105*'7. Network costs'!$G$353</f>
        <v>0</v>
      </c>
      <c r="AX317" s="485">
        <f>'8. Routing factors'!AX105*'7. Network costs'!$G$354</f>
        <v>0</v>
      </c>
      <c r="AY317" s="485">
        <f>'8. Routing factors'!AY105*'7. Network costs'!$G$355</f>
        <v>0</v>
      </c>
      <c r="AZ317" s="485">
        <f>'8. Routing factors'!AZ105*'7. Network costs'!$G$356</f>
        <v>0</v>
      </c>
      <c r="BA317" s="485">
        <f>'8. Routing factors'!BA105*'7. Network costs'!$G$357</f>
        <v>0</v>
      </c>
      <c r="BB317" s="485">
        <f>'8. Routing factors'!BB105*'7. Network costs'!$G$358</f>
        <v>0</v>
      </c>
      <c r="BC317" s="485">
        <f>'8. Routing factors'!BC105*'7. Network costs'!$G$359</f>
        <v>0</v>
      </c>
      <c r="BD317" s="485">
        <f>'8. Routing factors'!BD105*'7. Network costs'!$G$360</f>
        <v>0</v>
      </c>
      <c r="BE317" s="485">
        <f>'8. Routing factors'!BE105*'7. Network costs'!$G$361</f>
        <v>0</v>
      </c>
      <c r="BF317" s="485">
        <f>'8. Routing factors'!BF105*'7. Network costs'!$G$362</f>
        <v>0</v>
      </c>
      <c r="BG317" s="485">
        <f>'8. Routing factors'!BG105*'7. Network costs'!$G$363</f>
        <v>0</v>
      </c>
      <c r="BH317" s="245"/>
      <c r="BI317" s="351">
        <f t="shared" si="50"/>
        <v>0</v>
      </c>
      <c r="BJ317" s="486">
        <f>'2. Traffic'!G228</f>
        <v>0</v>
      </c>
      <c r="BK317" s="487" t="str">
        <f t="shared" si="51"/>
        <v/>
      </c>
    </row>
    <row r="318" spans="3:63">
      <c r="C318" s="256" t="str">
        <f t="shared" si="49"/>
        <v>S23</v>
      </c>
      <c r="D318" s="256" t="str">
        <f t="shared" si="49"/>
        <v>OTHER: complete as required</v>
      </c>
      <c r="E318" s="485">
        <f>'8. Routing factors'!E106*'7. Network costs'!$G$309</f>
        <v>0</v>
      </c>
      <c r="F318" s="485">
        <f>'8. Routing factors'!F106*'7. Network costs'!$G$310</f>
        <v>0</v>
      </c>
      <c r="G318" s="485">
        <f>'8. Routing factors'!G106*'7. Network costs'!$G$311</f>
        <v>0</v>
      </c>
      <c r="H318" s="485">
        <f>'8. Routing factors'!H106*'7. Network costs'!$G$312</f>
        <v>0</v>
      </c>
      <c r="I318" s="485">
        <f>'8. Routing factors'!I106*'7. Network costs'!$G$313</f>
        <v>0</v>
      </c>
      <c r="J318" s="485">
        <f>'8. Routing factors'!J106*'7. Network costs'!$G$314</f>
        <v>0</v>
      </c>
      <c r="K318" s="485">
        <f>'8. Routing factors'!K106*'7. Network costs'!$G$315</f>
        <v>0</v>
      </c>
      <c r="L318" s="485">
        <f>'8. Routing factors'!L106*'7. Network costs'!$G$316</f>
        <v>0</v>
      </c>
      <c r="M318" s="485">
        <f>'8. Routing factors'!M106*'7. Network costs'!$G$317</f>
        <v>0</v>
      </c>
      <c r="N318" s="485">
        <f>'8. Routing factors'!N106*'7. Network costs'!$G$318</f>
        <v>0</v>
      </c>
      <c r="O318" s="485">
        <f>'8. Routing factors'!O106*'7. Network costs'!$G$319</f>
        <v>0</v>
      </c>
      <c r="P318" s="485">
        <f>'8. Routing factors'!P106*'7. Network costs'!$G$320</f>
        <v>0</v>
      </c>
      <c r="Q318" s="485">
        <f>'8. Routing factors'!Q106*'7. Network costs'!$G$321</f>
        <v>0</v>
      </c>
      <c r="R318" s="485">
        <f>'8. Routing factors'!R106*'7. Network costs'!$G$322</f>
        <v>0</v>
      </c>
      <c r="S318" s="485">
        <f>'8. Routing factors'!S106*'7. Network costs'!$G$323</f>
        <v>0</v>
      </c>
      <c r="T318" s="485">
        <f>'8. Routing factors'!T106*'7. Network costs'!$G$324</f>
        <v>0</v>
      </c>
      <c r="U318" s="485">
        <f>'8. Routing factors'!U106*'7. Network costs'!$G$325</f>
        <v>0</v>
      </c>
      <c r="V318" s="485">
        <f>'8. Routing factors'!V106*'7. Network costs'!$G$326</f>
        <v>0</v>
      </c>
      <c r="W318" s="485">
        <f>'8. Routing factors'!W106*'7. Network costs'!$G$327</f>
        <v>0</v>
      </c>
      <c r="X318" s="485">
        <f>'8. Routing factors'!X106*'7. Network costs'!$G$328</f>
        <v>0</v>
      </c>
      <c r="Y318" s="485">
        <f>'8. Routing factors'!Y106*'7. Network costs'!$G$329</f>
        <v>0</v>
      </c>
      <c r="Z318" s="485">
        <f>'8. Routing factors'!Z106*'7. Network costs'!$G$330</f>
        <v>0</v>
      </c>
      <c r="AA318" s="485">
        <f>'8. Routing factors'!AA106*'7. Network costs'!$G$331</f>
        <v>0</v>
      </c>
      <c r="AB318" s="485">
        <f>'8. Routing factors'!AB106*'7. Network costs'!$G$332</f>
        <v>0</v>
      </c>
      <c r="AC318" s="485">
        <f>'8. Routing factors'!AC106*'7. Network costs'!$G$333</f>
        <v>0</v>
      </c>
      <c r="AD318" s="485">
        <f>'8. Routing factors'!AD106*'7. Network costs'!$G$334</f>
        <v>0</v>
      </c>
      <c r="AE318" s="485">
        <f>'8. Routing factors'!AE106*'7. Network costs'!$G$335</f>
        <v>0</v>
      </c>
      <c r="AF318" s="485">
        <f>'8. Routing factors'!AF106*'7. Network costs'!$G$336</f>
        <v>0</v>
      </c>
      <c r="AG318" s="485">
        <f>'8. Routing factors'!AG106*'7. Network costs'!$G$337</f>
        <v>0</v>
      </c>
      <c r="AH318" s="485">
        <f>'8. Routing factors'!AH106*'7. Network costs'!$G$338</f>
        <v>0</v>
      </c>
      <c r="AI318" s="485">
        <f>'8. Routing factors'!AI106*'7. Network costs'!$G$339</f>
        <v>0</v>
      </c>
      <c r="AJ318" s="485">
        <f>'8. Routing factors'!AJ106*'7. Network costs'!$G$340</f>
        <v>0</v>
      </c>
      <c r="AK318" s="485">
        <f>'8. Routing factors'!AK106*'7. Network costs'!$G$341</f>
        <v>0</v>
      </c>
      <c r="AL318" s="485">
        <f>'8. Routing factors'!AL106*'7. Network costs'!$G$342</f>
        <v>0</v>
      </c>
      <c r="AM318" s="485">
        <f>'8. Routing factors'!AM106*'7. Network costs'!$G$343</f>
        <v>0</v>
      </c>
      <c r="AN318" s="485">
        <f>'8. Routing factors'!AN106*'7. Network costs'!$G$344</f>
        <v>0</v>
      </c>
      <c r="AO318" s="485">
        <f>'8. Routing factors'!AO106*'7. Network costs'!$G$345</f>
        <v>0</v>
      </c>
      <c r="AP318" s="485">
        <f>'8. Routing factors'!AP106*'7. Network costs'!$G$346</f>
        <v>0</v>
      </c>
      <c r="AQ318" s="485">
        <f>'8. Routing factors'!AQ106*'7. Network costs'!$G$347</f>
        <v>0</v>
      </c>
      <c r="AR318" s="485">
        <f>'8. Routing factors'!AR106*'7. Network costs'!$G$348</f>
        <v>0</v>
      </c>
      <c r="AS318" s="485">
        <f>'8. Routing factors'!AS106*'7. Network costs'!$G$349</f>
        <v>0</v>
      </c>
      <c r="AT318" s="485">
        <f>'8. Routing factors'!AT106*'7. Network costs'!$G$350</f>
        <v>0</v>
      </c>
      <c r="AU318" s="485">
        <f>'8. Routing factors'!AU106*'7. Network costs'!$G$351</f>
        <v>0</v>
      </c>
      <c r="AV318" s="485">
        <f>'8. Routing factors'!AV106*'7. Network costs'!$G$352</f>
        <v>0</v>
      </c>
      <c r="AW318" s="485">
        <f>'8. Routing factors'!AW106*'7. Network costs'!$G$353</f>
        <v>0</v>
      </c>
      <c r="AX318" s="485">
        <f>'8. Routing factors'!AX106*'7. Network costs'!$G$354</f>
        <v>0</v>
      </c>
      <c r="AY318" s="485">
        <f>'8. Routing factors'!AY106*'7. Network costs'!$G$355</f>
        <v>0</v>
      </c>
      <c r="AZ318" s="485">
        <f>'8. Routing factors'!AZ106*'7. Network costs'!$G$356</f>
        <v>0</v>
      </c>
      <c r="BA318" s="485">
        <f>'8. Routing factors'!BA106*'7. Network costs'!$G$357</f>
        <v>0</v>
      </c>
      <c r="BB318" s="485">
        <f>'8. Routing factors'!BB106*'7. Network costs'!$G$358</f>
        <v>0</v>
      </c>
      <c r="BC318" s="485">
        <f>'8. Routing factors'!BC106*'7. Network costs'!$G$359</f>
        <v>0</v>
      </c>
      <c r="BD318" s="485">
        <f>'8. Routing factors'!BD106*'7. Network costs'!$G$360</f>
        <v>0</v>
      </c>
      <c r="BE318" s="485">
        <f>'8. Routing factors'!BE106*'7. Network costs'!$G$361</f>
        <v>0</v>
      </c>
      <c r="BF318" s="485">
        <f>'8. Routing factors'!BF106*'7. Network costs'!$G$362</f>
        <v>0</v>
      </c>
      <c r="BG318" s="485">
        <f>'8. Routing factors'!BG106*'7. Network costs'!$G$363</f>
        <v>0</v>
      </c>
      <c r="BH318" s="245"/>
      <c r="BI318" s="351">
        <f t="shared" si="50"/>
        <v>0</v>
      </c>
      <c r="BJ318" s="486">
        <f>'2. Traffic'!G229</f>
        <v>0</v>
      </c>
      <c r="BK318" s="487" t="str">
        <f t="shared" si="51"/>
        <v/>
      </c>
    </row>
    <row r="319" spans="3:63">
      <c r="C319" s="256" t="str">
        <f t="shared" si="49"/>
        <v>S24</v>
      </c>
      <c r="D319" s="256" t="str">
        <f t="shared" si="49"/>
        <v>OTHER: complete as required</v>
      </c>
      <c r="E319" s="485">
        <f>'8. Routing factors'!E107*'7. Network costs'!$G$309</f>
        <v>0</v>
      </c>
      <c r="F319" s="485">
        <f>'8. Routing factors'!F107*'7. Network costs'!$G$310</f>
        <v>0</v>
      </c>
      <c r="G319" s="485">
        <f>'8. Routing factors'!G107*'7. Network costs'!$G$311</f>
        <v>0</v>
      </c>
      <c r="H319" s="485">
        <f>'8. Routing factors'!H107*'7. Network costs'!$G$312</f>
        <v>0</v>
      </c>
      <c r="I319" s="485">
        <f>'8. Routing factors'!I107*'7. Network costs'!$G$313</f>
        <v>0</v>
      </c>
      <c r="J319" s="485">
        <f>'8. Routing factors'!J107*'7. Network costs'!$G$314</f>
        <v>0</v>
      </c>
      <c r="K319" s="485">
        <f>'8. Routing factors'!K107*'7. Network costs'!$G$315</f>
        <v>0</v>
      </c>
      <c r="L319" s="485">
        <f>'8. Routing factors'!L107*'7. Network costs'!$G$316</f>
        <v>0</v>
      </c>
      <c r="M319" s="485">
        <f>'8. Routing factors'!M107*'7. Network costs'!$G$317</f>
        <v>0</v>
      </c>
      <c r="N319" s="485">
        <f>'8. Routing factors'!N107*'7. Network costs'!$G$318</f>
        <v>0</v>
      </c>
      <c r="O319" s="485">
        <f>'8. Routing factors'!O107*'7. Network costs'!$G$319</f>
        <v>0</v>
      </c>
      <c r="P319" s="485">
        <f>'8. Routing factors'!P107*'7. Network costs'!$G$320</f>
        <v>0</v>
      </c>
      <c r="Q319" s="485">
        <f>'8. Routing factors'!Q107*'7. Network costs'!$G$321</f>
        <v>0</v>
      </c>
      <c r="R319" s="485">
        <f>'8. Routing factors'!R107*'7. Network costs'!$G$322</f>
        <v>0</v>
      </c>
      <c r="S319" s="485">
        <f>'8. Routing factors'!S107*'7. Network costs'!$G$323</f>
        <v>0</v>
      </c>
      <c r="T319" s="485">
        <f>'8. Routing factors'!T107*'7. Network costs'!$G$324</f>
        <v>0</v>
      </c>
      <c r="U319" s="485">
        <f>'8. Routing factors'!U107*'7. Network costs'!$G$325</f>
        <v>0</v>
      </c>
      <c r="V319" s="485">
        <f>'8. Routing factors'!V107*'7. Network costs'!$G$326</f>
        <v>0</v>
      </c>
      <c r="W319" s="485">
        <f>'8. Routing factors'!W107*'7. Network costs'!$G$327</f>
        <v>0</v>
      </c>
      <c r="X319" s="485">
        <f>'8. Routing factors'!X107*'7. Network costs'!$G$328</f>
        <v>0</v>
      </c>
      <c r="Y319" s="485">
        <f>'8. Routing factors'!Y107*'7. Network costs'!$G$329</f>
        <v>0</v>
      </c>
      <c r="Z319" s="485">
        <f>'8. Routing factors'!Z107*'7. Network costs'!$G$330</f>
        <v>0</v>
      </c>
      <c r="AA319" s="485">
        <f>'8. Routing factors'!AA107*'7. Network costs'!$G$331</f>
        <v>0</v>
      </c>
      <c r="AB319" s="485">
        <f>'8. Routing factors'!AB107*'7. Network costs'!$G$332</f>
        <v>0</v>
      </c>
      <c r="AC319" s="485">
        <f>'8. Routing factors'!AC107*'7. Network costs'!$G$333</f>
        <v>0</v>
      </c>
      <c r="AD319" s="485">
        <f>'8. Routing factors'!AD107*'7. Network costs'!$G$334</f>
        <v>0</v>
      </c>
      <c r="AE319" s="485">
        <f>'8. Routing factors'!AE107*'7. Network costs'!$G$335</f>
        <v>0</v>
      </c>
      <c r="AF319" s="485">
        <f>'8. Routing factors'!AF107*'7. Network costs'!$G$336</f>
        <v>0</v>
      </c>
      <c r="AG319" s="485">
        <f>'8. Routing factors'!AG107*'7. Network costs'!$G$337</f>
        <v>0</v>
      </c>
      <c r="AH319" s="485">
        <f>'8. Routing factors'!AH107*'7. Network costs'!$G$338</f>
        <v>0</v>
      </c>
      <c r="AI319" s="485">
        <f>'8. Routing factors'!AI107*'7. Network costs'!$G$339</f>
        <v>0</v>
      </c>
      <c r="AJ319" s="485">
        <f>'8. Routing factors'!AJ107*'7. Network costs'!$G$340</f>
        <v>0</v>
      </c>
      <c r="AK319" s="485">
        <f>'8. Routing factors'!AK107*'7. Network costs'!$G$341</f>
        <v>0</v>
      </c>
      <c r="AL319" s="485">
        <f>'8. Routing factors'!AL107*'7. Network costs'!$G$342</f>
        <v>0</v>
      </c>
      <c r="AM319" s="485">
        <f>'8. Routing factors'!AM107*'7. Network costs'!$G$343</f>
        <v>0</v>
      </c>
      <c r="AN319" s="485">
        <f>'8. Routing factors'!AN107*'7. Network costs'!$G$344</f>
        <v>0</v>
      </c>
      <c r="AO319" s="485">
        <f>'8. Routing factors'!AO107*'7. Network costs'!$G$345</f>
        <v>0</v>
      </c>
      <c r="AP319" s="485">
        <f>'8. Routing factors'!AP107*'7. Network costs'!$G$346</f>
        <v>0</v>
      </c>
      <c r="AQ319" s="485">
        <f>'8. Routing factors'!AQ107*'7. Network costs'!$G$347</f>
        <v>0</v>
      </c>
      <c r="AR319" s="485">
        <f>'8. Routing factors'!AR107*'7. Network costs'!$G$348</f>
        <v>0</v>
      </c>
      <c r="AS319" s="485">
        <f>'8. Routing factors'!AS107*'7. Network costs'!$G$349</f>
        <v>0</v>
      </c>
      <c r="AT319" s="485">
        <f>'8. Routing factors'!AT107*'7. Network costs'!$G$350</f>
        <v>0</v>
      </c>
      <c r="AU319" s="485">
        <f>'8. Routing factors'!AU107*'7. Network costs'!$G$351</f>
        <v>0</v>
      </c>
      <c r="AV319" s="485">
        <f>'8. Routing factors'!AV107*'7. Network costs'!$G$352</f>
        <v>0</v>
      </c>
      <c r="AW319" s="485">
        <f>'8. Routing factors'!AW107*'7. Network costs'!$G$353</f>
        <v>0</v>
      </c>
      <c r="AX319" s="485">
        <f>'8. Routing factors'!AX107*'7. Network costs'!$G$354</f>
        <v>0</v>
      </c>
      <c r="AY319" s="485">
        <f>'8. Routing factors'!AY107*'7. Network costs'!$G$355</f>
        <v>0</v>
      </c>
      <c r="AZ319" s="485">
        <f>'8. Routing factors'!AZ107*'7. Network costs'!$G$356</f>
        <v>0</v>
      </c>
      <c r="BA319" s="485">
        <f>'8. Routing factors'!BA107*'7. Network costs'!$G$357</f>
        <v>0</v>
      </c>
      <c r="BB319" s="485">
        <f>'8. Routing factors'!BB107*'7. Network costs'!$G$358</f>
        <v>0</v>
      </c>
      <c r="BC319" s="485">
        <f>'8. Routing factors'!BC107*'7. Network costs'!$G$359</f>
        <v>0</v>
      </c>
      <c r="BD319" s="485">
        <f>'8. Routing factors'!BD107*'7. Network costs'!$G$360</f>
        <v>0</v>
      </c>
      <c r="BE319" s="485">
        <f>'8. Routing factors'!BE107*'7. Network costs'!$G$361</f>
        <v>0</v>
      </c>
      <c r="BF319" s="485">
        <f>'8. Routing factors'!BF107*'7. Network costs'!$G$362</f>
        <v>0</v>
      </c>
      <c r="BG319" s="485">
        <f>'8. Routing factors'!BG107*'7. Network costs'!$G$363</f>
        <v>0</v>
      </c>
      <c r="BH319" s="245"/>
      <c r="BI319" s="351">
        <f t="shared" si="50"/>
        <v>0</v>
      </c>
      <c r="BJ319" s="486">
        <f>'2. Traffic'!G230</f>
        <v>0</v>
      </c>
      <c r="BK319" s="487" t="str">
        <f t="shared" si="51"/>
        <v/>
      </c>
    </row>
    <row r="320" spans="3:63">
      <c r="C320" s="256" t="str">
        <f t="shared" si="49"/>
        <v>S25</v>
      </c>
      <c r="D320" s="256" t="str">
        <f t="shared" si="49"/>
        <v>OTHER: complete as required</v>
      </c>
      <c r="E320" s="485">
        <f>'8. Routing factors'!E108*'7. Network costs'!$G$309</f>
        <v>0</v>
      </c>
      <c r="F320" s="485">
        <f>'8. Routing factors'!F108*'7. Network costs'!$G$310</f>
        <v>0</v>
      </c>
      <c r="G320" s="485">
        <f>'8. Routing factors'!G108*'7. Network costs'!$G$311</f>
        <v>0</v>
      </c>
      <c r="H320" s="485">
        <f>'8. Routing factors'!H108*'7. Network costs'!$G$312</f>
        <v>0</v>
      </c>
      <c r="I320" s="485">
        <f>'8. Routing factors'!I108*'7. Network costs'!$G$313</f>
        <v>0</v>
      </c>
      <c r="J320" s="485">
        <f>'8. Routing factors'!J108*'7. Network costs'!$G$314</f>
        <v>0</v>
      </c>
      <c r="K320" s="485">
        <f>'8. Routing factors'!K108*'7. Network costs'!$G$315</f>
        <v>0</v>
      </c>
      <c r="L320" s="485">
        <f>'8. Routing factors'!L108*'7. Network costs'!$G$316</f>
        <v>0</v>
      </c>
      <c r="M320" s="485">
        <f>'8. Routing factors'!M108*'7. Network costs'!$G$317</f>
        <v>0</v>
      </c>
      <c r="N320" s="485">
        <f>'8. Routing factors'!N108*'7. Network costs'!$G$318</f>
        <v>0</v>
      </c>
      <c r="O320" s="485">
        <f>'8. Routing factors'!O108*'7. Network costs'!$G$319</f>
        <v>0</v>
      </c>
      <c r="P320" s="485">
        <f>'8. Routing factors'!P108*'7. Network costs'!$G$320</f>
        <v>0</v>
      </c>
      <c r="Q320" s="485">
        <f>'8. Routing factors'!Q108*'7. Network costs'!$G$321</f>
        <v>0</v>
      </c>
      <c r="R320" s="485">
        <f>'8. Routing factors'!R108*'7. Network costs'!$G$322</f>
        <v>0</v>
      </c>
      <c r="S320" s="485">
        <f>'8. Routing factors'!S108*'7. Network costs'!$G$323</f>
        <v>0</v>
      </c>
      <c r="T320" s="485">
        <f>'8. Routing factors'!T108*'7. Network costs'!$G$324</f>
        <v>0</v>
      </c>
      <c r="U320" s="485">
        <f>'8. Routing factors'!U108*'7. Network costs'!$G$325</f>
        <v>0</v>
      </c>
      <c r="V320" s="485">
        <f>'8. Routing factors'!V108*'7. Network costs'!$G$326</f>
        <v>0</v>
      </c>
      <c r="W320" s="485">
        <f>'8. Routing factors'!W108*'7. Network costs'!$G$327</f>
        <v>0</v>
      </c>
      <c r="X320" s="485">
        <f>'8. Routing factors'!X108*'7. Network costs'!$G$328</f>
        <v>0</v>
      </c>
      <c r="Y320" s="485">
        <f>'8. Routing factors'!Y108*'7. Network costs'!$G$329</f>
        <v>0</v>
      </c>
      <c r="Z320" s="485">
        <f>'8. Routing factors'!Z108*'7. Network costs'!$G$330</f>
        <v>0</v>
      </c>
      <c r="AA320" s="485">
        <f>'8. Routing factors'!AA108*'7. Network costs'!$G$331</f>
        <v>0</v>
      </c>
      <c r="AB320" s="485">
        <f>'8. Routing factors'!AB108*'7. Network costs'!$G$332</f>
        <v>0</v>
      </c>
      <c r="AC320" s="485">
        <f>'8. Routing factors'!AC108*'7. Network costs'!$G$333</f>
        <v>0</v>
      </c>
      <c r="AD320" s="485">
        <f>'8. Routing factors'!AD108*'7. Network costs'!$G$334</f>
        <v>0</v>
      </c>
      <c r="AE320" s="485">
        <f>'8. Routing factors'!AE108*'7. Network costs'!$G$335</f>
        <v>0</v>
      </c>
      <c r="AF320" s="485">
        <f>'8. Routing factors'!AF108*'7. Network costs'!$G$336</f>
        <v>0</v>
      </c>
      <c r="AG320" s="485">
        <f>'8. Routing factors'!AG108*'7. Network costs'!$G$337</f>
        <v>0</v>
      </c>
      <c r="AH320" s="485">
        <f>'8. Routing factors'!AH108*'7. Network costs'!$G$338</f>
        <v>0</v>
      </c>
      <c r="AI320" s="485">
        <f>'8. Routing factors'!AI108*'7. Network costs'!$G$339</f>
        <v>0</v>
      </c>
      <c r="AJ320" s="485">
        <f>'8. Routing factors'!AJ108*'7. Network costs'!$G$340</f>
        <v>0</v>
      </c>
      <c r="AK320" s="485">
        <f>'8. Routing factors'!AK108*'7. Network costs'!$G$341</f>
        <v>0</v>
      </c>
      <c r="AL320" s="485">
        <f>'8. Routing factors'!AL108*'7. Network costs'!$G$342</f>
        <v>0</v>
      </c>
      <c r="AM320" s="485">
        <f>'8. Routing factors'!AM108*'7. Network costs'!$G$343</f>
        <v>0</v>
      </c>
      <c r="AN320" s="485">
        <f>'8. Routing factors'!AN108*'7. Network costs'!$G$344</f>
        <v>0</v>
      </c>
      <c r="AO320" s="485">
        <f>'8. Routing factors'!AO108*'7. Network costs'!$G$345</f>
        <v>0</v>
      </c>
      <c r="AP320" s="485">
        <f>'8. Routing factors'!AP108*'7. Network costs'!$G$346</f>
        <v>0</v>
      </c>
      <c r="AQ320" s="485">
        <f>'8. Routing factors'!AQ108*'7. Network costs'!$G$347</f>
        <v>0</v>
      </c>
      <c r="AR320" s="485">
        <f>'8. Routing factors'!AR108*'7. Network costs'!$G$348</f>
        <v>0</v>
      </c>
      <c r="AS320" s="485">
        <f>'8. Routing factors'!AS108*'7. Network costs'!$G$349</f>
        <v>0</v>
      </c>
      <c r="AT320" s="485">
        <f>'8. Routing factors'!AT108*'7. Network costs'!$G$350</f>
        <v>0</v>
      </c>
      <c r="AU320" s="485">
        <f>'8. Routing factors'!AU108*'7. Network costs'!$G$351</f>
        <v>0</v>
      </c>
      <c r="AV320" s="485">
        <f>'8. Routing factors'!AV108*'7. Network costs'!$G$352</f>
        <v>0</v>
      </c>
      <c r="AW320" s="485">
        <f>'8. Routing factors'!AW108*'7. Network costs'!$G$353</f>
        <v>0</v>
      </c>
      <c r="AX320" s="485">
        <f>'8. Routing factors'!AX108*'7. Network costs'!$G$354</f>
        <v>0</v>
      </c>
      <c r="AY320" s="485">
        <f>'8. Routing factors'!AY108*'7. Network costs'!$G$355</f>
        <v>0</v>
      </c>
      <c r="AZ320" s="485">
        <f>'8. Routing factors'!AZ108*'7. Network costs'!$G$356</f>
        <v>0</v>
      </c>
      <c r="BA320" s="485">
        <f>'8. Routing factors'!BA108*'7. Network costs'!$G$357</f>
        <v>0</v>
      </c>
      <c r="BB320" s="485">
        <f>'8. Routing factors'!BB108*'7. Network costs'!$G$358</f>
        <v>0</v>
      </c>
      <c r="BC320" s="485">
        <f>'8. Routing factors'!BC108*'7. Network costs'!$G$359</f>
        <v>0</v>
      </c>
      <c r="BD320" s="485">
        <f>'8. Routing factors'!BD108*'7. Network costs'!$G$360</f>
        <v>0</v>
      </c>
      <c r="BE320" s="485">
        <f>'8. Routing factors'!BE108*'7. Network costs'!$G$361</f>
        <v>0</v>
      </c>
      <c r="BF320" s="485">
        <f>'8. Routing factors'!BF108*'7. Network costs'!$G$362</f>
        <v>0</v>
      </c>
      <c r="BG320" s="485">
        <f>'8. Routing factors'!BG108*'7. Network costs'!$G$363</f>
        <v>0</v>
      </c>
      <c r="BH320" s="245"/>
      <c r="BI320" s="351">
        <f t="shared" si="50"/>
        <v>0</v>
      </c>
      <c r="BJ320" s="486">
        <f>'2. Traffic'!G231</f>
        <v>0</v>
      </c>
      <c r="BK320" s="487" t="str">
        <f t="shared" si="51"/>
        <v/>
      </c>
    </row>
    <row r="321" spans="3:63">
      <c r="C321" s="256" t="str">
        <f t="shared" si="49"/>
        <v>S26</v>
      </c>
      <c r="D321" s="256" t="str">
        <f t="shared" si="49"/>
        <v>OTHER: complete as required</v>
      </c>
      <c r="E321" s="485">
        <f>'8. Routing factors'!E109*'7. Network costs'!$G$309</f>
        <v>0</v>
      </c>
      <c r="F321" s="485">
        <f>'8. Routing factors'!F109*'7. Network costs'!$G$310</f>
        <v>0</v>
      </c>
      <c r="G321" s="485">
        <f>'8. Routing factors'!G109*'7. Network costs'!$G$311</f>
        <v>0</v>
      </c>
      <c r="H321" s="485">
        <f>'8. Routing factors'!H109*'7. Network costs'!$G$312</f>
        <v>0</v>
      </c>
      <c r="I321" s="485">
        <f>'8. Routing factors'!I109*'7. Network costs'!$G$313</f>
        <v>0</v>
      </c>
      <c r="J321" s="485">
        <f>'8. Routing factors'!J109*'7. Network costs'!$G$314</f>
        <v>0</v>
      </c>
      <c r="K321" s="485">
        <f>'8. Routing factors'!K109*'7. Network costs'!$G$315</f>
        <v>0</v>
      </c>
      <c r="L321" s="485">
        <f>'8. Routing factors'!L109*'7. Network costs'!$G$316</f>
        <v>0</v>
      </c>
      <c r="M321" s="485">
        <f>'8. Routing factors'!M109*'7. Network costs'!$G$317</f>
        <v>0</v>
      </c>
      <c r="N321" s="485">
        <f>'8. Routing factors'!N109*'7. Network costs'!$G$318</f>
        <v>0</v>
      </c>
      <c r="O321" s="485">
        <f>'8. Routing factors'!O109*'7. Network costs'!$G$319</f>
        <v>0</v>
      </c>
      <c r="P321" s="485">
        <f>'8. Routing factors'!P109*'7. Network costs'!$G$320</f>
        <v>0</v>
      </c>
      <c r="Q321" s="485">
        <f>'8. Routing factors'!Q109*'7. Network costs'!$G$321</f>
        <v>0</v>
      </c>
      <c r="R321" s="485">
        <f>'8. Routing factors'!R109*'7. Network costs'!$G$322</f>
        <v>0</v>
      </c>
      <c r="S321" s="485">
        <f>'8. Routing factors'!S109*'7. Network costs'!$G$323</f>
        <v>0</v>
      </c>
      <c r="T321" s="485">
        <f>'8. Routing factors'!T109*'7. Network costs'!$G$324</f>
        <v>0</v>
      </c>
      <c r="U321" s="485">
        <f>'8. Routing factors'!U109*'7. Network costs'!$G$325</f>
        <v>0</v>
      </c>
      <c r="V321" s="485">
        <f>'8. Routing factors'!V109*'7. Network costs'!$G$326</f>
        <v>0</v>
      </c>
      <c r="W321" s="485">
        <f>'8. Routing factors'!W109*'7. Network costs'!$G$327</f>
        <v>0</v>
      </c>
      <c r="X321" s="485">
        <f>'8. Routing factors'!X109*'7. Network costs'!$G$328</f>
        <v>0</v>
      </c>
      <c r="Y321" s="485">
        <f>'8. Routing factors'!Y109*'7. Network costs'!$G$329</f>
        <v>0</v>
      </c>
      <c r="Z321" s="485">
        <f>'8. Routing factors'!Z109*'7. Network costs'!$G$330</f>
        <v>0</v>
      </c>
      <c r="AA321" s="485">
        <f>'8. Routing factors'!AA109*'7. Network costs'!$G$331</f>
        <v>0</v>
      </c>
      <c r="AB321" s="485">
        <f>'8. Routing factors'!AB109*'7. Network costs'!$G$332</f>
        <v>0</v>
      </c>
      <c r="AC321" s="485">
        <f>'8. Routing factors'!AC109*'7. Network costs'!$G$333</f>
        <v>0</v>
      </c>
      <c r="AD321" s="485">
        <f>'8. Routing factors'!AD109*'7. Network costs'!$G$334</f>
        <v>0</v>
      </c>
      <c r="AE321" s="485">
        <f>'8. Routing factors'!AE109*'7. Network costs'!$G$335</f>
        <v>0</v>
      </c>
      <c r="AF321" s="485">
        <f>'8. Routing factors'!AF109*'7. Network costs'!$G$336</f>
        <v>0</v>
      </c>
      <c r="AG321" s="485">
        <f>'8. Routing factors'!AG109*'7. Network costs'!$G$337</f>
        <v>0</v>
      </c>
      <c r="AH321" s="485">
        <f>'8. Routing factors'!AH109*'7. Network costs'!$G$338</f>
        <v>0</v>
      </c>
      <c r="AI321" s="485">
        <f>'8. Routing factors'!AI109*'7. Network costs'!$G$339</f>
        <v>0</v>
      </c>
      <c r="AJ321" s="485">
        <f>'8. Routing factors'!AJ109*'7. Network costs'!$G$340</f>
        <v>0</v>
      </c>
      <c r="AK321" s="485">
        <f>'8. Routing factors'!AK109*'7. Network costs'!$G$341</f>
        <v>0</v>
      </c>
      <c r="AL321" s="485">
        <f>'8. Routing factors'!AL109*'7. Network costs'!$G$342</f>
        <v>0</v>
      </c>
      <c r="AM321" s="485">
        <f>'8. Routing factors'!AM109*'7. Network costs'!$G$343</f>
        <v>0</v>
      </c>
      <c r="AN321" s="485">
        <f>'8. Routing factors'!AN109*'7. Network costs'!$G$344</f>
        <v>0</v>
      </c>
      <c r="AO321" s="485">
        <f>'8. Routing factors'!AO109*'7. Network costs'!$G$345</f>
        <v>0</v>
      </c>
      <c r="AP321" s="485">
        <f>'8. Routing factors'!AP109*'7. Network costs'!$G$346</f>
        <v>0</v>
      </c>
      <c r="AQ321" s="485">
        <f>'8. Routing factors'!AQ109*'7. Network costs'!$G$347</f>
        <v>0</v>
      </c>
      <c r="AR321" s="485">
        <f>'8. Routing factors'!AR109*'7. Network costs'!$G$348</f>
        <v>0</v>
      </c>
      <c r="AS321" s="485">
        <f>'8. Routing factors'!AS109*'7. Network costs'!$G$349</f>
        <v>0</v>
      </c>
      <c r="AT321" s="485">
        <f>'8. Routing factors'!AT109*'7. Network costs'!$G$350</f>
        <v>0</v>
      </c>
      <c r="AU321" s="485">
        <f>'8. Routing factors'!AU109*'7. Network costs'!$G$351</f>
        <v>0</v>
      </c>
      <c r="AV321" s="485">
        <f>'8. Routing factors'!AV109*'7. Network costs'!$G$352</f>
        <v>0</v>
      </c>
      <c r="AW321" s="485">
        <f>'8. Routing factors'!AW109*'7. Network costs'!$G$353</f>
        <v>0</v>
      </c>
      <c r="AX321" s="485">
        <f>'8. Routing factors'!AX109*'7. Network costs'!$G$354</f>
        <v>0</v>
      </c>
      <c r="AY321" s="485">
        <f>'8. Routing factors'!AY109*'7. Network costs'!$G$355</f>
        <v>0</v>
      </c>
      <c r="AZ321" s="485">
        <f>'8. Routing factors'!AZ109*'7. Network costs'!$G$356</f>
        <v>0</v>
      </c>
      <c r="BA321" s="485">
        <f>'8. Routing factors'!BA109*'7. Network costs'!$G$357</f>
        <v>0</v>
      </c>
      <c r="BB321" s="485">
        <f>'8. Routing factors'!BB109*'7. Network costs'!$G$358</f>
        <v>0</v>
      </c>
      <c r="BC321" s="485">
        <f>'8. Routing factors'!BC109*'7. Network costs'!$G$359</f>
        <v>0</v>
      </c>
      <c r="BD321" s="485">
        <f>'8. Routing factors'!BD109*'7. Network costs'!$G$360</f>
        <v>0</v>
      </c>
      <c r="BE321" s="485">
        <f>'8. Routing factors'!BE109*'7. Network costs'!$G$361</f>
        <v>0</v>
      </c>
      <c r="BF321" s="485">
        <f>'8. Routing factors'!BF109*'7. Network costs'!$G$362</f>
        <v>0</v>
      </c>
      <c r="BG321" s="485">
        <f>'8. Routing factors'!BG109*'7. Network costs'!$G$363</f>
        <v>0</v>
      </c>
      <c r="BH321" s="245"/>
      <c r="BI321" s="351">
        <f t="shared" si="50"/>
        <v>0</v>
      </c>
      <c r="BJ321" s="486">
        <f>'2. Traffic'!G232</f>
        <v>0</v>
      </c>
      <c r="BK321" s="487" t="str">
        <f t="shared" si="51"/>
        <v/>
      </c>
    </row>
    <row r="322" spans="3:63">
      <c r="C322" s="256" t="str">
        <f t="shared" si="49"/>
        <v>S27</v>
      </c>
      <c r="D322" s="256" t="str">
        <f t="shared" si="49"/>
        <v>OTHER: complete as required</v>
      </c>
      <c r="E322" s="485">
        <f>'8. Routing factors'!E110*'7. Network costs'!$G$309</f>
        <v>0</v>
      </c>
      <c r="F322" s="485">
        <f>'8. Routing factors'!F110*'7. Network costs'!$G$310</f>
        <v>0</v>
      </c>
      <c r="G322" s="485">
        <f>'8. Routing factors'!G110*'7. Network costs'!$G$311</f>
        <v>0</v>
      </c>
      <c r="H322" s="485">
        <f>'8. Routing factors'!H110*'7. Network costs'!$G$312</f>
        <v>0</v>
      </c>
      <c r="I322" s="485">
        <f>'8. Routing factors'!I110*'7. Network costs'!$G$313</f>
        <v>0</v>
      </c>
      <c r="J322" s="485">
        <f>'8. Routing factors'!J110*'7. Network costs'!$G$314</f>
        <v>0</v>
      </c>
      <c r="K322" s="485">
        <f>'8. Routing factors'!K110*'7. Network costs'!$G$315</f>
        <v>0</v>
      </c>
      <c r="L322" s="485">
        <f>'8. Routing factors'!L110*'7. Network costs'!$G$316</f>
        <v>0</v>
      </c>
      <c r="M322" s="485">
        <f>'8. Routing factors'!M110*'7. Network costs'!$G$317</f>
        <v>0</v>
      </c>
      <c r="N322" s="485">
        <f>'8. Routing factors'!N110*'7. Network costs'!$G$318</f>
        <v>0</v>
      </c>
      <c r="O322" s="485">
        <f>'8. Routing factors'!O110*'7. Network costs'!$G$319</f>
        <v>0</v>
      </c>
      <c r="P322" s="485">
        <f>'8. Routing factors'!P110*'7. Network costs'!$G$320</f>
        <v>0</v>
      </c>
      <c r="Q322" s="485">
        <f>'8. Routing factors'!Q110*'7. Network costs'!$G$321</f>
        <v>0</v>
      </c>
      <c r="R322" s="485">
        <f>'8. Routing factors'!R110*'7. Network costs'!$G$322</f>
        <v>0</v>
      </c>
      <c r="S322" s="485">
        <f>'8. Routing factors'!S110*'7. Network costs'!$G$323</f>
        <v>0</v>
      </c>
      <c r="T322" s="485">
        <f>'8. Routing factors'!T110*'7. Network costs'!$G$324</f>
        <v>0</v>
      </c>
      <c r="U322" s="485">
        <f>'8. Routing factors'!U110*'7. Network costs'!$G$325</f>
        <v>0</v>
      </c>
      <c r="V322" s="485">
        <f>'8. Routing factors'!V110*'7. Network costs'!$G$326</f>
        <v>0</v>
      </c>
      <c r="W322" s="485">
        <f>'8. Routing factors'!W110*'7. Network costs'!$G$327</f>
        <v>0</v>
      </c>
      <c r="X322" s="485">
        <f>'8. Routing factors'!X110*'7. Network costs'!$G$328</f>
        <v>0</v>
      </c>
      <c r="Y322" s="485">
        <f>'8. Routing factors'!Y110*'7. Network costs'!$G$329</f>
        <v>0</v>
      </c>
      <c r="Z322" s="485">
        <f>'8. Routing factors'!Z110*'7. Network costs'!$G$330</f>
        <v>0</v>
      </c>
      <c r="AA322" s="485">
        <f>'8. Routing factors'!AA110*'7. Network costs'!$G$331</f>
        <v>0</v>
      </c>
      <c r="AB322" s="485">
        <f>'8. Routing factors'!AB110*'7. Network costs'!$G$332</f>
        <v>0</v>
      </c>
      <c r="AC322" s="485">
        <f>'8. Routing factors'!AC110*'7. Network costs'!$G$333</f>
        <v>0</v>
      </c>
      <c r="AD322" s="485">
        <f>'8. Routing factors'!AD110*'7. Network costs'!$G$334</f>
        <v>0</v>
      </c>
      <c r="AE322" s="485">
        <f>'8. Routing factors'!AE110*'7. Network costs'!$G$335</f>
        <v>0</v>
      </c>
      <c r="AF322" s="485">
        <f>'8. Routing factors'!AF110*'7. Network costs'!$G$336</f>
        <v>0</v>
      </c>
      <c r="AG322" s="485">
        <f>'8. Routing factors'!AG110*'7. Network costs'!$G$337</f>
        <v>0</v>
      </c>
      <c r="AH322" s="485">
        <f>'8. Routing factors'!AH110*'7. Network costs'!$G$338</f>
        <v>0</v>
      </c>
      <c r="AI322" s="485">
        <f>'8. Routing factors'!AI110*'7. Network costs'!$G$339</f>
        <v>0</v>
      </c>
      <c r="AJ322" s="485">
        <f>'8. Routing factors'!AJ110*'7. Network costs'!$G$340</f>
        <v>0</v>
      </c>
      <c r="AK322" s="485">
        <f>'8. Routing factors'!AK110*'7. Network costs'!$G$341</f>
        <v>0</v>
      </c>
      <c r="AL322" s="485">
        <f>'8. Routing factors'!AL110*'7. Network costs'!$G$342</f>
        <v>0</v>
      </c>
      <c r="AM322" s="485">
        <f>'8. Routing factors'!AM110*'7. Network costs'!$G$343</f>
        <v>0</v>
      </c>
      <c r="AN322" s="485">
        <f>'8. Routing factors'!AN110*'7. Network costs'!$G$344</f>
        <v>0</v>
      </c>
      <c r="AO322" s="485">
        <f>'8. Routing factors'!AO110*'7. Network costs'!$G$345</f>
        <v>0</v>
      </c>
      <c r="AP322" s="485">
        <f>'8. Routing factors'!AP110*'7. Network costs'!$G$346</f>
        <v>0</v>
      </c>
      <c r="AQ322" s="485">
        <f>'8. Routing factors'!AQ110*'7. Network costs'!$G$347</f>
        <v>0</v>
      </c>
      <c r="AR322" s="485">
        <f>'8. Routing factors'!AR110*'7. Network costs'!$G$348</f>
        <v>0</v>
      </c>
      <c r="AS322" s="485">
        <f>'8. Routing factors'!AS110*'7. Network costs'!$G$349</f>
        <v>0</v>
      </c>
      <c r="AT322" s="485">
        <f>'8. Routing factors'!AT110*'7. Network costs'!$G$350</f>
        <v>0</v>
      </c>
      <c r="AU322" s="485">
        <f>'8. Routing factors'!AU110*'7. Network costs'!$G$351</f>
        <v>0</v>
      </c>
      <c r="AV322" s="485">
        <f>'8. Routing factors'!AV110*'7. Network costs'!$G$352</f>
        <v>0</v>
      </c>
      <c r="AW322" s="485">
        <f>'8. Routing factors'!AW110*'7. Network costs'!$G$353</f>
        <v>0</v>
      </c>
      <c r="AX322" s="485">
        <f>'8. Routing factors'!AX110*'7. Network costs'!$G$354</f>
        <v>0</v>
      </c>
      <c r="AY322" s="485">
        <f>'8. Routing factors'!AY110*'7. Network costs'!$G$355</f>
        <v>0</v>
      </c>
      <c r="AZ322" s="485">
        <f>'8. Routing factors'!AZ110*'7. Network costs'!$G$356</f>
        <v>0</v>
      </c>
      <c r="BA322" s="485">
        <f>'8. Routing factors'!BA110*'7. Network costs'!$G$357</f>
        <v>0</v>
      </c>
      <c r="BB322" s="485">
        <f>'8. Routing factors'!BB110*'7. Network costs'!$G$358</f>
        <v>0</v>
      </c>
      <c r="BC322" s="485">
        <f>'8. Routing factors'!BC110*'7. Network costs'!$G$359</f>
        <v>0</v>
      </c>
      <c r="BD322" s="485">
        <f>'8. Routing factors'!BD110*'7. Network costs'!$G$360</f>
        <v>0</v>
      </c>
      <c r="BE322" s="485">
        <f>'8. Routing factors'!BE110*'7. Network costs'!$G$361</f>
        <v>0</v>
      </c>
      <c r="BF322" s="485">
        <f>'8. Routing factors'!BF110*'7. Network costs'!$G$362</f>
        <v>0</v>
      </c>
      <c r="BG322" s="485">
        <f>'8. Routing factors'!BG110*'7. Network costs'!$G$363</f>
        <v>0</v>
      </c>
      <c r="BH322" s="245"/>
      <c r="BI322" s="351">
        <f t="shared" si="50"/>
        <v>0</v>
      </c>
      <c r="BJ322" s="486">
        <f>'2. Traffic'!G233</f>
        <v>0</v>
      </c>
      <c r="BK322" s="487" t="str">
        <f t="shared" si="51"/>
        <v/>
      </c>
    </row>
    <row r="323" spans="3:63">
      <c r="C323" s="256" t="str">
        <f t="shared" si="49"/>
        <v>S28</v>
      </c>
      <c r="D323" s="256" t="str">
        <f t="shared" si="49"/>
        <v>OTHER: complete as required</v>
      </c>
      <c r="E323" s="485">
        <f>'8. Routing factors'!E111*'7. Network costs'!$G$309</f>
        <v>0</v>
      </c>
      <c r="F323" s="485">
        <f>'8. Routing factors'!F111*'7. Network costs'!$G$310</f>
        <v>0</v>
      </c>
      <c r="G323" s="485">
        <f>'8. Routing factors'!G111*'7. Network costs'!$G$311</f>
        <v>0</v>
      </c>
      <c r="H323" s="485">
        <f>'8. Routing factors'!H111*'7. Network costs'!$G$312</f>
        <v>0</v>
      </c>
      <c r="I323" s="485">
        <f>'8. Routing factors'!I111*'7. Network costs'!$G$313</f>
        <v>0</v>
      </c>
      <c r="J323" s="485">
        <f>'8. Routing factors'!J111*'7. Network costs'!$G$314</f>
        <v>0</v>
      </c>
      <c r="K323" s="485">
        <f>'8. Routing factors'!K111*'7. Network costs'!$G$315</f>
        <v>0</v>
      </c>
      <c r="L323" s="485">
        <f>'8. Routing factors'!L111*'7. Network costs'!$G$316</f>
        <v>0</v>
      </c>
      <c r="M323" s="485">
        <f>'8. Routing factors'!M111*'7. Network costs'!$G$317</f>
        <v>0</v>
      </c>
      <c r="N323" s="485">
        <f>'8. Routing factors'!N111*'7. Network costs'!$G$318</f>
        <v>0</v>
      </c>
      <c r="O323" s="485">
        <f>'8. Routing factors'!O111*'7. Network costs'!$G$319</f>
        <v>0</v>
      </c>
      <c r="P323" s="485">
        <f>'8. Routing factors'!P111*'7. Network costs'!$G$320</f>
        <v>0</v>
      </c>
      <c r="Q323" s="485">
        <f>'8. Routing factors'!Q111*'7. Network costs'!$G$321</f>
        <v>0</v>
      </c>
      <c r="R323" s="485">
        <f>'8. Routing factors'!R111*'7. Network costs'!$G$322</f>
        <v>0</v>
      </c>
      <c r="S323" s="485">
        <f>'8. Routing factors'!S111*'7. Network costs'!$G$323</f>
        <v>0</v>
      </c>
      <c r="T323" s="485">
        <f>'8. Routing factors'!T111*'7. Network costs'!$G$324</f>
        <v>0</v>
      </c>
      <c r="U323" s="485">
        <f>'8. Routing factors'!U111*'7. Network costs'!$G$325</f>
        <v>0</v>
      </c>
      <c r="V323" s="485">
        <f>'8. Routing factors'!V111*'7. Network costs'!$G$326</f>
        <v>0</v>
      </c>
      <c r="W323" s="485">
        <f>'8. Routing factors'!W111*'7. Network costs'!$G$327</f>
        <v>0</v>
      </c>
      <c r="X323" s="485">
        <f>'8. Routing factors'!X111*'7. Network costs'!$G$328</f>
        <v>0</v>
      </c>
      <c r="Y323" s="485">
        <f>'8. Routing factors'!Y111*'7. Network costs'!$G$329</f>
        <v>0</v>
      </c>
      <c r="Z323" s="485">
        <f>'8. Routing factors'!Z111*'7. Network costs'!$G$330</f>
        <v>0</v>
      </c>
      <c r="AA323" s="485">
        <f>'8. Routing factors'!AA111*'7. Network costs'!$G$331</f>
        <v>0</v>
      </c>
      <c r="AB323" s="485">
        <f>'8. Routing factors'!AB111*'7. Network costs'!$G$332</f>
        <v>0</v>
      </c>
      <c r="AC323" s="485">
        <f>'8. Routing factors'!AC111*'7. Network costs'!$G$333</f>
        <v>0</v>
      </c>
      <c r="AD323" s="485">
        <f>'8. Routing factors'!AD111*'7. Network costs'!$G$334</f>
        <v>0</v>
      </c>
      <c r="AE323" s="485">
        <f>'8. Routing factors'!AE111*'7. Network costs'!$G$335</f>
        <v>0</v>
      </c>
      <c r="AF323" s="485">
        <f>'8. Routing factors'!AF111*'7. Network costs'!$G$336</f>
        <v>0</v>
      </c>
      <c r="AG323" s="485">
        <f>'8. Routing factors'!AG111*'7. Network costs'!$G$337</f>
        <v>0</v>
      </c>
      <c r="AH323" s="485">
        <f>'8. Routing factors'!AH111*'7. Network costs'!$G$338</f>
        <v>0</v>
      </c>
      <c r="AI323" s="485">
        <f>'8. Routing factors'!AI111*'7. Network costs'!$G$339</f>
        <v>0</v>
      </c>
      <c r="AJ323" s="485">
        <f>'8. Routing factors'!AJ111*'7. Network costs'!$G$340</f>
        <v>0</v>
      </c>
      <c r="AK323" s="485">
        <f>'8. Routing factors'!AK111*'7. Network costs'!$G$341</f>
        <v>0</v>
      </c>
      <c r="AL323" s="485">
        <f>'8. Routing factors'!AL111*'7. Network costs'!$G$342</f>
        <v>0</v>
      </c>
      <c r="AM323" s="485">
        <f>'8. Routing factors'!AM111*'7. Network costs'!$G$343</f>
        <v>0</v>
      </c>
      <c r="AN323" s="485">
        <f>'8. Routing factors'!AN111*'7. Network costs'!$G$344</f>
        <v>0</v>
      </c>
      <c r="AO323" s="485">
        <f>'8. Routing factors'!AO111*'7. Network costs'!$G$345</f>
        <v>0</v>
      </c>
      <c r="AP323" s="485">
        <f>'8. Routing factors'!AP111*'7. Network costs'!$G$346</f>
        <v>0</v>
      </c>
      <c r="AQ323" s="485">
        <f>'8. Routing factors'!AQ111*'7. Network costs'!$G$347</f>
        <v>0</v>
      </c>
      <c r="AR323" s="485">
        <f>'8. Routing factors'!AR111*'7. Network costs'!$G$348</f>
        <v>0</v>
      </c>
      <c r="AS323" s="485">
        <f>'8. Routing factors'!AS111*'7. Network costs'!$G$349</f>
        <v>0</v>
      </c>
      <c r="AT323" s="485">
        <f>'8. Routing factors'!AT111*'7. Network costs'!$G$350</f>
        <v>0</v>
      </c>
      <c r="AU323" s="485">
        <f>'8. Routing factors'!AU111*'7. Network costs'!$G$351</f>
        <v>0</v>
      </c>
      <c r="AV323" s="485">
        <f>'8. Routing factors'!AV111*'7. Network costs'!$G$352</f>
        <v>0</v>
      </c>
      <c r="AW323" s="485">
        <f>'8. Routing factors'!AW111*'7. Network costs'!$G$353</f>
        <v>0</v>
      </c>
      <c r="AX323" s="485">
        <f>'8. Routing factors'!AX111*'7. Network costs'!$G$354</f>
        <v>0</v>
      </c>
      <c r="AY323" s="485">
        <f>'8. Routing factors'!AY111*'7. Network costs'!$G$355</f>
        <v>0</v>
      </c>
      <c r="AZ323" s="485">
        <f>'8. Routing factors'!AZ111*'7. Network costs'!$G$356</f>
        <v>0</v>
      </c>
      <c r="BA323" s="485">
        <f>'8. Routing factors'!BA111*'7. Network costs'!$G$357</f>
        <v>0</v>
      </c>
      <c r="BB323" s="485">
        <f>'8. Routing factors'!BB111*'7. Network costs'!$G$358</f>
        <v>0</v>
      </c>
      <c r="BC323" s="485">
        <f>'8. Routing factors'!BC111*'7. Network costs'!$G$359</f>
        <v>0</v>
      </c>
      <c r="BD323" s="485">
        <f>'8. Routing factors'!BD111*'7. Network costs'!$G$360</f>
        <v>0</v>
      </c>
      <c r="BE323" s="485">
        <f>'8. Routing factors'!BE111*'7. Network costs'!$G$361</f>
        <v>0</v>
      </c>
      <c r="BF323" s="485">
        <f>'8. Routing factors'!BF111*'7. Network costs'!$G$362</f>
        <v>0</v>
      </c>
      <c r="BG323" s="485">
        <f>'8. Routing factors'!BG111*'7. Network costs'!$G$363</f>
        <v>0</v>
      </c>
      <c r="BH323" s="245"/>
      <c r="BI323" s="351">
        <f t="shared" si="50"/>
        <v>0</v>
      </c>
      <c r="BJ323" s="486">
        <f>'2. Traffic'!G234</f>
        <v>0</v>
      </c>
      <c r="BK323" s="487" t="str">
        <f t="shared" si="51"/>
        <v/>
      </c>
    </row>
    <row r="324" spans="3:63">
      <c r="C324" s="256" t="str">
        <f t="shared" si="49"/>
        <v>S29</v>
      </c>
      <c r="D324" s="256" t="str">
        <f t="shared" si="49"/>
        <v>OTHER: complete as required</v>
      </c>
      <c r="E324" s="485">
        <f>'8. Routing factors'!E112*'7. Network costs'!$G$309</f>
        <v>0</v>
      </c>
      <c r="F324" s="485">
        <f>'8. Routing factors'!F112*'7. Network costs'!$G$310</f>
        <v>0</v>
      </c>
      <c r="G324" s="485">
        <f>'8. Routing factors'!G112*'7. Network costs'!$G$311</f>
        <v>0</v>
      </c>
      <c r="H324" s="485">
        <f>'8. Routing factors'!H112*'7. Network costs'!$G$312</f>
        <v>0</v>
      </c>
      <c r="I324" s="485">
        <f>'8. Routing factors'!I112*'7. Network costs'!$G$313</f>
        <v>0</v>
      </c>
      <c r="J324" s="485">
        <f>'8. Routing factors'!J112*'7. Network costs'!$G$314</f>
        <v>0</v>
      </c>
      <c r="K324" s="485">
        <f>'8. Routing factors'!K112*'7. Network costs'!$G$315</f>
        <v>0</v>
      </c>
      <c r="L324" s="485">
        <f>'8. Routing factors'!L112*'7. Network costs'!$G$316</f>
        <v>0</v>
      </c>
      <c r="M324" s="485">
        <f>'8. Routing factors'!M112*'7. Network costs'!$G$317</f>
        <v>0</v>
      </c>
      <c r="N324" s="485">
        <f>'8. Routing factors'!N112*'7. Network costs'!$G$318</f>
        <v>0</v>
      </c>
      <c r="O324" s="485">
        <f>'8. Routing factors'!O112*'7. Network costs'!$G$319</f>
        <v>0</v>
      </c>
      <c r="P324" s="485">
        <f>'8. Routing factors'!P112*'7. Network costs'!$G$320</f>
        <v>0</v>
      </c>
      <c r="Q324" s="485">
        <f>'8. Routing factors'!Q112*'7. Network costs'!$G$321</f>
        <v>0</v>
      </c>
      <c r="R324" s="485">
        <f>'8. Routing factors'!R112*'7. Network costs'!$G$322</f>
        <v>0</v>
      </c>
      <c r="S324" s="485">
        <f>'8. Routing factors'!S112*'7. Network costs'!$G$323</f>
        <v>0</v>
      </c>
      <c r="T324" s="485">
        <f>'8. Routing factors'!T112*'7. Network costs'!$G$324</f>
        <v>0</v>
      </c>
      <c r="U324" s="485">
        <f>'8. Routing factors'!U112*'7. Network costs'!$G$325</f>
        <v>0</v>
      </c>
      <c r="V324" s="485">
        <f>'8. Routing factors'!V112*'7. Network costs'!$G$326</f>
        <v>0</v>
      </c>
      <c r="W324" s="485">
        <f>'8. Routing factors'!W112*'7. Network costs'!$G$327</f>
        <v>0</v>
      </c>
      <c r="X324" s="485">
        <f>'8. Routing factors'!X112*'7. Network costs'!$G$328</f>
        <v>0</v>
      </c>
      <c r="Y324" s="485">
        <f>'8. Routing factors'!Y112*'7. Network costs'!$G$329</f>
        <v>0</v>
      </c>
      <c r="Z324" s="485">
        <f>'8. Routing factors'!Z112*'7. Network costs'!$G$330</f>
        <v>0</v>
      </c>
      <c r="AA324" s="485">
        <f>'8. Routing factors'!AA112*'7. Network costs'!$G$331</f>
        <v>0</v>
      </c>
      <c r="AB324" s="485">
        <f>'8. Routing factors'!AB112*'7. Network costs'!$G$332</f>
        <v>0</v>
      </c>
      <c r="AC324" s="485">
        <f>'8. Routing factors'!AC112*'7. Network costs'!$G$333</f>
        <v>0</v>
      </c>
      <c r="AD324" s="485">
        <f>'8. Routing factors'!AD112*'7. Network costs'!$G$334</f>
        <v>0</v>
      </c>
      <c r="AE324" s="485">
        <f>'8. Routing factors'!AE112*'7. Network costs'!$G$335</f>
        <v>0</v>
      </c>
      <c r="AF324" s="485">
        <f>'8. Routing factors'!AF112*'7. Network costs'!$G$336</f>
        <v>0</v>
      </c>
      <c r="AG324" s="485">
        <f>'8. Routing factors'!AG112*'7. Network costs'!$G$337</f>
        <v>0</v>
      </c>
      <c r="AH324" s="485">
        <f>'8. Routing factors'!AH112*'7. Network costs'!$G$338</f>
        <v>0</v>
      </c>
      <c r="AI324" s="485">
        <f>'8. Routing factors'!AI112*'7. Network costs'!$G$339</f>
        <v>0</v>
      </c>
      <c r="AJ324" s="485">
        <f>'8. Routing factors'!AJ112*'7. Network costs'!$G$340</f>
        <v>0</v>
      </c>
      <c r="AK324" s="485">
        <f>'8. Routing factors'!AK112*'7. Network costs'!$G$341</f>
        <v>0</v>
      </c>
      <c r="AL324" s="485">
        <f>'8. Routing factors'!AL112*'7. Network costs'!$G$342</f>
        <v>0</v>
      </c>
      <c r="AM324" s="485">
        <f>'8. Routing factors'!AM112*'7. Network costs'!$G$343</f>
        <v>0</v>
      </c>
      <c r="AN324" s="485">
        <f>'8. Routing factors'!AN112*'7. Network costs'!$G$344</f>
        <v>0</v>
      </c>
      <c r="AO324" s="485">
        <f>'8. Routing factors'!AO112*'7. Network costs'!$G$345</f>
        <v>0</v>
      </c>
      <c r="AP324" s="485">
        <f>'8. Routing factors'!AP112*'7. Network costs'!$G$346</f>
        <v>0</v>
      </c>
      <c r="AQ324" s="485">
        <f>'8. Routing factors'!AQ112*'7. Network costs'!$G$347</f>
        <v>0</v>
      </c>
      <c r="AR324" s="485">
        <f>'8. Routing factors'!AR112*'7. Network costs'!$G$348</f>
        <v>0</v>
      </c>
      <c r="AS324" s="485">
        <f>'8. Routing factors'!AS112*'7. Network costs'!$G$349</f>
        <v>0</v>
      </c>
      <c r="AT324" s="485">
        <f>'8. Routing factors'!AT112*'7. Network costs'!$G$350</f>
        <v>0</v>
      </c>
      <c r="AU324" s="485">
        <f>'8. Routing factors'!AU112*'7. Network costs'!$G$351</f>
        <v>0</v>
      </c>
      <c r="AV324" s="485">
        <f>'8. Routing factors'!AV112*'7. Network costs'!$G$352</f>
        <v>0</v>
      </c>
      <c r="AW324" s="485">
        <f>'8. Routing factors'!AW112*'7. Network costs'!$G$353</f>
        <v>0</v>
      </c>
      <c r="AX324" s="485">
        <f>'8. Routing factors'!AX112*'7. Network costs'!$G$354</f>
        <v>0</v>
      </c>
      <c r="AY324" s="485">
        <f>'8. Routing factors'!AY112*'7. Network costs'!$G$355</f>
        <v>0</v>
      </c>
      <c r="AZ324" s="485">
        <f>'8. Routing factors'!AZ112*'7. Network costs'!$G$356</f>
        <v>0</v>
      </c>
      <c r="BA324" s="485">
        <f>'8. Routing factors'!BA112*'7. Network costs'!$G$357</f>
        <v>0</v>
      </c>
      <c r="BB324" s="485">
        <f>'8. Routing factors'!BB112*'7. Network costs'!$G$358</f>
        <v>0</v>
      </c>
      <c r="BC324" s="485">
        <f>'8. Routing factors'!BC112*'7. Network costs'!$G$359</f>
        <v>0</v>
      </c>
      <c r="BD324" s="485">
        <f>'8. Routing factors'!BD112*'7. Network costs'!$G$360</f>
        <v>0</v>
      </c>
      <c r="BE324" s="485">
        <f>'8. Routing factors'!BE112*'7. Network costs'!$G$361</f>
        <v>0</v>
      </c>
      <c r="BF324" s="485">
        <f>'8. Routing factors'!BF112*'7. Network costs'!$G$362</f>
        <v>0</v>
      </c>
      <c r="BG324" s="485">
        <f>'8. Routing factors'!BG112*'7. Network costs'!$G$363</f>
        <v>0</v>
      </c>
      <c r="BH324" s="245"/>
      <c r="BI324" s="351">
        <f t="shared" si="50"/>
        <v>0</v>
      </c>
      <c r="BJ324" s="486">
        <f>'2. Traffic'!G235</f>
        <v>0</v>
      </c>
      <c r="BK324" s="487" t="str">
        <f t="shared" si="51"/>
        <v/>
      </c>
    </row>
    <row r="325" spans="3:63">
      <c r="C325" s="256" t="str">
        <f t="shared" si="49"/>
        <v>S30</v>
      </c>
      <c r="D325" s="256" t="str">
        <f t="shared" si="49"/>
        <v>OTHER: complete as required</v>
      </c>
      <c r="E325" s="485">
        <f>'8. Routing factors'!E113*'7. Network costs'!$G$309</f>
        <v>0</v>
      </c>
      <c r="F325" s="485">
        <f>'8. Routing factors'!F113*'7. Network costs'!$G$310</f>
        <v>0</v>
      </c>
      <c r="G325" s="485">
        <f>'8. Routing factors'!G113*'7. Network costs'!$G$311</f>
        <v>0</v>
      </c>
      <c r="H325" s="485">
        <f>'8. Routing factors'!H113*'7. Network costs'!$G$312</f>
        <v>0</v>
      </c>
      <c r="I325" s="485">
        <f>'8. Routing factors'!I113*'7. Network costs'!$G$313</f>
        <v>0</v>
      </c>
      <c r="J325" s="485">
        <f>'8. Routing factors'!J113*'7. Network costs'!$G$314</f>
        <v>0</v>
      </c>
      <c r="K325" s="485">
        <f>'8. Routing factors'!K113*'7. Network costs'!$G$315</f>
        <v>0</v>
      </c>
      <c r="L325" s="485">
        <f>'8. Routing factors'!L113*'7. Network costs'!$G$316</f>
        <v>0</v>
      </c>
      <c r="M325" s="485">
        <f>'8. Routing factors'!M113*'7. Network costs'!$G$317</f>
        <v>0</v>
      </c>
      <c r="N325" s="485">
        <f>'8. Routing factors'!N113*'7. Network costs'!$G$318</f>
        <v>0</v>
      </c>
      <c r="O325" s="485">
        <f>'8. Routing factors'!O113*'7. Network costs'!$G$319</f>
        <v>0</v>
      </c>
      <c r="P325" s="485">
        <f>'8. Routing factors'!P113*'7. Network costs'!$G$320</f>
        <v>0</v>
      </c>
      <c r="Q325" s="485">
        <f>'8. Routing factors'!Q113*'7. Network costs'!$G$321</f>
        <v>0</v>
      </c>
      <c r="R325" s="485">
        <f>'8. Routing factors'!R113*'7. Network costs'!$G$322</f>
        <v>0</v>
      </c>
      <c r="S325" s="485">
        <f>'8. Routing factors'!S113*'7. Network costs'!$G$323</f>
        <v>0</v>
      </c>
      <c r="T325" s="485">
        <f>'8. Routing factors'!T113*'7. Network costs'!$G$324</f>
        <v>0</v>
      </c>
      <c r="U325" s="485">
        <f>'8. Routing factors'!U113*'7. Network costs'!$G$325</f>
        <v>0</v>
      </c>
      <c r="V325" s="485">
        <f>'8. Routing factors'!V113*'7. Network costs'!$G$326</f>
        <v>0</v>
      </c>
      <c r="W325" s="485">
        <f>'8. Routing factors'!W113*'7. Network costs'!$G$327</f>
        <v>0</v>
      </c>
      <c r="X325" s="485">
        <f>'8. Routing factors'!X113*'7. Network costs'!$G$328</f>
        <v>0</v>
      </c>
      <c r="Y325" s="485">
        <f>'8. Routing factors'!Y113*'7. Network costs'!$G$329</f>
        <v>0</v>
      </c>
      <c r="Z325" s="485">
        <f>'8. Routing factors'!Z113*'7. Network costs'!$G$330</f>
        <v>0</v>
      </c>
      <c r="AA325" s="485">
        <f>'8. Routing factors'!AA113*'7. Network costs'!$G$331</f>
        <v>0</v>
      </c>
      <c r="AB325" s="485">
        <f>'8. Routing factors'!AB113*'7. Network costs'!$G$332</f>
        <v>0</v>
      </c>
      <c r="AC325" s="485">
        <f>'8. Routing factors'!AC113*'7. Network costs'!$G$333</f>
        <v>0</v>
      </c>
      <c r="AD325" s="485">
        <f>'8. Routing factors'!AD113*'7. Network costs'!$G$334</f>
        <v>0</v>
      </c>
      <c r="AE325" s="485">
        <f>'8. Routing factors'!AE113*'7. Network costs'!$G$335</f>
        <v>0</v>
      </c>
      <c r="AF325" s="485">
        <f>'8. Routing factors'!AF113*'7. Network costs'!$G$336</f>
        <v>0</v>
      </c>
      <c r="AG325" s="485">
        <f>'8. Routing factors'!AG113*'7. Network costs'!$G$337</f>
        <v>0</v>
      </c>
      <c r="AH325" s="485">
        <f>'8. Routing factors'!AH113*'7. Network costs'!$G$338</f>
        <v>0</v>
      </c>
      <c r="AI325" s="485">
        <f>'8. Routing factors'!AI113*'7. Network costs'!$G$339</f>
        <v>0</v>
      </c>
      <c r="AJ325" s="485">
        <f>'8. Routing factors'!AJ113*'7. Network costs'!$G$340</f>
        <v>0</v>
      </c>
      <c r="AK325" s="485">
        <f>'8. Routing factors'!AK113*'7. Network costs'!$G$341</f>
        <v>0</v>
      </c>
      <c r="AL325" s="485">
        <f>'8. Routing factors'!AL113*'7. Network costs'!$G$342</f>
        <v>0</v>
      </c>
      <c r="AM325" s="485">
        <f>'8. Routing factors'!AM113*'7. Network costs'!$G$343</f>
        <v>0</v>
      </c>
      <c r="AN325" s="485">
        <f>'8. Routing factors'!AN113*'7. Network costs'!$G$344</f>
        <v>0</v>
      </c>
      <c r="AO325" s="485">
        <f>'8. Routing factors'!AO113*'7. Network costs'!$G$345</f>
        <v>0</v>
      </c>
      <c r="AP325" s="485">
        <f>'8. Routing factors'!AP113*'7. Network costs'!$G$346</f>
        <v>0</v>
      </c>
      <c r="AQ325" s="485">
        <f>'8. Routing factors'!AQ113*'7. Network costs'!$G$347</f>
        <v>0</v>
      </c>
      <c r="AR325" s="485">
        <f>'8. Routing factors'!AR113*'7. Network costs'!$G$348</f>
        <v>0</v>
      </c>
      <c r="AS325" s="485">
        <f>'8. Routing factors'!AS113*'7. Network costs'!$G$349</f>
        <v>0</v>
      </c>
      <c r="AT325" s="485">
        <f>'8. Routing factors'!AT113*'7. Network costs'!$G$350</f>
        <v>0</v>
      </c>
      <c r="AU325" s="485">
        <f>'8. Routing factors'!AU113*'7. Network costs'!$G$351</f>
        <v>0</v>
      </c>
      <c r="AV325" s="485">
        <f>'8. Routing factors'!AV113*'7. Network costs'!$G$352</f>
        <v>0</v>
      </c>
      <c r="AW325" s="485">
        <f>'8. Routing factors'!AW113*'7. Network costs'!$G$353</f>
        <v>0</v>
      </c>
      <c r="AX325" s="485">
        <f>'8. Routing factors'!AX113*'7. Network costs'!$G$354</f>
        <v>0</v>
      </c>
      <c r="AY325" s="485">
        <f>'8. Routing factors'!AY113*'7. Network costs'!$G$355</f>
        <v>0</v>
      </c>
      <c r="AZ325" s="485">
        <f>'8. Routing factors'!AZ113*'7. Network costs'!$G$356</f>
        <v>0</v>
      </c>
      <c r="BA325" s="485">
        <f>'8. Routing factors'!BA113*'7. Network costs'!$G$357</f>
        <v>0</v>
      </c>
      <c r="BB325" s="485">
        <f>'8. Routing factors'!BB113*'7. Network costs'!$G$358</f>
        <v>0</v>
      </c>
      <c r="BC325" s="485">
        <f>'8. Routing factors'!BC113*'7. Network costs'!$G$359</f>
        <v>0</v>
      </c>
      <c r="BD325" s="485">
        <f>'8. Routing factors'!BD113*'7. Network costs'!$G$360</f>
        <v>0</v>
      </c>
      <c r="BE325" s="485">
        <f>'8. Routing factors'!BE113*'7. Network costs'!$G$361</f>
        <v>0</v>
      </c>
      <c r="BF325" s="485">
        <f>'8. Routing factors'!BF113*'7. Network costs'!$G$362</f>
        <v>0</v>
      </c>
      <c r="BG325" s="485">
        <f>'8. Routing factors'!BG113*'7. Network costs'!$G$363</f>
        <v>0</v>
      </c>
      <c r="BH325" s="245"/>
      <c r="BI325" s="351">
        <f t="shared" si="50"/>
        <v>0</v>
      </c>
      <c r="BJ325" s="486">
        <f>'2. Traffic'!G236</f>
        <v>0</v>
      </c>
      <c r="BK325" s="487" t="str">
        <f t="shared" si="51"/>
        <v/>
      </c>
    </row>
    <row r="326" spans="3:63">
      <c r="C326" s="238"/>
      <c r="D326" s="238" t="s">
        <v>2</v>
      </c>
      <c r="E326" s="488">
        <f t="shared" ref="E326:AG326" si="52">SUM(E296:E325)</f>
        <v>15247921.025888218</v>
      </c>
      <c r="F326" s="488">
        <f t="shared" si="52"/>
        <v>13003958.154777955</v>
      </c>
      <c r="G326" s="488">
        <f t="shared" si="52"/>
        <v>19798520.873583525</v>
      </c>
      <c r="H326" s="488">
        <f t="shared" si="52"/>
        <v>7502367.0757529708</v>
      </c>
      <c r="I326" s="488">
        <f t="shared" si="52"/>
        <v>19831990.531616434</v>
      </c>
      <c r="J326" s="488">
        <f t="shared" si="52"/>
        <v>1693038.6582221112</v>
      </c>
      <c r="K326" s="488">
        <f t="shared" si="52"/>
        <v>601048.22416263283</v>
      </c>
      <c r="L326" s="488">
        <f t="shared" si="52"/>
        <v>80139.763221684392</v>
      </c>
      <c r="M326" s="488">
        <f t="shared" si="52"/>
        <v>2404192.8966505313</v>
      </c>
      <c r="N326" s="488">
        <f t="shared" si="52"/>
        <v>166382.36418176469</v>
      </c>
      <c r="O326" s="488">
        <f t="shared" si="52"/>
        <v>222833.5234577205</v>
      </c>
      <c r="P326" s="488">
        <f t="shared" si="52"/>
        <v>2418348.316595417</v>
      </c>
      <c r="Q326" s="488">
        <f t="shared" si="52"/>
        <v>300524.11208131636</v>
      </c>
      <c r="R326" s="488">
        <f t="shared" si="52"/>
        <v>427412.07051565009</v>
      </c>
      <c r="S326" s="488">
        <f t="shared" si="52"/>
        <v>400698.81610842212</v>
      </c>
      <c r="T326" s="488">
        <f t="shared" si="52"/>
        <v>6411181.0577347521</v>
      </c>
      <c r="U326" s="488">
        <f t="shared" si="52"/>
        <v>1602795.264433688</v>
      </c>
      <c r="V326" s="488">
        <f t="shared" si="52"/>
        <v>512894.48461877997</v>
      </c>
      <c r="W326" s="488">
        <f t="shared" si="52"/>
        <v>850823.83382143464</v>
      </c>
      <c r="X326" s="488">
        <f t="shared" si="52"/>
        <v>68065.906705714806</v>
      </c>
      <c r="Y326" s="488">
        <f t="shared" si="52"/>
        <v>499754.79437525442</v>
      </c>
      <c r="Z326" s="488">
        <f t="shared" si="52"/>
        <v>330576.52328944812</v>
      </c>
      <c r="AA326" s="488">
        <f t="shared" si="52"/>
        <v>656627.06740429497</v>
      </c>
      <c r="AB326" s="488">
        <f t="shared" si="52"/>
        <v>1057615.2128001272</v>
      </c>
      <c r="AC326" s="488">
        <f t="shared" si="52"/>
        <v>1356550.5866963277</v>
      </c>
      <c r="AD326" s="488">
        <f t="shared" si="52"/>
        <v>0</v>
      </c>
      <c r="AE326" s="488">
        <f t="shared" si="52"/>
        <v>0</v>
      </c>
      <c r="AF326" s="488">
        <f t="shared" si="52"/>
        <v>0</v>
      </c>
      <c r="AG326" s="488">
        <f t="shared" si="52"/>
        <v>0</v>
      </c>
      <c r="AH326" s="488">
        <f t="shared" ref="AH326:BG326" si="53">SUM(AH296:AH325)</f>
        <v>0</v>
      </c>
      <c r="AI326" s="488">
        <f t="shared" si="53"/>
        <v>7661931.0800547693</v>
      </c>
      <c r="AJ326" s="488">
        <f t="shared" si="53"/>
        <v>26719479.752731144</v>
      </c>
      <c r="AK326" s="488">
        <f t="shared" si="53"/>
        <v>7564592.9039403033</v>
      </c>
      <c r="AL326" s="488">
        <f t="shared" si="53"/>
        <v>3224564.4383241562</v>
      </c>
      <c r="AM326" s="488">
        <f t="shared" si="53"/>
        <v>2776179.8809816041</v>
      </c>
      <c r="AN326" s="488">
        <f t="shared" si="53"/>
        <v>4143.5520611665734</v>
      </c>
      <c r="AO326" s="488">
        <f t="shared" si="53"/>
        <v>2025.736563236992</v>
      </c>
      <c r="AP326" s="488">
        <f t="shared" si="53"/>
        <v>2867.5485607148862</v>
      </c>
      <c r="AQ326" s="488">
        <f t="shared" si="53"/>
        <v>16671.793957644688</v>
      </c>
      <c r="AR326" s="488">
        <f t="shared" si="53"/>
        <v>10128.682816184959</v>
      </c>
      <c r="AS326" s="488">
        <f t="shared" si="53"/>
        <v>11049.472163110864</v>
      </c>
      <c r="AT326" s="488">
        <f t="shared" si="53"/>
        <v>10128.682816184959</v>
      </c>
      <c r="AU326" s="488">
        <f t="shared" si="53"/>
        <v>883.95777304886872</v>
      </c>
      <c r="AV326" s="488">
        <f t="shared" si="53"/>
        <v>21506.738724418818</v>
      </c>
      <c r="AW326" s="488">
        <f t="shared" si="53"/>
        <v>4301.3477448837648</v>
      </c>
      <c r="AX326" s="488">
        <f t="shared" si="53"/>
        <v>2901.7344404279784</v>
      </c>
      <c r="AY326" s="488">
        <f t="shared" si="53"/>
        <v>0</v>
      </c>
      <c r="AZ326" s="488">
        <f t="shared" si="53"/>
        <v>0</v>
      </c>
      <c r="BA326" s="488">
        <f t="shared" si="53"/>
        <v>0</v>
      </c>
      <c r="BB326" s="488">
        <f t="shared" si="53"/>
        <v>0</v>
      </c>
      <c r="BC326" s="488">
        <f t="shared" si="53"/>
        <v>0</v>
      </c>
      <c r="BD326" s="488">
        <f t="shared" si="53"/>
        <v>0</v>
      </c>
      <c r="BE326" s="488">
        <f t="shared" si="53"/>
        <v>0</v>
      </c>
      <c r="BF326" s="488">
        <f t="shared" si="53"/>
        <v>0</v>
      </c>
      <c r="BG326" s="488">
        <f t="shared" si="53"/>
        <v>0</v>
      </c>
      <c r="BH326" s="32"/>
      <c r="BI326" s="488">
        <f>SUM(BI296:BI325)</f>
        <v>145479618.44234923</v>
      </c>
      <c r="BJ326" s="160"/>
      <c r="BK326" s="160"/>
    </row>
    <row r="327" spans="3:63">
      <c r="C327" s="223"/>
      <c r="D327" s="223"/>
      <c r="E327" s="460" t="str">
        <f>IF(ROUND(E326,0)=ROUND('7. Network costs'!$G$309,0),"OK", "ERROR")</f>
        <v>OK</v>
      </c>
      <c r="F327" s="460" t="str">
        <f>IF(ROUND(F326,0)=ROUND('7. Network costs'!$G$310,0),"OK", "ERROR")</f>
        <v>OK</v>
      </c>
      <c r="G327" s="460" t="str">
        <f>IF(ROUND(G326,0)=ROUND('7. Network costs'!$G$311,0),"OK", "ERROR")</f>
        <v>OK</v>
      </c>
      <c r="H327" s="460" t="str">
        <f>IF(ROUND(H326,0)=ROUND('7. Network costs'!$G$312,0),"OK", "ERROR")</f>
        <v>OK</v>
      </c>
      <c r="I327" s="460" t="str">
        <f>IF(ROUND(I326,0)=ROUND('7. Network costs'!$G$313,0),"OK", "ERROR")</f>
        <v>OK</v>
      </c>
      <c r="J327" s="460" t="str">
        <f>IF(ROUND(J326,0)=ROUND('7. Network costs'!$G$314,0),"OK", "ERROR")</f>
        <v>OK</v>
      </c>
      <c r="K327" s="460" t="str">
        <f>IF(ROUND(K326,0)=ROUND('7. Network costs'!$G$315,0),"OK", "ERROR")</f>
        <v>OK</v>
      </c>
      <c r="L327" s="460" t="str">
        <f>IF(ROUND(L326,0)=ROUND('7. Network costs'!$G$316,0),"OK", "ERROR")</f>
        <v>OK</v>
      </c>
      <c r="M327" s="460" t="str">
        <f>IF(ROUND(M326,0)=ROUND('7. Network costs'!$G$317,0),"OK", "ERROR")</f>
        <v>OK</v>
      </c>
      <c r="N327" s="460" t="str">
        <f>IF(ROUND(N326,0)=ROUND('7. Network costs'!$G$318,0),"OK", "ERROR")</f>
        <v>OK</v>
      </c>
      <c r="O327" s="460" t="str">
        <f>IF(ROUND(O326,0)=ROUND('7. Network costs'!$G$319,0),"OK", "ERROR")</f>
        <v>OK</v>
      </c>
      <c r="P327" s="460" t="str">
        <f>IF(ROUND(P326,0)=ROUND('7. Network costs'!$G$320,0),"OK", "ERROR")</f>
        <v>OK</v>
      </c>
      <c r="Q327" s="460" t="str">
        <f>IF(ROUND(Q326,0)=ROUND('7. Network costs'!$G$321,0),"OK", "ERROR")</f>
        <v>OK</v>
      </c>
      <c r="R327" s="460" t="str">
        <f>IF(ROUND(R326,0)=ROUND('7. Network costs'!$G$322,0),"OK", "ERROR")</f>
        <v>OK</v>
      </c>
      <c r="S327" s="460" t="str">
        <f>IF(ROUND(S326,0)=ROUND('7. Network costs'!$G$323,0),"OK", "ERROR")</f>
        <v>OK</v>
      </c>
      <c r="T327" s="460" t="str">
        <f>IF(ROUND(T326,0)=ROUND('7. Network costs'!$G$324,0),"OK", "ERROR")</f>
        <v>OK</v>
      </c>
      <c r="U327" s="460" t="str">
        <f>IF(ROUND(U326,0)=ROUND('7. Network costs'!$G$325,0),"OK", "ERROR")</f>
        <v>OK</v>
      </c>
      <c r="V327" s="460" t="str">
        <f>IF(ROUND(V326,0)=ROUND('7. Network costs'!$G$326,0),"OK", "ERROR")</f>
        <v>OK</v>
      </c>
      <c r="W327" s="460" t="str">
        <f>IF(ROUND(W326,0)=ROUND('7. Network costs'!$G$327,0),"OK", "ERROR")</f>
        <v>OK</v>
      </c>
      <c r="X327" s="460" t="str">
        <f>IF(ROUND(X326,0)=ROUND('7. Network costs'!$G$328,0),"OK", "ERROR")</f>
        <v>OK</v>
      </c>
      <c r="Y327" s="460" t="str">
        <f>IF(ROUND(Y326,0)=ROUND('7. Network costs'!$G$329,0),"OK", "ERROR")</f>
        <v>OK</v>
      </c>
      <c r="Z327" s="460" t="str">
        <f>IF(ROUND(Z326,0)=ROUND('7. Network costs'!$G$330,0),"OK", "ERROR")</f>
        <v>OK</v>
      </c>
      <c r="AA327" s="460" t="str">
        <f>IF(ROUND(AA326,0)=ROUND('7. Network costs'!$G$331,0),"OK", "ERROR")</f>
        <v>OK</v>
      </c>
      <c r="AB327" s="460" t="str">
        <f>IF(ROUND(AB326,0)=ROUND('7. Network costs'!$G$332,0),"OK", "ERROR")</f>
        <v>OK</v>
      </c>
      <c r="AC327" s="460" t="str">
        <f>IF(ROUND(AC326,0)=ROUND('7. Network costs'!$G$333,0),"OK", "ERROR")</f>
        <v>OK</v>
      </c>
      <c r="AD327" s="460" t="str">
        <f>IF(ROUND(AD326,0)=ROUND('7. Network costs'!$G$334,0),"OK", "ERROR")</f>
        <v>OK</v>
      </c>
      <c r="AE327" s="460" t="str">
        <f>IF(ROUND(AE326,0)=ROUND('7. Network costs'!$G$335,0),"OK", "ERROR")</f>
        <v>OK</v>
      </c>
      <c r="AF327" s="460" t="str">
        <f>IF(ROUND(AG326,0)=ROUND('7. Network costs'!$G$336,0),"OK", "ERROR")</f>
        <v>OK</v>
      </c>
      <c r="AG327" s="460" t="str">
        <f>IF(ROUND(AG326,0)=ROUND('7. Network costs'!$G$337,0),"OK", "ERROR")</f>
        <v>OK</v>
      </c>
      <c r="AH327" s="460" t="str">
        <f>IF(ROUND(AH326,0)=ROUND('7. Network costs'!$G$338,0),"OK", "ERROR")</f>
        <v>OK</v>
      </c>
      <c r="AI327" s="460" t="str">
        <f>IF(ROUND(AI326,0)=ROUND('7. Network costs'!$G$339,0),"OK", "ERROR")</f>
        <v>OK</v>
      </c>
      <c r="AJ327" s="460" t="str">
        <f>IF(ROUND(AJ326,0)=ROUND('7. Network costs'!$G$340,0),"OK", "ERROR")</f>
        <v>OK</v>
      </c>
      <c r="AK327" s="460" t="str">
        <f>IF(ROUND(AK326,0)=ROUND('7. Network costs'!$G$341,0),"OK", "ERROR")</f>
        <v>OK</v>
      </c>
      <c r="AL327" s="460" t="str">
        <f>IF(ROUND(AL326,0)=ROUND('7. Network costs'!$G$342,0),"OK", "ERROR")</f>
        <v>OK</v>
      </c>
      <c r="AM327" s="460" t="str">
        <f>IF(ROUND(AM326,0)=ROUND('7. Network costs'!$G$343,0),"OK", "ERROR")</f>
        <v>OK</v>
      </c>
      <c r="AN327" s="460" t="str">
        <f>IF(ROUND(AN326,0)=ROUND('7. Network costs'!$G$344,0),"OK", "ERROR")</f>
        <v>OK</v>
      </c>
      <c r="AO327" s="460" t="str">
        <f>IF(ROUND(AO326,0)=ROUND('7. Network costs'!$G$345,0),"OK", "ERROR")</f>
        <v>OK</v>
      </c>
      <c r="AP327" s="460" t="str">
        <f>IF(ROUND(AP326,0)=ROUND('7. Network costs'!$G$346,0),"OK", "ERROR")</f>
        <v>OK</v>
      </c>
      <c r="AQ327" s="460" t="str">
        <f>IF(ROUND(AQ326,0)=ROUND('7. Network costs'!$G$347,0),"OK", "ERROR")</f>
        <v>OK</v>
      </c>
      <c r="AR327" s="460" t="str">
        <f>IF(ROUND(AR326,0)=ROUND('7. Network costs'!$G$348,0),"OK", "ERROR")</f>
        <v>OK</v>
      </c>
      <c r="AS327" s="460" t="str">
        <f>IF(ROUND(AS326,0)=ROUND('7. Network costs'!$G$349,0),"OK", "ERROR")</f>
        <v>OK</v>
      </c>
      <c r="AT327" s="460" t="str">
        <f>IF(ROUND(AT326,0)=ROUND('7. Network costs'!$G$350,0),"OK", "ERROR")</f>
        <v>OK</v>
      </c>
      <c r="AU327" s="460" t="str">
        <f>IF(ROUND(AU326,0)=ROUND('7. Network costs'!$G$351,0),"OK", "ERROR")</f>
        <v>OK</v>
      </c>
      <c r="AV327" s="460" t="str">
        <f>IF(ROUND(AV326,0)=ROUND('7. Network costs'!$G$352,0),"OK", "ERROR")</f>
        <v>OK</v>
      </c>
      <c r="AW327" s="460" t="str">
        <f>IF(ROUND(AW326,0)=ROUND('7. Network costs'!$G$353,0),"OK", "ERROR")</f>
        <v>OK</v>
      </c>
      <c r="AX327" s="460" t="str">
        <f>IF(ROUND(AX326,0)=ROUND('7. Network costs'!$G$354,0),"OK", "ERROR")</f>
        <v>OK</v>
      </c>
      <c r="AY327" s="460" t="str">
        <f>IF(ROUND(AY326,0)=ROUND('7. Network costs'!$G$355,0),"OK", "ERROR")</f>
        <v>OK</v>
      </c>
      <c r="AZ327" s="460" t="str">
        <f>IF(ROUND(AZ326,0)=ROUND('7. Network costs'!$G$356,0),"OK", "ERROR")</f>
        <v>OK</v>
      </c>
      <c r="BA327" s="460" t="str">
        <f>IF(ROUND(BA326,0)=ROUND('7. Network costs'!$G$357,0),"OK", "ERROR")</f>
        <v>OK</v>
      </c>
      <c r="BB327" s="460" t="str">
        <f>IF(ROUND(BB326,0)=ROUND('7. Network costs'!$G$358,0),"OK", "ERROR")</f>
        <v>OK</v>
      </c>
      <c r="BC327" s="460" t="str">
        <f>IF(ROUND(BC326,0)=ROUND('7. Network costs'!$G$359,0),"OK", "ERROR")</f>
        <v>OK</v>
      </c>
      <c r="BD327" s="460" t="str">
        <f>IF(ROUND(BD326,0)=ROUND('7. Network costs'!$G$360,0),"OK", "ERROR")</f>
        <v>OK</v>
      </c>
      <c r="BE327" s="460" t="str">
        <f>IF(ROUND(BE326,0)=ROUND('7. Network costs'!$G$361,0),"OK", "ERROR")</f>
        <v>OK</v>
      </c>
      <c r="BF327" s="460" t="str">
        <f>IF(ROUND(BG326,0)=ROUND('7. Network costs'!$G$362,0),"OK", "ERROR")</f>
        <v>OK</v>
      </c>
      <c r="BG327" s="460" t="str">
        <f>IF(ROUND(BG326,0)=ROUND('7. Network costs'!$G$363,0),"OK", "ERROR")</f>
        <v>OK</v>
      </c>
      <c r="BH327" s="223"/>
      <c r="BI327" s="495" t="str">
        <f>IF(ROUND(BI326,0)=ROUND('7. Network costs'!G364,0),"Ok", "Not ok")</f>
        <v>Ok</v>
      </c>
      <c r="BJ327" s="223"/>
      <c r="BK327" s="223"/>
    </row>
    <row r="328" spans="3:63">
      <c r="AH328" s="223"/>
      <c r="BG328"/>
    </row>
    <row r="329" spans="3:63" s="713" customFormat="1" ht="51">
      <c r="C329" s="705">
        <f>'C. Masterfiles'!D145</f>
        <v>2016</v>
      </c>
      <c r="D329" s="705" t="s">
        <v>285</v>
      </c>
      <c r="E329" s="705" t="str">
        <f t="shared" ref="E329:BG329" si="54">E294</f>
        <v>TRX</v>
      </c>
      <c r="F329" s="705" t="str">
        <f t="shared" si="54"/>
        <v>Radio</v>
      </c>
      <c r="G329" s="705" t="str">
        <f t="shared" si="54"/>
        <v>BTS</v>
      </c>
      <c r="H329" s="705" t="str">
        <f t="shared" si="54"/>
        <v>Node B</v>
      </c>
      <c r="I329" s="705" t="str">
        <f t="shared" si="54"/>
        <v>BSC</v>
      </c>
      <c r="J329" s="705" t="str">
        <f t="shared" si="54"/>
        <v>RNC</v>
      </c>
      <c r="K329" s="705" t="str">
        <f t="shared" si="54"/>
        <v>MSC</v>
      </c>
      <c r="L329" s="705" t="str">
        <f t="shared" si="54"/>
        <v>HLR</v>
      </c>
      <c r="M329" s="705" t="str">
        <f t="shared" si="54"/>
        <v>PPP</v>
      </c>
      <c r="N329" s="705" t="str">
        <f t="shared" si="54"/>
        <v>SMSG</v>
      </c>
      <c r="O329" s="705" t="str">
        <f t="shared" si="54"/>
        <v>SMSC</v>
      </c>
      <c r="P329" s="705" t="str">
        <f t="shared" si="54"/>
        <v>MMSC</v>
      </c>
      <c r="Q329" s="705" t="str">
        <f t="shared" si="54"/>
        <v>VMS</v>
      </c>
      <c r="R329" s="705" t="str">
        <f t="shared" si="54"/>
        <v>NMS</v>
      </c>
      <c r="S329" s="705" t="str">
        <f t="shared" si="54"/>
        <v>OSS</v>
      </c>
      <c r="T329" s="705" t="str">
        <f t="shared" si="54"/>
        <v>GPRS</v>
      </c>
      <c r="U329" s="705" t="str">
        <f t="shared" si="54"/>
        <v>BIL</v>
      </c>
      <c r="V329" s="705" t="str">
        <f t="shared" si="54"/>
        <v>IBIL</v>
      </c>
      <c r="W329" s="705" t="str">
        <f t="shared" si="54"/>
        <v>IGW</v>
      </c>
      <c r="X329" s="705" t="str">
        <f t="shared" si="54"/>
        <v>INT</v>
      </c>
      <c r="Y329" s="705" t="str">
        <f t="shared" si="54"/>
        <v>SGSN</v>
      </c>
      <c r="Z329" s="705" t="str">
        <f t="shared" si="54"/>
        <v>GGSN</v>
      </c>
      <c r="AA329" s="705" t="str">
        <f t="shared" si="54"/>
        <v>IN/NGN</v>
      </c>
      <c r="AB329" s="705" t="str">
        <f t="shared" si="54"/>
        <v>eNodeB</v>
      </c>
      <c r="AC329" s="705" t="str">
        <f t="shared" si="54"/>
        <v>eNodeB Radio</v>
      </c>
      <c r="AD329" s="705" t="str">
        <f t="shared" si="54"/>
        <v>OTHER</v>
      </c>
      <c r="AE329" s="705" t="str">
        <f t="shared" si="54"/>
        <v>OTHER</v>
      </c>
      <c r="AF329" s="705" t="str">
        <f t="shared" si="54"/>
        <v>OTHER</v>
      </c>
      <c r="AG329" s="705" t="str">
        <f t="shared" si="54"/>
        <v>OTHER</v>
      </c>
      <c r="AH329" s="705" t="str">
        <f t="shared" si="54"/>
        <v>OTHER</v>
      </c>
      <c r="AI329" s="705" t="str">
        <f t="shared" si="54"/>
        <v>BTS-BSC</v>
      </c>
      <c r="AJ329" s="705" t="str">
        <f t="shared" si="54"/>
        <v>Node B-RNC</v>
      </c>
      <c r="AK329" s="705" t="str">
        <f t="shared" si="54"/>
        <v>BSC-MSC</v>
      </c>
      <c r="AL329" s="705" t="str">
        <f t="shared" si="54"/>
        <v>RNC-MSC</v>
      </c>
      <c r="AM329" s="705" t="str">
        <f t="shared" si="54"/>
        <v>MSC-MSC</v>
      </c>
      <c r="AN329" s="705" t="str">
        <f t="shared" si="54"/>
        <v>MSC-PPP</v>
      </c>
      <c r="AO329" s="705" t="str">
        <f t="shared" si="54"/>
        <v>MSC-HLR</v>
      </c>
      <c r="AP329" s="705" t="str">
        <f t="shared" si="54"/>
        <v>MSC-SMS</v>
      </c>
      <c r="AQ329" s="705" t="str">
        <f t="shared" si="54"/>
        <v>MSC-MMS</v>
      </c>
      <c r="AR329" s="705" t="str">
        <f t="shared" si="54"/>
        <v>MSC-OSS</v>
      </c>
      <c r="AS329" s="705" t="str">
        <f t="shared" si="54"/>
        <v>MSC-GPRS</v>
      </c>
      <c r="AT329" s="705" t="str">
        <f t="shared" si="54"/>
        <v>MSC-BIL</v>
      </c>
      <c r="AU329" s="705" t="str">
        <f t="shared" si="54"/>
        <v>MSC-IBIL</v>
      </c>
      <c r="AV329" s="705" t="str">
        <f t="shared" si="54"/>
        <v>MSC-IGW</v>
      </c>
      <c r="AW329" s="705" t="str">
        <f t="shared" si="54"/>
        <v>MSC-INT</v>
      </c>
      <c r="AX329" s="705" t="str">
        <f t="shared" si="54"/>
        <v>MSC-IN/NGIN</v>
      </c>
      <c r="AY329" s="705" t="str">
        <f t="shared" si="54"/>
        <v>eNodeB-MSC</v>
      </c>
      <c r="AZ329" s="705" t="str">
        <f t="shared" si="54"/>
        <v>OTHER: complete as required</v>
      </c>
      <c r="BA329" s="705" t="str">
        <f t="shared" si="54"/>
        <v>OTHER: complete as required</v>
      </c>
      <c r="BB329" s="705" t="str">
        <f t="shared" si="54"/>
        <v>OTHER: complete as required</v>
      </c>
      <c r="BC329" s="705" t="str">
        <f t="shared" si="54"/>
        <v>OTHER: complete as required</v>
      </c>
      <c r="BD329" s="705" t="str">
        <f t="shared" si="54"/>
        <v>OTHER: complete as required</v>
      </c>
      <c r="BE329" s="705" t="str">
        <f t="shared" si="54"/>
        <v>OTHER: complete as required</v>
      </c>
      <c r="BF329" s="705" t="str">
        <f t="shared" si="54"/>
        <v>OTHER: complete as required</v>
      </c>
      <c r="BG329" s="705" t="str">
        <f t="shared" si="54"/>
        <v>OTHER: complete as required</v>
      </c>
      <c r="BH329" s="708"/>
      <c r="BI329" s="709" t="s">
        <v>426</v>
      </c>
      <c r="BJ329" s="709" t="s">
        <v>488</v>
      </c>
      <c r="BK329" s="709" t="s">
        <v>489</v>
      </c>
    </row>
    <row r="330" spans="3:63">
      <c r="C330" s="276"/>
      <c r="D330" s="276"/>
      <c r="E330" s="406" t="s">
        <v>258</v>
      </c>
      <c r="F330" s="406" t="s">
        <v>258</v>
      </c>
      <c r="G330" s="406" t="s">
        <v>258</v>
      </c>
      <c r="H330" s="406" t="s">
        <v>258</v>
      </c>
      <c r="I330" s="406" t="s">
        <v>258</v>
      </c>
      <c r="J330" s="406" t="s">
        <v>258</v>
      </c>
      <c r="K330" s="406" t="s">
        <v>258</v>
      </c>
      <c r="L330" s="406" t="s">
        <v>258</v>
      </c>
      <c r="M330" s="406" t="s">
        <v>258</v>
      </c>
      <c r="N330" s="406" t="s">
        <v>258</v>
      </c>
      <c r="O330" s="406" t="s">
        <v>258</v>
      </c>
      <c r="P330" s="406" t="s">
        <v>258</v>
      </c>
      <c r="Q330" s="406" t="s">
        <v>258</v>
      </c>
      <c r="R330" s="406" t="s">
        <v>258</v>
      </c>
      <c r="S330" s="406" t="s">
        <v>258</v>
      </c>
      <c r="T330" s="406" t="s">
        <v>258</v>
      </c>
      <c r="U330" s="406" t="s">
        <v>258</v>
      </c>
      <c r="V330" s="406" t="s">
        <v>258</v>
      </c>
      <c r="W330" s="406" t="s">
        <v>258</v>
      </c>
      <c r="X330" s="406" t="s">
        <v>258</v>
      </c>
      <c r="Y330" s="406" t="s">
        <v>258</v>
      </c>
      <c r="Z330" s="406" t="s">
        <v>258</v>
      </c>
      <c r="AA330" s="406" t="s">
        <v>258</v>
      </c>
      <c r="AB330" s="406" t="s">
        <v>258</v>
      </c>
      <c r="AC330" s="406" t="s">
        <v>258</v>
      </c>
      <c r="AD330" s="406" t="s">
        <v>258</v>
      </c>
      <c r="AE330" s="406" t="s">
        <v>258</v>
      </c>
      <c r="AF330" s="406" t="s">
        <v>258</v>
      </c>
      <c r="AG330" s="406" t="s">
        <v>258</v>
      </c>
      <c r="AH330" s="406" t="s">
        <v>258</v>
      </c>
      <c r="AI330" s="406" t="s">
        <v>258</v>
      </c>
      <c r="AJ330" s="406" t="s">
        <v>258</v>
      </c>
      <c r="AK330" s="406" t="s">
        <v>258</v>
      </c>
      <c r="AL330" s="406" t="s">
        <v>258</v>
      </c>
      <c r="AM330" s="406" t="s">
        <v>258</v>
      </c>
      <c r="AN330" s="406" t="s">
        <v>258</v>
      </c>
      <c r="AO330" s="406" t="s">
        <v>258</v>
      </c>
      <c r="AP330" s="406" t="s">
        <v>258</v>
      </c>
      <c r="AQ330" s="406" t="s">
        <v>258</v>
      </c>
      <c r="AR330" s="406" t="s">
        <v>258</v>
      </c>
      <c r="AS330" s="406" t="s">
        <v>258</v>
      </c>
      <c r="AT330" s="406" t="s">
        <v>258</v>
      </c>
      <c r="AU330" s="406" t="s">
        <v>258</v>
      </c>
      <c r="AV330" s="406" t="s">
        <v>258</v>
      </c>
      <c r="AW330" s="406" t="s">
        <v>258</v>
      </c>
      <c r="AX330" s="406" t="s">
        <v>258</v>
      </c>
      <c r="AY330" s="406" t="s">
        <v>258</v>
      </c>
      <c r="AZ330" s="406" t="s">
        <v>258</v>
      </c>
      <c r="BA330" s="406" t="s">
        <v>258</v>
      </c>
      <c r="BB330" s="406" t="s">
        <v>258</v>
      </c>
      <c r="BC330" s="406" t="s">
        <v>258</v>
      </c>
      <c r="BD330" s="406" t="s">
        <v>258</v>
      </c>
      <c r="BE330" s="406" t="s">
        <v>258</v>
      </c>
      <c r="BF330" s="406" t="s">
        <v>258</v>
      </c>
      <c r="BG330" s="406" t="s">
        <v>258</v>
      </c>
      <c r="BH330" s="321"/>
      <c r="BI330" s="407" t="str">
        <f>BI295</f>
        <v>Euro</v>
      </c>
      <c r="BJ330" s="407" t="str">
        <f>BJ295</f>
        <v>Millions</v>
      </c>
      <c r="BK330" s="407" t="str">
        <f>BK295</f>
        <v>Euro</v>
      </c>
    </row>
    <row r="331" spans="3:63">
      <c r="C331" s="256" t="str">
        <f t="shared" ref="C331:D360" si="55">C296</f>
        <v>S01</v>
      </c>
      <c r="D331" s="256" t="str">
        <f t="shared" si="55"/>
        <v>Повиквания в мрежата (On Net calls)</v>
      </c>
      <c r="E331" s="485">
        <f>'8. Routing factors'!E118*'7. Network costs'!$H$309</f>
        <v>11623129.594085265</v>
      </c>
      <c r="F331" s="485">
        <f>'8. Routing factors'!F118*'7. Network costs'!$H$310</f>
        <v>7748908.6892407276</v>
      </c>
      <c r="G331" s="485">
        <f>'8. Routing factors'!G118*'7. Network costs'!$H$311</f>
        <v>14757556.624403464</v>
      </c>
      <c r="H331" s="485">
        <f>'8. Routing factors'!H118*'7. Network costs'!$H$312</f>
        <v>4370116.9408720946</v>
      </c>
      <c r="I331" s="485">
        <f>'8. Routing factors'!I118*'7. Network costs'!$H$313</f>
        <v>14770850.35913283</v>
      </c>
      <c r="J331" s="485">
        <f>'8. Routing factors'!J118*'7. Network costs'!$H$314</f>
        <v>980890.33412196091</v>
      </c>
      <c r="K331" s="485">
        <f>'8. Routing factors'!K118*'7. Network costs'!$H$315</f>
        <v>338150.3301658823</v>
      </c>
      <c r="L331" s="485">
        <f>'8. Routing factors'!L118*'7. Network costs'!$H$316</f>
        <v>35400.314932854082</v>
      </c>
      <c r="M331" s="485">
        <f>'8. Routing factors'!M118*'7. Network costs'!$H$317</f>
        <v>1062009.4479856223</v>
      </c>
      <c r="N331" s="485">
        <f>'8. Routing factors'!N118*'7. Network costs'!$H$318</f>
        <v>0</v>
      </c>
      <c r="O331" s="485">
        <f>'8. Routing factors'!O118*'7. Network costs'!$H$319</f>
        <v>0</v>
      </c>
      <c r="P331" s="485">
        <f>'8. Routing factors'!P118*'7. Network costs'!$H$320</f>
        <v>0</v>
      </c>
      <c r="Q331" s="485">
        <f>'8. Routing factors'!Q118*'7. Network costs'!$H$321</f>
        <v>0</v>
      </c>
      <c r="R331" s="485">
        <f>'8. Routing factors'!R118*'7. Network costs'!$H$322</f>
        <v>188801.67964188845</v>
      </c>
      <c r="S331" s="485">
        <f>'8. Routing factors'!S118*'7. Network costs'!$H$323</f>
        <v>177001.57466427045</v>
      </c>
      <c r="T331" s="485">
        <f>'8. Routing factors'!T118*'7. Network costs'!$H$324</f>
        <v>0</v>
      </c>
      <c r="U331" s="485">
        <f>'8. Routing factors'!U118*'7. Network costs'!$H$325</f>
        <v>792126.01495135028</v>
      </c>
      <c r="V331" s="485">
        <f>'8. Routing factors'!V118*'7. Network costs'!$H$326</f>
        <v>0</v>
      </c>
      <c r="W331" s="485">
        <f>'8. Routing factors'!W118*'7. Network costs'!$H$327</f>
        <v>0</v>
      </c>
      <c r="X331" s="485">
        <f>'8. Routing factors'!X118*'7. Network costs'!$H$328</f>
        <v>0</v>
      </c>
      <c r="Y331" s="485">
        <f>'8. Routing factors'!Y118*'7. Network costs'!$H$329</f>
        <v>0</v>
      </c>
      <c r="Z331" s="485">
        <f>'8. Routing factors'!Z118*'7. Network costs'!$H$330</f>
        <v>0</v>
      </c>
      <c r="AA331" s="485">
        <f>'8. Routing factors'!AA118*'7. Network costs'!$H$331</f>
        <v>0</v>
      </c>
      <c r="AB331" s="485">
        <f>'8. Routing factors'!AB118*'7. Network costs'!$H$332</f>
        <v>1045398.812192689</v>
      </c>
      <c r="AC331" s="485">
        <f>'8. Routing factors'!AC118*'7. Network costs'!$H$333</f>
        <v>1365044.9783658162</v>
      </c>
      <c r="AD331" s="485">
        <f>'8. Routing factors'!AD118*'7. Network costs'!$H$334</f>
        <v>0</v>
      </c>
      <c r="AE331" s="485">
        <f>'8. Routing factors'!AE118*'7. Network costs'!$H$335</f>
        <v>0</v>
      </c>
      <c r="AF331" s="485">
        <f>'8. Routing factors'!AF118*'7. Network costs'!$H$336</f>
        <v>0</v>
      </c>
      <c r="AG331" s="485">
        <f>'8. Routing factors'!AG118*'7. Network costs'!$H$337</f>
        <v>0</v>
      </c>
      <c r="AH331" s="485">
        <f>'8. Routing factors'!AH118*'7. Network costs'!$H$338</f>
        <v>0</v>
      </c>
      <c r="AI331" s="485">
        <f>'8. Routing factors'!AI118*'7. Network costs'!$H$339</f>
        <v>5826342.97073125</v>
      </c>
      <c r="AJ331" s="485">
        <f>'8. Routing factors'!AJ118*'7. Network costs'!$H$340</f>
        <v>15823755.47179785</v>
      </c>
      <c r="AK331" s="485">
        <f>'8. Routing factors'!AK118*'7. Network costs'!$H$341</f>
        <v>5708886.445097317</v>
      </c>
      <c r="AL331" s="485">
        <f>'8. Routing factors'!AL118*'7. Network costs'!$H$342</f>
        <v>1896675.736307496</v>
      </c>
      <c r="AM331" s="485">
        <f>'8. Routing factors'!AM118*'7. Network costs'!$H$343</f>
        <v>2145829.2005415284</v>
      </c>
      <c r="AN331" s="485">
        <f>'8. Routing factors'!AN118*'7. Network costs'!$H$344</f>
        <v>1843.7940829026575</v>
      </c>
      <c r="AO331" s="485">
        <f>'8. Routing factors'!AO118*'7. Network costs'!$H$345</f>
        <v>901.41044053018811</v>
      </c>
      <c r="AP331" s="485">
        <f>'8. Routing factors'!AP118*'7. Network costs'!$H$346</f>
        <v>0</v>
      </c>
      <c r="AQ331" s="485">
        <f>'8. Routing factors'!AQ118*'7. Network costs'!$H$347</f>
        <v>0</v>
      </c>
      <c r="AR331" s="485">
        <f>'8. Routing factors'!AR118*'7. Network costs'!$H$348</f>
        <v>4507.0522026509416</v>
      </c>
      <c r="AS331" s="485">
        <f>'8. Routing factors'!AS118*'7. Network costs'!$H$349</f>
        <v>0</v>
      </c>
      <c r="AT331" s="485">
        <f>'8. Routing factors'!AT118*'7. Network costs'!$H$350</f>
        <v>5042.5445468992584</v>
      </c>
      <c r="AU331" s="485">
        <f>'8. Routing factors'!AU118*'7. Network costs'!$H$351</f>
        <v>0</v>
      </c>
      <c r="AV331" s="485">
        <f>'8. Routing factors'!AV118*'7. Network costs'!$H$352</f>
        <v>0</v>
      </c>
      <c r="AW331" s="485">
        <f>'8. Routing factors'!AW118*'7. Network costs'!$H$353</f>
        <v>0</v>
      </c>
      <c r="AX331" s="485">
        <f>'8. Routing factors'!AX118*'7. Network costs'!$H$354</f>
        <v>0</v>
      </c>
      <c r="AY331" s="485">
        <f>'8. Routing factors'!AY118*'7. Network costs'!$H$355</f>
        <v>0</v>
      </c>
      <c r="AZ331" s="485">
        <f>'8. Routing factors'!AZ118*'7. Network costs'!$H$356</f>
        <v>0</v>
      </c>
      <c r="BA331" s="485">
        <f>'8. Routing factors'!BA118*'7. Network costs'!$H$357</f>
        <v>0</v>
      </c>
      <c r="BB331" s="485">
        <f>'8. Routing factors'!BB118*'7. Network costs'!$H$358</f>
        <v>0</v>
      </c>
      <c r="BC331" s="485">
        <f>'8. Routing factors'!BC118*'7. Network costs'!$H$359</f>
        <v>0</v>
      </c>
      <c r="BD331" s="485">
        <f>'8. Routing factors'!BD118*'7. Network costs'!$H$360</f>
        <v>0</v>
      </c>
      <c r="BE331" s="485">
        <f>'8. Routing factors'!BE118*'7. Network costs'!$H$361</f>
        <v>0</v>
      </c>
      <c r="BF331" s="485">
        <f>'8. Routing factors'!BF118*'7. Network costs'!$H$362</f>
        <v>0</v>
      </c>
      <c r="BG331" s="485">
        <f>'8. Routing factors'!BG118*'7. Network costs'!$H$363</f>
        <v>0</v>
      </c>
      <c r="BH331" s="245"/>
      <c r="BI331" s="351">
        <f>SUM(E331:BG331)</f>
        <v>90669170.320505142</v>
      </c>
      <c r="BJ331" s="486">
        <f>'2. Traffic'!H207</f>
        <v>5202</v>
      </c>
      <c r="BK331" s="487">
        <f>IF(BI331=0,"",BI331/BJ331/1000000)</f>
        <v>1.742967518656385E-2</v>
      </c>
    </row>
    <row r="332" spans="3:63">
      <c r="C332" s="256" t="str">
        <f t="shared" si="55"/>
        <v>S02</v>
      </c>
      <c r="D332" s="256" t="str">
        <f t="shared" si="55"/>
        <v>Изходящи повиквания към фиксирана линия (Outgoing Calls to Fixed Line)</v>
      </c>
      <c r="E332" s="485">
        <f>'8. Routing factors'!E119*'7. Network costs'!$H$309</f>
        <v>93423.05701851513</v>
      </c>
      <c r="F332" s="485">
        <f>'8. Routing factors'!F119*'7. Network costs'!$H$310</f>
        <v>62283.288889301657</v>
      </c>
      <c r="G332" s="485">
        <f>'8. Routing factors'!G119*'7. Network costs'!$H$311</f>
        <v>118616.59485214691</v>
      </c>
      <c r="H332" s="485">
        <f>'8. Routing factors'!H119*'7. Network costs'!$H$312</f>
        <v>35125.624371634942</v>
      </c>
      <c r="I332" s="485">
        <f>'8. Routing factors'!I119*'7. Network costs'!$H$313</f>
        <v>118723.44570737978</v>
      </c>
      <c r="J332" s="485">
        <f>'8. Routing factors'!J119*'7. Network costs'!$H$314</f>
        <v>7884.0877469196103</v>
      </c>
      <c r="K332" s="485">
        <f>'8. Routing factors'!K119*'7. Network costs'!$H$315</f>
        <v>4076.918869423027</v>
      </c>
      <c r="L332" s="485">
        <f>'8. Routing factors'!L119*'7. Network costs'!$H$316</f>
        <v>569.07317666463575</v>
      </c>
      <c r="M332" s="485">
        <f>'8. Routing factors'!M119*'7. Network costs'!$H$317</f>
        <v>17072.195299939071</v>
      </c>
      <c r="N332" s="485">
        <f>'8. Routing factors'!N119*'7. Network costs'!$H$318</f>
        <v>0</v>
      </c>
      <c r="O332" s="485">
        <f>'8. Routing factors'!O119*'7. Network costs'!$H$319</f>
        <v>0</v>
      </c>
      <c r="P332" s="485">
        <f>'8. Routing factors'!P119*'7. Network costs'!$H$320</f>
        <v>0</v>
      </c>
      <c r="Q332" s="485">
        <f>'8. Routing factors'!Q119*'7. Network costs'!$H$321</f>
        <v>0</v>
      </c>
      <c r="R332" s="485">
        <f>'8. Routing factors'!R119*'7. Network costs'!$H$322</f>
        <v>3035.0569422113908</v>
      </c>
      <c r="S332" s="485">
        <f>'8. Routing factors'!S119*'7. Network costs'!$H$323</f>
        <v>2845.3658833231793</v>
      </c>
      <c r="T332" s="485">
        <f>'8. Routing factors'!T119*'7. Network costs'!$H$324</f>
        <v>0</v>
      </c>
      <c r="U332" s="485">
        <f>'8. Routing factors'!U119*'7. Network costs'!$H$325</f>
        <v>12733.719135043881</v>
      </c>
      <c r="V332" s="485">
        <f>'8. Routing factors'!V119*'7. Network costs'!$H$326</f>
        <v>0</v>
      </c>
      <c r="W332" s="485">
        <f>'8. Routing factors'!W119*'7. Network costs'!$H$327</f>
        <v>23151.306491075229</v>
      </c>
      <c r="X332" s="485">
        <f>'8. Routing factors'!X119*'7. Network costs'!$H$328</f>
        <v>0</v>
      </c>
      <c r="Y332" s="485">
        <f>'8. Routing factors'!Y119*'7. Network costs'!$H$329</f>
        <v>0</v>
      </c>
      <c r="Z332" s="485">
        <f>'8. Routing factors'!Z119*'7. Network costs'!$H$330</f>
        <v>0</v>
      </c>
      <c r="AA332" s="485">
        <f>'8. Routing factors'!AA119*'7. Network costs'!$H$331</f>
        <v>0</v>
      </c>
      <c r="AB332" s="485">
        <f>'8. Routing factors'!AB119*'7. Network costs'!$H$332</f>
        <v>8402.5865880618494</v>
      </c>
      <c r="AC332" s="485">
        <f>'8. Routing factors'!AC119*'7. Network costs'!$H$333</f>
        <v>10971.801855466081</v>
      </c>
      <c r="AD332" s="485">
        <f>'8. Routing factors'!AD119*'7. Network costs'!$H$334</f>
        <v>0</v>
      </c>
      <c r="AE332" s="485">
        <f>'8. Routing factors'!AE119*'7. Network costs'!$H$335</f>
        <v>0</v>
      </c>
      <c r="AF332" s="485">
        <f>'8. Routing factors'!AF119*'7. Network costs'!$H$336</f>
        <v>0</v>
      </c>
      <c r="AG332" s="485">
        <f>'8. Routing factors'!AG119*'7. Network costs'!$H$337</f>
        <v>0</v>
      </c>
      <c r="AH332" s="485">
        <f>'8. Routing factors'!AH119*'7. Network costs'!$H$338</f>
        <v>0</v>
      </c>
      <c r="AI332" s="485">
        <f>'8. Routing factors'!AI119*'7. Network costs'!$H$339</f>
        <v>46830.310817582154</v>
      </c>
      <c r="AJ332" s="485">
        <f>'8. Routing factors'!AJ119*'7. Network costs'!$H$340</f>
        <v>127186.3655758502</v>
      </c>
      <c r="AK332" s="485">
        <f>'8. Routing factors'!AK119*'7. Network costs'!$H$341</f>
        <v>45886.232236794451</v>
      </c>
      <c r="AL332" s="485">
        <f>'8. Routing factors'!AL119*'7. Network costs'!$H$342</f>
        <v>15244.882544272659</v>
      </c>
      <c r="AM332" s="485">
        <f>'8. Routing factors'!AM119*'7. Network costs'!$H$343</f>
        <v>17247.499662758673</v>
      </c>
      <c r="AN332" s="485">
        <f>'8. Routing factors'!AN119*'7. Network costs'!$H$344</f>
        <v>29.639672919945969</v>
      </c>
      <c r="AO332" s="485">
        <f>'8. Routing factors'!AO119*'7. Network costs'!$H$345</f>
        <v>14.490506760862473</v>
      </c>
      <c r="AP332" s="485">
        <f>'8. Routing factors'!AP119*'7. Network costs'!$H$346</f>
        <v>0</v>
      </c>
      <c r="AQ332" s="485">
        <f>'8. Routing factors'!AQ119*'7. Network costs'!$H$347</f>
        <v>0</v>
      </c>
      <c r="AR332" s="485">
        <f>'8. Routing factors'!AR119*'7. Network costs'!$H$348</f>
        <v>72.452533804312381</v>
      </c>
      <c r="AS332" s="485">
        <f>'8. Routing factors'!AS119*'7. Network costs'!$H$349</f>
        <v>0</v>
      </c>
      <c r="AT332" s="485">
        <f>'8. Routing factors'!AT119*'7. Network costs'!$H$350</f>
        <v>81.060771612337263</v>
      </c>
      <c r="AU332" s="485">
        <f>'8. Routing factors'!AU119*'7. Network costs'!$H$351</f>
        <v>0</v>
      </c>
      <c r="AV332" s="485">
        <f>'8. Routing factors'!AV119*'7. Network costs'!$H$352</f>
        <v>589.50970980209331</v>
      </c>
      <c r="AW332" s="485">
        <f>'8. Routing factors'!AW119*'7. Network costs'!$H$353</f>
        <v>0</v>
      </c>
      <c r="AX332" s="485">
        <f>'8. Routing factors'!AX119*'7. Network costs'!$H$354</f>
        <v>0</v>
      </c>
      <c r="AY332" s="485">
        <f>'8. Routing factors'!AY119*'7. Network costs'!$H$355</f>
        <v>0</v>
      </c>
      <c r="AZ332" s="485">
        <f>'8. Routing factors'!AZ119*'7. Network costs'!$H$356</f>
        <v>0</v>
      </c>
      <c r="BA332" s="485">
        <f>'8. Routing factors'!BA119*'7. Network costs'!$H$357</f>
        <v>0</v>
      </c>
      <c r="BB332" s="485">
        <f>'8. Routing factors'!BB119*'7. Network costs'!$H$358</f>
        <v>0</v>
      </c>
      <c r="BC332" s="485">
        <f>'8. Routing factors'!BC119*'7. Network costs'!$H$359</f>
        <v>0</v>
      </c>
      <c r="BD332" s="485">
        <f>'8. Routing factors'!BD119*'7. Network costs'!$H$360</f>
        <v>0</v>
      </c>
      <c r="BE332" s="485">
        <f>'8. Routing factors'!BE119*'7. Network costs'!$H$361</f>
        <v>0</v>
      </c>
      <c r="BF332" s="485">
        <f>'8. Routing factors'!BF119*'7. Network costs'!$H$362</f>
        <v>0</v>
      </c>
      <c r="BG332" s="485">
        <f>'8. Routing factors'!BG119*'7. Network costs'!$H$363</f>
        <v>0</v>
      </c>
      <c r="BH332" s="245"/>
      <c r="BI332" s="351">
        <f t="shared" ref="BI332:BI360" si="56">SUM(E332:BG332)</f>
        <v>772096.56685926416</v>
      </c>
      <c r="BJ332" s="486">
        <f>'2. Traffic'!H208</f>
        <v>104.04</v>
      </c>
      <c r="BK332" s="487">
        <f t="shared" ref="BK332:BK360" si="57">IF(BI332=0,"",BI332/BJ332/1000000)</f>
        <v>7.4211511616615166E-3</v>
      </c>
    </row>
    <row r="333" spans="3:63">
      <c r="C333" s="256" t="str">
        <f t="shared" si="55"/>
        <v>S03</v>
      </c>
      <c r="D333" s="256" t="str">
        <f t="shared" si="55"/>
        <v>Изходящи повиквания към други мобилни мрежи (Outgoing Calls to Other Mobile)</v>
      </c>
      <c r="E333" s="485">
        <f>'8. Routing factors'!E120*'7. Network costs'!$H$309</f>
        <v>962906.03320361336</v>
      </c>
      <c r="F333" s="485">
        <f>'8. Routing factors'!F120*'7. Network costs'!$H$310</f>
        <v>641950.24818537396</v>
      </c>
      <c r="G333" s="485">
        <f>'8. Routing factors'!G120*'7. Network costs'!$H$311</f>
        <v>1222574.3672524523</v>
      </c>
      <c r="H333" s="485">
        <f>'8. Routing factors'!H120*'7. Network costs'!$H$312</f>
        <v>362037.77425938845</v>
      </c>
      <c r="I333" s="485">
        <f>'8. Routing factors'!I120*'7. Network costs'!$H$313</f>
        <v>1223675.6728234778</v>
      </c>
      <c r="J333" s="485">
        <f>'8. Routing factors'!J120*'7. Network costs'!$H$314</f>
        <v>81260.835387895931</v>
      </c>
      <c r="K333" s="485">
        <f>'8. Routing factors'!K120*'7. Network costs'!$H$315</f>
        <v>42020.566458995985</v>
      </c>
      <c r="L333" s="485">
        <f>'8. Routing factors'!L120*'7. Network costs'!$H$316</f>
        <v>5865.4042442234004</v>
      </c>
      <c r="M333" s="485">
        <f>'8. Routing factors'!M120*'7. Network costs'!$H$317</f>
        <v>175962.127326702</v>
      </c>
      <c r="N333" s="485">
        <f>'8. Routing factors'!N120*'7. Network costs'!$H$318</f>
        <v>0</v>
      </c>
      <c r="O333" s="485">
        <f>'8. Routing factors'!O120*'7. Network costs'!$H$319</f>
        <v>0</v>
      </c>
      <c r="P333" s="485">
        <f>'8. Routing factors'!P120*'7. Network costs'!$H$320</f>
        <v>0</v>
      </c>
      <c r="Q333" s="485">
        <f>'8. Routing factors'!Q120*'7. Network costs'!$H$321</f>
        <v>0</v>
      </c>
      <c r="R333" s="485">
        <f>'8. Routing factors'!R120*'7. Network costs'!$H$322</f>
        <v>31282.155969191474</v>
      </c>
      <c r="S333" s="485">
        <f>'8. Routing factors'!S120*'7. Network costs'!$H$323</f>
        <v>29327.021221117007</v>
      </c>
      <c r="T333" s="485">
        <f>'8. Routing factors'!T120*'7. Network costs'!$H$324</f>
        <v>0</v>
      </c>
      <c r="U333" s="485">
        <f>'8. Routing factors'!U120*'7. Network costs'!$H$325</f>
        <v>131245.7049850554</v>
      </c>
      <c r="V333" s="485">
        <f>'8. Routing factors'!V120*'7. Network costs'!$H$326</f>
        <v>0</v>
      </c>
      <c r="W333" s="485">
        <f>'8. Routing factors'!W120*'7. Network costs'!$H$327</f>
        <v>238619.17398382977</v>
      </c>
      <c r="X333" s="485">
        <f>'8. Routing factors'!X120*'7. Network costs'!$H$328</f>
        <v>0</v>
      </c>
      <c r="Y333" s="485">
        <f>'8. Routing factors'!Y120*'7. Network costs'!$H$329</f>
        <v>0</v>
      </c>
      <c r="Z333" s="485">
        <f>'8. Routing factors'!Z120*'7. Network costs'!$H$330</f>
        <v>0</v>
      </c>
      <c r="AA333" s="485">
        <f>'8. Routing factors'!AA120*'7. Network costs'!$H$331</f>
        <v>0</v>
      </c>
      <c r="AB333" s="485">
        <f>'8. Routing factors'!AB120*'7. Network costs'!$H$332</f>
        <v>86604.972887549753</v>
      </c>
      <c r="AC333" s="485">
        <f>'8. Routing factors'!AC120*'7. Network costs'!$H$333</f>
        <v>113085.72571810715</v>
      </c>
      <c r="AD333" s="485">
        <f>'8. Routing factors'!AD120*'7. Network costs'!$H$334</f>
        <v>0</v>
      </c>
      <c r="AE333" s="485">
        <f>'8. Routing factors'!AE120*'7. Network costs'!$H$335</f>
        <v>0</v>
      </c>
      <c r="AF333" s="485">
        <f>'8. Routing factors'!AF120*'7. Network costs'!$H$336</f>
        <v>0</v>
      </c>
      <c r="AG333" s="485">
        <f>'8. Routing factors'!AG120*'7. Network costs'!$H$337</f>
        <v>0</v>
      </c>
      <c r="AH333" s="485">
        <f>'8. Routing factors'!AH120*'7. Network costs'!$H$338</f>
        <v>0</v>
      </c>
      <c r="AI333" s="485">
        <f>'8. Routing factors'!AI120*'7. Network costs'!$H$339</f>
        <v>482677.29896821361</v>
      </c>
      <c r="AJ333" s="485">
        <f>'8. Routing factors'!AJ120*'7. Network costs'!$H$340</f>
        <v>1310902.4973348384</v>
      </c>
      <c r="AK333" s="485">
        <f>'8. Routing factors'!AK120*'7. Network costs'!$H$341</f>
        <v>472946.73576175998</v>
      </c>
      <c r="AL333" s="485">
        <f>'8. Routing factors'!AL120*'7. Network costs'!$H$342</f>
        <v>157128.12067851028</v>
      </c>
      <c r="AM333" s="485">
        <f>'8. Routing factors'!AM120*'7. Network costs'!$H$343</f>
        <v>177768.97923235586</v>
      </c>
      <c r="AN333" s="485">
        <f>'8. Routing factors'!AN120*'7. Network costs'!$H$344</f>
        <v>305.49439065284986</v>
      </c>
      <c r="AO333" s="485">
        <f>'8. Routing factors'!AO120*'7. Network costs'!$H$345</f>
        <v>149.35281320805993</v>
      </c>
      <c r="AP333" s="485">
        <f>'8. Routing factors'!AP120*'7. Network costs'!$H$346</f>
        <v>0</v>
      </c>
      <c r="AQ333" s="485">
        <f>'8. Routing factors'!AQ120*'7. Network costs'!$H$347</f>
        <v>0</v>
      </c>
      <c r="AR333" s="485">
        <f>'8. Routing factors'!AR120*'7. Network costs'!$H$348</f>
        <v>746.76406604029978</v>
      </c>
      <c r="AS333" s="485">
        <f>'8. Routing factors'!AS120*'7. Network costs'!$H$349</f>
        <v>0</v>
      </c>
      <c r="AT333" s="485">
        <f>'8. Routing factors'!AT120*'7. Network costs'!$H$350</f>
        <v>835.48867413095411</v>
      </c>
      <c r="AU333" s="485">
        <f>'8. Routing factors'!AU120*'7. Network costs'!$H$351</f>
        <v>0</v>
      </c>
      <c r="AV333" s="485">
        <f>'8. Routing factors'!AV120*'7. Network costs'!$H$352</f>
        <v>6076.0424066196865</v>
      </c>
      <c r="AW333" s="485">
        <f>'8. Routing factors'!AW120*'7. Network costs'!$H$353</f>
        <v>0</v>
      </c>
      <c r="AX333" s="485">
        <f>'8. Routing factors'!AX120*'7. Network costs'!$H$354</f>
        <v>0</v>
      </c>
      <c r="AY333" s="485">
        <f>'8. Routing factors'!AY120*'7. Network costs'!$H$355</f>
        <v>0</v>
      </c>
      <c r="AZ333" s="485">
        <f>'8. Routing factors'!AZ120*'7. Network costs'!$H$356</f>
        <v>0</v>
      </c>
      <c r="BA333" s="485">
        <f>'8. Routing factors'!BA120*'7. Network costs'!$H$357</f>
        <v>0</v>
      </c>
      <c r="BB333" s="485">
        <f>'8. Routing factors'!BB120*'7. Network costs'!$H$358</f>
        <v>0</v>
      </c>
      <c r="BC333" s="485">
        <f>'8. Routing factors'!BC120*'7. Network costs'!$H$359</f>
        <v>0</v>
      </c>
      <c r="BD333" s="485">
        <f>'8. Routing factors'!BD120*'7. Network costs'!$H$360</f>
        <v>0</v>
      </c>
      <c r="BE333" s="485">
        <f>'8. Routing factors'!BE120*'7. Network costs'!$H$361</f>
        <v>0</v>
      </c>
      <c r="BF333" s="485">
        <f>'8. Routing factors'!BF120*'7. Network costs'!$H$362</f>
        <v>0</v>
      </c>
      <c r="BG333" s="485">
        <f>'8. Routing factors'!BG120*'7. Network costs'!$H$363</f>
        <v>0</v>
      </c>
      <c r="BH333" s="245"/>
      <c r="BI333" s="351">
        <f t="shared" si="56"/>
        <v>7957954.5582333049</v>
      </c>
      <c r="BJ333" s="486">
        <f>'2. Traffic'!H209</f>
        <v>1040.4000000000001</v>
      </c>
      <c r="BK333" s="487">
        <f t="shared" si="57"/>
        <v>7.648937483884375E-3</v>
      </c>
    </row>
    <row r="334" spans="3:63">
      <c r="C334" s="256" t="str">
        <f t="shared" si="55"/>
        <v>S04</v>
      </c>
      <c r="D334" s="256" t="str">
        <f t="shared" si="55"/>
        <v>Изходящи международни повиквания (Outgoing Calls to International)</v>
      </c>
      <c r="E334" s="485">
        <f>'8. Routing factors'!E121*'7. Network costs'!$H$309</f>
        <v>46561.639041061229</v>
      </c>
      <c r="F334" s="485">
        <f>'8. Routing factors'!F121*'7. Network costs'!$H$310</f>
        <v>31041.716125592655</v>
      </c>
      <c r="G334" s="485">
        <f>'8. Routing factors'!G121*'7. Network costs'!$H$311</f>
        <v>59117.987037085382</v>
      </c>
      <c r="H334" s="485">
        <f>'8. Routing factors'!H121*'7. Network costs'!$H$312</f>
        <v>17506.456064265109</v>
      </c>
      <c r="I334" s="485">
        <f>'8. Routing factors'!I121*'7. Network costs'!$H$313</f>
        <v>59171.241031456339</v>
      </c>
      <c r="J334" s="485">
        <f>'8. Routing factors'!J121*'7. Network costs'!$H$314</f>
        <v>3929.394515182385</v>
      </c>
      <c r="K334" s="485">
        <f>'8. Routing factors'!K121*'7. Network costs'!$H$315</f>
        <v>2031.9183599413275</v>
      </c>
      <c r="L334" s="485">
        <f>'8. Routing factors'!L121*'7. Network costs'!$H$316</f>
        <v>283.62355809612944</v>
      </c>
      <c r="M334" s="485">
        <f>'8. Routing factors'!M121*'7. Network costs'!$H$317</f>
        <v>8508.7067428838818</v>
      </c>
      <c r="N334" s="485">
        <f>'8. Routing factors'!N121*'7. Network costs'!$H$318</f>
        <v>0</v>
      </c>
      <c r="O334" s="485">
        <f>'8. Routing factors'!O121*'7. Network costs'!$H$319</f>
        <v>0</v>
      </c>
      <c r="P334" s="485">
        <f>'8. Routing factors'!P121*'7. Network costs'!$H$320</f>
        <v>0</v>
      </c>
      <c r="Q334" s="485">
        <f>'8. Routing factors'!Q121*'7. Network costs'!$H$321</f>
        <v>0</v>
      </c>
      <c r="R334" s="485">
        <f>'8. Routing factors'!R121*'7. Network costs'!$H$322</f>
        <v>1512.6589765126905</v>
      </c>
      <c r="S334" s="485">
        <f>'8. Routing factors'!S121*'7. Network costs'!$H$323</f>
        <v>1418.1177904806475</v>
      </c>
      <c r="T334" s="485">
        <f>'8. Routing factors'!T121*'7. Network costs'!$H$324</f>
        <v>0</v>
      </c>
      <c r="U334" s="485">
        <f>'8. Routing factors'!U121*'7. Network costs'!$H$325</f>
        <v>6346.4293819743298</v>
      </c>
      <c r="V334" s="485">
        <f>'8. Routing factors'!V121*'7. Network costs'!$H$326</f>
        <v>0</v>
      </c>
      <c r="W334" s="485">
        <f>'8. Routing factors'!W121*'7. Network costs'!$H$327</f>
        <v>0</v>
      </c>
      <c r="X334" s="485">
        <f>'8. Routing factors'!X121*'7. Network costs'!$H$328</f>
        <v>6403.4761841988875</v>
      </c>
      <c r="Y334" s="485">
        <f>'8. Routing factors'!Y121*'7. Network costs'!$H$329</f>
        <v>0</v>
      </c>
      <c r="Z334" s="485">
        <f>'8. Routing factors'!Z121*'7. Network costs'!$H$330</f>
        <v>0</v>
      </c>
      <c r="AA334" s="485">
        <f>'8. Routing factors'!AA121*'7. Network costs'!$H$331</f>
        <v>0</v>
      </c>
      <c r="AB334" s="485">
        <f>'8. Routing factors'!AB121*'7. Network costs'!$H$332</f>
        <v>4187.8120478016481</v>
      </c>
      <c r="AC334" s="485">
        <f>'8. Routing factors'!AC121*'7. Network costs'!$H$333</f>
        <v>5468.2975908507387</v>
      </c>
      <c r="AD334" s="485">
        <f>'8. Routing factors'!AD121*'7. Network costs'!$H$334</f>
        <v>0</v>
      </c>
      <c r="AE334" s="485">
        <f>'8. Routing factors'!AE121*'7. Network costs'!$H$335</f>
        <v>0</v>
      </c>
      <c r="AF334" s="485">
        <f>'8. Routing factors'!AF121*'7. Network costs'!$H$336</f>
        <v>0</v>
      </c>
      <c r="AG334" s="485">
        <f>'8. Routing factors'!AG121*'7. Network costs'!$H$337</f>
        <v>0</v>
      </c>
      <c r="AH334" s="485">
        <f>'8. Routing factors'!AH121*'7. Network costs'!$H$338</f>
        <v>0</v>
      </c>
      <c r="AI334" s="485">
        <f>'8. Routing factors'!AI121*'7. Network costs'!$H$339</f>
        <v>23340.020098430537</v>
      </c>
      <c r="AJ334" s="485">
        <f>'8. Routing factors'!AJ121*'7. Network costs'!$H$340</f>
        <v>63389.122919768452</v>
      </c>
      <c r="AK334" s="485">
        <f>'8. Routing factors'!AK121*'7. Network costs'!$H$341</f>
        <v>22869.495503026614</v>
      </c>
      <c r="AL334" s="485">
        <f>'8. Routing factors'!AL121*'7. Network costs'!$H$342</f>
        <v>7597.9821352786721</v>
      </c>
      <c r="AM334" s="485">
        <f>'8. Routing factors'!AM121*'7. Network costs'!$H$343</f>
        <v>8596.077663130176</v>
      </c>
      <c r="AN334" s="485">
        <f>'8. Routing factors'!AN121*'7. Network costs'!$H$344</f>
        <v>14.772282087923228</v>
      </c>
      <c r="AO334" s="485">
        <f>'8. Routing factors'!AO121*'7. Network costs'!$H$345</f>
        <v>7.2220045763180227</v>
      </c>
      <c r="AP334" s="485">
        <f>'8. Routing factors'!AP121*'7. Network costs'!$H$346</f>
        <v>0</v>
      </c>
      <c r="AQ334" s="485">
        <f>'8. Routing factors'!AQ121*'7. Network costs'!$H$347</f>
        <v>0</v>
      </c>
      <c r="AR334" s="485">
        <f>'8. Routing factors'!AR121*'7. Network costs'!$H$348</f>
        <v>36.110022881590119</v>
      </c>
      <c r="AS334" s="485">
        <f>'8. Routing factors'!AS121*'7. Network costs'!$H$349</f>
        <v>0</v>
      </c>
      <c r="AT334" s="485">
        <f>'8. Routing factors'!AT121*'7. Network costs'!$H$350</f>
        <v>40.400330589219891</v>
      </c>
      <c r="AU334" s="485">
        <f>'8. Routing factors'!AU121*'7. Network costs'!$H$351</f>
        <v>0</v>
      </c>
      <c r="AV334" s="485">
        <f>'8. Routing factors'!AV121*'7. Network costs'!$H$352</f>
        <v>0</v>
      </c>
      <c r="AW334" s="485">
        <f>'8. Routing factors'!AW121*'7. Network costs'!$H$353</f>
        <v>407.6348119410585</v>
      </c>
      <c r="AX334" s="485">
        <f>'8. Routing factors'!AX121*'7. Network costs'!$H$354</f>
        <v>0</v>
      </c>
      <c r="AY334" s="485">
        <f>'8. Routing factors'!AY121*'7. Network costs'!$H$355</f>
        <v>0</v>
      </c>
      <c r="AZ334" s="485">
        <f>'8. Routing factors'!AZ121*'7. Network costs'!$H$356</f>
        <v>0</v>
      </c>
      <c r="BA334" s="485">
        <f>'8. Routing factors'!BA121*'7. Network costs'!$H$357</f>
        <v>0</v>
      </c>
      <c r="BB334" s="485">
        <f>'8. Routing factors'!BB121*'7. Network costs'!$H$358</f>
        <v>0</v>
      </c>
      <c r="BC334" s="485">
        <f>'8. Routing factors'!BC121*'7. Network costs'!$H$359</f>
        <v>0</v>
      </c>
      <c r="BD334" s="485">
        <f>'8. Routing factors'!BD121*'7. Network costs'!$H$360</f>
        <v>0</v>
      </c>
      <c r="BE334" s="485">
        <f>'8. Routing factors'!BE121*'7. Network costs'!$H$361</f>
        <v>0</v>
      </c>
      <c r="BF334" s="485">
        <f>'8. Routing factors'!BF121*'7. Network costs'!$H$362</f>
        <v>0</v>
      </c>
      <c r="BG334" s="485">
        <f>'8. Routing factors'!BG121*'7. Network costs'!$H$363</f>
        <v>0</v>
      </c>
      <c r="BH334" s="245"/>
      <c r="BI334" s="351">
        <f t="shared" si="56"/>
        <v>379788.31221909396</v>
      </c>
      <c r="BJ334" s="486">
        <f>'2. Traffic'!H210</f>
        <v>52.02</v>
      </c>
      <c r="BK334" s="487">
        <f t="shared" si="57"/>
        <v>7.3008133836811604E-3</v>
      </c>
    </row>
    <row r="335" spans="3:63">
      <c r="C335" s="256" t="str">
        <f t="shared" si="55"/>
        <v>S05</v>
      </c>
      <c r="D335" s="256" t="str">
        <f t="shared" si="55"/>
        <v>Входящи повиквания от фиксирана линия (Incoming calls from fixed)</v>
      </c>
      <c r="E335" s="485">
        <f>'8. Routing factors'!E122*'7. Network costs'!$H$309</f>
        <v>46982.52967280538</v>
      </c>
      <c r="F335" s="485">
        <f>'8. Routing factors'!F122*'7. Network costs'!$H$310</f>
        <v>31322.315515554023</v>
      </c>
      <c r="G335" s="485">
        <f>'8. Routing factors'!G122*'7. Network costs'!$H$311</f>
        <v>59652.379885445778</v>
      </c>
      <c r="H335" s="485">
        <f>'8. Routing factors'!H122*'7. Network costs'!$H$312</f>
        <v>17664.704431466955</v>
      </c>
      <c r="I335" s="485">
        <f>'8. Routing factors'!I122*'7. Network costs'!$H$313</f>
        <v>59706.11526551954</v>
      </c>
      <c r="J335" s="485">
        <f>'8. Routing factors'!J122*'7. Network costs'!$H$314</f>
        <v>3964.9139980426994</v>
      </c>
      <c r="K335" s="485">
        <f>'8. Routing factors'!K122*'7. Network costs'!$H$315</f>
        <v>2050.2857417556588</v>
      </c>
      <c r="L335" s="485">
        <f>'8. Routing factors'!L122*'7. Network costs'!$H$316</f>
        <v>286.1873531214577</v>
      </c>
      <c r="M335" s="485">
        <f>'8. Routing factors'!M122*'7. Network costs'!$H$317</f>
        <v>8585.6205936437309</v>
      </c>
      <c r="N335" s="485">
        <f>'8. Routing factors'!N122*'7. Network costs'!$H$318</f>
        <v>0</v>
      </c>
      <c r="O335" s="485">
        <f>'8. Routing factors'!O122*'7. Network costs'!$H$319</f>
        <v>0</v>
      </c>
      <c r="P335" s="485">
        <f>'8. Routing factors'!P122*'7. Network costs'!$H$320</f>
        <v>0</v>
      </c>
      <c r="Q335" s="485">
        <f>'8. Routing factors'!Q122*'7. Network costs'!$H$321</f>
        <v>0</v>
      </c>
      <c r="R335" s="485">
        <f>'8. Routing factors'!R122*'7. Network costs'!$H$322</f>
        <v>1526.3325499811078</v>
      </c>
      <c r="S335" s="485">
        <f>'8. Routing factors'!S122*'7. Network costs'!$H$323</f>
        <v>1430.9367656072889</v>
      </c>
      <c r="T335" s="485">
        <f>'8. Routing factors'!T122*'7. Network costs'!$H$324</f>
        <v>0</v>
      </c>
      <c r="U335" s="485">
        <f>'8. Routing factors'!U122*'7. Network costs'!$H$325</f>
        <v>0</v>
      </c>
      <c r="V335" s="485">
        <f>'8. Routing factors'!V122*'7. Network costs'!$H$326</f>
        <v>17247.529215304025</v>
      </c>
      <c r="W335" s="485">
        <f>'8. Routing factors'!W122*'7. Network costs'!$H$327</f>
        <v>11642.810446307549</v>
      </c>
      <c r="X335" s="485">
        <f>'8. Routing factors'!X122*'7. Network costs'!$H$328</f>
        <v>0</v>
      </c>
      <c r="Y335" s="485">
        <f>'8. Routing factors'!Y122*'7. Network costs'!$H$329</f>
        <v>0</v>
      </c>
      <c r="Z335" s="485">
        <f>'8. Routing factors'!Z122*'7. Network costs'!$H$330</f>
        <v>0</v>
      </c>
      <c r="AA335" s="485">
        <f>'8. Routing factors'!AA122*'7. Network costs'!$H$331</f>
        <v>0</v>
      </c>
      <c r="AB335" s="485">
        <f>'8. Routing factors'!AB122*'7. Network costs'!$H$332</f>
        <v>4225.6674776088039</v>
      </c>
      <c r="AC335" s="485">
        <f>'8. Routing factors'!AC122*'7. Network costs'!$H$333</f>
        <v>5517.7278788513077</v>
      </c>
      <c r="AD335" s="485">
        <f>'8. Routing factors'!AD122*'7. Network costs'!$H$334</f>
        <v>0</v>
      </c>
      <c r="AE335" s="485">
        <f>'8. Routing factors'!AE122*'7. Network costs'!$H$335</f>
        <v>0</v>
      </c>
      <c r="AF335" s="485">
        <f>'8. Routing factors'!AF122*'7. Network costs'!$H$336</f>
        <v>0</v>
      </c>
      <c r="AG335" s="485">
        <f>'8. Routing factors'!AG122*'7. Network costs'!$H$337</f>
        <v>0</v>
      </c>
      <c r="AH335" s="485">
        <f>'8. Routing factors'!AH122*'7. Network costs'!$H$338</f>
        <v>0</v>
      </c>
      <c r="AI335" s="485">
        <f>'8. Routing factors'!AI122*'7. Network costs'!$H$339</f>
        <v>23551.000553725215</v>
      </c>
      <c r="AJ335" s="485">
        <f>'8. Routing factors'!AJ122*'7. Network costs'!$H$340</f>
        <v>63962.12439782812</v>
      </c>
      <c r="AK335" s="485">
        <f>'8. Routing factors'!AK122*'7. Network costs'!$H$341</f>
        <v>23076.22268463314</v>
      </c>
      <c r="AL335" s="485">
        <f>'8. Routing factors'!AL122*'7. Network costs'!$H$342</f>
        <v>7666.6635555800076</v>
      </c>
      <c r="AM335" s="485">
        <f>'8. Routing factors'!AM122*'7. Network costs'!$H$343</f>
        <v>8673.7812971230851</v>
      </c>
      <c r="AN335" s="485">
        <f>'8. Routing factors'!AN122*'7. Network costs'!$H$344</f>
        <v>14.905815083503683</v>
      </c>
      <c r="AO335" s="485">
        <f>'8. Routing factors'!AO122*'7. Network costs'!$H$345</f>
        <v>7.2872873741573567</v>
      </c>
      <c r="AP335" s="485">
        <f>'8. Routing factors'!AP122*'7. Network costs'!$H$346</f>
        <v>0</v>
      </c>
      <c r="AQ335" s="485">
        <f>'8. Routing factors'!AQ122*'7. Network costs'!$H$347</f>
        <v>0</v>
      </c>
      <c r="AR335" s="485">
        <f>'8. Routing factors'!AR122*'7. Network costs'!$H$348</f>
        <v>36.436436870786792</v>
      </c>
      <c r="AS335" s="485">
        <f>'8. Routing factors'!AS122*'7. Network costs'!$H$349</f>
        <v>0</v>
      </c>
      <c r="AT335" s="485">
        <f>'8. Routing factors'!AT122*'7. Network costs'!$H$350</f>
        <v>0</v>
      </c>
      <c r="AU335" s="485">
        <f>'8. Routing factors'!AU122*'7. Network costs'!$H$351</f>
        <v>29.944076648458214</v>
      </c>
      <c r="AV335" s="485">
        <f>'8. Routing factors'!AV122*'7. Network costs'!$H$352</f>
        <v>296.46490188920546</v>
      </c>
      <c r="AW335" s="485">
        <f>'8. Routing factors'!AW122*'7. Network costs'!$H$353</f>
        <v>0</v>
      </c>
      <c r="AX335" s="485">
        <f>'8. Routing factors'!AX122*'7. Network costs'!$H$354</f>
        <v>0</v>
      </c>
      <c r="AY335" s="485">
        <f>'8. Routing factors'!AY122*'7. Network costs'!$H$355</f>
        <v>0</v>
      </c>
      <c r="AZ335" s="485">
        <f>'8. Routing factors'!AZ122*'7. Network costs'!$H$356</f>
        <v>0</v>
      </c>
      <c r="BA335" s="485">
        <f>'8. Routing factors'!BA122*'7. Network costs'!$H$357</f>
        <v>0</v>
      </c>
      <c r="BB335" s="485">
        <f>'8. Routing factors'!BB122*'7. Network costs'!$H$358</f>
        <v>0</v>
      </c>
      <c r="BC335" s="485">
        <f>'8. Routing factors'!BC122*'7. Network costs'!$H$359</f>
        <v>0</v>
      </c>
      <c r="BD335" s="485">
        <f>'8. Routing factors'!BD122*'7. Network costs'!$H$360</f>
        <v>0</v>
      </c>
      <c r="BE335" s="485">
        <f>'8. Routing factors'!BE122*'7. Network costs'!$H$361</f>
        <v>0</v>
      </c>
      <c r="BF335" s="485">
        <f>'8. Routing factors'!BF122*'7. Network costs'!$H$362</f>
        <v>0</v>
      </c>
      <c r="BG335" s="485">
        <f>'8. Routing factors'!BG122*'7. Network costs'!$H$363</f>
        <v>0</v>
      </c>
      <c r="BH335" s="245"/>
      <c r="BI335" s="351">
        <f t="shared" si="56"/>
        <v>399120.88779777096</v>
      </c>
      <c r="BJ335" s="486">
        <f>'2. Traffic'!H211</f>
        <v>52.02</v>
      </c>
      <c r="BK335" s="487">
        <f t="shared" si="57"/>
        <v>7.6724507458241237E-3</v>
      </c>
    </row>
    <row r="336" spans="3:63">
      <c r="C336" s="256" t="str">
        <f t="shared" si="55"/>
        <v>S06</v>
      </c>
      <c r="D336" s="256" t="str">
        <f t="shared" si="55"/>
        <v>Входящи повиквания от други мобилни мрежи (Incoming calls from other mobile)</v>
      </c>
      <c r="E336" s="485">
        <f>'8. Routing factors'!E123*'7. Network costs'!$H$309</f>
        <v>947040.78731585969</v>
      </c>
      <c r="F336" s="485">
        <f>'8. Routing factors'!F123*'7. Network costs'!$H$310</f>
        <v>631373.20516770717</v>
      </c>
      <c r="G336" s="485">
        <f>'8. Routing factors'!G123*'7. Network costs'!$H$311</f>
        <v>1202430.7163834339</v>
      </c>
      <c r="H336" s="485">
        <f>'8. Routing factors'!H123*'7. Network costs'!$H$312</f>
        <v>356072.68720912829</v>
      </c>
      <c r="I336" s="485">
        <f>'8. Routing factors'!I123*'7. Network costs'!$H$313</f>
        <v>1203513.8763794194</v>
      </c>
      <c r="J336" s="485">
        <f>'8. Routing factors'!J123*'7. Network costs'!$H$314</f>
        <v>79921.94759405381</v>
      </c>
      <c r="K336" s="485">
        <f>'8. Routing factors'!K123*'7. Network costs'!$H$315</f>
        <v>41328.217884756974</v>
      </c>
      <c r="L336" s="485">
        <f>'8. Routing factors'!L123*'7. Network costs'!$H$316</f>
        <v>5768.7633702888197</v>
      </c>
      <c r="M336" s="485">
        <f>'8. Routing factors'!M123*'7. Network costs'!$H$317</f>
        <v>173062.90110866458</v>
      </c>
      <c r="N336" s="485">
        <f>'8. Routing factors'!N123*'7. Network costs'!$H$318</f>
        <v>0</v>
      </c>
      <c r="O336" s="485">
        <f>'8. Routing factors'!O123*'7. Network costs'!$H$319</f>
        <v>0</v>
      </c>
      <c r="P336" s="485">
        <f>'8. Routing factors'!P123*'7. Network costs'!$H$320</f>
        <v>0</v>
      </c>
      <c r="Q336" s="485">
        <f>'8. Routing factors'!Q123*'7. Network costs'!$H$321</f>
        <v>0</v>
      </c>
      <c r="R336" s="485">
        <f>'8. Routing factors'!R123*'7. Network costs'!$H$322</f>
        <v>30766.737974873708</v>
      </c>
      <c r="S336" s="485">
        <f>'8. Routing factors'!S123*'7. Network costs'!$H$323</f>
        <v>28843.816851444102</v>
      </c>
      <c r="T336" s="485">
        <f>'8. Routing factors'!T123*'7. Network costs'!$H$324</f>
        <v>0</v>
      </c>
      <c r="U336" s="485">
        <f>'8. Routing factors'!U123*'7. Network costs'!$H$325</f>
        <v>0</v>
      </c>
      <c r="V336" s="485">
        <f>'8. Routing factors'!V123*'7. Network costs'!$H$326</f>
        <v>347663.56262782053</v>
      </c>
      <c r="W336" s="485">
        <f>'8. Routing factors'!W123*'7. Network costs'!$H$327</f>
        <v>234687.5838408219</v>
      </c>
      <c r="X336" s="485">
        <f>'8. Routing factors'!X123*'7. Network costs'!$H$328</f>
        <v>0</v>
      </c>
      <c r="Y336" s="485">
        <f>'8. Routing factors'!Y123*'7. Network costs'!$H$329</f>
        <v>0</v>
      </c>
      <c r="Z336" s="485">
        <f>'8. Routing factors'!Z123*'7. Network costs'!$H$330</f>
        <v>0</v>
      </c>
      <c r="AA336" s="485">
        <f>'8. Routing factors'!AA123*'7. Network costs'!$H$331</f>
        <v>0</v>
      </c>
      <c r="AB336" s="485">
        <f>'8. Routing factors'!AB123*'7. Network costs'!$H$332</f>
        <v>85178.032830489494</v>
      </c>
      <c r="AC336" s="485">
        <f>'8. Routing factors'!AC123*'7. Network costs'!$H$333</f>
        <v>111222.47760972868</v>
      </c>
      <c r="AD336" s="485">
        <f>'8. Routing factors'!AD123*'7. Network costs'!$H$334</f>
        <v>0</v>
      </c>
      <c r="AE336" s="485">
        <f>'8. Routing factors'!AE123*'7. Network costs'!$H$335</f>
        <v>0</v>
      </c>
      <c r="AF336" s="485">
        <f>'8. Routing factors'!AF123*'7. Network costs'!$H$336</f>
        <v>0</v>
      </c>
      <c r="AG336" s="485">
        <f>'8. Routing factors'!AG123*'7. Network costs'!$H$337</f>
        <v>0</v>
      </c>
      <c r="AH336" s="485">
        <f>'8. Routing factors'!AH123*'7. Network costs'!$H$338</f>
        <v>0</v>
      </c>
      <c r="AI336" s="485">
        <f>'8. Routing factors'!AI123*'7. Network costs'!$H$339</f>
        <v>474724.50423175335</v>
      </c>
      <c r="AJ336" s="485">
        <f>'8. Routing factors'!AJ123*'7. Network costs'!$H$340</f>
        <v>1289303.5149441136</v>
      </c>
      <c r="AK336" s="485">
        <f>'8. Routing factors'!AK123*'7. Network costs'!$H$341</f>
        <v>465154.26588834275</v>
      </c>
      <c r="AL336" s="485">
        <f>'8. Routing factors'!AL123*'7. Network costs'!$H$342</f>
        <v>154539.2114968414</v>
      </c>
      <c r="AM336" s="485">
        <f>'8. Routing factors'!AM123*'7. Network costs'!$H$343</f>
        <v>174839.98256032032</v>
      </c>
      <c r="AN336" s="485">
        <f>'8. Routing factors'!AN123*'7. Network costs'!$H$344</f>
        <v>300.46093623683413</v>
      </c>
      <c r="AO336" s="485">
        <f>'8. Routing factors'!AO123*'7. Network costs'!$H$345</f>
        <v>146.89201327134111</v>
      </c>
      <c r="AP336" s="485">
        <f>'8. Routing factors'!AP123*'7. Network costs'!$H$346</f>
        <v>0</v>
      </c>
      <c r="AQ336" s="485">
        <f>'8. Routing factors'!AQ123*'7. Network costs'!$H$347</f>
        <v>0</v>
      </c>
      <c r="AR336" s="485">
        <f>'8. Routing factors'!AR123*'7. Network costs'!$H$348</f>
        <v>734.46006635670574</v>
      </c>
      <c r="AS336" s="485">
        <f>'8. Routing factors'!AS123*'7. Network costs'!$H$349</f>
        <v>0</v>
      </c>
      <c r="AT336" s="485">
        <f>'8. Routing factors'!AT123*'7. Network costs'!$H$350</f>
        <v>0</v>
      </c>
      <c r="AU336" s="485">
        <f>'8. Routing factors'!AU123*'7. Network costs'!$H$351</f>
        <v>603.59163548864319</v>
      </c>
      <c r="AV336" s="485">
        <f>'8. Routing factors'!AV123*'7. Network costs'!$H$352</f>
        <v>5975.9309694893973</v>
      </c>
      <c r="AW336" s="485">
        <f>'8. Routing factors'!AW123*'7. Network costs'!$H$353</f>
        <v>0</v>
      </c>
      <c r="AX336" s="485">
        <f>'8. Routing factors'!AX123*'7. Network costs'!$H$354</f>
        <v>0</v>
      </c>
      <c r="AY336" s="485">
        <f>'8. Routing factors'!AY123*'7. Network costs'!$H$355</f>
        <v>0</v>
      </c>
      <c r="AZ336" s="485">
        <f>'8. Routing factors'!AZ123*'7. Network costs'!$H$356</f>
        <v>0</v>
      </c>
      <c r="BA336" s="485">
        <f>'8. Routing factors'!BA123*'7. Network costs'!$H$357</f>
        <v>0</v>
      </c>
      <c r="BB336" s="485">
        <f>'8. Routing factors'!BB123*'7. Network costs'!$H$358</f>
        <v>0</v>
      </c>
      <c r="BC336" s="485">
        <f>'8. Routing factors'!BC123*'7. Network costs'!$H$359</f>
        <v>0</v>
      </c>
      <c r="BD336" s="485">
        <f>'8. Routing factors'!BD123*'7. Network costs'!$H$360</f>
        <v>0</v>
      </c>
      <c r="BE336" s="485">
        <f>'8. Routing factors'!BE123*'7. Network costs'!$H$361</f>
        <v>0</v>
      </c>
      <c r="BF336" s="485">
        <f>'8. Routing factors'!BF123*'7. Network costs'!$H$362</f>
        <v>0</v>
      </c>
      <c r="BG336" s="485">
        <f>'8. Routing factors'!BG123*'7. Network costs'!$H$363</f>
        <v>0</v>
      </c>
      <c r="BH336" s="245"/>
      <c r="BI336" s="351">
        <f t="shared" si="56"/>
        <v>8045198.1288907072</v>
      </c>
      <c r="BJ336" s="486">
        <f>'2. Traffic'!H212</f>
        <v>1040.4000000000001</v>
      </c>
      <c r="BK336" s="487">
        <f t="shared" si="57"/>
        <v>7.7327932803640002E-3</v>
      </c>
    </row>
    <row r="337" spans="3:63">
      <c r="C337" s="256" t="str">
        <f t="shared" si="55"/>
        <v>S07</v>
      </c>
      <c r="D337" s="256" t="str">
        <f t="shared" si="55"/>
        <v>Входящи международни повиквания (Incoming calls from international)</v>
      </c>
      <c r="E337" s="485">
        <f>'8. Routing factors'!E124*'7. Network costs'!$H$309</f>
        <v>275506.34115019476</v>
      </c>
      <c r="F337" s="485">
        <f>'8. Routing factors'!F124*'7. Network costs'!$H$310</f>
        <v>183674.58295965759</v>
      </c>
      <c r="G337" s="485">
        <f>'8. Routing factors'!G124*'7. Network costs'!$H$311</f>
        <v>349802.55506874906</v>
      </c>
      <c r="H337" s="485">
        <f>'8. Routing factors'!H124*'7. Network costs'!$H$312</f>
        <v>103586.12274191949</v>
      </c>
      <c r="I337" s="485">
        <f>'8. Routing factors'!I124*'7. Network costs'!$H$313</f>
        <v>350117.66023778828</v>
      </c>
      <c r="J337" s="485">
        <f>'8. Routing factors'!J124*'7. Network costs'!$H$314</f>
        <v>23250.322112992104</v>
      </c>
      <c r="K337" s="485">
        <f>'8. Routing factors'!K124*'7. Network costs'!$H$315</f>
        <v>12022.909940297941</v>
      </c>
      <c r="L337" s="485">
        <f>'8. Routing factors'!L124*'7. Network costs'!$H$316</f>
        <v>1678.2074335088389</v>
      </c>
      <c r="M337" s="485">
        <f>'8. Routing factors'!M124*'7. Network costs'!$H$317</f>
        <v>50346.223005265158</v>
      </c>
      <c r="N337" s="485">
        <f>'8. Routing factors'!N124*'7. Network costs'!$H$318</f>
        <v>0</v>
      </c>
      <c r="O337" s="485">
        <f>'8. Routing factors'!O124*'7. Network costs'!$H$319</f>
        <v>0</v>
      </c>
      <c r="P337" s="485">
        <f>'8. Routing factors'!P124*'7. Network costs'!$H$320</f>
        <v>0</v>
      </c>
      <c r="Q337" s="485">
        <f>'8. Routing factors'!Q124*'7. Network costs'!$H$321</f>
        <v>0</v>
      </c>
      <c r="R337" s="485">
        <f>'8. Routing factors'!R124*'7. Network costs'!$H$322</f>
        <v>8950.4396453804748</v>
      </c>
      <c r="S337" s="485">
        <f>'8. Routing factors'!S124*'7. Network costs'!$H$323</f>
        <v>8391.0371675441966</v>
      </c>
      <c r="T337" s="485">
        <f>'8. Routing factors'!T124*'7. Network costs'!$H$324</f>
        <v>0</v>
      </c>
      <c r="U337" s="485">
        <f>'8. Routing factors'!U124*'7. Network costs'!$H$325</f>
        <v>0</v>
      </c>
      <c r="V337" s="485">
        <f>'8. Routing factors'!V124*'7. Network costs'!$H$326</f>
        <v>101139.80028495485</v>
      </c>
      <c r="W337" s="485">
        <f>'8. Routing factors'!W124*'7. Network costs'!$H$327</f>
        <v>0</v>
      </c>
      <c r="X337" s="485">
        <f>'8. Routing factors'!X124*'7. Network costs'!$H$328</f>
        <v>37889.523016903586</v>
      </c>
      <c r="Y337" s="485">
        <f>'8. Routing factors'!Y124*'7. Network costs'!$H$329</f>
        <v>0</v>
      </c>
      <c r="Z337" s="485">
        <f>'8. Routing factors'!Z124*'7. Network costs'!$H$330</f>
        <v>0</v>
      </c>
      <c r="AA337" s="485">
        <f>'8. Routing factors'!AA124*'7. Network costs'!$H$331</f>
        <v>0</v>
      </c>
      <c r="AB337" s="485">
        <f>'8. Routing factors'!AB124*'7. Network costs'!$H$332</f>
        <v>24779.384885851308</v>
      </c>
      <c r="AC337" s="485">
        <f>'8. Routing factors'!AC124*'7. Network costs'!$H$333</f>
        <v>32356.048726015269</v>
      </c>
      <c r="AD337" s="485">
        <f>'8. Routing factors'!AD124*'7. Network costs'!$H$334</f>
        <v>0</v>
      </c>
      <c r="AE337" s="485">
        <f>'8. Routing factors'!AE124*'7. Network costs'!$H$335</f>
        <v>0</v>
      </c>
      <c r="AF337" s="485">
        <f>'8. Routing factors'!AF124*'7. Network costs'!$H$336</f>
        <v>0</v>
      </c>
      <c r="AG337" s="485">
        <f>'8. Routing factors'!AG124*'7. Network costs'!$H$337</f>
        <v>0</v>
      </c>
      <c r="AH337" s="485">
        <f>'8. Routing factors'!AH124*'7. Network costs'!$H$338</f>
        <v>0</v>
      </c>
      <c r="AI337" s="485">
        <f>'8. Routing factors'!AI124*'7. Network costs'!$H$339</f>
        <v>138103.46182229341</v>
      </c>
      <c r="AJ337" s="485">
        <f>'8. Routing factors'!AJ124*'7. Network costs'!$H$340</f>
        <v>375074.96909514547</v>
      </c>
      <c r="AK337" s="485">
        <f>'8. Routing factors'!AK124*'7. Network costs'!$H$341</f>
        <v>135319.35644347305</v>
      </c>
      <c r="AL337" s="485">
        <f>'8. Routing factors'!AL124*'7. Network costs'!$H$342</f>
        <v>44957.443537783613</v>
      </c>
      <c r="AM337" s="485">
        <f>'8. Routing factors'!AM124*'7. Network costs'!$H$343</f>
        <v>50863.198847519212</v>
      </c>
      <c r="AN337" s="485">
        <f>'8. Routing factors'!AN124*'7. Network costs'!$H$344</f>
        <v>87.407949382821556</v>
      </c>
      <c r="AO337" s="485">
        <f>'8. Routing factors'!AO124*'7. Network costs'!$H$345</f>
        <v>42.732775253823874</v>
      </c>
      <c r="AP337" s="485">
        <f>'8. Routing factors'!AP124*'7. Network costs'!$H$346</f>
        <v>0</v>
      </c>
      <c r="AQ337" s="485">
        <f>'8. Routing factors'!AQ124*'7. Network costs'!$H$347</f>
        <v>0</v>
      </c>
      <c r="AR337" s="485">
        <f>'8. Routing factors'!AR124*'7. Network costs'!$H$348</f>
        <v>213.66387626911941</v>
      </c>
      <c r="AS337" s="485">
        <f>'8. Routing factors'!AS124*'7. Network costs'!$H$349</f>
        <v>0</v>
      </c>
      <c r="AT337" s="485">
        <f>'8. Routing factors'!AT124*'7. Network costs'!$H$350</f>
        <v>0</v>
      </c>
      <c r="AU337" s="485">
        <f>'8. Routing factors'!AU124*'7. Network costs'!$H$351</f>
        <v>175.59256715188928</v>
      </c>
      <c r="AV337" s="485">
        <f>'8. Routing factors'!AV124*'7. Network costs'!$H$352</f>
        <v>0</v>
      </c>
      <c r="AW337" s="485">
        <f>'8. Routing factors'!AW124*'7. Network costs'!$H$353</f>
        <v>2411.985013334468</v>
      </c>
      <c r="AX337" s="485">
        <f>'8. Routing factors'!AX124*'7. Network costs'!$H$354</f>
        <v>0</v>
      </c>
      <c r="AY337" s="485">
        <f>'8. Routing factors'!AY124*'7. Network costs'!$H$355</f>
        <v>0</v>
      </c>
      <c r="AZ337" s="485">
        <f>'8. Routing factors'!AZ124*'7. Network costs'!$H$356</f>
        <v>0</v>
      </c>
      <c r="BA337" s="485">
        <f>'8. Routing factors'!BA124*'7. Network costs'!$H$357</f>
        <v>0</v>
      </c>
      <c r="BB337" s="485">
        <f>'8. Routing factors'!BB124*'7. Network costs'!$H$358</f>
        <v>0</v>
      </c>
      <c r="BC337" s="485">
        <f>'8. Routing factors'!BC124*'7. Network costs'!$H$359</f>
        <v>0</v>
      </c>
      <c r="BD337" s="485">
        <f>'8. Routing factors'!BD124*'7. Network costs'!$H$360</f>
        <v>0</v>
      </c>
      <c r="BE337" s="485">
        <f>'8. Routing factors'!BE124*'7. Network costs'!$H$361</f>
        <v>0</v>
      </c>
      <c r="BF337" s="485">
        <f>'8. Routing factors'!BF124*'7. Network costs'!$H$362</f>
        <v>0</v>
      </c>
      <c r="BG337" s="485">
        <f>'8. Routing factors'!BG124*'7. Network costs'!$H$363</f>
        <v>0</v>
      </c>
      <c r="BH337" s="245"/>
      <c r="BI337" s="351">
        <f t="shared" si="56"/>
        <v>2310740.9703046302</v>
      </c>
      <c r="BJ337" s="486">
        <f>'2. Traffic'!H213</f>
        <v>312.12</v>
      </c>
      <c r="BK337" s="487">
        <f t="shared" si="57"/>
        <v>7.4033736072812708E-3</v>
      </c>
    </row>
    <row r="338" spans="3:63">
      <c r="C338" s="256" t="str">
        <f t="shared" si="55"/>
        <v>S08</v>
      </c>
      <c r="D338" s="256" t="str">
        <f t="shared" si="55"/>
        <v>Изходящи повиквания от чужди абонати в роуминг в мрежата на предприятието (Roaming Calls Outbound)</v>
      </c>
      <c r="E338" s="485">
        <f>'8. Routing factors'!E125*'7. Network costs'!$H$309</f>
        <v>86090.215415943167</v>
      </c>
      <c r="F338" s="485">
        <f>'8. Routing factors'!F125*'7. Network costs'!$H$310</f>
        <v>57394.629638706094</v>
      </c>
      <c r="G338" s="485">
        <f>'8. Routing factors'!G125*'7. Network costs'!$H$311</f>
        <v>109306.29470520496</v>
      </c>
      <c r="H338" s="485">
        <f>'8. Routing factors'!H125*'7. Network costs'!$H$312</f>
        <v>32368.589353421026</v>
      </c>
      <c r="I338" s="485">
        <f>'8. Routing factors'!I125*'7. Network costs'!$H$313</f>
        <v>109404.7587614877</v>
      </c>
      <c r="J338" s="485">
        <f>'8. Routing factors'!J125*'7. Network costs'!$H$314</f>
        <v>7265.2601418939839</v>
      </c>
      <c r="K338" s="485">
        <f>'8. Routing factors'!K125*'7. Network costs'!$H$315</f>
        <v>3756.9186333989469</v>
      </c>
      <c r="L338" s="485">
        <f>'8. Routing factors'!L125*'7. Network costs'!$H$316</f>
        <v>524.40622186859196</v>
      </c>
      <c r="M338" s="485">
        <f>'8. Routing factors'!M125*'7. Network costs'!$H$317</f>
        <v>15732.186656057756</v>
      </c>
      <c r="N338" s="485">
        <f>'8. Routing factors'!N125*'7. Network costs'!$H$318</f>
        <v>0</v>
      </c>
      <c r="O338" s="485">
        <f>'8. Routing factors'!O125*'7. Network costs'!$H$319</f>
        <v>0</v>
      </c>
      <c r="P338" s="485">
        <f>'8. Routing factors'!P125*'7. Network costs'!$H$320</f>
        <v>0</v>
      </c>
      <c r="Q338" s="485">
        <f>'8. Routing factors'!Q125*'7. Network costs'!$H$321</f>
        <v>0</v>
      </c>
      <c r="R338" s="485">
        <f>'8. Routing factors'!R125*'7. Network costs'!$H$322</f>
        <v>2796.8331832991576</v>
      </c>
      <c r="S338" s="485">
        <f>'8. Routing factors'!S125*'7. Network costs'!$H$323</f>
        <v>2622.0311093429605</v>
      </c>
      <c r="T338" s="485">
        <f>'8. Routing factors'!T125*'7. Network costs'!$H$324</f>
        <v>0</v>
      </c>
      <c r="U338" s="485">
        <f>'8. Routing factors'!U125*'7. Network costs'!$H$325</f>
        <v>0</v>
      </c>
      <c r="V338" s="485">
        <f>'8. Routing factors'!V125*'7. Network costs'!$H$326</f>
        <v>31604.162565936917</v>
      </c>
      <c r="W338" s="485">
        <f>'8. Routing factors'!W125*'7. Network costs'!$H$327</f>
        <v>0</v>
      </c>
      <c r="X338" s="485">
        <f>'8. Routing factors'!X125*'7. Network costs'!$H$328</f>
        <v>11839.717317991976</v>
      </c>
      <c r="Y338" s="485">
        <f>'8. Routing factors'!Y125*'7. Network costs'!$H$329</f>
        <v>0</v>
      </c>
      <c r="Z338" s="485">
        <f>'8. Routing factors'!Z125*'7. Network costs'!$H$330</f>
        <v>0</v>
      </c>
      <c r="AA338" s="485">
        <f>'8. Routing factors'!AA125*'7. Network costs'!$H$331</f>
        <v>0</v>
      </c>
      <c r="AB338" s="485">
        <f>'8. Routing factors'!AB125*'7. Network costs'!$H$332</f>
        <v>7743.0616434869544</v>
      </c>
      <c r="AC338" s="485">
        <f>'8. Routing factors'!AC125*'7. Network costs'!$H$333</f>
        <v>10110.617393422699</v>
      </c>
      <c r="AD338" s="485">
        <f>'8. Routing factors'!AD125*'7. Network costs'!$H$334</f>
        <v>0</v>
      </c>
      <c r="AE338" s="485">
        <f>'8. Routing factors'!AE125*'7. Network costs'!$H$335</f>
        <v>0</v>
      </c>
      <c r="AF338" s="485">
        <f>'8. Routing factors'!AF125*'7. Network costs'!$H$336</f>
        <v>0</v>
      </c>
      <c r="AG338" s="485">
        <f>'8. Routing factors'!AG125*'7. Network costs'!$H$337</f>
        <v>0</v>
      </c>
      <c r="AH338" s="485">
        <f>'8. Routing factors'!AH125*'7. Network costs'!$H$338</f>
        <v>0</v>
      </c>
      <c r="AI338" s="485">
        <f>'8. Routing factors'!AI125*'7. Network costs'!$H$339</f>
        <v>43154.566709181956</v>
      </c>
      <c r="AJ338" s="485">
        <f>'8. Routing factors'!AJ125*'7. Network costs'!$H$340</f>
        <v>117203.41808367288</v>
      </c>
      <c r="AK338" s="485">
        <f>'8. Routing factors'!AK125*'7. Network costs'!$H$341</f>
        <v>42284.589521714377</v>
      </c>
      <c r="AL338" s="485">
        <f>'8. Routing factors'!AL125*'7. Network costs'!$H$342</f>
        <v>14048.300966720437</v>
      </c>
      <c r="AM338" s="485">
        <f>'8. Routing factors'!AM125*'7. Network costs'!$H$343</f>
        <v>15893.731255861459</v>
      </c>
      <c r="AN338" s="485">
        <f>'8. Routing factors'!AN125*'7. Network costs'!$H$344</f>
        <v>27.313234098414664</v>
      </c>
      <c r="AO338" s="485">
        <f>'8. Routing factors'!AO125*'7. Network costs'!$H$345</f>
        <v>13.35313667033606</v>
      </c>
      <c r="AP338" s="485">
        <f>'8. Routing factors'!AP125*'7. Network costs'!$H$346</f>
        <v>0</v>
      </c>
      <c r="AQ338" s="485">
        <f>'8. Routing factors'!AQ125*'7. Network costs'!$H$347</f>
        <v>0</v>
      </c>
      <c r="AR338" s="485">
        <f>'8. Routing factors'!AR125*'7. Network costs'!$H$348</f>
        <v>66.765683351680309</v>
      </c>
      <c r="AS338" s="485">
        <f>'8. Routing factors'!AS125*'7. Network costs'!$H$349</f>
        <v>0</v>
      </c>
      <c r="AT338" s="485">
        <f>'8. Routing factors'!AT125*'7. Network costs'!$H$350</f>
        <v>0</v>
      </c>
      <c r="AU338" s="485">
        <f>'8. Routing factors'!AU125*'7. Network costs'!$H$351</f>
        <v>54.869161517061237</v>
      </c>
      <c r="AV338" s="485">
        <f>'8. Routing factors'!AV125*'7. Network costs'!$H$352</f>
        <v>0</v>
      </c>
      <c r="AW338" s="485">
        <f>'8. Routing factors'!AW125*'7. Network costs'!$H$353</f>
        <v>753.69702385466871</v>
      </c>
      <c r="AX338" s="485">
        <f>'8. Routing factors'!AX125*'7. Network costs'!$H$354</f>
        <v>0</v>
      </c>
      <c r="AY338" s="485">
        <f>'8. Routing factors'!AY125*'7. Network costs'!$H$355</f>
        <v>0</v>
      </c>
      <c r="AZ338" s="485">
        <f>'8. Routing factors'!AZ125*'7. Network costs'!$H$356</f>
        <v>0</v>
      </c>
      <c r="BA338" s="485">
        <f>'8. Routing factors'!BA125*'7. Network costs'!$H$357</f>
        <v>0</v>
      </c>
      <c r="BB338" s="485">
        <f>'8. Routing factors'!BB125*'7. Network costs'!$H$358</f>
        <v>0</v>
      </c>
      <c r="BC338" s="485">
        <f>'8. Routing factors'!BC125*'7. Network costs'!$H$359</f>
        <v>0</v>
      </c>
      <c r="BD338" s="485">
        <f>'8. Routing factors'!BD125*'7. Network costs'!$H$360</f>
        <v>0</v>
      </c>
      <c r="BE338" s="485">
        <f>'8. Routing factors'!BE125*'7. Network costs'!$H$361</f>
        <v>0</v>
      </c>
      <c r="BF338" s="485">
        <f>'8. Routing factors'!BF125*'7. Network costs'!$H$362</f>
        <v>0</v>
      </c>
      <c r="BG338" s="485">
        <f>'8. Routing factors'!BG125*'7. Network costs'!$H$363</f>
        <v>0</v>
      </c>
      <c r="BH338" s="245"/>
      <c r="BI338" s="351">
        <f t="shared" si="56"/>
        <v>722060.28751810605</v>
      </c>
      <c r="BJ338" s="486">
        <f>'2. Traffic'!H214</f>
        <v>104.04</v>
      </c>
      <c r="BK338" s="487">
        <f t="shared" si="57"/>
        <v>6.9402180653412721E-3</v>
      </c>
    </row>
    <row r="339" spans="3:63">
      <c r="C339" s="256" t="str">
        <f t="shared" si="55"/>
        <v>S09</v>
      </c>
      <c r="D339" s="256" t="str">
        <f t="shared" si="55"/>
        <v>Входящи повиквания от чужди абонати в роуминг в мрежата на предприятието (Roaming Calls Inbound)</v>
      </c>
      <c r="E339" s="485">
        <f>'8. Routing factors'!E126*'7. Network costs'!$H$309</f>
        <v>94434.285654837629</v>
      </c>
      <c r="F339" s="485">
        <f>'8. Routing factors'!F126*'7. Network costs'!$H$310</f>
        <v>62957.454853242722</v>
      </c>
      <c r="G339" s="485">
        <f>'8. Routing factors'!G126*'7. Network costs'!$H$311</f>
        <v>119900.52305237464</v>
      </c>
      <c r="H339" s="485">
        <f>'8. Routing factors'!H126*'7. Network costs'!$H$312</f>
        <v>35505.83069721327</v>
      </c>
      <c r="I339" s="485">
        <f>'8. Routing factors'!I126*'7. Network costs'!$H$313</f>
        <v>120008.53048124228</v>
      </c>
      <c r="J339" s="485">
        <f>'8. Routing factors'!J126*'7. Network costs'!$H$314</f>
        <v>7969.4265867670829</v>
      </c>
      <c r="K339" s="485">
        <f>'8. Routing factors'!K126*'7. Network costs'!$H$315</f>
        <v>4121.0482015204234</v>
      </c>
      <c r="L339" s="485">
        <f>'8. Routing factors'!L126*'7. Network costs'!$H$316</f>
        <v>575.23293112752219</v>
      </c>
      <c r="M339" s="485">
        <f>'8. Routing factors'!M126*'7. Network costs'!$H$317</f>
        <v>17256.987933825665</v>
      </c>
      <c r="N339" s="485">
        <f>'8. Routing factors'!N126*'7. Network costs'!$H$318</f>
        <v>0</v>
      </c>
      <c r="O339" s="485">
        <f>'8. Routing factors'!O126*'7. Network costs'!$H$319</f>
        <v>0</v>
      </c>
      <c r="P339" s="485">
        <f>'8. Routing factors'!P126*'7. Network costs'!$H$320</f>
        <v>0</v>
      </c>
      <c r="Q339" s="485">
        <f>'8. Routing factors'!Q126*'7. Network costs'!$H$321</f>
        <v>0</v>
      </c>
      <c r="R339" s="485">
        <f>'8. Routing factors'!R126*'7. Network costs'!$H$322</f>
        <v>3067.9089660134523</v>
      </c>
      <c r="S339" s="485">
        <f>'8. Routing factors'!S126*'7. Network costs'!$H$323</f>
        <v>2876.1646556376118</v>
      </c>
      <c r="T339" s="485">
        <f>'8. Routing factors'!T126*'7. Network costs'!$H$324</f>
        <v>0</v>
      </c>
      <c r="U339" s="485">
        <f>'8. Routing factors'!U126*'7. Network costs'!$H$325</f>
        <v>0</v>
      </c>
      <c r="V339" s="485">
        <f>'8. Routing factors'!V126*'7. Network costs'!$H$326</f>
        <v>34667.313831356812</v>
      </c>
      <c r="W339" s="485">
        <f>'8. Routing factors'!W126*'7. Network costs'!$H$327</f>
        <v>0</v>
      </c>
      <c r="X339" s="485">
        <f>'8. Routing factors'!X126*'7. Network costs'!$H$328</f>
        <v>12987.251128108161</v>
      </c>
      <c r="Y339" s="485">
        <f>'8. Routing factors'!Y126*'7. Network costs'!$H$329</f>
        <v>0</v>
      </c>
      <c r="Z339" s="485">
        <f>'8. Routing factors'!Z126*'7. Network costs'!$H$330</f>
        <v>0</v>
      </c>
      <c r="AA339" s="485">
        <f>'8. Routing factors'!AA126*'7. Network costs'!$H$331</f>
        <v>0</v>
      </c>
      <c r="AB339" s="485">
        <f>'8. Routing factors'!AB126*'7. Network costs'!$H$332</f>
        <v>8493.5377563087131</v>
      </c>
      <c r="AC339" s="485">
        <f>'8. Routing factors'!AC126*'7. Network costs'!$H$333</f>
        <v>11090.562690129249</v>
      </c>
      <c r="AD339" s="485">
        <f>'8. Routing factors'!AD126*'7. Network costs'!$H$334</f>
        <v>0</v>
      </c>
      <c r="AE339" s="485">
        <f>'8. Routing factors'!AE126*'7. Network costs'!$H$335</f>
        <v>0</v>
      </c>
      <c r="AF339" s="485">
        <f>'8. Routing factors'!AF126*'7. Network costs'!$H$336</f>
        <v>0</v>
      </c>
      <c r="AG339" s="485">
        <f>'8. Routing factors'!AG126*'7. Network costs'!$H$337</f>
        <v>0</v>
      </c>
      <c r="AH339" s="485">
        <f>'8. Routing factors'!AH126*'7. Network costs'!$H$338</f>
        <v>0</v>
      </c>
      <c r="AI339" s="485">
        <f>'8. Routing factors'!AI126*'7. Network costs'!$H$339</f>
        <v>47337.210857657243</v>
      </c>
      <c r="AJ339" s="485">
        <f>'8. Routing factors'!AJ126*'7. Network costs'!$H$340</f>
        <v>128563.05457666711</v>
      </c>
      <c r="AK339" s="485">
        <f>'8. Routing factors'!AK126*'7. Network costs'!$H$341</f>
        <v>46382.913393798284</v>
      </c>
      <c r="AL339" s="485">
        <f>'8. Routing factors'!AL126*'7. Network costs'!$H$342</f>
        <v>15409.896003242282</v>
      </c>
      <c r="AM339" s="485">
        <f>'8. Routing factors'!AM126*'7. Network costs'!$H$343</f>
        <v>17434.189823844794</v>
      </c>
      <c r="AN339" s="485">
        <f>'8. Routing factors'!AN126*'7. Network costs'!$H$344</f>
        <v>29.96049828131197</v>
      </c>
      <c r="AO339" s="485">
        <f>'8. Routing factors'!AO126*'7. Network costs'!$H$345</f>
        <v>14.647354715308076</v>
      </c>
      <c r="AP339" s="485">
        <f>'8. Routing factors'!AP126*'7. Network costs'!$H$346</f>
        <v>0</v>
      </c>
      <c r="AQ339" s="485">
        <f>'8. Routing factors'!AQ126*'7. Network costs'!$H$347</f>
        <v>0</v>
      </c>
      <c r="AR339" s="485">
        <f>'8. Routing factors'!AR126*'7. Network costs'!$H$348</f>
        <v>73.236773576540386</v>
      </c>
      <c r="AS339" s="485">
        <f>'8. Routing factors'!AS126*'7. Network costs'!$H$349</f>
        <v>0</v>
      </c>
      <c r="AT339" s="485">
        <f>'8. Routing factors'!AT126*'7. Network costs'!$H$350</f>
        <v>0</v>
      </c>
      <c r="AU339" s="485">
        <f>'8. Routing factors'!AU126*'7. Network costs'!$H$351</f>
        <v>60.187212301759573</v>
      </c>
      <c r="AV339" s="485">
        <f>'8. Routing factors'!AV126*'7. Network costs'!$H$352</f>
        <v>0</v>
      </c>
      <c r="AW339" s="485">
        <f>'8. Routing factors'!AW126*'7. Network costs'!$H$353</f>
        <v>826.74714779156898</v>
      </c>
      <c r="AX339" s="485">
        <f>'8. Routing factors'!AX126*'7. Network costs'!$H$354</f>
        <v>0</v>
      </c>
      <c r="AY339" s="485">
        <f>'8. Routing factors'!AY126*'7. Network costs'!$H$355</f>
        <v>0</v>
      </c>
      <c r="AZ339" s="485">
        <f>'8. Routing factors'!AZ126*'7. Network costs'!$H$356</f>
        <v>0</v>
      </c>
      <c r="BA339" s="485">
        <f>'8. Routing factors'!BA126*'7. Network costs'!$H$357</f>
        <v>0</v>
      </c>
      <c r="BB339" s="485">
        <f>'8. Routing factors'!BB126*'7. Network costs'!$H$358</f>
        <v>0</v>
      </c>
      <c r="BC339" s="485">
        <f>'8. Routing factors'!BC126*'7. Network costs'!$H$359</f>
        <v>0</v>
      </c>
      <c r="BD339" s="485">
        <f>'8. Routing factors'!BD126*'7. Network costs'!$H$360</f>
        <v>0</v>
      </c>
      <c r="BE339" s="485">
        <f>'8. Routing factors'!BE126*'7. Network costs'!$H$361</f>
        <v>0</v>
      </c>
      <c r="BF339" s="485">
        <f>'8. Routing factors'!BF126*'7. Network costs'!$H$362</f>
        <v>0</v>
      </c>
      <c r="BG339" s="485">
        <f>'8. Routing factors'!BG126*'7. Network costs'!$H$363</f>
        <v>0</v>
      </c>
      <c r="BH339" s="245"/>
      <c r="BI339" s="351">
        <f t="shared" si="56"/>
        <v>792044.1030615815</v>
      </c>
      <c r="BJ339" s="486">
        <f>'2. Traffic'!H215</f>
        <v>104.04</v>
      </c>
      <c r="BK339" s="487">
        <f t="shared" si="57"/>
        <v>7.6128806522643352E-3</v>
      </c>
    </row>
    <row r="340" spans="3:63">
      <c r="C340" s="256" t="str">
        <f t="shared" si="55"/>
        <v>S10</v>
      </c>
      <c r="D340" s="256" t="str">
        <f t="shared" si="55"/>
        <v>Гласова поща (Voice mail)</v>
      </c>
      <c r="E340" s="485">
        <f>'8. Routing factors'!E127*'7. Network costs'!$H$309</f>
        <v>106563.72250082984</v>
      </c>
      <c r="F340" s="485">
        <f>'8. Routing factors'!F127*'7. Network costs'!$H$310</f>
        <v>71043.908489562411</v>
      </c>
      <c r="G340" s="485">
        <f>'8. Routing factors'!G127*'7. Network costs'!$H$311</f>
        <v>135300.92357513445</v>
      </c>
      <c r="H340" s="485">
        <f>'8. Routing factors'!H127*'7. Network costs'!$H$312</f>
        <v>40066.311333244623</v>
      </c>
      <c r="I340" s="485">
        <f>'8. Routing factors'!I127*'7. Network costs'!$H$313</f>
        <v>135422.80381807871</v>
      </c>
      <c r="J340" s="485">
        <f>'8. Routing factors'!J127*'7. Network costs'!$H$314</f>
        <v>8993.0448183517128</v>
      </c>
      <c r="K340" s="485">
        <f>'8. Routing factors'!K127*'7. Network costs'!$H$315</f>
        <v>3100.2457346512087</v>
      </c>
      <c r="L340" s="485">
        <f>'8. Routing factors'!L127*'7. Network costs'!$H$316</f>
        <v>649.11765913137981</v>
      </c>
      <c r="M340" s="485">
        <f>'8. Routing factors'!M127*'7. Network costs'!$H$317</f>
        <v>19473.529773941391</v>
      </c>
      <c r="N340" s="485">
        <f>'8. Routing factors'!N127*'7. Network costs'!$H$318</f>
        <v>0</v>
      </c>
      <c r="O340" s="485">
        <f>'8. Routing factors'!O127*'7. Network costs'!$H$319</f>
        <v>0</v>
      </c>
      <c r="P340" s="485">
        <f>'8. Routing factors'!P127*'7. Network costs'!$H$320</f>
        <v>0</v>
      </c>
      <c r="Q340" s="485">
        <f>'8. Routing factors'!Q127*'7. Network costs'!$H$321</f>
        <v>312831.44636087731</v>
      </c>
      <c r="R340" s="485">
        <f>'8. Routing factors'!R127*'7. Network costs'!$H$322</f>
        <v>3461.9608487006926</v>
      </c>
      <c r="S340" s="485">
        <f>'8. Routing factors'!S127*'7. Network costs'!$H$323</f>
        <v>3245.5882956568994</v>
      </c>
      <c r="T340" s="485">
        <f>'8. Routing factors'!T127*'7. Network costs'!$H$324</f>
        <v>0</v>
      </c>
      <c r="U340" s="485">
        <f>'8. Routing factors'!U127*'7. Network costs'!$H$325</f>
        <v>14524.81384805674</v>
      </c>
      <c r="V340" s="485">
        <f>'8. Routing factors'!V127*'7. Network costs'!$H$326</f>
        <v>0</v>
      </c>
      <c r="W340" s="485">
        <f>'8. Routing factors'!W127*'7. Network costs'!$H$327</f>
        <v>0</v>
      </c>
      <c r="X340" s="485">
        <f>'8. Routing factors'!X127*'7. Network costs'!$H$328</f>
        <v>0</v>
      </c>
      <c r="Y340" s="485">
        <f>'8. Routing factors'!Y127*'7. Network costs'!$H$329</f>
        <v>0</v>
      </c>
      <c r="Z340" s="485">
        <f>'8. Routing factors'!Z127*'7. Network costs'!$H$330</f>
        <v>0</v>
      </c>
      <c r="AA340" s="485">
        <f>'8. Routing factors'!AA127*'7. Network costs'!$H$331</f>
        <v>0</v>
      </c>
      <c r="AB340" s="485">
        <f>'8. Routing factors'!AB127*'7. Network costs'!$H$332</f>
        <v>9584.4744759525438</v>
      </c>
      <c r="AC340" s="485">
        <f>'8. Routing factors'!AC127*'7. Network costs'!$H$333</f>
        <v>12515.069465434633</v>
      </c>
      <c r="AD340" s="485">
        <f>'8. Routing factors'!AD127*'7. Network costs'!$H$334</f>
        <v>0</v>
      </c>
      <c r="AE340" s="485">
        <f>'8. Routing factors'!AE127*'7. Network costs'!$H$335</f>
        <v>0</v>
      </c>
      <c r="AF340" s="485">
        <f>'8. Routing factors'!AF127*'7. Network costs'!$H$336</f>
        <v>0</v>
      </c>
      <c r="AG340" s="485">
        <f>'8. Routing factors'!AG127*'7. Network costs'!$H$337</f>
        <v>0</v>
      </c>
      <c r="AH340" s="485">
        <f>'8. Routing factors'!AH127*'7. Network costs'!$H$338</f>
        <v>0</v>
      </c>
      <c r="AI340" s="485">
        <f>'8. Routing factors'!AI127*'7. Network costs'!$H$339</f>
        <v>53417.351196326243</v>
      </c>
      <c r="AJ340" s="485">
        <f>'8. Routing factors'!AJ127*'7. Network costs'!$H$340</f>
        <v>145076.09791047507</v>
      </c>
      <c r="AK340" s="485">
        <f>'8. Routing factors'!AK127*'7. Network costs'!$H$341</f>
        <v>52340.480762916006</v>
      </c>
      <c r="AL340" s="485">
        <f>'8. Routing factors'!AL127*'7. Network costs'!$H$342</f>
        <v>17389.191542765009</v>
      </c>
      <c r="AM340" s="485">
        <f>'8. Routing factors'!AM127*'7. Network costs'!$H$343</f>
        <v>19673.492032391045</v>
      </c>
      <c r="AN340" s="485">
        <f>'8. Routing factors'!AN127*'7. Network costs'!$H$344</f>
        <v>33.808718969991638</v>
      </c>
      <c r="AO340" s="485">
        <f>'8. Routing factors'!AO127*'7. Network costs'!$H$345</f>
        <v>16.528707051995912</v>
      </c>
      <c r="AP340" s="485">
        <f>'8. Routing factors'!AP127*'7. Network costs'!$H$346</f>
        <v>0</v>
      </c>
      <c r="AQ340" s="485">
        <f>'8. Routing factors'!AQ127*'7. Network costs'!$H$347</f>
        <v>0</v>
      </c>
      <c r="AR340" s="485">
        <f>'8. Routing factors'!AR127*'7. Network costs'!$H$348</f>
        <v>82.643535259979586</v>
      </c>
      <c r="AS340" s="485">
        <f>'8. Routing factors'!AS127*'7. Network costs'!$H$349</f>
        <v>0</v>
      </c>
      <c r="AT340" s="485">
        <f>'8. Routing factors'!AT127*'7. Network costs'!$H$350</f>
        <v>92.462587368429794</v>
      </c>
      <c r="AU340" s="485">
        <f>'8. Routing factors'!AU127*'7. Network costs'!$H$351</f>
        <v>0</v>
      </c>
      <c r="AV340" s="485">
        <f>'8. Routing factors'!AV127*'7. Network costs'!$H$352</f>
        <v>0</v>
      </c>
      <c r="AW340" s="485">
        <f>'8. Routing factors'!AW127*'7. Network costs'!$H$353</f>
        <v>0</v>
      </c>
      <c r="AX340" s="485">
        <f>'8. Routing factors'!AX127*'7. Network costs'!$H$354</f>
        <v>0</v>
      </c>
      <c r="AY340" s="485">
        <f>'8. Routing factors'!AY127*'7. Network costs'!$H$355</f>
        <v>0</v>
      </c>
      <c r="AZ340" s="485">
        <f>'8. Routing factors'!AZ127*'7. Network costs'!$H$356</f>
        <v>0</v>
      </c>
      <c r="BA340" s="485">
        <f>'8. Routing factors'!BA127*'7. Network costs'!$H$357</f>
        <v>0</v>
      </c>
      <c r="BB340" s="485">
        <f>'8. Routing factors'!BB127*'7. Network costs'!$H$358</f>
        <v>0</v>
      </c>
      <c r="BC340" s="485">
        <f>'8. Routing factors'!BC127*'7. Network costs'!$H$359</f>
        <v>0</v>
      </c>
      <c r="BD340" s="485">
        <f>'8. Routing factors'!BD127*'7. Network costs'!$H$360</f>
        <v>0</v>
      </c>
      <c r="BE340" s="485">
        <f>'8. Routing factors'!BE127*'7. Network costs'!$H$361</f>
        <v>0</v>
      </c>
      <c r="BF340" s="485">
        <f>'8. Routing factors'!BF127*'7. Network costs'!$H$362</f>
        <v>0</v>
      </c>
      <c r="BG340" s="485">
        <f>'8. Routing factors'!BG127*'7. Network costs'!$H$363</f>
        <v>0</v>
      </c>
      <c r="BH340" s="245"/>
      <c r="BI340" s="351">
        <f t="shared" si="56"/>
        <v>1164899.0179911281</v>
      </c>
      <c r="BJ340" s="486">
        <f>'2. Traffic'!H216</f>
        <v>52.02</v>
      </c>
      <c r="BK340" s="487">
        <f t="shared" si="57"/>
        <v>2.2393291387757169E-2</v>
      </c>
    </row>
    <row r="341" spans="3:63">
      <c r="C341" s="256" t="str">
        <f t="shared" si="55"/>
        <v>S11</v>
      </c>
      <c r="D341" s="256" t="str">
        <f t="shared" si="55"/>
        <v>Повиквания към центъра за обслужване на клиенти (Help desk call)</v>
      </c>
      <c r="E341" s="485">
        <f>'8. Routing factors'!E128*'7. Network costs'!$H$309</f>
        <v>40604.145929132355</v>
      </c>
      <c r="F341" s="485">
        <f>'8. Routing factors'!F128*'7. Network costs'!$H$310</f>
        <v>27069.9742838249</v>
      </c>
      <c r="G341" s="485">
        <f>'8. Routing factors'!G128*'7. Network costs'!$H$311</f>
        <v>51553.927699441636</v>
      </c>
      <c r="H341" s="485">
        <f>'8. Routing factors'!H128*'7. Network costs'!$H$312</f>
        <v>15266.530804650196</v>
      </c>
      <c r="I341" s="485">
        <f>'8. Routing factors'!I128*'7. Network costs'!$H$313</f>
        <v>51600.367923696642</v>
      </c>
      <c r="J341" s="485">
        <f>'8. Routing factors'!J128*'7. Network costs'!$H$314</f>
        <v>3426.634276488764</v>
      </c>
      <c r="K341" s="485">
        <f>'8. Routing factors'!K128*'7. Network costs'!$H$315</f>
        <v>1181.291599727736</v>
      </c>
      <c r="L341" s="485">
        <f>'8. Routing factors'!L128*'7. Network costs'!$H$316</f>
        <v>247.3343417253661</v>
      </c>
      <c r="M341" s="485">
        <f>'8. Routing factors'!M128*'7. Network costs'!$H$317</f>
        <v>7420.0302517609825</v>
      </c>
      <c r="N341" s="485">
        <f>'8. Routing factors'!N128*'7. Network costs'!$H$318</f>
        <v>0</v>
      </c>
      <c r="O341" s="485">
        <f>'8. Routing factors'!O128*'7. Network costs'!$H$319</f>
        <v>0</v>
      </c>
      <c r="P341" s="485">
        <f>'8. Routing factors'!P128*'7. Network costs'!$H$320</f>
        <v>0</v>
      </c>
      <c r="Q341" s="485">
        <f>'8. Routing factors'!Q128*'7. Network costs'!$H$321</f>
        <v>0</v>
      </c>
      <c r="R341" s="485">
        <f>'8. Routing factors'!R128*'7. Network costs'!$H$322</f>
        <v>1319.1164892019526</v>
      </c>
      <c r="S341" s="485">
        <f>'8. Routing factors'!S128*'7. Network costs'!$H$323</f>
        <v>1236.6717086268309</v>
      </c>
      <c r="T341" s="485">
        <f>'8. Routing factors'!T128*'7. Network costs'!$H$324</f>
        <v>0</v>
      </c>
      <c r="U341" s="485">
        <f>'8. Routing factors'!U128*'7. Network costs'!$H$325</f>
        <v>5534.4130933056094</v>
      </c>
      <c r="V341" s="485">
        <f>'8. Routing factors'!V128*'7. Network costs'!$H$326</f>
        <v>0</v>
      </c>
      <c r="W341" s="485">
        <f>'8. Routing factors'!W128*'7. Network costs'!$H$327</f>
        <v>0</v>
      </c>
      <c r="X341" s="485">
        <f>'8. Routing factors'!X128*'7. Network costs'!$H$328</f>
        <v>0</v>
      </c>
      <c r="Y341" s="485">
        <f>'8. Routing factors'!Y128*'7. Network costs'!$H$329</f>
        <v>0</v>
      </c>
      <c r="Z341" s="485">
        <f>'8. Routing factors'!Z128*'7. Network costs'!$H$330</f>
        <v>0</v>
      </c>
      <c r="AA341" s="485">
        <f>'8. Routing factors'!AA128*'7. Network costs'!$H$331</f>
        <v>0</v>
      </c>
      <c r="AB341" s="485">
        <f>'8. Routing factors'!AB128*'7. Network costs'!$H$332</f>
        <v>3651.9876665587658</v>
      </c>
      <c r="AC341" s="485">
        <f>'8. Routing factors'!AC128*'7. Network costs'!$H$333</f>
        <v>4768.636971027162</v>
      </c>
      <c r="AD341" s="485">
        <f>'8. Routing factors'!AD128*'7. Network costs'!$H$334</f>
        <v>0</v>
      </c>
      <c r="AE341" s="485">
        <f>'8. Routing factors'!AE128*'7. Network costs'!$H$335</f>
        <v>0</v>
      </c>
      <c r="AF341" s="485">
        <f>'8. Routing factors'!AF128*'7. Network costs'!$H$336</f>
        <v>0</v>
      </c>
      <c r="AG341" s="485">
        <f>'8. Routing factors'!AG128*'7. Network costs'!$H$337</f>
        <v>0</v>
      </c>
      <c r="AH341" s="485">
        <f>'8. Routing factors'!AH128*'7. Network costs'!$H$338</f>
        <v>0</v>
      </c>
      <c r="AI341" s="485">
        <f>'8. Routing factors'!AI128*'7. Network costs'!$H$339</f>
        <v>20353.698915749243</v>
      </c>
      <c r="AJ341" s="485">
        <f>'8. Routing factors'!AJ128*'7. Network costs'!$H$340</f>
        <v>55278.57803897711</v>
      </c>
      <c r="AK341" s="485">
        <f>'8. Routing factors'!AK128*'7. Network costs'!$H$341</f>
        <v>19943.37724906181</v>
      </c>
      <c r="AL341" s="485">
        <f>'8. Routing factors'!AL128*'7. Network costs'!$H$342</f>
        <v>6625.8315158478645</v>
      </c>
      <c r="AM341" s="485">
        <f>'8. Routing factors'!AM128*'7. Network costs'!$H$343</f>
        <v>7496.222191493056</v>
      </c>
      <c r="AN341" s="485">
        <f>'8. Routing factors'!AN128*'7. Network costs'!$H$344</f>
        <v>12.882190360081269</v>
      </c>
      <c r="AO341" s="485">
        <f>'8. Routing factors'!AO128*'7. Network costs'!$H$345</f>
        <v>6.2979597315952871</v>
      </c>
      <c r="AP341" s="485">
        <f>'8. Routing factors'!AP128*'7. Network costs'!$H$346</f>
        <v>0</v>
      </c>
      <c r="AQ341" s="485">
        <f>'8. Routing factors'!AQ128*'7. Network costs'!$H$347</f>
        <v>0</v>
      </c>
      <c r="AR341" s="485">
        <f>'8. Routing factors'!AR128*'7. Network costs'!$H$348</f>
        <v>31.489798657976444</v>
      </c>
      <c r="AS341" s="485">
        <f>'8. Routing factors'!AS128*'7. Network costs'!$H$349</f>
        <v>0</v>
      </c>
      <c r="AT341" s="485">
        <f>'8. Routing factors'!AT128*'7. Network costs'!$H$350</f>
        <v>35.231167815704225</v>
      </c>
      <c r="AU341" s="485">
        <f>'8. Routing factors'!AU128*'7. Network costs'!$H$351</f>
        <v>0</v>
      </c>
      <c r="AV341" s="485">
        <f>'8. Routing factors'!AV128*'7. Network costs'!$H$352</f>
        <v>0</v>
      </c>
      <c r="AW341" s="485">
        <f>'8. Routing factors'!AW128*'7. Network costs'!$H$353</f>
        <v>0</v>
      </c>
      <c r="AX341" s="485">
        <f>'8. Routing factors'!AX128*'7. Network costs'!$H$354</f>
        <v>0</v>
      </c>
      <c r="AY341" s="485">
        <f>'8. Routing factors'!AY128*'7. Network costs'!$H$355</f>
        <v>0</v>
      </c>
      <c r="AZ341" s="485">
        <f>'8. Routing factors'!AZ128*'7. Network costs'!$H$356</f>
        <v>0</v>
      </c>
      <c r="BA341" s="485">
        <f>'8. Routing factors'!BA128*'7. Network costs'!$H$357</f>
        <v>0</v>
      </c>
      <c r="BB341" s="485">
        <f>'8. Routing factors'!BB128*'7. Network costs'!$H$358</f>
        <v>0</v>
      </c>
      <c r="BC341" s="485">
        <f>'8. Routing factors'!BC128*'7. Network costs'!$H$359</f>
        <v>0</v>
      </c>
      <c r="BD341" s="485">
        <f>'8. Routing factors'!BD128*'7. Network costs'!$H$360</f>
        <v>0</v>
      </c>
      <c r="BE341" s="485">
        <f>'8. Routing factors'!BE128*'7. Network costs'!$H$361</f>
        <v>0</v>
      </c>
      <c r="BF341" s="485">
        <f>'8. Routing factors'!BF128*'7. Network costs'!$H$362</f>
        <v>0</v>
      </c>
      <c r="BG341" s="485">
        <f>'8. Routing factors'!BG128*'7. Network costs'!$H$363</f>
        <v>0</v>
      </c>
      <c r="BH341" s="245"/>
      <c r="BI341" s="351">
        <f t="shared" si="56"/>
        <v>324664.67206686345</v>
      </c>
      <c r="BJ341" s="486">
        <f>'2. Traffic'!H217</f>
        <v>52.02</v>
      </c>
      <c r="BK341" s="487">
        <f t="shared" si="57"/>
        <v>6.241150943230747E-3</v>
      </c>
    </row>
    <row r="342" spans="3:63">
      <c r="C342" s="256" t="str">
        <f t="shared" si="55"/>
        <v>S12</v>
      </c>
      <c r="D342" s="256" t="str">
        <f t="shared" si="55"/>
        <v>Видеоразговори (Video call)</v>
      </c>
      <c r="E342" s="485">
        <f>'8. Routing factors'!E129*'7. Network costs'!$H$309</f>
        <v>1427539.2461961934</v>
      </c>
      <c r="F342" s="485">
        <f>'8. Routing factors'!F129*'7. Network costs'!$H$310</f>
        <v>951711.9446651414</v>
      </c>
      <c r="G342" s="485">
        <f>'8. Routing factors'!G129*'7. Network costs'!$H$311</f>
        <v>1812505.9252560562</v>
      </c>
      <c r="H342" s="485">
        <f>'8. Routing factors'!H129*'7. Network costs'!$H$312</f>
        <v>536732.67540064221</v>
      </c>
      <c r="I342" s="485">
        <f>'8. Routing factors'!I129*'7. Network costs'!$H$313</f>
        <v>1814138.6462802067</v>
      </c>
      <c r="J342" s="485">
        <f>'8. Routing factors'!J129*'7. Network costs'!$H$314</f>
        <v>120471.80897700351</v>
      </c>
      <c r="K342" s="485">
        <f>'8. Routing factors'!K129*'7. Network costs'!$H$315</f>
        <v>62296.844862459919</v>
      </c>
      <c r="L342" s="485">
        <f>'8. Routing factors'!L129*'7. Network costs'!$H$316</f>
        <v>8695.6509407019948</v>
      </c>
      <c r="M342" s="485">
        <f>'8. Routing factors'!M129*'7. Network costs'!$H$317</f>
        <v>260869.52822105982</v>
      </c>
      <c r="N342" s="485">
        <f>'8. Routing factors'!N129*'7. Network costs'!$H$318</f>
        <v>0</v>
      </c>
      <c r="O342" s="485">
        <f>'8. Routing factors'!O129*'7. Network costs'!$H$319</f>
        <v>0</v>
      </c>
      <c r="P342" s="485">
        <f>'8. Routing factors'!P129*'7. Network costs'!$H$320</f>
        <v>0</v>
      </c>
      <c r="Q342" s="485">
        <f>'8. Routing factors'!Q129*'7. Network costs'!$H$321</f>
        <v>0</v>
      </c>
      <c r="R342" s="485">
        <f>'8. Routing factors'!R129*'7. Network costs'!$H$322</f>
        <v>46376.805017077306</v>
      </c>
      <c r="S342" s="485">
        <f>'8. Routing factors'!S129*'7. Network costs'!$H$323</f>
        <v>43478.254703509985</v>
      </c>
      <c r="T342" s="485">
        <f>'8. Routing factors'!T129*'7. Network costs'!$H$324</f>
        <v>0</v>
      </c>
      <c r="U342" s="485">
        <f>'8. Routing factors'!U129*'7. Network costs'!$H$325</f>
        <v>194575.99007611131</v>
      </c>
      <c r="V342" s="485">
        <f>'8. Routing factors'!V129*'7. Network costs'!$H$326</f>
        <v>0</v>
      </c>
      <c r="W342" s="485">
        <f>'8. Routing factors'!W129*'7. Network costs'!$H$327</f>
        <v>353760.62046627997</v>
      </c>
      <c r="X342" s="485">
        <f>'8. Routing factors'!X129*'7. Network costs'!$H$328</f>
        <v>0</v>
      </c>
      <c r="Y342" s="485">
        <f>'8. Routing factors'!Y129*'7. Network costs'!$H$329</f>
        <v>0</v>
      </c>
      <c r="Z342" s="485">
        <f>'8. Routing factors'!Z129*'7. Network costs'!$H$330</f>
        <v>0</v>
      </c>
      <c r="AA342" s="485">
        <f>'8. Routing factors'!AA129*'7. Network costs'!$H$331</f>
        <v>0</v>
      </c>
      <c r="AB342" s="485">
        <f>'8. Routing factors'!AB129*'7. Network costs'!$H$332</f>
        <v>128394.66515897472</v>
      </c>
      <c r="AC342" s="485">
        <f>'8. Routing factors'!AC129*'7. Network costs'!$H$333</f>
        <v>167653.23518649067</v>
      </c>
      <c r="AD342" s="485">
        <f>'8. Routing factors'!AD129*'7. Network costs'!$H$334</f>
        <v>0</v>
      </c>
      <c r="AE342" s="485">
        <f>'8. Routing factors'!AE129*'7. Network costs'!$H$335</f>
        <v>0</v>
      </c>
      <c r="AF342" s="485">
        <f>'8. Routing factors'!AF129*'7. Network costs'!$H$336</f>
        <v>0</v>
      </c>
      <c r="AG342" s="485">
        <f>'8. Routing factors'!AG129*'7. Network costs'!$H$337</f>
        <v>0</v>
      </c>
      <c r="AH342" s="485">
        <f>'8. Routing factors'!AH129*'7. Network costs'!$H$338</f>
        <v>0</v>
      </c>
      <c r="AI342" s="485">
        <f>'8. Routing factors'!AI129*'7. Network costs'!$H$339</f>
        <v>715584.66118717904</v>
      </c>
      <c r="AJ342" s="485">
        <f>'8. Routing factors'!AJ129*'7. Network costs'!$H$340</f>
        <v>1943455.2265250676</v>
      </c>
      <c r="AK342" s="485">
        <f>'8. Routing factors'!AK129*'7. Network costs'!$H$341</f>
        <v>701158.78744060977</v>
      </c>
      <c r="AL342" s="485">
        <f>'8. Routing factors'!AL129*'7. Network costs'!$H$342</f>
        <v>232947.50600258607</v>
      </c>
      <c r="AM342" s="485">
        <f>'8. Routing factors'!AM129*'7. Network costs'!$H$343</f>
        <v>263548.24443888606</v>
      </c>
      <c r="AN342" s="485">
        <f>'8. Routing factors'!AN129*'7. Network costs'!$H$344</f>
        <v>452.90528578245716</v>
      </c>
      <c r="AO342" s="485">
        <f>'8. Routing factors'!AO129*'7. Network costs'!$H$345</f>
        <v>221.42036193809017</v>
      </c>
      <c r="AP342" s="485">
        <f>'8. Routing factors'!AP129*'7. Network costs'!$H$346</f>
        <v>0</v>
      </c>
      <c r="AQ342" s="485">
        <f>'8. Routing factors'!AQ129*'7. Network costs'!$H$347</f>
        <v>0</v>
      </c>
      <c r="AR342" s="485">
        <f>'8. Routing factors'!AR129*'7. Network costs'!$H$348</f>
        <v>1107.1018096904511</v>
      </c>
      <c r="AS342" s="485">
        <f>'8. Routing factors'!AS129*'7. Network costs'!$H$349</f>
        <v>0</v>
      </c>
      <c r="AT342" s="485">
        <f>'8. Routing factors'!AT129*'7. Network costs'!$H$350</f>
        <v>1238.6389023924164</v>
      </c>
      <c r="AU342" s="485">
        <f>'8. Routing factors'!AU129*'7. Network costs'!$H$351</f>
        <v>0</v>
      </c>
      <c r="AV342" s="485">
        <f>'8. Routing factors'!AV129*'7. Network costs'!$H$352</f>
        <v>9007.9288091529033</v>
      </c>
      <c r="AW342" s="485">
        <f>'8. Routing factors'!AW129*'7. Network costs'!$H$353</f>
        <v>0</v>
      </c>
      <c r="AX342" s="485">
        <f>'8. Routing factors'!AX129*'7. Network costs'!$H$354</f>
        <v>0</v>
      </c>
      <c r="AY342" s="485">
        <f>'8. Routing factors'!AY129*'7. Network costs'!$H$355</f>
        <v>0</v>
      </c>
      <c r="AZ342" s="485">
        <f>'8. Routing factors'!AZ129*'7. Network costs'!$H$356</f>
        <v>0</v>
      </c>
      <c r="BA342" s="485">
        <f>'8. Routing factors'!BA129*'7. Network costs'!$H$357</f>
        <v>0</v>
      </c>
      <c r="BB342" s="485">
        <f>'8. Routing factors'!BB129*'7. Network costs'!$H$358</f>
        <v>0</v>
      </c>
      <c r="BC342" s="485">
        <f>'8. Routing factors'!BC129*'7. Network costs'!$H$359</f>
        <v>0</v>
      </c>
      <c r="BD342" s="485">
        <f>'8. Routing factors'!BD129*'7. Network costs'!$H$360</f>
        <v>0</v>
      </c>
      <c r="BE342" s="485">
        <f>'8. Routing factors'!BE129*'7. Network costs'!$H$361</f>
        <v>0</v>
      </c>
      <c r="BF342" s="485">
        <f>'8. Routing factors'!BF129*'7. Network costs'!$H$362</f>
        <v>0</v>
      </c>
      <c r="BG342" s="485">
        <f>'8. Routing factors'!BG129*'7. Network costs'!$H$363</f>
        <v>0</v>
      </c>
      <c r="BH342" s="245"/>
      <c r="BI342" s="351">
        <f t="shared" si="56"/>
        <v>11797924.262171194</v>
      </c>
      <c r="BJ342" s="486">
        <f>'2. Traffic'!H218</f>
        <v>52.02</v>
      </c>
      <c r="BK342" s="487">
        <f t="shared" si="57"/>
        <v>0.22679592968418288</v>
      </c>
    </row>
    <row r="343" spans="3:63">
      <c r="C343" s="256" t="str">
        <f t="shared" si="55"/>
        <v>S13</v>
      </c>
      <c r="D343" s="256" t="str">
        <f t="shared" si="55"/>
        <v>MMS в мрежата (MMS on net)</v>
      </c>
      <c r="E343" s="485">
        <f>'8. Routing factors'!E130*'7. Network costs'!$H$309</f>
        <v>8512.7749727066002</v>
      </c>
      <c r="F343" s="485">
        <f>'8. Routing factors'!F130*'7. Network costs'!$H$310</f>
        <v>5675.297295930096</v>
      </c>
      <c r="G343" s="485">
        <f>'8. Routing factors'!G130*'7. Network costs'!$H$311</f>
        <v>10808.4279430603</v>
      </c>
      <c r="H343" s="485">
        <f>'8. Routing factors'!H130*'7. Network costs'!$H$312</f>
        <v>3200.6717141817144</v>
      </c>
      <c r="I343" s="485">
        <f>'8. Routing factors'!I130*'7. Network costs'!$H$313</f>
        <v>10818.16426849502</v>
      </c>
      <c r="J343" s="485">
        <f>'8. Routing factors'!J130*'7. Network costs'!$H$314</f>
        <v>718.40364677103935</v>
      </c>
      <c r="K343" s="485">
        <f>'8. Routing factors'!K130*'7. Network costs'!$H$315</f>
        <v>247.66115221785421</v>
      </c>
      <c r="L343" s="485">
        <f>'8. Routing factors'!L130*'7. Network costs'!$H$316</f>
        <v>25.927174995939502</v>
      </c>
      <c r="M343" s="485">
        <f>'8. Routing factors'!M130*'7. Network costs'!$H$317</f>
        <v>777.815249878185</v>
      </c>
      <c r="N343" s="485">
        <f>'8. Routing factors'!N130*'7. Network costs'!$H$318</f>
        <v>0</v>
      </c>
      <c r="O343" s="485">
        <f>'8. Routing factors'!O130*'7. Network costs'!$H$319</f>
        <v>0</v>
      </c>
      <c r="P343" s="485">
        <f>'8. Routing factors'!P130*'7. Network costs'!$H$320</f>
        <v>819307.58080368373</v>
      </c>
      <c r="Q343" s="485">
        <f>'8. Routing factors'!Q130*'7. Network costs'!$H$321</f>
        <v>0</v>
      </c>
      <c r="R343" s="485">
        <f>'8. Routing factors'!R130*'7. Network costs'!$H$322</f>
        <v>138.27826664501069</v>
      </c>
      <c r="S343" s="485">
        <f>'8. Routing factors'!S130*'7. Network costs'!$H$323</f>
        <v>129.63587497969755</v>
      </c>
      <c r="T343" s="485">
        <f>'8. Routing factors'!T130*'7. Network costs'!$H$324</f>
        <v>7563.0786655370321</v>
      </c>
      <c r="U343" s="485">
        <f>'8. Routing factors'!U130*'7. Network costs'!$H$325</f>
        <v>580.15274291866433</v>
      </c>
      <c r="V343" s="485">
        <f>'8. Routing factors'!V130*'7. Network costs'!$H$326</f>
        <v>0</v>
      </c>
      <c r="W343" s="485">
        <f>'8. Routing factors'!W130*'7. Network costs'!$H$327</f>
        <v>0</v>
      </c>
      <c r="X343" s="485">
        <f>'8. Routing factors'!X130*'7. Network costs'!$H$328</f>
        <v>0</v>
      </c>
      <c r="Y343" s="485">
        <f>'8. Routing factors'!Y130*'7. Network costs'!$H$329</f>
        <v>0</v>
      </c>
      <c r="Z343" s="485">
        <f>'8. Routing factors'!Z130*'7. Network costs'!$H$330</f>
        <v>0</v>
      </c>
      <c r="AA343" s="485">
        <f>'8. Routing factors'!AA130*'7. Network costs'!$H$331</f>
        <v>0</v>
      </c>
      <c r="AB343" s="485">
        <f>'8. Routing factors'!AB130*'7. Network costs'!$H$332</f>
        <v>765.64962757188448</v>
      </c>
      <c r="AC343" s="485">
        <f>'8. Routing factors'!AC130*'7. Network costs'!$H$333</f>
        <v>999.75833826757378</v>
      </c>
      <c r="AD343" s="485">
        <f>'8. Routing factors'!AD130*'7. Network costs'!$H$334</f>
        <v>0</v>
      </c>
      <c r="AE343" s="485">
        <f>'8. Routing factors'!AE130*'7. Network costs'!$H$335</f>
        <v>0</v>
      </c>
      <c r="AF343" s="485">
        <f>'8. Routing factors'!AF130*'7. Network costs'!$H$336</f>
        <v>0</v>
      </c>
      <c r="AG343" s="485">
        <f>'8. Routing factors'!AG130*'7. Network costs'!$H$337</f>
        <v>0</v>
      </c>
      <c r="AH343" s="485">
        <f>'8. Routing factors'!AH130*'7. Network costs'!$H$338</f>
        <v>0</v>
      </c>
      <c r="AI343" s="485">
        <f>'8. Routing factors'!AI130*'7. Network costs'!$H$339</f>
        <v>4267.2110142250694</v>
      </c>
      <c r="AJ343" s="485">
        <f>'8. Routing factors'!AJ130*'7. Network costs'!$H$340</f>
        <v>11589.311507212102</v>
      </c>
      <c r="AK343" s="485">
        <f>'8. Routing factors'!AK130*'7. Network costs'!$H$341</f>
        <v>4181.185906812826</v>
      </c>
      <c r="AL343" s="485">
        <f>'8. Routing factors'!AL130*'7. Network costs'!$H$342</f>
        <v>1389.1244701938642</v>
      </c>
      <c r="AM343" s="485">
        <f>'8. Routing factors'!AM130*'7. Network costs'!$H$343</f>
        <v>1571.6043571749005</v>
      </c>
      <c r="AN343" s="485">
        <f>'8. Routing factors'!AN130*'7. Network costs'!$H$344</f>
        <v>1.3503939706346801</v>
      </c>
      <c r="AO343" s="485">
        <f>'8. Routing factors'!AO130*'7. Network costs'!$H$345</f>
        <v>0.66019260786584366</v>
      </c>
      <c r="AP343" s="485">
        <f>'8. Routing factors'!AP130*'7. Network costs'!$H$346</f>
        <v>0</v>
      </c>
      <c r="AQ343" s="485">
        <f>'8. Routing factors'!AQ130*'7. Network costs'!$H$347</f>
        <v>5689.7213953357368</v>
      </c>
      <c r="AR343" s="485">
        <f>'8. Routing factors'!AR130*'7. Network costs'!$H$348</f>
        <v>3.3009630393292189</v>
      </c>
      <c r="AS343" s="485">
        <f>'8. Routing factors'!AS130*'7. Network costs'!$H$349</f>
        <v>13.130542029069867</v>
      </c>
      <c r="AT343" s="485">
        <f>'8. Routing factors'!AT130*'7. Network costs'!$H$350</f>
        <v>3.6931573953581482</v>
      </c>
      <c r="AU343" s="485">
        <f>'8. Routing factors'!AU130*'7. Network costs'!$H$351</f>
        <v>0</v>
      </c>
      <c r="AV343" s="485">
        <f>'8. Routing factors'!AV130*'7. Network costs'!$H$352</f>
        <v>0</v>
      </c>
      <c r="AW343" s="485">
        <f>'8. Routing factors'!AW130*'7. Network costs'!$H$353</f>
        <v>0</v>
      </c>
      <c r="AX343" s="485">
        <f>'8. Routing factors'!AX130*'7. Network costs'!$H$354</f>
        <v>0</v>
      </c>
      <c r="AY343" s="485">
        <f>'8. Routing factors'!AY130*'7. Network costs'!$H$355</f>
        <v>0</v>
      </c>
      <c r="AZ343" s="485">
        <f>'8. Routing factors'!AZ130*'7. Network costs'!$H$356</f>
        <v>0</v>
      </c>
      <c r="BA343" s="485">
        <f>'8. Routing factors'!BA130*'7. Network costs'!$H$357</f>
        <v>0</v>
      </c>
      <c r="BB343" s="485">
        <f>'8. Routing factors'!BB130*'7. Network costs'!$H$358</f>
        <v>0</v>
      </c>
      <c r="BC343" s="485">
        <f>'8. Routing factors'!BC130*'7. Network costs'!$H$359</f>
        <v>0</v>
      </c>
      <c r="BD343" s="485">
        <f>'8. Routing factors'!BD130*'7. Network costs'!$H$360</f>
        <v>0</v>
      </c>
      <c r="BE343" s="485">
        <f>'8. Routing factors'!BE130*'7. Network costs'!$H$361</f>
        <v>0</v>
      </c>
      <c r="BF343" s="485">
        <f>'8. Routing factors'!BF130*'7. Network costs'!$H$362</f>
        <v>0</v>
      </c>
      <c r="BG343" s="485">
        <f>'8. Routing factors'!BG130*'7. Network costs'!$H$363</f>
        <v>0</v>
      </c>
      <c r="BH343" s="245"/>
      <c r="BI343" s="351">
        <f t="shared" si="56"/>
        <v>898979.5716378371</v>
      </c>
      <c r="BJ343" s="486">
        <f>'2. Traffic'!H219</f>
        <v>10.404</v>
      </c>
      <c r="BK343" s="487">
        <f t="shared" si="57"/>
        <v>8.6407109922898614E-2</v>
      </c>
    </row>
    <row r="344" spans="3:63">
      <c r="C344" s="256" t="str">
        <f t="shared" si="55"/>
        <v>S14</v>
      </c>
      <c r="D344" s="256" t="str">
        <f t="shared" si="55"/>
        <v>Изходящи MMS към други мрежи (MMS outgoing to other network)</v>
      </c>
      <c r="E344" s="485">
        <f>'8. Routing factors'!E131*'7. Network costs'!$H$309</f>
        <v>4256.3874863533001</v>
      </c>
      <c r="F344" s="485">
        <f>'8. Routing factors'!F131*'7. Network costs'!$H$310</f>
        <v>2837.648647965048</v>
      </c>
      <c r="G344" s="485">
        <f>'8. Routing factors'!G131*'7. Network costs'!$H$311</f>
        <v>5404.21397153015</v>
      </c>
      <c r="H344" s="485">
        <f>'8. Routing factors'!H131*'7. Network costs'!$H$312</f>
        <v>1600.3358570908572</v>
      </c>
      <c r="I344" s="485">
        <f>'8. Routing factors'!I131*'7. Network costs'!$H$313</f>
        <v>5409.0821342475101</v>
      </c>
      <c r="J344" s="485">
        <f>'8. Routing factors'!J131*'7. Network costs'!$H$314</f>
        <v>359.20182338551967</v>
      </c>
      <c r="K344" s="485">
        <f>'8. Routing factors'!K131*'7. Network costs'!$H$315</f>
        <v>185.74586416339065</v>
      </c>
      <c r="L344" s="485">
        <f>'8. Routing factors'!L131*'7. Network costs'!$H$316</f>
        <v>25.927174995939502</v>
      </c>
      <c r="M344" s="485">
        <f>'8. Routing factors'!M131*'7. Network costs'!$H$317</f>
        <v>777.815249878185</v>
      </c>
      <c r="N344" s="485">
        <f>'8. Routing factors'!N131*'7. Network costs'!$H$318</f>
        <v>0</v>
      </c>
      <c r="O344" s="485">
        <f>'8. Routing factors'!O131*'7. Network costs'!$H$319</f>
        <v>0</v>
      </c>
      <c r="P344" s="485">
        <f>'8. Routing factors'!P131*'7. Network costs'!$H$320</f>
        <v>819307.58080368373</v>
      </c>
      <c r="Q344" s="485">
        <f>'8. Routing factors'!Q131*'7. Network costs'!$H$321</f>
        <v>0</v>
      </c>
      <c r="R344" s="485">
        <f>'8. Routing factors'!R131*'7. Network costs'!$H$322</f>
        <v>138.27826664501069</v>
      </c>
      <c r="S344" s="485">
        <f>'8. Routing factors'!S131*'7. Network costs'!$H$323</f>
        <v>129.63587497969755</v>
      </c>
      <c r="T344" s="485">
        <f>'8. Routing factors'!T131*'7. Network costs'!$H$324</f>
        <v>7563.0786655370321</v>
      </c>
      <c r="U344" s="485">
        <f>'8. Routing factors'!U131*'7. Network costs'!$H$325</f>
        <v>580.15274291866433</v>
      </c>
      <c r="V344" s="485">
        <f>'8. Routing factors'!V131*'7. Network costs'!$H$326</f>
        <v>0</v>
      </c>
      <c r="W344" s="485">
        <f>'8. Routing factors'!W131*'7. Network costs'!$H$327</f>
        <v>1054.7817036410304</v>
      </c>
      <c r="X344" s="485">
        <f>'8. Routing factors'!X131*'7. Network costs'!$H$328</f>
        <v>0</v>
      </c>
      <c r="Y344" s="485">
        <f>'8. Routing factors'!Y131*'7. Network costs'!$H$329</f>
        <v>0</v>
      </c>
      <c r="Z344" s="485">
        <f>'8. Routing factors'!Z131*'7. Network costs'!$H$330</f>
        <v>0</v>
      </c>
      <c r="AA344" s="485">
        <f>'8. Routing factors'!AA131*'7. Network costs'!$H$331</f>
        <v>0</v>
      </c>
      <c r="AB344" s="485">
        <f>'8. Routing factors'!AB131*'7. Network costs'!$H$332</f>
        <v>382.82481378594224</v>
      </c>
      <c r="AC344" s="485">
        <f>'8. Routing factors'!AC131*'7. Network costs'!$H$333</f>
        <v>499.87916913378689</v>
      </c>
      <c r="AD344" s="485">
        <f>'8. Routing factors'!AD131*'7. Network costs'!$H$334</f>
        <v>0</v>
      </c>
      <c r="AE344" s="485">
        <f>'8. Routing factors'!AE131*'7. Network costs'!$H$335</f>
        <v>0</v>
      </c>
      <c r="AF344" s="485">
        <f>'8. Routing factors'!AF131*'7. Network costs'!$H$336</f>
        <v>0</v>
      </c>
      <c r="AG344" s="485">
        <f>'8. Routing factors'!AG131*'7. Network costs'!$H$337</f>
        <v>0</v>
      </c>
      <c r="AH344" s="485">
        <f>'8. Routing factors'!AH131*'7. Network costs'!$H$338</f>
        <v>0</v>
      </c>
      <c r="AI344" s="485">
        <f>'8. Routing factors'!AI131*'7. Network costs'!$H$339</f>
        <v>2133.6055071125347</v>
      </c>
      <c r="AJ344" s="485">
        <f>'8. Routing factors'!AJ131*'7. Network costs'!$H$340</f>
        <v>5794.6557536060509</v>
      </c>
      <c r="AK344" s="485">
        <f>'8. Routing factors'!AK131*'7. Network costs'!$H$341</f>
        <v>2090.592953406413</v>
      </c>
      <c r="AL344" s="485">
        <f>'8. Routing factors'!AL131*'7. Network costs'!$H$342</f>
        <v>694.56223509693211</v>
      </c>
      <c r="AM344" s="485">
        <f>'8. Routing factors'!AM131*'7. Network costs'!$H$343</f>
        <v>785.80217858745027</v>
      </c>
      <c r="AN344" s="485">
        <f>'8. Routing factors'!AN131*'7. Network costs'!$H$344</f>
        <v>1.3503939706346801</v>
      </c>
      <c r="AO344" s="485">
        <f>'8. Routing factors'!AO131*'7. Network costs'!$H$345</f>
        <v>0.66019260786584366</v>
      </c>
      <c r="AP344" s="485">
        <f>'8. Routing factors'!AP131*'7. Network costs'!$H$346</f>
        <v>0</v>
      </c>
      <c r="AQ344" s="485">
        <f>'8. Routing factors'!AQ131*'7. Network costs'!$H$347</f>
        <v>5689.7213953357368</v>
      </c>
      <c r="AR344" s="485">
        <f>'8. Routing factors'!AR131*'7. Network costs'!$H$348</f>
        <v>3.3009630393292189</v>
      </c>
      <c r="AS344" s="485">
        <f>'8. Routing factors'!AS131*'7. Network costs'!$H$349</f>
        <v>13.130542029069867</v>
      </c>
      <c r="AT344" s="485">
        <f>'8. Routing factors'!AT131*'7. Network costs'!$H$350</f>
        <v>3.6931573953581482</v>
      </c>
      <c r="AU344" s="485">
        <f>'8. Routing factors'!AU131*'7. Network costs'!$H$351</f>
        <v>0</v>
      </c>
      <c r="AV344" s="485">
        <f>'8. Routing factors'!AV131*'7. Network costs'!$H$352</f>
        <v>26.858270666395669</v>
      </c>
      <c r="AW344" s="485">
        <f>'8. Routing factors'!AW131*'7. Network costs'!$H$353</f>
        <v>0</v>
      </c>
      <c r="AX344" s="485">
        <f>'8. Routing factors'!AX131*'7. Network costs'!$H$354</f>
        <v>0</v>
      </c>
      <c r="AY344" s="485">
        <f>'8. Routing factors'!AY131*'7. Network costs'!$H$355</f>
        <v>0</v>
      </c>
      <c r="AZ344" s="485">
        <f>'8. Routing factors'!AZ131*'7. Network costs'!$H$356</f>
        <v>0</v>
      </c>
      <c r="BA344" s="485">
        <f>'8. Routing factors'!BA131*'7. Network costs'!$H$357</f>
        <v>0</v>
      </c>
      <c r="BB344" s="485">
        <f>'8. Routing factors'!BB131*'7. Network costs'!$H$358</f>
        <v>0</v>
      </c>
      <c r="BC344" s="485">
        <f>'8. Routing factors'!BC131*'7. Network costs'!$H$359</f>
        <v>0</v>
      </c>
      <c r="BD344" s="485">
        <f>'8. Routing factors'!BD131*'7. Network costs'!$H$360</f>
        <v>0</v>
      </c>
      <c r="BE344" s="485">
        <f>'8. Routing factors'!BE131*'7. Network costs'!$H$361</f>
        <v>0</v>
      </c>
      <c r="BF344" s="485">
        <f>'8. Routing factors'!BF131*'7. Network costs'!$H$362</f>
        <v>0</v>
      </c>
      <c r="BG344" s="485">
        <f>'8. Routing factors'!BG131*'7. Network costs'!$H$363</f>
        <v>0</v>
      </c>
      <c r="BH344" s="245"/>
      <c r="BI344" s="351">
        <f t="shared" si="56"/>
        <v>867750.5037927886</v>
      </c>
      <c r="BJ344" s="486">
        <f>'2. Traffic'!H220</f>
        <v>10.404</v>
      </c>
      <c r="BK344" s="487">
        <f t="shared" si="57"/>
        <v>8.3405469414916236E-2</v>
      </c>
    </row>
    <row r="345" spans="3:63">
      <c r="C345" s="256" t="str">
        <f t="shared" si="55"/>
        <v>S15</v>
      </c>
      <c r="D345" s="256" t="str">
        <f t="shared" si="55"/>
        <v>Входящи MMS от други мрежи (MMS incoming from other network)</v>
      </c>
      <c r="E345" s="485">
        <f>'8. Routing factors'!E132*'7. Network costs'!$H$309</f>
        <v>4256.3874863533001</v>
      </c>
      <c r="F345" s="485">
        <f>'8. Routing factors'!F132*'7. Network costs'!$H$310</f>
        <v>2837.648647965048</v>
      </c>
      <c r="G345" s="485">
        <f>'8. Routing factors'!G132*'7. Network costs'!$H$311</f>
        <v>5404.21397153015</v>
      </c>
      <c r="H345" s="485">
        <f>'8. Routing factors'!H132*'7. Network costs'!$H$312</f>
        <v>1600.3358570908572</v>
      </c>
      <c r="I345" s="485">
        <f>'8. Routing factors'!I132*'7. Network costs'!$H$313</f>
        <v>5409.0821342475101</v>
      </c>
      <c r="J345" s="485">
        <f>'8. Routing factors'!J132*'7. Network costs'!$H$314</f>
        <v>359.20182338551967</v>
      </c>
      <c r="K345" s="485">
        <f>'8. Routing factors'!K132*'7. Network costs'!$H$315</f>
        <v>185.74586416339065</v>
      </c>
      <c r="L345" s="485">
        <f>'8. Routing factors'!L132*'7. Network costs'!$H$316</f>
        <v>25.927174995939502</v>
      </c>
      <c r="M345" s="485">
        <f>'8. Routing factors'!M132*'7. Network costs'!$H$317</f>
        <v>777.815249878185</v>
      </c>
      <c r="N345" s="485">
        <f>'8. Routing factors'!N132*'7. Network costs'!$H$318</f>
        <v>0</v>
      </c>
      <c r="O345" s="485">
        <f>'8. Routing factors'!O132*'7. Network costs'!$H$319</f>
        <v>0</v>
      </c>
      <c r="P345" s="485">
        <f>'8. Routing factors'!P132*'7. Network costs'!$H$320</f>
        <v>819307.58080368373</v>
      </c>
      <c r="Q345" s="485">
        <f>'8. Routing factors'!Q132*'7. Network costs'!$H$321</f>
        <v>0</v>
      </c>
      <c r="R345" s="485">
        <f>'8. Routing factors'!R132*'7. Network costs'!$H$322</f>
        <v>138.27826664501069</v>
      </c>
      <c r="S345" s="485">
        <f>'8. Routing factors'!S132*'7. Network costs'!$H$323</f>
        <v>129.63587497969755</v>
      </c>
      <c r="T345" s="485">
        <f>'8. Routing factors'!T132*'7. Network costs'!$H$324</f>
        <v>7563.0786655370321</v>
      </c>
      <c r="U345" s="485">
        <f>'8. Routing factors'!U132*'7. Network costs'!$H$325</f>
        <v>0</v>
      </c>
      <c r="V345" s="485">
        <f>'8. Routing factors'!V132*'7. Network costs'!$H$326</f>
        <v>1562.5418221153323</v>
      </c>
      <c r="W345" s="485">
        <f>'8. Routing factors'!W132*'7. Network costs'!$H$327</f>
        <v>1054.7817036410304</v>
      </c>
      <c r="X345" s="485">
        <f>'8. Routing factors'!X132*'7. Network costs'!$H$328</f>
        <v>0</v>
      </c>
      <c r="Y345" s="485">
        <f>'8. Routing factors'!Y132*'7. Network costs'!$H$329</f>
        <v>0</v>
      </c>
      <c r="Z345" s="485">
        <f>'8. Routing factors'!Z132*'7. Network costs'!$H$330</f>
        <v>0</v>
      </c>
      <c r="AA345" s="485">
        <f>'8. Routing factors'!AA132*'7. Network costs'!$H$331</f>
        <v>0</v>
      </c>
      <c r="AB345" s="485">
        <f>'8. Routing factors'!AB132*'7. Network costs'!$H$332</f>
        <v>382.82481378594224</v>
      </c>
      <c r="AC345" s="485">
        <f>'8. Routing factors'!AC132*'7. Network costs'!$H$333</f>
        <v>499.87916913378689</v>
      </c>
      <c r="AD345" s="485">
        <f>'8. Routing factors'!AD132*'7. Network costs'!$H$334</f>
        <v>0</v>
      </c>
      <c r="AE345" s="485">
        <f>'8. Routing factors'!AE132*'7. Network costs'!$H$335</f>
        <v>0</v>
      </c>
      <c r="AF345" s="485">
        <f>'8. Routing factors'!AF132*'7. Network costs'!$H$336</f>
        <v>0</v>
      </c>
      <c r="AG345" s="485">
        <f>'8. Routing factors'!AG132*'7. Network costs'!$H$337</f>
        <v>0</v>
      </c>
      <c r="AH345" s="485">
        <f>'8. Routing factors'!AH132*'7. Network costs'!$H$338</f>
        <v>0</v>
      </c>
      <c r="AI345" s="485">
        <f>'8. Routing factors'!AI132*'7. Network costs'!$H$339</f>
        <v>2133.6055071125347</v>
      </c>
      <c r="AJ345" s="485">
        <f>'8. Routing factors'!AJ132*'7. Network costs'!$H$340</f>
        <v>5794.6557536060509</v>
      </c>
      <c r="AK345" s="485">
        <f>'8. Routing factors'!AK132*'7. Network costs'!$H$341</f>
        <v>2090.592953406413</v>
      </c>
      <c r="AL345" s="485">
        <f>'8. Routing factors'!AL132*'7. Network costs'!$H$342</f>
        <v>694.56223509693211</v>
      </c>
      <c r="AM345" s="485">
        <f>'8. Routing factors'!AM132*'7. Network costs'!$H$343</f>
        <v>785.80217858745027</v>
      </c>
      <c r="AN345" s="485">
        <f>'8. Routing factors'!AN132*'7. Network costs'!$H$344</f>
        <v>1.3503939706346801</v>
      </c>
      <c r="AO345" s="485">
        <f>'8. Routing factors'!AO132*'7. Network costs'!$H$345</f>
        <v>0.66019260786584366</v>
      </c>
      <c r="AP345" s="485">
        <f>'8. Routing factors'!AP132*'7. Network costs'!$H$346</f>
        <v>0</v>
      </c>
      <c r="AQ345" s="485">
        <f>'8. Routing factors'!AQ132*'7. Network costs'!$H$347</f>
        <v>5689.7213953357368</v>
      </c>
      <c r="AR345" s="485">
        <f>'8. Routing factors'!AR132*'7. Network costs'!$H$348</f>
        <v>3.3009630393292189</v>
      </c>
      <c r="AS345" s="485">
        <f>'8. Routing factors'!AS132*'7. Network costs'!$H$349</f>
        <v>13.130542029069867</v>
      </c>
      <c r="AT345" s="485">
        <f>'8. Routing factors'!AT132*'7. Network costs'!$H$350</f>
        <v>0</v>
      </c>
      <c r="AU345" s="485">
        <f>'8. Routing factors'!AU132*'7. Network costs'!$H$351</f>
        <v>2.7127869449455124</v>
      </c>
      <c r="AV345" s="485">
        <f>'8. Routing factors'!AV132*'7. Network costs'!$H$352</f>
        <v>26.858270666395669</v>
      </c>
      <c r="AW345" s="485">
        <f>'8. Routing factors'!AW132*'7. Network costs'!$H$353</f>
        <v>0</v>
      </c>
      <c r="AX345" s="485">
        <f>'8. Routing factors'!AX132*'7. Network costs'!$H$354</f>
        <v>0</v>
      </c>
      <c r="AY345" s="485">
        <f>'8. Routing factors'!AY132*'7. Network costs'!$H$355</f>
        <v>0</v>
      </c>
      <c r="AZ345" s="485">
        <f>'8. Routing factors'!AZ132*'7. Network costs'!$H$356</f>
        <v>0</v>
      </c>
      <c r="BA345" s="485">
        <f>'8. Routing factors'!BA132*'7. Network costs'!$H$357</f>
        <v>0</v>
      </c>
      <c r="BB345" s="485">
        <f>'8. Routing factors'!BB132*'7. Network costs'!$H$358</f>
        <v>0</v>
      </c>
      <c r="BC345" s="485">
        <f>'8. Routing factors'!BC132*'7. Network costs'!$H$359</f>
        <v>0</v>
      </c>
      <c r="BD345" s="485">
        <f>'8. Routing factors'!BD132*'7. Network costs'!$H$360</f>
        <v>0</v>
      </c>
      <c r="BE345" s="485">
        <f>'8. Routing factors'!BE132*'7. Network costs'!$H$361</f>
        <v>0</v>
      </c>
      <c r="BF345" s="485">
        <f>'8. Routing factors'!BF132*'7. Network costs'!$H$362</f>
        <v>0</v>
      </c>
      <c r="BG345" s="485">
        <f>'8. Routing factors'!BG132*'7. Network costs'!$H$363</f>
        <v>0</v>
      </c>
      <c r="BH345" s="245"/>
      <c r="BI345" s="351">
        <f t="shared" si="56"/>
        <v>868731.9125015348</v>
      </c>
      <c r="BJ345" s="486">
        <f>'2. Traffic'!H221</f>
        <v>10.404</v>
      </c>
      <c r="BK345" s="487">
        <f t="shared" si="57"/>
        <v>8.3499799356164445E-2</v>
      </c>
    </row>
    <row r="346" spans="3:63">
      <c r="C346" s="256" t="str">
        <f t="shared" si="55"/>
        <v>S16</v>
      </c>
      <c r="D346" s="256" t="str">
        <f t="shared" si="55"/>
        <v>SMS в мрежата (SMS on net)</v>
      </c>
      <c r="E346" s="485">
        <f>'8. Routing factors'!E133*'7. Network costs'!$H$309</f>
        <v>460.62359762996158</v>
      </c>
      <c r="F346" s="485">
        <f>'8. Routing factors'!F133*'7. Network costs'!$H$310</f>
        <v>307.08856588508502</v>
      </c>
      <c r="G346" s="485">
        <f>'8. Routing factors'!G133*'7. Network costs'!$H$311</f>
        <v>584.84066356962705</v>
      </c>
      <c r="H346" s="485">
        <f>'8. Routing factors'!H133*'7. Network costs'!$H$312</f>
        <v>173.18734778561736</v>
      </c>
      <c r="I346" s="485">
        <f>'8. Routing factors'!I133*'7. Network costs'!$H$313</f>
        <v>585.36749310098617</v>
      </c>
      <c r="J346" s="485">
        <f>'8. Routing factors'!J133*'7. Network costs'!$H$314</f>
        <v>38.872597171559875</v>
      </c>
      <c r="K346" s="485">
        <f>'8. Routing factors'!K133*'7. Network costs'!$H$315</f>
        <v>13.400867671649351</v>
      </c>
      <c r="L346" s="485">
        <f>'8. Routing factors'!L133*'7. Network costs'!$H$316</f>
        <v>1.4029113492722949</v>
      </c>
      <c r="M346" s="485">
        <f>'8. Routing factors'!M133*'7. Network costs'!$H$317</f>
        <v>42.087340478168841</v>
      </c>
      <c r="N346" s="485">
        <f>'8. Routing factors'!N133*'7. Network costs'!$H$318</f>
        <v>112736.72311858689</v>
      </c>
      <c r="O346" s="485">
        <f>'8. Routing factors'!O133*'7. Network costs'!$H$319</f>
        <v>150986.68274810741</v>
      </c>
      <c r="P346" s="485">
        <f>'8. Routing factors'!P133*'7. Network costs'!$H$320</f>
        <v>0</v>
      </c>
      <c r="Q346" s="485">
        <f>'8. Routing factors'!Q133*'7. Network costs'!$H$321</f>
        <v>0</v>
      </c>
      <c r="R346" s="485">
        <f>'8. Routing factors'!R133*'7. Network costs'!$H$322</f>
        <v>7.4821938627855733</v>
      </c>
      <c r="S346" s="485">
        <f>'8. Routing factors'!S133*'7. Network costs'!$H$323</f>
        <v>7.0145567463614755</v>
      </c>
      <c r="T346" s="485">
        <f>'8. Routing factors'!T133*'7. Network costs'!$H$324</f>
        <v>409.23582677182401</v>
      </c>
      <c r="U346" s="485">
        <f>'8. Routing factors'!U133*'7. Network costs'!$H$325</f>
        <v>31.391883900946127</v>
      </c>
      <c r="V346" s="485">
        <f>'8. Routing factors'!V133*'7. Network costs'!$H$326</f>
        <v>0</v>
      </c>
      <c r="W346" s="485">
        <f>'8. Routing factors'!W133*'7. Network costs'!$H$327</f>
        <v>0</v>
      </c>
      <c r="X346" s="485">
        <f>'8. Routing factors'!X133*'7. Network costs'!$H$328</f>
        <v>0</v>
      </c>
      <c r="Y346" s="485">
        <f>'8. Routing factors'!Y133*'7. Network costs'!$H$329</f>
        <v>0</v>
      </c>
      <c r="Z346" s="485">
        <f>'8. Routing factors'!Z133*'7. Network costs'!$H$330</f>
        <v>0</v>
      </c>
      <c r="AA346" s="485">
        <f>'8. Routing factors'!AA133*'7. Network costs'!$H$331</f>
        <v>0</v>
      </c>
      <c r="AB346" s="485">
        <f>'8. Routing factors'!AB133*'7. Network costs'!$H$332</f>
        <v>41.429062451074017</v>
      </c>
      <c r="AC346" s="485">
        <f>'8. Routing factors'!AC133*'7. Network costs'!$H$333</f>
        <v>54.096611740571362</v>
      </c>
      <c r="AD346" s="485">
        <f>'8. Routing factors'!AD133*'7. Network costs'!$H$334</f>
        <v>0</v>
      </c>
      <c r="AE346" s="485">
        <f>'8. Routing factors'!AE133*'7. Network costs'!$H$335</f>
        <v>0</v>
      </c>
      <c r="AF346" s="485">
        <f>'8. Routing factors'!AF133*'7. Network costs'!$H$336</f>
        <v>0</v>
      </c>
      <c r="AG346" s="485">
        <f>'8. Routing factors'!AG133*'7. Network costs'!$H$337</f>
        <v>0</v>
      </c>
      <c r="AH346" s="485">
        <f>'8. Routing factors'!AH133*'7. Network costs'!$H$338</f>
        <v>0</v>
      </c>
      <c r="AI346" s="485">
        <f>'8. Routing factors'!AI133*'7. Network costs'!$H$339</f>
        <v>230.89745653098146</v>
      </c>
      <c r="AJ346" s="485">
        <f>'8. Routing factors'!AJ133*'7. Network costs'!$H$340</f>
        <v>627.09402957577038</v>
      </c>
      <c r="AK346" s="485">
        <f>'8. Routing factors'!AK133*'7. Network costs'!$H$341</f>
        <v>226.24266481032905</v>
      </c>
      <c r="AL346" s="485">
        <f>'8. Routing factors'!AL133*'7. Network costs'!$H$342</f>
        <v>75.165091649670401</v>
      </c>
      <c r="AM346" s="485">
        <f>'8. Routing factors'!AM133*'7. Network costs'!$H$343</f>
        <v>85.039021397115491</v>
      </c>
      <c r="AN346" s="485">
        <f>'8. Routing factors'!AN133*'7. Network costs'!$H$344</f>
        <v>7.3069396403154949E-2</v>
      </c>
      <c r="AO346" s="485">
        <f>'8. Routing factors'!AO133*'7. Network costs'!$H$345</f>
        <v>3.5722816019320196E-2</v>
      </c>
      <c r="AP346" s="485">
        <f>'8. Routing factors'!AP133*'7. Network costs'!$H$346</f>
        <v>1957.2641599954934</v>
      </c>
      <c r="AQ346" s="485">
        <f>'8. Routing factors'!AQ133*'7. Network costs'!$H$347</f>
        <v>0</v>
      </c>
      <c r="AR346" s="485">
        <f>'8. Routing factors'!AR133*'7. Network costs'!$H$348</f>
        <v>0.17861408009660101</v>
      </c>
      <c r="AS346" s="485">
        <f>'8. Routing factors'!AS133*'7. Network costs'!$H$349</f>
        <v>0.71048953222107392</v>
      </c>
      <c r="AT346" s="485">
        <f>'8. Routing factors'!AT133*'7. Network costs'!$H$350</f>
        <v>0.19983559432943565</v>
      </c>
      <c r="AU346" s="485">
        <f>'8. Routing factors'!AU133*'7. Network costs'!$H$351</f>
        <v>0</v>
      </c>
      <c r="AV346" s="485">
        <f>'8. Routing factors'!AV133*'7. Network costs'!$H$352</f>
        <v>0</v>
      </c>
      <c r="AW346" s="485">
        <f>'8. Routing factors'!AW133*'7. Network costs'!$H$353</f>
        <v>0</v>
      </c>
      <c r="AX346" s="485">
        <f>'8. Routing factors'!AX133*'7. Network costs'!$H$354</f>
        <v>0</v>
      </c>
      <c r="AY346" s="485">
        <f>'8. Routing factors'!AY133*'7. Network costs'!$H$355</f>
        <v>0</v>
      </c>
      <c r="AZ346" s="485">
        <f>'8. Routing factors'!AZ133*'7. Network costs'!$H$356</f>
        <v>0</v>
      </c>
      <c r="BA346" s="485">
        <f>'8. Routing factors'!BA133*'7. Network costs'!$H$357</f>
        <v>0</v>
      </c>
      <c r="BB346" s="485">
        <f>'8. Routing factors'!BB133*'7. Network costs'!$H$358</f>
        <v>0</v>
      </c>
      <c r="BC346" s="485">
        <f>'8. Routing factors'!BC133*'7. Network costs'!$H$359</f>
        <v>0</v>
      </c>
      <c r="BD346" s="485">
        <f>'8. Routing factors'!BD133*'7. Network costs'!$H$360</f>
        <v>0</v>
      </c>
      <c r="BE346" s="485">
        <f>'8. Routing factors'!BE133*'7. Network costs'!$H$361</f>
        <v>0</v>
      </c>
      <c r="BF346" s="485">
        <f>'8. Routing factors'!BF133*'7. Network costs'!$H$362</f>
        <v>0</v>
      </c>
      <c r="BG346" s="485">
        <f>'8. Routing factors'!BG133*'7. Network costs'!$H$363</f>
        <v>0</v>
      </c>
      <c r="BH346" s="245"/>
      <c r="BI346" s="351">
        <f t="shared" si="56"/>
        <v>269683.82754218829</v>
      </c>
      <c r="BJ346" s="486">
        <f>'2. Traffic'!H222</f>
        <v>312.12</v>
      </c>
      <c r="BK346" s="487">
        <f t="shared" si="57"/>
        <v>8.640389194610672E-4</v>
      </c>
    </row>
    <row r="347" spans="3:63">
      <c r="C347" s="256" t="str">
        <f t="shared" si="55"/>
        <v>S17</v>
      </c>
      <c r="D347" s="256" t="str">
        <f t="shared" si="55"/>
        <v>Изходящи SMS към други мрежи (SMS outgoing to other network)</v>
      </c>
      <c r="E347" s="485">
        <f>'8. Routing factors'!E134*'7. Network costs'!$H$309</f>
        <v>76.770599604993606</v>
      </c>
      <c r="F347" s="485">
        <f>'8. Routing factors'!F134*'7. Network costs'!$H$310</f>
        <v>51.181427647514177</v>
      </c>
      <c r="G347" s="485">
        <f>'8. Routing factors'!G134*'7. Network costs'!$H$311</f>
        <v>97.473443928271166</v>
      </c>
      <c r="H347" s="485">
        <f>'8. Routing factors'!H134*'7. Network costs'!$H$312</f>
        <v>28.864557964269565</v>
      </c>
      <c r="I347" s="485">
        <f>'8. Routing factors'!I134*'7. Network costs'!$H$313</f>
        <v>97.561248850164361</v>
      </c>
      <c r="J347" s="485">
        <f>'8. Routing factors'!J134*'7. Network costs'!$H$314</f>
        <v>6.47876619525998</v>
      </c>
      <c r="K347" s="485">
        <f>'8. Routing factors'!K134*'7. Network costs'!$H$315</f>
        <v>3.3502169179123382</v>
      </c>
      <c r="L347" s="485">
        <f>'8. Routing factors'!L134*'7. Network costs'!$H$316</f>
        <v>0.46763711642409833</v>
      </c>
      <c r="M347" s="485">
        <f>'8. Routing factors'!M134*'7. Network costs'!$H$317</f>
        <v>14.029113492722949</v>
      </c>
      <c r="N347" s="485">
        <f>'8. Routing factors'!N134*'7. Network costs'!$H$318</f>
        <v>37578.907706195634</v>
      </c>
      <c r="O347" s="485">
        <f>'8. Routing factors'!O134*'7. Network costs'!$H$319</f>
        <v>50328.89424936915</v>
      </c>
      <c r="P347" s="485">
        <f>'8. Routing factors'!P134*'7. Network costs'!$H$320</f>
        <v>0</v>
      </c>
      <c r="Q347" s="485">
        <f>'8. Routing factors'!Q134*'7. Network costs'!$H$321</f>
        <v>0</v>
      </c>
      <c r="R347" s="485">
        <f>'8. Routing factors'!R134*'7. Network costs'!$H$322</f>
        <v>2.4940646209285249</v>
      </c>
      <c r="S347" s="485">
        <f>'8. Routing factors'!S134*'7. Network costs'!$H$323</f>
        <v>2.3381855821204924</v>
      </c>
      <c r="T347" s="485">
        <f>'8. Routing factors'!T134*'7. Network costs'!$H$324</f>
        <v>136.41194225727469</v>
      </c>
      <c r="U347" s="485">
        <f>'8. Routing factors'!U134*'7. Network costs'!$H$325</f>
        <v>10.463961300315377</v>
      </c>
      <c r="V347" s="485">
        <f>'8. Routing factors'!V134*'7. Network costs'!$H$326</f>
        <v>0</v>
      </c>
      <c r="W347" s="485">
        <f>'8. Routing factors'!W134*'7. Network costs'!$H$327</f>
        <v>19.024636290873911</v>
      </c>
      <c r="X347" s="485">
        <f>'8. Routing factors'!X134*'7. Network costs'!$H$328</f>
        <v>0</v>
      </c>
      <c r="Y347" s="485">
        <f>'8. Routing factors'!Y134*'7. Network costs'!$H$329</f>
        <v>0</v>
      </c>
      <c r="Z347" s="485">
        <f>'8. Routing factors'!Z134*'7. Network costs'!$H$330</f>
        <v>0</v>
      </c>
      <c r="AA347" s="485">
        <f>'8. Routing factors'!AA134*'7. Network costs'!$H$331</f>
        <v>0</v>
      </c>
      <c r="AB347" s="485">
        <f>'8. Routing factors'!AB134*'7. Network costs'!$H$332</f>
        <v>6.9048437418456698</v>
      </c>
      <c r="AC347" s="485">
        <f>'8. Routing factors'!AC134*'7. Network costs'!$H$333</f>
        <v>9.0161019567618954</v>
      </c>
      <c r="AD347" s="485">
        <f>'8. Routing factors'!AD134*'7. Network costs'!$H$334</f>
        <v>0</v>
      </c>
      <c r="AE347" s="485">
        <f>'8. Routing factors'!AE134*'7. Network costs'!$H$335</f>
        <v>0</v>
      </c>
      <c r="AF347" s="485">
        <f>'8. Routing factors'!AF134*'7. Network costs'!$H$336</f>
        <v>0</v>
      </c>
      <c r="AG347" s="485">
        <f>'8. Routing factors'!AG134*'7. Network costs'!$H$337</f>
        <v>0</v>
      </c>
      <c r="AH347" s="485">
        <f>'8. Routing factors'!AH134*'7. Network costs'!$H$338</f>
        <v>0</v>
      </c>
      <c r="AI347" s="485">
        <f>'8. Routing factors'!AI134*'7. Network costs'!$H$339</f>
        <v>38.482909421830243</v>
      </c>
      <c r="AJ347" s="485">
        <f>'8. Routing factors'!AJ134*'7. Network costs'!$H$340</f>
        <v>104.51567159596173</v>
      </c>
      <c r="AK347" s="485">
        <f>'8. Routing factors'!AK134*'7. Network costs'!$H$341</f>
        <v>37.707110801721512</v>
      </c>
      <c r="AL347" s="485">
        <f>'8. Routing factors'!AL134*'7. Network costs'!$H$342</f>
        <v>12.527515274945069</v>
      </c>
      <c r="AM347" s="485">
        <f>'8. Routing factors'!AM134*'7. Network costs'!$H$343</f>
        <v>14.173170232852584</v>
      </c>
      <c r="AN347" s="485">
        <f>'8. Routing factors'!AN134*'7. Network costs'!$H$344</f>
        <v>2.435646546771832E-2</v>
      </c>
      <c r="AO347" s="485">
        <f>'8. Routing factors'!AO134*'7. Network costs'!$H$345</f>
        <v>1.1907605339773402E-2</v>
      </c>
      <c r="AP347" s="485">
        <f>'8. Routing factors'!AP134*'7. Network costs'!$H$346</f>
        <v>652.4213866651645</v>
      </c>
      <c r="AQ347" s="485">
        <f>'8. Routing factors'!AQ134*'7. Network costs'!$H$347</f>
        <v>0</v>
      </c>
      <c r="AR347" s="485">
        <f>'8. Routing factors'!AR134*'7. Network costs'!$H$348</f>
        <v>5.9538026698867014E-2</v>
      </c>
      <c r="AS347" s="485">
        <f>'8. Routing factors'!AS134*'7. Network costs'!$H$349</f>
        <v>0.23682984407369134</v>
      </c>
      <c r="AT347" s="485">
        <f>'8. Routing factors'!AT134*'7. Network costs'!$H$350</f>
        <v>6.6611864776478555E-2</v>
      </c>
      <c r="AU347" s="485">
        <f>'8. Routing factors'!AU134*'7. Network costs'!$H$351</f>
        <v>0</v>
      </c>
      <c r="AV347" s="485">
        <f>'8. Routing factors'!AV134*'7. Network costs'!$H$352</f>
        <v>0.48443088182720434</v>
      </c>
      <c r="AW347" s="485">
        <f>'8. Routing factors'!AW134*'7. Network costs'!$H$353</f>
        <v>0</v>
      </c>
      <c r="AX347" s="485">
        <f>'8. Routing factors'!AX134*'7. Network costs'!$H$354</f>
        <v>0</v>
      </c>
      <c r="AY347" s="485">
        <f>'8. Routing factors'!AY134*'7. Network costs'!$H$355</f>
        <v>0</v>
      </c>
      <c r="AZ347" s="485">
        <f>'8. Routing factors'!AZ134*'7. Network costs'!$H$356</f>
        <v>0</v>
      </c>
      <c r="BA347" s="485">
        <f>'8. Routing factors'!BA134*'7. Network costs'!$H$357</f>
        <v>0</v>
      </c>
      <c r="BB347" s="485">
        <f>'8. Routing factors'!BB134*'7. Network costs'!$H$358</f>
        <v>0</v>
      </c>
      <c r="BC347" s="485">
        <f>'8. Routing factors'!BC134*'7. Network costs'!$H$359</f>
        <v>0</v>
      </c>
      <c r="BD347" s="485">
        <f>'8. Routing factors'!BD134*'7. Network costs'!$H$360</f>
        <v>0</v>
      </c>
      <c r="BE347" s="485">
        <f>'8. Routing factors'!BE134*'7. Network costs'!$H$361</f>
        <v>0</v>
      </c>
      <c r="BF347" s="485">
        <f>'8. Routing factors'!BF134*'7. Network costs'!$H$362</f>
        <v>0</v>
      </c>
      <c r="BG347" s="485">
        <f>'8. Routing factors'!BG134*'7. Network costs'!$H$363</f>
        <v>0</v>
      </c>
      <c r="BH347" s="245"/>
      <c r="BI347" s="351">
        <f t="shared" si="56"/>
        <v>89331.344141713082</v>
      </c>
      <c r="BJ347" s="486">
        <f>'2. Traffic'!H223</f>
        <v>104.04</v>
      </c>
      <c r="BK347" s="487">
        <f t="shared" si="57"/>
        <v>8.5862499175041399E-4</v>
      </c>
    </row>
    <row r="348" spans="3:63">
      <c r="C348" s="256" t="str">
        <f t="shared" si="55"/>
        <v>S18</v>
      </c>
      <c r="D348" s="256" t="str">
        <f t="shared" si="55"/>
        <v>Входящи SMS от други мрежи (SMS incoming from other network)</v>
      </c>
      <c r="E348" s="485">
        <f>'8. Routing factors'!E135*'7. Network costs'!$H$309</f>
        <v>38.385299802496803</v>
      </c>
      <c r="F348" s="485">
        <f>'8. Routing factors'!F135*'7. Network costs'!$H$310</f>
        <v>25.590713823757088</v>
      </c>
      <c r="G348" s="485">
        <f>'8. Routing factors'!G135*'7. Network costs'!$H$311</f>
        <v>48.736721964135583</v>
      </c>
      <c r="H348" s="485">
        <f>'8. Routing factors'!H135*'7. Network costs'!$H$312</f>
        <v>14.432278982134783</v>
      </c>
      <c r="I348" s="485">
        <f>'8. Routing factors'!I135*'7. Network costs'!$H$313</f>
        <v>48.780624425082181</v>
      </c>
      <c r="J348" s="485">
        <f>'8. Routing factors'!J135*'7. Network costs'!$H$314</f>
        <v>3.23938309762999</v>
      </c>
      <c r="K348" s="485">
        <f>'8. Routing factors'!K135*'7. Network costs'!$H$315</f>
        <v>1.6751084589561691</v>
      </c>
      <c r="L348" s="485">
        <f>'8. Routing factors'!L135*'7. Network costs'!$H$316</f>
        <v>0.23381855821204917</v>
      </c>
      <c r="M348" s="485">
        <f>'8. Routing factors'!M135*'7. Network costs'!$H$317</f>
        <v>7.0145567463614746</v>
      </c>
      <c r="N348" s="485">
        <f>'8. Routing factors'!N135*'7. Network costs'!$H$318</f>
        <v>18789.453853097817</v>
      </c>
      <c r="O348" s="485">
        <f>'8. Routing factors'!O135*'7. Network costs'!$H$319</f>
        <v>25164.447124684575</v>
      </c>
      <c r="P348" s="485">
        <f>'8. Routing factors'!P135*'7. Network costs'!$H$320</f>
        <v>0</v>
      </c>
      <c r="Q348" s="485">
        <f>'8. Routing factors'!Q135*'7. Network costs'!$H$321</f>
        <v>0</v>
      </c>
      <c r="R348" s="485">
        <f>'8. Routing factors'!R135*'7. Network costs'!$H$322</f>
        <v>1.2470323104642624</v>
      </c>
      <c r="S348" s="485">
        <f>'8. Routing factors'!S135*'7. Network costs'!$H$323</f>
        <v>1.1690927910602462</v>
      </c>
      <c r="T348" s="485">
        <f>'8. Routing factors'!T135*'7. Network costs'!$H$324</f>
        <v>68.205971128637344</v>
      </c>
      <c r="U348" s="485">
        <f>'8. Routing factors'!U135*'7. Network costs'!$H$325</f>
        <v>0</v>
      </c>
      <c r="V348" s="485">
        <f>'8. Routing factors'!V135*'7. Network costs'!$H$326</f>
        <v>14.09144174212013</v>
      </c>
      <c r="W348" s="485">
        <f>'8. Routing factors'!W135*'7. Network costs'!$H$327</f>
        <v>9.5123181454369554</v>
      </c>
      <c r="X348" s="485">
        <f>'8. Routing factors'!X135*'7. Network costs'!$H$328</f>
        <v>0</v>
      </c>
      <c r="Y348" s="485">
        <f>'8. Routing factors'!Y135*'7. Network costs'!$H$329</f>
        <v>0</v>
      </c>
      <c r="Z348" s="485">
        <f>'8. Routing factors'!Z135*'7. Network costs'!$H$330</f>
        <v>0</v>
      </c>
      <c r="AA348" s="485">
        <f>'8. Routing factors'!AA135*'7. Network costs'!$H$331</f>
        <v>0</v>
      </c>
      <c r="AB348" s="485">
        <f>'8. Routing factors'!AB135*'7. Network costs'!$H$332</f>
        <v>3.4524218709228349</v>
      </c>
      <c r="AC348" s="485">
        <f>'8. Routing factors'!AC135*'7. Network costs'!$H$333</f>
        <v>4.5080509783809477</v>
      </c>
      <c r="AD348" s="485">
        <f>'8. Routing factors'!AD135*'7. Network costs'!$H$334</f>
        <v>0</v>
      </c>
      <c r="AE348" s="485">
        <f>'8. Routing factors'!AE135*'7. Network costs'!$H$335</f>
        <v>0</v>
      </c>
      <c r="AF348" s="485">
        <f>'8. Routing factors'!AF135*'7. Network costs'!$H$336</f>
        <v>0</v>
      </c>
      <c r="AG348" s="485">
        <f>'8. Routing factors'!AG135*'7. Network costs'!$H$337</f>
        <v>0</v>
      </c>
      <c r="AH348" s="485">
        <f>'8. Routing factors'!AH135*'7. Network costs'!$H$338</f>
        <v>0</v>
      </c>
      <c r="AI348" s="485">
        <f>'8. Routing factors'!AI135*'7. Network costs'!$H$339</f>
        <v>19.241454710915121</v>
      </c>
      <c r="AJ348" s="485">
        <f>'8. Routing factors'!AJ135*'7. Network costs'!$H$340</f>
        <v>52.257835797980867</v>
      </c>
      <c r="AK348" s="485">
        <f>'8. Routing factors'!AK135*'7. Network costs'!$H$341</f>
        <v>18.853555400860756</v>
      </c>
      <c r="AL348" s="485">
        <f>'8. Routing factors'!AL135*'7. Network costs'!$H$342</f>
        <v>6.2637576374725343</v>
      </c>
      <c r="AM348" s="485">
        <f>'8. Routing factors'!AM135*'7. Network costs'!$H$343</f>
        <v>7.0865851164262921</v>
      </c>
      <c r="AN348" s="485">
        <f>'8. Routing factors'!AN135*'7. Network costs'!$H$344</f>
        <v>1.217823273385916E-2</v>
      </c>
      <c r="AO348" s="485">
        <f>'8. Routing factors'!AO135*'7. Network costs'!$H$345</f>
        <v>5.953802669886701E-3</v>
      </c>
      <c r="AP348" s="485">
        <f>'8. Routing factors'!AP135*'7. Network costs'!$H$346</f>
        <v>326.21069333258225</v>
      </c>
      <c r="AQ348" s="485">
        <f>'8. Routing factors'!AQ135*'7. Network costs'!$H$347</f>
        <v>0</v>
      </c>
      <c r="AR348" s="485">
        <f>'8. Routing factors'!AR135*'7. Network costs'!$H$348</f>
        <v>2.9769013349433507E-2</v>
      </c>
      <c r="AS348" s="485">
        <f>'8. Routing factors'!AS135*'7. Network costs'!$H$349</f>
        <v>0.11841492203684567</v>
      </c>
      <c r="AT348" s="485">
        <f>'8. Routing factors'!AT135*'7. Network costs'!$H$350</f>
        <v>0</v>
      </c>
      <c r="AU348" s="485">
        <f>'8. Routing factors'!AU135*'7. Network costs'!$H$351</f>
        <v>2.4464675858552581E-2</v>
      </c>
      <c r="AV348" s="485">
        <f>'8. Routing factors'!AV135*'7. Network costs'!$H$352</f>
        <v>0.24221544091360217</v>
      </c>
      <c r="AW348" s="485">
        <f>'8. Routing factors'!AW135*'7. Network costs'!$H$353</f>
        <v>0</v>
      </c>
      <c r="AX348" s="485">
        <f>'8. Routing factors'!AX135*'7. Network costs'!$H$354</f>
        <v>0</v>
      </c>
      <c r="AY348" s="485">
        <f>'8. Routing factors'!AY135*'7. Network costs'!$H$355</f>
        <v>0</v>
      </c>
      <c r="AZ348" s="485">
        <f>'8. Routing factors'!AZ135*'7. Network costs'!$H$356</f>
        <v>0</v>
      </c>
      <c r="BA348" s="485">
        <f>'8. Routing factors'!BA135*'7. Network costs'!$H$357</f>
        <v>0</v>
      </c>
      <c r="BB348" s="485">
        <f>'8. Routing factors'!BB135*'7. Network costs'!$H$358</f>
        <v>0</v>
      </c>
      <c r="BC348" s="485">
        <f>'8. Routing factors'!BC135*'7. Network costs'!$H$359</f>
        <v>0</v>
      </c>
      <c r="BD348" s="485">
        <f>'8. Routing factors'!BD135*'7. Network costs'!$H$360</f>
        <v>0</v>
      </c>
      <c r="BE348" s="485">
        <f>'8. Routing factors'!BE135*'7. Network costs'!$H$361</f>
        <v>0</v>
      </c>
      <c r="BF348" s="485">
        <f>'8. Routing factors'!BF135*'7. Network costs'!$H$362</f>
        <v>0</v>
      </c>
      <c r="BG348" s="485">
        <f>'8. Routing factors'!BG135*'7. Network costs'!$H$363</f>
        <v>0</v>
      </c>
      <c r="BH348" s="245"/>
      <c r="BI348" s="351">
        <f t="shared" si="56"/>
        <v>44674.522690691978</v>
      </c>
      <c r="BJ348" s="486">
        <f>'2. Traffic'!H224</f>
        <v>52.02</v>
      </c>
      <c r="BK348" s="487">
        <f t="shared" si="57"/>
        <v>8.5879513054002256E-4</v>
      </c>
    </row>
    <row r="349" spans="3:63">
      <c r="C349" s="256" t="str">
        <f t="shared" si="55"/>
        <v>S19</v>
      </c>
      <c r="D349" s="256" t="str">
        <f t="shared" si="55"/>
        <v>Пренос на данни (Data services)</v>
      </c>
      <c r="E349" s="485">
        <f>'8. Routing factors'!E136*'7. Network costs'!$H$309</f>
        <v>0</v>
      </c>
      <c r="F349" s="485">
        <f>'8. Routing factors'!F136*'7. Network costs'!$H$310</f>
        <v>2495226.7602506517</v>
      </c>
      <c r="G349" s="485">
        <f>'8. Routing factors'!G136*'7. Network costs'!$H$311</f>
        <v>0</v>
      </c>
      <c r="H349" s="485">
        <f>'8. Routing factors'!H136*'7. Network costs'!$H$312</f>
        <v>1407221.7358077075</v>
      </c>
      <c r="I349" s="485">
        <f>'8. Routing factors'!I136*'7. Network costs'!$H$313</f>
        <v>0</v>
      </c>
      <c r="J349" s="485">
        <f>'8. Routing factors'!J136*'7. Network costs'!$H$314</f>
        <v>315856.58171075198</v>
      </c>
      <c r="K349" s="485">
        <f>'8. Routing factors'!K136*'7. Network costs'!$H$315</f>
        <v>108887.8171953499</v>
      </c>
      <c r="L349" s="485">
        <f>'8. Routing factors'!L136*'7. Network costs'!$H$316</f>
        <v>22798.51697424335</v>
      </c>
      <c r="M349" s="485">
        <f>'8. Routing factors'!M136*'7. Network costs'!$H$317</f>
        <v>683955.50922730041</v>
      </c>
      <c r="N349" s="485">
        <f>'8. Routing factors'!N136*'7. Network costs'!$H$318</f>
        <v>0</v>
      </c>
      <c r="O349" s="485">
        <f>'8. Routing factors'!O136*'7. Network costs'!$H$319</f>
        <v>0</v>
      </c>
      <c r="P349" s="485">
        <f>'8. Routing factors'!P136*'7. Network costs'!$H$320</f>
        <v>0</v>
      </c>
      <c r="Q349" s="485">
        <f>'8. Routing factors'!Q136*'7. Network costs'!$H$321</f>
        <v>0</v>
      </c>
      <c r="R349" s="485">
        <f>'8. Routing factors'!R136*'7. Network costs'!$H$322</f>
        <v>121592.09052929787</v>
      </c>
      <c r="S349" s="485">
        <f>'8. Routing factors'!S136*'7. Network costs'!$H$323</f>
        <v>113992.58487121678</v>
      </c>
      <c r="T349" s="485">
        <f>'8. Routing factors'!T136*'7. Network costs'!$H$324</f>
        <v>6650434.4326286158</v>
      </c>
      <c r="U349" s="485">
        <f>'8. Routing factors'!U136*'7. Network costs'!$H$325</f>
        <v>510145.13378941006</v>
      </c>
      <c r="V349" s="485">
        <f>'8. Routing factors'!V136*'7. Network costs'!$H$326</f>
        <v>0</v>
      </c>
      <c r="W349" s="485">
        <f>'8. Routing factors'!W136*'7. Network costs'!$H$327</f>
        <v>0</v>
      </c>
      <c r="X349" s="485">
        <f>'8. Routing factors'!X136*'7. Network costs'!$H$328</f>
        <v>0</v>
      </c>
      <c r="Y349" s="485">
        <f>'8. Routing factors'!Y136*'7. Network costs'!$H$329</f>
        <v>663964.57573931606</v>
      </c>
      <c r="Z349" s="485">
        <f>'8. Routing factors'!Z136*'7. Network costs'!$H$330</f>
        <v>344114.59099696507</v>
      </c>
      <c r="AA349" s="485">
        <f>'8. Routing factors'!AA136*'7. Network costs'!$H$331</f>
        <v>666206.44722453156</v>
      </c>
      <c r="AB349" s="485">
        <f>'8. Routing factors'!AB136*'7. Network costs'!$H$332</f>
        <v>336628.96233882912</v>
      </c>
      <c r="AC349" s="485">
        <f>'8. Routing factors'!AC136*'7. Network costs'!$H$333</f>
        <v>439558.25207922288</v>
      </c>
      <c r="AD349" s="485">
        <f>'8. Routing factors'!AD136*'7. Network costs'!$H$334</f>
        <v>0</v>
      </c>
      <c r="AE349" s="485">
        <f>'8. Routing factors'!AE136*'7. Network costs'!$H$335</f>
        <v>0</v>
      </c>
      <c r="AF349" s="485">
        <f>'8. Routing factors'!AF136*'7. Network costs'!$H$336</f>
        <v>0</v>
      </c>
      <c r="AG349" s="485">
        <f>'8. Routing factors'!AG136*'7. Network costs'!$H$337</f>
        <v>0</v>
      </c>
      <c r="AH349" s="485">
        <f>'8. Routing factors'!AH136*'7. Network costs'!$H$338</f>
        <v>0</v>
      </c>
      <c r="AI349" s="485">
        <f>'8. Routing factors'!AI136*'7. Network costs'!$H$339</f>
        <v>0</v>
      </c>
      <c r="AJ349" s="485">
        <f>'8. Routing factors'!AJ136*'7. Network costs'!$H$340</f>
        <v>5095408.8742477456</v>
      </c>
      <c r="AK349" s="485">
        <f>'8. Routing factors'!AK136*'7. Network costs'!$H$341</f>
        <v>0</v>
      </c>
      <c r="AL349" s="485">
        <f>'8. Routing factors'!AL136*'7. Network costs'!$H$342</f>
        <v>610748.71863231331</v>
      </c>
      <c r="AM349" s="485">
        <f>'8. Routing factors'!AM136*'7. Network costs'!$H$343</f>
        <v>0</v>
      </c>
      <c r="AN349" s="485">
        <f>'8. Routing factors'!AN136*'7. Network costs'!$H$344</f>
        <v>1187.4405856500846</v>
      </c>
      <c r="AO349" s="485">
        <f>'8. Routing factors'!AO136*'7. Network costs'!$H$345</f>
        <v>580.52650854004128</v>
      </c>
      <c r="AP349" s="485">
        <f>'8. Routing factors'!AP136*'7. Network costs'!$H$346</f>
        <v>0</v>
      </c>
      <c r="AQ349" s="485">
        <f>'8. Routing factors'!AQ136*'7. Network costs'!$H$347</f>
        <v>0</v>
      </c>
      <c r="AR349" s="485">
        <f>'8. Routing factors'!AR136*'7. Network costs'!$H$348</f>
        <v>2902.6325427002071</v>
      </c>
      <c r="AS349" s="485">
        <f>'8. Routing factors'!AS136*'7. Network costs'!$H$349</f>
        <v>11546.066448722153</v>
      </c>
      <c r="AT349" s="485">
        <f>'8. Routing factors'!AT136*'7. Network costs'!$H$350</f>
        <v>3247.5004152905803</v>
      </c>
      <c r="AU349" s="485">
        <f>'8. Routing factors'!AU136*'7. Network costs'!$H$351</f>
        <v>0</v>
      </c>
      <c r="AV349" s="485">
        <f>'8. Routing factors'!AV136*'7. Network costs'!$H$352</f>
        <v>0</v>
      </c>
      <c r="AW349" s="485">
        <f>'8. Routing factors'!AW136*'7. Network costs'!$H$353</f>
        <v>0</v>
      </c>
      <c r="AX349" s="485">
        <f>'8. Routing factors'!AX136*'7. Network costs'!$H$354</f>
        <v>2965.7071263712869</v>
      </c>
      <c r="AY349" s="485">
        <f>'8. Routing factors'!AY136*'7. Network costs'!$H$355</f>
        <v>0</v>
      </c>
      <c r="AZ349" s="485">
        <f>'8. Routing factors'!AZ136*'7. Network costs'!$H$356</f>
        <v>0</v>
      </c>
      <c r="BA349" s="485">
        <f>'8. Routing factors'!BA136*'7. Network costs'!$H$357</f>
        <v>0</v>
      </c>
      <c r="BB349" s="485">
        <f>'8. Routing factors'!BB136*'7. Network costs'!$H$358</f>
        <v>0</v>
      </c>
      <c r="BC349" s="485">
        <f>'8. Routing factors'!BC136*'7. Network costs'!$H$359</f>
        <v>0</v>
      </c>
      <c r="BD349" s="485">
        <f>'8. Routing factors'!BD136*'7. Network costs'!$H$360</f>
        <v>0</v>
      </c>
      <c r="BE349" s="485">
        <f>'8. Routing factors'!BE136*'7. Network costs'!$H$361</f>
        <v>0</v>
      </c>
      <c r="BF349" s="485">
        <f>'8. Routing factors'!BF136*'7. Network costs'!$H$362</f>
        <v>0</v>
      </c>
      <c r="BG349" s="485">
        <f>'8. Routing factors'!BG136*'7. Network costs'!$H$363</f>
        <v>0</v>
      </c>
      <c r="BH349" s="245"/>
      <c r="BI349" s="351">
        <f t="shared" si="56"/>
        <v>20609171.457870744</v>
      </c>
      <c r="BJ349" s="486">
        <f>'2. Traffic'!H225</f>
        <v>5202</v>
      </c>
      <c r="BK349" s="487">
        <f t="shared" si="57"/>
        <v>3.9617784424972593E-3</v>
      </c>
    </row>
    <row r="350" spans="3:63">
      <c r="C350" s="256" t="str">
        <f t="shared" si="55"/>
        <v>S20</v>
      </c>
      <c r="D350" s="256" t="str">
        <f t="shared" si="55"/>
        <v>Subscribers</v>
      </c>
      <c r="E350" s="485">
        <f>'8. Routing factors'!E137*'7. Network costs'!$H$309</f>
        <v>0</v>
      </c>
      <c r="F350" s="485">
        <f>'8. Routing factors'!F137*'7. Network costs'!$H$310</f>
        <v>0</v>
      </c>
      <c r="G350" s="485">
        <f>'8. Routing factors'!G137*'7. Network costs'!$H$311</f>
        <v>0</v>
      </c>
      <c r="H350" s="485">
        <f>'8. Routing factors'!H137*'7. Network costs'!$H$312</f>
        <v>0</v>
      </c>
      <c r="I350" s="485">
        <f>'8. Routing factors'!I137*'7. Network costs'!$H$313</f>
        <v>0</v>
      </c>
      <c r="J350" s="485">
        <f>'8. Routing factors'!J137*'7. Network costs'!$H$314</f>
        <v>0</v>
      </c>
      <c r="K350" s="485">
        <f>'8. Routing factors'!K137*'7. Network costs'!$H$315</f>
        <v>0</v>
      </c>
      <c r="L350" s="485">
        <f>'8. Routing factors'!L137*'7. Network costs'!$H$316</f>
        <v>0</v>
      </c>
      <c r="M350" s="485">
        <f>'8. Routing factors'!M137*'7. Network costs'!$H$317</f>
        <v>0</v>
      </c>
      <c r="N350" s="485">
        <f>'8. Routing factors'!N137*'7. Network costs'!$H$318</f>
        <v>0</v>
      </c>
      <c r="O350" s="485">
        <f>'8. Routing factors'!O137*'7. Network costs'!$H$319</f>
        <v>0</v>
      </c>
      <c r="P350" s="485">
        <f>'8. Routing factors'!P137*'7. Network costs'!$H$320</f>
        <v>0</v>
      </c>
      <c r="Q350" s="485">
        <f>'8. Routing factors'!Q137*'7. Network costs'!$H$321</f>
        <v>0</v>
      </c>
      <c r="R350" s="485">
        <f>'8. Routing factors'!R137*'7. Network costs'!$H$322</f>
        <v>0</v>
      </c>
      <c r="S350" s="485">
        <f>'8. Routing factors'!S137*'7. Network costs'!$H$323</f>
        <v>0</v>
      </c>
      <c r="T350" s="485">
        <f>'8. Routing factors'!T137*'7. Network costs'!$H$324</f>
        <v>0</v>
      </c>
      <c r="U350" s="485">
        <f>'8. Routing factors'!U137*'7. Network costs'!$H$325</f>
        <v>0</v>
      </c>
      <c r="V350" s="485">
        <f>'8. Routing factors'!V137*'7. Network costs'!$H$326</f>
        <v>0</v>
      </c>
      <c r="W350" s="485">
        <f>'8. Routing factors'!W137*'7. Network costs'!$H$327</f>
        <v>0</v>
      </c>
      <c r="X350" s="485">
        <f>'8. Routing factors'!X137*'7. Network costs'!$H$328</f>
        <v>0</v>
      </c>
      <c r="Y350" s="485">
        <f>'8. Routing factors'!Y137*'7. Network costs'!$H$329</f>
        <v>0</v>
      </c>
      <c r="Z350" s="485">
        <f>'8. Routing factors'!Z137*'7. Network costs'!$H$330</f>
        <v>0</v>
      </c>
      <c r="AA350" s="485">
        <f>'8. Routing factors'!AA137*'7. Network costs'!$H$331</f>
        <v>0</v>
      </c>
      <c r="AB350" s="485">
        <f>'8. Routing factors'!AB137*'7. Network costs'!$H$332</f>
        <v>0</v>
      </c>
      <c r="AC350" s="485">
        <f>'8. Routing factors'!AC137*'7. Network costs'!$H$333</f>
        <v>0</v>
      </c>
      <c r="AD350" s="485">
        <f>'8. Routing factors'!AD137*'7. Network costs'!$H$334</f>
        <v>0</v>
      </c>
      <c r="AE350" s="485">
        <f>'8. Routing factors'!AE137*'7. Network costs'!$H$335</f>
        <v>0</v>
      </c>
      <c r="AF350" s="485">
        <f>'8. Routing factors'!AF137*'7. Network costs'!$H$336</f>
        <v>0</v>
      </c>
      <c r="AG350" s="485">
        <f>'8. Routing factors'!AG137*'7. Network costs'!$H$337</f>
        <v>0</v>
      </c>
      <c r="AH350" s="485">
        <f>'8. Routing factors'!AH137*'7. Network costs'!$H$338</f>
        <v>0</v>
      </c>
      <c r="AI350" s="485">
        <f>'8. Routing factors'!AI137*'7. Network costs'!$H$339</f>
        <v>0</v>
      </c>
      <c r="AJ350" s="485">
        <f>'8. Routing factors'!AJ137*'7. Network costs'!$H$340</f>
        <v>0</v>
      </c>
      <c r="AK350" s="485">
        <f>'8. Routing factors'!AK137*'7. Network costs'!$H$341</f>
        <v>0</v>
      </c>
      <c r="AL350" s="485">
        <f>'8. Routing factors'!AL137*'7. Network costs'!$H$342</f>
        <v>0</v>
      </c>
      <c r="AM350" s="485">
        <f>'8. Routing factors'!AM137*'7. Network costs'!$H$343</f>
        <v>0</v>
      </c>
      <c r="AN350" s="485">
        <f>'8. Routing factors'!AN137*'7. Network costs'!$H$344</f>
        <v>0</v>
      </c>
      <c r="AO350" s="485">
        <f>'8. Routing factors'!AO137*'7. Network costs'!$H$345</f>
        <v>0</v>
      </c>
      <c r="AP350" s="485">
        <f>'8. Routing factors'!AP137*'7. Network costs'!$H$346</f>
        <v>0</v>
      </c>
      <c r="AQ350" s="485">
        <f>'8. Routing factors'!AQ137*'7. Network costs'!$H$347</f>
        <v>0</v>
      </c>
      <c r="AR350" s="485">
        <f>'8. Routing factors'!AR137*'7. Network costs'!$H$348</f>
        <v>0</v>
      </c>
      <c r="AS350" s="485">
        <f>'8. Routing factors'!AS137*'7. Network costs'!$H$349</f>
        <v>0</v>
      </c>
      <c r="AT350" s="485">
        <f>'8. Routing factors'!AT137*'7. Network costs'!$H$350</f>
        <v>0</v>
      </c>
      <c r="AU350" s="485">
        <f>'8. Routing factors'!AU137*'7. Network costs'!$H$351</f>
        <v>0</v>
      </c>
      <c r="AV350" s="485">
        <f>'8. Routing factors'!AV137*'7. Network costs'!$H$352</f>
        <v>0</v>
      </c>
      <c r="AW350" s="485">
        <f>'8. Routing factors'!AW137*'7. Network costs'!$H$353</f>
        <v>0</v>
      </c>
      <c r="AX350" s="485">
        <f>'8. Routing factors'!AX137*'7. Network costs'!$H$354</f>
        <v>0</v>
      </c>
      <c r="AY350" s="485">
        <f>'8. Routing factors'!AY137*'7. Network costs'!$H$355</f>
        <v>0</v>
      </c>
      <c r="AZ350" s="485">
        <f>'8. Routing factors'!AZ137*'7. Network costs'!$H$356</f>
        <v>0</v>
      </c>
      <c r="BA350" s="485">
        <f>'8. Routing factors'!BA137*'7. Network costs'!$H$357</f>
        <v>0</v>
      </c>
      <c r="BB350" s="485">
        <f>'8. Routing factors'!BB137*'7. Network costs'!$H$358</f>
        <v>0</v>
      </c>
      <c r="BC350" s="485">
        <f>'8. Routing factors'!BC137*'7. Network costs'!$H$359</f>
        <v>0</v>
      </c>
      <c r="BD350" s="485">
        <f>'8. Routing factors'!BD137*'7. Network costs'!$H$360</f>
        <v>0</v>
      </c>
      <c r="BE350" s="485">
        <f>'8. Routing factors'!BE137*'7. Network costs'!$H$361</f>
        <v>0</v>
      </c>
      <c r="BF350" s="485">
        <f>'8. Routing factors'!BF137*'7. Network costs'!$H$362</f>
        <v>0</v>
      </c>
      <c r="BG350" s="485">
        <f>'8. Routing factors'!BG137*'7. Network costs'!$H$363</f>
        <v>0</v>
      </c>
      <c r="BH350" s="245"/>
      <c r="BI350" s="351">
        <f t="shared" si="56"/>
        <v>0</v>
      </c>
      <c r="BJ350" s="486">
        <f>'2. Traffic'!H226</f>
        <v>0</v>
      </c>
      <c r="BK350" s="487" t="str">
        <f t="shared" si="57"/>
        <v/>
      </c>
    </row>
    <row r="351" spans="3:63">
      <c r="C351" s="256" t="str">
        <f t="shared" si="55"/>
        <v>S21</v>
      </c>
      <c r="D351" s="256" t="str">
        <f t="shared" si="55"/>
        <v>OTHER: complete as required</v>
      </c>
      <c r="E351" s="485">
        <f>'8. Routing factors'!E138*'7. Network costs'!$H$309</f>
        <v>0</v>
      </c>
      <c r="F351" s="485">
        <f>'8. Routing factors'!F138*'7. Network costs'!$H$310</f>
        <v>0</v>
      </c>
      <c r="G351" s="485">
        <f>'8. Routing factors'!G138*'7. Network costs'!$H$311</f>
        <v>0</v>
      </c>
      <c r="H351" s="485">
        <f>'8. Routing factors'!H138*'7. Network costs'!$H$312</f>
        <v>0</v>
      </c>
      <c r="I351" s="485">
        <f>'8. Routing factors'!I138*'7. Network costs'!$H$313</f>
        <v>0</v>
      </c>
      <c r="J351" s="485">
        <f>'8. Routing factors'!J138*'7. Network costs'!$H$314</f>
        <v>0</v>
      </c>
      <c r="K351" s="485">
        <f>'8. Routing factors'!K138*'7. Network costs'!$H$315</f>
        <v>0</v>
      </c>
      <c r="L351" s="485">
        <f>'8. Routing factors'!L138*'7. Network costs'!$H$316</f>
        <v>0</v>
      </c>
      <c r="M351" s="485">
        <f>'8. Routing factors'!M138*'7. Network costs'!$H$317</f>
        <v>0</v>
      </c>
      <c r="N351" s="485">
        <f>'8. Routing factors'!N138*'7. Network costs'!$H$318</f>
        <v>0</v>
      </c>
      <c r="O351" s="485">
        <f>'8. Routing factors'!O138*'7. Network costs'!$H$319</f>
        <v>0</v>
      </c>
      <c r="P351" s="485">
        <f>'8. Routing factors'!P138*'7. Network costs'!$H$320</f>
        <v>0</v>
      </c>
      <c r="Q351" s="485">
        <f>'8. Routing factors'!Q138*'7. Network costs'!$H$321</f>
        <v>0</v>
      </c>
      <c r="R351" s="485">
        <f>'8. Routing factors'!R138*'7. Network costs'!$H$322</f>
        <v>0</v>
      </c>
      <c r="S351" s="485">
        <f>'8. Routing factors'!S138*'7. Network costs'!$H$323</f>
        <v>0</v>
      </c>
      <c r="T351" s="485">
        <f>'8. Routing factors'!T138*'7. Network costs'!$H$324</f>
        <v>0</v>
      </c>
      <c r="U351" s="485">
        <f>'8. Routing factors'!U138*'7. Network costs'!$H$325</f>
        <v>0</v>
      </c>
      <c r="V351" s="485">
        <f>'8. Routing factors'!V138*'7. Network costs'!$H$326</f>
        <v>0</v>
      </c>
      <c r="W351" s="485">
        <f>'8. Routing factors'!W138*'7. Network costs'!$H$327</f>
        <v>0</v>
      </c>
      <c r="X351" s="485">
        <f>'8. Routing factors'!X138*'7. Network costs'!$H$328</f>
        <v>0</v>
      </c>
      <c r="Y351" s="485">
        <f>'8. Routing factors'!Y138*'7. Network costs'!$H$329</f>
        <v>0</v>
      </c>
      <c r="Z351" s="485">
        <f>'8. Routing factors'!Z138*'7. Network costs'!$H$330</f>
        <v>0</v>
      </c>
      <c r="AA351" s="485">
        <f>'8. Routing factors'!AA138*'7. Network costs'!$H$331</f>
        <v>0</v>
      </c>
      <c r="AB351" s="485">
        <f>'8. Routing factors'!AB138*'7. Network costs'!$H$332</f>
        <v>0</v>
      </c>
      <c r="AC351" s="485">
        <f>'8. Routing factors'!AC138*'7. Network costs'!$H$333</f>
        <v>0</v>
      </c>
      <c r="AD351" s="485">
        <f>'8. Routing factors'!AD138*'7. Network costs'!$H$334</f>
        <v>0</v>
      </c>
      <c r="AE351" s="485">
        <f>'8. Routing factors'!AE138*'7. Network costs'!$H$335</f>
        <v>0</v>
      </c>
      <c r="AF351" s="485">
        <f>'8. Routing factors'!AF138*'7. Network costs'!$H$336</f>
        <v>0</v>
      </c>
      <c r="AG351" s="485">
        <f>'8. Routing factors'!AG138*'7. Network costs'!$H$337</f>
        <v>0</v>
      </c>
      <c r="AH351" s="485">
        <f>'8. Routing factors'!AH138*'7. Network costs'!$H$338</f>
        <v>0</v>
      </c>
      <c r="AI351" s="485">
        <f>'8. Routing factors'!AI138*'7. Network costs'!$H$339</f>
        <v>0</v>
      </c>
      <c r="AJ351" s="485">
        <f>'8. Routing factors'!AJ138*'7. Network costs'!$H$340</f>
        <v>0</v>
      </c>
      <c r="AK351" s="485">
        <f>'8. Routing factors'!AK138*'7. Network costs'!$H$341</f>
        <v>0</v>
      </c>
      <c r="AL351" s="485">
        <f>'8. Routing factors'!AL138*'7. Network costs'!$H$342</f>
        <v>0</v>
      </c>
      <c r="AM351" s="485">
        <f>'8. Routing factors'!AM138*'7. Network costs'!$H$343</f>
        <v>0</v>
      </c>
      <c r="AN351" s="485">
        <f>'8. Routing factors'!AN138*'7. Network costs'!$H$344</f>
        <v>0</v>
      </c>
      <c r="AO351" s="485">
        <f>'8. Routing factors'!AO138*'7. Network costs'!$H$345</f>
        <v>0</v>
      </c>
      <c r="AP351" s="485">
        <f>'8. Routing factors'!AP138*'7. Network costs'!$H$346</f>
        <v>0</v>
      </c>
      <c r="AQ351" s="485">
        <f>'8. Routing factors'!AQ138*'7. Network costs'!$H$347</f>
        <v>0</v>
      </c>
      <c r="AR351" s="485">
        <f>'8. Routing factors'!AR138*'7. Network costs'!$H$348</f>
        <v>0</v>
      </c>
      <c r="AS351" s="485">
        <f>'8. Routing factors'!AS138*'7. Network costs'!$H$349</f>
        <v>0</v>
      </c>
      <c r="AT351" s="485">
        <f>'8. Routing factors'!AT138*'7. Network costs'!$H$350</f>
        <v>0</v>
      </c>
      <c r="AU351" s="485">
        <f>'8. Routing factors'!AU138*'7. Network costs'!$H$351</f>
        <v>0</v>
      </c>
      <c r="AV351" s="485">
        <f>'8. Routing factors'!AV138*'7. Network costs'!$H$352</f>
        <v>0</v>
      </c>
      <c r="AW351" s="485">
        <f>'8. Routing factors'!AW138*'7. Network costs'!$H$353</f>
        <v>0</v>
      </c>
      <c r="AX351" s="485">
        <f>'8. Routing factors'!AX138*'7. Network costs'!$H$354</f>
        <v>0</v>
      </c>
      <c r="AY351" s="485">
        <f>'8. Routing factors'!AY138*'7. Network costs'!$H$355</f>
        <v>0</v>
      </c>
      <c r="AZ351" s="485">
        <f>'8. Routing factors'!AZ138*'7. Network costs'!$H$356</f>
        <v>0</v>
      </c>
      <c r="BA351" s="485">
        <f>'8. Routing factors'!BA138*'7. Network costs'!$H$357</f>
        <v>0</v>
      </c>
      <c r="BB351" s="485">
        <f>'8. Routing factors'!BB138*'7. Network costs'!$H$358</f>
        <v>0</v>
      </c>
      <c r="BC351" s="485">
        <f>'8. Routing factors'!BC138*'7. Network costs'!$H$359</f>
        <v>0</v>
      </c>
      <c r="BD351" s="485">
        <f>'8. Routing factors'!BD138*'7. Network costs'!$H$360</f>
        <v>0</v>
      </c>
      <c r="BE351" s="485">
        <f>'8. Routing factors'!BE138*'7. Network costs'!$H$361</f>
        <v>0</v>
      </c>
      <c r="BF351" s="485">
        <f>'8. Routing factors'!BF138*'7. Network costs'!$H$362</f>
        <v>0</v>
      </c>
      <c r="BG351" s="485">
        <f>'8. Routing factors'!BG138*'7. Network costs'!$H$363</f>
        <v>0</v>
      </c>
      <c r="BH351" s="245"/>
      <c r="BI351" s="351">
        <f t="shared" si="56"/>
        <v>0</v>
      </c>
      <c r="BJ351" s="486">
        <f>'2. Traffic'!H227</f>
        <v>0</v>
      </c>
      <c r="BK351" s="487" t="str">
        <f t="shared" si="57"/>
        <v/>
      </c>
    </row>
    <row r="352" spans="3:63">
      <c r="C352" s="256" t="str">
        <f t="shared" si="55"/>
        <v>S22</v>
      </c>
      <c r="D352" s="256" t="str">
        <f t="shared" si="55"/>
        <v>OTHER: complete as required</v>
      </c>
      <c r="E352" s="485">
        <f>'8. Routing factors'!E139*'7. Network costs'!$H$309</f>
        <v>0</v>
      </c>
      <c r="F352" s="485">
        <f>'8. Routing factors'!F139*'7. Network costs'!$H$310</f>
        <v>0</v>
      </c>
      <c r="G352" s="485">
        <f>'8. Routing factors'!G139*'7. Network costs'!$H$311</f>
        <v>0</v>
      </c>
      <c r="H352" s="485">
        <f>'8. Routing factors'!H139*'7. Network costs'!$H$312</f>
        <v>0</v>
      </c>
      <c r="I352" s="485">
        <f>'8. Routing factors'!I139*'7. Network costs'!$H$313</f>
        <v>0</v>
      </c>
      <c r="J352" s="485">
        <f>'8. Routing factors'!J139*'7. Network costs'!$H$314</f>
        <v>0</v>
      </c>
      <c r="K352" s="485">
        <f>'8. Routing factors'!K139*'7. Network costs'!$H$315</f>
        <v>0</v>
      </c>
      <c r="L352" s="485">
        <f>'8. Routing factors'!L139*'7. Network costs'!$H$316</f>
        <v>0</v>
      </c>
      <c r="M352" s="485">
        <f>'8. Routing factors'!M139*'7. Network costs'!$H$317</f>
        <v>0</v>
      </c>
      <c r="N352" s="485">
        <f>'8. Routing factors'!N139*'7. Network costs'!$H$318</f>
        <v>0</v>
      </c>
      <c r="O352" s="485">
        <f>'8. Routing factors'!O139*'7. Network costs'!$H$319</f>
        <v>0</v>
      </c>
      <c r="P352" s="485">
        <f>'8. Routing factors'!P139*'7. Network costs'!$H$320</f>
        <v>0</v>
      </c>
      <c r="Q352" s="485">
        <f>'8. Routing factors'!Q139*'7. Network costs'!$H$321</f>
        <v>0</v>
      </c>
      <c r="R352" s="485">
        <f>'8. Routing factors'!R139*'7. Network costs'!$H$322</f>
        <v>0</v>
      </c>
      <c r="S352" s="485">
        <f>'8. Routing factors'!S139*'7. Network costs'!$H$323</f>
        <v>0</v>
      </c>
      <c r="T352" s="485">
        <f>'8. Routing factors'!T139*'7. Network costs'!$H$324</f>
        <v>0</v>
      </c>
      <c r="U352" s="485">
        <f>'8. Routing factors'!U139*'7. Network costs'!$H$325</f>
        <v>0</v>
      </c>
      <c r="V352" s="485">
        <f>'8. Routing factors'!V139*'7. Network costs'!$H$326</f>
        <v>0</v>
      </c>
      <c r="W352" s="485">
        <f>'8. Routing factors'!W139*'7. Network costs'!$H$327</f>
        <v>0</v>
      </c>
      <c r="X352" s="485">
        <f>'8. Routing factors'!X139*'7. Network costs'!$H$328</f>
        <v>0</v>
      </c>
      <c r="Y352" s="485">
        <f>'8. Routing factors'!Y139*'7. Network costs'!$H$329</f>
        <v>0</v>
      </c>
      <c r="Z352" s="485">
        <f>'8. Routing factors'!Z139*'7. Network costs'!$H$330</f>
        <v>0</v>
      </c>
      <c r="AA352" s="485">
        <f>'8. Routing factors'!AA139*'7. Network costs'!$H$331</f>
        <v>0</v>
      </c>
      <c r="AB352" s="485">
        <f>'8. Routing factors'!AB139*'7. Network costs'!$H$332</f>
        <v>0</v>
      </c>
      <c r="AC352" s="485">
        <f>'8. Routing factors'!AC139*'7. Network costs'!$H$333</f>
        <v>0</v>
      </c>
      <c r="AD352" s="485">
        <f>'8. Routing factors'!AD139*'7. Network costs'!$H$334</f>
        <v>0</v>
      </c>
      <c r="AE352" s="485">
        <f>'8. Routing factors'!AE139*'7. Network costs'!$H$335</f>
        <v>0</v>
      </c>
      <c r="AF352" s="485">
        <f>'8. Routing factors'!AF139*'7. Network costs'!$H$336</f>
        <v>0</v>
      </c>
      <c r="AG352" s="485">
        <f>'8. Routing factors'!AG139*'7. Network costs'!$H$337</f>
        <v>0</v>
      </c>
      <c r="AH352" s="485">
        <f>'8. Routing factors'!AH139*'7. Network costs'!$H$338</f>
        <v>0</v>
      </c>
      <c r="AI352" s="485">
        <f>'8. Routing factors'!AI139*'7. Network costs'!$H$339</f>
        <v>0</v>
      </c>
      <c r="AJ352" s="485">
        <f>'8. Routing factors'!AJ139*'7. Network costs'!$H$340</f>
        <v>0</v>
      </c>
      <c r="AK352" s="485">
        <f>'8. Routing factors'!AK139*'7. Network costs'!$H$341</f>
        <v>0</v>
      </c>
      <c r="AL352" s="485">
        <f>'8. Routing factors'!AL139*'7. Network costs'!$H$342</f>
        <v>0</v>
      </c>
      <c r="AM352" s="485">
        <f>'8. Routing factors'!AM139*'7. Network costs'!$H$343</f>
        <v>0</v>
      </c>
      <c r="AN352" s="485">
        <f>'8. Routing factors'!AN139*'7. Network costs'!$H$344</f>
        <v>0</v>
      </c>
      <c r="AO352" s="485">
        <f>'8. Routing factors'!AO139*'7. Network costs'!$H$345</f>
        <v>0</v>
      </c>
      <c r="AP352" s="485">
        <f>'8. Routing factors'!AP139*'7. Network costs'!$H$346</f>
        <v>0</v>
      </c>
      <c r="AQ352" s="485">
        <f>'8. Routing factors'!AQ139*'7. Network costs'!$H$347</f>
        <v>0</v>
      </c>
      <c r="AR352" s="485">
        <f>'8. Routing factors'!AR139*'7. Network costs'!$H$348</f>
        <v>0</v>
      </c>
      <c r="AS352" s="485">
        <f>'8. Routing factors'!AS139*'7. Network costs'!$H$349</f>
        <v>0</v>
      </c>
      <c r="AT352" s="485">
        <f>'8. Routing factors'!AT139*'7. Network costs'!$H$350</f>
        <v>0</v>
      </c>
      <c r="AU352" s="485">
        <f>'8. Routing factors'!AU139*'7. Network costs'!$H$351</f>
        <v>0</v>
      </c>
      <c r="AV352" s="485">
        <f>'8. Routing factors'!AV139*'7. Network costs'!$H$352</f>
        <v>0</v>
      </c>
      <c r="AW352" s="485">
        <f>'8. Routing factors'!AW139*'7. Network costs'!$H$353</f>
        <v>0</v>
      </c>
      <c r="AX352" s="485">
        <f>'8. Routing factors'!AX139*'7. Network costs'!$H$354</f>
        <v>0</v>
      </c>
      <c r="AY352" s="485">
        <f>'8. Routing factors'!AY139*'7. Network costs'!$H$355</f>
        <v>0</v>
      </c>
      <c r="AZ352" s="485">
        <f>'8. Routing factors'!AZ139*'7. Network costs'!$H$356</f>
        <v>0</v>
      </c>
      <c r="BA352" s="485">
        <f>'8. Routing factors'!BA139*'7. Network costs'!$H$357</f>
        <v>0</v>
      </c>
      <c r="BB352" s="485">
        <f>'8. Routing factors'!BB139*'7. Network costs'!$H$358</f>
        <v>0</v>
      </c>
      <c r="BC352" s="485">
        <f>'8. Routing factors'!BC139*'7. Network costs'!$H$359</f>
        <v>0</v>
      </c>
      <c r="BD352" s="485">
        <f>'8. Routing factors'!BD139*'7. Network costs'!$H$360</f>
        <v>0</v>
      </c>
      <c r="BE352" s="485">
        <f>'8. Routing factors'!BE139*'7. Network costs'!$H$361</f>
        <v>0</v>
      </c>
      <c r="BF352" s="485">
        <f>'8. Routing factors'!BF139*'7. Network costs'!$H$362</f>
        <v>0</v>
      </c>
      <c r="BG352" s="485">
        <f>'8. Routing factors'!BG139*'7. Network costs'!$H$363</f>
        <v>0</v>
      </c>
      <c r="BH352" s="245"/>
      <c r="BI352" s="351">
        <f t="shared" si="56"/>
        <v>0</v>
      </c>
      <c r="BJ352" s="486">
        <f>'2. Traffic'!H228</f>
        <v>0</v>
      </c>
      <c r="BK352" s="487" t="str">
        <f t="shared" si="57"/>
        <v/>
      </c>
    </row>
    <row r="353" spans="3:63">
      <c r="C353" s="256" t="str">
        <f t="shared" si="55"/>
        <v>S23</v>
      </c>
      <c r="D353" s="256" t="str">
        <f t="shared" si="55"/>
        <v>OTHER: complete as required</v>
      </c>
      <c r="E353" s="485">
        <f>'8. Routing factors'!E140*'7. Network costs'!$H$309</f>
        <v>0</v>
      </c>
      <c r="F353" s="485">
        <f>'8. Routing factors'!F140*'7. Network costs'!$H$310</f>
        <v>0</v>
      </c>
      <c r="G353" s="485">
        <f>'8. Routing factors'!G140*'7. Network costs'!$H$311</f>
        <v>0</v>
      </c>
      <c r="H353" s="485">
        <f>'8. Routing factors'!H140*'7. Network costs'!$H$312</f>
        <v>0</v>
      </c>
      <c r="I353" s="485">
        <f>'8. Routing factors'!I140*'7. Network costs'!$H$313</f>
        <v>0</v>
      </c>
      <c r="J353" s="485">
        <f>'8. Routing factors'!J140*'7. Network costs'!$H$314</f>
        <v>0</v>
      </c>
      <c r="K353" s="485">
        <f>'8. Routing factors'!K140*'7. Network costs'!$H$315</f>
        <v>0</v>
      </c>
      <c r="L353" s="485">
        <f>'8. Routing factors'!L140*'7. Network costs'!$H$316</f>
        <v>0</v>
      </c>
      <c r="M353" s="485">
        <f>'8. Routing factors'!M140*'7. Network costs'!$H$317</f>
        <v>0</v>
      </c>
      <c r="N353" s="485">
        <f>'8. Routing factors'!N140*'7. Network costs'!$H$318</f>
        <v>0</v>
      </c>
      <c r="O353" s="485">
        <f>'8. Routing factors'!O140*'7. Network costs'!$H$319</f>
        <v>0</v>
      </c>
      <c r="P353" s="485">
        <f>'8. Routing factors'!P140*'7. Network costs'!$H$320</f>
        <v>0</v>
      </c>
      <c r="Q353" s="485">
        <f>'8. Routing factors'!Q140*'7. Network costs'!$H$321</f>
        <v>0</v>
      </c>
      <c r="R353" s="485">
        <f>'8. Routing factors'!R140*'7. Network costs'!$H$322</f>
        <v>0</v>
      </c>
      <c r="S353" s="485">
        <f>'8. Routing factors'!S140*'7. Network costs'!$H$323</f>
        <v>0</v>
      </c>
      <c r="T353" s="485">
        <f>'8. Routing factors'!T140*'7. Network costs'!$H$324</f>
        <v>0</v>
      </c>
      <c r="U353" s="485">
        <f>'8. Routing factors'!U140*'7. Network costs'!$H$325</f>
        <v>0</v>
      </c>
      <c r="V353" s="485">
        <f>'8. Routing factors'!V140*'7. Network costs'!$H$326</f>
        <v>0</v>
      </c>
      <c r="W353" s="485">
        <f>'8. Routing factors'!W140*'7. Network costs'!$H$327</f>
        <v>0</v>
      </c>
      <c r="X353" s="485">
        <f>'8. Routing factors'!X140*'7. Network costs'!$H$328</f>
        <v>0</v>
      </c>
      <c r="Y353" s="485">
        <f>'8. Routing factors'!Y140*'7. Network costs'!$H$329</f>
        <v>0</v>
      </c>
      <c r="Z353" s="485">
        <f>'8. Routing factors'!Z140*'7. Network costs'!$H$330</f>
        <v>0</v>
      </c>
      <c r="AA353" s="485">
        <f>'8. Routing factors'!AA140*'7. Network costs'!$H$331</f>
        <v>0</v>
      </c>
      <c r="AB353" s="485">
        <f>'8. Routing factors'!AB140*'7. Network costs'!$H$332</f>
        <v>0</v>
      </c>
      <c r="AC353" s="485">
        <f>'8. Routing factors'!AC140*'7. Network costs'!$H$333</f>
        <v>0</v>
      </c>
      <c r="AD353" s="485">
        <f>'8. Routing factors'!AD140*'7. Network costs'!$H$334</f>
        <v>0</v>
      </c>
      <c r="AE353" s="485">
        <f>'8. Routing factors'!AE140*'7. Network costs'!$H$335</f>
        <v>0</v>
      </c>
      <c r="AF353" s="485">
        <f>'8. Routing factors'!AF140*'7. Network costs'!$H$336</f>
        <v>0</v>
      </c>
      <c r="AG353" s="485">
        <f>'8. Routing factors'!AG140*'7. Network costs'!$H$337</f>
        <v>0</v>
      </c>
      <c r="AH353" s="485">
        <f>'8. Routing factors'!AH140*'7. Network costs'!$H$338</f>
        <v>0</v>
      </c>
      <c r="AI353" s="485">
        <f>'8. Routing factors'!AI140*'7. Network costs'!$H$339</f>
        <v>0</v>
      </c>
      <c r="AJ353" s="485">
        <f>'8. Routing factors'!AJ140*'7. Network costs'!$H$340</f>
        <v>0</v>
      </c>
      <c r="AK353" s="485">
        <f>'8. Routing factors'!AK140*'7. Network costs'!$H$341</f>
        <v>0</v>
      </c>
      <c r="AL353" s="485">
        <f>'8. Routing factors'!AL140*'7. Network costs'!$H$342</f>
        <v>0</v>
      </c>
      <c r="AM353" s="485">
        <f>'8. Routing factors'!AM140*'7. Network costs'!$H$343</f>
        <v>0</v>
      </c>
      <c r="AN353" s="485">
        <f>'8. Routing factors'!AN140*'7. Network costs'!$H$344</f>
        <v>0</v>
      </c>
      <c r="AO353" s="485">
        <f>'8. Routing factors'!AO140*'7. Network costs'!$H$345</f>
        <v>0</v>
      </c>
      <c r="AP353" s="485">
        <f>'8. Routing factors'!AP140*'7. Network costs'!$H$346</f>
        <v>0</v>
      </c>
      <c r="AQ353" s="485">
        <f>'8. Routing factors'!AQ140*'7. Network costs'!$H$347</f>
        <v>0</v>
      </c>
      <c r="AR353" s="485">
        <f>'8. Routing factors'!AR140*'7. Network costs'!$H$348</f>
        <v>0</v>
      </c>
      <c r="AS353" s="485">
        <f>'8. Routing factors'!AS140*'7. Network costs'!$H$349</f>
        <v>0</v>
      </c>
      <c r="AT353" s="485">
        <f>'8. Routing factors'!AT140*'7. Network costs'!$H$350</f>
        <v>0</v>
      </c>
      <c r="AU353" s="485">
        <f>'8. Routing factors'!AU140*'7. Network costs'!$H$351</f>
        <v>0</v>
      </c>
      <c r="AV353" s="485">
        <f>'8. Routing factors'!AV140*'7. Network costs'!$H$352</f>
        <v>0</v>
      </c>
      <c r="AW353" s="485">
        <f>'8. Routing factors'!AW140*'7. Network costs'!$H$353</f>
        <v>0</v>
      </c>
      <c r="AX353" s="485">
        <f>'8. Routing factors'!AX140*'7. Network costs'!$H$354</f>
        <v>0</v>
      </c>
      <c r="AY353" s="485">
        <f>'8. Routing factors'!AY140*'7. Network costs'!$H$355</f>
        <v>0</v>
      </c>
      <c r="AZ353" s="485">
        <f>'8. Routing factors'!AZ140*'7. Network costs'!$H$356</f>
        <v>0</v>
      </c>
      <c r="BA353" s="485">
        <f>'8. Routing factors'!BA140*'7. Network costs'!$H$357</f>
        <v>0</v>
      </c>
      <c r="BB353" s="485">
        <f>'8. Routing factors'!BB140*'7. Network costs'!$H$358</f>
        <v>0</v>
      </c>
      <c r="BC353" s="485">
        <f>'8. Routing factors'!BC140*'7. Network costs'!$H$359</f>
        <v>0</v>
      </c>
      <c r="BD353" s="485">
        <f>'8. Routing factors'!BD140*'7. Network costs'!$H$360</f>
        <v>0</v>
      </c>
      <c r="BE353" s="485">
        <f>'8. Routing factors'!BE140*'7. Network costs'!$H$361</f>
        <v>0</v>
      </c>
      <c r="BF353" s="485">
        <f>'8. Routing factors'!BF140*'7. Network costs'!$H$362</f>
        <v>0</v>
      </c>
      <c r="BG353" s="485">
        <f>'8. Routing factors'!BG140*'7. Network costs'!$H$363</f>
        <v>0</v>
      </c>
      <c r="BH353" s="245"/>
      <c r="BI353" s="351">
        <f t="shared" si="56"/>
        <v>0</v>
      </c>
      <c r="BJ353" s="486">
        <f>'2. Traffic'!H229</f>
        <v>0</v>
      </c>
      <c r="BK353" s="487" t="str">
        <f t="shared" si="57"/>
        <v/>
      </c>
    </row>
    <row r="354" spans="3:63">
      <c r="C354" s="256" t="str">
        <f t="shared" si="55"/>
        <v>S24</v>
      </c>
      <c r="D354" s="256" t="str">
        <f t="shared" si="55"/>
        <v>OTHER: complete as required</v>
      </c>
      <c r="E354" s="485">
        <f>'8. Routing factors'!E141*'7. Network costs'!$H$309</f>
        <v>0</v>
      </c>
      <c r="F354" s="485">
        <f>'8. Routing factors'!F141*'7. Network costs'!$H$310</f>
        <v>0</v>
      </c>
      <c r="G354" s="485">
        <f>'8. Routing factors'!G141*'7. Network costs'!$H$311</f>
        <v>0</v>
      </c>
      <c r="H354" s="485">
        <f>'8. Routing factors'!H141*'7. Network costs'!$H$312</f>
        <v>0</v>
      </c>
      <c r="I354" s="485">
        <f>'8. Routing factors'!I141*'7. Network costs'!$H$313</f>
        <v>0</v>
      </c>
      <c r="J354" s="485">
        <f>'8. Routing factors'!J141*'7. Network costs'!$H$314</f>
        <v>0</v>
      </c>
      <c r="K354" s="485">
        <f>'8. Routing factors'!K141*'7. Network costs'!$H$315</f>
        <v>0</v>
      </c>
      <c r="L354" s="485">
        <f>'8. Routing factors'!L141*'7. Network costs'!$H$316</f>
        <v>0</v>
      </c>
      <c r="M354" s="485">
        <f>'8. Routing factors'!M141*'7. Network costs'!$H$317</f>
        <v>0</v>
      </c>
      <c r="N354" s="485">
        <f>'8. Routing factors'!N141*'7. Network costs'!$H$318</f>
        <v>0</v>
      </c>
      <c r="O354" s="485">
        <f>'8. Routing factors'!O141*'7. Network costs'!$H$319</f>
        <v>0</v>
      </c>
      <c r="P354" s="485">
        <f>'8. Routing factors'!P141*'7. Network costs'!$H$320</f>
        <v>0</v>
      </c>
      <c r="Q354" s="485">
        <f>'8. Routing factors'!Q141*'7. Network costs'!$H$321</f>
        <v>0</v>
      </c>
      <c r="R354" s="485">
        <f>'8. Routing factors'!R141*'7. Network costs'!$H$322</f>
        <v>0</v>
      </c>
      <c r="S354" s="485">
        <f>'8. Routing factors'!S141*'7. Network costs'!$H$323</f>
        <v>0</v>
      </c>
      <c r="T354" s="485">
        <f>'8. Routing factors'!T141*'7. Network costs'!$H$324</f>
        <v>0</v>
      </c>
      <c r="U354" s="485">
        <f>'8. Routing factors'!U141*'7. Network costs'!$H$325</f>
        <v>0</v>
      </c>
      <c r="V354" s="485">
        <f>'8. Routing factors'!V141*'7. Network costs'!$H$326</f>
        <v>0</v>
      </c>
      <c r="W354" s="485">
        <f>'8. Routing factors'!W141*'7. Network costs'!$H$327</f>
        <v>0</v>
      </c>
      <c r="X354" s="485">
        <f>'8. Routing factors'!X141*'7. Network costs'!$H$328</f>
        <v>0</v>
      </c>
      <c r="Y354" s="485">
        <f>'8. Routing factors'!Y141*'7. Network costs'!$H$329</f>
        <v>0</v>
      </c>
      <c r="Z354" s="485">
        <f>'8. Routing factors'!Z141*'7. Network costs'!$H$330</f>
        <v>0</v>
      </c>
      <c r="AA354" s="485">
        <f>'8. Routing factors'!AA141*'7. Network costs'!$H$331</f>
        <v>0</v>
      </c>
      <c r="AB354" s="485">
        <f>'8. Routing factors'!AB141*'7. Network costs'!$H$332</f>
        <v>0</v>
      </c>
      <c r="AC354" s="485">
        <f>'8. Routing factors'!AC141*'7. Network costs'!$H$333</f>
        <v>0</v>
      </c>
      <c r="AD354" s="485">
        <f>'8. Routing factors'!AD141*'7. Network costs'!$H$334</f>
        <v>0</v>
      </c>
      <c r="AE354" s="485">
        <f>'8. Routing factors'!AE141*'7. Network costs'!$H$335</f>
        <v>0</v>
      </c>
      <c r="AF354" s="485">
        <f>'8. Routing factors'!AF141*'7. Network costs'!$H$336</f>
        <v>0</v>
      </c>
      <c r="AG354" s="485">
        <f>'8. Routing factors'!AG141*'7. Network costs'!$H$337</f>
        <v>0</v>
      </c>
      <c r="AH354" s="485">
        <f>'8. Routing factors'!AH141*'7. Network costs'!$H$338</f>
        <v>0</v>
      </c>
      <c r="AI354" s="485">
        <f>'8. Routing factors'!AI141*'7. Network costs'!$H$339</f>
        <v>0</v>
      </c>
      <c r="AJ354" s="485">
        <f>'8. Routing factors'!AJ141*'7. Network costs'!$H$340</f>
        <v>0</v>
      </c>
      <c r="AK354" s="485">
        <f>'8. Routing factors'!AK141*'7. Network costs'!$H$341</f>
        <v>0</v>
      </c>
      <c r="AL354" s="485">
        <f>'8. Routing factors'!AL141*'7. Network costs'!$H$342</f>
        <v>0</v>
      </c>
      <c r="AM354" s="485">
        <f>'8. Routing factors'!AM141*'7. Network costs'!$H$343</f>
        <v>0</v>
      </c>
      <c r="AN354" s="485">
        <f>'8. Routing factors'!AN141*'7. Network costs'!$H$344</f>
        <v>0</v>
      </c>
      <c r="AO354" s="485">
        <f>'8. Routing factors'!AO141*'7. Network costs'!$H$345</f>
        <v>0</v>
      </c>
      <c r="AP354" s="485">
        <f>'8. Routing factors'!AP141*'7. Network costs'!$H$346</f>
        <v>0</v>
      </c>
      <c r="AQ354" s="485">
        <f>'8. Routing factors'!AQ141*'7. Network costs'!$H$347</f>
        <v>0</v>
      </c>
      <c r="AR354" s="485">
        <f>'8. Routing factors'!AR141*'7. Network costs'!$H$348</f>
        <v>0</v>
      </c>
      <c r="AS354" s="485">
        <f>'8. Routing factors'!AS141*'7. Network costs'!$H$349</f>
        <v>0</v>
      </c>
      <c r="AT354" s="485">
        <f>'8. Routing factors'!AT141*'7. Network costs'!$H$350</f>
        <v>0</v>
      </c>
      <c r="AU354" s="485">
        <f>'8. Routing factors'!AU141*'7. Network costs'!$H$351</f>
        <v>0</v>
      </c>
      <c r="AV354" s="485">
        <f>'8. Routing factors'!AV141*'7. Network costs'!$H$352</f>
        <v>0</v>
      </c>
      <c r="AW354" s="485">
        <f>'8. Routing factors'!AW141*'7. Network costs'!$H$353</f>
        <v>0</v>
      </c>
      <c r="AX354" s="485">
        <f>'8. Routing factors'!AX141*'7. Network costs'!$H$354</f>
        <v>0</v>
      </c>
      <c r="AY354" s="485">
        <f>'8. Routing factors'!AY141*'7. Network costs'!$H$355</f>
        <v>0</v>
      </c>
      <c r="AZ354" s="485">
        <f>'8. Routing factors'!AZ141*'7. Network costs'!$H$356</f>
        <v>0</v>
      </c>
      <c r="BA354" s="485">
        <f>'8. Routing factors'!BA141*'7. Network costs'!$H$357</f>
        <v>0</v>
      </c>
      <c r="BB354" s="485">
        <f>'8. Routing factors'!BB141*'7. Network costs'!$H$358</f>
        <v>0</v>
      </c>
      <c r="BC354" s="485">
        <f>'8. Routing factors'!BC141*'7. Network costs'!$H$359</f>
        <v>0</v>
      </c>
      <c r="BD354" s="485">
        <f>'8. Routing factors'!BD141*'7. Network costs'!$H$360</f>
        <v>0</v>
      </c>
      <c r="BE354" s="485">
        <f>'8. Routing factors'!BE141*'7. Network costs'!$H$361</f>
        <v>0</v>
      </c>
      <c r="BF354" s="485">
        <f>'8. Routing factors'!BF141*'7. Network costs'!$H$362</f>
        <v>0</v>
      </c>
      <c r="BG354" s="485">
        <f>'8. Routing factors'!BG141*'7. Network costs'!$H$363</f>
        <v>0</v>
      </c>
      <c r="BH354" s="245"/>
      <c r="BI354" s="351">
        <f t="shared" si="56"/>
        <v>0</v>
      </c>
      <c r="BJ354" s="486">
        <f>'2. Traffic'!H230</f>
        <v>0</v>
      </c>
      <c r="BK354" s="487" t="str">
        <f t="shared" si="57"/>
        <v/>
      </c>
    </row>
    <row r="355" spans="3:63">
      <c r="C355" s="256" t="str">
        <f t="shared" si="55"/>
        <v>S25</v>
      </c>
      <c r="D355" s="256" t="str">
        <f t="shared" si="55"/>
        <v>OTHER: complete as required</v>
      </c>
      <c r="E355" s="485">
        <f>'8. Routing factors'!E142*'7. Network costs'!$H$309</f>
        <v>0</v>
      </c>
      <c r="F355" s="485">
        <f>'8. Routing factors'!F142*'7. Network costs'!$H$310</f>
        <v>0</v>
      </c>
      <c r="G355" s="485">
        <f>'8. Routing factors'!G142*'7. Network costs'!$H$311</f>
        <v>0</v>
      </c>
      <c r="H355" s="485">
        <f>'8. Routing factors'!H142*'7. Network costs'!$H$312</f>
        <v>0</v>
      </c>
      <c r="I355" s="485">
        <f>'8. Routing factors'!I142*'7. Network costs'!$H$313</f>
        <v>0</v>
      </c>
      <c r="J355" s="485">
        <f>'8. Routing factors'!J142*'7. Network costs'!$H$314</f>
        <v>0</v>
      </c>
      <c r="K355" s="485">
        <f>'8. Routing factors'!K142*'7. Network costs'!$H$315</f>
        <v>0</v>
      </c>
      <c r="L355" s="485">
        <f>'8. Routing factors'!L142*'7. Network costs'!$H$316</f>
        <v>0</v>
      </c>
      <c r="M355" s="485">
        <f>'8. Routing factors'!M142*'7. Network costs'!$H$317</f>
        <v>0</v>
      </c>
      <c r="N355" s="485">
        <f>'8. Routing factors'!N142*'7. Network costs'!$H$318</f>
        <v>0</v>
      </c>
      <c r="O355" s="485">
        <f>'8. Routing factors'!O142*'7. Network costs'!$H$319</f>
        <v>0</v>
      </c>
      <c r="P355" s="485">
        <f>'8. Routing factors'!P142*'7. Network costs'!$H$320</f>
        <v>0</v>
      </c>
      <c r="Q355" s="485">
        <f>'8. Routing factors'!Q142*'7. Network costs'!$H$321</f>
        <v>0</v>
      </c>
      <c r="R355" s="485">
        <f>'8. Routing factors'!R142*'7. Network costs'!$H$322</f>
        <v>0</v>
      </c>
      <c r="S355" s="485">
        <f>'8. Routing factors'!S142*'7. Network costs'!$H$323</f>
        <v>0</v>
      </c>
      <c r="T355" s="485">
        <f>'8. Routing factors'!T142*'7. Network costs'!$H$324</f>
        <v>0</v>
      </c>
      <c r="U355" s="485">
        <f>'8. Routing factors'!U142*'7. Network costs'!$H$325</f>
        <v>0</v>
      </c>
      <c r="V355" s="485">
        <f>'8. Routing factors'!V142*'7. Network costs'!$H$326</f>
        <v>0</v>
      </c>
      <c r="W355" s="485">
        <f>'8. Routing factors'!W142*'7. Network costs'!$H$327</f>
        <v>0</v>
      </c>
      <c r="X355" s="485">
        <f>'8. Routing factors'!X142*'7. Network costs'!$H$328</f>
        <v>0</v>
      </c>
      <c r="Y355" s="485">
        <f>'8. Routing factors'!Y142*'7. Network costs'!$H$329</f>
        <v>0</v>
      </c>
      <c r="Z355" s="485">
        <f>'8. Routing factors'!Z142*'7. Network costs'!$H$330</f>
        <v>0</v>
      </c>
      <c r="AA355" s="485">
        <f>'8. Routing factors'!AA142*'7. Network costs'!$H$331</f>
        <v>0</v>
      </c>
      <c r="AB355" s="485">
        <f>'8. Routing factors'!AB142*'7. Network costs'!$H$332</f>
        <v>0</v>
      </c>
      <c r="AC355" s="485">
        <f>'8. Routing factors'!AC142*'7. Network costs'!$H$333</f>
        <v>0</v>
      </c>
      <c r="AD355" s="485">
        <f>'8. Routing factors'!AD142*'7. Network costs'!$H$334</f>
        <v>0</v>
      </c>
      <c r="AE355" s="485">
        <f>'8. Routing factors'!AE142*'7. Network costs'!$H$335</f>
        <v>0</v>
      </c>
      <c r="AF355" s="485">
        <f>'8. Routing factors'!AF142*'7. Network costs'!$H$336</f>
        <v>0</v>
      </c>
      <c r="AG355" s="485">
        <f>'8. Routing factors'!AG142*'7. Network costs'!$H$337</f>
        <v>0</v>
      </c>
      <c r="AH355" s="485">
        <f>'8. Routing factors'!AH142*'7. Network costs'!$H$338</f>
        <v>0</v>
      </c>
      <c r="AI355" s="485">
        <f>'8. Routing factors'!AI142*'7. Network costs'!$H$339</f>
        <v>0</v>
      </c>
      <c r="AJ355" s="485">
        <f>'8. Routing factors'!AJ142*'7. Network costs'!$H$340</f>
        <v>0</v>
      </c>
      <c r="AK355" s="485">
        <f>'8. Routing factors'!AK142*'7. Network costs'!$H$341</f>
        <v>0</v>
      </c>
      <c r="AL355" s="485">
        <f>'8. Routing factors'!AL142*'7. Network costs'!$H$342</f>
        <v>0</v>
      </c>
      <c r="AM355" s="485">
        <f>'8. Routing factors'!AM142*'7. Network costs'!$H$343</f>
        <v>0</v>
      </c>
      <c r="AN355" s="485">
        <f>'8. Routing factors'!AN142*'7. Network costs'!$H$344</f>
        <v>0</v>
      </c>
      <c r="AO355" s="485">
        <f>'8. Routing factors'!AO142*'7. Network costs'!$H$345</f>
        <v>0</v>
      </c>
      <c r="AP355" s="485">
        <f>'8. Routing factors'!AP142*'7. Network costs'!$H$346</f>
        <v>0</v>
      </c>
      <c r="AQ355" s="485">
        <f>'8. Routing factors'!AQ142*'7. Network costs'!$H$347</f>
        <v>0</v>
      </c>
      <c r="AR355" s="485">
        <f>'8. Routing factors'!AR142*'7. Network costs'!$H$348</f>
        <v>0</v>
      </c>
      <c r="AS355" s="485">
        <f>'8. Routing factors'!AS142*'7. Network costs'!$H$349</f>
        <v>0</v>
      </c>
      <c r="AT355" s="485">
        <f>'8. Routing factors'!AT142*'7. Network costs'!$H$350</f>
        <v>0</v>
      </c>
      <c r="AU355" s="485">
        <f>'8. Routing factors'!AU142*'7. Network costs'!$H$351</f>
        <v>0</v>
      </c>
      <c r="AV355" s="485">
        <f>'8. Routing factors'!AV142*'7. Network costs'!$H$352</f>
        <v>0</v>
      </c>
      <c r="AW355" s="485">
        <f>'8. Routing factors'!AW142*'7. Network costs'!$H$353</f>
        <v>0</v>
      </c>
      <c r="AX355" s="485">
        <f>'8. Routing factors'!AX142*'7. Network costs'!$H$354</f>
        <v>0</v>
      </c>
      <c r="AY355" s="485">
        <f>'8. Routing factors'!AY142*'7. Network costs'!$H$355</f>
        <v>0</v>
      </c>
      <c r="AZ355" s="485">
        <f>'8. Routing factors'!AZ142*'7. Network costs'!$H$356</f>
        <v>0</v>
      </c>
      <c r="BA355" s="485">
        <f>'8. Routing factors'!BA142*'7. Network costs'!$H$357</f>
        <v>0</v>
      </c>
      <c r="BB355" s="485">
        <f>'8. Routing factors'!BB142*'7. Network costs'!$H$358</f>
        <v>0</v>
      </c>
      <c r="BC355" s="485">
        <f>'8. Routing factors'!BC142*'7. Network costs'!$H$359</f>
        <v>0</v>
      </c>
      <c r="BD355" s="485">
        <f>'8. Routing factors'!BD142*'7. Network costs'!$H$360</f>
        <v>0</v>
      </c>
      <c r="BE355" s="485">
        <f>'8. Routing factors'!BE142*'7. Network costs'!$H$361</f>
        <v>0</v>
      </c>
      <c r="BF355" s="485">
        <f>'8. Routing factors'!BF142*'7. Network costs'!$H$362</f>
        <v>0</v>
      </c>
      <c r="BG355" s="485">
        <f>'8. Routing factors'!BG142*'7. Network costs'!$H$363</f>
        <v>0</v>
      </c>
      <c r="BH355" s="245"/>
      <c r="BI355" s="351">
        <f t="shared" si="56"/>
        <v>0</v>
      </c>
      <c r="BJ355" s="486">
        <f>'2. Traffic'!H231</f>
        <v>0</v>
      </c>
      <c r="BK355" s="487" t="str">
        <f t="shared" si="57"/>
        <v/>
      </c>
    </row>
    <row r="356" spans="3:63">
      <c r="C356" s="256" t="str">
        <f t="shared" si="55"/>
        <v>S26</v>
      </c>
      <c r="D356" s="256" t="str">
        <f t="shared" si="55"/>
        <v>OTHER: complete as required</v>
      </c>
      <c r="E356" s="485">
        <f>'8. Routing factors'!E143*'7. Network costs'!$H$309</f>
        <v>0</v>
      </c>
      <c r="F356" s="485">
        <f>'8. Routing factors'!F143*'7. Network costs'!$H$310</f>
        <v>0</v>
      </c>
      <c r="G356" s="485">
        <f>'8. Routing factors'!G143*'7. Network costs'!$H$311</f>
        <v>0</v>
      </c>
      <c r="H356" s="485">
        <f>'8. Routing factors'!H143*'7. Network costs'!$H$312</f>
        <v>0</v>
      </c>
      <c r="I356" s="485">
        <f>'8. Routing factors'!I143*'7. Network costs'!$H$313</f>
        <v>0</v>
      </c>
      <c r="J356" s="485">
        <f>'8. Routing factors'!J143*'7. Network costs'!$H$314</f>
        <v>0</v>
      </c>
      <c r="K356" s="485">
        <f>'8. Routing factors'!K143*'7. Network costs'!$H$315</f>
        <v>0</v>
      </c>
      <c r="L356" s="485">
        <f>'8. Routing factors'!L143*'7. Network costs'!$H$316</f>
        <v>0</v>
      </c>
      <c r="M356" s="485">
        <f>'8. Routing factors'!M143*'7. Network costs'!$H$317</f>
        <v>0</v>
      </c>
      <c r="N356" s="485">
        <f>'8. Routing factors'!N143*'7. Network costs'!$H$318</f>
        <v>0</v>
      </c>
      <c r="O356" s="485">
        <f>'8. Routing factors'!O143*'7. Network costs'!$H$319</f>
        <v>0</v>
      </c>
      <c r="P356" s="485">
        <f>'8. Routing factors'!P143*'7. Network costs'!$H$320</f>
        <v>0</v>
      </c>
      <c r="Q356" s="485">
        <f>'8. Routing factors'!Q143*'7. Network costs'!$H$321</f>
        <v>0</v>
      </c>
      <c r="R356" s="485">
        <f>'8. Routing factors'!R143*'7. Network costs'!$H$322</f>
        <v>0</v>
      </c>
      <c r="S356" s="485">
        <f>'8. Routing factors'!S143*'7. Network costs'!$H$323</f>
        <v>0</v>
      </c>
      <c r="T356" s="485">
        <f>'8. Routing factors'!T143*'7. Network costs'!$H$324</f>
        <v>0</v>
      </c>
      <c r="U356" s="485">
        <f>'8. Routing factors'!U143*'7. Network costs'!$H$325</f>
        <v>0</v>
      </c>
      <c r="V356" s="485">
        <f>'8. Routing factors'!V143*'7. Network costs'!$H$326</f>
        <v>0</v>
      </c>
      <c r="W356" s="485">
        <f>'8. Routing factors'!W143*'7. Network costs'!$H$327</f>
        <v>0</v>
      </c>
      <c r="X356" s="485">
        <f>'8. Routing factors'!X143*'7. Network costs'!$H$328</f>
        <v>0</v>
      </c>
      <c r="Y356" s="485">
        <f>'8. Routing factors'!Y143*'7. Network costs'!$H$329</f>
        <v>0</v>
      </c>
      <c r="Z356" s="485">
        <f>'8. Routing factors'!Z143*'7. Network costs'!$H$330</f>
        <v>0</v>
      </c>
      <c r="AA356" s="485">
        <f>'8. Routing factors'!AA143*'7. Network costs'!$H$331</f>
        <v>0</v>
      </c>
      <c r="AB356" s="485">
        <f>'8. Routing factors'!AB143*'7. Network costs'!$H$332</f>
        <v>0</v>
      </c>
      <c r="AC356" s="485">
        <f>'8. Routing factors'!AC143*'7. Network costs'!$H$333</f>
        <v>0</v>
      </c>
      <c r="AD356" s="485">
        <f>'8. Routing factors'!AD143*'7. Network costs'!$H$334</f>
        <v>0</v>
      </c>
      <c r="AE356" s="485">
        <f>'8. Routing factors'!AE143*'7. Network costs'!$H$335</f>
        <v>0</v>
      </c>
      <c r="AF356" s="485">
        <f>'8. Routing factors'!AF143*'7. Network costs'!$H$336</f>
        <v>0</v>
      </c>
      <c r="AG356" s="485">
        <f>'8. Routing factors'!AG143*'7. Network costs'!$H$337</f>
        <v>0</v>
      </c>
      <c r="AH356" s="485">
        <f>'8. Routing factors'!AH143*'7. Network costs'!$H$338</f>
        <v>0</v>
      </c>
      <c r="AI356" s="485">
        <f>'8. Routing factors'!AI143*'7. Network costs'!$H$339</f>
        <v>0</v>
      </c>
      <c r="AJ356" s="485">
        <f>'8. Routing factors'!AJ143*'7. Network costs'!$H$340</f>
        <v>0</v>
      </c>
      <c r="AK356" s="485">
        <f>'8. Routing factors'!AK143*'7. Network costs'!$H$341</f>
        <v>0</v>
      </c>
      <c r="AL356" s="485">
        <f>'8. Routing factors'!AL143*'7. Network costs'!$H$342</f>
        <v>0</v>
      </c>
      <c r="AM356" s="485">
        <f>'8. Routing factors'!AM143*'7. Network costs'!$H$343</f>
        <v>0</v>
      </c>
      <c r="AN356" s="485">
        <f>'8. Routing factors'!AN143*'7. Network costs'!$H$344</f>
        <v>0</v>
      </c>
      <c r="AO356" s="485">
        <f>'8. Routing factors'!AO143*'7. Network costs'!$H$345</f>
        <v>0</v>
      </c>
      <c r="AP356" s="485">
        <f>'8. Routing factors'!AP143*'7. Network costs'!$H$346</f>
        <v>0</v>
      </c>
      <c r="AQ356" s="485">
        <f>'8. Routing factors'!AQ143*'7. Network costs'!$H$347</f>
        <v>0</v>
      </c>
      <c r="AR356" s="485">
        <f>'8. Routing factors'!AR143*'7. Network costs'!$H$348</f>
        <v>0</v>
      </c>
      <c r="AS356" s="485">
        <f>'8. Routing factors'!AS143*'7. Network costs'!$H$349</f>
        <v>0</v>
      </c>
      <c r="AT356" s="485">
        <f>'8. Routing factors'!AT143*'7. Network costs'!$H$350</f>
        <v>0</v>
      </c>
      <c r="AU356" s="485">
        <f>'8. Routing factors'!AU143*'7. Network costs'!$H$351</f>
        <v>0</v>
      </c>
      <c r="AV356" s="485">
        <f>'8. Routing factors'!AV143*'7. Network costs'!$H$352</f>
        <v>0</v>
      </c>
      <c r="AW356" s="485">
        <f>'8. Routing factors'!AW143*'7. Network costs'!$H$353</f>
        <v>0</v>
      </c>
      <c r="AX356" s="485">
        <f>'8. Routing factors'!AX143*'7. Network costs'!$H$354</f>
        <v>0</v>
      </c>
      <c r="AY356" s="485">
        <f>'8. Routing factors'!AY143*'7. Network costs'!$H$355</f>
        <v>0</v>
      </c>
      <c r="AZ356" s="485">
        <f>'8. Routing factors'!AZ143*'7. Network costs'!$H$356</f>
        <v>0</v>
      </c>
      <c r="BA356" s="485">
        <f>'8. Routing factors'!BA143*'7. Network costs'!$H$357</f>
        <v>0</v>
      </c>
      <c r="BB356" s="485">
        <f>'8. Routing factors'!BB143*'7. Network costs'!$H$358</f>
        <v>0</v>
      </c>
      <c r="BC356" s="485">
        <f>'8. Routing factors'!BC143*'7. Network costs'!$H$359</f>
        <v>0</v>
      </c>
      <c r="BD356" s="485">
        <f>'8. Routing factors'!BD143*'7. Network costs'!$H$360</f>
        <v>0</v>
      </c>
      <c r="BE356" s="485">
        <f>'8. Routing factors'!BE143*'7. Network costs'!$H$361</f>
        <v>0</v>
      </c>
      <c r="BF356" s="485">
        <f>'8. Routing factors'!BF143*'7. Network costs'!$H$362</f>
        <v>0</v>
      </c>
      <c r="BG356" s="485">
        <f>'8. Routing factors'!BG143*'7. Network costs'!$H$363</f>
        <v>0</v>
      </c>
      <c r="BH356" s="245"/>
      <c r="BI356" s="351">
        <f t="shared" si="56"/>
        <v>0</v>
      </c>
      <c r="BJ356" s="486">
        <f>'2. Traffic'!H232</f>
        <v>0</v>
      </c>
      <c r="BK356" s="487" t="str">
        <f t="shared" si="57"/>
        <v/>
      </c>
    </row>
    <row r="357" spans="3:63">
      <c r="C357" s="256" t="str">
        <f t="shared" si="55"/>
        <v>S27</v>
      </c>
      <c r="D357" s="256" t="str">
        <f t="shared" si="55"/>
        <v>OTHER: complete as required</v>
      </c>
      <c r="E357" s="485">
        <f>'8. Routing factors'!E144*'7. Network costs'!$H$309</f>
        <v>0</v>
      </c>
      <c r="F357" s="485">
        <f>'8. Routing factors'!F144*'7. Network costs'!$H$310</f>
        <v>0</v>
      </c>
      <c r="G357" s="485">
        <f>'8. Routing factors'!G144*'7. Network costs'!$H$311</f>
        <v>0</v>
      </c>
      <c r="H357" s="485">
        <f>'8. Routing factors'!H144*'7. Network costs'!$H$312</f>
        <v>0</v>
      </c>
      <c r="I357" s="485">
        <f>'8. Routing factors'!I144*'7. Network costs'!$H$313</f>
        <v>0</v>
      </c>
      <c r="J357" s="485">
        <f>'8. Routing factors'!J144*'7. Network costs'!$H$314</f>
        <v>0</v>
      </c>
      <c r="K357" s="485">
        <f>'8. Routing factors'!K144*'7. Network costs'!$H$315</f>
        <v>0</v>
      </c>
      <c r="L357" s="485">
        <f>'8. Routing factors'!L144*'7. Network costs'!$H$316</f>
        <v>0</v>
      </c>
      <c r="M357" s="485">
        <f>'8. Routing factors'!M144*'7. Network costs'!$H$317</f>
        <v>0</v>
      </c>
      <c r="N357" s="485">
        <f>'8. Routing factors'!N144*'7. Network costs'!$H$318</f>
        <v>0</v>
      </c>
      <c r="O357" s="485">
        <f>'8. Routing factors'!O144*'7. Network costs'!$H$319</f>
        <v>0</v>
      </c>
      <c r="P357" s="485">
        <f>'8. Routing factors'!P144*'7. Network costs'!$H$320</f>
        <v>0</v>
      </c>
      <c r="Q357" s="485">
        <f>'8. Routing factors'!Q144*'7. Network costs'!$H$321</f>
        <v>0</v>
      </c>
      <c r="R357" s="485">
        <f>'8. Routing factors'!R144*'7. Network costs'!$H$322</f>
        <v>0</v>
      </c>
      <c r="S357" s="485">
        <f>'8. Routing factors'!S144*'7. Network costs'!$H$323</f>
        <v>0</v>
      </c>
      <c r="T357" s="485">
        <f>'8. Routing factors'!T144*'7. Network costs'!$H$324</f>
        <v>0</v>
      </c>
      <c r="U357" s="485">
        <f>'8. Routing factors'!U144*'7. Network costs'!$H$325</f>
        <v>0</v>
      </c>
      <c r="V357" s="485">
        <f>'8. Routing factors'!V144*'7. Network costs'!$H$326</f>
        <v>0</v>
      </c>
      <c r="W357" s="485">
        <f>'8. Routing factors'!W144*'7. Network costs'!$H$327</f>
        <v>0</v>
      </c>
      <c r="X357" s="485">
        <f>'8. Routing factors'!X144*'7. Network costs'!$H$328</f>
        <v>0</v>
      </c>
      <c r="Y357" s="485">
        <f>'8. Routing factors'!Y144*'7. Network costs'!$H$329</f>
        <v>0</v>
      </c>
      <c r="Z357" s="485">
        <f>'8. Routing factors'!Z144*'7. Network costs'!$H$330</f>
        <v>0</v>
      </c>
      <c r="AA357" s="485">
        <f>'8. Routing factors'!AA144*'7. Network costs'!$H$331</f>
        <v>0</v>
      </c>
      <c r="AB357" s="485">
        <f>'8. Routing factors'!AB144*'7. Network costs'!$H$332</f>
        <v>0</v>
      </c>
      <c r="AC357" s="485">
        <f>'8. Routing factors'!AC144*'7. Network costs'!$H$333</f>
        <v>0</v>
      </c>
      <c r="AD357" s="485">
        <f>'8. Routing factors'!AD144*'7. Network costs'!$H$334</f>
        <v>0</v>
      </c>
      <c r="AE357" s="485">
        <f>'8. Routing factors'!AE144*'7. Network costs'!$H$335</f>
        <v>0</v>
      </c>
      <c r="AF357" s="485">
        <f>'8. Routing factors'!AF144*'7. Network costs'!$H$336</f>
        <v>0</v>
      </c>
      <c r="AG357" s="485">
        <f>'8. Routing factors'!AG144*'7. Network costs'!$H$337</f>
        <v>0</v>
      </c>
      <c r="AH357" s="485">
        <f>'8. Routing factors'!AH144*'7. Network costs'!$H$338</f>
        <v>0</v>
      </c>
      <c r="AI357" s="485">
        <f>'8. Routing factors'!AI144*'7. Network costs'!$H$339</f>
        <v>0</v>
      </c>
      <c r="AJ357" s="485">
        <f>'8. Routing factors'!AJ144*'7. Network costs'!$H$340</f>
        <v>0</v>
      </c>
      <c r="AK357" s="485">
        <f>'8. Routing factors'!AK144*'7. Network costs'!$H$341</f>
        <v>0</v>
      </c>
      <c r="AL357" s="485">
        <f>'8. Routing factors'!AL144*'7. Network costs'!$H$342</f>
        <v>0</v>
      </c>
      <c r="AM357" s="485">
        <f>'8. Routing factors'!AM144*'7. Network costs'!$H$343</f>
        <v>0</v>
      </c>
      <c r="AN357" s="485">
        <f>'8. Routing factors'!AN144*'7. Network costs'!$H$344</f>
        <v>0</v>
      </c>
      <c r="AO357" s="485">
        <f>'8. Routing factors'!AO144*'7. Network costs'!$H$345</f>
        <v>0</v>
      </c>
      <c r="AP357" s="485">
        <f>'8. Routing factors'!AP144*'7. Network costs'!$H$346</f>
        <v>0</v>
      </c>
      <c r="AQ357" s="485">
        <f>'8. Routing factors'!AQ144*'7. Network costs'!$H$347</f>
        <v>0</v>
      </c>
      <c r="AR357" s="485">
        <f>'8. Routing factors'!AR144*'7. Network costs'!$H$348</f>
        <v>0</v>
      </c>
      <c r="AS357" s="485">
        <f>'8. Routing factors'!AS144*'7. Network costs'!$H$349</f>
        <v>0</v>
      </c>
      <c r="AT357" s="485">
        <f>'8. Routing factors'!AT144*'7. Network costs'!$H$350</f>
        <v>0</v>
      </c>
      <c r="AU357" s="485">
        <f>'8. Routing factors'!AU144*'7. Network costs'!$H$351</f>
        <v>0</v>
      </c>
      <c r="AV357" s="485">
        <f>'8. Routing factors'!AV144*'7. Network costs'!$H$352</f>
        <v>0</v>
      </c>
      <c r="AW357" s="485">
        <f>'8. Routing factors'!AW144*'7. Network costs'!$H$353</f>
        <v>0</v>
      </c>
      <c r="AX357" s="485">
        <f>'8. Routing factors'!AX144*'7. Network costs'!$H$354</f>
        <v>0</v>
      </c>
      <c r="AY357" s="485">
        <f>'8. Routing factors'!AY144*'7. Network costs'!$H$355</f>
        <v>0</v>
      </c>
      <c r="AZ357" s="485">
        <f>'8. Routing factors'!AZ144*'7. Network costs'!$H$356</f>
        <v>0</v>
      </c>
      <c r="BA357" s="485">
        <f>'8. Routing factors'!BA144*'7. Network costs'!$H$357</f>
        <v>0</v>
      </c>
      <c r="BB357" s="485">
        <f>'8. Routing factors'!BB144*'7. Network costs'!$H$358</f>
        <v>0</v>
      </c>
      <c r="BC357" s="485">
        <f>'8. Routing factors'!BC144*'7. Network costs'!$H$359</f>
        <v>0</v>
      </c>
      <c r="BD357" s="485">
        <f>'8. Routing factors'!BD144*'7. Network costs'!$H$360</f>
        <v>0</v>
      </c>
      <c r="BE357" s="485">
        <f>'8. Routing factors'!BE144*'7. Network costs'!$H$361</f>
        <v>0</v>
      </c>
      <c r="BF357" s="485">
        <f>'8. Routing factors'!BF144*'7. Network costs'!$H$362</f>
        <v>0</v>
      </c>
      <c r="BG357" s="485">
        <f>'8. Routing factors'!BG144*'7. Network costs'!$H$363</f>
        <v>0</v>
      </c>
      <c r="BH357" s="245"/>
      <c r="BI357" s="351">
        <f t="shared" si="56"/>
        <v>0</v>
      </c>
      <c r="BJ357" s="486">
        <f>'2. Traffic'!H233</f>
        <v>0</v>
      </c>
      <c r="BK357" s="487" t="str">
        <f t="shared" si="57"/>
        <v/>
      </c>
    </row>
    <row r="358" spans="3:63">
      <c r="C358" s="256" t="str">
        <f t="shared" si="55"/>
        <v>S28</v>
      </c>
      <c r="D358" s="256" t="str">
        <f t="shared" si="55"/>
        <v>OTHER: complete as required</v>
      </c>
      <c r="E358" s="485">
        <f>'8. Routing factors'!E145*'7. Network costs'!$H$309</f>
        <v>0</v>
      </c>
      <c r="F358" s="485">
        <f>'8. Routing factors'!F145*'7. Network costs'!$H$310</f>
        <v>0</v>
      </c>
      <c r="G358" s="485">
        <f>'8. Routing factors'!G145*'7. Network costs'!$H$311</f>
        <v>0</v>
      </c>
      <c r="H358" s="485">
        <f>'8. Routing factors'!H145*'7. Network costs'!$H$312</f>
        <v>0</v>
      </c>
      <c r="I358" s="485">
        <f>'8. Routing factors'!I145*'7. Network costs'!$H$313</f>
        <v>0</v>
      </c>
      <c r="J358" s="485">
        <f>'8. Routing factors'!J145*'7. Network costs'!$H$314</f>
        <v>0</v>
      </c>
      <c r="K358" s="485">
        <f>'8. Routing factors'!K145*'7. Network costs'!$H$315</f>
        <v>0</v>
      </c>
      <c r="L358" s="485">
        <f>'8. Routing factors'!L145*'7. Network costs'!$H$316</f>
        <v>0</v>
      </c>
      <c r="M358" s="485">
        <f>'8. Routing factors'!M145*'7. Network costs'!$H$317</f>
        <v>0</v>
      </c>
      <c r="N358" s="485">
        <f>'8. Routing factors'!N145*'7. Network costs'!$H$318</f>
        <v>0</v>
      </c>
      <c r="O358" s="485">
        <f>'8. Routing factors'!O145*'7. Network costs'!$H$319</f>
        <v>0</v>
      </c>
      <c r="P358" s="485">
        <f>'8. Routing factors'!P145*'7. Network costs'!$H$320</f>
        <v>0</v>
      </c>
      <c r="Q358" s="485">
        <f>'8. Routing factors'!Q145*'7. Network costs'!$H$321</f>
        <v>0</v>
      </c>
      <c r="R358" s="485">
        <f>'8. Routing factors'!R145*'7. Network costs'!$H$322</f>
        <v>0</v>
      </c>
      <c r="S358" s="485">
        <f>'8. Routing factors'!S145*'7. Network costs'!$H$323</f>
        <v>0</v>
      </c>
      <c r="T358" s="485">
        <f>'8. Routing factors'!T145*'7. Network costs'!$H$324</f>
        <v>0</v>
      </c>
      <c r="U358" s="485">
        <f>'8. Routing factors'!U145*'7. Network costs'!$H$325</f>
        <v>0</v>
      </c>
      <c r="V358" s="485">
        <f>'8. Routing factors'!V145*'7. Network costs'!$H$326</f>
        <v>0</v>
      </c>
      <c r="W358" s="485">
        <f>'8. Routing factors'!W145*'7. Network costs'!$H$327</f>
        <v>0</v>
      </c>
      <c r="X358" s="485">
        <f>'8. Routing factors'!X145*'7. Network costs'!$H$328</f>
        <v>0</v>
      </c>
      <c r="Y358" s="485">
        <f>'8. Routing factors'!Y145*'7. Network costs'!$H$329</f>
        <v>0</v>
      </c>
      <c r="Z358" s="485">
        <f>'8. Routing factors'!Z145*'7. Network costs'!$H$330</f>
        <v>0</v>
      </c>
      <c r="AA358" s="485">
        <f>'8. Routing factors'!AA145*'7. Network costs'!$H$331</f>
        <v>0</v>
      </c>
      <c r="AB358" s="485">
        <f>'8. Routing factors'!AB145*'7. Network costs'!$H$332</f>
        <v>0</v>
      </c>
      <c r="AC358" s="485">
        <f>'8. Routing factors'!AC145*'7. Network costs'!$H$333</f>
        <v>0</v>
      </c>
      <c r="AD358" s="485">
        <f>'8. Routing factors'!AD145*'7. Network costs'!$H$334</f>
        <v>0</v>
      </c>
      <c r="AE358" s="485">
        <f>'8. Routing factors'!AE145*'7. Network costs'!$H$335</f>
        <v>0</v>
      </c>
      <c r="AF358" s="485">
        <f>'8. Routing factors'!AF145*'7. Network costs'!$H$336</f>
        <v>0</v>
      </c>
      <c r="AG358" s="485">
        <f>'8. Routing factors'!AG145*'7. Network costs'!$H$337</f>
        <v>0</v>
      </c>
      <c r="AH358" s="485">
        <f>'8. Routing factors'!AH145*'7. Network costs'!$H$338</f>
        <v>0</v>
      </c>
      <c r="AI358" s="485">
        <f>'8. Routing factors'!AI145*'7. Network costs'!$H$339</f>
        <v>0</v>
      </c>
      <c r="AJ358" s="485">
        <f>'8. Routing factors'!AJ145*'7. Network costs'!$H$340</f>
        <v>0</v>
      </c>
      <c r="AK358" s="485">
        <f>'8. Routing factors'!AK145*'7. Network costs'!$H$341</f>
        <v>0</v>
      </c>
      <c r="AL358" s="485">
        <f>'8. Routing factors'!AL145*'7. Network costs'!$H$342</f>
        <v>0</v>
      </c>
      <c r="AM358" s="485">
        <f>'8. Routing factors'!AM145*'7. Network costs'!$H$343</f>
        <v>0</v>
      </c>
      <c r="AN358" s="485">
        <f>'8. Routing factors'!AN145*'7. Network costs'!$H$344</f>
        <v>0</v>
      </c>
      <c r="AO358" s="485">
        <f>'8. Routing factors'!AO145*'7. Network costs'!$H$345</f>
        <v>0</v>
      </c>
      <c r="AP358" s="485">
        <f>'8. Routing factors'!AP145*'7. Network costs'!$H$346</f>
        <v>0</v>
      </c>
      <c r="AQ358" s="485">
        <f>'8. Routing factors'!AQ145*'7. Network costs'!$H$347</f>
        <v>0</v>
      </c>
      <c r="AR358" s="485">
        <f>'8. Routing factors'!AR145*'7. Network costs'!$H$348</f>
        <v>0</v>
      </c>
      <c r="AS358" s="485">
        <f>'8. Routing factors'!AS145*'7. Network costs'!$H$349</f>
        <v>0</v>
      </c>
      <c r="AT358" s="485">
        <f>'8. Routing factors'!AT145*'7. Network costs'!$H$350</f>
        <v>0</v>
      </c>
      <c r="AU358" s="485">
        <f>'8. Routing factors'!AU145*'7. Network costs'!$H$351</f>
        <v>0</v>
      </c>
      <c r="AV358" s="485">
        <f>'8. Routing factors'!AV145*'7. Network costs'!$H$352</f>
        <v>0</v>
      </c>
      <c r="AW358" s="485">
        <f>'8. Routing factors'!AW145*'7. Network costs'!$H$353</f>
        <v>0</v>
      </c>
      <c r="AX358" s="485">
        <f>'8. Routing factors'!AX145*'7. Network costs'!$H$354</f>
        <v>0</v>
      </c>
      <c r="AY358" s="485">
        <f>'8. Routing factors'!AY145*'7. Network costs'!$H$355</f>
        <v>0</v>
      </c>
      <c r="AZ358" s="485">
        <f>'8. Routing factors'!AZ145*'7. Network costs'!$H$356</f>
        <v>0</v>
      </c>
      <c r="BA358" s="485">
        <f>'8. Routing factors'!BA145*'7. Network costs'!$H$357</f>
        <v>0</v>
      </c>
      <c r="BB358" s="485">
        <f>'8. Routing factors'!BB145*'7. Network costs'!$H$358</f>
        <v>0</v>
      </c>
      <c r="BC358" s="485">
        <f>'8. Routing factors'!BC145*'7. Network costs'!$H$359</f>
        <v>0</v>
      </c>
      <c r="BD358" s="485">
        <f>'8. Routing factors'!BD145*'7. Network costs'!$H$360</f>
        <v>0</v>
      </c>
      <c r="BE358" s="485">
        <f>'8. Routing factors'!BE145*'7. Network costs'!$H$361</f>
        <v>0</v>
      </c>
      <c r="BF358" s="485">
        <f>'8. Routing factors'!BF145*'7. Network costs'!$H$362</f>
        <v>0</v>
      </c>
      <c r="BG358" s="485">
        <f>'8. Routing factors'!BG145*'7. Network costs'!$H$363</f>
        <v>0</v>
      </c>
      <c r="BH358" s="245"/>
      <c r="BI358" s="351">
        <f t="shared" si="56"/>
        <v>0</v>
      </c>
      <c r="BJ358" s="486">
        <f>'2. Traffic'!H234</f>
        <v>0</v>
      </c>
      <c r="BK358" s="487" t="str">
        <f t="shared" si="57"/>
        <v/>
      </c>
    </row>
    <row r="359" spans="3:63">
      <c r="C359" s="256" t="str">
        <f t="shared" si="55"/>
        <v>S29</v>
      </c>
      <c r="D359" s="256" t="str">
        <f t="shared" si="55"/>
        <v>OTHER: complete as required</v>
      </c>
      <c r="E359" s="485">
        <f>'8. Routing factors'!E146*'7. Network costs'!$H$309</f>
        <v>0</v>
      </c>
      <c r="F359" s="485">
        <f>'8. Routing factors'!F146*'7. Network costs'!$H$310</f>
        <v>0</v>
      </c>
      <c r="G359" s="485">
        <f>'8. Routing factors'!G146*'7. Network costs'!$H$311</f>
        <v>0</v>
      </c>
      <c r="H359" s="485">
        <f>'8. Routing factors'!H146*'7. Network costs'!$H$312</f>
        <v>0</v>
      </c>
      <c r="I359" s="485">
        <f>'8. Routing factors'!I146*'7. Network costs'!$H$313</f>
        <v>0</v>
      </c>
      <c r="J359" s="485">
        <f>'8. Routing factors'!J146*'7. Network costs'!$H$314</f>
        <v>0</v>
      </c>
      <c r="K359" s="485">
        <f>'8. Routing factors'!K146*'7. Network costs'!$H$315</f>
        <v>0</v>
      </c>
      <c r="L359" s="485">
        <f>'8. Routing factors'!L146*'7. Network costs'!$H$316</f>
        <v>0</v>
      </c>
      <c r="M359" s="485">
        <f>'8. Routing factors'!M146*'7. Network costs'!$H$317</f>
        <v>0</v>
      </c>
      <c r="N359" s="485">
        <f>'8. Routing factors'!N146*'7. Network costs'!$H$318</f>
        <v>0</v>
      </c>
      <c r="O359" s="485">
        <f>'8. Routing factors'!O146*'7. Network costs'!$H$319</f>
        <v>0</v>
      </c>
      <c r="P359" s="485">
        <f>'8. Routing factors'!P146*'7. Network costs'!$H$320</f>
        <v>0</v>
      </c>
      <c r="Q359" s="485">
        <f>'8. Routing factors'!Q146*'7. Network costs'!$H$321</f>
        <v>0</v>
      </c>
      <c r="R359" s="485">
        <f>'8. Routing factors'!R146*'7. Network costs'!$H$322</f>
        <v>0</v>
      </c>
      <c r="S359" s="485">
        <f>'8. Routing factors'!S146*'7. Network costs'!$H$323</f>
        <v>0</v>
      </c>
      <c r="T359" s="485">
        <f>'8. Routing factors'!T146*'7. Network costs'!$H$324</f>
        <v>0</v>
      </c>
      <c r="U359" s="485">
        <f>'8. Routing factors'!U146*'7. Network costs'!$H$325</f>
        <v>0</v>
      </c>
      <c r="V359" s="485">
        <f>'8. Routing factors'!V146*'7. Network costs'!$H$326</f>
        <v>0</v>
      </c>
      <c r="W359" s="485">
        <f>'8. Routing factors'!W146*'7. Network costs'!$H$327</f>
        <v>0</v>
      </c>
      <c r="X359" s="485">
        <f>'8. Routing factors'!X146*'7. Network costs'!$H$328</f>
        <v>0</v>
      </c>
      <c r="Y359" s="485">
        <f>'8. Routing factors'!Y146*'7. Network costs'!$H$329</f>
        <v>0</v>
      </c>
      <c r="Z359" s="485">
        <f>'8. Routing factors'!Z146*'7. Network costs'!$H$330</f>
        <v>0</v>
      </c>
      <c r="AA359" s="485">
        <f>'8. Routing factors'!AA146*'7. Network costs'!$H$331</f>
        <v>0</v>
      </c>
      <c r="AB359" s="485">
        <f>'8. Routing factors'!AB146*'7. Network costs'!$H$332</f>
        <v>0</v>
      </c>
      <c r="AC359" s="485">
        <f>'8. Routing factors'!AC146*'7. Network costs'!$H$333</f>
        <v>0</v>
      </c>
      <c r="AD359" s="485">
        <f>'8. Routing factors'!AD146*'7. Network costs'!$H$334</f>
        <v>0</v>
      </c>
      <c r="AE359" s="485">
        <f>'8. Routing factors'!AE146*'7. Network costs'!$H$335</f>
        <v>0</v>
      </c>
      <c r="AF359" s="485">
        <f>'8. Routing factors'!AF146*'7. Network costs'!$H$336</f>
        <v>0</v>
      </c>
      <c r="AG359" s="485">
        <f>'8. Routing factors'!AG146*'7. Network costs'!$H$337</f>
        <v>0</v>
      </c>
      <c r="AH359" s="485">
        <f>'8. Routing factors'!AH146*'7. Network costs'!$H$338</f>
        <v>0</v>
      </c>
      <c r="AI359" s="485">
        <f>'8. Routing factors'!AI146*'7. Network costs'!$H$339</f>
        <v>0</v>
      </c>
      <c r="AJ359" s="485">
        <f>'8. Routing factors'!AJ146*'7. Network costs'!$H$340</f>
        <v>0</v>
      </c>
      <c r="AK359" s="485">
        <f>'8. Routing factors'!AK146*'7. Network costs'!$H$341</f>
        <v>0</v>
      </c>
      <c r="AL359" s="485">
        <f>'8. Routing factors'!AL146*'7. Network costs'!$H$342</f>
        <v>0</v>
      </c>
      <c r="AM359" s="485">
        <f>'8. Routing factors'!AM146*'7. Network costs'!$H$343</f>
        <v>0</v>
      </c>
      <c r="AN359" s="485">
        <f>'8. Routing factors'!AN146*'7. Network costs'!$H$344</f>
        <v>0</v>
      </c>
      <c r="AO359" s="485">
        <f>'8. Routing factors'!AO146*'7. Network costs'!$H$345</f>
        <v>0</v>
      </c>
      <c r="AP359" s="485">
        <f>'8. Routing factors'!AP146*'7. Network costs'!$H$346</f>
        <v>0</v>
      </c>
      <c r="AQ359" s="485">
        <f>'8. Routing factors'!AQ146*'7. Network costs'!$H$347</f>
        <v>0</v>
      </c>
      <c r="AR359" s="485">
        <f>'8. Routing factors'!AR146*'7. Network costs'!$H$348</f>
        <v>0</v>
      </c>
      <c r="AS359" s="485">
        <f>'8. Routing factors'!AS146*'7. Network costs'!$H$349</f>
        <v>0</v>
      </c>
      <c r="AT359" s="485">
        <f>'8. Routing factors'!AT146*'7. Network costs'!$H$350</f>
        <v>0</v>
      </c>
      <c r="AU359" s="485">
        <f>'8. Routing factors'!AU146*'7. Network costs'!$H$351</f>
        <v>0</v>
      </c>
      <c r="AV359" s="485">
        <f>'8. Routing factors'!AV146*'7. Network costs'!$H$352</f>
        <v>0</v>
      </c>
      <c r="AW359" s="485">
        <f>'8. Routing factors'!AW146*'7. Network costs'!$H$353</f>
        <v>0</v>
      </c>
      <c r="AX359" s="485">
        <f>'8. Routing factors'!AX146*'7. Network costs'!$H$354</f>
        <v>0</v>
      </c>
      <c r="AY359" s="485">
        <f>'8. Routing factors'!AY146*'7. Network costs'!$H$355</f>
        <v>0</v>
      </c>
      <c r="AZ359" s="485">
        <f>'8. Routing factors'!AZ146*'7. Network costs'!$H$356</f>
        <v>0</v>
      </c>
      <c r="BA359" s="485">
        <f>'8. Routing factors'!BA146*'7. Network costs'!$H$357</f>
        <v>0</v>
      </c>
      <c r="BB359" s="485">
        <f>'8. Routing factors'!BB146*'7. Network costs'!$H$358</f>
        <v>0</v>
      </c>
      <c r="BC359" s="485">
        <f>'8. Routing factors'!BC146*'7. Network costs'!$H$359</f>
        <v>0</v>
      </c>
      <c r="BD359" s="485">
        <f>'8. Routing factors'!BD146*'7. Network costs'!$H$360</f>
        <v>0</v>
      </c>
      <c r="BE359" s="485">
        <f>'8. Routing factors'!BE146*'7. Network costs'!$H$361</f>
        <v>0</v>
      </c>
      <c r="BF359" s="485">
        <f>'8. Routing factors'!BF146*'7. Network costs'!$H$362</f>
        <v>0</v>
      </c>
      <c r="BG359" s="485">
        <f>'8. Routing factors'!BG146*'7. Network costs'!$H$363</f>
        <v>0</v>
      </c>
      <c r="BH359" s="245"/>
      <c r="BI359" s="351">
        <f t="shared" si="56"/>
        <v>0</v>
      </c>
      <c r="BJ359" s="486">
        <f>'2. Traffic'!H235</f>
        <v>0</v>
      </c>
      <c r="BK359" s="487" t="str">
        <f t="shared" si="57"/>
        <v/>
      </c>
    </row>
    <row r="360" spans="3:63">
      <c r="C360" s="256" t="str">
        <f t="shared" si="55"/>
        <v>S30</v>
      </c>
      <c r="D360" s="256" t="str">
        <f t="shared" si="55"/>
        <v>OTHER: complete as required</v>
      </c>
      <c r="E360" s="485">
        <f>'8. Routing factors'!E147*'7. Network costs'!$H$309</f>
        <v>0</v>
      </c>
      <c r="F360" s="485">
        <f>'8. Routing factors'!F147*'7. Network costs'!$H$310</f>
        <v>0</v>
      </c>
      <c r="G360" s="485">
        <f>'8. Routing factors'!G147*'7. Network costs'!$H$311</f>
        <v>0</v>
      </c>
      <c r="H360" s="485">
        <f>'8. Routing factors'!H147*'7. Network costs'!$H$312</f>
        <v>0</v>
      </c>
      <c r="I360" s="485">
        <f>'8. Routing factors'!I147*'7. Network costs'!$H$313</f>
        <v>0</v>
      </c>
      <c r="J360" s="485">
        <f>'8. Routing factors'!J147*'7. Network costs'!$H$314</f>
        <v>0</v>
      </c>
      <c r="K360" s="485">
        <f>'8. Routing factors'!K147*'7. Network costs'!$H$315</f>
        <v>0</v>
      </c>
      <c r="L360" s="485">
        <f>'8. Routing factors'!L147*'7. Network costs'!$H$316</f>
        <v>0</v>
      </c>
      <c r="M360" s="485">
        <f>'8. Routing factors'!M147*'7. Network costs'!$H$317</f>
        <v>0</v>
      </c>
      <c r="N360" s="485">
        <f>'8. Routing factors'!N147*'7. Network costs'!$H$318</f>
        <v>0</v>
      </c>
      <c r="O360" s="485">
        <f>'8. Routing factors'!O147*'7. Network costs'!$H$319</f>
        <v>0</v>
      </c>
      <c r="P360" s="485">
        <f>'8. Routing factors'!P147*'7. Network costs'!$H$320</f>
        <v>0</v>
      </c>
      <c r="Q360" s="485">
        <f>'8. Routing factors'!Q147*'7. Network costs'!$H$321</f>
        <v>0</v>
      </c>
      <c r="R360" s="485">
        <f>'8. Routing factors'!R147*'7. Network costs'!$H$322</f>
        <v>0</v>
      </c>
      <c r="S360" s="485">
        <f>'8. Routing factors'!S147*'7. Network costs'!$H$323</f>
        <v>0</v>
      </c>
      <c r="T360" s="485">
        <f>'8. Routing factors'!T147*'7. Network costs'!$H$324</f>
        <v>0</v>
      </c>
      <c r="U360" s="485">
        <f>'8. Routing factors'!U147*'7. Network costs'!$H$325</f>
        <v>0</v>
      </c>
      <c r="V360" s="485">
        <f>'8. Routing factors'!V147*'7. Network costs'!$H$326</f>
        <v>0</v>
      </c>
      <c r="W360" s="485">
        <f>'8. Routing factors'!W147*'7. Network costs'!$H$327</f>
        <v>0</v>
      </c>
      <c r="X360" s="485">
        <f>'8. Routing factors'!X147*'7. Network costs'!$H$328</f>
        <v>0</v>
      </c>
      <c r="Y360" s="485">
        <f>'8. Routing factors'!Y147*'7. Network costs'!$H$329</f>
        <v>0</v>
      </c>
      <c r="Z360" s="485">
        <f>'8. Routing factors'!Z147*'7. Network costs'!$H$330</f>
        <v>0</v>
      </c>
      <c r="AA360" s="485">
        <f>'8. Routing factors'!AA147*'7. Network costs'!$H$331</f>
        <v>0</v>
      </c>
      <c r="AB360" s="485">
        <f>'8. Routing factors'!AB147*'7. Network costs'!$H$332</f>
        <v>0</v>
      </c>
      <c r="AC360" s="485">
        <f>'8. Routing factors'!AC147*'7. Network costs'!$H$333</f>
        <v>0</v>
      </c>
      <c r="AD360" s="485">
        <f>'8. Routing factors'!AD147*'7. Network costs'!$H$334</f>
        <v>0</v>
      </c>
      <c r="AE360" s="485">
        <f>'8. Routing factors'!AE147*'7. Network costs'!$H$335</f>
        <v>0</v>
      </c>
      <c r="AF360" s="485">
        <f>'8. Routing factors'!AF147*'7. Network costs'!$H$336</f>
        <v>0</v>
      </c>
      <c r="AG360" s="485">
        <f>'8. Routing factors'!AG147*'7. Network costs'!$H$337</f>
        <v>0</v>
      </c>
      <c r="AH360" s="485">
        <f>'8. Routing factors'!AH147*'7. Network costs'!$H$338</f>
        <v>0</v>
      </c>
      <c r="AI360" s="485">
        <f>'8. Routing factors'!AI147*'7. Network costs'!$H$339</f>
        <v>0</v>
      </c>
      <c r="AJ360" s="485">
        <f>'8. Routing factors'!AJ147*'7. Network costs'!$H$340</f>
        <v>0</v>
      </c>
      <c r="AK360" s="485">
        <f>'8. Routing factors'!AK147*'7. Network costs'!$H$341</f>
        <v>0</v>
      </c>
      <c r="AL360" s="485">
        <f>'8. Routing factors'!AL147*'7. Network costs'!$H$342</f>
        <v>0</v>
      </c>
      <c r="AM360" s="485">
        <f>'8. Routing factors'!AM147*'7. Network costs'!$H$343</f>
        <v>0</v>
      </c>
      <c r="AN360" s="485">
        <f>'8. Routing factors'!AN147*'7. Network costs'!$H$344</f>
        <v>0</v>
      </c>
      <c r="AO360" s="485">
        <f>'8. Routing factors'!AO147*'7. Network costs'!$H$345</f>
        <v>0</v>
      </c>
      <c r="AP360" s="485">
        <f>'8. Routing factors'!AP147*'7. Network costs'!$H$346</f>
        <v>0</v>
      </c>
      <c r="AQ360" s="485">
        <f>'8. Routing factors'!AQ147*'7. Network costs'!$H$347</f>
        <v>0</v>
      </c>
      <c r="AR360" s="485">
        <f>'8. Routing factors'!AR147*'7. Network costs'!$H$348</f>
        <v>0</v>
      </c>
      <c r="AS360" s="485">
        <f>'8. Routing factors'!AS147*'7. Network costs'!$H$349</f>
        <v>0</v>
      </c>
      <c r="AT360" s="485">
        <f>'8. Routing factors'!AT147*'7. Network costs'!$H$350</f>
        <v>0</v>
      </c>
      <c r="AU360" s="485">
        <f>'8. Routing factors'!AU147*'7. Network costs'!$H$351</f>
        <v>0</v>
      </c>
      <c r="AV360" s="485">
        <f>'8. Routing factors'!AV147*'7. Network costs'!$H$352</f>
        <v>0</v>
      </c>
      <c r="AW360" s="485">
        <f>'8. Routing factors'!AW147*'7. Network costs'!$H$353</f>
        <v>0</v>
      </c>
      <c r="AX360" s="485">
        <f>'8. Routing factors'!AX147*'7. Network costs'!$H$354</f>
        <v>0</v>
      </c>
      <c r="AY360" s="485">
        <f>'8. Routing factors'!AY147*'7. Network costs'!$H$355</f>
        <v>0</v>
      </c>
      <c r="AZ360" s="485">
        <f>'8. Routing factors'!AZ147*'7. Network costs'!$H$356</f>
        <v>0</v>
      </c>
      <c r="BA360" s="485">
        <f>'8. Routing factors'!BA147*'7. Network costs'!$H$357</f>
        <v>0</v>
      </c>
      <c r="BB360" s="485">
        <f>'8. Routing factors'!BB147*'7. Network costs'!$H$358</f>
        <v>0</v>
      </c>
      <c r="BC360" s="485">
        <f>'8. Routing factors'!BC147*'7. Network costs'!$H$359</f>
        <v>0</v>
      </c>
      <c r="BD360" s="485">
        <f>'8. Routing factors'!BD147*'7. Network costs'!$H$360</f>
        <v>0</v>
      </c>
      <c r="BE360" s="485">
        <f>'8. Routing factors'!BE147*'7. Network costs'!$H$361</f>
        <v>0</v>
      </c>
      <c r="BF360" s="485">
        <f>'8. Routing factors'!BF147*'7. Network costs'!$H$362</f>
        <v>0</v>
      </c>
      <c r="BG360" s="485">
        <f>'8. Routing factors'!BG147*'7. Network costs'!$H$363</f>
        <v>0</v>
      </c>
      <c r="BH360" s="245"/>
      <c r="BI360" s="351">
        <f t="shared" si="56"/>
        <v>0</v>
      </c>
      <c r="BJ360" s="486">
        <f>'2. Traffic'!H236</f>
        <v>0</v>
      </c>
      <c r="BK360" s="487" t="str">
        <f t="shared" si="57"/>
        <v/>
      </c>
    </row>
    <row r="361" spans="3:63">
      <c r="C361" s="238"/>
      <c r="D361" s="238" t="s">
        <v>2</v>
      </c>
      <c r="E361" s="488">
        <f t="shared" ref="E361:AG361" si="58">SUM(E331:E360)</f>
        <v>15768382.926626699</v>
      </c>
      <c r="F361" s="488">
        <f t="shared" si="58"/>
        <v>13007693.173564261</v>
      </c>
      <c r="G361" s="488">
        <f t="shared" si="58"/>
        <v>20020666.725886572</v>
      </c>
      <c r="H361" s="488">
        <f t="shared" si="58"/>
        <v>7335889.8109598728</v>
      </c>
      <c r="I361" s="488">
        <f t="shared" si="58"/>
        <v>20038701.515745945</v>
      </c>
      <c r="J361" s="488">
        <f t="shared" si="58"/>
        <v>1646569.990028311</v>
      </c>
      <c r="K361" s="488">
        <f t="shared" si="58"/>
        <v>625662.8927217545</v>
      </c>
      <c r="L361" s="488">
        <f t="shared" si="58"/>
        <v>83421.719029567292</v>
      </c>
      <c r="M361" s="488">
        <f t="shared" si="58"/>
        <v>2502651.5708870189</v>
      </c>
      <c r="N361" s="488">
        <f t="shared" si="58"/>
        <v>169105.08467788034</v>
      </c>
      <c r="O361" s="488">
        <f t="shared" si="58"/>
        <v>226480.02412216115</v>
      </c>
      <c r="P361" s="488">
        <f t="shared" si="58"/>
        <v>2457922.7424110509</v>
      </c>
      <c r="Q361" s="488">
        <f t="shared" si="58"/>
        <v>312831.44636087731</v>
      </c>
      <c r="R361" s="488">
        <f t="shared" si="58"/>
        <v>444915.83482435904</v>
      </c>
      <c r="S361" s="488">
        <f t="shared" si="58"/>
        <v>417108.5951478366</v>
      </c>
      <c r="T361" s="488">
        <f t="shared" si="58"/>
        <v>6673737.5223653847</v>
      </c>
      <c r="U361" s="488">
        <f t="shared" si="58"/>
        <v>1668434.380591346</v>
      </c>
      <c r="V361" s="488">
        <f t="shared" si="58"/>
        <v>533899.0017892305</v>
      </c>
      <c r="W361" s="488">
        <f t="shared" si="58"/>
        <v>863999.59559003275</v>
      </c>
      <c r="X361" s="488">
        <f t="shared" si="58"/>
        <v>69119.967647202604</v>
      </c>
      <c r="Y361" s="488">
        <f t="shared" si="58"/>
        <v>663964.57573931606</v>
      </c>
      <c r="Z361" s="488">
        <f t="shared" si="58"/>
        <v>344114.59099696507</v>
      </c>
      <c r="AA361" s="488">
        <f t="shared" si="58"/>
        <v>666206.44722453156</v>
      </c>
      <c r="AB361" s="488">
        <f t="shared" si="58"/>
        <v>1754857.0435333704</v>
      </c>
      <c r="AC361" s="488">
        <f t="shared" si="58"/>
        <v>2291430.5689717736</v>
      </c>
      <c r="AD361" s="488">
        <f t="shared" si="58"/>
        <v>0</v>
      </c>
      <c r="AE361" s="488">
        <f t="shared" si="58"/>
        <v>0</v>
      </c>
      <c r="AF361" s="488">
        <f t="shared" si="58"/>
        <v>0</v>
      </c>
      <c r="AG361" s="488">
        <f t="shared" si="58"/>
        <v>0</v>
      </c>
      <c r="AH361" s="488">
        <f t="shared" ref="AH361:BG361" si="59">SUM(AH331:AH360)</f>
        <v>0</v>
      </c>
      <c r="AI361" s="488">
        <f t="shared" si="59"/>
        <v>7904240.099938456</v>
      </c>
      <c r="AJ361" s="488">
        <f t="shared" si="59"/>
        <v>26562521.805999391</v>
      </c>
      <c r="AK361" s="488">
        <f t="shared" si="59"/>
        <v>7744894.0771280853</v>
      </c>
      <c r="AL361" s="488">
        <f t="shared" si="59"/>
        <v>3183851.6902241874</v>
      </c>
      <c r="AM361" s="488">
        <f t="shared" si="59"/>
        <v>2911114.1070383084</v>
      </c>
      <c r="AN361" s="488">
        <f t="shared" si="59"/>
        <v>4344.9464284153864</v>
      </c>
      <c r="AO361" s="488">
        <f t="shared" si="59"/>
        <v>2124.1960316697441</v>
      </c>
      <c r="AP361" s="488">
        <f t="shared" si="59"/>
        <v>2935.8962399932402</v>
      </c>
      <c r="AQ361" s="488">
        <f t="shared" si="59"/>
        <v>17069.164186007212</v>
      </c>
      <c r="AR361" s="488">
        <f t="shared" si="59"/>
        <v>10620.980158348721</v>
      </c>
      <c r="AS361" s="488">
        <f t="shared" si="59"/>
        <v>11586.523809107694</v>
      </c>
      <c r="AT361" s="488">
        <f t="shared" si="59"/>
        <v>10620.980158348724</v>
      </c>
      <c r="AU361" s="488">
        <f t="shared" si="59"/>
        <v>926.92190472861557</v>
      </c>
      <c r="AV361" s="488">
        <f t="shared" si="59"/>
        <v>22000.319984608817</v>
      </c>
      <c r="AW361" s="488">
        <f t="shared" si="59"/>
        <v>4400.0639969217646</v>
      </c>
      <c r="AX361" s="488">
        <f t="shared" si="59"/>
        <v>2965.7071263712869</v>
      </c>
      <c r="AY361" s="488">
        <f t="shared" si="59"/>
        <v>0</v>
      </c>
      <c r="AZ361" s="488">
        <f t="shared" si="59"/>
        <v>0</v>
      </c>
      <c r="BA361" s="488">
        <f t="shared" si="59"/>
        <v>0</v>
      </c>
      <c r="BB361" s="488">
        <f t="shared" si="59"/>
        <v>0</v>
      </c>
      <c r="BC361" s="488">
        <f t="shared" si="59"/>
        <v>0</v>
      </c>
      <c r="BD361" s="488">
        <f t="shared" si="59"/>
        <v>0</v>
      </c>
      <c r="BE361" s="488">
        <f t="shared" si="59"/>
        <v>0</v>
      </c>
      <c r="BF361" s="488">
        <f t="shared" si="59"/>
        <v>0</v>
      </c>
      <c r="BG361" s="488">
        <f t="shared" si="59"/>
        <v>0</v>
      </c>
      <c r="BH361" s="32"/>
      <c r="BI361" s="488">
        <f>SUM(BI331:BI360)</f>
        <v>148983985.22779629</v>
      </c>
      <c r="BJ361" s="160"/>
      <c r="BK361" s="160"/>
    </row>
    <row r="362" spans="3:63">
      <c r="C362" s="223"/>
      <c r="D362" s="223"/>
      <c r="E362" s="460" t="str">
        <f>IF(ROUND(E361,0)=ROUND('7. Network costs'!$H$309,0),"OK", "ERROR")</f>
        <v>OK</v>
      </c>
      <c r="F362" s="460" t="str">
        <f>IF(ROUND(F361,0)=ROUND('7. Network costs'!$H$310,0),"OK", "ERROR")</f>
        <v>OK</v>
      </c>
      <c r="G362" s="460" t="str">
        <f>IF(ROUND(G361,0)=ROUND('7. Network costs'!$H$311,0),"OK", "ERROR")</f>
        <v>OK</v>
      </c>
      <c r="H362" s="460" t="str">
        <f>IF(ROUND(H361,0)=ROUND('7. Network costs'!$H$312,0),"OK", "ERROR")</f>
        <v>OK</v>
      </c>
      <c r="I362" s="460" t="str">
        <f>IF(ROUND(I361,0)=ROUND('7. Network costs'!$H$313,0),"OK", "ERROR")</f>
        <v>OK</v>
      </c>
      <c r="J362" s="460" t="str">
        <f>IF(ROUND(J361,0)=ROUND('7. Network costs'!$H$314,0),"OK", "ERROR")</f>
        <v>OK</v>
      </c>
      <c r="K362" s="460" t="str">
        <f>IF(ROUND(K361,0)=ROUND('7. Network costs'!$H$315,0),"OK", "ERROR")</f>
        <v>OK</v>
      </c>
      <c r="L362" s="460" t="str">
        <f>IF(ROUND(L361,0)=ROUND('7. Network costs'!$H$316,0),"OK", "ERROR")</f>
        <v>OK</v>
      </c>
      <c r="M362" s="460" t="str">
        <f>IF(ROUND(M361,0)=ROUND('7. Network costs'!$H$317,0),"OK", "ERROR")</f>
        <v>OK</v>
      </c>
      <c r="N362" s="460" t="str">
        <f>IF(ROUND(N361,0)=ROUND('7. Network costs'!$H$318,0),"OK", "ERROR")</f>
        <v>OK</v>
      </c>
      <c r="O362" s="460" t="str">
        <f>IF(ROUND(O361,0)=ROUND('7. Network costs'!$H$319,0),"OK", "ERROR")</f>
        <v>OK</v>
      </c>
      <c r="P362" s="460" t="str">
        <f>IF(ROUND(P361,0)=ROUND('7. Network costs'!$H$320,0),"OK", "ERROR")</f>
        <v>OK</v>
      </c>
      <c r="Q362" s="460" t="str">
        <f>IF(ROUND(Q361,0)=ROUND('7. Network costs'!$H$321,0),"OK", "ERROR")</f>
        <v>OK</v>
      </c>
      <c r="R362" s="460" t="str">
        <f>IF(ROUND(R361,0)=ROUND('7. Network costs'!$H$322,0),"OK", "ERROR")</f>
        <v>OK</v>
      </c>
      <c r="S362" s="460" t="str">
        <f>IF(ROUND(S361,0)=ROUND('7. Network costs'!$H$323,0),"OK", "ERROR")</f>
        <v>OK</v>
      </c>
      <c r="T362" s="460" t="str">
        <f>IF(ROUND(T361,0)=ROUND('7. Network costs'!$H$324,0),"OK", "ERROR")</f>
        <v>OK</v>
      </c>
      <c r="U362" s="460" t="str">
        <f>IF(ROUND(U361,0)=ROUND('7. Network costs'!$H$325,0),"OK", "ERROR")</f>
        <v>OK</v>
      </c>
      <c r="V362" s="460" t="str">
        <f>IF(ROUND(V361,0)=ROUND('7. Network costs'!$H$326,0),"OK", "ERROR")</f>
        <v>OK</v>
      </c>
      <c r="W362" s="460" t="str">
        <f>IF(ROUND(W361,0)=ROUND('7. Network costs'!$H$327,0),"OK", "ERROR")</f>
        <v>OK</v>
      </c>
      <c r="X362" s="460" t="str">
        <f>IF(ROUND(X361,0)=ROUND('7. Network costs'!$H$328,0),"OK", "ERROR")</f>
        <v>OK</v>
      </c>
      <c r="Y362" s="460" t="str">
        <f>IF(ROUND(Y361,0)=ROUND('7. Network costs'!$H$329,0),"OK", "ERROR")</f>
        <v>OK</v>
      </c>
      <c r="Z362" s="460" t="str">
        <f>IF(ROUND(Z361,0)=ROUND('7. Network costs'!$H$330,0),"OK", "ERROR")</f>
        <v>OK</v>
      </c>
      <c r="AA362" s="460" t="str">
        <f>IF(ROUND(AA361,0)=ROUND('7. Network costs'!$H$331,0),"OK", "ERROR")</f>
        <v>OK</v>
      </c>
      <c r="AB362" s="460" t="str">
        <f>IF(ROUND(AB361,0)=ROUND('7. Network costs'!$H$332,0),"OK", "ERROR")</f>
        <v>OK</v>
      </c>
      <c r="AC362" s="460" t="str">
        <f>IF(ROUND(AC361,0)=ROUND('7. Network costs'!$H$333,0),"OK", "ERROR")</f>
        <v>OK</v>
      </c>
      <c r="AD362" s="460" t="str">
        <f>IF(ROUND(AD361,0)=ROUND('7. Network costs'!$H$334,0),"OK", "ERROR")</f>
        <v>OK</v>
      </c>
      <c r="AE362" s="460" t="str">
        <f>IF(ROUND(AE361,0)=ROUND('7. Network costs'!$H$335,0),"OK", "ERROR")</f>
        <v>OK</v>
      </c>
      <c r="AF362" s="460" t="str">
        <f>IF(ROUND(AH361,0)=ROUND('7. Network costs'!$H$336,0),"OK", "ERROR")</f>
        <v>OK</v>
      </c>
      <c r="AG362" s="460" t="str">
        <f>IF(ROUND(AH361,0)=ROUND('7. Network costs'!$H$337,0),"OK", "ERROR")</f>
        <v>OK</v>
      </c>
      <c r="AH362" s="460" t="str">
        <f>IF(ROUND(AH361,0)=ROUND('7. Network costs'!$H$338,0),"OK", "ERROR")</f>
        <v>OK</v>
      </c>
      <c r="AI362" s="460" t="str">
        <f>IF(ROUND(AI361,0)=ROUND('7. Network costs'!$H$339,0),"OK", "ERROR")</f>
        <v>OK</v>
      </c>
      <c r="AJ362" s="460" t="str">
        <f>IF(ROUND(AJ361,0)=ROUND('7. Network costs'!$H$340,0),"OK", "ERROR")</f>
        <v>OK</v>
      </c>
      <c r="AK362" s="460" t="str">
        <f>IF(ROUND(AK361,0)=ROUND('7. Network costs'!$H$341,0),"OK", "ERROR")</f>
        <v>OK</v>
      </c>
      <c r="AL362" s="460" t="str">
        <f>IF(ROUND(AL361,0)=ROUND('7. Network costs'!$H$342,0),"OK", "ERROR")</f>
        <v>OK</v>
      </c>
      <c r="AM362" s="460" t="str">
        <f>IF(ROUND(AM361,0)=ROUND('7. Network costs'!$H$343,0),"OK", "ERROR")</f>
        <v>OK</v>
      </c>
      <c r="AN362" s="460" t="str">
        <f>IF(ROUND(AN361,0)=ROUND('7. Network costs'!$H$344,0),"OK", "ERROR")</f>
        <v>OK</v>
      </c>
      <c r="AO362" s="460" t="str">
        <f>IF(ROUND(AO361,0)=ROUND('7. Network costs'!$H$345,0),"OK", "ERROR")</f>
        <v>OK</v>
      </c>
      <c r="AP362" s="460" t="str">
        <f>IF(ROUND(AP361,0)=ROUND('7. Network costs'!$H$346,0),"OK", "ERROR")</f>
        <v>OK</v>
      </c>
      <c r="AQ362" s="460" t="str">
        <f>IF(ROUND(AQ361,0)=ROUND('7. Network costs'!$H$347,0),"OK", "ERROR")</f>
        <v>OK</v>
      </c>
      <c r="AR362" s="460" t="str">
        <f>IF(ROUND(AR361,0)=ROUND('7. Network costs'!$H$348,0),"OK", "ERROR")</f>
        <v>OK</v>
      </c>
      <c r="AS362" s="460" t="str">
        <f>IF(ROUND(AS361,0)=ROUND('7. Network costs'!$H$349,0),"OK", "ERROR")</f>
        <v>OK</v>
      </c>
      <c r="AT362" s="460" t="str">
        <f>IF(ROUND(AT361,0)=ROUND('7. Network costs'!$H$350,0),"OK", "ERROR")</f>
        <v>OK</v>
      </c>
      <c r="AU362" s="460" t="str">
        <f>IF(ROUND(AU361,0)=ROUND('7. Network costs'!$H$351,0),"OK", "ERROR")</f>
        <v>OK</v>
      </c>
      <c r="AV362" s="460" t="str">
        <f>IF(ROUND(AV361,0)=ROUND('7. Network costs'!$H$352,0),"OK", "ERROR")</f>
        <v>OK</v>
      </c>
      <c r="AW362" s="460" t="str">
        <f>IF(ROUND(AW361,0)=ROUND('7. Network costs'!$H$353,0),"OK", "ERROR")</f>
        <v>OK</v>
      </c>
      <c r="AX362" s="460" t="str">
        <f>IF(ROUND(AX361,0)=ROUND('7. Network costs'!$H$354,0),"OK", "ERROR")</f>
        <v>OK</v>
      </c>
      <c r="AY362" s="460" t="str">
        <f>IF(ROUND(AY361,0)=ROUND('7. Network costs'!$H$355,0),"OK", "ERROR")</f>
        <v>OK</v>
      </c>
      <c r="AZ362" s="460" t="str">
        <f>IF(ROUND(AZ361,0)=ROUND('7. Network costs'!$H$356,0),"OK", "ERROR")</f>
        <v>OK</v>
      </c>
      <c r="BA362" s="460" t="str">
        <f>IF(ROUND(BA361,0)=ROUND('7. Network costs'!$H$357,0),"OK", "ERROR")</f>
        <v>OK</v>
      </c>
      <c r="BB362" s="460" t="str">
        <f>IF(ROUND(BB361,0)=ROUND('7. Network costs'!$H$358,0),"OK", "ERROR")</f>
        <v>OK</v>
      </c>
      <c r="BC362" s="460" t="str">
        <f>IF(ROUND(BC361,0)=ROUND('7. Network costs'!$H$359,0),"OK", "ERROR")</f>
        <v>OK</v>
      </c>
      <c r="BD362" s="460" t="str">
        <f>IF(ROUND(BD361,0)=ROUND('7. Network costs'!$H$360,0),"OK", "ERROR")</f>
        <v>OK</v>
      </c>
      <c r="BE362" s="460" t="str">
        <f>IF(ROUND(BE361,0)=ROUND('7. Network costs'!$H$361,0),"OK", "ERROR")</f>
        <v>OK</v>
      </c>
      <c r="BF362" s="460" t="str">
        <f>IF(ROUND(BH361,0)=ROUND('7. Network costs'!$H$362,0),"OK", "ERROR")</f>
        <v>OK</v>
      </c>
      <c r="BG362" s="460" t="str">
        <f>IF(ROUND(BH361,0)=ROUND('7. Network costs'!$H$363,0),"OK", "ERROR")</f>
        <v>OK</v>
      </c>
      <c r="BH362" s="223"/>
      <c r="BI362" s="495" t="str">
        <f>IF(ROUND(BI361,0)=ROUND('7. Network costs'!H364,0),"Ok", "Not ok")</f>
        <v>Ok</v>
      </c>
      <c r="BJ362" s="223"/>
      <c r="BK362" s="223"/>
    </row>
    <row r="363" spans="3:63">
      <c r="AH363" s="223"/>
      <c r="BG363"/>
    </row>
    <row r="364" spans="3:63" s="713" customFormat="1" ht="51">
      <c r="C364" s="705">
        <f>'C. Masterfiles'!D146</f>
        <v>2017</v>
      </c>
      <c r="D364" s="705" t="s">
        <v>285</v>
      </c>
      <c r="E364" s="705" t="str">
        <f t="shared" ref="E364:BG364" si="60">E329</f>
        <v>TRX</v>
      </c>
      <c r="F364" s="705" t="str">
        <f t="shared" si="60"/>
        <v>Radio</v>
      </c>
      <c r="G364" s="705" t="str">
        <f t="shared" si="60"/>
        <v>BTS</v>
      </c>
      <c r="H364" s="705" t="str">
        <f t="shared" si="60"/>
        <v>Node B</v>
      </c>
      <c r="I364" s="705" t="str">
        <f t="shared" si="60"/>
        <v>BSC</v>
      </c>
      <c r="J364" s="705" t="str">
        <f t="shared" si="60"/>
        <v>RNC</v>
      </c>
      <c r="K364" s="705" t="str">
        <f t="shared" si="60"/>
        <v>MSC</v>
      </c>
      <c r="L364" s="705" t="str">
        <f t="shared" si="60"/>
        <v>HLR</v>
      </c>
      <c r="M364" s="705" t="str">
        <f t="shared" si="60"/>
        <v>PPP</v>
      </c>
      <c r="N364" s="705" t="str">
        <f t="shared" si="60"/>
        <v>SMSG</v>
      </c>
      <c r="O364" s="705" t="str">
        <f t="shared" si="60"/>
        <v>SMSC</v>
      </c>
      <c r="P364" s="705" t="str">
        <f t="shared" si="60"/>
        <v>MMSC</v>
      </c>
      <c r="Q364" s="705" t="str">
        <f t="shared" si="60"/>
        <v>VMS</v>
      </c>
      <c r="R364" s="705" t="str">
        <f t="shared" si="60"/>
        <v>NMS</v>
      </c>
      <c r="S364" s="705" t="str">
        <f t="shared" si="60"/>
        <v>OSS</v>
      </c>
      <c r="T364" s="705" t="str">
        <f t="shared" si="60"/>
        <v>GPRS</v>
      </c>
      <c r="U364" s="705" t="str">
        <f t="shared" si="60"/>
        <v>BIL</v>
      </c>
      <c r="V364" s="705" t="str">
        <f t="shared" si="60"/>
        <v>IBIL</v>
      </c>
      <c r="W364" s="705" t="str">
        <f t="shared" si="60"/>
        <v>IGW</v>
      </c>
      <c r="X364" s="705" t="str">
        <f t="shared" si="60"/>
        <v>INT</v>
      </c>
      <c r="Y364" s="705" t="str">
        <f t="shared" si="60"/>
        <v>SGSN</v>
      </c>
      <c r="Z364" s="705" t="str">
        <f t="shared" si="60"/>
        <v>GGSN</v>
      </c>
      <c r="AA364" s="705" t="str">
        <f t="shared" si="60"/>
        <v>IN/NGN</v>
      </c>
      <c r="AB364" s="705" t="str">
        <f t="shared" si="60"/>
        <v>eNodeB</v>
      </c>
      <c r="AC364" s="705" t="str">
        <f t="shared" si="60"/>
        <v>eNodeB Radio</v>
      </c>
      <c r="AD364" s="705" t="str">
        <f t="shared" si="60"/>
        <v>OTHER</v>
      </c>
      <c r="AE364" s="705" t="str">
        <f t="shared" si="60"/>
        <v>OTHER</v>
      </c>
      <c r="AF364" s="705" t="str">
        <f t="shared" si="60"/>
        <v>OTHER</v>
      </c>
      <c r="AG364" s="705" t="str">
        <f t="shared" si="60"/>
        <v>OTHER</v>
      </c>
      <c r="AH364" s="705" t="str">
        <f t="shared" si="60"/>
        <v>OTHER</v>
      </c>
      <c r="AI364" s="705" t="str">
        <f t="shared" si="60"/>
        <v>BTS-BSC</v>
      </c>
      <c r="AJ364" s="705" t="str">
        <f t="shared" si="60"/>
        <v>Node B-RNC</v>
      </c>
      <c r="AK364" s="705" t="str">
        <f t="shared" si="60"/>
        <v>BSC-MSC</v>
      </c>
      <c r="AL364" s="705" t="str">
        <f t="shared" si="60"/>
        <v>RNC-MSC</v>
      </c>
      <c r="AM364" s="705" t="str">
        <f t="shared" si="60"/>
        <v>MSC-MSC</v>
      </c>
      <c r="AN364" s="705" t="str">
        <f t="shared" si="60"/>
        <v>MSC-PPP</v>
      </c>
      <c r="AO364" s="705" t="str">
        <f t="shared" si="60"/>
        <v>MSC-HLR</v>
      </c>
      <c r="AP364" s="705" t="str">
        <f t="shared" si="60"/>
        <v>MSC-SMS</v>
      </c>
      <c r="AQ364" s="705" t="str">
        <f t="shared" si="60"/>
        <v>MSC-MMS</v>
      </c>
      <c r="AR364" s="705" t="str">
        <f t="shared" si="60"/>
        <v>MSC-OSS</v>
      </c>
      <c r="AS364" s="705" t="str">
        <f t="shared" si="60"/>
        <v>MSC-GPRS</v>
      </c>
      <c r="AT364" s="705" t="str">
        <f t="shared" si="60"/>
        <v>MSC-BIL</v>
      </c>
      <c r="AU364" s="705" t="str">
        <f t="shared" si="60"/>
        <v>MSC-IBIL</v>
      </c>
      <c r="AV364" s="705" t="str">
        <f t="shared" si="60"/>
        <v>MSC-IGW</v>
      </c>
      <c r="AW364" s="705" t="str">
        <f t="shared" si="60"/>
        <v>MSC-INT</v>
      </c>
      <c r="AX364" s="705" t="str">
        <f t="shared" si="60"/>
        <v>MSC-IN/NGIN</v>
      </c>
      <c r="AY364" s="705" t="str">
        <f t="shared" si="60"/>
        <v>eNodeB-MSC</v>
      </c>
      <c r="AZ364" s="705" t="str">
        <f t="shared" si="60"/>
        <v>OTHER: complete as required</v>
      </c>
      <c r="BA364" s="705" t="str">
        <f t="shared" si="60"/>
        <v>OTHER: complete as required</v>
      </c>
      <c r="BB364" s="705" t="str">
        <f t="shared" si="60"/>
        <v>OTHER: complete as required</v>
      </c>
      <c r="BC364" s="705" t="str">
        <f t="shared" si="60"/>
        <v>OTHER: complete as required</v>
      </c>
      <c r="BD364" s="705" t="str">
        <f t="shared" si="60"/>
        <v>OTHER: complete as required</v>
      </c>
      <c r="BE364" s="705" t="str">
        <f t="shared" si="60"/>
        <v>OTHER: complete as required</v>
      </c>
      <c r="BF364" s="705" t="str">
        <f t="shared" si="60"/>
        <v>OTHER: complete as required</v>
      </c>
      <c r="BG364" s="705" t="str">
        <f t="shared" si="60"/>
        <v>OTHER: complete as required</v>
      </c>
      <c r="BH364" s="708"/>
      <c r="BI364" s="709" t="s">
        <v>426</v>
      </c>
      <c r="BJ364" s="709" t="s">
        <v>488</v>
      </c>
      <c r="BK364" s="709" t="s">
        <v>489</v>
      </c>
    </row>
    <row r="365" spans="3:63">
      <c r="C365" s="276"/>
      <c r="D365" s="276"/>
      <c r="E365" s="406" t="s">
        <v>258</v>
      </c>
      <c r="F365" s="406" t="s">
        <v>258</v>
      </c>
      <c r="G365" s="406" t="s">
        <v>258</v>
      </c>
      <c r="H365" s="406" t="s">
        <v>258</v>
      </c>
      <c r="I365" s="406" t="s">
        <v>258</v>
      </c>
      <c r="J365" s="406" t="s">
        <v>258</v>
      </c>
      <c r="K365" s="406" t="s">
        <v>258</v>
      </c>
      <c r="L365" s="406" t="s">
        <v>258</v>
      </c>
      <c r="M365" s="406" t="s">
        <v>258</v>
      </c>
      <c r="N365" s="406" t="s">
        <v>258</v>
      </c>
      <c r="O365" s="406" t="s">
        <v>258</v>
      </c>
      <c r="P365" s="406" t="s">
        <v>258</v>
      </c>
      <c r="Q365" s="406" t="s">
        <v>258</v>
      </c>
      <c r="R365" s="406" t="s">
        <v>258</v>
      </c>
      <c r="S365" s="406" t="s">
        <v>258</v>
      </c>
      <c r="T365" s="406" t="s">
        <v>258</v>
      </c>
      <c r="U365" s="406" t="s">
        <v>258</v>
      </c>
      <c r="V365" s="406" t="s">
        <v>258</v>
      </c>
      <c r="W365" s="406" t="s">
        <v>258</v>
      </c>
      <c r="X365" s="406" t="s">
        <v>258</v>
      </c>
      <c r="Y365" s="406" t="s">
        <v>258</v>
      </c>
      <c r="Z365" s="406" t="s">
        <v>258</v>
      </c>
      <c r="AA365" s="406" t="s">
        <v>258</v>
      </c>
      <c r="AB365" s="406" t="s">
        <v>258</v>
      </c>
      <c r="AC365" s="406" t="s">
        <v>258</v>
      </c>
      <c r="AD365" s="406" t="s">
        <v>258</v>
      </c>
      <c r="AE365" s="406" t="s">
        <v>258</v>
      </c>
      <c r="AF365" s="406" t="s">
        <v>258</v>
      </c>
      <c r="AG365" s="406" t="s">
        <v>258</v>
      </c>
      <c r="AH365" s="406" t="s">
        <v>258</v>
      </c>
      <c r="AI365" s="406" t="s">
        <v>258</v>
      </c>
      <c r="AJ365" s="406" t="s">
        <v>258</v>
      </c>
      <c r="AK365" s="406" t="s">
        <v>258</v>
      </c>
      <c r="AL365" s="406" t="s">
        <v>258</v>
      </c>
      <c r="AM365" s="406" t="s">
        <v>258</v>
      </c>
      <c r="AN365" s="406" t="s">
        <v>258</v>
      </c>
      <c r="AO365" s="406" t="s">
        <v>258</v>
      </c>
      <c r="AP365" s="406" t="s">
        <v>258</v>
      </c>
      <c r="AQ365" s="406" t="s">
        <v>258</v>
      </c>
      <c r="AR365" s="406" t="s">
        <v>258</v>
      </c>
      <c r="AS365" s="406" t="s">
        <v>258</v>
      </c>
      <c r="AT365" s="406" t="s">
        <v>258</v>
      </c>
      <c r="AU365" s="406" t="s">
        <v>258</v>
      </c>
      <c r="AV365" s="406" t="s">
        <v>258</v>
      </c>
      <c r="AW365" s="406" t="s">
        <v>258</v>
      </c>
      <c r="AX365" s="406" t="s">
        <v>258</v>
      </c>
      <c r="AY365" s="406" t="s">
        <v>258</v>
      </c>
      <c r="AZ365" s="406" t="s">
        <v>258</v>
      </c>
      <c r="BA365" s="406" t="s">
        <v>258</v>
      </c>
      <c r="BB365" s="406" t="s">
        <v>258</v>
      </c>
      <c r="BC365" s="406" t="s">
        <v>258</v>
      </c>
      <c r="BD365" s="406" t="s">
        <v>258</v>
      </c>
      <c r="BE365" s="406" t="s">
        <v>258</v>
      </c>
      <c r="BF365" s="406" t="s">
        <v>258</v>
      </c>
      <c r="BG365" s="406" t="s">
        <v>258</v>
      </c>
      <c r="BH365" s="321"/>
      <c r="BI365" s="407" t="str">
        <f>BI330</f>
        <v>Euro</v>
      </c>
      <c r="BJ365" s="407" t="str">
        <f>BJ330</f>
        <v>Millions</v>
      </c>
      <c r="BK365" s="407" t="str">
        <f>BK330</f>
        <v>Euro</v>
      </c>
    </row>
    <row r="366" spans="3:63">
      <c r="C366" s="256" t="str">
        <f t="shared" ref="C366:D395" si="61">C331</f>
        <v>S01</v>
      </c>
      <c r="D366" s="256" t="str">
        <f t="shared" si="61"/>
        <v>Повиквания в мрежата (On Net calls)</v>
      </c>
      <c r="E366" s="485">
        <f>'8. Routing factors'!E152*'7. Network costs'!$I$309</f>
        <v>12021464.449969761</v>
      </c>
      <c r="F366" s="485">
        <f>'8. Routing factors'!F152*'7. Network costs'!$I$310</f>
        <v>7750179.2486039456</v>
      </c>
      <c r="G366" s="485">
        <f>'8. Routing factors'!G152*'7. Network costs'!$I$311</f>
        <v>14929440.780181576</v>
      </c>
      <c r="H366" s="485">
        <f>'8. Routing factors'!H152*'7. Network costs'!$I$312</f>
        <v>4273419.9459895687</v>
      </c>
      <c r="I366" s="485">
        <f>'8. Routing factors'!I152*'7. Network costs'!$I$313</f>
        <v>14931770.341632454</v>
      </c>
      <c r="J366" s="485">
        <f>'8. Routing factors'!J152*'7. Network costs'!$I$314</f>
        <v>953811.95372891473</v>
      </c>
      <c r="K366" s="485">
        <f>'8. Routing factors'!K152*'7. Network costs'!$I$315</f>
        <v>352286.68553120422</v>
      </c>
      <c r="L366" s="485">
        <f>'8. Routing factors'!L152*'7. Network costs'!$I$316</f>
        <v>36880.223089943982</v>
      </c>
      <c r="M366" s="485">
        <f>'8. Routing factors'!M152*'7. Network costs'!$I$317</f>
        <v>1106406.6926983194</v>
      </c>
      <c r="N366" s="485">
        <f>'8. Routing factors'!N152*'7. Network costs'!$I$318</f>
        <v>0</v>
      </c>
      <c r="O366" s="485">
        <f>'8. Routing factors'!O152*'7. Network costs'!$I$319</f>
        <v>0</v>
      </c>
      <c r="P366" s="485">
        <f>'8. Routing factors'!P152*'7. Network costs'!$I$320</f>
        <v>0</v>
      </c>
      <c r="Q366" s="485">
        <f>'8. Routing factors'!Q152*'7. Network costs'!$I$321</f>
        <v>0</v>
      </c>
      <c r="R366" s="485">
        <f>'8. Routing factors'!R152*'7. Network costs'!$I$322</f>
        <v>196694.52314636795</v>
      </c>
      <c r="S366" s="485">
        <f>'8. Routing factors'!S152*'7. Network costs'!$I$323</f>
        <v>184401.11544971995</v>
      </c>
      <c r="T366" s="485">
        <f>'8. Routing factors'!T152*'7. Network costs'!$I$324</f>
        <v>0</v>
      </c>
      <c r="U366" s="485">
        <f>'8. Routing factors'!U152*'7. Network costs'!$I$325</f>
        <v>825240.79805972497</v>
      </c>
      <c r="V366" s="485">
        <f>'8. Routing factors'!V152*'7. Network costs'!$I$326</f>
        <v>0</v>
      </c>
      <c r="W366" s="485">
        <f>'8. Routing factors'!W152*'7. Network costs'!$I$327</f>
        <v>0</v>
      </c>
      <c r="X366" s="485">
        <f>'8. Routing factors'!X152*'7. Network costs'!$I$328</f>
        <v>0</v>
      </c>
      <c r="Y366" s="485">
        <f>'8. Routing factors'!Y152*'7. Network costs'!$I$329</f>
        <v>0</v>
      </c>
      <c r="Z366" s="485">
        <f>'8. Routing factors'!Z152*'7. Network costs'!$I$330</f>
        <v>0</v>
      </c>
      <c r="AA366" s="485">
        <f>'8. Routing factors'!AA152*'7. Network costs'!$I$331</f>
        <v>0</v>
      </c>
      <c r="AB366" s="485">
        <f>'8. Routing factors'!AB152*'7. Network costs'!$I$332</f>
        <v>1460596.6966280364</v>
      </c>
      <c r="AC366" s="485">
        <f>'8. Routing factors'!AC152*'7. Network costs'!$I$333</f>
        <v>1940584.4740919571</v>
      </c>
      <c r="AD366" s="485">
        <f>'8. Routing factors'!AD152*'7. Network costs'!$I$334</f>
        <v>0</v>
      </c>
      <c r="AE366" s="485">
        <f>'8. Routing factors'!AE152*'7. Network costs'!$I$335</f>
        <v>0</v>
      </c>
      <c r="AF366" s="485">
        <f>'8. Routing factors'!AF152*'7. Network costs'!$I$336</f>
        <v>0</v>
      </c>
      <c r="AG366" s="485">
        <f>'8. Routing factors'!AG152*'7. Network costs'!$I$337</f>
        <v>0</v>
      </c>
      <c r="AH366" s="485">
        <f>'8. Routing factors'!AH152*'7. Network costs'!$I$338</f>
        <v>0</v>
      </c>
      <c r="AI366" s="485">
        <f>'8. Routing factors'!AI152*'7. Network costs'!$I$339</f>
        <v>6010181.9902205775</v>
      </c>
      <c r="AJ366" s="485">
        <f>'8. Routing factors'!AJ152*'7. Network costs'!$I$340</f>
        <v>15739260.831451153</v>
      </c>
      <c r="AK366" s="485">
        <f>'8. Routing factors'!AK152*'7. Network costs'!$I$341</f>
        <v>5846059.0265203193</v>
      </c>
      <c r="AL366" s="485">
        <f>'8. Routing factors'!AL152*'7. Network costs'!$I$342</f>
        <v>1871980.4410649342</v>
      </c>
      <c r="AM366" s="485">
        <f>'8. Routing factors'!AM152*'7. Network costs'!$I$343</f>
        <v>2251163.2262073113</v>
      </c>
      <c r="AN366" s="485">
        <f>'8. Routing factors'!AN152*'7. Network costs'!$I$344</f>
        <v>1934.3018703826081</v>
      </c>
      <c r="AO366" s="485">
        <f>'8. Routing factors'!AO152*'7. Network costs'!$I$345</f>
        <v>945.65869218705268</v>
      </c>
      <c r="AP366" s="485">
        <f>'8. Routing factors'!AP152*'7. Network costs'!$I$346</f>
        <v>0</v>
      </c>
      <c r="AQ366" s="485">
        <f>'8. Routing factors'!AQ152*'7. Network costs'!$I$347</f>
        <v>0</v>
      </c>
      <c r="AR366" s="485">
        <f>'8. Routing factors'!AR152*'7. Network costs'!$I$348</f>
        <v>4728.2934609352651</v>
      </c>
      <c r="AS366" s="485">
        <f>'8. Routing factors'!AS152*'7. Network costs'!$I$349</f>
        <v>0</v>
      </c>
      <c r="AT366" s="485">
        <f>'8. Routing factors'!AT152*'7. Network costs'!$I$350</f>
        <v>5290.0719440424664</v>
      </c>
      <c r="AU366" s="485">
        <f>'8. Routing factors'!AU152*'7. Network costs'!$I$351</f>
        <v>0</v>
      </c>
      <c r="AV366" s="485">
        <f>'8. Routing factors'!AV152*'7. Network costs'!$I$352</f>
        <v>0</v>
      </c>
      <c r="AW366" s="485">
        <f>'8. Routing factors'!AW152*'7. Network costs'!$I$353</f>
        <v>0</v>
      </c>
      <c r="AX366" s="485">
        <f>'8. Routing factors'!AX152*'7. Network costs'!$I$354</f>
        <v>0</v>
      </c>
      <c r="AY366" s="485">
        <f>'8. Routing factors'!AY152*'7. Network costs'!$I$355</f>
        <v>0</v>
      </c>
      <c r="AZ366" s="485">
        <f>'8. Routing factors'!AZ152*'7. Network costs'!$I$356</f>
        <v>0</v>
      </c>
      <c r="BA366" s="485">
        <f>'8. Routing factors'!BA152*'7. Network costs'!$I$357</f>
        <v>0</v>
      </c>
      <c r="BB366" s="485">
        <f>'8. Routing factors'!BB152*'7. Network costs'!$I$358</f>
        <v>0</v>
      </c>
      <c r="BC366" s="485">
        <f>'8. Routing factors'!BC152*'7. Network costs'!$I$359</f>
        <v>0</v>
      </c>
      <c r="BD366" s="485">
        <f>'8. Routing factors'!BD152*'7. Network costs'!$I$360</f>
        <v>0</v>
      </c>
      <c r="BE366" s="485">
        <f>'8. Routing factors'!BE152*'7. Network costs'!$I$361</f>
        <v>0</v>
      </c>
      <c r="BF366" s="485">
        <f>'8. Routing factors'!BF152*'7. Network costs'!$I$362</f>
        <v>0</v>
      </c>
      <c r="BG366" s="485">
        <f>'8. Routing factors'!BG152*'7. Network costs'!$I$363</f>
        <v>0</v>
      </c>
      <c r="BH366" s="245"/>
      <c r="BI366" s="351">
        <f>SUM(E366:BG366)</f>
        <v>92694721.770233333</v>
      </c>
      <c r="BJ366" s="486">
        <f>'2. Traffic'!I207</f>
        <v>5306.04</v>
      </c>
      <c r="BK366" s="487">
        <f>IF(BI366=0,"",BI366/BJ366/1000000)</f>
        <v>1.7469661323743006E-2</v>
      </c>
    </row>
    <row r="367" spans="3:63">
      <c r="C367" s="256" t="str">
        <f t="shared" si="61"/>
        <v>S02</v>
      </c>
      <c r="D367" s="256" t="str">
        <f t="shared" si="61"/>
        <v>Изходящи повиквания към фиксирана линия (Outgoing Calls to Fixed Line)</v>
      </c>
      <c r="E367" s="485">
        <f>'8. Routing factors'!E153*'7. Network costs'!$I$309</f>
        <v>96624.747204667452</v>
      </c>
      <c r="F367" s="485">
        <f>'8. Routing factors'!F153*'7. Network costs'!$I$310</f>
        <v>62293.501245524167</v>
      </c>
      <c r="G367" s="485">
        <f>'8. Routing factors'!G153*'7. Network costs'!$I$311</f>
        <v>119998.14559163185</v>
      </c>
      <c r="H367" s="485">
        <f>'8. Routing factors'!H153*'7. Network costs'!$I$312</f>
        <v>34348.404364466958</v>
      </c>
      <c r="I367" s="485">
        <f>'8. Routing factors'!I153*'7. Network costs'!$I$313</f>
        <v>120016.8698732887</v>
      </c>
      <c r="J367" s="485">
        <f>'8. Routing factors'!J153*'7. Network costs'!$I$314</f>
        <v>7666.4402488898249</v>
      </c>
      <c r="K367" s="485">
        <f>'8. Routing factors'!K153*'7. Network costs'!$I$315</f>
        <v>4247.3542314274873</v>
      </c>
      <c r="L367" s="485">
        <f>'8. Routing factors'!L153*'7. Network costs'!$I$316</f>
        <v>592.86324852485677</v>
      </c>
      <c r="M367" s="485">
        <f>'8. Routing factors'!M153*'7. Network costs'!$I$317</f>
        <v>17785.897455745704</v>
      </c>
      <c r="N367" s="485">
        <f>'8. Routing factors'!N153*'7. Network costs'!$I$318</f>
        <v>0</v>
      </c>
      <c r="O367" s="485">
        <f>'8. Routing factors'!O153*'7. Network costs'!$I$319</f>
        <v>0</v>
      </c>
      <c r="P367" s="485">
        <f>'8. Routing factors'!P153*'7. Network costs'!$I$320</f>
        <v>0</v>
      </c>
      <c r="Q367" s="485">
        <f>'8. Routing factors'!Q153*'7. Network costs'!$I$321</f>
        <v>0</v>
      </c>
      <c r="R367" s="485">
        <f>'8. Routing factors'!R153*'7. Network costs'!$I$322</f>
        <v>3161.9373254659035</v>
      </c>
      <c r="S367" s="485">
        <f>'8. Routing factors'!S153*'7. Network costs'!$I$323</f>
        <v>2964.3162426242843</v>
      </c>
      <c r="T367" s="485">
        <f>'8. Routing factors'!T153*'7. Network costs'!$I$324</f>
        <v>0</v>
      </c>
      <c r="U367" s="485">
        <f>'8. Routing factors'!U153*'7. Network costs'!$I$325</f>
        <v>13266.051540950075</v>
      </c>
      <c r="V367" s="485">
        <f>'8. Routing factors'!V153*'7. Network costs'!$I$326</f>
        <v>0</v>
      </c>
      <c r="W367" s="485">
        <f>'8. Routing factors'!W153*'7. Network costs'!$I$327</f>
        <v>23520.863782574375</v>
      </c>
      <c r="X367" s="485">
        <f>'8. Routing factors'!X153*'7. Network costs'!$I$328</f>
        <v>0</v>
      </c>
      <c r="Y367" s="485">
        <f>'8. Routing factors'!Y153*'7. Network costs'!$I$329</f>
        <v>0</v>
      </c>
      <c r="Z367" s="485">
        <f>'8. Routing factors'!Z153*'7. Network costs'!$I$330</f>
        <v>0</v>
      </c>
      <c r="AA367" s="485">
        <f>'8. Routing factors'!AA153*'7. Network costs'!$I$331</f>
        <v>0</v>
      </c>
      <c r="AB367" s="485">
        <f>'8. Routing factors'!AB153*'7. Network costs'!$I$332</f>
        <v>11739.816489663319</v>
      </c>
      <c r="AC367" s="485">
        <f>'8. Routing factors'!AC153*'7. Network costs'!$I$333</f>
        <v>15597.807157256082</v>
      </c>
      <c r="AD367" s="485">
        <f>'8. Routing factors'!AD153*'7. Network costs'!$I$334</f>
        <v>0</v>
      </c>
      <c r="AE367" s="485">
        <f>'8. Routing factors'!AE153*'7. Network costs'!$I$335</f>
        <v>0</v>
      </c>
      <c r="AF367" s="485">
        <f>'8. Routing factors'!AF153*'7. Network costs'!$I$336</f>
        <v>0</v>
      </c>
      <c r="AG367" s="485">
        <f>'8. Routing factors'!AG153*'7. Network costs'!$I$337</f>
        <v>0</v>
      </c>
      <c r="AH367" s="485">
        <f>'8. Routing factors'!AH153*'7. Network costs'!$I$338</f>
        <v>0</v>
      </c>
      <c r="AI367" s="485">
        <f>'8. Routing factors'!AI153*'7. Network costs'!$I$339</f>
        <v>48307.950988497847</v>
      </c>
      <c r="AJ367" s="485">
        <f>'8. Routing factors'!AJ153*'7. Network costs'!$I$340</f>
        <v>126507.22425345751</v>
      </c>
      <c r="AK367" s="485">
        <f>'8. Routing factors'!AK153*'7. Network costs'!$I$341</f>
        <v>46988.782267913382</v>
      </c>
      <c r="AL367" s="485">
        <f>'8. Routing factors'!AL153*'7. Network costs'!$I$342</f>
        <v>15046.389534549273</v>
      </c>
      <c r="AM367" s="485">
        <f>'8. Routing factors'!AM153*'7. Network costs'!$I$343</f>
        <v>18094.14140464993</v>
      </c>
      <c r="AN367" s="485">
        <f>'8. Routing factors'!AN153*'7. Network costs'!$I$344</f>
        <v>31.094619132480993</v>
      </c>
      <c r="AO367" s="485">
        <f>'8. Routing factors'!AO153*'7. Network costs'!$I$345</f>
        <v>15.201813798101817</v>
      </c>
      <c r="AP367" s="485">
        <f>'8. Routing factors'!AP153*'7. Network costs'!$I$346</f>
        <v>0</v>
      </c>
      <c r="AQ367" s="485">
        <f>'8. Routing factors'!AQ153*'7. Network costs'!$I$347</f>
        <v>0</v>
      </c>
      <c r="AR367" s="485">
        <f>'8. Routing factors'!AR153*'7. Network costs'!$I$348</f>
        <v>76.009068990509107</v>
      </c>
      <c r="AS367" s="485">
        <f>'8. Routing factors'!AS153*'7. Network costs'!$I$349</f>
        <v>0</v>
      </c>
      <c r="AT367" s="485">
        <f>'8. Routing factors'!AT153*'7. Network costs'!$I$350</f>
        <v>85.039866218444416</v>
      </c>
      <c r="AU367" s="485">
        <f>'8. Routing factors'!AU153*'7. Network costs'!$I$351</f>
        <v>0</v>
      </c>
      <c r="AV367" s="485">
        <f>'8. Routing factors'!AV153*'7. Network costs'!$I$352</f>
        <v>603.106690257629</v>
      </c>
      <c r="AW367" s="485">
        <f>'8. Routing factors'!AW153*'7. Network costs'!$I$353</f>
        <v>0</v>
      </c>
      <c r="AX367" s="485">
        <f>'8. Routing factors'!AX153*'7. Network costs'!$I$354</f>
        <v>0</v>
      </c>
      <c r="AY367" s="485">
        <f>'8. Routing factors'!AY153*'7. Network costs'!$I$355</f>
        <v>0</v>
      </c>
      <c r="AZ367" s="485">
        <f>'8. Routing factors'!AZ153*'7. Network costs'!$I$356</f>
        <v>0</v>
      </c>
      <c r="BA367" s="485">
        <f>'8. Routing factors'!BA153*'7. Network costs'!$I$357</f>
        <v>0</v>
      </c>
      <c r="BB367" s="485">
        <f>'8. Routing factors'!BB153*'7. Network costs'!$I$358</f>
        <v>0</v>
      </c>
      <c r="BC367" s="485">
        <f>'8. Routing factors'!BC153*'7. Network costs'!$I$359</f>
        <v>0</v>
      </c>
      <c r="BD367" s="485">
        <f>'8. Routing factors'!BD153*'7. Network costs'!$I$360</f>
        <v>0</v>
      </c>
      <c r="BE367" s="485">
        <f>'8. Routing factors'!BE153*'7. Network costs'!$I$361</f>
        <v>0</v>
      </c>
      <c r="BF367" s="485">
        <f>'8. Routing factors'!BF153*'7. Network costs'!$I$362</f>
        <v>0</v>
      </c>
      <c r="BG367" s="485">
        <f>'8. Routing factors'!BG153*'7. Network costs'!$I$363</f>
        <v>0</v>
      </c>
      <c r="BH367" s="245"/>
      <c r="BI367" s="351">
        <f t="shared" ref="BI367:BI395" si="62">SUM(E367:BG367)</f>
        <v>789579.95651016617</v>
      </c>
      <c r="BJ367" s="486">
        <f>'2. Traffic'!I208</f>
        <v>106.1208</v>
      </c>
      <c r="BK367" s="487">
        <f t="shared" ref="BK367:BK395" si="63">IF(BI367=0,"",BI367/BJ367/1000000)</f>
        <v>7.440388279302137E-3</v>
      </c>
    </row>
    <row r="368" spans="3:63">
      <c r="C368" s="256" t="str">
        <f t="shared" si="61"/>
        <v>S03</v>
      </c>
      <c r="D368" s="256" t="str">
        <f t="shared" si="61"/>
        <v>Изходящи повиквания към други мобилни мрежи (Outgoing Calls to Other Mobile)</v>
      </c>
      <c r="E368" s="485">
        <f>'8. Routing factors'!E154*'7. Network costs'!$I$309</f>
        <v>995905.66835881781</v>
      </c>
      <c r="F368" s="485">
        <f>'8. Routing factors'!F154*'7. Network costs'!$I$310</f>
        <v>642055.50634897628</v>
      </c>
      <c r="G368" s="485">
        <f>'8. Routing factors'!G154*'7. Network costs'!$I$311</f>
        <v>1236813.9306395005</v>
      </c>
      <c r="H368" s="485">
        <f>'8. Routing factors'!H154*'7. Network costs'!$I$312</f>
        <v>354027.0126988854</v>
      </c>
      <c r="I368" s="485">
        <f>'8. Routing factors'!I154*'7. Network costs'!$I$313</f>
        <v>1237006.9207251407</v>
      </c>
      <c r="J368" s="485">
        <f>'8. Routing factors'!J154*'7. Network costs'!$I$314</f>
        <v>79017.555242149712</v>
      </c>
      <c r="K368" s="485">
        <f>'8. Routing factors'!K154*'7. Network costs'!$I$315</f>
        <v>43777.233855491184</v>
      </c>
      <c r="L368" s="485">
        <f>'8. Routing factors'!L154*'7. Network costs'!$I$316</f>
        <v>6110.6071358394847</v>
      </c>
      <c r="M368" s="485">
        <f>'8. Routing factors'!M154*'7. Network costs'!$I$317</f>
        <v>183318.21407518457</v>
      </c>
      <c r="N368" s="485">
        <f>'8. Routing factors'!N154*'7. Network costs'!$I$318</f>
        <v>0</v>
      </c>
      <c r="O368" s="485">
        <f>'8. Routing factors'!O154*'7. Network costs'!$I$319</f>
        <v>0</v>
      </c>
      <c r="P368" s="485">
        <f>'8. Routing factors'!P154*'7. Network costs'!$I$320</f>
        <v>0</v>
      </c>
      <c r="Q368" s="485">
        <f>'8. Routing factors'!Q154*'7. Network costs'!$I$321</f>
        <v>0</v>
      </c>
      <c r="R368" s="485">
        <f>'8. Routing factors'!R154*'7. Network costs'!$I$322</f>
        <v>32589.904724477263</v>
      </c>
      <c r="S368" s="485">
        <f>'8. Routing factors'!S154*'7. Network costs'!$I$323</f>
        <v>30553.035679197434</v>
      </c>
      <c r="T368" s="485">
        <f>'8. Routing factors'!T154*'7. Network costs'!$I$324</f>
        <v>0</v>
      </c>
      <c r="U368" s="485">
        <f>'8. Routing factors'!U154*'7. Network costs'!$I$325</f>
        <v>136732.42423483633</v>
      </c>
      <c r="V368" s="485">
        <f>'8. Routing factors'!V154*'7. Network costs'!$I$326</f>
        <v>0</v>
      </c>
      <c r="W368" s="485">
        <f>'8. Routing factors'!W154*'7. Network costs'!$I$327</f>
        <v>242428.17956505783</v>
      </c>
      <c r="X368" s="485">
        <f>'8. Routing factors'!X154*'7. Network costs'!$I$328</f>
        <v>0</v>
      </c>
      <c r="Y368" s="485">
        <f>'8. Routing factors'!Y154*'7. Network costs'!$I$329</f>
        <v>0</v>
      </c>
      <c r="Z368" s="485">
        <f>'8. Routing factors'!Z154*'7. Network costs'!$I$330</f>
        <v>0</v>
      </c>
      <c r="AA368" s="485">
        <f>'8. Routing factors'!AA154*'7. Network costs'!$I$331</f>
        <v>0</v>
      </c>
      <c r="AB368" s="485">
        <f>'8. Routing factors'!AB154*'7. Network costs'!$I$332</f>
        <v>121001.60803301173</v>
      </c>
      <c r="AC368" s="485">
        <f>'8. Routing factors'!AC154*'7. Network costs'!$I$333</f>
        <v>160765.69420642895</v>
      </c>
      <c r="AD368" s="485">
        <f>'8. Routing factors'!AD154*'7. Network costs'!$I$334</f>
        <v>0</v>
      </c>
      <c r="AE368" s="485">
        <f>'8. Routing factors'!AE154*'7. Network costs'!$I$335</f>
        <v>0</v>
      </c>
      <c r="AF368" s="485">
        <f>'8. Routing factors'!AF154*'7. Network costs'!$I$336</f>
        <v>0</v>
      </c>
      <c r="AG368" s="485">
        <f>'8. Routing factors'!AG154*'7. Network costs'!$I$337</f>
        <v>0</v>
      </c>
      <c r="AH368" s="485">
        <f>'8. Routing factors'!AH154*'7. Network costs'!$I$338</f>
        <v>0</v>
      </c>
      <c r="AI368" s="485">
        <f>'8. Routing factors'!AI154*'7. Network costs'!$I$339</f>
        <v>497907.25055496959</v>
      </c>
      <c r="AJ368" s="485">
        <f>'8. Routing factors'!AJ154*'7. Network costs'!$I$340</f>
        <v>1303902.6270929538</v>
      </c>
      <c r="AK368" s="485">
        <f>'8. Routing factors'!AK154*'7. Network costs'!$I$341</f>
        <v>484310.65502060886</v>
      </c>
      <c r="AL368" s="485">
        <f>'8. Routing factors'!AL154*'7. Network costs'!$I$342</f>
        <v>155082.26473340337</v>
      </c>
      <c r="AM368" s="485">
        <f>'8. Routing factors'!AM154*'7. Network costs'!$I$343</f>
        <v>186495.2665884583</v>
      </c>
      <c r="AN368" s="485">
        <f>'8. Routing factors'!AN154*'7. Network costs'!$I$344</f>
        <v>320.49043692608484</v>
      </c>
      <c r="AO368" s="485">
        <f>'8. Routing factors'!AO154*'7. Network costs'!$I$345</f>
        <v>156.68421360830811</v>
      </c>
      <c r="AP368" s="485">
        <f>'8. Routing factors'!AP154*'7. Network costs'!$I$346</f>
        <v>0</v>
      </c>
      <c r="AQ368" s="485">
        <f>'8. Routing factors'!AQ154*'7. Network costs'!$I$347</f>
        <v>0</v>
      </c>
      <c r="AR368" s="485">
        <f>'8. Routing factors'!AR154*'7. Network costs'!$I$348</f>
        <v>783.42106804154082</v>
      </c>
      <c r="AS368" s="485">
        <f>'8. Routing factors'!AS154*'7. Network costs'!$I$349</f>
        <v>0</v>
      </c>
      <c r="AT368" s="485">
        <f>'8. Routing factors'!AT154*'7. Network costs'!$I$350</f>
        <v>876.50097157856578</v>
      </c>
      <c r="AU368" s="485">
        <f>'8. Routing factors'!AU154*'7. Network costs'!$I$351</f>
        <v>0</v>
      </c>
      <c r="AV368" s="485">
        <f>'8. Routing factors'!AV154*'7. Network costs'!$I$352</f>
        <v>6216.185695994086</v>
      </c>
      <c r="AW368" s="485">
        <f>'8. Routing factors'!AW154*'7. Network costs'!$I$353</f>
        <v>0</v>
      </c>
      <c r="AX368" s="485">
        <f>'8. Routing factors'!AX154*'7. Network costs'!$I$354</f>
        <v>0</v>
      </c>
      <c r="AY368" s="485">
        <f>'8. Routing factors'!AY154*'7. Network costs'!$I$355</f>
        <v>0</v>
      </c>
      <c r="AZ368" s="485">
        <f>'8. Routing factors'!AZ154*'7. Network costs'!$I$356</f>
        <v>0</v>
      </c>
      <c r="BA368" s="485">
        <f>'8. Routing factors'!BA154*'7. Network costs'!$I$357</f>
        <v>0</v>
      </c>
      <c r="BB368" s="485">
        <f>'8. Routing factors'!BB154*'7. Network costs'!$I$358</f>
        <v>0</v>
      </c>
      <c r="BC368" s="485">
        <f>'8. Routing factors'!BC154*'7. Network costs'!$I$359</f>
        <v>0</v>
      </c>
      <c r="BD368" s="485">
        <f>'8. Routing factors'!BD154*'7. Network costs'!$I$360</f>
        <v>0</v>
      </c>
      <c r="BE368" s="485">
        <f>'8. Routing factors'!BE154*'7. Network costs'!$I$361</f>
        <v>0</v>
      </c>
      <c r="BF368" s="485">
        <f>'8. Routing factors'!BF154*'7. Network costs'!$I$362</f>
        <v>0</v>
      </c>
      <c r="BG368" s="485">
        <f>'8. Routing factors'!BG154*'7. Network costs'!$I$363</f>
        <v>0</v>
      </c>
      <c r="BH368" s="245"/>
      <c r="BI368" s="351">
        <f t="shared" si="62"/>
        <v>8138154.8418995375</v>
      </c>
      <c r="BJ368" s="486">
        <f>'2. Traffic'!I209</f>
        <v>1061.2080000000001</v>
      </c>
      <c r="BK368" s="487">
        <f t="shared" si="63"/>
        <v>7.6687650695241054E-3</v>
      </c>
    </row>
    <row r="369" spans="3:63">
      <c r="C369" s="256" t="str">
        <f t="shared" si="61"/>
        <v>S04</v>
      </c>
      <c r="D369" s="256" t="str">
        <f t="shared" si="61"/>
        <v>Изходящи международни повиквания (Outgoing Calls to International)</v>
      </c>
      <c r="E369" s="485">
        <f>'8. Routing factors'!E155*'7. Network costs'!$I$309</f>
        <v>48157.347290464662</v>
      </c>
      <c r="F369" s="485">
        <f>'8. Routing factors'!F155*'7. Network costs'!$I$310</f>
        <v>31046.805918833918</v>
      </c>
      <c r="G369" s="485">
        <f>'8. Routing factors'!G155*'7. Network costs'!$I$311</f>
        <v>59806.545824409797</v>
      </c>
      <c r="H369" s="485">
        <f>'8. Routing factors'!H155*'7. Network costs'!$I$312</f>
        <v>17119.093045068737</v>
      </c>
      <c r="I369" s="485">
        <f>'8. Routing factors'!I155*'7. Network costs'!$I$313</f>
        <v>59815.877923696979</v>
      </c>
      <c r="J369" s="485">
        <f>'8. Routing factors'!J155*'7. Network costs'!$I$314</f>
        <v>3820.9199633440253</v>
      </c>
      <c r="K369" s="485">
        <f>'8. Routing factors'!K155*'7. Network costs'!$I$315</f>
        <v>2116.8625916839428</v>
      </c>
      <c r="L369" s="485">
        <f>'8. Routing factors'!L155*'7. Network costs'!$I$316</f>
        <v>295.48042484902305</v>
      </c>
      <c r="M369" s="485">
        <f>'8. Routing factors'!M155*'7. Network costs'!$I$317</f>
        <v>8864.4127454706922</v>
      </c>
      <c r="N369" s="485">
        <f>'8. Routing factors'!N155*'7. Network costs'!$I$318</f>
        <v>0</v>
      </c>
      <c r="O369" s="485">
        <f>'8. Routing factors'!O155*'7. Network costs'!$I$319</f>
        <v>0</v>
      </c>
      <c r="P369" s="485">
        <f>'8. Routing factors'!P155*'7. Network costs'!$I$320</f>
        <v>0</v>
      </c>
      <c r="Q369" s="485">
        <f>'8. Routing factors'!Q155*'7. Network costs'!$I$321</f>
        <v>0</v>
      </c>
      <c r="R369" s="485">
        <f>'8. Routing factors'!R155*'7. Network costs'!$I$322</f>
        <v>1575.8955991947901</v>
      </c>
      <c r="S369" s="485">
        <f>'8. Routing factors'!S155*'7. Network costs'!$I$323</f>
        <v>1477.4021242451156</v>
      </c>
      <c r="T369" s="485">
        <f>'8. Routing factors'!T155*'7. Network costs'!$I$324</f>
        <v>0</v>
      </c>
      <c r="U369" s="485">
        <f>'8. Routing factors'!U155*'7. Network costs'!$I$325</f>
        <v>6611.7415021798543</v>
      </c>
      <c r="V369" s="485">
        <f>'8. Routing factors'!V155*'7. Network costs'!$I$326</f>
        <v>0</v>
      </c>
      <c r="W369" s="485">
        <f>'8. Routing factors'!W155*'7. Network costs'!$I$327</f>
        <v>0</v>
      </c>
      <c r="X369" s="485">
        <f>'8. Routing factors'!X155*'7. Network costs'!$I$328</f>
        <v>6505.6929345029812</v>
      </c>
      <c r="Y369" s="485">
        <f>'8. Routing factors'!Y155*'7. Network costs'!$I$329</f>
        <v>0</v>
      </c>
      <c r="Z369" s="485">
        <f>'8. Routing factors'!Z155*'7. Network costs'!$I$330</f>
        <v>0</v>
      </c>
      <c r="AA369" s="485">
        <f>'8. Routing factors'!AA155*'7. Network costs'!$I$331</f>
        <v>0</v>
      </c>
      <c r="AB369" s="485">
        <f>'8. Routing factors'!AB155*'7. Network costs'!$I$332</f>
        <v>5851.0726928114609</v>
      </c>
      <c r="AC369" s="485">
        <f>'8. Routing factors'!AC155*'7. Network costs'!$I$333</f>
        <v>7773.8782037961428</v>
      </c>
      <c r="AD369" s="485">
        <f>'8. Routing factors'!AD155*'7. Network costs'!$I$334</f>
        <v>0</v>
      </c>
      <c r="AE369" s="485">
        <f>'8. Routing factors'!AE155*'7. Network costs'!$I$335</f>
        <v>0</v>
      </c>
      <c r="AF369" s="485">
        <f>'8. Routing factors'!AF155*'7. Network costs'!$I$336</f>
        <v>0</v>
      </c>
      <c r="AG369" s="485">
        <f>'8. Routing factors'!AG155*'7. Network costs'!$I$337</f>
        <v>0</v>
      </c>
      <c r="AH369" s="485">
        <f>'8. Routing factors'!AH155*'7. Network costs'!$I$338</f>
        <v>0</v>
      </c>
      <c r="AI369" s="485">
        <f>'8. Routing factors'!AI155*'7. Network costs'!$I$339</f>
        <v>24076.469434027771</v>
      </c>
      <c r="AJ369" s="485">
        <f>'8. Routing factors'!AJ155*'7. Network costs'!$I$340</f>
        <v>63050.64188392683</v>
      </c>
      <c r="AK369" s="485">
        <f>'8. Routing factors'!AK155*'7. Network costs'!$I$341</f>
        <v>23419.0015694305</v>
      </c>
      <c r="AL369" s="485">
        <f>'8. Routing factors'!AL155*'7. Network costs'!$I$342</f>
        <v>7499.0540958217471</v>
      </c>
      <c r="AM369" s="485">
        <f>'8. Routing factors'!AM155*'7. Network costs'!$I$343</f>
        <v>9018.0401683308264</v>
      </c>
      <c r="AN369" s="485">
        <f>'8. Routing factors'!AN155*'7. Network costs'!$I$344</f>
        <v>15.497420854885105</v>
      </c>
      <c r="AO369" s="485">
        <f>'8. Routing factors'!AO155*'7. Network costs'!$I$345</f>
        <v>7.5765168623882717</v>
      </c>
      <c r="AP369" s="485">
        <f>'8. Routing factors'!AP155*'7. Network costs'!$I$346</f>
        <v>0</v>
      </c>
      <c r="AQ369" s="485">
        <f>'8. Routing factors'!AQ155*'7. Network costs'!$I$347</f>
        <v>0</v>
      </c>
      <c r="AR369" s="485">
        <f>'8. Routing factors'!AR155*'7. Network costs'!$I$348</f>
        <v>37.882584311941372</v>
      </c>
      <c r="AS369" s="485">
        <f>'8. Routing factors'!AS155*'7. Network costs'!$I$349</f>
        <v>0</v>
      </c>
      <c r="AT369" s="485">
        <f>'8. Routing factors'!AT155*'7. Network costs'!$I$350</f>
        <v>42.383493768338255</v>
      </c>
      <c r="AU369" s="485">
        <f>'8. Routing factors'!AU155*'7. Network costs'!$I$351</f>
        <v>0</v>
      </c>
      <c r="AV369" s="485">
        <f>'8. Routing factors'!AV155*'7. Network costs'!$I$352</f>
        <v>0</v>
      </c>
      <c r="AW369" s="485">
        <f>'8. Routing factors'!AW155*'7. Network costs'!$I$353</f>
        <v>417.03686669740699</v>
      </c>
      <c r="AX369" s="485">
        <f>'8. Routing factors'!AX155*'7. Network costs'!$I$354</f>
        <v>0</v>
      </c>
      <c r="AY369" s="485">
        <f>'8. Routing factors'!AY155*'7. Network costs'!$I$355</f>
        <v>0</v>
      </c>
      <c r="AZ369" s="485">
        <f>'8. Routing factors'!AZ155*'7. Network costs'!$I$356</f>
        <v>0</v>
      </c>
      <c r="BA369" s="485">
        <f>'8. Routing factors'!BA155*'7. Network costs'!$I$357</f>
        <v>0</v>
      </c>
      <c r="BB369" s="485">
        <f>'8. Routing factors'!BB155*'7. Network costs'!$I$358</f>
        <v>0</v>
      </c>
      <c r="BC369" s="485">
        <f>'8. Routing factors'!BC155*'7. Network costs'!$I$359</f>
        <v>0</v>
      </c>
      <c r="BD369" s="485">
        <f>'8. Routing factors'!BD155*'7. Network costs'!$I$360</f>
        <v>0</v>
      </c>
      <c r="BE369" s="485">
        <f>'8. Routing factors'!BE155*'7. Network costs'!$I$361</f>
        <v>0</v>
      </c>
      <c r="BF369" s="485">
        <f>'8. Routing factors'!BF155*'7. Network costs'!$I$362</f>
        <v>0</v>
      </c>
      <c r="BG369" s="485">
        <f>'8. Routing factors'!BG155*'7. Network costs'!$I$363</f>
        <v>0</v>
      </c>
      <c r="BH369" s="245"/>
      <c r="BI369" s="351">
        <f t="shared" si="62"/>
        <v>388422.61281858478</v>
      </c>
      <c r="BJ369" s="486">
        <f>'2. Traffic'!I210</f>
        <v>53.060400000000001</v>
      </c>
      <c r="BK369" s="487">
        <f t="shared" si="63"/>
        <v>7.3203860660414309E-3</v>
      </c>
    </row>
    <row r="370" spans="3:63">
      <c r="C370" s="256" t="str">
        <f t="shared" si="61"/>
        <v>S05</v>
      </c>
      <c r="D370" s="256" t="str">
        <f t="shared" si="61"/>
        <v>Входящи повиквания от фиксирана линия (Incoming calls from fixed)</v>
      </c>
      <c r="E370" s="485">
        <f>'8. Routing factors'!E156*'7. Network costs'!$I$309</f>
        <v>48592.662213685726</v>
      </c>
      <c r="F370" s="485">
        <f>'8. Routing factors'!F156*'7. Network costs'!$I$310</f>
        <v>31327.451317620082</v>
      </c>
      <c r="G370" s="485">
        <f>'8. Routing factors'!G156*'7. Network costs'!$I$311</f>
        <v>60347.162851062858</v>
      </c>
      <c r="H370" s="485">
        <f>'8. Routing factors'!H156*'7. Network costs'!$I$312</f>
        <v>17273.839871748783</v>
      </c>
      <c r="I370" s="485">
        <f>'8. Routing factors'!I156*'7. Network costs'!$I$313</f>
        <v>60356.579307199274</v>
      </c>
      <c r="J370" s="485">
        <f>'8. Routing factors'!J156*'7. Network costs'!$I$314</f>
        <v>3855.4588981911747</v>
      </c>
      <c r="K370" s="485">
        <f>'8. Routing factors'!K156*'7. Network costs'!$I$315</f>
        <v>2135.9978208528237</v>
      </c>
      <c r="L370" s="485">
        <f>'8. Routing factors'!L156*'7. Network costs'!$I$316</f>
        <v>298.15139917991081</v>
      </c>
      <c r="M370" s="485">
        <f>'8. Routing factors'!M156*'7. Network costs'!$I$317</f>
        <v>8944.5419753973256</v>
      </c>
      <c r="N370" s="485">
        <f>'8. Routing factors'!N156*'7. Network costs'!$I$318</f>
        <v>0</v>
      </c>
      <c r="O370" s="485">
        <f>'8. Routing factors'!O156*'7. Network costs'!$I$319</f>
        <v>0</v>
      </c>
      <c r="P370" s="485">
        <f>'8. Routing factors'!P156*'7. Network costs'!$I$320</f>
        <v>0</v>
      </c>
      <c r="Q370" s="485">
        <f>'8. Routing factors'!Q156*'7. Network costs'!$I$321</f>
        <v>0</v>
      </c>
      <c r="R370" s="485">
        <f>'8. Routing factors'!R156*'7. Network costs'!$I$322</f>
        <v>1590.1407956261914</v>
      </c>
      <c r="S370" s="485">
        <f>'8. Routing factors'!S156*'7. Network costs'!$I$323</f>
        <v>1490.7569958995546</v>
      </c>
      <c r="T370" s="485">
        <f>'8. Routing factors'!T156*'7. Network costs'!$I$324</f>
        <v>0</v>
      </c>
      <c r="U370" s="485">
        <f>'8. Routing factors'!U156*'7. Network costs'!$I$325</f>
        <v>0</v>
      </c>
      <c r="V370" s="485">
        <f>'8. Routing factors'!V156*'7. Network costs'!$I$326</f>
        <v>17968.561195493727</v>
      </c>
      <c r="W370" s="485">
        <f>'8. Routing factors'!W156*'7. Network costs'!$I$327</f>
        <v>11828.661102106782</v>
      </c>
      <c r="X370" s="485">
        <f>'8. Routing factors'!X156*'7. Network costs'!$I$328</f>
        <v>0</v>
      </c>
      <c r="Y370" s="485">
        <f>'8. Routing factors'!Y156*'7. Network costs'!$I$329</f>
        <v>0</v>
      </c>
      <c r="Z370" s="485">
        <f>'8. Routing factors'!Z156*'7. Network costs'!$I$330</f>
        <v>0</v>
      </c>
      <c r="AA370" s="485">
        <f>'8. Routing factors'!AA156*'7. Network costs'!$I$331</f>
        <v>0</v>
      </c>
      <c r="AB370" s="485">
        <f>'8. Routing factors'!AB156*'7. Network costs'!$I$332</f>
        <v>5903.9630491815751</v>
      </c>
      <c r="AC370" s="485">
        <f>'8. Routing factors'!AC156*'7. Network costs'!$I$333</f>
        <v>7844.149624125921</v>
      </c>
      <c r="AD370" s="485">
        <f>'8. Routing factors'!AD156*'7. Network costs'!$I$334</f>
        <v>0</v>
      </c>
      <c r="AE370" s="485">
        <f>'8. Routing factors'!AE156*'7. Network costs'!$I$335</f>
        <v>0</v>
      </c>
      <c r="AF370" s="485">
        <f>'8. Routing factors'!AF156*'7. Network costs'!$I$336</f>
        <v>0</v>
      </c>
      <c r="AG370" s="485">
        <f>'8. Routing factors'!AG156*'7. Network costs'!$I$337</f>
        <v>0</v>
      </c>
      <c r="AH370" s="485">
        <f>'8. Routing factors'!AH156*'7. Network costs'!$I$338</f>
        <v>0</v>
      </c>
      <c r="AI370" s="485">
        <f>'8. Routing factors'!AI156*'7. Network costs'!$I$339</f>
        <v>24294.106970827546</v>
      </c>
      <c r="AJ370" s="485">
        <f>'8. Routing factors'!AJ156*'7. Network costs'!$I$340</f>
        <v>63620.5836866842</v>
      </c>
      <c r="AK370" s="485">
        <f>'8. Routing factors'!AK156*'7. Network costs'!$I$341</f>
        <v>23630.69597212716</v>
      </c>
      <c r="AL370" s="485">
        <f>'8. Routing factors'!AL156*'7. Network costs'!$I$342</f>
        <v>7566.8412631310966</v>
      </c>
      <c r="AM370" s="485">
        <f>'8. Routing factors'!AM156*'7. Network costs'!$I$343</f>
        <v>9099.5581024438343</v>
      </c>
      <c r="AN370" s="485">
        <f>'8. Routing factors'!AN156*'7. Network costs'!$I$344</f>
        <v>15.63750869088816</v>
      </c>
      <c r="AO370" s="485">
        <f>'8. Routing factors'!AO156*'7. Network costs'!$I$345</f>
        <v>7.6450042488786538</v>
      </c>
      <c r="AP370" s="485">
        <f>'8. Routing factors'!AP156*'7. Network costs'!$I$346</f>
        <v>0</v>
      </c>
      <c r="AQ370" s="485">
        <f>'8. Routing factors'!AQ156*'7. Network costs'!$I$347</f>
        <v>0</v>
      </c>
      <c r="AR370" s="485">
        <f>'8. Routing factors'!AR156*'7. Network costs'!$I$348</f>
        <v>38.225021244393282</v>
      </c>
      <c r="AS370" s="485">
        <f>'8. Routing factors'!AS156*'7. Network costs'!$I$349</f>
        <v>0</v>
      </c>
      <c r="AT370" s="485">
        <f>'8. Routing factors'!AT156*'7. Network costs'!$I$350</f>
        <v>0</v>
      </c>
      <c r="AU370" s="485">
        <f>'8. Routing factors'!AU156*'7. Network costs'!$I$351</f>
        <v>31.413965369066013</v>
      </c>
      <c r="AV370" s="485">
        <f>'8. Routing factors'!AV156*'7. Network costs'!$I$352</f>
        <v>303.3028341738036</v>
      </c>
      <c r="AW370" s="485">
        <f>'8. Routing factors'!AW156*'7. Network costs'!$I$353</f>
        <v>0</v>
      </c>
      <c r="AX370" s="485">
        <f>'8. Routing factors'!AX156*'7. Network costs'!$I$354</f>
        <v>0</v>
      </c>
      <c r="AY370" s="485">
        <f>'8. Routing factors'!AY156*'7. Network costs'!$I$355</f>
        <v>0</v>
      </c>
      <c r="AZ370" s="485">
        <f>'8. Routing factors'!AZ156*'7. Network costs'!$I$356</f>
        <v>0</v>
      </c>
      <c r="BA370" s="485">
        <f>'8. Routing factors'!BA156*'7. Network costs'!$I$357</f>
        <v>0</v>
      </c>
      <c r="BB370" s="485">
        <f>'8. Routing factors'!BB156*'7. Network costs'!$I$358</f>
        <v>0</v>
      </c>
      <c r="BC370" s="485">
        <f>'8. Routing factors'!BC156*'7. Network costs'!$I$359</f>
        <v>0</v>
      </c>
      <c r="BD370" s="485">
        <f>'8. Routing factors'!BD156*'7. Network costs'!$I$360</f>
        <v>0</v>
      </c>
      <c r="BE370" s="485">
        <f>'8. Routing factors'!BE156*'7. Network costs'!$I$361</f>
        <v>0</v>
      </c>
      <c r="BF370" s="485">
        <f>'8. Routing factors'!BF156*'7. Network costs'!$I$362</f>
        <v>0</v>
      </c>
      <c r="BG370" s="485">
        <f>'8. Routing factors'!BG156*'7. Network costs'!$I$363</f>
        <v>0</v>
      </c>
      <c r="BH370" s="245"/>
      <c r="BI370" s="351">
        <f t="shared" si="62"/>
        <v>408366.08874631248</v>
      </c>
      <c r="BJ370" s="486">
        <f>'2. Traffic'!I211</f>
        <v>53.060400000000001</v>
      </c>
      <c r="BK370" s="487">
        <f t="shared" si="63"/>
        <v>7.6962497219454145E-3</v>
      </c>
    </row>
    <row r="371" spans="3:63">
      <c r="C371" s="256" t="str">
        <f t="shared" si="61"/>
        <v>S06</v>
      </c>
      <c r="D371" s="256" t="str">
        <f t="shared" si="61"/>
        <v>Входящи повиквания от други мобилни мрежи (Incoming calls from other mobile)</v>
      </c>
      <c r="E371" s="485">
        <f>'8. Routing factors'!E157*'7. Network costs'!$I$309</f>
        <v>979496.70656536799</v>
      </c>
      <c r="F371" s="485">
        <f>'8. Routing factors'!F157*'7. Network costs'!$I$310</f>
        <v>631476.72905341559</v>
      </c>
      <c r="G371" s="485">
        <f>'8. Routing factors'!G157*'7. Network costs'!$I$311</f>
        <v>1216435.6627188907</v>
      </c>
      <c r="H371" s="485">
        <f>'8. Routing factors'!H157*'7. Network costs'!$I$312</f>
        <v>348193.91433446069</v>
      </c>
      <c r="I371" s="485">
        <f>'8. Routing factors'!I157*'7. Network costs'!$I$313</f>
        <v>1216625.4730184905</v>
      </c>
      <c r="J371" s="485">
        <f>'8. Routing factors'!J157*'7. Network costs'!$I$314</f>
        <v>77715.628678043562</v>
      </c>
      <c r="K371" s="485">
        <f>'8. Routing factors'!K157*'7. Network costs'!$I$315</f>
        <v>43055.94168839122</v>
      </c>
      <c r="L371" s="485">
        <f>'8. Routing factors'!L157*'7. Network costs'!$I$316</f>
        <v>6009.9261956536475</v>
      </c>
      <c r="M371" s="485">
        <f>'8. Routing factors'!M157*'7. Network costs'!$I$317</f>
        <v>180297.78586960945</v>
      </c>
      <c r="N371" s="485">
        <f>'8. Routing factors'!N157*'7. Network costs'!$I$318</f>
        <v>0</v>
      </c>
      <c r="O371" s="485">
        <f>'8. Routing factors'!O157*'7. Network costs'!$I$319</f>
        <v>0</v>
      </c>
      <c r="P371" s="485">
        <f>'8. Routing factors'!P157*'7. Network costs'!$I$320</f>
        <v>0</v>
      </c>
      <c r="Q371" s="485">
        <f>'8. Routing factors'!Q157*'7. Network costs'!$I$321</f>
        <v>0</v>
      </c>
      <c r="R371" s="485">
        <f>'8. Routing factors'!R157*'7. Network costs'!$I$322</f>
        <v>32052.939710152794</v>
      </c>
      <c r="S371" s="485">
        <f>'8. Routing factors'!S157*'7. Network costs'!$I$323</f>
        <v>30049.630978268244</v>
      </c>
      <c r="T371" s="485">
        <f>'8. Routing factors'!T157*'7. Network costs'!$I$324</f>
        <v>0</v>
      </c>
      <c r="U371" s="485">
        <f>'8. Routing factors'!U157*'7. Network costs'!$I$325</f>
        <v>0</v>
      </c>
      <c r="V371" s="485">
        <f>'8. Routing factors'!V157*'7. Network costs'!$I$326</f>
        <v>362197.61813641567</v>
      </c>
      <c r="W371" s="485">
        <f>'8. Routing factors'!W157*'7. Network costs'!$I$327</f>
        <v>238433.83063972832</v>
      </c>
      <c r="X371" s="485">
        <f>'8. Routing factors'!X157*'7. Network costs'!$I$328</f>
        <v>0</v>
      </c>
      <c r="Y371" s="485">
        <f>'8. Routing factors'!Y157*'7. Network costs'!$I$329</f>
        <v>0</v>
      </c>
      <c r="Z371" s="485">
        <f>'8. Routing factors'!Z157*'7. Network costs'!$I$330</f>
        <v>0</v>
      </c>
      <c r="AA371" s="485">
        <f>'8. Routing factors'!AA157*'7. Network costs'!$I$331</f>
        <v>0</v>
      </c>
      <c r="AB371" s="485">
        <f>'8. Routing factors'!AB157*'7. Network costs'!$I$332</f>
        <v>119007.93450926157</v>
      </c>
      <c r="AC371" s="485">
        <f>'8. Routing factors'!AC157*'7. Network costs'!$I$333</f>
        <v>158116.85082924651</v>
      </c>
      <c r="AD371" s="485">
        <f>'8. Routing factors'!AD157*'7. Network costs'!$I$334</f>
        <v>0</v>
      </c>
      <c r="AE371" s="485">
        <f>'8. Routing factors'!AE157*'7. Network costs'!$I$335</f>
        <v>0</v>
      </c>
      <c r="AF371" s="485">
        <f>'8. Routing factors'!AF157*'7. Network costs'!$I$336</f>
        <v>0</v>
      </c>
      <c r="AG371" s="485">
        <f>'8. Routing factors'!AG157*'7. Network costs'!$I$337</f>
        <v>0</v>
      </c>
      <c r="AH371" s="485">
        <f>'8. Routing factors'!AH157*'7. Network costs'!$I$338</f>
        <v>0</v>
      </c>
      <c r="AI371" s="485">
        <f>'8. Routing factors'!AI157*'7. Network costs'!$I$339</f>
        <v>489703.52071326488</v>
      </c>
      <c r="AJ371" s="485">
        <f>'8. Routing factors'!AJ157*'7. Network costs'!$I$340</f>
        <v>1282418.9775163773</v>
      </c>
      <c r="AK371" s="485">
        <f>'8. Routing factors'!AK157*'7. Network costs'!$I$341</f>
        <v>476330.94842099689</v>
      </c>
      <c r="AL371" s="485">
        <f>'8. Routing factors'!AL157*'7. Network costs'!$I$342</f>
        <v>152527.06393708132</v>
      </c>
      <c r="AM371" s="485">
        <f>'8. Routing factors'!AM157*'7. Network costs'!$I$343</f>
        <v>183422.49192582158</v>
      </c>
      <c r="AN371" s="485">
        <f>'8. Routing factors'!AN157*'7. Network costs'!$I$344</f>
        <v>315.20990132741468</v>
      </c>
      <c r="AO371" s="485">
        <f>'8. Routing factors'!AO157*'7. Network costs'!$I$345</f>
        <v>154.10261842673603</v>
      </c>
      <c r="AP371" s="485">
        <f>'8. Routing factors'!AP157*'7. Network costs'!$I$346</f>
        <v>0</v>
      </c>
      <c r="AQ371" s="485">
        <f>'8. Routing factors'!AQ157*'7. Network costs'!$I$347</f>
        <v>0</v>
      </c>
      <c r="AR371" s="485">
        <f>'8. Routing factors'!AR157*'7. Network costs'!$I$348</f>
        <v>770.51309213368052</v>
      </c>
      <c r="AS371" s="485">
        <f>'8. Routing factors'!AS157*'7. Network costs'!$I$349</f>
        <v>0</v>
      </c>
      <c r="AT371" s="485">
        <f>'8. Routing factors'!AT157*'7. Network costs'!$I$350</f>
        <v>0</v>
      </c>
      <c r="AU371" s="485">
        <f>'8. Routing factors'!AU157*'7. Network costs'!$I$351</f>
        <v>633.22061845157771</v>
      </c>
      <c r="AV371" s="485">
        <f>'8. Routing factors'!AV157*'7. Network costs'!$I$352</f>
        <v>6113.7651989256783</v>
      </c>
      <c r="AW371" s="485">
        <f>'8. Routing factors'!AW157*'7. Network costs'!$I$353</f>
        <v>0</v>
      </c>
      <c r="AX371" s="485">
        <f>'8. Routing factors'!AX157*'7. Network costs'!$I$354</f>
        <v>0</v>
      </c>
      <c r="AY371" s="485">
        <f>'8. Routing factors'!AY157*'7. Network costs'!$I$355</f>
        <v>0</v>
      </c>
      <c r="AZ371" s="485">
        <f>'8. Routing factors'!AZ157*'7. Network costs'!$I$356</f>
        <v>0</v>
      </c>
      <c r="BA371" s="485">
        <f>'8. Routing factors'!BA157*'7. Network costs'!$I$357</f>
        <v>0</v>
      </c>
      <c r="BB371" s="485">
        <f>'8. Routing factors'!BB157*'7. Network costs'!$I$358</f>
        <v>0</v>
      </c>
      <c r="BC371" s="485">
        <f>'8. Routing factors'!BC157*'7. Network costs'!$I$359</f>
        <v>0</v>
      </c>
      <c r="BD371" s="485">
        <f>'8. Routing factors'!BD157*'7. Network costs'!$I$360</f>
        <v>0</v>
      </c>
      <c r="BE371" s="485">
        <f>'8. Routing factors'!BE157*'7. Network costs'!$I$361</f>
        <v>0</v>
      </c>
      <c r="BF371" s="485">
        <f>'8. Routing factors'!BF157*'7. Network costs'!$I$362</f>
        <v>0</v>
      </c>
      <c r="BG371" s="485">
        <f>'8. Routing factors'!BG157*'7. Network costs'!$I$363</f>
        <v>0</v>
      </c>
      <c r="BH371" s="245"/>
      <c r="BI371" s="351">
        <f t="shared" si="62"/>
        <v>8231556.3868682031</v>
      </c>
      <c r="BJ371" s="486">
        <f>'2. Traffic'!I212</f>
        <v>1061.2080000000001</v>
      </c>
      <c r="BK371" s="487">
        <f t="shared" si="63"/>
        <v>7.7567794314292787E-3</v>
      </c>
    </row>
    <row r="372" spans="3:63">
      <c r="C372" s="256" t="str">
        <f t="shared" si="61"/>
        <v>S07</v>
      </c>
      <c r="D372" s="256" t="str">
        <f t="shared" si="61"/>
        <v>Входящи международни повиквания (Incoming calls from international)</v>
      </c>
      <c r="E372" s="485">
        <f>'8. Routing factors'!E158*'7. Network costs'!$I$309</f>
        <v>284948.18534619984</v>
      </c>
      <c r="F372" s="485">
        <f>'8. Routing factors'!F158*'7. Network costs'!$I$310</f>
        <v>183704.69938901861</v>
      </c>
      <c r="G372" s="485">
        <f>'8. Routing factors'!G158*'7. Network costs'!$I$311</f>
        <v>353876.77401957416</v>
      </c>
      <c r="H372" s="485">
        <f>'8. Routing factors'!H158*'7. Network costs'!$I$312</f>
        <v>101294.08641515768</v>
      </c>
      <c r="I372" s="485">
        <f>'8. Routing factors'!I158*'7. Network costs'!$I$313</f>
        <v>353931.99227612215</v>
      </c>
      <c r="J372" s="485">
        <f>'8. Routing factors'!J158*'7. Network costs'!$I$314</f>
        <v>22608.475573643729</v>
      </c>
      <c r="K372" s="485">
        <f>'8. Routing factors'!K158*'7. Network costs'!$I$315</f>
        <v>12525.527008150388</v>
      </c>
      <c r="L372" s="485">
        <f>'8. Routing factors'!L158*'7. Network costs'!$I$316</f>
        <v>1748.3648000421431</v>
      </c>
      <c r="M372" s="485">
        <f>'8. Routing factors'!M158*'7. Network costs'!$I$317</f>
        <v>52450.944001264303</v>
      </c>
      <c r="N372" s="485">
        <f>'8. Routing factors'!N158*'7. Network costs'!$I$318</f>
        <v>0</v>
      </c>
      <c r="O372" s="485">
        <f>'8. Routing factors'!O158*'7. Network costs'!$I$319</f>
        <v>0</v>
      </c>
      <c r="P372" s="485">
        <f>'8. Routing factors'!P158*'7. Network costs'!$I$320</f>
        <v>0</v>
      </c>
      <c r="Q372" s="485">
        <f>'8. Routing factors'!Q158*'7. Network costs'!$I$321</f>
        <v>0</v>
      </c>
      <c r="R372" s="485">
        <f>'8. Routing factors'!R158*'7. Network costs'!$I$322</f>
        <v>9324.6122668914322</v>
      </c>
      <c r="S372" s="485">
        <f>'8. Routing factors'!S158*'7. Network costs'!$I$323</f>
        <v>8741.8240002107177</v>
      </c>
      <c r="T372" s="485">
        <f>'8. Routing factors'!T158*'7. Network costs'!$I$324</f>
        <v>0</v>
      </c>
      <c r="U372" s="485">
        <f>'8. Routing factors'!U158*'7. Network costs'!$I$325</f>
        <v>0</v>
      </c>
      <c r="V372" s="485">
        <f>'8. Routing factors'!V158*'7. Network costs'!$I$326</f>
        <v>105367.94389701176</v>
      </c>
      <c r="W372" s="485">
        <f>'8. Routing factors'!W158*'7. Network costs'!$I$327</f>
        <v>0</v>
      </c>
      <c r="X372" s="485">
        <f>'8. Routing factors'!X158*'7. Network costs'!$I$328</f>
        <v>38494.341993652022</v>
      </c>
      <c r="Y372" s="485">
        <f>'8. Routing factors'!Y158*'7. Network costs'!$I$329</f>
        <v>0</v>
      </c>
      <c r="Z372" s="485">
        <f>'8. Routing factors'!Z158*'7. Network costs'!$I$330</f>
        <v>0</v>
      </c>
      <c r="AA372" s="485">
        <f>'8. Routing factors'!AA158*'7. Network costs'!$I$331</f>
        <v>0</v>
      </c>
      <c r="AB372" s="485">
        <f>'8. Routing factors'!AB158*'7. Network costs'!$I$332</f>
        <v>34620.938235845286</v>
      </c>
      <c r="AC372" s="485">
        <f>'8. Routing factors'!AC158*'7. Network costs'!$I$333</f>
        <v>45998.224817351904</v>
      </c>
      <c r="AD372" s="485">
        <f>'8. Routing factors'!AD158*'7. Network costs'!$I$334</f>
        <v>0</v>
      </c>
      <c r="AE372" s="485">
        <f>'8. Routing factors'!AE158*'7. Network costs'!$I$335</f>
        <v>0</v>
      </c>
      <c r="AF372" s="485">
        <f>'8. Routing factors'!AF158*'7. Network costs'!$I$336</f>
        <v>0</v>
      </c>
      <c r="AG372" s="485">
        <f>'8. Routing factors'!AG158*'7. Network costs'!$I$337</f>
        <v>0</v>
      </c>
      <c r="AH372" s="485">
        <f>'8. Routing factors'!AH158*'7. Network costs'!$I$338</f>
        <v>0</v>
      </c>
      <c r="AI372" s="485">
        <f>'8. Routing factors'!AI158*'7. Network costs'!$I$339</f>
        <v>142461.05030224277</v>
      </c>
      <c r="AJ372" s="485">
        <f>'8. Routing factors'!AJ158*'7. Network costs'!$I$340</f>
        <v>373072.16864279856</v>
      </c>
      <c r="AK372" s="485">
        <f>'8. Routing factors'!AK158*'7. Network costs'!$I$341</f>
        <v>138570.79709102554</v>
      </c>
      <c r="AL372" s="485">
        <f>'8. Routing factors'!AL158*'7. Network costs'!$I$342</f>
        <v>44372.083942432953</v>
      </c>
      <c r="AM372" s="485">
        <f>'8. Routing factors'!AM158*'7. Network costs'!$I$343</f>
        <v>53359.961167416972</v>
      </c>
      <c r="AN372" s="485">
        <f>'8. Routing factors'!AN158*'7. Network costs'!$I$344</f>
        <v>91.698612955374315</v>
      </c>
      <c r="AO372" s="485">
        <f>'8. Routing factors'!AO158*'7. Network costs'!$I$345</f>
        <v>44.830433000405215</v>
      </c>
      <c r="AP372" s="485">
        <f>'8. Routing factors'!AP158*'7. Network costs'!$I$346</f>
        <v>0</v>
      </c>
      <c r="AQ372" s="485">
        <f>'8. Routing factors'!AQ158*'7. Network costs'!$I$347</f>
        <v>0</v>
      </c>
      <c r="AR372" s="485">
        <f>'8. Routing factors'!AR158*'7. Network costs'!$I$348</f>
        <v>224.15216500202615</v>
      </c>
      <c r="AS372" s="485">
        <f>'8. Routing factors'!AS158*'7. Network costs'!$I$349</f>
        <v>0</v>
      </c>
      <c r="AT372" s="485">
        <f>'8. Routing factors'!AT158*'7. Network costs'!$I$350</f>
        <v>0</v>
      </c>
      <c r="AU372" s="485">
        <f>'8. Routing factors'!AU158*'7. Network costs'!$I$351</f>
        <v>184.21201923616053</v>
      </c>
      <c r="AV372" s="485">
        <f>'8. Routing factors'!AV158*'7. Network costs'!$I$352</f>
        <v>0</v>
      </c>
      <c r="AW372" s="485">
        <f>'8. Routing factors'!AW158*'7. Network costs'!$I$353</f>
        <v>2467.617198080608</v>
      </c>
      <c r="AX372" s="485">
        <f>'8. Routing factors'!AX158*'7. Network costs'!$I$354</f>
        <v>0</v>
      </c>
      <c r="AY372" s="485">
        <f>'8. Routing factors'!AY158*'7. Network costs'!$I$355</f>
        <v>0</v>
      </c>
      <c r="AZ372" s="485">
        <f>'8. Routing factors'!AZ158*'7. Network costs'!$I$356</f>
        <v>0</v>
      </c>
      <c r="BA372" s="485">
        <f>'8. Routing factors'!BA158*'7. Network costs'!$I$357</f>
        <v>0</v>
      </c>
      <c r="BB372" s="485">
        <f>'8. Routing factors'!BB158*'7. Network costs'!$I$358</f>
        <v>0</v>
      </c>
      <c r="BC372" s="485">
        <f>'8. Routing factors'!BC158*'7. Network costs'!$I$359</f>
        <v>0</v>
      </c>
      <c r="BD372" s="485">
        <f>'8. Routing factors'!BD158*'7. Network costs'!$I$360</f>
        <v>0</v>
      </c>
      <c r="BE372" s="485">
        <f>'8. Routing factors'!BE158*'7. Network costs'!$I$361</f>
        <v>0</v>
      </c>
      <c r="BF372" s="485">
        <f>'8. Routing factors'!BF158*'7. Network costs'!$I$362</f>
        <v>0</v>
      </c>
      <c r="BG372" s="485">
        <f>'8. Routing factors'!BG158*'7. Network costs'!$I$363</f>
        <v>0</v>
      </c>
      <c r="BH372" s="245"/>
      <c r="BI372" s="351">
        <f t="shared" si="62"/>
        <v>2364485.5056143282</v>
      </c>
      <c r="BJ372" s="486">
        <f>'2. Traffic'!I213</f>
        <v>318.36240000000004</v>
      </c>
      <c r="BK372" s="487">
        <f t="shared" si="63"/>
        <v>7.4270250055104743E-3</v>
      </c>
    </row>
    <row r="373" spans="3:63">
      <c r="C373" s="256" t="str">
        <f t="shared" si="61"/>
        <v>S08</v>
      </c>
      <c r="D373" s="256" t="str">
        <f t="shared" si="61"/>
        <v>Изходящи повиквания от чужди абонати в роуминг в мрежата на предприятието (Roaming Calls Outbound)</v>
      </c>
      <c r="E373" s="485">
        <f>'8. Routing factors'!E159*'7. Network costs'!$I$309</f>
        <v>89040.602682400699</v>
      </c>
      <c r="F373" s="485">
        <f>'8. Routing factors'!F159*'7. Network costs'!$I$310</f>
        <v>57404.040419889643</v>
      </c>
      <c r="G373" s="485">
        <f>'8. Routing factors'!G159*'7. Network costs'!$I$311</f>
        <v>110579.40655324416</v>
      </c>
      <c r="H373" s="485">
        <f>'8. Routing factors'!H159*'7. Network costs'!$I$312</f>
        <v>31652.373892505297</v>
      </c>
      <c r="I373" s="485">
        <f>'8. Routing factors'!I159*'7. Network costs'!$I$313</f>
        <v>110596.66115283435</v>
      </c>
      <c r="J373" s="485">
        <f>'8. Routing factors'!J159*'7. Network costs'!$I$314</f>
        <v>7064.6959494119101</v>
      </c>
      <c r="K373" s="485">
        <f>'8. Routing factors'!K159*'7. Network costs'!$I$315</f>
        <v>3913.976403693815</v>
      </c>
      <c r="L373" s="485">
        <f>'8. Routing factors'!L159*'7. Network costs'!$I$316</f>
        <v>546.32899421804836</v>
      </c>
      <c r="M373" s="485">
        <f>'8. Routing factors'!M159*'7. Network costs'!$I$317</f>
        <v>16389.869826541453</v>
      </c>
      <c r="N373" s="485">
        <f>'8. Routing factors'!N159*'7. Network costs'!$I$318</f>
        <v>0</v>
      </c>
      <c r="O373" s="485">
        <f>'8. Routing factors'!O159*'7. Network costs'!$I$319</f>
        <v>0</v>
      </c>
      <c r="P373" s="485">
        <f>'8. Routing factors'!P159*'7. Network costs'!$I$320</f>
        <v>0</v>
      </c>
      <c r="Q373" s="485">
        <f>'8. Routing factors'!Q159*'7. Network costs'!$I$321</f>
        <v>0</v>
      </c>
      <c r="R373" s="485">
        <f>'8. Routing factors'!R159*'7. Network costs'!$I$322</f>
        <v>2913.7546358295922</v>
      </c>
      <c r="S373" s="485">
        <f>'8. Routing factors'!S159*'7. Network costs'!$I$323</f>
        <v>2731.644971090243</v>
      </c>
      <c r="T373" s="485">
        <f>'8. Routing factors'!T159*'7. Network costs'!$I$324</f>
        <v>0</v>
      </c>
      <c r="U373" s="485">
        <f>'8. Routing factors'!U159*'7. Network costs'!$I$325</f>
        <v>0</v>
      </c>
      <c r="V373" s="485">
        <f>'8. Routing factors'!V159*'7. Network costs'!$I$326</f>
        <v>32925.372788728419</v>
      </c>
      <c r="W373" s="485">
        <f>'8. Routing factors'!W159*'7. Network costs'!$I$327</f>
        <v>0</v>
      </c>
      <c r="X373" s="485">
        <f>'8. Routing factors'!X159*'7. Network costs'!$I$328</f>
        <v>12028.711138528162</v>
      </c>
      <c r="Y373" s="485">
        <f>'8. Routing factors'!Y159*'7. Network costs'!$I$329</f>
        <v>0</v>
      </c>
      <c r="Z373" s="485">
        <f>'8. Routing factors'!Z159*'7. Network costs'!$I$330</f>
        <v>0</v>
      </c>
      <c r="AA373" s="485">
        <f>'8. Routing factors'!AA159*'7. Network costs'!$I$331</f>
        <v>0</v>
      </c>
      <c r="AB373" s="485">
        <f>'8. Routing factors'!AB159*'7. Network costs'!$I$332</f>
        <v>10818.350017581348</v>
      </c>
      <c r="AC373" s="485">
        <f>'8. Routing factors'!AC159*'7. Network costs'!$I$333</f>
        <v>14373.524278041856</v>
      </c>
      <c r="AD373" s="485">
        <f>'8. Routing factors'!AD159*'7. Network costs'!$I$334</f>
        <v>0</v>
      </c>
      <c r="AE373" s="485">
        <f>'8. Routing factors'!AE159*'7. Network costs'!$I$335</f>
        <v>0</v>
      </c>
      <c r="AF373" s="485">
        <f>'8. Routing factors'!AF159*'7. Network costs'!$I$336</f>
        <v>0</v>
      </c>
      <c r="AG373" s="485">
        <f>'8. Routing factors'!AG159*'7. Network costs'!$I$337</f>
        <v>0</v>
      </c>
      <c r="AH373" s="485">
        <f>'8. Routing factors'!AH159*'7. Network costs'!$I$338</f>
        <v>0</v>
      </c>
      <c r="AI373" s="485">
        <f>'8. Routing factors'!AI159*'7. Network costs'!$I$339</f>
        <v>44516.225861442101</v>
      </c>
      <c r="AJ373" s="485">
        <f>'8. Routing factors'!AJ159*'7. Network costs'!$I$340</f>
        <v>116577.58304242532</v>
      </c>
      <c r="AK373" s="485">
        <f>'8. Routing factors'!AK159*'7. Network costs'!$I$341</f>
        <v>43300.599623664595</v>
      </c>
      <c r="AL373" s="485">
        <f>'8. Routing factors'!AL159*'7. Network costs'!$I$342</f>
        <v>13865.387813254922</v>
      </c>
      <c r="AM373" s="485">
        <f>'8. Routing factors'!AM159*'7. Network costs'!$I$343</f>
        <v>16673.919490604218</v>
      </c>
      <c r="AN373" s="485">
        <f>'8. Routing factors'!AN159*'7. Network costs'!$I$344</f>
        <v>28.65398055708522</v>
      </c>
      <c r="AO373" s="485">
        <f>'8. Routing factors'!AO159*'7. Network costs'!$I$345</f>
        <v>14.008612716797215</v>
      </c>
      <c r="AP373" s="485">
        <f>'8. Routing factors'!AP159*'7. Network costs'!$I$346</f>
        <v>0</v>
      </c>
      <c r="AQ373" s="485">
        <f>'8. Routing factors'!AQ159*'7. Network costs'!$I$347</f>
        <v>0</v>
      </c>
      <c r="AR373" s="485">
        <f>'8. Routing factors'!AR159*'7. Network costs'!$I$348</f>
        <v>70.043063583986097</v>
      </c>
      <c r="AS373" s="485">
        <f>'8. Routing factors'!AS159*'7. Network costs'!$I$349</f>
        <v>0</v>
      </c>
      <c r="AT373" s="485">
        <f>'8. Routing factors'!AT159*'7. Network costs'!$I$350</f>
        <v>0</v>
      </c>
      <c r="AU373" s="485">
        <f>'8. Routing factors'!AU159*'7. Network costs'!$I$351</f>
        <v>57.562567714553332</v>
      </c>
      <c r="AV373" s="485">
        <f>'8. Routing factors'!AV159*'7. Network costs'!$I$352</f>
        <v>0</v>
      </c>
      <c r="AW373" s="485">
        <f>'8. Routing factors'!AW159*'7. Network costs'!$I$353</f>
        <v>771.08096771911755</v>
      </c>
      <c r="AX373" s="485">
        <f>'8. Routing factors'!AX159*'7. Network costs'!$I$354</f>
        <v>0</v>
      </c>
      <c r="AY373" s="485">
        <f>'8. Routing factors'!AY159*'7. Network costs'!$I$355</f>
        <v>0</v>
      </c>
      <c r="AZ373" s="485">
        <f>'8. Routing factors'!AZ159*'7. Network costs'!$I$356</f>
        <v>0</v>
      </c>
      <c r="BA373" s="485">
        <f>'8. Routing factors'!BA159*'7. Network costs'!$I$357</f>
        <v>0</v>
      </c>
      <c r="BB373" s="485">
        <f>'8. Routing factors'!BB159*'7. Network costs'!$I$358</f>
        <v>0</v>
      </c>
      <c r="BC373" s="485">
        <f>'8. Routing factors'!BC159*'7. Network costs'!$I$359</f>
        <v>0</v>
      </c>
      <c r="BD373" s="485">
        <f>'8. Routing factors'!BD159*'7. Network costs'!$I$360</f>
        <v>0</v>
      </c>
      <c r="BE373" s="485">
        <f>'8. Routing factors'!BE159*'7. Network costs'!$I$361</f>
        <v>0</v>
      </c>
      <c r="BF373" s="485">
        <f>'8. Routing factors'!BF159*'7. Network costs'!$I$362</f>
        <v>0</v>
      </c>
      <c r="BG373" s="485">
        <f>'8. Routing factors'!BG159*'7. Network costs'!$I$363</f>
        <v>0</v>
      </c>
      <c r="BH373" s="245"/>
      <c r="BI373" s="351">
        <f t="shared" si="62"/>
        <v>738854.37872822187</v>
      </c>
      <c r="BJ373" s="486">
        <f>'2. Traffic'!I214</f>
        <v>106.1208</v>
      </c>
      <c r="BK373" s="487">
        <f t="shared" si="63"/>
        <v>6.9623898305348417E-3</v>
      </c>
    </row>
    <row r="374" spans="3:63">
      <c r="C374" s="256" t="str">
        <f t="shared" si="61"/>
        <v>S09</v>
      </c>
      <c r="D374" s="256" t="str">
        <f t="shared" si="61"/>
        <v>Входящи повиквания от чужди абонати в роуминг в мрежата на предприятието (Roaming Calls Inbound)</v>
      </c>
      <c r="E374" s="485">
        <f>'8. Routing factors'!E160*'7. Network costs'!$I$309</f>
        <v>97670.631534179556</v>
      </c>
      <c r="F374" s="485">
        <f>'8. Routing factors'!F160*'7. Network costs'!$I$310</f>
        <v>62967.777749918372</v>
      </c>
      <c r="G374" s="485">
        <f>'8. Routing factors'!G160*'7. Network costs'!$I$311</f>
        <v>121297.02795537001</v>
      </c>
      <c r="H374" s="485">
        <f>'8. Routing factors'!H160*'7. Network costs'!$I$312</f>
        <v>34720.19791537217</v>
      </c>
      <c r="I374" s="485">
        <f>'8. Routing factors'!I160*'7. Network costs'!$I$313</f>
        <v>121315.95491215235</v>
      </c>
      <c r="J374" s="485">
        <f>'8. Routing factors'!J160*'7. Network costs'!$I$314</f>
        <v>7749.4232315254312</v>
      </c>
      <c r="K374" s="485">
        <f>'8. Routing factors'!K160*'7. Network costs'!$I$315</f>
        <v>4293.3283877492386</v>
      </c>
      <c r="L374" s="485">
        <f>'8. Routing factors'!L160*'7. Network costs'!$I$316</f>
        <v>599.28051117354846</v>
      </c>
      <c r="M374" s="485">
        <f>'8. Routing factors'!M160*'7. Network costs'!$I$317</f>
        <v>17978.415335206457</v>
      </c>
      <c r="N374" s="485">
        <f>'8. Routing factors'!N160*'7. Network costs'!$I$318</f>
        <v>0</v>
      </c>
      <c r="O374" s="485">
        <f>'8. Routing factors'!O160*'7. Network costs'!$I$319</f>
        <v>0</v>
      </c>
      <c r="P374" s="485">
        <f>'8. Routing factors'!P160*'7. Network costs'!$I$320</f>
        <v>0</v>
      </c>
      <c r="Q374" s="485">
        <f>'8. Routing factors'!Q160*'7. Network costs'!$I$321</f>
        <v>0</v>
      </c>
      <c r="R374" s="485">
        <f>'8. Routing factors'!R160*'7. Network costs'!$I$322</f>
        <v>3196.1627262589263</v>
      </c>
      <c r="S374" s="485">
        <f>'8. Routing factors'!S160*'7. Network costs'!$I$323</f>
        <v>2996.4025558677436</v>
      </c>
      <c r="T374" s="485">
        <f>'8. Routing factors'!T160*'7. Network costs'!$I$324</f>
        <v>0</v>
      </c>
      <c r="U374" s="485">
        <f>'8. Routing factors'!U160*'7. Network costs'!$I$325</f>
        <v>0</v>
      </c>
      <c r="V374" s="485">
        <f>'8. Routing factors'!V160*'7. Network costs'!$I$326</f>
        <v>36116.578918990432</v>
      </c>
      <c r="W374" s="485">
        <f>'8. Routing factors'!W160*'7. Network costs'!$I$327</f>
        <v>0</v>
      </c>
      <c r="X374" s="485">
        <f>'8. Routing factors'!X160*'7. Network costs'!$I$328</f>
        <v>13194.56268319353</v>
      </c>
      <c r="Y374" s="485">
        <f>'8. Routing factors'!Y160*'7. Network costs'!$I$329</f>
        <v>0</v>
      </c>
      <c r="Z374" s="485">
        <f>'8. Routing factors'!Z160*'7. Network costs'!$I$330</f>
        <v>0</v>
      </c>
      <c r="AA374" s="485">
        <f>'8. Routing factors'!AA160*'7. Network costs'!$I$331</f>
        <v>0</v>
      </c>
      <c r="AB374" s="485">
        <f>'8. Routing factors'!AB160*'7. Network costs'!$I$332</f>
        <v>11866.890458321461</v>
      </c>
      <c r="AC374" s="485">
        <f>'8. Routing factors'!AC160*'7. Network costs'!$I$333</f>
        <v>15766.640738222366</v>
      </c>
      <c r="AD374" s="485">
        <f>'8. Routing factors'!AD160*'7. Network costs'!$I$334</f>
        <v>0</v>
      </c>
      <c r="AE374" s="485">
        <f>'8. Routing factors'!AE160*'7. Network costs'!$I$335</f>
        <v>0</v>
      </c>
      <c r="AF374" s="485">
        <f>'8. Routing factors'!AF160*'7. Network costs'!$I$336</f>
        <v>0</v>
      </c>
      <c r="AG374" s="485">
        <f>'8. Routing factors'!AG160*'7. Network costs'!$I$337</f>
        <v>0</v>
      </c>
      <c r="AH374" s="485">
        <f>'8. Routing factors'!AH160*'7. Network costs'!$I$338</f>
        <v>0</v>
      </c>
      <c r="AI374" s="485">
        <f>'8. Routing factors'!AI160*'7. Network costs'!$I$339</f>
        <v>48830.845282054848</v>
      </c>
      <c r="AJ374" s="485">
        <f>'8. Routing factors'!AJ160*'7. Network costs'!$I$340</f>
        <v>127876.56210162291</v>
      </c>
      <c r="AK374" s="485">
        <f>'8. Routing factors'!AK160*'7. Network costs'!$I$341</f>
        <v>47497.397632595988</v>
      </c>
      <c r="AL374" s="485">
        <f>'8. Routing factors'!AL160*'7. Network costs'!$I$342</f>
        <v>15209.254468069741</v>
      </c>
      <c r="AM374" s="485">
        <f>'8. Routing factors'!AM160*'7. Network costs'!$I$343</f>
        <v>18289.995774245479</v>
      </c>
      <c r="AN374" s="485">
        <f>'8. Routing factors'!AN160*'7. Network costs'!$I$344</f>
        <v>31.431193103680361</v>
      </c>
      <c r="AO374" s="485">
        <f>'8. Routing factors'!AO160*'7. Network costs'!$I$345</f>
        <v>15.366361072910395</v>
      </c>
      <c r="AP374" s="485">
        <f>'8. Routing factors'!AP160*'7. Network costs'!$I$346</f>
        <v>0</v>
      </c>
      <c r="AQ374" s="485">
        <f>'8. Routing factors'!AQ160*'7. Network costs'!$I$347</f>
        <v>0</v>
      </c>
      <c r="AR374" s="485">
        <f>'8. Routing factors'!AR160*'7. Network costs'!$I$348</f>
        <v>76.831805364552011</v>
      </c>
      <c r="AS374" s="485">
        <f>'8. Routing factors'!AS160*'7. Network costs'!$I$349</f>
        <v>0</v>
      </c>
      <c r="AT374" s="485">
        <f>'8. Routing factors'!AT160*'7. Network costs'!$I$350</f>
        <v>0</v>
      </c>
      <c r="AU374" s="485">
        <f>'8. Routing factors'!AU160*'7. Network costs'!$I$351</f>
        <v>63.141669890343735</v>
      </c>
      <c r="AV374" s="485">
        <f>'8. Routing factors'!AV160*'7. Network costs'!$I$352</f>
        <v>0</v>
      </c>
      <c r="AW374" s="485">
        <f>'8. Routing factors'!AW160*'7. Network costs'!$I$353</f>
        <v>845.81598520557088</v>
      </c>
      <c r="AX374" s="485">
        <f>'8. Routing factors'!AX160*'7. Network costs'!$I$354</f>
        <v>0</v>
      </c>
      <c r="AY374" s="485">
        <f>'8. Routing factors'!AY160*'7. Network costs'!$I$355</f>
        <v>0</v>
      </c>
      <c r="AZ374" s="485">
        <f>'8. Routing factors'!AZ160*'7. Network costs'!$I$356</f>
        <v>0</v>
      </c>
      <c r="BA374" s="485">
        <f>'8. Routing factors'!BA160*'7. Network costs'!$I$357</f>
        <v>0</v>
      </c>
      <c r="BB374" s="485">
        <f>'8. Routing factors'!BB160*'7. Network costs'!$I$358</f>
        <v>0</v>
      </c>
      <c r="BC374" s="485">
        <f>'8. Routing factors'!BC160*'7. Network costs'!$I$359</f>
        <v>0</v>
      </c>
      <c r="BD374" s="485">
        <f>'8. Routing factors'!BD160*'7. Network costs'!$I$360</f>
        <v>0</v>
      </c>
      <c r="BE374" s="485">
        <f>'8. Routing factors'!BE160*'7. Network costs'!$I$361</f>
        <v>0</v>
      </c>
      <c r="BF374" s="485">
        <f>'8. Routing factors'!BF160*'7. Network costs'!$I$362</f>
        <v>0</v>
      </c>
      <c r="BG374" s="485">
        <f>'8. Routing factors'!BG160*'7. Network costs'!$I$363</f>
        <v>0</v>
      </c>
      <c r="BH374" s="245"/>
      <c r="BI374" s="351">
        <f t="shared" si="62"/>
        <v>810465.91788672761</v>
      </c>
      <c r="BJ374" s="486">
        <f>'2. Traffic'!I215</f>
        <v>106.1208</v>
      </c>
      <c r="BK374" s="487">
        <f t="shared" si="63"/>
        <v>7.6372013581383442E-3</v>
      </c>
    </row>
    <row r="375" spans="3:63">
      <c r="C375" s="256" t="str">
        <f t="shared" si="61"/>
        <v>S10</v>
      </c>
      <c r="D375" s="256" t="str">
        <f t="shared" si="61"/>
        <v>Гласова поща (Voice mail)</v>
      </c>
      <c r="E375" s="485">
        <f>'8. Routing factors'!E161*'7. Network costs'!$I$309</f>
        <v>110215.75483009894</v>
      </c>
      <c r="F375" s="485">
        <f>'8. Routing factors'!F161*'7. Network costs'!$I$310</f>
        <v>71055.557291574529</v>
      </c>
      <c r="G375" s="485">
        <f>'8. Routing factors'!G161*'7. Network costs'!$I$311</f>
        <v>136876.79996284583</v>
      </c>
      <c r="H375" s="485">
        <f>'8. Routing factors'!H161*'7. Network costs'!$I$312</f>
        <v>39179.769404419414</v>
      </c>
      <c r="I375" s="485">
        <f>'8. Routing factors'!I161*'7. Network costs'!$I$313</f>
        <v>136898.15795752278</v>
      </c>
      <c r="J375" s="485">
        <f>'8. Routing factors'!J161*'7. Network costs'!$I$314</f>
        <v>8744.783539784803</v>
      </c>
      <c r="K375" s="485">
        <f>'8. Routing factors'!K161*'7. Network costs'!$I$315</f>
        <v>3229.851331674739</v>
      </c>
      <c r="L375" s="485">
        <f>'8. Routing factors'!L161*'7. Network costs'!$I$316</f>
        <v>676.25398603925385</v>
      </c>
      <c r="M375" s="485">
        <f>'8. Routing factors'!M161*'7. Network costs'!$I$317</f>
        <v>20287.61958117762</v>
      </c>
      <c r="N375" s="485">
        <f>'8. Routing factors'!N161*'7. Network costs'!$I$318</f>
        <v>0</v>
      </c>
      <c r="O375" s="485">
        <f>'8. Routing factors'!O161*'7. Network costs'!$I$319</f>
        <v>0</v>
      </c>
      <c r="P375" s="485">
        <f>'8. Routing factors'!P161*'7. Network costs'!$I$320</f>
        <v>0</v>
      </c>
      <c r="Q375" s="485">
        <f>'8. Routing factors'!Q161*'7. Network costs'!$I$321</f>
        <v>325909.34722537035</v>
      </c>
      <c r="R375" s="485">
        <f>'8. Routing factors'!R161*'7. Network costs'!$I$322</f>
        <v>3606.6879255426884</v>
      </c>
      <c r="S375" s="485">
        <f>'8. Routing factors'!S161*'7. Network costs'!$I$323</f>
        <v>3381.2699301962707</v>
      </c>
      <c r="T375" s="485">
        <f>'8. Routing factors'!T161*'7. Network costs'!$I$324</f>
        <v>0</v>
      </c>
      <c r="U375" s="485">
        <f>'8. Routing factors'!U161*'7. Network costs'!$I$325</f>
        <v>15132.022866810476</v>
      </c>
      <c r="V375" s="485">
        <f>'8. Routing factors'!V161*'7. Network costs'!$I$326</f>
        <v>0</v>
      </c>
      <c r="W375" s="485">
        <f>'8. Routing factors'!W161*'7. Network costs'!$I$327</f>
        <v>0</v>
      </c>
      <c r="X375" s="485">
        <f>'8. Routing factors'!X161*'7. Network costs'!$I$328</f>
        <v>0</v>
      </c>
      <c r="Y375" s="485">
        <f>'8. Routing factors'!Y161*'7. Network costs'!$I$329</f>
        <v>0</v>
      </c>
      <c r="Z375" s="485">
        <f>'8. Routing factors'!Z161*'7. Network costs'!$I$330</f>
        <v>0</v>
      </c>
      <c r="AA375" s="485">
        <f>'8. Routing factors'!AA161*'7. Network costs'!$I$331</f>
        <v>0</v>
      </c>
      <c r="AB375" s="485">
        <f>'8. Routing factors'!AB161*'7. Network costs'!$I$332</f>
        <v>13391.111215373845</v>
      </c>
      <c r="AC375" s="485">
        <f>'8. Routing factors'!AC161*'7. Network costs'!$I$333</f>
        <v>17791.757694226148</v>
      </c>
      <c r="AD375" s="485">
        <f>'8. Routing factors'!AD161*'7. Network costs'!$I$334</f>
        <v>0</v>
      </c>
      <c r="AE375" s="485">
        <f>'8. Routing factors'!AE161*'7. Network costs'!$I$335</f>
        <v>0</v>
      </c>
      <c r="AF375" s="485">
        <f>'8. Routing factors'!AF161*'7. Network costs'!$I$336</f>
        <v>0</v>
      </c>
      <c r="AG375" s="485">
        <f>'8. Routing factors'!AG161*'7. Network costs'!$I$337</f>
        <v>0</v>
      </c>
      <c r="AH375" s="485">
        <f>'8. Routing factors'!AH161*'7. Network costs'!$I$338</f>
        <v>0</v>
      </c>
      <c r="AI375" s="485">
        <f>'8. Routing factors'!AI161*'7. Network costs'!$I$339</f>
        <v>55102.832726847475</v>
      </c>
      <c r="AJ375" s="485">
        <f>'8. Routing factors'!AJ161*'7. Network costs'!$I$340</f>
        <v>144301.43018145871</v>
      </c>
      <c r="AK375" s="485">
        <f>'8. Routing factors'!AK161*'7. Network costs'!$I$341</f>
        <v>53598.112864765921</v>
      </c>
      <c r="AL375" s="485">
        <f>'8. Routing factors'!AL161*'7. Network costs'!$I$342</f>
        <v>17162.778977370948</v>
      </c>
      <c r="AM375" s="485">
        <f>'8. Routing factors'!AM161*'7. Network costs'!$I$343</f>
        <v>20639.220392389354</v>
      </c>
      <c r="AN375" s="485">
        <f>'8. Routing factors'!AN161*'7. Network costs'!$I$344</f>
        <v>35.468314463805214</v>
      </c>
      <c r="AO375" s="485">
        <f>'8. Routing factors'!AO161*'7. Network costs'!$I$345</f>
        <v>17.340064848971434</v>
      </c>
      <c r="AP375" s="485">
        <f>'8. Routing factors'!AP161*'7. Network costs'!$I$346</f>
        <v>0</v>
      </c>
      <c r="AQ375" s="485">
        <f>'8. Routing factors'!AQ161*'7. Network costs'!$I$347</f>
        <v>0</v>
      </c>
      <c r="AR375" s="485">
        <f>'8. Routing factors'!AR161*'7. Network costs'!$I$348</f>
        <v>86.7003242448572</v>
      </c>
      <c r="AS375" s="485">
        <f>'8. Routing factors'!AS161*'7. Network costs'!$I$349</f>
        <v>0</v>
      </c>
      <c r="AT375" s="485">
        <f>'8. Routing factors'!AT161*'7. Network costs'!$I$350</f>
        <v>97.001371978375872</v>
      </c>
      <c r="AU375" s="485">
        <f>'8. Routing factors'!AU161*'7. Network costs'!$I$351</f>
        <v>0</v>
      </c>
      <c r="AV375" s="485">
        <f>'8. Routing factors'!AV161*'7. Network costs'!$I$352</f>
        <v>0</v>
      </c>
      <c r="AW375" s="485">
        <f>'8. Routing factors'!AW161*'7. Network costs'!$I$353</f>
        <v>0</v>
      </c>
      <c r="AX375" s="485">
        <f>'8. Routing factors'!AX161*'7. Network costs'!$I$354</f>
        <v>0</v>
      </c>
      <c r="AY375" s="485">
        <f>'8. Routing factors'!AY161*'7. Network costs'!$I$355</f>
        <v>0</v>
      </c>
      <c r="AZ375" s="485">
        <f>'8. Routing factors'!AZ161*'7. Network costs'!$I$356</f>
        <v>0</v>
      </c>
      <c r="BA375" s="485">
        <f>'8. Routing factors'!BA161*'7. Network costs'!$I$357</f>
        <v>0</v>
      </c>
      <c r="BB375" s="485">
        <f>'8. Routing factors'!BB161*'7. Network costs'!$I$358</f>
        <v>0</v>
      </c>
      <c r="BC375" s="485">
        <f>'8. Routing factors'!BC161*'7. Network costs'!$I$359</f>
        <v>0</v>
      </c>
      <c r="BD375" s="485">
        <f>'8. Routing factors'!BD161*'7. Network costs'!$I$360</f>
        <v>0</v>
      </c>
      <c r="BE375" s="485">
        <f>'8. Routing factors'!BE161*'7. Network costs'!$I$361</f>
        <v>0</v>
      </c>
      <c r="BF375" s="485">
        <f>'8. Routing factors'!BF161*'7. Network costs'!$I$362</f>
        <v>0</v>
      </c>
      <c r="BG375" s="485">
        <f>'8. Routing factors'!BG161*'7. Network costs'!$I$363</f>
        <v>0</v>
      </c>
      <c r="BH375" s="245"/>
      <c r="BI375" s="351">
        <f t="shared" si="62"/>
        <v>1197417.6299610261</v>
      </c>
      <c r="BJ375" s="486">
        <f>'2. Traffic'!I216</f>
        <v>53.060400000000001</v>
      </c>
      <c r="BK375" s="487">
        <f t="shared" si="63"/>
        <v>2.2567067529853262E-2</v>
      </c>
    </row>
    <row r="376" spans="3:63">
      <c r="C376" s="256" t="str">
        <f t="shared" si="61"/>
        <v>S11</v>
      </c>
      <c r="D376" s="256" t="str">
        <f t="shared" si="61"/>
        <v>Повиквания към центъра за обслужване на клиенти (Help desk call)</v>
      </c>
      <c r="E376" s="485">
        <f>'8. Routing factors'!E162*'7. Network costs'!$I$309</f>
        <v>41995.685659122508</v>
      </c>
      <c r="F376" s="485">
        <f>'8. Routing factors'!F162*'7. Network costs'!$I$310</f>
        <v>27074.412845520186</v>
      </c>
      <c r="G376" s="485">
        <f>'8. Routing factors'!G162*'7. Network costs'!$I$311</f>
        <v>52154.386404442361</v>
      </c>
      <c r="H376" s="485">
        <f>'8. Routing factors'!H162*'7. Network costs'!$I$312</f>
        <v>14928.730313023854</v>
      </c>
      <c r="I376" s="485">
        <f>'8. Routing factors'!I162*'7. Network costs'!$I$313</f>
        <v>52162.524475375554</v>
      </c>
      <c r="J376" s="485">
        <f>'8. Routing factors'!J162*'7. Network costs'!$I$314</f>
        <v>3332.0388837329851</v>
      </c>
      <c r="K376" s="485">
        <f>'8. Routing factors'!K162*'7. Network costs'!$I$315</f>
        <v>1230.6754280257267</v>
      </c>
      <c r="L376" s="485">
        <f>'8. Routing factors'!L162*'7. Network costs'!$I$316</f>
        <v>257.6741398469959</v>
      </c>
      <c r="M376" s="485">
        <f>'8. Routing factors'!M162*'7. Network costs'!$I$317</f>
        <v>7730.2241954098781</v>
      </c>
      <c r="N376" s="485">
        <f>'8. Routing factors'!N162*'7. Network costs'!$I$318</f>
        <v>0</v>
      </c>
      <c r="O376" s="485">
        <f>'8. Routing factors'!O162*'7. Network costs'!$I$319</f>
        <v>0</v>
      </c>
      <c r="P376" s="485">
        <f>'8. Routing factors'!P162*'7. Network costs'!$I$320</f>
        <v>0</v>
      </c>
      <c r="Q376" s="485">
        <f>'8. Routing factors'!Q162*'7. Network costs'!$I$321</f>
        <v>0</v>
      </c>
      <c r="R376" s="485">
        <f>'8. Routing factors'!R162*'7. Network costs'!$I$322</f>
        <v>1374.2620791839786</v>
      </c>
      <c r="S376" s="485">
        <f>'8. Routing factors'!S162*'7. Network costs'!$I$323</f>
        <v>1288.3706992349798</v>
      </c>
      <c r="T376" s="485">
        <f>'8. Routing factors'!T162*'7. Network costs'!$I$324</f>
        <v>0</v>
      </c>
      <c r="U376" s="485">
        <f>'8. Routing factors'!U162*'7. Network costs'!$I$325</f>
        <v>5765.7789186386153</v>
      </c>
      <c r="V376" s="485">
        <f>'8. Routing factors'!V162*'7. Network costs'!$I$326</f>
        <v>0</v>
      </c>
      <c r="W376" s="485">
        <f>'8. Routing factors'!W162*'7. Network costs'!$I$327</f>
        <v>0</v>
      </c>
      <c r="X376" s="485">
        <f>'8. Routing factors'!X162*'7. Network costs'!$I$328</f>
        <v>0</v>
      </c>
      <c r="Y376" s="485">
        <f>'8. Routing factors'!Y162*'7. Network costs'!$I$329</f>
        <v>0</v>
      </c>
      <c r="Z376" s="485">
        <f>'8. Routing factors'!Z162*'7. Network costs'!$I$330</f>
        <v>0</v>
      </c>
      <c r="AA376" s="485">
        <f>'8. Routing factors'!AA162*'7. Network costs'!$I$331</f>
        <v>0</v>
      </c>
      <c r="AB376" s="485">
        <f>'8. Routing factors'!AB162*'7. Network costs'!$I$332</f>
        <v>5102.4365626683721</v>
      </c>
      <c r="AC376" s="485">
        <f>'8. Routing factors'!AC162*'7. Network costs'!$I$333</f>
        <v>6779.2219415617365</v>
      </c>
      <c r="AD376" s="485">
        <f>'8. Routing factors'!AD162*'7. Network costs'!$I$334</f>
        <v>0</v>
      </c>
      <c r="AE376" s="485">
        <f>'8. Routing factors'!AE162*'7. Network costs'!$I$335</f>
        <v>0</v>
      </c>
      <c r="AF376" s="485">
        <f>'8. Routing factors'!AF162*'7. Network costs'!$I$336</f>
        <v>0</v>
      </c>
      <c r="AG376" s="485">
        <f>'8. Routing factors'!AG162*'7. Network costs'!$I$337</f>
        <v>0</v>
      </c>
      <c r="AH376" s="485">
        <f>'8. Routing factors'!AH162*'7. Network costs'!$I$338</f>
        <v>0</v>
      </c>
      <c r="AI376" s="485">
        <f>'8. Routing factors'!AI162*'7. Network costs'!$I$339</f>
        <v>20995.920643932659</v>
      </c>
      <c r="AJ376" s="485">
        <f>'8. Routing factors'!AJ162*'7. Network costs'!$I$340</f>
        <v>54983.405152957421</v>
      </c>
      <c r="AK376" s="485">
        <f>'8. Routing factors'!AK162*'7. Network costs'!$I$341</f>
        <v>20422.574823905135</v>
      </c>
      <c r="AL376" s="485">
        <f>'8. Routing factors'!AL162*'7. Network costs'!$I$342</f>
        <v>6539.5611732800353</v>
      </c>
      <c r="AM376" s="485">
        <f>'8. Routing factors'!AM162*'7. Network costs'!$I$343</f>
        <v>7864.1952158679078</v>
      </c>
      <c r="AN376" s="485">
        <f>'8. Routing factors'!AN162*'7. Network costs'!$I$344</f>
        <v>13.514548690221359</v>
      </c>
      <c r="AO376" s="485">
        <f>'8. Routing factors'!AO162*'7. Network costs'!$I$345</f>
        <v>6.6071126929971076</v>
      </c>
      <c r="AP376" s="485">
        <f>'8. Routing factors'!AP162*'7. Network costs'!$I$346</f>
        <v>0</v>
      </c>
      <c r="AQ376" s="485">
        <f>'8. Routing factors'!AQ162*'7. Network costs'!$I$347</f>
        <v>0</v>
      </c>
      <c r="AR376" s="485">
        <f>'8. Routing factors'!AR162*'7. Network costs'!$I$348</f>
        <v>33.03556346498555</v>
      </c>
      <c r="AS376" s="485">
        <f>'8. Routing factors'!AS162*'7. Network costs'!$I$349</f>
        <v>0</v>
      </c>
      <c r="AT376" s="485">
        <f>'8. Routing factors'!AT162*'7. Network costs'!$I$350</f>
        <v>36.960588188023856</v>
      </c>
      <c r="AU376" s="485">
        <f>'8. Routing factors'!AU162*'7. Network costs'!$I$351</f>
        <v>0</v>
      </c>
      <c r="AV376" s="485">
        <f>'8. Routing factors'!AV162*'7. Network costs'!$I$352</f>
        <v>0</v>
      </c>
      <c r="AW376" s="485">
        <f>'8. Routing factors'!AW162*'7. Network costs'!$I$353</f>
        <v>0</v>
      </c>
      <c r="AX376" s="485">
        <f>'8. Routing factors'!AX162*'7. Network costs'!$I$354</f>
        <v>0</v>
      </c>
      <c r="AY376" s="485">
        <f>'8. Routing factors'!AY162*'7. Network costs'!$I$355</f>
        <v>0</v>
      </c>
      <c r="AZ376" s="485">
        <f>'8. Routing factors'!AZ162*'7. Network costs'!$I$356</f>
        <v>0</v>
      </c>
      <c r="BA376" s="485">
        <f>'8. Routing factors'!BA162*'7. Network costs'!$I$357</f>
        <v>0</v>
      </c>
      <c r="BB376" s="485">
        <f>'8. Routing factors'!BB162*'7. Network costs'!$I$358</f>
        <v>0</v>
      </c>
      <c r="BC376" s="485">
        <f>'8. Routing factors'!BC162*'7. Network costs'!$I$359</f>
        <v>0</v>
      </c>
      <c r="BD376" s="485">
        <f>'8. Routing factors'!BD162*'7. Network costs'!$I$360</f>
        <v>0</v>
      </c>
      <c r="BE376" s="485">
        <f>'8. Routing factors'!BE162*'7. Network costs'!$I$361</f>
        <v>0</v>
      </c>
      <c r="BF376" s="485">
        <f>'8. Routing factors'!BF162*'7. Network costs'!$I$362</f>
        <v>0</v>
      </c>
      <c r="BG376" s="485">
        <f>'8. Routing factors'!BG162*'7. Network costs'!$I$363</f>
        <v>0</v>
      </c>
      <c r="BH376" s="245"/>
      <c r="BI376" s="351">
        <f t="shared" si="62"/>
        <v>332072.19736876711</v>
      </c>
      <c r="BJ376" s="486">
        <f>'2. Traffic'!I217</f>
        <v>53.060400000000001</v>
      </c>
      <c r="BK376" s="487">
        <f t="shared" si="63"/>
        <v>6.2583809652540711E-3</v>
      </c>
    </row>
    <row r="377" spans="3:63">
      <c r="C377" s="256" t="str">
        <f t="shared" si="61"/>
        <v>S12</v>
      </c>
      <c r="D377" s="256" t="str">
        <f t="shared" si="61"/>
        <v>Видеоразговори (Video call)</v>
      </c>
      <c r="E377" s="485">
        <f>'8. Routing factors'!E163*'7. Network costs'!$I$309</f>
        <v>1476462.2694921214</v>
      </c>
      <c r="F377" s="485">
        <f>'8. Routing factors'!F163*'7. Network costs'!$I$310</f>
        <v>951867.99328706646</v>
      </c>
      <c r="G377" s="485">
        <f>'8. Routing factors'!G163*'7. Network costs'!$I$311</f>
        <v>1833616.5371774286</v>
      </c>
      <c r="H377" s="485">
        <f>'8. Routing factors'!H163*'7. Network costs'!$I$312</f>
        <v>524856.46305467619</v>
      </c>
      <c r="I377" s="485">
        <f>'8. Routing factors'!I163*'7. Network costs'!$I$313</f>
        <v>1833902.6512029704</v>
      </c>
      <c r="J377" s="485">
        <f>'8. Routing factors'!J163*'7. Network costs'!$I$314</f>
        <v>117146.07381922174</v>
      </c>
      <c r="K377" s="485">
        <f>'8. Routing factors'!K163*'7. Network costs'!$I$315</f>
        <v>64901.160927099125</v>
      </c>
      <c r="L377" s="485">
        <f>'8. Routing factors'!L163*'7. Network costs'!$I$316</f>
        <v>9059.172134871038</v>
      </c>
      <c r="M377" s="485">
        <f>'8. Routing factors'!M163*'7. Network costs'!$I$317</f>
        <v>271775.16404613113</v>
      </c>
      <c r="N377" s="485">
        <f>'8. Routing factors'!N163*'7. Network costs'!$I$318</f>
        <v>0</v>
      </c>
      <c r="O377" s="485">
        <f>'8. Routing factors'!O163*'7. Network costs'!$I$319</f>
        <v>0</v>
      </c>
      <c r="P377" s="485">
        <f>'8. Routing factors'!P163*'7. Network costs'!$I$320</f>
        <v>0</v>
      </c>
      <c r="Q377" s="485">
        <f>'8. Routing factors'!Q163*'7. Network costs'!$I$321</f>
        <v>0</v>
      </c>
      <c r="R377" s="485">
        <f>'8. Routing factors'!R163*'7. Network costs'!$I$322</f>
        <v>48315.58471931221</v>
      </c>
      <c r="S377" s="485">
        <f>'8. Routing factors'!S163*'7. Network costs'!$I$323</f>
        <v>45295.860674355201</v>
      </c>
      <c r="T377" s="485">
        <f>'8. Routing factors'!T163*'7. Network costs'!$I$324</f>
        <v>0</v>
      </c>
      <c r="U377" s="485">
        <f>'8. Routing factors'!U163*'7. Network costs'!$I$325</f>
        <v>202710.22830064863</v>
      </c>
      <c r="V377" s="485">
        <f>'8. Routing factors'!V163*'7. Network costs'!$I$326</f>
        <v>0</v>
      </c>
      <c r="W377" s="485">
        <f>'8. Routing factors'!W163*'7. Network costs'!$I$327</f>
        <v>359407.59407396708</v>
      </c>
      <c r="X377" s="485">
        <f>'8. Routing factors'!X163*'7. Network costs'!$I$328</f>
        <v>0</v>
      </c>
      <c r="Y377" s="485">
        <f>'8. Routing factors'!Y163*'7. Network costs'!$I$329</f>
        <v>0</v>
      </c>
      <c r="Z377" s="485">
        <f>'8. Routing factors'!Z163*'7. Network costs'!$I$330</f>
        <v>0</v>
      </c>
      <c r="AA377" s="485">
        <f>'8. Routing factors'!AA163*'7. Network costs'!$I$331</f>
        <v>0</v>
      </c>
      <c r="AB377" s="485">
        <f>'8. Routing factors'!AB163*'7. Network costs'!$I$332</f>
        <v>179388.78599117353</v>
      </c>
      <c r="AC377" s="485">
        <f>'8. Routing factors'!AC163*'7. Network costs'!$I$333</f>
        <v>238340.32606286937</v>
      </c>
      <c r="AD377" s="485">
        <f>'8. Routing factors'!AD163*'7. Network costs'!$I$334</f>
        <v>0</v>
      </c>
      <c r="AE377" s="485">
        <f>'8. Routing factors'!AE163*'7. Network costs'!$I$335</f>
        <v>0</v>
      </c>
      <c r="AF377" s="485">
        <f>'8. Routing factors'!AF163*'7. Network costs'!$I$336</f>
        <v>0</v>
      </c>
      <c r="AG377" s="485">
        <f>'8. Routing factors'!AG163*'7. Network costs'!$I$337</f>
        <v>0</v>
      </c>
      <c r="AH377" s="485">
        <f>'8. Routing factors'!AH163*'7. Network costs'!$I$338</f>
        <v>0</v>
      </c>
      <c r="AI377" s="485">
        <f>'8. Routing factors'!AI163*'7. Network costs'!$I$339</f>
        <v>738163.55555284035</v>
      </c>
      <c r="AJ377" s="485">
        <f>'8. Routing factors'!AJ163*'7. Network costs'!$I$340</f>
        <v>1933077.6931583635</v>
      </c>
      <c r="AK377" s="485">
        <f>'8. Routing factors'!AK163*'7. Network costs'!$I$341</f>
        <v>718006.16420762322</v>
      </c>
      <c r="AL377" s="485">
        <f>'8. Routing factors'!AL163*'7. Network costs'!$I$342</f>
        <v>229914.4585888242</v>
      </c>
      <c r="AM377" s="485">
        <f>'8. Routing factors'!AM163*'7. Network costs'!$I$343</f>
        <v>276485.24685123644</v>
      </c>
      <c r="AN377" s="485">
        <f>'8. Routing factors'!AN163*'7. Network costs'!$I$344</f>
        <v>475.13740797780162</v>
      </c>
      <c r="AO377" s="485">
        <f>'8. Routing factors'!AO163*'7. Network costs'!$I$345</f>
        <v>232.28939945581408</v>
      </c>
      <c r="AP377" s="485">
        <f>'8. Routing factors'!AP163*'7. Network costs'!$I$346</f>
        <v>0</v>
      </c>
      <c r="AQ377" s="485">
        <f>'8. Routing factors'!AQ163*'7. Network costs'!$I$347</f>
        <v>0</v>
      </c>
      <c r="AR377" s="485">
        <f>'8. Routing factors'!AR163*'7. Network costs'!$I$348</f>
        <v>1161.446997279071</v>
      </c>
      <c r="AS377" s="485">
        <f>'8. Routing factors'!AS163*'7. Network costs'!$I$349</f>
        <v>0</v>
      </c>
      <c r="AT377" s="485">
        <f>'8. Routing factors'!AT163*'7. Network costs'!$I$350</f>
        <v>1299.4409559306537</v>
      </c>
      <c r="AU377" s="485">
        <f>'8. Routing factors'!AU163*'7. Network costs'!$I$351</f>
        <v>0</v>
      </c>
      <c r="AV377" s="485">
        <f>'8. Routing factors'!AV163*'7. Network costs'!$I$352</f>
        <v>9215.6957550171683</v>
      </c>
      <c r="AW377" s="485">
        <f>'8. Routing factors'!AW163*'7. Network costs'!$I$353</f>
        <v>0</v>
      </c>
      <c r="AX377" s="485">
        <f>'8. Routing factors'!AX163*'7. Network costs'!$I$354</f>
        <v>0</v>
      </c>
      <c r="AY377" s="485">
        <f>'8. Routing factors'!AY163*'7. Network costs'!$I$355</f>
        <v>0</v>
      </c>
      <c r="AZ377" s="485">
        <f>'8. Routing factors'!AZ163*'7. Network costs'!$I$356</f>
        <v>0</v>
      </c>
      <c r="BA377" s="485">
        <f>'8. Routing factors'!BA163*'7. Network costs'!$I$357</f>
        <v>0</v>
      </c>
      <c r="BB377" s="485">
        <f>'8. Routing factors'!BB163*'7. Network costs'!$I$358</f>
        <v>0</v>
      </c>
      <c r="BC377" s="485">
        <f>'8. Routing factors'!BC163*'7. Network costs'!$I$359</f>
        <v>0</v>
      </c>
      <c r="BD377" s="485">
        <f>'8. Routing factors'!BD163*'7. Network costs'!$I$360</f>
        <v>0</v>
      </c>
      <c r="BE377" s="485">
        <f>'8. Routing factors'!BE163*'7. Network costs'!$I$361</f>
        <v>0</v>
      </c>
      <c r="BF377" s="485">
        <f>'8. Routing factors'!BF163*'7. Network costs'!$I$362</f>
        <v>0</v>
      </c>
      <c r="BG377" s="485">
        <f>'8. Routing factors'!BG163*'7. Network costs'!$I$363</f>
        <v>0</v>
      </c>
      <c r="BH377" s="245"/>
      <c r="BI377" s="351">
        <f t="shared" si="62"/>
        <v>12065076.993838459</v>
      </c>
      <c r="BJ377" s="486">
        <f>'2. Traffic'!I218</f>
        <v>53.060400000000001</v>
      </c>
      <c r="BK377" s="487">
        <f t="shared" si="63"/>
        <v>0.22738383038647389</v>
      </c>
    </row>
    <row r="378" spans="3:63">
      <c r="C378" s="256" t="str">
        <f t="shared" si="61"/>
        <v>S13</v>
      </c>
      <c r="D378" s="256" t="str">
        <f t="shared" si="61"/>
        <v>MMS в мрежата (MMS on net)</v>
      </c>
      <c r="E378" s="485">
        <f>'8. Routing factors'!E164*'7. Network costs'!$I$309</f>
        <v>8804.515244935501</v>
      </c>
      <c r="F378" s="485">
        <f>'8. Routing factors'!F164*'7. Network costs'!$I$310</f>
        <v>5676.2278530456288</v>
      </c>
      <c r="G378" s="485">
        <f>'8. Routing factors'!G164*'7. Network costs'!$I$311</f>
        <v>10934.315822711689</v>
      </c>
      <c r="H378" s="485">
        <f>'8. Routing factors'!H164*'7. Network costs'!$I$312</f>
        <v>3129.8508779079116</v>
      </c>
      <c r="I378" s="485">
        <f>'8. Routing factors'!I164*'7. Network costs'!$I$313</f>
        <v>10936.021992487729</v>
      </c>
      <c r="J378" s="485">
        <f>'8. Routing factors'!J164*'7. Network costs'!$I$314</f>
        <v>698.57145295048213</v>
      </c>
      <c r="K378" s="485">
        <f>'8. Routing factors'!K164*'7. Network costs'!$I$315</f>
        <v>258.01461263357879</v>
      </c>
      <c r="L378" s="485">
        <f>'8. Routing factors'!L164*'7. Network costs'!$I$316</f>
        <v>27.011059075489825</v>
      </c>
      <c r="M378" s="485">
        <f>'8. Routing factors'!M164*'7. Network costs'!$I$317</f>
        <v>810.33177226469491</v>
      </c>
      <c r="N378" s="485">
        <f>'8. Routing factors'!N164*'7. Network costs'!$I$318</f>
        <v>0</v>
      </c>
      <c r="O378" s="485">
        <f>'8. Routing factors'!O164*'7. Network costs'!$I$319</f>
        <v>0</v>
      </c>
      <c r="P378" s="485">
        <f>'8. Routing factors'!P164*'7. Network costs'!$I$320</f>
        <v>833169.46237591212</v>
      </c>
      <c r="Q378" s="485">
        <f>'8. Routing factors'!Q164*'7. Network costs'!$I$321</f>
        <v>0</v>
      </c>
      <c r="R378" s="485">
        <f>'8. Routing factors'!R164*'7. Network costs'!$I$322</f>
        <v>144.05898173594579</v>
      </c>
      <c r="S378" s="485">
        <f>'8. Routing factors'!S164*'7. Network costs'!$I$323</f>
        <v>135.05529537744917</v>
      </c>
      <c r="T378" s="485">
        <f>'8. Routing factors'!T164*'7. Network costs'!$I$324</f>
        <v>7879.2527400070103</v>
      </c>
      <c r="U378" s="485">
        <f>'8. Routing factors'!U164*'7. Network costs'!$I$325</f>
        <v>604.40599541746042</v>
      </c>
      <c r="V378" s="485">
        <f>'8. Routing factors'!V164*'7. Network costs'!$I$326</f>
        <v>0</v>
      </c>
      <c r="W378" s="485">
        <f>'8. Routing factors'!W164*'7. Network costs'!$I$327</f>
        <v>0</v>
      </c>
      <c r="X378" s="485">
        <f>'8. Routing factors'!X164*'7. Network costs'!$I$328</f>
        <v>0</v>
      </c>
      <c r="Y378" s="485">
        <f>'8. Routing factors'!Y164*'7. Network costs'!$I$329</f>
        <v>0</v>
      </c>
      <c r="Z378" s="485">
        <f>'8. Routing factors'!Z164*'7. Network costs'!$I$330</f>
        <v>0</v>
      </c>
      <c r="AA378" s="485">
        <f>'8. Routing factors'!AA164*'7. Network costs'!$I$331</f>
        <v>0</v>
      </c>
      <c r="AB378" s="485">
        <f>'8. Routing factors'!AB164*'7. Network costs'!$I$332</f>
        <v>1069.7403744513279</v>
      </c>
      <c r="AC378" s="485">
        <f>'8. Routing factors'!AC164*'7. Network costs'!$I$333</f>
        <v>1421.2832103222461</v>
      </c>
      <c r="AD378" s="485">
        <f>'8. Routing factors'!AD164*'7. Network costs'!$I$334</f>
        <v>0</v>
      </c>
      <c r="AE378" s="485">
        <f>'8. Routing factors'!AE164*'7. Network costs'!$I$335</f>
        <v>0</v>
      </c>
      <c r="AF378" s="485">
        <f>'8. Routing factors'!AF164*'7. Network costs'!$I$336</f>
        <v>0</v>
      </c>
      <c r="AG378" s="485">
        <f>'8. Routing factors'!AG164*'7. Network costs'!$I$337</f>
        <v>0</v>
      </c>
      <c r="AH378" s="485">
        <f>'8. Routing factors'!AH164*'7. Network costs'!$I$338</f>
        <v>0</v>
      </c>
      <c r="AI378" s="485">
        <f>'8. Routing factors'!AI164*'7. Network costs'!$I$339</f>
        <v>4401.8546307697952</v>
      </c>
      <c r="AJ378" s="485">
        <f>'8. Routing factors'!AJ164*'7. Network costs'!$I$340</f>
        <v>11527.427670002091</v>
      </c>
      <c r="AK378" s="485">
        <f>'8. Routing factors'!AK164*'7. Network costs'!$I$341</f>
        <v>4281.6510447627215</v>
      </c>
      <c r="AL378" s="485">
        <f>'8. Routing factors'!AL164*'7. Network costs'!$I$342</f>
        <v>1371.0376468832592</v>
      </c>
      <c r="AM378" s="485">
        <f>'8. Routing factors'!AM164*'7. Network costs'!$I$343</f>
        <v>1648.7509509733911</v>
      </c>
      <c r="AN378" s="485">
        <f>'8. Routing factors'!AN164*'7. Network costs'!$I$344</f>
        <v>1.4166818341449046</v>
      </c>
      <c r="AO378" s="485">
        <f>'8. Routing factors'!AO164*'7. Network costs'!$I$345</f>
        <v>0.69260000780417541</v>
      </c>
      <c r="AP378" s="485">
        <f>'8. Routing factors'!AP164*'7. Network costs'!$I$346</f>
        <v>0</v>
      </c>
      <c r="AQ378" s="485">
        <f>'8. Routing factors'!AQ164*'7. Network costs'!$I$347</f>
        <v>5826.433480762862</v>
      </c>
      <c r="AR378" s="485">
        <f>'8. Routing factors'!AR164*'7. Network costs'!$I$348</f>
        <v>3.4630000390208782</v>
      </c>
      <c r="AS378" s="485">
        <f>'8. Routing factors'!AS164*'7. Network costs'!$I$349</f>
        <v>13.775091395229408</v>
      </c>
      <c r="AT378" s="485">
        <f>'8. Routing factors'!AT164*'7. Network costs'!$I$350</f>
        <v>3.8744463515212271</v>
      </c>
      <c r="AU378" s="485">
        <f>'8. Routing factors'!AU164*'7. Network costs'!$I$351</f>
        <v>0</v>
      </c>
      <c r="AV378" s="485">
        <f>'8. Routing factors'!AV164*'7. Network costs'!$I$352</f>
        <v>0</v>
      </c>
      <c r="AW378" s="485">
        <f>'8. Routing factors'!AW164*'7. Network costs'!$I$353</f>
        <v>0</v>
      </c>
      <c r="AX378" s="485">
        <f>'8. Routing factors'!AX164*'7. Network costs'!$I$354</f>
        <v>0</v>
      </c>
      <c r="AY378" s="485">
        <f>'8. Routing factors'!AY164*'7. Network costs'!$I$355</f>
        <v>0</v>
      </c>
      <c r="AZ378" s="485">
        <f>'8. Routing factors'!AZ164*'7. Network costs'!$I$356</f>
        <v>0</v>
      </c>
      <c r="BA378" s="485">
        <f>'8. Routing factors'!BA164*'7. Network costs'!$I$357</f>
        <v>0</v>
      </c>
      <c r="BB378" s="485">
        <f>'8. Routing factors'!BB164*'7. Network costs'!$I$358</f>
        <v>0</v>
      </c>
      <c r="BC378" s="485">
        <f>'8. Routing factors'!BC164*'7. Network costs'!$I$359</f>
        <v>0</v>
      </c>
      <c r="BD378" s="485">
        <f>'8. Routing factors'!BD164*'7. Network costs'!$I$360</f>
        <v>0</v>
      </c>
      <c r="BE378" s="485">
        <f>'8. Routing factors'!BE164*'7. Network costs'!$I$361</f>
        <v>0</v>
      </c>
      <c r="BF378" s="485">
        <f>'8. Routing factors'!BF164*'7. Network costs'!$I$362</f>
        <v>0</v>
      </c>
      <c r="BG378" s="485">
        <f>'8. Routing factors'!BG164*'7. Network costs'!$I$363</f>
        <v>0</v>
      </c>
      <c r="BH378" s="245"/>
      <c r="BI378" s="351">
        <f t="shared" si="62"/>
        <v>914778.49690501811</v>
      </c>
      <c r="BJ378" s="486">
        <f>'2. Traffic'!I219</f>
        <v>10.612080000000001</v>
      </c>
      <c r="BK378" s="487">
        <f t="shared" si="63"/>
        <v>8.6201620879697294E-2</v>
      </c>
    </row>
    <row r="379" spans="3:63">
      <c r="C379" s="256" t="str">
        <f t="shared" si="61"/>
        <v>S14</v>
      </c>
      <c r="D379" s="256" t="str">
        <f t="shared" si="61"/>
        <v>Изходящи MMS към други мрежи (MMS outgoing to other network)</v>
      </c>
      <c r="E379" s="485">
        <f>'8. Routing factors'!E165*'7. Network costs'!$I$309</f>
        <v>4402.2576224677505</v>
      </c>
      <c r="F379" s="485">
        <f>'8. Routing factors'!F165*'7. Network costs'!$I$310</f>
        <v>2838.1139265228144</v>
      </c>
      <c r="G379" s="485">
        <f>'8. Routing factors'!G165*'7. Network costs'!$I$311</f>
        <v>5467.1579113558446</v>
      </c>
      <c r="H379" s="485">
        <f>'8. Routing factors'!H165*'7. Network costs'!$I$312</f>
        <v>1564.9254389539558</v>
      </c>
      <c r="I379" s="485">
        <f>'8. Routing factors'!I165*'7. Network costs'!$I$313</f>
        <v>5468.0109962438646</v>
      </c>
      <c r="J379" s="485">
        <f>'8. Routing factors'!J165*'7. Network costs'!$I$314</f>
        <v>349.28572647524106</v>
      </c>
      <c r="K379" s="485">
        <f>'8. Routing factors'!K165*'7. Network costs'!$I$315</f>
        <v>193.51095947518411</v>
      </c>
      <c r="L379" s="485">
        <f>'8. Routing factors'!L165*'7. Network costs'!$I$316</f>
        <v>27.011059075489825</v>
      </c>
      <c r="M379" s="485">
        <f>'8. Routing factors'!M165*'7. Network costs'!$I$317</f>
        <v>810.33177226469491</v>
      </c>
      <c r="N379" s="485">
        <f>'8. Routing factors'!N165*'7. Network costs'!$I$318</f>
        <v>0</v>
      </c>
      <c r="O379" s="485">
        <f>'8. Routing factors'!O165*'7. Network costs'!$I$319</f>
        <v>0</v>
      </c>
      <c r="P379" s="485">
        <f>'8. Routing factors'!P165*'7. Network costs'!$I$320</f>
        <v>833169.46237591212</v>
      </c>
      <c r="Q379" s="485">
        <f>'8. Routing factors'!Q165*'7. Network costs'!$I$321</f>
        <v>0</v>
      </c>
      <c r="R379" s="485">
        <f>'8. Routing factors'!R165*'7. Network costs'!$I$322</f>
        <v>144.05898173594579</v>
      </c>
      <c r="S379" s="485">
        <f>'8. Routing factors'!S165*'7. Network costs'!$I$323</f>
        <v>135.05529537744917</v>
      </c>
      <c r="T379" s="485">
        <f>'8. Routing factors'!T165*'7. Network costs'!$I$324</f>
        <v>7879.2527400070103</v>
      </c>
      <c r="U379" s="485">
        <f>'8. Routing factors'!U165*'7. Network costs'!$I$325</f>
        <v>604.40599541746042</v>
      </c>
      <c r="V379" s="485">
        <f>'8. Routing factors'!V165*'7. Network costs'!$I$326</f>
        <v>0</v>
      </c>
      <c r="W379" s="485">
        <f>'8. Routing factors'!W165*'7. Network costs'!$I$327</f>
        <v>1071.6188644151191</v>
      </c>
      <c r="X379" s="485">
        <f>'8. Routing factors'!X165*'7. Network costs'!$I$328</f>
        <v>0</v>
      </c>
      <c r="Y379" s="485">
        <f>'8. Routing factors'!Y165*'7. Network costs'!$I$329</f>
        <v>0</v>
      </c>
      <c r="Z379" s="485">
        <f>'8. Routing factors'!Z165*'7. Network costs'!$I$330</f>
        <v>0</v>
      </c>
      <c r="AA379" s="485">
        <f>'8. Routing factors'!AA165*'7. Network costs'!$I$331</f>
        <v>0</v>
      </c>
      <c r="AB379" s="485">
        <f>'8. Routing factors'!AB165*'7. Network costs'!$I$332</f>
        <v>534.87018722566393</v>
      </c>
      <c r="AC379" s="485">
        <f>'8. Routing factors'!AC165*'7. Network costs'!$I$333</f>
        <v>710.64160516112304</v>
      </c>
      <c r="AD379" s="485">
        <f>'8. Routing factors'!AD165*'7. Network costs'!$I$334</f>
        <v>0</v>
      </c>
      <c r="AE379" s="485">
        <f>'8. Routing factors'!AE165*'7. Network costs'!$I$335</f>
        <v>0</v>
      </c>
      <c r="AF379" s="485">
        <f>'8. Routing factors'!AF165*'7. Network costs'!$I$336</f>
        <v>0</v>
      </c>
      <c r="AG379" s="485">
        <f>'8. Routing factors'!AG165*'7. Network costs'!$I$337</f>
        <v>0</v>
      </c>
      <c r="AH379" s="485">
        <f>'8. Routing factors'!AH165*'7. Network costs'!$I$338</f>
        <v>0</v>
      </c>
      <c r="AI379" s="485">
        <f>'8. Routing factors'!AI165*'7. Network costs'!$I$339</f>
        <v>2200.9273153848976</v>
      </c>
      <c r="AJ379" s="485">
        <f>'8. Routing factors'!AJ165*'7. Network costs'!$I$340</f>
        <v>5763.7138350010455</v>
      </c>
      <c r="AK379" s="485">
        <f>'8. Routing factors'!AK165*'7. Network costs'!$I$341</f>
        <v>2140.8255223813608</v>
      </c>
      <c r="AL379" s="485">
        <f>'8. Routing factors'!AL165*'7. Network costs'!$I$342</f>
        <v>685.51882344162959</v>
      </c>
      <c r="AM379" s="485">
        <f>'8. Routing factors'!AM165*'7. Network costs'!$I$343</f>
        <v>824.37547548669556</v>
      </c>
      <c r="AN379" s="485">
        <f>'8. Routing factors'!AN165*'7. Network costs'!$I$344</f>
        <v>1.4166818341449046</v>
      </c>
      <c r="AO379" s="485">
        <f>'8. Routing factors'!AO165*'7. Network costs'!$I$345</f>
        <v>0.69260000780417541</v>
      </c>
      <c r="AP379" s="485">
        <f>'8. Routing factors'!AP165*'7. Network costs'!$I$346</f>
        <v>0</v>
      </c>
      <c r="AQ379" s="485">
        <f>'8. Routing factors'!AQ165*'7. Network costs'!$I$347</f>
        <v>5826.433480762862</v>
      </c>
      <c r="AR379" s="485">
        <f>'8. Routing factors'!AR165*'7. Network costs'!$I$348</f>
        <v>3.4630000390208782</v>
      </c>
      <c r="AS379" s="485">
        <f>'8. Routing factors'!AS165*'7. Network costs'!$I$349</f>
        <v>13.775091395229408</v>
      </c>
      <c r="AT379" s="485">
        <f>'8. Routing factors'!AT165*'7. Network costs'!$I$350</f>
        <v>3.8744463515212271</v>
      </c>
      <c r="AU379" s="485">
        <f>'8. Routing factors'!AU165*'7. Network costs'!$I$351</f>
        <v>0</v>
      </c>
      <c r="AV379" s="485">
        <f>'8. Routing factors'!AV165*'7. Network costs'!$I$352</f>
        <v>27.477753900086711</v>
      </c>
      <c r="AW379" s="485">
        <f>'8. Routing factors'!AW165*'7. Network costs'!$I$353</f>
        <v>0</v>
      </c>
      <c r="AX379" s="485">
        <f>'8. Routing factors'!AX165*'7. Network costs'!$I$354</f>
        <v>0</v>
      </c>
      <c r="AY379" s="485">
        <f>'8. Routing factors'!AY165*'7. Network costs'!$I$355</f>
        <v>0</v>
      </c>
      <c r="AZ379" s="485">
        <f>'8. Routing factors'!AZ165*'7. Network costs'!$I$356</f>
        <v>0</v>
      </c>
      <c r="BA379" s="485">
        <f>'8. Routing factors'!BA165*'7. Network costs'!$I$357</f>
        <v>0</v>
      </c>
      <c r="BB379" s="485">
        <f>'8. Routing factors'!BB165*'7. Network costs'!$I$358</f>
        <v>0</v>
      </c>
      <c r="BC379" s="485">
        <f>'8. Routing factors'!BC165*'7. Network costs'!$I$359</f>
        <v>0</v>
      </c>
      <c r="BD379" s="485">
        <f>'8. Routing factors'!BD165*'7. Network costs'!$I$360</f>
        <v>0</v>
      </c>
      <c r="BE379" s="485">
        <f>'8. Routing factors'!BE165*'7. Network costs'!$I$361</f>
        <v>0</v>
      </c>
      <c r="BF379" s="485">
        <f>'8. Routing factors'!BF165*'7. Network costs'!$I$362</f>
        <v>0</v>
      </c>
      <c r="BG379" s="485">
        <f>'8. Routing factors'!BG165*'7. Network costs'!$I$363</f>
        <v>0</v>
      </c>
      <c r="BH379" s="245"/>
      <c r="BI379" s="351">
        <f t="shared" si="62"/>
        <v>882862.46548407292</v>
      </c>
      <c r="BJ379" s="486">
        <f>'2. Traffic'!I220</f>
        <v>10.612080000000001</v>
      </c>
      <c r="BK379" s="487">
        <f t="shared" si="63"/>
        <v>8.3194101955891109E-2</v>
      </c>
    </row>
    <row r="380" spans="3:63">
      <c r="C380" s="256" t="str">
        <f t="shared" si="61"/>
        <v>S15</v>
      </c>
      <c r="D380" s="256" t="str">
        <f t="shared" si="61"/>
        <v>Входящи MMS от други мрежи (MMS incoming from other network)</v>
      </c>
      <c r="E380" s="485">
        <f>'8. Routing factors'!E166*'7. Network costs'!$I$309</f>
        <v>4402.2576224677505</v>
      </c>
      <c r="F380" s="485">
        <f>'8. Routing factors'!F166*'7. Network costs'!$I$310</f>
        <v>2838.1139265228144</v>
      </c>
      <c r="G380" s="485">
        <f>'8. Routing factors'!G166*'7. Network costs'!$I$311</f>
        <v>5467.1579113558446</v>
      </c>
      <c r="H380" s="485">
        <f>'8. Routing factors'!H166*'7. Network costs'!$I$312</f>
        <v>1564.9254389539558</v>
      </c>
      <c r="I380" s="485">
        <f>'8. Routing factors'!I166*'7. Network costs'!$I$313</f>
        <v>5468.0109962438646</v>
      </c>
      <c r="J380" s="485">
        <f>'8. Routing factors'!J166*'7. Network costs'!$I$314</f>
        <v>349.28572647524106</v>
      </c>
      <c r="K380" s="485">
        <f>'8. Routing factors'!K166*'7. Network costs'!$I$315</f>
        <v>193.51095947518411</v>
      </c>
      <c r="L380" s="485">
        <f>'8. Routing factors'!L166*'7. Network costs'!$I$316</f>
        <v>27.011059075489825</v>
      </c>
      <c r="M380" s="485">
        <f>'8. Routing factors'!M166*'7. Network costs'!$I$317</f>
        <v>810.33177226469491</v>
      </c>
      <c r="N380" s="485">
        <f>'8. Routing factors'!N166*'7. Network costs'!$I$318</f>
        <v>0</v>
      </c>
      <c r="O380" s="485">
        <f>'8. Routing factors'!O166*'7. Network costs'!$I$319</f>
        <v>0</v>
      </c>
      <c r="P380" s="485">
        <f>'8. Routing factors'!P166*'7. Network costs'!$I$320</f>
        <v>833169.46237591212</v>
      </c>
      <c r="Q380" s="485">
        <f>'8. Routing factors'!Q166*'7. Network costs'!$I$321</f>
        <v>0</v>
      </c>
      <c r="R380" s="485">
        <f>'8. Routing factors'!R166*'7. Network costs'!$I$322</f>
        <v>144.05898173594579</v>
      </c>
      <c r="S380" s="485">
        <f>'8. Routing factors'!S166*'7. Network costs'!$I$323</f>
        <v>135.05529537744917</v>
      </c>
      <c r="T380" s="485">
        <f>'8. Routing factors'!T166*'7. Network costs'!$I$324</f>
        <v>7879.2527400070103</v>
      </c>
      <c r="U380" s="485">
        <f>'8. Routing factors'!U166*'7. Network costs'!$I$325</f>
        <v>0</v>
      </c>
      <c r="V380" s="485">
        <f>'8. Routing factors'!V166*'7. Network costs'!$I$326</f>
        <v>1627.8637943274077</v>
      </c>
      <c r="W380" s="485">
        <f>'8. Routing factors'!W166*'7. Network costs'!$I$327</f>
        <v>1071.6188644151191</v>
      </c>
      <c r="X380" s="485">
        <f>'8. Routing factors'!X166*'7. Network costs'!$I$328</f>
        <v>0</v>
      </c>
      <c r="Y380" s="485">
        <f>'8. Routing factors'!Y166*'7. Network costs'!$I$329</f>
        <v>0</v>
      </c>
      <c r="Z380" s="485">
        <f>'8. Routing factors'!Z166*'7. Network costs'!$I$330</f>
        <v>0</v>
      </c>
      <c r="AA380" s="485">
        <f>'8. Routing factors'!AA166*'7. Network costs'!$I$331</f>
        <v>0</v>
      </c>
      <c r="AB380" s="485">
        <f>'8. Routing factors'!AB166*'7. Network costs'!$I$332</f>
        <v>534.87018722566393</v>
      </c>
      <c r="AC380" s="485">
        <f>'8. Routing factors'!AC166*'7. Network costs'!$I$333</f>
        <v>710.64160516112304</v>
      </c>
      <c r="AD380" s="485">
        <f>'8. Routing factors'!AD166*'7. Network costs'!$I$334</f>
        <v>0</v>
      </c>
      <c r="AE380" s="485">
        <f>'8. Routing factors'!AE166*'7. Network costs'!$I$335</f>
        <v>0</v>
      </c>
      <c r="AF380" s="485">
        <f>'8. Routing factors'!AF166*'7. Network costs'!$I$336</f>
        <v>0</v>
      </c>
      <c r="AG380" s="485">
        <f>'8. Routing factors'!AG166*'7. Network costs'!$I$337</f>
        <v>0</v>
      </c>
      <c r="AH380" s="485">
        <f>'8. Routing factors'!AH166*'7. Network costs'!$I$338</f>
        <v>0</v>
      </c>
      <c r="AI380" s="485">
        <f>'8. Routing factors'!AI166*'7. Network costs'!$I$339</f>
        <v>2200.9273153848976</v>
      </c>
      <c r="AJ380" s="485">
        <f>'8. Routing factors'!AJ166*'7. Network costs'!$I$340</f>
        <v>5763.7138350010455</v>
      </c>
      <c r="AK380" s="485">
        <f>'8. Routing factors'!AK166*'7. Network costs'!$I$341</f>
        <v>2140.8255223813608</v>
      </c>
      <c r="AL380" s="485">
        <f>'8. Routing factors'!AL166*'7. Network costs'!$I$342</f>
        <v>685.51882344162959</v>
      </c>
      <c r="AM380" s="485">
        <f>'8. Routing factors'!AM166*'7. Network costs'!$I$343</f>
        <v>824.37547548669556</v>
      </c>
      <c r="AN380" s="485">
        <f>'8. Routing factors'!AN166*'7. Network costs'!$I$344</f>
        <v>1.4166818341449046</v>
      </c>
      <c r="AO380" s="485">
        <f>'8. Routing factors'!AO166*'7. Network costs'!$I$345</f>
        <v>0.69260000780417541</v>
      </c>
      <c r="AP380" s="485">
        <f>'8. Routing factors'!AP166*'7. Network costs'!$I$346</f>
        <v>0</v>
      </c>
      <c r="AQ380" s="485">
        <f>'8. Routing factors'!AQ166*'7. Network costs'!$I$347</f>
        <v>5826.433480762862</v>
      </c>
      <c r="AR380" s="485">
        <f>'8. Routing factors'!AR166*'7. Network costs'!$I$348</f>
        <v>3.4630000390208782</v>
      </c>
      <c r="AS380" s="485">
        <f>'8. Routing factors'!AS166*'7. Network costs'!$I$349</f>
        <v>13.775091395229408</v>
      </c>
      <c r="AT380" s="485">
        <f>'8. Routing factors'!AT166*'7. Network costs'!$I$350</f>
        <v>0</v>
      </c>
      <c r="AU380" s="485">
        <f>'8. Routing factors'!AU166*'7. Network costs'!$I$351</f>
        <v>2.8459516766084878</v>
      </c>
      <c r="AV380" s="485">
        <f>'8. Routing factors'!AV166*'7. Network costs'!$I$352</f>
        <v>27.477753900086711</v>
      </c>
      <c r="AW380" s="485">
        <f>'8. Routing factors'!AW166*'7. Network costs'!$I$353</f>
        <v>0</v>
      </c>
      <c r="AX380" s="485">
        <f>'8. Routing factors'!AX166*'7. Network costs'!$I$354</f>
        <v>0</v>
      </c>
      <c r="AY380" s="485">
        <f>'8. Routing factors'!AY166*'7. Network costs'!$I$355</f>
        <v>0</v>
      </c>
      <c r="AZ380" s="485">
        <f>'8. Routing factors'!AZ166*'7. Network costs'!$I$356</f>
        <v>0</v>
      </c>
      <c r="BA380" s="485">
        <f>'8. Routing factors'!BA166*'7. Network costs'!$I$357</f>
        <v>0</v>
      </c>
      <c r="BB380" s="485">
        <f>'8. Routing factors'!BB166*'7. Network costs'!$I$358</f>
        <v>0</v>
      </c>
      <c r="BC380" s="485">
        <f>'8. Routing factors'!BC166*'7. Network costs'!$I$359</f>
        <v>0</v>
      </c>
      <c r="BD380" s="485">
        <f>'8. Routing factors'!BD166*'7. Network costs'!$I$360</f>
        <v>0</v>
      </c>
      <c r="BE380" s="485">
        <f>'8. Routing factors'!BE166*'7. Network costs'!$I$361</f>
        <v>0</v>
      </c>
      <c r="BF380" s="485">
        <f>'8. Routing factors'!BF166*'7. Network costs'!$I$362</f>
        <v>0</v>
      </c>
      <c r="BG380" s="485">
        <f>'8. Routing factors'!BG166*'7. Network costs'!$I$363</f>
        <v>0</v>
      </c>
      <c r="BH380" s="245"/>
      <c r="BI380" s="351">
        <f t="shared" si="62"/>
        <v>883884.89478830784</v>
      </c>
      <c r="BJ380" s="486">
        <f>'2. Traffic'!I221</f>
        <v>10.612080000000001</v>
      </c>
      <c r="BK380" s="487">
        <f t="shared" si="63"/>
        <v>8.329044775277869E-2</v>
      </c>
    </row>
    <row r="381" spans="3:63">
      <c r="C381" s="256" t="str">
        <f t="shared" si="61"/>
        <v>S16</v>
      </c>
      <c r="D381" s="256" t="str">
        <f t="shared" si="61"/>
        <v>SMS в мрежата (SMS on net)</v>
      </c>
      <c r="E381" s="485">
        <f>'8. Routing factors'!E167*'7. Network costs'!$I$309</f>
        <v>476.40957273190833</v>
      </c>
      <c r="F381" s="485">
        <f>'8. Routing factors'!F167*'7. Network costs'!$I$310</f>
        <v>307.13891804025553</v>
      </c>
      <c r="G381" s="485">
        <f>'8. Routing factors'!G167*'7. Network costs'!$I$311</f>
        <v>591.65241745821766</v>
      </c>
      <c r="H381" s="485">
        <f>'8. Routing factors'!H167*'7. Network costs'!$I$312</f>
        <v>169.35525443225234</v>
      </c>
      <c r="I381" s="485">
        <f>'8. Routing factors'!I167*'7. Network costs'!$I$313</f>
        <v>591.7447377724427</v>
      </c>
      <c r="J381" s="485">
        <f>'8. Routing factors'!J167*'7. Network costs'!$I$314</f>
        <v>37.799483351940701</v>
      </c>
      <c r="K381" s="485">
        <f>'8. Routing factors'!K167*'7. Network costs'!$I$315</f>
        <v>13.961090184273125</v>
      </c>
      <c r="L381" s="485">
        <f>'8. Routing factors'!L167*'7. Network costs'!$I$316</f>
        <v>1.4615599786248894</v>
      </c>
      <c r="M381" s="485">
        <f>'8. Routing factors'!M167*'7. Network costs'!$I$317</f>
        <v>43.846799358746686</v>
      </c>
      <c r="N381" s="485">
        <f>'8. Routing factors'!N167*'7. Network costs'!$I$318</f>
        <v>114644.11802292553</v>
      </c>
      <c r="O381" s="485">
        <f>'8. Routing factors'!O167*'7. Network costs'!$I$319</f>
        <v>153541.22949498953</v>
      </c>
      <c r="P381" s="485">
        <f>'8. Routing factors'!P167*'7. Network costs'!$I$320</f>
        <v>0</v>
      </c>
      <c r="Q381" s="485">
        <f>'8. Routing factors'!Q167*'7. Network costs'!$I$321</f>
        <v>0</v>
      </c>
      <c r="R381" s="485">
        <f>'8. Routing factors'!R167*'7. Network costs'!$I$322</f>
        <v>7.7949865526660789</v>
      </c>
      <c r="S381" s="485">
        <f>'8. Routing factors'!S167*'7. Network costs'!$I$323</f>
        <v>7.3077998931244492</v>
      </c>
      <c r="T381" s="485">
        <f>'8. Routing factors'!T167*'7. Network costs'!$I$324</f>
        <v>426.34390728923728</v>
      </c>
      <c r="U381" s="485">
        <f>'8. Routing factors'!U167*'7. Network costs'!$I$325</f>
        <v>32.704219826192769</v>
      </c>
      <c r="V381" s="485">
        <f>'8. Routing factors'!V167*'7. Network costs'!$I$326</f>
        <v>0</v>
      </c>
      <c r="W381" s="485">
        <f>'8. Routing factors'!W167*'7. Network costs'!$I$327</f>
        <v>0</v>
      </c>
      <c r="X381" s="485">
        <f>'8. Routing factors'!X167*'7. Network costs'!$I$328</f>
        <v>0</v>
      </c>
      <c r="Y381" s="485">
        <f>'8. Routing factors'!Y167*'7. Network costs'!$I$329</f>
        <v>0</v>
      </c>
      <c r="Z381" s="485">
        <f>'8. Routing factors'!Z167*'7. Network costs'!$I$330</f>
        <v>0</v>
      </c>
      <c r="AA381" s="485">
        <f>'8. Routing factors'!AA167*'7. Network costs'!$I$331</f>
        <v>0</v>
      </c>
      <c r="AB381" s="485">
        <f>'8. Routing factors'!AB167*'7. Network costs'!$I$332</f>
        <v>57.883317882785065</v>
      </c>
      <c r="AC381" s="485">
        <f>'8. Routing factors'!AC167*'7. Network costs'!$I$333</f>
        <v>76.905191043895641</v>
      </c>
      <c r="AD381" s="485">
        <f>'8. Routing factors'!AD167*'7. Network costs'!$I$334</f>
        <v>0</v>
      </c>
      <c r="AE381" s="485">
        <f>'8. Routing factors'!AE167*'7. Network costs'!$I$335</f>
        <v>0</v>
      </c>
      <c r="AF381" s="485">
        <f>'8. Routing factors'!AF167*'7. Network costs'!$I$336</f>
        <v>0</v>
      </c>
      <c r="AG381" s="485">
        <f>'8. Routing factors'!AG167*'7. Network costs'!$I$337</f>
        <v>0</v>
      </c>
      <c r="AH381" s="485">
        <f>'8. Routing factors'!AH167*'7. Network costs'!$I$338</f>
        <v>0</v>
      </c>
      <c r="AI381" s="485">
        <f>'8. Routing factors'!AI167*'7. Network costs'!$I$339</f>
        <v>238.18298061091869</v>
      </c>
      <c r="AJ381" s="485">
        <f>'8. Routing factors'!AJ167*'7. Network costs'!$I$340</f>
        <v>623.74551445323834</v>
      </c>
      <c r="AK381" s="485">
        <f>'8. Routing factors'!AK167*'7. Network costs'!$I$341</f>
        <v>231.67880207781732</v>
      </c>
      <c r="AL381" s="485">
        <f>'8. Routing factors'!AL167*'7. Network costs'!$I$342</f>
        <v>74.186419283756891</v>
      </c>
      <c r="AM381" s="485">
        <f>'8. Routing factors'!AM167*'7. Network costs'!$I$343</f>
        <v>89.213399516388137</v>
      </c>
      <c r="AN381" s="485">
        <f>'8. Routing factors'!AN167*'7. Network costs'!$I$344</f>
        <v>7.6656212014654126E-2</v>
      </c>
      <c r="AO381" s="485">
        <f>'8. Routing factors'!AO167*'7. Network costs'!$I$345</f>
        <v>3.7476370318275345E-2</v>
      </c>
      <c r="AP381" s="485">
        <f>'8. Routing factors'!AP167*'7. Network costs'!$I$346</f>
        <v>2004.2931173824245</v>
      </c>
      <c r="AQ381" s="485">
        <f>'8. Routing factors'!AQ167*'7. Network costs'!$I$347</f>
        <v>0</v>
      </c>
      <c r="AR381" s="485">
        <f>'8. Routing factors'!AR167*'7. Network costs'!$I$348</f>
        <v>0.1873818515913768</v>
      </c>
      <c r="AS381" s="485">
        <f>'8. Routing factors'!AS167*'7. Network costs'!$I$349</f>
        <v>0.74536589731264702</v>
      </c>
      <c r="AT381" s="485">
        <f>'8. Routing factors'!AT167*'7. Network costs'!$I$350</f>
        <v>0.20964508318191352</v>
      </c>
      <c r="AU381" s="485">
        <f>'8. Routing factors'!AU167*'7. Network costs'!$I$351</f>
        <v>0</v>
      </c>
      <c r="AV381" s="485">
        <f>'8. Routing factors'!AV167*'7. Network costs'!$I$352</f>
        <v>0</v>
      </c>
      <c r="AW381" s="485">
        <f>'8. Routing factors'!AW167*'7. Network costs'!$I$353</f>
        <v>0</v>
      </c>
      <c r="AX381" s="485">
        <f>'8. Routing factors'!AX167*'7. Network costs'!$I$354</f>
        <v>0</v>
      </c>
      <c r="AY381" s="485">
        <f>'8. Routing factors'!AY167*'7. Network costs'!$I$355</f>
        <v>0</v>
      </c>
      <c r="AZ381" s="485">
        <f>'8. Routing factors'!AZ167*'7. Network costs'!$I$356</f>
        <v>0</v>
      </c>
      <c r="BA381" s="485">
        <f>'8. Routing factors'!BA167*'7. Network costs'!$I$357</f>
        <v>0</v>
      </c>
      <c r="BB381" s="485">
        <f>'8. Routing factors'!BB167*'7. Network costs'!$I$358</f>
        <v>0</v>
      </c>
      <c r="BC381" s="485">
        <f>'8. Routing factors'!BC167*'7. Network costs'!$I$359</f>
        <v>0</v>
      </c>
      <c r="BD381" s="485">
        <f>'8. Routing factors'!BD167*'7. Network costs'!$I$360</f>
        <v>0</v>
      </c>
      <c r="BE381" s="485">
        <f>'8. Routing factors'!BE167*'7. Network costs'!$I$361</f>
        <v>0</v>
      </c>
      <c r="BF381" s="485">
        <f>'8. Routing factors'!BF167*'7. Network costs'!$I$362</f>
        <v>0</v>
      </c>
      <c r="BG381" s="485">
        <f>'8. Routing factors'!BG167*'7. Network costs'!$I$363</f>
        <v>0</v>
      </c>
      <c r="BH381" s="245"/>
      <c r="BI381" s="351">
        <f t="shared" si="62"/>
        <v>274290.21353245067</v>
      </c>
      <c r="BJ381" s="486">
        <f>'2. Traffic'!I222</f>
        <v>318.36240000000004</v>
      </c>
      <c r="BK381" s="487">
        <f t="shared" si="63"/>
        <v>8.6156598119768734E-4</v>
      </c>
    </row>
    <row r="382" spans="3:63">
      <c r="C382" s="256" t="str">
        <f t="shared" si="61"/>
        <v>S17</v>
      </c>
      <c r="D382" s="256" t="str">
        <f t="shared" si="61"/>
        <v>Изходящи SMS към други мрежи (SMS outgoing to other network)</v>
      </c>
      <c r="E382" s="485">
        <f>'8. Routing factors'!E168*'7. Network costs'!$I$309</f>
        <v>79.401595455318045</v>
      </c>
      <c r="F382" s="485">
        <f>'8. Routing factors'!F168*'7. Network costs'!$I$310</f>
        <v>51.189819673375908</v>
      </c>
      <c r="G382" s="485">
        <f>'8. Routing factors'!G168*'7. Network costs'!$I$311</f>
        <v>98.608736243036262</v>
      </c>
      <c r="H382" s="485">
        <f>'8. Routing factors'!H168*'7. Network costs'!$I$312</f>
        <v>28.225875738708716</v>
      </c>
      <c r="I382" s="485">
        <f>'8. Routing factors'!I168*'7. Network costs'!$I$313</f>
        <v>98.62412296207377</v>
      </c>
      <c r="J382" s="485">
        <f>'8. Routing factors'!J168*'7. Network costs'!$I$314</f>
        <v>6.2999138919901156</v>
      </c>
      <c r="K382" s="485">
        <f>'8. Routing factors'!K168*'7. Network costs'!$I$315</f>
        <v>3.4902725460682804</v>
      </c>
      <c r="L382" s="485">
        <f>'8. Routing factors'!L168*'7. Network costs'!$I$316</f>
        <v>0.48718665954162971</v>
      </c>
      <c r="M382" s="485">
        <f>'8. Routing factors'!M168*'7. Network costs'!$I$317</f>
        <v>14.615599786248893</v>
      </c>
      <c r="N382" s="485">
        <f>'8. Routing factors'!N168*'7. Network costs'!$I$318</f>
        <v>38214.706007641835</v>
      </c>
      <c r="O382" s="485">
        <f>'8. Routing factors'!O168*'7. Network costs'!$I$319</f>
        <v>51180.409831663164</v>
      </c>
      <c r="P382" s="485">
        <f>'8. Routing factors'!P168*'7. Network costs'!$I$320</f>
        <v>0</v>
      </c>
      <c r="Q382" s="485">
        <f>'8. Routing factors'!Q168*'7. Network costs'!$I$321</f>
        <v>0</v>
      </c>
      <c r="R382" s="485">
        <f>'8. Routing factors'!R168*'7. Network costs'!$I$322</f>
        <v>2.5983288508886924</v>
      </c>
      <c r="S382" s="485">
        <f>'8. Routing factors'!S168*'7. Network costs'!$I$323</f>
        <v>2.4359332977081491</v>
      </c>
      <c r="T382" s="485">
        <f>'8. Routing factors'!T168*'7. Network costs'!$I$324</f>
        <v>142.11463576307906</v>
      </c>
      <c r="U382" s="485">
        <f>'8. Routing factors'!U168*'7. Network costs'!$I$325</f>
        <v>10.901406608730921</v>
      </c>
      <c r="V382" s="485">
        <f>'8. Routing factors'!V168*'7. Network costs'!$I$326</f>
        <v>0</v>
      </c>
      <c r="W382" s="485">
        <f>'8. Routing factors'!W168*'7. Network costs'!$I$327</f>
        <v>19.328320796200728</v>
      </c>
      <c r="X382" s="485">
        <f>'8. Routing factors'!X168*'7. Network costs'!$I$328</f>
        <v>0</v>
      </c>
      <c r="Y382" s="485">
        <f>'8. Routing factors'!Y168*'7. Network costs'!$I$329</f>
        <v>0</v>
      </c>
      <c r="Z382" s="485">
        <f>'8. Routing factors'!Z168*'7. Network costs'!$I$330</f>
        <v>0</v>
      </c>
      <c r="AA382" s="485">
        <f>'8. Routing factors'!AA168*'7. Network costs'!$I$331</f>
        <v>0</v>
      </c>
      <c r="AB382" s="485">
        <f>'8. Routing factors'!AB168*'7. Network costs'!$I$332</f>
        <v>9.6472196471308411</v>
      </c>
      <c r="AC382" s="485">
        <f>'8. Routing factors'!AC168*'7. Network costs'!$I$333</f>
        <v>12.81753184064927</v>
      </c>
      <c r="AD382" s="485">
        <f>'8. Routing factors'!AD168*'7. Network costs'!$I$334</f>
        <v>0</v>
      </c>
      <c r="AE382" s="485">
        <f>'8. Routing factors'!AE168*'7. Network costs'!$I$335</f>
        <v>0</v>
      </c>
      <c r="AF382" s="485">
        <f>'8. Routing factors'!AF168*'7. Network costs'!$I$336</f>
        <v>0</v>
      </c>
      <c r="AG382" s="485">
        <f>'8. Routing factors'!AG168*'7. Network costs'!$I$337</f>
        <v>0</v>
      </c>
      <c r="AH382" s="485">
        <f>'8. Routing factors'!AH168*'7. Network costs'!$I$338</f>
        <v>0</v>
      </c>
      <c r="AI382" s="485">
        <f>'8. Routing factors'!AI168*'7. Network costs'!$I$339</f>
        <v>39.697163435153108</v>
      </c>
      <c r="AJ382" s="485">
        <f>'8. Routing factors'!AJ168*'7. Network costs'!$I$340</f>
        <v>103.95758574220636</v>
      </c>
      <c r="AK382" s="485">
        <f>'8. Routing factors'!AK168*'7. Network costs'!$I$341</f>
        <v>38.613133679636213</v>
      </c>
      <c r="AL382" s="485">
        <f>'8. Routing factors'!AL168*'7. Network costs'!$I$342</f>
        <v>12.364403213959479</v>
      </c>
      <c r="AM382" s="485">
        <f>'8. Routing factors'!AM168*'7. Network costs'!$I$343</f>
        <v>14.86889991939802</v>
      </c>
      <c r="AN382" s="485">
        <f>'8. Routing factors'!AN168*'7. Network costs'!$I$344</f>
        <v>2.5552070671551373E-2</v>
      </c>
      <c r="AO382" s="485">
        <f>'8. Routing factors'!AO168*'7. Network costs'!$I$345</f>
        <v>1.2492123439425112E-2</v>
      </c>
      <c r="AP382" s="485">
        <f>'8. Routing factors'!AP168*'7. Network costs'!$I$346</f>
        <v>668.09770579414135</v>
      </c>
      <c r="AQ382" s="485">
        <f>'8. Routing factors'!AQ168*'7. Network costs'!$I$347</f>
        <v>0</v>
      </c>
      <c r="AR382" s="485">
        <f>'8. Routing factors'!AR168*'7. Network costs'!$I$348</f>
        <v>6.246061719712559E-2</v>
      </c>
      <c r="AS382" s="485">
        <f>'8. Routing factors'!AS168*'7. Network costs'!$I$349</f>
        <v>0.2484552991042156</v>
      </c>
      <c r="AT382" s="485">
        <f>'8. Routing factors'!AT168*'7. Network costs'!$I$350</f>
        <v>6.9881694393971169E-2</v>
      </c>
      <c r="AU382" s="485">
        <f>'8. Routing factors'!AU168*'7. Network costs'!$I$351</f>
        <v>0</v>
      </c>
      <c r="AV382" s="485">
        <f>'8. Routing factors'!AV168*'7. Network costs'!$I$352</f>
        <v>0.49560422998880405</v>
      </c>
      <c r="AW382" s="485">
        <f>'8. Routing factors'!AW168*'7. Network costs'!$I$353</f>
        <v>0</v>
      </c>
      <c r="AX382" s="485">
        <f>'8. Routing factors'!AX168*'7. Network costs'!$I$354</f>
        <v>0</v>
      </c>
      <c r="AY382" s="485">
        <f>'8. Routing factors'!AY168*'7. Network costs'!$I$355</f>
        <v>0</v>
      </c>
      <c r="AZ382" s="485">
        <f>'8. Routing factors'!AZ168*'7. Network costs'!$I$356</f>
        <v>0</v>
      </c>
      <c r="BA382" s="485">
        <f>'8. Routing factors'!BA168*'7. Network costs'!$I$357</f>
        <v>0</v>
      </c>
      <c r="BB382" s="485">
        <f>'8. Routing factors'!BB168*'7. Network costs'!$I$358</f>
        <v>0</v>
      </c>
      <c r="BC382" s="485">
        <f>'8. Routing factors'!BC168*'7. Network costs'!$I$359</f>
        <v>0</v>
      </c>
      <c r="BD382" s="485">
        <f>'8. Routing factors'!BD168*'7. Network costs'!$I$360</f>
        <v>0</v>
      </c>
      <c r="BE382" s="485">
        <f>'8. Routing factors'!BE168*'7. Network costs'!$I$361</f>
        <v>0</v>
      </c>
      <c r="BF382" s="485">
        <f>'8. Routing factors'!BF168*'7. Network costs'!$I$362</f>
        <v>0</v>
      </c>
      <c r="BG382" s="485">
        <f>'8. Routing factors'!BG168*'7. Network costs'!$I$363</f>
        <v>0</v>
      </c>
      <c r="BH382" s="245"/>
      <c r="BI382" s="351">
        <f t="shared" si="62"/>
        <v>90854.415676884993</v>
      </c>
      <c r="BJ382" s="486">
        <f>'2. Traffic'!I223</f>
        <v>106.1208</v>
      </c>
      <c r="BK382" s="487">
        <f t="shared" si="63"/>
        <v>8.5614145084549867E-4</v>
      </c>
    </row>
    <row r="383" spans="3:63">
      <c r="C383" s="256" t="str">
        <f t="shared" si="61"/>
        <v>S18</v>
      </c>
      <c r="D383" s="256" t="str">
        <f t="shared" si="61"/>
        <v>Входящи SMS от други мрежи (SMS incoming from other network)</v>
      </c>
      <c r="E383" s="485">
        <f>'8. Routing factors'!E169*'7. Network costs'!$I$309</f>
        <v>39.700797727659022</v>
      </c>
      <c r="F383" s="485">
        <f>'8. Routing factors'!F169*'7. Network costs'!$I$310</f>
        <v>25.594909836687954</v>
      </c>
      <c r="G383" s="485">
        <f>'8. Routing factors'!G169*'7. Network costs'!$I$311</f>
        <v>49.304368121518131</v>
      </c>
      <c r="H383" s="485">
        <f>'8. Routing factors'!H169*'7. Network costs'!$I$312</f>
        <v>14.112937869354358</v>
      </c>
      <c r="I383" s="485">
        <f>'8. Routing factors'!I169*'7. Network costs'!$I$313</f>
        <v>49.312061481036885</v>
      </c>
      <c r="J383" s="485">
        <f>'8. Routing factors'!J169*'7. Network costs'!$I$314</f>
        <v>3.1499569459950578</v>
      </c>
      <c r="K383" s="485">
        <f>'8. Routing factors'!K169*'7. Network costs'!$I$315</f>
        <v>1.7451362730341402</v>
      </c>
      <c r="L383" s="485">
        <f>'8. Routing factors'!L169*'7. Network costs'!$I$316</f>
        <v>0.24359332977081485</v>
      </c>
      <c r="M383" s="485">
        <f>'8. Routing factors'!M169*'7. Network costs'!$I$317</f>
        <v>7.3077998931244466</v>
      </c>
      <c r="N383" s="485">
        <f>'8. Routing factors'!N169*'7. Network costs'!$I$318</f>
        <v>19107.353003820917</v>
      </c>
      <c r="O383" s="485">
        <f>'8. Routing factors'!O169*'7. Network costs'!$I$319</f>
        <v>25590.204915831582</v>
      </c>
      <c r="P383" s="485">
        <f>'8. Routing factors'!P169*'7. Network costs'!$I$320</f>
        <v>0</v>
      </c>
      <c r="Q383" s="485">
        <f>'8. Routing factors'!Q169*'7. Network costs'!$I$321</f>
        <v>0</v>
      </c>
      <c r="R383" s="485">
        <f>'8. Routing factors'!R169*'7. Network costs'!$I$322</f>
        <v>1.2991644254443462</v>
      </c>
      <c r="S383" s="485">
        <f>'8. Routing factors'!S169*'7. Network costs'!$I$323</f>
        <v>1.2179666488540746</v>
      </c>
      <c r="T383" s="485">
        <f>'8. Routing factors'!T169*'7. Network costs'!$I$324</f>
        <v>71.057317881539532</v>
      </c>
      <c r="U383" s="485">
        <f>'8. Routing factors'!U169*'7. Network costs'!$I$325</f>
        <v>0</v>
      </c>
      <c r="V383" s="485">
        <f>'8. Routing factors'!V169*'7. Network costs'!$I$326</f>
        <v>14.680533664575506</v>
      </c>
      <c r="W383" s="485">
        <f>'8. Routing factors'!W169*'7. Network costs'!$I$327</f>
        <v>9.6641603981003641</v>
      </c>
      <c r="X383" s="485">
        <f>'8. Routing factors'!X169*'7. Network costs'!$I$328</f>
        <v>0</v>
      </c>
      <c r="Y383" s="485">
        <f>'8. Routing factors'!Y169*'7. Network costs'!$I$329</f>
        <v>0</v>
      </c>
      <c r="Z383" s="485">
        <f>'8. Routing factors'!Z169*'7. Network costs'!$I$330</f>
        <v>0</v>
      </c>
      <c r="AA383" s="485">
        <f>'8. Routing factors'!AA169*'7. Network costs'!$I$331</f>
        <v>0</v>
      </c>
      <c r="AB383" s="485">
        <f>'8. Routing factors'!AB169*'7. Network costs'!$I$332</f>
        <v>4.8236098235654206</v>
      </c>
      <c r="AC383" s="485">
        <f>'8. Routing factors'!AC169*'7. Network costs'!$I$333</f>
        <v>6.408765920324635</v>
      </c>
      <c r="AD383" s="485">
        <f>'8. Routing factors'!AD169*'7. Network costs'!$I$334</f>
        <v>0</v>
      </c>
      <c r="AE383" s="485">
        <f>'8. Routing factors'!AE169*'7. Network costs'!$I$335</f>
        <v>0</v>
      </c>
      <c r="AF383" s="485">
        <f>'8. Routing factors'!AF169*'7. Network costs'!$I$336</f>
        <v>0</v>
      </c>
      <c r="AG383" s="485">
        <f>'8. Routing factors'!AG169*'7. Network costs'!$I$337</f>
        <v>0</v>
      </c>
      <c r="AH383" s="485">
        <f>'8. Routing factors'!AH169*'7. Network costs'!$I$338</f>
        <v>0</v>
      </c>
      <c r="AI383" s="485">
        <f>'8. Routing factors'!AI169*'7. Network costs'!$I$339</f>
        <v>19.848581717576554</v>
      </c>
      <c r="AJ383" s="485">
        <f>'8. Routing factors'!AJ169*'7. Network costs'!$I$340</f>
        <v>51.978792871103181</v>
      </c>
      <c r="AK383" s="485">
        <f>'8. Routing factors'!AK169*'7. Network costs'!$I$341</f>
        <v>19.306566839818107</v>
      </c>
      <c r="AL383" s="485">
        <f>'8. Routing factors'!AL169*'7. Network costs'!$I$342</f>
        <v>6.1822016069797394</v>
      </c>
      <c r="AM383" s="485">
        <f>'8. Routing factors'!AM169*'7. Network costs'!$I$343</f>
        <v>7.4344499596990099</v>
      </c>
      <c r="AN383" s="485">
        <f>'8. Routing factors'!AN169*'7. Network costs'!$I$344</f>
        <v>1.2776035335775687E-2</v>
      </c>
      <c r="AO383" s="485">
        <f>'8. Routing factors'!AO169*'7. Network costs'!$I$345</f>
        <v>6.2460617197125558E-3</v>
      </c>
      <c r="AP383" s="485">
        <f>'8. Routing factors'!AP169*'7. Network costs'!$I$346</f>
        <v>334.04885289707067</v>
      </c>
      <c r="AQ383" s="485">
        <f>'8. Routing factors'!AQ169*'7. Network costs'!$I$347</f>
        <v>0</v>
      </c>
      <c r="AR383" s="485">
        <f>'8. Routing factors'!AR169*'7. Network costs'!$I$348</f>
        <v>3.1230308598562795E-2</v>
      </c>
      <c r="AS383" s="485">
        <f>'8. Routing factors'!AS169*'7. Network costs'!$I$349</f>
        <v>0.1242276495521078</v>
      </c>
      <c r="AT383" s="485">
        <f>'8. Routing factors'!AT169*'7. Network costs'!$I$350</f>
        <v>0</v>
      </c>
      <c r="AU383" s="485">
        <f>'8. Routing factors'!AU169*'7. Network costs'!$I$351</f>
        <v>2.5665592871956765E-2</v>
      </c>
      <c r="AV383" s="485">
        <f>'8. Routing factors'!AV169*'7. Network costs'!$I$352</f>
        <v>0.24780211499440202</v>
      </c>
      <c r="AW383" s="485">
        <f>'8. Routing factors'!AW169*'7. Network costs'!$I$353</f>
        <v>0</v>
      </c>
      <c r="AX383" s="485">
        <f>'8. Routing factors'!AX169*'7. Network costs'!$I$354</f>
        <v>0</v>
      </c>
      <c r="AY383" s="485">
        <f>'8. Routing factors'!AY169*'7. Network costs'!$I$355</f>
        <v>0</v>
      </c>
      <c r="AZ383" s="485">
        <f>'8. Routing factors'!AZ169*'7. Network costs'!$I$356</f>
        <v>0</v>
      </c>
      <c r="BA383" s="485">
        <f>'8. Routing factors'!BA169*'7. Network costs'!$I$357</f>
        <v>0</v>
      </c>
      <c r="BB383" s="485">
        <f>'8. Routing factors'!BB169*'7. Network costs'!$I$358</f>
        <v>0</v>
      </c>
      <c r="BC383" s="485">
        <f>'8. Routing factors'!BC169*'7. Network costs'!$I$359</f>
        <v>0</v>
      </c>
      <c r="BD383" s="485">
        <f>'8. Routing factors'!BD169*'7. Network costs'!$I$360</f>
        <v>0</v>
      </c>
      <c r="BE383" s="485">
        <f>'8. Routing factors'!BE169*'7. Network costs'!$I$361</f>
        <v>0</v>
      </c>
      <c r="BF383" s="485">
        <f>'8. Routing factors'!BF169*'7. Network costs'!$I$362</f>
        <v>0</v>
      </c>
      <c r="BG383" s="485">
        <f>'8. Routing factors'!BG169*'7. Network costs'!$I$363</f>
        <v>0</v>
      </c>
      <c r="BH383" s="245"/>
      <c r="BI383" s="351">
        <f t="shared" si="62"/>
        <v>45436.428393548391</v>
      </c>
      <c r="BJ383" s="486">
        <f>'2. Traffic'!I224</f>
        <v>53.060400000000001</v>
      </c>
      <c r="BK383" s="487">
        <f t="shared" si="63"/>
        <v>8.5631522554576269E-4</v>
      </c>
    </row>
    <row r="384" spans="3:63">
      <c r="C384" s="256" t="str">
        <f t="shared" si="61"/>
        <v>S19</v>
      </c>
      <c r="D384" s="256" t="str">
        <f t="shared" si="61"/>
        <v>Пренос на данни (Data services)</v>
      </c>
      <c r="E384" s="485">
        <f>'8. Routing factors'!E170*'7. Network costs'!$I$309</f>
        <v>0</v>
      </c>
      <c r="F384" s="485">
        <f>'8. Routing factors'!F170*'7. Network costs'!$I$310</f>
        <v>2495635.8931815885</v>
      </c>
      <c r="G384" s="485">
        <f>'8. Routing factors'!G170*'7. Network costs'!$I$311</f>
        <v>0</v>
      </c>
      <c r="H384" s="485">
        <f>'8. Routing factors'!H170*'7. Network costs'!$I$312</f>
        <v>1376084.3280845126</v>
      </c>
      <c r="I384" s="485">
        <f>'8. Routing factors'!I170*'7. Network costs'!$I$313</f>
        <v>0</v>
      </c>
      <c r="J384" s="485">
        <f>'8. Routing factors'!J170*'7. Network costs'!$I$314</f>
        <v>307137.07008780685</v>
      </c>
      <c r="K384" s="485">
        <f>'8. Routing factors'!K170*'7. Network costs'!$I$315</f>
        <v>113439.86621470936</v>
      </c>
      <c r="L384" s="485">
        <f>'8. Routing factors'!L170*'7. Network costs'!$I$316</f>
        <v>23751.607682722395</v>
      </c>
      <c r="M384" s="485">
        <f>'8. Routing factors'!M170*'7. Network costs'!$I$317</f>
        <v>712548.23048167198</v>
      </c>
      <c r="N384" s="485">
        <f>'8. Routing factors'!N170*'7. Network costs'!$I$318</f>
        <v>0</v>
      </c>
      <c r="O384" s="485">
        <f>'8. Routing factors'!O170*'7. Network costs'!$I$319</f>
        <v>0</v>
      </c>
      <c r="P384" s="485">
        <f>'8. Routing factors'!P170*'7. Network costs'!$I$320</f>
        <v>0</v>
      </c>
      <c r="Q384" s="485">
        <f>'8. Routing factors'!Q170*'7. Network costs'!$I$321</f>
        <v>0</v>
      </c>
      <c r="R384" s="485">
        <f>'8. Routing factors'!R170*'7. Network costs'!$I$322</f>
        <v>126675.24097451947</v>
      </c>
      <c r="S384" s="485">
        <f>'8. Routing factors'!S170*'7. Network costs'!$I$323</f>
        <v>118758.03841361201</v>
      </c>
      <c r="T384" s="485">
        <f>'8. Routing factors'!T170*'7. Network costs'!$I$324</f>
        <v>6928455.4667269466</v>
      </c>
      <c r="U384" s="485">
        <f>'8. Routing factors'!U170*'7. Network costs'!$I$325</f>
        <v>531471.72216091654</v>
      </c>
      <c r="V384" s="485">
        <f>'8. Routing factors'!V170*'7. Network costs'!$I$326</f>
        <v>0</v>
      </c>
      <c r="W384" s="485">
        <f>'8. Routing factors'!W170*'7. Network costs'!$I$327</f>
        <v>0</v>
      </c>
      <c r="X384" s="485">
        <f>'8. Routing factors'!X170*'7. Network costs'!$I$328</f>
        <v>0</v>
      </c>
      <c r="Y384" s="485">
        <f>'8. Routing factors'!Y170*'7. Network costs'!$I$329</f>
        <v>661959.02535202238</v>
      </c>
      <c r="Z384" s="485">
        <f>'8. Routing factors'!Z170*'7. Network costs'!$I$330</f>
        <v>358500.28194790735</v>
      </c>
      <c r="AA384" s="485">
        <f>'8. Routing factors'!AA170*'7. Network costs'!$I$331</f>
        <v>676189.03750005504</v>
      </c>
      <c r="AB384" s="485">
        <f>'8. Routing factors'!AB170*'7. Network costs'!$I$332</f>
        <v>470326.86917841149</v>
      </c>
      <c r="AC384" s="485">
        <f>'8. Routing factors'!AC170*'7. Network costs'!$I$333</f>
        <v>624887.77510109614</v>
      </c>
      <c r="AD384" s="485">
        <f>'8. Routing factors'!AD170*'7. Network costs'!$I$334</f>
        <v>0</v>
      </c>
      <c r="AE384" s="485">
        <f>'8. Routing factors'!AE170*'7. Network costs'!$I$335</f>
        <v>0</v>
      </c>
      <c r="AF384" s="485">
        <f>'8. Routing factors'!AF170*'7. Network costs'!$I$336</f>
        <v>0</v>
      </c>
      <c r="AG384" s="485">
        <f>'8. Routing factors'!AG170*'7. Network costs'!$I$337</f>
        <v>0</v>
      </c>
      <c r="AH384" s="485">
        <f>'8. Routing factors'!AH170*'7. Network costs'!$I$338</f>
        <v>0</v>
      </c>
      <c r="AI384" s="485">
        <f>'8. Routing factors'!AI170*'7. Network costs'!$I$339</f>
        <v>0</v>
      </c>
      <c r="AJ384" s="485">
        <f>'8. Routing factors'!AJ170*'7. Network costs'!$I$340</f>
        <v>5068200.7477687793</v>
      </c>
      <c r="AK384" s="485">
        <f>'8. Routing factors'!AK170*'7. Network costs'!$I$341</f>
        <v>0</v>
      </c>
      <c r="AL384" s="485">
        <f>'8. Routing factors'!AL170*'7. Network costs'!$I$342</f>
        <v>602796.58446571906</v>
      </c>
      <c r="AM384" s="485">
        <f>'8. Routing factors'!AM170*'7. Network costs'!$I$343</f>
        <v>0</v>
      </c>
      <c r="AN384" s="485">
        <f>'8. Routing factors'!AN170*'7. Network costs'!$I$344</f>
        <v>1245.7294266696269</v>
      </c>
      <c r="AO384" s="485">
        <f>'8. Routing factors'!AO170*'7. Network costs'!$I$345</f>
        <v>609.02327526070644</v>
      </c>
      <c r="AP384" s="485">
        <f>'8. Routing factors'!AP170*'7. Network costs'!$I$346</f>
        <v>0</v>
      </c>
      <c r="AQ384" s="485">
        <f>'8. Routing factors'!AQ170*'7. Network costs'!$I$347</f>
        <v>0</v>
      </c>
      <c r="AR384" s="485">
        <f>'8. Routing factors'!AR170*'7. Network costs'!$I$348</f>
        <v>3045.1163763035333</v>
      </c>
      <c r="AS384" s="485">
        <f>'8. Routing factors'!AS170*'7. Network costs'!$I$349</f>
        <v>12112.837401108118</v>
      </c>
      <c r="AT384" s="485">
        <f>'8. Routing factors'!AT170*'7. Network costs'!$I$350</f>
        <v>3406.9130526093059</v>
      </c>
      <c r="AU384" s="485">
        <f>'8. Routing factors'!AU170*'7. Network costs'!$I$351</f>
        <v>0</v>
      </c>
      <c r="AV384" s="485">
        <f>'8. Routing factors'!AV170*'7. Network costs'!$I$352</f>
        <v>0</v>
      </c>
      <c r="AW384" s="485">
        <f>'8. Routing factors'!AW170*'7. Network costs'!$I$353</f>
        <v>0</v>
      </c>
      <c r="AX384" s="485">
        <f>'8. Routing factors'!AX170*'7. Network costs'!$I$354</f>
        <v>3031.188720415083</v>
      </c>
      <c r="AY384" s="485">
        <f>'8. Routing factors'!AY170*'7. Network costs'!$I$355</f>
        <v>0</v>
      </c>
      <c r="AZ384" s="485">
        <f>'8. Routing factors'!AZ170*'7. Network costs'!$I$356</f>
        <v>0</v>
      </c>
      <c r="BA384" s="485">
        <f>'8. Routing factors'!BA170*'7. Network costs'!$I$357</f>
        <v>0</v>
      </c>
      <c r="BB384" s="485">
        <f>'8. Routing factors'!BB170*'7. Network costs'!$I$358</f>
        <v>0</v>
      </c>
      <c r="BC384" s="485">
        <f>'8. Routing factors'!BC170*'7. Network costs'!$I$359</f>
        <v>0</v>
      </c>
      <c r="BD384" s="485">
        <f>'8. Routing factors'!BD170*'7. Network costs'!$I$360</f>
        <v>0</v>
      </c>
      <c r="BE384" s="485">
        <f>'8. Routing factors'!BE170*'7. Network costs'!$I$361</f>
        <v>0</v>
      </c>
      <c r="BF384" s="485">
        <f>'8. Routing factors'!BF170*'7. Network costs'!$I$362</f>
        <v>0</v>
      </c>
      <c r="BG384" s="485">
        <f>'8. Routing factors'!BG170*'7. Network costs'!$I$363</f>
        <v>0</v>
      </c>
      <c r="BH384" s="245"/>
      <c r="BI384" s="351">
        <f t="shared" si="62"/>
        <v>21220268.593575362</v>
      </c>
      <c r="BJ384" s="486">
        <f>'2. Traffic'!I225</f>
        <v>5306.04</v>
      </c>
      <c r="BK384" s="487">
        <f t="shared" si="63"/>
        <v>3.9992666081626526E-3</v>
      </c>
    </row>
    <row r="385" spans="3:63">
      <c r="C385" s="256" t="str">
        <f t="shared" si="61"/>
        <v>S20</v>
      </c>
      <c r="D385" s="256" t="str">
        <f t="shared" si="61"/>
        <v>Subscribers</v>
      </c>
      <c r="E385" s="485">
        <f>'8. Routing factors'!E171*'7. Network costs'!$I$309</f>
        <v>0</v>
      </c>
      <c r="F385" s="485">
        <f>'8. Routing factors'!F171*'7. Network costs'!$I$310</f>
        <v>0</v>
      </c>
      <c r="G385" s="485">
        <f>'8. Routing factors'!G171*'7. Network costs'!$I$311</f>
        <v>0</v>
      </c>
      <c r="H385" s="485">
        <f>'8. Routing factors'!H171*'7. Network costs'!$I$312</f>
        <v>0</v>
      </c>
      <c r="I385" s="485">
        <f>'8. Routing factors'!I171*'7. Network costs'!$I$313</f>
        <v>0</v>
      </c>
      <c r="J385" s="485">
        <f>'8. Routing factors'!J171*'7. Network costs'!$I$314</f>
        <v>0</v>
      </c>
      <c r="K385" s="485">
        <f>'8. Routing factors'!K171*'7. Network costs'!$I$315</f>
        <v>0</v>
      </c>
      <c r="L385" s="485">
        <f>'8. Routing factors'!L171*'7. Network costs'!$I$316</f>
        <v>0</v>
      </c>
      <c r="M385" s="485">
        <f>'8. Routing factors'!M171*'7. Network costs'!$I$317</f>
        <v>0</v>
      </c>
      <c r="N385" s="485">
        <f>'8. Routing factors'!N171*'7. Network costs'!$I$318</f>
        <v>0</v>
      </c>
      <c r="O385" s="485">
        <f>'8. Routing factors'!O171*'7. Network costs'!$I$319</f>
        <v>0</v>
      </c>
      <c r="P385" s="485">
        <f>'8. Routing factors'!P171*'7. Network costs'!$I$320</f>
        <v>0</v>
      </c>
      <c r="Q385" s="485">
        <f>'8. Routing factors'!Q171*'7. Network costs'!$I$321</f>
        <v>0</v>
      </c>
      <c r="R385" s="485">
        <f>'8. Routing factors'!R171*'7. Network costs'!$I$322</f>
        <v>0</v>
      </c>
      <c r="S385" s="485">
        <f>'8. Routing factors'!S171*'7. Network costs'!$I$323</f>
        <v>0</v>
      </c>
      <c r="T385" s="485">
        <f>'8. Routing factors'!T171*'7. Network costs'!$I$324</f>
        <v>0</v>
      </c>
      <c r="U385" s="485">
        <f>'8. Routing factors'!U171*'7. Network costs'!$I$325</f>
        <v>0</v>
      </c>
      <c r="V385" s="485">
        <f>'8. Routing factors'!V171*'7. Network costs'!$I$326</f>
        <v>0</v>
      </c>
      <c r="W385" s="485">
        <f>'8. Routing factors'!W171*'7. Network costs'!$I$327</f>
        <v>0</v>
      </c>
      <c r="X385" s="485">
        <f>'8. Routing factors'!X171*'7. Network costs'!$I$328</f>
        <v>0</v>
      </c>
      <c r="Y385" s="485">
        <f>'8. Routing factors'!Y171*'7. Network costs'!$I$329</f>
        <v>0</v>
      </c>
      <c r="Z385" s="485">
        <f>'8. Routing factors'!Z171*'7. Network costs'!$I$330</f>
        <v>0</v>
      </c>
      <c r="AA385" s="485">
        <f>'8. Routing factors'!AA171*'7. Network costs'!$I$331</f>
        <v>0</v>
      </c>
      <c r="AB385" s="485">
        <f>'8. Routing factors'!AB171*'7. Network costs'!$I$332</f>
        <v>0</v>
      </c>
      <c r="AC385" s="485">
        <f>'8. Routing factors'!AC171*'7. Network costs'!$I$333</f>
        <v>0</v>
      </c>
      <c r="AD385" s="485">
        <f>'8. Routing factors'!AD171*'7. Network costs'!$I$334</f>
        <v>0</v>
      </c>
      <c r="AE385" s="485">
        <f>'8. Routing factors'!AE171*'7. Network costs'!$I$335</f>
        <v>0</v>
      </c>
      <c r="AF385" s="485">
        <f>'8. Routing factors'!AF171*'7. Network costs'!$I$336</f>
        <v>0</v>
      </c>
      <c r="AG385" s="485">
        <f>'8. Routing factors'!AG171*'7. Network costs'!$I$337</f>
        <v>0</v>
      </c>
      <c r="AH385" s="485">
        <f>'8. Routing factors'!AH171*'7. Network costs'!$I$338</f>
        <v>0</v>
      </c>
      <c r="AI385" s="485">
        <f>'8. Routing factors'!AI171*'7. Network costs'!$I$339</f>
        <v>0</v>
      </c>
      <c r="AJ385" s="485">
        <f>'8. Routing factors'!AJ171*'7. Network costs'!$I$340</f>
        <v>0</v>
      </c>
      <c r="AK385" s="485">
        <f>'8. Routing factors'!AK171*'7. Network costs'!$I$341</f>
        <v>0</v>
      </c>
      <c r="AL385" s="485">
        <f>'8. Routing factors'!AL171*'7. Network costs'!$I$342</f>
        <v>0</v>
      </c>
      <c r="AM385" s="485">
        <f>'8. Routing factors'!AM171*'7. Network costs'!$I$343</f>
        <v>0</v>
      </c>
      <c r="AN385" s="485">
        <f>'8. Routing factors'!AN171*'7. Network costs'!$I$344</f>
        <v>0</v>
      </c>
      <c r="AO385" s="485">
        <f>'8. Routing factors'!AO171*'7. Network costs'!$I$345</f>
        <v>0</v>
      </c>
      <c r="AP385" s="485">
        <f>'8. Routing factors'!AP171*'7. Network costs'!$I$346</f>
        <v>0</v>
      </c>
      <c r="AQ385" s="485">
        <f>'8. Routing factors'!AQ171*'7. Network costs'!$I$347</f>
        <v>0</v>
      </c>
      <c r="AR385" s="485">
        <f>'8. Routing factors'!AR171*'7. Network costs'!$I$348</f>
        <v>0</v>
      </c>
      <c r="AS385" s="485">
        <f>'8. Routing factors'!AS171*'7. Network costs'!$I$349</f>
        <v>0</v>
      </c>
      <c r="AT385" s="485">
        <f>'8. Routing factors'!AT171*'7. Network costs'!$I$350</f>
        <v>0</v>
      </c>
      <c r="AU385" s="485">
        <f>'8. Routing factors'!AU171*'7. Network costs'!$I$351</f>
        <v>0</v>
      </c>
      <c r="AV385" s="485">
        <f>'8. Routing factors'!AV171*'7. Network costs'!$I$352</f>
        <v>0</v>
      </c>
      <c r="AW385" s="485">
        <f>'8. Routing factors'!AW171*'7. Network costs'!$I$353</f>
        <v>0</v>
      </c>
      <c r="AX385" s="485">
        <f>'8. Routing factors'!AX171*'7. Network costs'!$I$354</f>
        <v>0</v>
      </c>
      <c r="AY385" s="485">
        <f>'8. Routing factors'!AY171*'7. Network costs'!$I$355</f>
        <v>0</v>
      </c>
      <c r="AZ385" s="485">
        <f>'8. Routing factors'!AZ171*'7. Network costs'!$I$356</f>
        <v>0</v>
      </c>
      <c r="BA385" s="485">
        <f>'8. Routing factors'!BA171*'7. Network costs'!$I$357</f>
        <v>0</v>
      </c>
      <c r="BB385" s="485">
        <f>'8. Routing factors'!BB171*'7. Network costs'!$I$358</f>
        <v>0</v>
      </c>
      <c r="BC385" s="485">
        <f>'8. Routing factors'!BC171*'7. Network costs'!$I$359</f>
        <v>0</v>
      </c>
      <c r="BD385" s="485">
        <f>'8. Routing factors'!BD171*'7. Network costs'!$I$360</f>
        <v>0</v>
      </c>
      <c r="BE385" s="485">
        <f>'8. Routing factors'!BE171*'7. Network costs'!$I$361</f>
        <v>0</v>
      </c>
      <c r="BF385" s="485">
        <f>'8. Routing factors'!BF171*'7. Network costs'!$I$362</f>
        <v>0</v>
      </c>
      <c r="BG385" s="485">
        <f>'8. Routing factors'!BG171*'7. Network costs'!$I$363</f>
        <v>0</v>
      </c>
      <c r="BH385" s="245"/>
      <c r="BI385" s="351">
        <f t="shared" si="62"/>
        <v>0</v>
      </c>
      <c r="BJ385" s="486">
        <f>'2. Traffic'!I226</f>
        <v>0</v>
      </c>
      <c r="BK385" s="487" t="str">
        <f t="shared" si="63"/>
        <v/>
      </c>
    </row>
    <row r="386" spans="3:63">
      <c r="C386" s="256" t="str">
        <f t="shared" si="61"/>
        <v>S21</v>
      </c>
      <c r="D386" s="256" t="str">
        <f t="shared" si="61"/>
        <v>OTHER: complete as required</v>
      </c>
      <c r="E386" s="485">
        <f>'8. Routing factors'!E172*'7. Network costs'!$I$309</f>
        <v>0</v>
      </c>
      <c r="F386" s="485">
        <f>'8. Routing factors'!F172*'7. Network costs'!$I$310</f>
        <v>0</v>
      </c>
      <c r="G386" s="485">
        <f>'8. Routing factors'!G172*'7. Network costs'!$I$311</f>
        <v>0</v>
      </c>
      <c r="H386" s="485">
        <f>'8. Routing factors'!H172*'7. Network costs'!$I$312</f>
        <v>0</v>
      </c>
      <c r="I386" s="485">
        <f>'8. Routing factors'!I172*'7. Network costs'!$I$313</f>
        <v>0</v>
      </c>
      <c r="J386" s="485">
        <f>'8. Routing factors'!J172*'7. Network costs'!$I$314</f>
        <v>0</v>
      </c>
      <c r="K386" s="485">
        <f>'8. Routing factors'!K172*'7. Network costs'!$I$315</f>
        <v>0</v>
      </c>
      <c r="L386" s="485">
        <f>'8. Routing factors'!L172*'7. Network costs'!$I$316</f>
        <v>0</v>
      </c>
      <c r="M386" s="485">
        <f>'8. Routing factors'!M172*'7. Network costs'!$I$317</f>
        <v>0</v>
      </c>
      <c r="N386" s="485">
        <f>'8. Routing factors'!N172*'7. Network costs'!$I$318</f>
        <v>0</v>
      </c>
      <c r="O386" s="485">
        <f>'8. Routing factors'!O172*'7. Network costs'!$I$319</f>
        <v>0</v>
      </c>
      <c r="P386" s="485">
        <f>'8. Routing factors'!P172*'7. Network costs'!$I$320</f>
        <v>0</v>
      </c>
      <c r="Q386" s="485">
        <f>'8. Routing factors'!Q172*'7. Network costs'!$I$321</f>
        <v>0</v>
      </c>
      <c r="R386" s="485">
        <f>'8. Routing factors'!R172*'7. Network costs'!$I$322</f>
        <v>0</v>
      </c>
      <c r="S386" s="485">
        <f>'8. Routing factors'!S172*'7. Network costs'!$I$323</f>
        <v>0</v>
      </c>
      <c r="T386" s="485">
        <f>'8. Routing factors'!T172*'7. Network costs'!$I$324</f>
        <v>0</v>
      </c>
      <c r="U386" s="485">
        <f>'8. Routing factors'!U172*'7. Network costs'!$I$325</f>
        <v>0</v>
      </c>
      <c r="V386" s="485">
        <f>'8. Routing factors'!V172*'7. Network costs'!$I$326</f>
        <v>0</v>
      </c>
      <c r="W386" s="485">
        <f>'8. Routing factors'!W172*'7. Network costs'!$I$327</f>
        <v>0</v>
      </c>
      <c r="X386" s="485">
        <f>'8. Routing factors'!X172*'7. Network costs'!$I$328</f>
        <v>0</v>
      </c>
      <c r="Y386" s="485">
        <f>'8. Routing factors'!Y172*'7. Network costs'!$I$329</f>
        <v>0</v>
      </c>
      <c r="Z386" s="485">
        <f>'8. Routing factors'!Z172*'7. Network costs'!$I$330</f>
        <v>0</v>
      </c>
      <c r="AA386" s="485">
        <f>'8. Routing factors'!AA172*'7. Network costs'!$I$331</f>
        <v>0</v>
      </c>
      <c r="AB386" s="485">
        <f>'8. Routing factors'!AB172*'7. Network costs'!$I$332</f>
        <v>0</v>
      </c>
      <c r="AC386" s="485">
        <f>'8. Routing factors'!AC172*'7. Network costs'!$I$333</f>
        <v>0</v>
      </c>
      <c r="AD386" s="485">
        <f>'8. Routing factors'!AD172*'7. Network costs'!$I$334</f>
        <v>0</v>
      </c>
      <c r="AE386" s="485">
        <f>'8. Routing factors'!AE172*'7. Network costs'!$I$335</f>
        <v>0</v>
      </c>
      <c r="AF386" s="485">
        <f>'8. Routing factors'!AF172*'7. Network costs'!$I$336</f>
        <v>0</v>
      </c>
      <c r="AG386" s="485">
        <f>'8. Routing factors'!AG172*'7. Network costs'!$I$337</f>
        <v>0</v>
      </c>
      <c r="AH386" s="485">
        <f>'8. Routing factors'!AH172*'7. Network costs'!$I$338</f>
        <v>0</v>
      </c>
      <c r="AI386" s="485">
        <f>'8. Routing factors'!AI172*'7. Network costs'!$I$339</f>
        <v>0</v>
      </c>
      <c r="AJ386" s="485">
        <f>'8. Routing factors'!AJ172*'7. Network costs'!$I$340</f>
        <v>0</v>
      </c>
      <c r="AK386" s="485">
        <f>'8. Routing factors'!AK172*'7. Network costs'!$I$341</f>
        <v>0</v>
      </c>
      <c r="AL386" s="485">
        <f>'8. Routing factors'!AL172*'7. Network costs'!$I$342</f>
        <v>0</v>
      </c>
      <c r="AM386" s="485">
        <f>'8. Routing factors'!AM172*'7. Network costs'!$I$343</f>
        <v>0</v>
      </c>
      <c r="AN386" s="485">
        <f>'8. Routing factors'!AN172*'7. Network costs'!$I$344</f>
        <v>0</v>
      </c>
      <c r="AO386" s="485">
        <f>'8. Routing factors'!AO172*'7. Network costs'!$I$345</f>
        <v>0</v>
      </c>
      <c r="AP386" s="485">
        <f>'8. Routing factors'!AP172*'7. Network costs'!$I$346</f>
        <v>0</v>
      </c>
      <c r="AQ386" s="485">
        <f>'8. Routing factors'!AQ172*'7. Network costs'!$I$347</f>
        <v>0</v>
      </c>
      <c r="AR386" s="485">
        <f>'8. Routing factors'!AR172*'7. Network costs'!$I$348</f>
        <v>0</v>
      </c>
      <c r="AS386" s="485">
        <f>'8. Routing factors'!AS172*'7. Network costs'!$I$349</f>
        <v>0</v>
      </c>
      <c r="AT386" s="485">
        <f>'8. Routing factors'!AT172*'7. Network costs'!$I$350</f>
        <v>0</v>
      </c>
      <c r="AU386" s="485">
        <f>'8. Routing factors'!AU172*'7. Network costs'!$I$351</f>
        <v>0</v>
      </c>
      <c r="AV386" s="485">
        <f>'8. Routing factors'!AV172*'7. Network costs'!$I$352</f>
        <v>0</v>
      </c>
      <c r="AW386" s="485">
        <f>'8. Routing factors'!AW172*'7. Network costs'!$I$353</f>
        <v>0</v>
      </c>
      <c r="AX386" s="485">
        <f>'8. Routing factors'!AX172*'7. Network costs'!$I$354</f>
        <v>0</v>
      </c>
      <c r="AY386" s="485">
        <f>'8. Routing factors'!AY172*'7. Network costs'!$I$355</f>
        <v>0</v>
      </c>
      <c r="AZ386" s="485">
        <f>'8. Routing factors'!AZ172*'7. Network costs'!$I$356</f>
        <v>0</v>
      </c>
      <c r="BA386" s="485">
        <f>'8. Routing factors'!BA172*'7. Network costs'!$I$357</f>
        <v>0</v>
      </c>
      <c r="BB386" s="485">
        <f>'8. Routing factors'!BB172*'7. Network costs'!$I$358</f>
        <v>0</v>
      </c>
      <c r="BC386" s="485">
        <f>'8. Routing factors'!BC172*'7. Network costs'!$I$359</f>
        <v>0</v>
      </c>
      <c r="BD386" s="485">
        <f>'8. Routing factors'!BD172*'7. Network costs'!$I$360</f>
        <v>0</v>
      </c>
      <c r="BE386" s="485">
        <f>'8. Routing factors'!BE172*'7. Network costs'!$I$361</f>
        <v>0</v>
      </c>
      <c r="BF386" s="485">
        <f>'8. Routing factors'!BF172*'7. Network costs'!$I$362</f>
        <v>0</v>
      </c>
      <c r="BG386" s="485">
        <f>'8. Routing factors'!BG172*'7. Network costs'!$I$363</f>
        <v>0</v>
      </c>
      <c r="BH386" s="245"/>
      <c r="BI386" s="351">
        <f t="shared" si="62"/>
        <v>0</v>
      </c>
      <c r="BJ386" s="486">
        <f>'2. Traffic'!I227</f>
        <v>0</v>
      </c>
      <c r="BK386" s="487" t="str">
        <f t="shared" si="63"/>
        <v/>
      </c>
    </row>
    <row r="387" spans="3:63">
      <c r="C387" s="256" t="str">
        <f t="shared" si="61"/>
        <v>S22</v>
      </c>
      <c r="D387" s="256" t="str">
        <f t="shared" si="61"/>
        <v>OTHER: complete as required</v>
      </c>
      <c r="E387" s="485">
        <f>'8. Routing factors'!E173*'7. Network costs'!$I$309</f>
        <v>0</v>
      </c>
      <c r="F387" s="485">
        <f>'8. Routing factors'!F173*'7. Network costs'!$I$310</f>
        <v>0</v>
      </c>
      <c r="G387" s="485">
        <f>'8. Routing factors'!G173*'7. Network costs'!$I$311</f>
        <v>0</v>
      </c>
      <c r="H387" s="485">
        <f>'8. Routing factors'!H173*'7. Network costs'!$I$312</f>
        <v>0</v>
      </c>
      <c r="I387" s="485">
        <f>'8. Routing factors'!I173*'7. Network costs'!$I$313</f>
        <v>0</v>
      </c>
      <c r="J387" s="485">
        <f>'8. Routing factors'!J173*'7. Network costs'!$I$314</f>
        <v>0</v>
      </c>
      <c r="K387" s="485">
        <f>'8. Routing factors'!K173*'7. Network costs'!$I$315</f>
        <v>0</v>
      </c>
      <c r="L387" s="485">
        <f>'8. Routing factors'!L173*'7. Network costs'!$I$316</f>
        <v>0</v>
      </c>
      <c r="M387" s="485">
        <f>'8. Routing factors'!M173*'7. Network costs'!$I$317</f>
        <v>0</v>
      </c>
      <c r="N387" s="485">
        <f>'8. Routing factors'!N173*'7. Network costs'!$I$318</f>
        <v>0</v>
      </c>
      <c r="O387" s="485">
        <f>'8. Routing factors'!O173*'7. Network costs'!$I$319</f>
        <v>0</v>
      </c>
      <c r="P387" s="485">
        <f>'8. Routing factors'!P173*'7. Network costs'!$I$320</f>
        <v>0</v>
      </c>
      <c r="Q387" s="485">
        <f>'8. Routing factors'!Q173*'7. Network costs'!$I$321</f>
        <v>0</v>
      </c>
      <c r="R387" s="485">
        <f>'8. Routing factors'!R173*'7. Network costs'!$I$322</f>
        <v>0</v>
      </c>
      <c r="S387" s="485">
        <f>'8. Routing factors'!S173*'7. Network costs'!$I$323</f>
        <v>0</v>
      </c>
      <c r="T387" s="485">
        <f>'8. Routing factors'!T173*'7. Network costs'!$I$324</f>
        <v>0</v>
      </c>
      <c r="U387" s="485">
        <f>'8. Routing factors'!U173*'7. Network costs'!$I$325</f>
        <v>0</v>
      </c>
      <c r="V387" s="485">
        <f>'8. Routing factors'!V173*'7. Network costs'!$I$326</f>
        <v>0</v>
      </c>
      <c r="W387" s="485">
        <f>'8. Routing factors'!W173*'7. Network costs'!$I$327</f>
        <v>0</v>
      </c>
      <c r="X387" s="485">
        <f>'8. Routing factors'!X173*'7. Network costs'!$I$328</f>
        <v>0</v>
      </c>
      <c r="Y387" s="485">
        <f>'8. Routing factors'!Y173*'7. Network costs'!$I$329</f>
        <v>0</v>
      </c>
      <c r="Z387" s="485">
        <f>'8. Routing factors'!Z173*'7. Network costs'!$I$330</f>
        <v>0</v>
      </c>
      <c r="AA387" s="485">
        <f>'8. Routing factors'!AA173*'7. Network costs'!$I$331</f>
        <v>0</v>
      </c>
      <c r="AB387" s="485">
        <f>'8. Routing factors'!AB173*'7. Network costs'!$I$332</f>
        <v>0</v>
      </c>
      <c r="AC387" s="485">
        <f>'8. Routing factors'!AC173*'7. Network costs'!$I$333</f>
        <v>0</v>
      </c>
      <c r="AD387" s="485">
        <f>'8. Routing factors'!AD173*'7. Network costs'!$I$334</f>
        <v>0</v>
      </c>
      <c r="AE387" s="485">
        <f>'8. Routing factors'!AE173*'7. Network costs'!$I$335</f>
        <v>0</v>
      </c>
      <c r="AF387" s="485">
        <f>'8. Routing factors'!AF173*'7. Network costs'!$I$336</f>
        <v>0</v>
      </c>
      <c r="AG387" s="485">
        <f>'8. Routing factors'!AG173*'7. Network costs'!$I$337</f>
        <v>0</v>
      </c>
      <c r="AH387" s="485">
        <f>'8. Routing factors'!AH173*'7. Network costs'!$I$338</f>
        <v>0</v>
      </c>
      <c r="AI387" s="485">
        <f>'8. Routing factors'!AI173*'7. Network costs'!$I$339</f>
        <v>0</v>
      </c>
      <c r="AJ387" s="485">
        <f>'8. Routing factors'!AJ173*'7. Network costs'!$I$340</f>
        <v>0</v>
      </c>
      <c r="AK387" s="485">
        <f>'8. Routing factors'!AK173*'7. Network costs'!$I$341</f>
        <v>0</v>
      </c>
      <c r="AL387" s="485">
        <f>'8. Routing factors'!AL173*'7. Network costs'!$I$342</f>
        <v>0</v>
      </c>
      <c r="AM387" s="485">
        <f>'8. Routing factors'!AM173*'7. Network costs'!$I$343</f>
        <v>0</v>
      </c>
      <c r="AN387" s="485">
        <f>'8. Routing factors'!AN173*'7. Network costs'!$I$344</f>
        <v>0</v>
      </c>
      <c r="AO387" s="485">
        <f>'8. Routing factors'!AO173*'7. Network costs'!$I$345</f>
        <v>0</v>
      </c>
      <c r="AP387" s="485">
        <f>'8. Routing factors'!AP173*'7. Network costs'!$I$346</f>
        <v>0</v>
      </c>
      <c r="AQ387" s="485">
        <f>'8. Routing factors'!AQ173*'7. Network costs'!$I$347</f>
        <v>0</v>
      </c>
      <c r="AR387" s="485">
        <f>'8. Routing factors'!AR173*'7. Network costs'!$I$348</f>
        <v>0</v>
      </c>
      <c r="AS387" s="485">
        <f>'8. Routing factors'!AS173*'7. Network costs'!$I$349</f>
        <v>0</v>
      </c>
      <c r="AT387" s="485">
        <f>'8. Routing factors'!AT173*'7. Network costs'!$I$350</f>
        <v>0</v>
      </c>
      <c r="AU387" s="485">
        <f>'8. Routing factors'!AU173*'7. Network costs'!$I$351</f>
        <v>0</v>
      </c>
      <c r="AV387" s="485">
        <f>'8. Routing factors'!AV173*'7. Network costs'!$I$352</f>
        <v>0</v>
      </c>
      <c r="AW387" s="485">
        <f>'8. Routing factors'!AW173*'7. Network costs'!$I$353</f>
        <v>0</v>
      </c>
      <c r="AX387" s="485">
        <f>'8. Routing factors'!AX173*'7. Network costs'!$I$354</f>
        <v>0</v>
      </c>
      <c r="AY387" s="485">
        <f>'8. Routing factors'!AY173*'7. Network costs'!$I$355</f>
        <v>0</v>
      </c>
      <c r="AZ387" s="485">
        <f>'8. Routing factors'!AZ173*'7. Network costs'!$I$356</f>
        <v>0</v>
      </c>
      <c r="BA387" s="485">
        <f>'8. Routing factors'!BA173*'7. Network costs'!$I$357</f>
        <v>0</v>
      </c>
      <c r="BB387" s="485">
        <f>'8. Routing factors'!BB173*'7. Network costs'!$I$358</f>
        <v>0</v>
      </c>
      <c r="BC387" s="485">
        <f>'8. Routing factors'!BC173*'7. Network costs'!$I$359</f>
        <v>0</v>
      </c>
      <c r="BD387" s="485">
        <f>'8. Routing factors'!BD173*'7. Network costs'!$I$360</f>
        <v>0</v>
      </c>
      <c r="BE387" s="485">
        <f>'8. Routing factors'!BE173*'7. Network costs'!$I$361</f>
        <v>0</v>
      </c>
      <c r="BF387" s="485">
        <f>'8. Routing factors'!BF173*'7. Network costs'!$I$362</f>
        <v>0</v>
      </c>
      <c r="BG387" s="485">
        <f>'8. Routing factors'!BG173*'7. Network costs'!$I$363</f>
        <v>0</v>
      </c>
      <c r="BH387" s="245"/>
      <c r="BI387" s="351">
        <f t="shared" si="62"/>
        <v>0</v>
      </c>
      <c r="BJ387" s="486">
        <f>'2. Traffic'!I228</f>
        <v>0</v>
      </c>
      <c r="BK387" s="487" t="str">
        <f t="shared" si="63"/>
        <v/>
      </c>
    </row>
    <row r="388" spans="3:63">
      <c r="C388" s="256" t="str">
        <f t="shared" si="61"/>
        <v>S23</v>
      </c>
      <c r="D388" s="256" t="str">
        <f t="shared" si="61"/>
        <v>OTHER: complete as required</v>
      </c>
      <c r="E388" s="485">
        <f>'8. Routing factors'!E174*'7. Network costs'!$I$309</f>
        <v>0</v>
      </c>
      <c r="F388" s="485">
        <f>'8. Routing factors'!F174*'7. Network costs'!$I$310</f>
        <v>0</v>
      </c>
      <c r="G388" s="485">
        <f>'8. Routing factors'!G174*'7. Network costs'!$I$311</f>
        <v>0</v>
      </c>
      <c r="H388" s="485">
        <f>'8. Routing factors'!H174*'7. Network costs'!$I$312</f>
        <v>0</v>
      </c>
      <c r="I388" s="485">
        <f>'8. Routing factors'!I174*'7. Network costs'!$I$313</f>
        <v>0</v>
      </c>
      <c r="J388" s="485">
        <f>'8. Routing factors'!J174*'7. Network costs'!$I$314</f>
        <v>0</v>
      </c>
      <c r="K388" s="485">
        <f>'8. Routing factors'!K174*'7. Network costs'!$I$315</f>
        <v>0</v>
      </c>
      <c r="L388" s="485">
        <f>'8. Routing factors'!L174*'7. Network costs'!$I$316</f>
        <v>0</v>
      </c>
      <c r="M388" s="485">
        <f>'8. Routing factors'!M174*'7. Network costs'!$I$317</f>
        <v>0</v>
      </c>
      <c r="N388" s="485">
        <f>'8. Routing factors'!N174*'7. Network costs'!$I$318</f>
        <v>0</v>
      </c>
      <c r="O388" s="485">
        <f>'8. Routing factors'!O174*'7. Network costs'!$I$319</f>
        <v>0</v>
      </c>
      <c r="P388" s="485">
        <f>'8. Routing factors'!P174*'7. Network costs'!$I$320</f>
        <v>0</v>
      </c>
      <c r="Q388" s="485">
        <f>'8. Routing factors'!Q174*'7. Network costs'!$I$321</f>
        <v>0</v>
      </c>
      <c r="R388" s="485">
        <f>'8. Routing factors'!R174*'7. Network costs'!$I$322</f>
        <v>0</v>
      </c>
      <c r="S388" s="485">
        <f>'8. Routing factors'!S174*'7. Network costs'!$I$323</f>
        <v>0</v>
      </c>
      <c r="T388" s="485">
        <f>'8. Routing factors'!T174*'7. Network costs'!$I$324</f>
        <v>0</v>
      </c>
      <c r="U388" s="485">
        <f>'8. Routing factors'!U174*'7. Network costs'!$I$325</f>
        <v>0</v>
      </c>
      <c r="V388" s="485">
        <f>'8. Routing factors'!V174*'7. Network costs'!$I$326</f>
        <v>0</v>
      </c>
      <c r="W388" s="485">
        <f>'8. Routing factors'!W174*'7. Network costs'!$I$327</f>
        <v>0</v>
      </c>
      <c r="X388" s="485">
        <f>'8. Routing factors'!X174*'7. Network costs'!$I$328</f>
        <v>0</v>
      </c>
      <c r="Y388" s="485">
        <f>'8. Routing factors'!Y174*'7. Network costs'!$I$329</f>
        <v>0</v>
      </c>
      <c r="Z388" s="485">
        <f>'8. Routing factors'!Z174*'7. Network costs'!$I$330</f>
        <v>0</v>
      </c>
      <c r="AA388" s="485">
        <f>'8. Routing factors'!AA174*'7. Network costs'!$I$331</f>
        <v>0</v>
      </c>
      <c r="AB388" s="485">
        <f>'8. Routing factors'!AB174*'7. Network costs'!$I$332</f>
        <v>0</v>
      </c>
      <c r="AC388" s="485">
        <f>'8. Routing factors'!AC174*'7. Network costs'!$I$333</f>
        <v>0</v>
      </c>
      <c r="AD388" s="485">
        <f>'8. Routing factors'!AD174*'7. Network costs'!$I$334</f>
        <v>0</v>
      </c>
      <c r="AE388" s="485">
        <f>'8. Routing factors'!AE174*'7. Network costs'!$I$335</f>
        <v>0</v>
      </c>
      <c r="AF388" s="485">
        <f>'8. Routing factors'!AF174*'7. Network costs'!$I$336</f>
        <v>0</v>
      </c>
      <c r="AG388" s="485">
        <f>'8. Routing factors'!AG174*'7. Network costs'!$I$337</f>
        <v>0</v>
      </c>
      <c r="AH388" s="485">
        <f>'8. Routing factors'!AH174*'7. Network costs'!$I$338</f>
        <v>0</v>
      </c>
      <c r="AI388" s="485">
        <f>'8. Routing factors'!AI174*'7. Network costs'!$I$339</f>
        <v>0</v>
      </c>
      <c r="AJ388" s="485">
        <f>'8. Routing factors'!AJ174*'7. Network costs'!$I$340</f>
        <v>0</v>
      </c>
      <c r="AK388" s="485">
        <f>'8. Routing factors'!AK174*'7. Network costs'!$I$341</f>
        <v>0</v>
      </c>
      <c r="AL388" s="485">
        <f>'8. Routing factors'!AL174*'7. Network costs'!$I$342</f>
        <v>0</v>
      </c>
      <c r="AM388" s="485">
        <f>'8. Routing factors'!AM174*'7. Network costs'!$I$343</f>
        <v>0</v>
      </c>
      <c r="AN388" s="485">
        <f>'8. Routing factors'!AN174*'7. Network costs'!$I$344</f>
        <v>0</v>
      </c>
      <c r="AO388" s="485">
        <f>'8. Routing factors'!AO174*'7. Network costs'!$I$345</f>
        <v>0</v>
      </c>
      <c r="AP388" s="485">
        <f>'8. Routing factors'!AP174*'7. Network costs'!$I$346</f>
        <v>0</v>
      </c>
      <c r="AQ388" s="485">
        <f>'8. Routing factors'!AQ174*'7. Network costs'!$I$347</f>
        <v>0</v>
      </c>
      <c r="AR388" s="485">
        <f>'8. Routing factors'!AR174*'7. Network costs'!$I$348</f>
        <v>0</v>
      </c>
      <c r="AS388" s="485">
        <f>'8. Routing factors'!AS174*'7. Network costs'!$I$349</f>
        <v>0</v>
      </c>
      <c r="AT388" s="485">
        <f>'8. Routing factors'!AT174*'7. Network costs'!$I$350</f>
        <v>0</v>
      </c>
      <c r="AU388" s="485">
        <f>'8. Routing factors'!AU174*'7. Network costs'!$I$351</f>
        <v>0</v>
      </c>
      <c r="AV388" s="485">
        <f>'8. Routing factors'!AV174*'7. Network costs'!$I$352</f>
        <v>0</v>
      </c>
      <c r="AW388" s="485">
        <f>'8. Routing factors'!AW174*'7. Network costs'!$I$353</f>
        <v>0</v>
      </c>
      <c r="AX388" s="485">
        <f>'8. Routing factors'!AX174*'7. Network costs'!$I$354</f>
        <v>0</v>
      </c>
      <c r="AY388" s="485">
        <f>'8. Routing factors'!AY174*'7. Network costs'!$I$355</f>
        <v>0</v>
      </c>
      <c r="AZ388" s="485">
        <f>'8. Routing factors'!AZ174*'7. Network costs'!$I$356</f>
        <v>0</v>
      </c>
      <c r="BA388" s="485">
        <f>'8. Routing factors'!BA174*'7. Network costs'!$I$357</f>
        <v>0</v>
      </c>
      <c r="BB388" s="485">
        <f>'8. Routing factors'!BB174*'7. Network costs'!$I$358</f>
        <v>0</v>
      </c>
      <c r="BC388" s="485">
        <f>'8. Routing factors'!BC174*'7. Network costs'!$I$359</f>
        <v>0</v>
      </c>
      <c r="BD388" s="485">
        <f>'8. Routing factors'!BD174*'7. Network costs'!$I$360</f>
        <v>0</v>
      </c>
      <c r="BE388" s="485">
        <f>'8. Routing factors'!BE174*'7. Network costs'!$I$361</f>
        <v>0</v>
      </c>
      <c r="BF388" s="485">
        <f>'8. Routing factors'!BF174*'7. Network costs'!$I$362</f>
        <v>0</v>
      </c>
      <c r="BG388" s="485">
        <f>'8. Routing factors'!BG174*'7. Network costs'!$I$363</f>
        <v>0</v>
      </c>
      <c r="BH388" s="245"/>
      <c r="BI388" s="351">
        <f t="shared" si="62"/>
        <v>0</v>
      </c>
      <c r="BJ388" s="486">
        <f>'2. Traffic'!I229</f>
        <v>0</v>
      </c>
      <c r="BK388" s="487" t="str">
        <f t="shared" si="63"/>
        <v/>
      </c>
    </row>
    <row r="389" spans="3:63">
      <c r="C389" s="256" t="str">
        <f t="shared" si="61"/>
        <v>S24</v>
      </c>
      <c r="D389" s="256" t="str">
        <f t="shared" si="61"/>
        <v>OTHER: complete as required</v>
      </c>
      <c r="E389" s="485">
        <f>'8. Routing factors'!E175*'7. Network costs'!$I$309</f>
        <v>0</v>
      </c>
      <c r="F389" s="485">
        <f>'8. Routing factors'!F175*'7. Network costs'!$I$310</f>
        <v>0</v>
      </c>
      <c r="G389" s="485">
        <f>'8. Routing factors'!G175*'7. Network costs'!$I$311</f>
        <v>0</v>
      </c>
      <c r="H389" s="485">
        <f>'8. Routing factors'!H175*'7. Network costs'!$I$312</f>
        <v>0</v>
      </c>
      <c r="I389" s="485">
        <f>'8. Routing factors'!I175*'7. Network costs'!$I$313</f>
        <v>0</v>
      </c>
      <c r="J389" s="485">
        <f>'8. Routing factors'!J175*'7. Network costs'!$I$314</f>
        <v>0</v>
      </c>
      <c r="K389" s="485">
        <f>'8. Routing factors'!K175*'7. Network costs'!$I$315</f>
        <v>0</v>
      </c>
      <c r="L389" s="485">
        <f>'8. Routing factors'!L175*'7. Network costs'!$I$316</f>
        <v>0</v>
      </c>
      <c r="M389" s="485">
        <f>'8. Routing factors'!M175*'7. Network costs'!$I$317</f>
        <v>0</v>
      </c>
      <c r="N389" s="485">
        <f>'8. Routing factors'!N175*'7. Network costs'!$I$318</f>
        <v>0</v>
      </c>
      <c r="O389" s="485">
        <f>'8. Routing factors'!O175*'7. Network costs'!$I$319</f>
        <v>0</v>
      </c>
      <c r="P389" s="485">
        <f>'8. Routing factors'!P175*'7. Network costs'!$I$320</f>
        <v>0</v>
      </c>
      <c r="Q389" s="485">
        <f>'8. Routing factors'!Q175*'7. Network costs'!$I$321</f>
        <v>0</v>
      </c>
      <c r="R389" s="485">
        <f>'8. Routing factors'!R175*'7. Network costs'!$I$322</f>
        <v>0</v>
      </c>
      <c r="S389" s="485">
        <f>'8. Routing factors'!S175*'7. Network costs'!$I$323</f>
        <v>0</v>
      </c>
      <c r="T389" s="485">
        <f>'8. Routing factors'!T175*'7. Network costs'!$I$324</f>
        <v>0</v>
      </c>
      <c r="U389" s="485">
        <f>'8. Routing factors'!U175*'7. Network costs'!$I$325</f>
        <v>0</v>
      </c>
      <c r="V389" s="485">
        <f>'8. Routing factors'!V175*'7. Network costs'!$I$326</f>
        <v>0</v>
      </c>
      <c r="W389" s="485">
        <f>'8. Routing factors'!W175*'7. Network costs'!$I$327</f>
        <v>0</v>
      </c>
      <c r="X389" s="485">
        <f>'8. Routing factors'!X175*'7. Network costs'!$I$328</f>
        <v>0</v>
      </c>
      <c r="Y389" s="485">
        <f>'8. Routing factors'!Y175*'7. Network costs'!$I$329</f>
        <v>0</v>
      </c>
      <c r="Z389" s="485">
        <f>'8. Routing factors'!Z175*'7. Network costs'!$I$330</f>
        <v>0</v>
      </c>
      <c r="AA389" s="485">
        <f>'8. Routing factors'!AA175*'7. Network costs'!$I$331</f>
        <v>0</v>
      </c>
      <c r="AB389" s="485">
        <f>'8. Routing factors'!AB175*'7. Network costs'!$I$332</f>
        <v>0</v>
      </c>
      <c r="AC389" s="485">
        <f>'8. Routing factors'!AC175*'7. Network costs'!$I$333</f>
        <v>0</v>
      </c>
      <c r="AD389" s="485">
        <f>'8. Routing factors'!AD175*'7. Network costs'!$I$334</f>
        <v>0</v>
      </c>
      <c r="AE389" s="485">
        <f>'8. Routing factors'!AE175*'7. Network costs'!$I$335</f>
        <v>0</v>
      </c>
      <c r="AF389" s="485">
        <f>'8. Routing factors'!AF175*'7. Network costs'!$I$336</f>
        <v>0</v>
      </c>
      <c r="AG389" s="485">
        <f>'8. Routing factors'!AG175*'7. Network costs'!$I$337</f>
        <v>0</v>
      </c>
      <c r="AH389" s="485">
        <f>'8. Routing factors'!AH175*'7. Network costs'!$I$338</f>
        <v>0</v>
      </c>
      <c r="AI389" s="485">
        <f>'8. Routing factors'!AI175*'7. Network costs'!$I$339</f>
        <v>0</v>
      </c>
      <c r="AJ389" s="485">
        <f>'8. Routing factors'!AJ175*'7. Network costs'!$I$340</f>
        <v>0</v>
      </c>
      <c r="AK389" s="485">
        <f>'8. Routing factors'!AK175*'7. Network costs'!$I$341</f>
        <v>0</v>
      </c>
      <c r="AL389" s="485">
        <f>'8. Routing factors'!AL175*'7. Network costs'!$I$342</f>
        <v>0</v>
      </c>
      <c r="AM389" s="485">
        <f>'8. Routing factors'!AM175*'7. Network costs'!$I$343</f>
        <v>0</v>
      </c>
      <c r="AN389" s="485">
        <f>'8. Routing factors'!AN175*'7. Network costs'!$I$344</f>
        <v>0</v>
      </c>
      <c r="AO389" s="485">
        <f>'8. Routing factors'!AO175*'7. Network costs'!$I$345</f>
        <v>0</v>
      </c>
      <c r="AP389" s="485">
        <f>'8. Routing factors'!AP175*'7. Network costs'!$I$346</f>
        <v>0</v>
      </c>
      <c r="AQ389" s="485">
        <f>'8. Routing factors'!AQ175*'7. Network costs'!$I$347</f>
        <v>0</v>
      </c>
      <c r="AR389" s="485">
        <f>'8. Routing factors'!AR175*'7. Network costs'!$I$348</f>
        <v>0</v>
      </c>
      <c r="AS389" s="485">
        <f>'8. Routing factors'!AS175*'7. Network costs'!$I$349</f>
        <v>0</v>
      </c>
      <c r="AT389" s="485">
        <f>'8. Routing factors'!AT175*'7. Network costs'!$I$350</f>
        <v>0</v>
      </c>
      <c r="AU389" s="485">
        <f>'8. Routing factors'!AU175*'7. Network costs'!$I$351</f>
        <v>0</v>
      </c>
      <c r="AV389" s="485">
        <f>'8. Routing factors'!AV175*'7. Network costs'!$I$352</f>
        <v>0</v>
      </c>
      <c r="AW389" s="485">
        <f>'8. Routing factors'!AW175*'7. Network costs'!$I$353</f>
        <v>0</v>
      </c>
      <c r="AX389" s="485">
        <f>'8. Routing factors'!AX175*'7. Network costs'!$I$354</f>
        <v>0</v>
      </c>
      <c r="AY389" s="485">
        <f>'8. Routing factors'!AY175*'7. Network costs'!$I$355</f>
        <v>0</v>
      </c>
      <c r="AZ389" s="485">
        <f>'8. Routing factors'!AZ175*'7. Network costs'!$I$356</f>
        <v>0</v>
      </c>
      <c r="BA389" s="485">
        <f>'8. Routing factors'!BA175*'7. Network costs'!$I$357</f>
        <v>0</v>
      </c>
      <c r="BB389" s="485">
        <f>'8. Routing factors'!BB175*'7. Network costs'!$I$358</f>
        <v>0</v>
      </c>
      <c r="BC389" s="485">
        <f>'8. Routing factors'!BC175*'7. Network costs'!$I$359</f>
        <v>0</v>
      </c>
      <c r="BD389" s="485">
        <f>'8. Routing factors'!BD175*'7. Network costs'!$I$360</f>
        <v>0</v>
      </c>
      <c r="BE389" s="485">
        <f>'8. Routing factors'!BE175*'7. Network costs'!$I$361</f>
        <v>0</v>
      </c>
      <c r="BF389" s="485">
        <f>'8. Routing factors'!BF175*'7. Network costs'!$I$362</f>
        <v>0</v>
      </c>
      <c r="BG389" s="485">
        <f>'8. Routing factors'!BG175*'7. Network costs'!$I$363</f>
        <v>0</v>
      </c>
      <c r="BH389" s="245"/>
      <c r="BI389" s="351">
        <f t="shared" si="62"/>
        <v>0</v>
      </c>
      <c r="BJ389" s="486">
        <f>'2. Traffic'!I230</f>
        <v>0</v>
      </c>
      <c r="BK389" s="487" t="str">
        <f t="shared" si="63"/>
        <v/>
      </c>
    </row>
    <row r="390" spans="3:63">
      <c r="C390" s="256" t="str">
        <f t="shared" si="61"/>
        <v>S25</v>
      </c>
      <c r="D390" s="256" t="str">
        <f t="shared" si="61"/>
        <v>OTHER: complete as required</v>
      </c>
      <c r="E390" s="485">
        <f>'8. Routing factors'!E176*'7. Network costs'!$I$309</f>
        <v>0</v>
      </c>
      <c r="F390" s="485">
        <f>'8. Routing factors'!F176*'7. Network costs'!$I$310</f>
        <v>0</v>
      </c>
      <c r="G390" s="485">
        <f>'8. Routing factors'!G176*'7. Network costs'!$I$311</f>
        <v>0</v>
      </c>
      <c r="H390" s="485">
        <f>'8. Routing factors'!H176*'7. Network costs'!$I$312</f>
        <v>0</v>
      </c>
      <c r="I390" s="485">
        <f>'8. Routing factors'!I176*'7. Network costs'!$I$313</f>
        <v>0</v>
      </c>
      <c r="J390" s="485">
        <f>'8. Routing factors'!J176*'7. Network costs'!$I$314</f>
        <v>0</v>
      </c>
      <c r="K390" s="485">
        <f>'8. Routing factors'!K176*'7. Network costs'!$I$315</f>
        <v>0</v>
      </c>
      <c r="L390" s="485">
        <f>'8. Routing factors'!L176*'7. Network costs'!$I$316</f>
        <v>0</v>
      </c>
      <c r="M390" s="485">
        <f>'8. Routing factors'!M176*'7. Network costs'!$I$317</f>
        <v>0</v>
      </c>
      <c r="N390" s="485">
        <f>'8. Routing factors'!N176*'7. Network costs'!$I$318</f>
        <v>0</v>
      </c>
      <c r="O390" s="485">
        <f>'8. Routing factors'!O176*'7. Network costs'!$I$319</f>
        <v>0</v>
      </c>
      <c r="P390" s="485">
        <f>'8. Routing factors'!P176*'7. Network costs'!$I$320</f>
        <v>0</v>
      </c>
      <c r="Q390" s="485">
        <f>'8. Routing factors'!Q176*'7. Network costs'!$I$321</f>
        <v>0</v>
      </c>
      <c r="R390" s="485">
        <f>'8. Routing factors'!R176*'7. Network costs'!$I$322</f>
        <v>0</v>
      </c>
      <c r="S390" s="485">
        <f>'8. Routing factors'!S176*'7. Network costs'!$I$323</f>
        <v>0</v>
      </c>
      <c r="T390" s="485">
        <f>'8. Routing factors'!T176*'7. Network costs'!$I$324</f>
        <v>0</v>
      </c>
      <c r="U390" s="485">
        <f>'8. Routing factors'!U176*'7. Network costs'!$I$325</f>
        <v>0</v>
      </c>
      <c r="V390" s="485">
        <f>'8. Routing factors'!V176*'7. Network costs'!$I$326</f>
        <v>0</v>
      </c>
      <c r="W390" s="485">
        <f>'8. Routing factors'!W176*'7. Network costs'!$I$327</f>
        <v>0</v>
      </c>
      <c r="X390" s="485">
        <f>'8. Routing factors'!X176*'7. Network costs'!$I$328</f>
        <v>0</v>
      </c>
      <c r="Y390" s="485">
        <f>'8. Routing factors'!Y176*'7. Network costs'!$I$329</f>
        <v>0</v>
      </c>
      <c r="Z390" s="485">
        <f>'8. Routing factors'!Z176*'7. Network costs'!$I$330</f>
        <v>0</v>
      </c>
      <c r="AA390" s="485">
        <f>'8. Routing factors'!AA176*'7. Network costs'!$I$331</f>
        <v>0</v>
      </c>
      <c r="AB390" s="485">
        <f>'8. Routing factors'!AB176*'7. Network costs'!$I$332</f>
        <v>0</v>
      </c>
      <c r="AC390" s="485">
        <f>'8. Routing factors'!AC176*'7. Network costs'!$I$333</f>
        <v>0</v>
      </c>
      <c r="AD390" s="485">
        <f>'8. Routing factors'!AD176*'7. Network costs'!$I$334</f>
        <v>0</v>
      </c>
      <c r="AE390" s="485">
        <f>'8. Routing factors'!AE176*'7. Network costs'!$I$335</f>
        <v>0</v>
      </c>
      <c r="AF390" s="485">
        <f>'8. Routing factors'!AF176*'7. Network costs'!$I$336</f>
        <v>0</v>
      </c>
      <c r="AG390" s="485">
        <f>'8. Routing factors'!AG176*'7. Network costs'!$I$337</f>
        <v>0</v>
      </c>
      <c r="AH390" s="485">
        <f>'8. Routing factors'!AH176*'7. Network costs'!$I$338</f>
        <v>0</v>
      </c>
      <c r="AI390" s="485">
        <f>'8. Routing factors'!AI176*'7. Network costs'!$I$339</f>
        <v>0</v>
      </c>
      <c r="AJ390" s="485">
        <f>'8. Routing factors'!AJ176*'7. Network costs'!$I$340</f>
        <v>0</v>
      </c>
      <c r="AK390" s="485">
        <f>'8. Routing factors'!AK176*'7. Network costs'!$I$341</f>
        <v>0</v>
      </c>
      <c r="AL390" s="485">
        <f>'8. Routing factors'!AL176*'7. Network costs'!$I$342</f>
        <v>0</v>
      </c>
      <c r="AM390" s="485">
        <f>'8. Routing factors'!AM176*'7. Network costs'!$I$343</f>
        <v>0</v>
      </c>
      <c r="AN390" s="485">
        <f>'8. Routing factors'!AN176*'7. Network costs'!$I$344</f>
        <v>0</v>
      </c>
      <c r="AO390" s="485">
        <f>'8. Routing factors'!AO176*'7. Network costs'!$I$345</f>
        <v>0</v>
      </c>
      <c r="AP390" s="485">
        <f>'8. Routing factors'!AP176*'7. Network costs'!$I$346</f>
        <v>0</v>
      </c>
      <c r="AQ390" s="485">
        <f>'8. Routing factors'!AQ176*'7. Network costs'!$I$347</f>
        <v>0</v>
      </c>
      <c r="AR390" s="485">
        <f>'8. Routing factors'!AR176*'7. Network costs'!$I$348</f>
        <v>0</v>
      </c>
      <c r="AS390" s="485">
        <f>'8. Routing factors'!AS176*'7. Network costs'!$I$349</f>
        <v>0</v>
      </c>
      <c r="AT390" s="485">
        <f>'8. Routing factors'!AT176*'7. Network costs'!$I$350</f>
        <v>0</v>
      </c>
      <c r="AU390" s="485">
        <f>'8. Routing factors'!AU176*'7. Network costs'!$I$351</f>
        <v>0</v>
      </c>
      <c r="AV390" s="485">
        <f>'8. Routing factors'!AV176*'7. Network costs'!$I$352</f>
        <v>0</v>
      </c>
      <c r="AW390" s="485">
        <f>'8. Routing factors'!AW176*'7. Network costs'!$I$353</f>
        <v>0</v>
      </c>
      <c r="AX390" s="485">
        <f>'8. Routing factors'!AX176*'7. Network costs'!$I$354</f>
        <v>0</v>
      </c>
      <c r="AY390" s="485">
        <f>'8. Routing factors'!AY176*'7. Network costs'!$I$355</f>
        <v>0</v>
      </c>
      <c r="AZ390" s="485">
        <f>'8. Routing factors'!AZ176*'7. Network costs'!$I$356</f>
        <v>0</v>
      </c>
      <c r="BA390" s="485">
        <f>'8. Routing factors'!BA176*'7. Network costs'!$I$357</f>
        <v>0</v>
      </c>
      <c r="BB390" s="485">
        <f>'8. Routing factors'!BB176*'7. Network costs'!$I$358</f>
        <v>0</v>
      </c>
      <c r="BC390" s="485">
        <f>'8. Routing factors'!BC176*'7. Network costs'!$I$359</f>
        <v>0</v>
      </c>
      <c r="BD390" s="485">
        <f>'8. Routing factors'!BD176*'7. Network costs'!$I$360</f>
        <v>0</v>
      </c>
      <c r="BE390" s="485">
        <f>'8. Routing factors'!BE176*'7. Network costs'!$I$361</f>
        <v>0</v>
      </c>
      <c r="BF390" s="485">
        <f>'8. Routing factors'!BF176*'7. Network costs'!$I$362</f>
        <v>0</v>
      </c>
      <c r="BG390" s="485">
        <f>'8. Routing factors'!BG176*'7. Network costs'!$I$363</f>
        <v>0</v>
      </c>
      <c r="BH390" s="245"/>
      <c r="BI390" s="351">
        <f t="shared" si="62"/>
        <v>0</v>
      </c>
      <c r="BJ390" s="486">
        <f>'2. Traffic'!I231</f>
        <v>0</v>
      </c>
      <c r="BK390" s="487" t="str">
        <f t="shared" si="63"/>
        <v/>
      </c>
    </row>
    <row r="391" spans="3:63">
      <c r="C391" s="256" t="str">
        <f t="shared" si="61"/>
        <v>S26</v>
      </c>
      <c r="D391" s="256" t="str">
        <f t="shared" si="61"/>
        <v>OTHER: complete as required</v>
      </c>
      <c r="E391" s="485">
        <f>'8. Routing factors'!E177*'7. Network costs'!$I$309</f>
        <v>0</v>
      </c>
      <c r="F391" s="485">
        <f>'8. Routing factors'!F177*'7. Network costs'!$I$310</f>
        <v>0</v>
      </c>
      <c r="G391" s="485">
        <f>'8. Routing factors'!G177*'7. Network costs'!$I$311</f>
        <v>0</v>
      </c>
      <c r="H391" s="485">
        <f>'8. Routing factors'!H177*'7. Network costs'!$I$312</f>
        <v>0</v>
      </c>
      <c r="I391" s="485">
        <f>'8. Routing factors'!I177*'7. Network costs'!$I$313</f>
        <v>0</v>
      </c>
      <c r="J391" s="485">
        <f>'8. Routing factors'!J177*'7. Network costs'!$I$314</f>
        <v>0</v>
      </c>
      <c r="K391" s="485">
        <f>'8. Routing factors'!K177*'7. Network costs'!$I$315</f>
        <v>0</v>
      </c>
      <c r="L391" s="485">
        <f>'8. Routing factors'!L177*'7. Network costs'!$I$316</f>
        <v>0</v>
      </c>
      <c r="M391" s="485">
        <f>'8. Routing factors'!M177*'7. Network costs'!$I$317</f>
        <v>0</v>
      </c>
      <c r="N391" s="485">
        <f>'8. Routing factors'!N177*'7. Network costs'!$I$318</f>
        <v>0</v>
      </c>
      <c r="O391" s="485">
        <f>'8. Routing factors'!O177*'7. Network costs'!$I$319</f>
        <v>0</v>
      </c>
      <c r="P391" s="485">
        <f>'8. Routing factors'!P177*'7. Network costs'!$I$320</f>
        <v>0</v>
      </c>
      <c r="Q391" s="485">
        <f>'8. Routing factors'!Q177*'7. Network costs'!$I$321</f>
        <v>0</v>
      </c>
      <c r="R391" s="485">
        <f>'8. Routing factors'!R177*'7. Network costs'!$I$322</f>
        <v>0</v>
      </c>
      <c r="S391" s="485">
        <f>'8. Routing factors'!S177*'7. Network costs'!$I$323</f>
        <v>0</v>
      </c>
      <c r="T391" s="485">
        <f>'8. Routing factors'!T177*'7. Network costs'!$I$324</f>
        <v>0</v>
      </c>
      <c r="U391" s="485">
        <f>'8. Routing factors'!U177*'7. Network costs'!$I$325</f>
        <v>0</v>
      </c>
      <c r="V391" s="485">
        <f>'8. Routing factors'!V177*'7. Network costs'!$I$326</f>
        <v>0</v>
      </c>
      <c r="W391" s="485">
        <f>'8. Routing factors'!W177*'7. Network costs'!$I$327</f>
        <v>0</v>
      </c>
      <c r="X391" s="485">
        <f>'8. Routing factors'!X177*'7. Network costs'!$I$328</f>
        <v>0</v>
      </c>
      <c r="Y391" s="485">
        <f>'8. Routing factors'!Y177*'7. Network costs'!$I$329</f>
        <v>0</v>
      </c>
      <c r="Z391" s="485">
        <f>'8. Routing factors'!Z177*'7. Network costs'!$I$330</f>
        <v>0</v>
      </c>
      <c r="AA391" s="485">
        <f>'8. Routing factors'!AA177*'7. Network costs'!$I$331</f>
        <v>0</v>
      </c>
      <c r="AB391" s="485">
        <f>'8. Routing factors'!AB177*'7. Network costs'!$I$332</f>
        <v>0</v>
      </c>
      <c r="AC391" s="485">
        <f>'8. Routing factors'!AC177*'7. Network costs'!$I$333</f>
        <v>0</v>
      </c>
      <c r="AD391" s="485">
        <f>'8. Routing factors'!AD177*'7. Network costs'!$I$334</f>
        <v>0</v>
      </c>
      <c r="AE391" s="485">
        <f>'8. Routing factors'!AE177*'7. Network costs'!$I$335</f>
        <v>0</v>
      </c>
      <c r="AF391" s="485">
        <f>'8. Routing factors'!AF177*'7. Network costs'!$I$336</f>
        <v>0</v>
      </c>
      <c r="AG391" s="485">
        <f>'8. Routing factors'!AG177*'7. Network costs'!$I$337</f>
        <v>0</v>
      </c>
      <c r="AH391" s="485">
        <f>'8. Routing factors'!AH177*'7. Network costs'!$I$338</f>
        <v>0</v>
      </c>
      <c r="AI391" s="485">
        <f>'8. Routing factors'!AI177*'7. Network costs'!$I$339</f>
        <v>0</v>
      </c>
      <c r="AJ391" s="485">
        <f>'8. Routing factors'!AJ177*'7. Network costs'!$I$340</f>
        <v>0</v>
      </c>
      <c r="AK391" s="485">
        <f>'8. Routing factors'!AK177*'7. Network costs'!$I$341</f>
        <v>0</v>
      </c>
      <c r="AL391" s="485">
        <f>'8. Routing factors'!AL177*'7. Network costs'!$I$342</f>
        <v>0</v>
      </c>
      <c r="AM391" s="485">
        <f>'8. Routing factors'!AM177*'7. Network costs'!$I$343</f>
        <v>0</v>
      </c>
      <c r="AN391" s="485">
        <f>'8. Routing factors'!AN177*'7. Network costs'!$I$344</f>
        <v>0</v>
      </c>
      <c r="AO391" s="485">
        <f>'8. Routing factors'!AO177*'7. Network costs'!$I$345</f>
        <v>0</v>
      </c>
      <c r="AP391" s="485">
        <f>'8. Routing factors'!AP177*'7. Network costs'!$I$346</f>
        <v>0</v>
      </c>
      <c r="AQ391" s="485">
        <f>'8. Routing factors'!AQ177*'7. Network costs'!$I$347</f>
        <v>0</v>
      </c>
      <c r="AR391" s="485">
        <f>'8. Routing factors'!AR177*'7. Network costs'!$I$348</f>
        <v>0</v>
      </c>
      <c r="AS391" s="485">
        <f>'8. Routing factors'!AS177*'7. Network costs'!$I$349</f>
        <v>0</v>
      </c>
      <c r="AT391" s="485">
        <f>'8. Routing factors'!AT177*'7. Network costs'!$I$350</f>
        <v>0</v>
      </c>
      <c r="AU391" s="485">
        <f>'8. Routing factors'!AU177*'7. Network costs'!$I$351</f>
        <v>0</v>
      </c>
      <c r="AV391" s="485">
        <f>'8. Routing factors'!AV177*'7. Network costs'!$I$352</f>
        <v>0</v>
      </c>
      <c r="AW391" s="485">
        <f>'8. Routing factors'!AW177*'7. Network costs'!$I$353</f>
        <v>0</v>
      </c>
      <c r="AX391" s="485">
        <f>'8. Routing factors'!AX177*'7. Network costs'!$I$354</f>
        <v>0</v>
      </c>
      <c r="AY391" s="485">
        <f>'8. Routing factors'!AY177*'7. Network costs'!$I$355</f>
        <v>0</v>
      </c>
      <c r="AZ391" s="485">
        <f>'8. Routing factors'!AZ177*'7. Network costs'!$I$356</f>
        <v>0</v>
      </c>
      <c r="BA391" s="485">
        <f>'8. Routing factors'!BA177*'7. Network costs'!$I$357</f>
        <v>0</v>
      </c>
      <c r="BB391" s="485">
        <f>'8. Routing factors'!BB177*'7. Network costs'!$I$358</f>
        <v>0</v>
      </c>
      <c r="BC391" s="485">
        <f>'8. Routing factors'!BC177*'7. Network costs'!$I$359</f>
        <v>0</v>
      </c>
      <c r="BD391" s="485">
        <f>'8. Routing factors'!BD177*'7. Network costs'!$I$360</f>
        <v>0</v>
      </c>
      <c r="BE391" s="485">
        <f>'8. Routing factors'!BE177*'7. Network costs'!$I$361</f>
        <v>0</v>
      </c>
      <c r="BF391" s="485">
        <f>'8. Routing factors'!BF177*'7. Network costs'!$I$362</f>
        <v>0</v>
      </c>
      <c r="BG391" s="485">
        <f>'8. Routing factors'!BG177*'7. Network costs'!$I$363</f>
        <v>0</v>
      </c>
      <c r="BH391" s="245"/>
      <c r="BI391" s="351">
        <f t="shared" si="62"/>
        <v>0</v>
      </c>
      <c r="BJ391" s="486">
        <f>'2. Traffic'!I232</f>
        <v>0</v>
      </c>
      <c r="BK391" s="487" t="str">
        <f t="shared" si="63"/>
        <v/>
      </c>
    </row>
    <row r="392" spans="3:63">
      <c r="C392" s="256" t="str">
        <f t="shared" si="61"/>
        <v>S27</v>
      </c>
      <c r="D392" s="256" t="str">
        <f t="shared" si="61"/>
        <v>OTHER: complete as required</v>
      </c>
      <c r="E392" s="485">
        <f>'8. Routing factors'!E178*'7. Network costs'!$I$309</f>
        <v>0</v>
      </c>
      <c r="F392" s="485">
        <f>'8. Routing factors'!F178*'7. Network costs'!$I$310</f>
        <v>0</v>
      </c>
      <c r="G392" s="485">
        <f>'8. Routing factors'!G178*'7. Network costs'!$I$311</f>
        <v>0</v>
      </c>
      <c r="H392" s="485">
        <f>'8. Routing factors'!H178*'7. Network costs'!$I$312</f>
        <v>0</v>
      </c>
      <c r="I392" s="485">
        <f>'8. Routing factors'!I178*'7. Network costs'!$I$313</f>
        <v>0</v>
      </c>
      <c r="J392" s="485">
        <f>'8. Routing factors'!J178*'7. Network costs'!$I$314</f>
        <v>0</v>
      </c>
      <c r="K392" s="485">
        <f>'8. Routing factors'!K178*'7. Network costs'!$I$315</f>
        <v>0</v>
      </c>
      <c r="L392" s="485">
        <f>'8. Routing factors'!L178*'7. Network costs'!$I$316</f>
        <v>0</v>
      </c>
      <c r="M392" s="485">
        <f>'8. Routing factors'!M178*'7. Network costs'!$I$317</f>
        <v>0</v>
      </c>
      <c r="N392" s="485">
        <f>'8. Routing factors'!N178*'7. Network costs'!$I$318</f>
        <v>0</v>
      </c>
      <c r="O392" s="485">
        <f>'8. Routing factors'!O178*'7. Network costs'!$I$319</f>
        <v>0</v>
      </c>
      <c r="P392" s="485">
        <f>'8. Routing factors'!P178*'7. Network costs'!$I$320</f>
        <v>0</v>
      </c>
      <c r="Q392" s="485">
        <f>'8. Routing factors'!Q178*'7. Network costs'!$I$321</f>
        <v>0</v>
      </c>
      <c r="R392" s="485">
        <f>'8. Routing factors'!R178*'7. Network costs'!$I$322</f>
        <v>0</v>
      </c>
      <c r="S392" s="485">
        <f>'8. Routing factors'!S178*'7. Network costs'!$I$323</f>
        <v>0</v>
      </c>
      <c r="T392" s="485">
        <f>'8. Routing factors'!T178*'7. Network costs'!$I$324</f>
        <v>0</v>
      </c>
      <c r="U392" s="485">
        <f>'8. Routing factors'!U178*'7. Network costs'!$I$325</f>
        <v>0</v>
      </c>
      <c r="V392" s="485">
        <f>'8. Routing factors'!V178*'7. Network costs'!$I$326</f>
        <v>0</v>
      </c>
      <c r="W392" s="485">
        <f>'8. Routing factors'!W178*'7. Network costs'!$I$327</f>
        <v>0</v>
      </c>
      <c r="X392" s="485">
        <f>'8. Routing factors'!X178*'7. Network costs'!$I$328</f>
        <v>0</v>
      </c>
      <c r="Y392" s="485">
        <f>'8. Routing factors'!Y178*'7. Network costs'!$I$329</f>
        <v>0</v>
      </c>
      <c r="Z392" s="485">
        <f>'8. Routing factors'!Z178*'7. Network costs'!$I$330</f>
        <v>0</v>
      </c>
      <c r="AA392" s="485">
        <f>'8. Routing factors'!AA178*'7. Network costs'!$I$331</f>
        <v>0</v>
      </c>
      <c r="AB392" s="485">
        <f>'8. Routing factors'!AB178*'7. Network costs'!$I$332</f>
        <v>0</v>
      </c>
      <c r="AC392" s="485">
        <f>'8. Routing factors'!AC178*'7. Network costs'!$I$333</f>
        <v>0</v>
      </c>
      <c r="AD392" s="485">
        <f>'8. Routing factors'!AD178*'7. Network costs'!$I$334</f>
        <v>0</v>
      </c>
      <c r="AE392" s="485">
        <f>'8. Routing factors'!AE178*'7. Network costs'!$I$335</f>
        <v>0</v>
      </c>
      <c r="AF392" s="485">
        <f>'8. Routing factors'!AF178*'7. Network costs'!$I$336</f>
        <v>0</v>
      </c>
      <c r="AG392" s="485">
        <f>'8. Routing factors'!AG178*'7. Network costs'!$I$337</f>
        <v>0</v>
      </c>
      <c r="AH392" s="485">
        <f>'8. Routing factors'!AH178*'7. Network costs'!$I$338</f>
        <v>0</v>
      </c>
      <c r="AI392" s="485">
        <f>'8. Routing factors'!AI178*'7. Network costs'!$I$339</f>
        <v>0</v>
      </c>
      <c r="AJ392" s="485">
        <f>'8. Routing factors'!AJ178*'7. Network costs'!$I$340</f>
        <v>0</v>
      </c>
      <c r="AK392" s="485">
        <f>'8. Routing factors'!AK178*'7. Network costs'!$I$341</f>
        <v>0</v>
      </c>
      <c r="AL392" s="485">
        <f>'8. Routing factors'!AL178*'7. Network costs'!$I$342</f>
        <v>0</v>
      </c>
      <c r="AM392" s="485">
        <f>'8. Routing factors'!AM178*'7. Network costs'!$I$343</f>
        <v>0</v>
      </c>
      <c r="AN392" s="485">
        <f>'8. Routing factors'!AN178*'7. Network costs'!$I$344</f>
        <v>0</v>
      </c>
      <c r="AO392" s="485">
        <f>'8. Routing factors'!AO178*'7. Network costs'!$I$345</f>
        <v>0</v>
      </c>
      <c r="AP392" s="485">
        <f>'8. Routing factors'!AP178*'7. Network costs'!$I$346</f>
        <v>0</v>
      </c>
      <c r="AQ392" s="485">
        <f>'8. Routing factors'!AQ178*'7. Network costs'!$I$347</f>
        <v>0</v>
      </c>
      <c r="AR392" s="485">
        <f>'8. Routing factors'!AR178*'7. Network costs'!$I$348</f>
        <v>0</v>
      </c>
      <c r="AS392" s="485">
        <f>'8. Routing factors'!AS178*'7. Network costs'!$I$349</f>
        <v>0</v>
      </c>
      <c r="AT392" s="485">
        <f>'8. Routing factors'!AT178*'7. Network costs'!$I$350</f>
        <v>0</v>
      </c>
      <c r="AU392" s="485">
        <f>'8. Routing factors'!AU178*'7. Network costs'!$I$351</f>
        <v>0</v>
      </c>
      <c r="AV392" s="485">
        <f>'8. Routing factors'!AV178*'7. Network costs'!$I$352</f>
        <v>0</v>
      </c>
      <c r="AW392" s="485">
        <f>'8. Routing factors'!AW178*'7. Network costs'!$I$353</f>
        <v>0</v>
      </c>
      <c r="AX392" s="485">
        <f>'8. Routing factors'!AX178*'7. Network costs'!$I$354</f>
        <v>0</v>
      </c>
      <c r="AY392" s="485">
        <f>'8. Routing factors'!AY178*'7. Network costs'!$I$355</f>
        <v>0</v>
      </c>
      <c r="AZ392" s="485">
        <f>'8. Routing factors'!AZ178*'7. Network costs'!$I$356</f>
        <v>0</v>
      </c>
      <c r="BA392" s="485">
        <f>'8. Routing factors'!BA178*'7. Network costs'!$I$357</f>
        <v>0</v>
      </c>
      <c r="BB392" s="485">
        <f>'8. Routing factors'!BB178*'7. Network costs'!$I$358</f>
        <v>0</v>
      </c>
      <c r="BC392" s="485">
        <f>'8. Routing factors'!BC178*'7. Network costs'!$I$359</f>
        <v>0</v>
      </c>
      <c r="BD392" s="485">
        <f>'8. Routing factors'!BD178*'7. Network costs'!$I$360</f>
        <v>0</v>
      </c>
      <c r="BE392" s="485">
        <f>'8. Routing factors'!BE178*'7. Network costs'!$I$361</f>
        <v>0</v>
      </c>
      <c r="BF392" s="485">
        <f>'8. Routing factors'!BF178*'7. Network costs'!$I$362</f>
        <v>0</v>
      </c>
      <c r="BG392" s="485">
        <f>'8. Routing factors'!BG178*'7. Network costs'!$I$363</f>
        <v>0</v>
      </c>
      <c r="BH392" s="245"/>
      <c r="BI392" s="351">
        <f t="shared" si="62"/>
        <v>0</v>
      </c>
      <c r="BJ392" s="486">
        <f>'2. Traffic'!I233</f>
        <v>0</v>
      </c>
      <c r="BK392" s="487" t="str">
        <f t="shared" si="63"/>
        <v/>
      </c>
    </row>
    <row r="393" spans="3:63">
      <c r="C393" s="256" t="str">
        <f t="shared" si="61"/>
        <v>S28</v>
      </c>
      <c r="D393" s="256" t="str">
        <f t="shared" si="61"/>
        <v>OTHER: complete as required</v>
      </c>
      <c r="E393" s="485">
        <f>'8. Routing factors'!E179*'7. Network costs'!$I$309</f>
        <v>0</v>
      </c>
      <c r="F393" s="485">
        <f>'8. Routing factors'!F179*'7. Network costs'!$I$310</f>
        <v>0</v>
      </c>
      <c r="G393" s="485">
        <f>'8. Routing factors'!G179*'7. Network costs'!$I$311</f>
        <v>0</v>
      </c>
      <c r="H393" s="485">
        <f>'8. Routing factors'!H179*'7. Network costs'!$I$312</f>
        <v>0</v>
      </c>
      <c r="I393" s="485">
        <f>'8. Routing factors'!I179*'7. Network costs'!$I$313</f>
        <v>0</v>
      </c>
      <c r="J393" s="485">
        <f>'8. Routing factors'!J179*'7. Network costs'!$I$314</f>
        <v>0</v>
      </c>
      <c r="K393" s="485">
        <f>'8. Routing factors'!K179*'7. Network costs'!$I$315</f>
        <v>0</v>
      </c>
      <c r="L393" s="485">
        <f>'8. Routing factors'!L179*'7. Network costs'!$I$316</f>
        <v>0</v>
      </c>
      <c r="M393" s="485">
        <f>'8. Routing factors'!M179*'7. Network costs'!$I$317</f>
        <v>0</v>
      </c>
      <c r="N393" s="485">
        <f>'8. Routing factors'!N179*'7. Network costs'!$I$318</f>
        <v>0</v>
      </c>
      <c r="O393" s="485">
        <f>'8. Routing factors'!O179*'7. Network costs'!$I$319</f>
        <v>0</v>
      </c>
      <c r="P393" s="485">
        <f>'8. Routing factors'!P179*'7. Network costs'!$I$320</f>
        <v>0</v>
      </c>
      <c r="Q393" s="485">
        <f>'8. Routing factors'!Q179*'7. Network costs'!$I$321</f>
        <v>0</v>
      </c>
      <c r="R393" s="485">
        <f>'8. Routing factors'!R179*'7. Network costs'!$I$322</f>
        <v>0</v>
      </c>
      <c r="S393" s="485">
        <f>'8. Routing factors'!S179*'7. Network costs'!$I$323</f>
        <v>0</v>
      </c>
      <c r="T393" s="485">
        <f>'8. Routing factors'!T179*'7. Network costs'!$I$324</f>
        <v>0</v>
      </c>
      <c r="U393" s="485">
        <f>'8. Routing factors'!U179*'7. Network costs'!$I$325</f>
        <v>0</v>
      </c>
      <c r="V393" s="485">
        <f>'8. Routing factors'!V179*'7. Network costs'!$I$326</f>
        <v>0</v>
      </c>
      <c r="W393" s="485">
        <f>'8. Routing factors'!W179*'7. Network costs'!$I$327</f>
        <v>0</v>
      </c>
      <c r="X393" s="485">
        <f>'8. Routing factors'!X179*'7. Network costs'!$I$328</f>
        <v>0</v>
      </c>
      <c r="Y393" s="485">
        <f>'8. Routing factors'!Y179*'7. Network costs'!$I$329</f>
        <v>0</v>
      </c>
      <c r="Z393" s="485">
        <f>'8. Routing factors'!Z179*'7. Network costs'!$I$330</f>
        <v>0</v>
      </c>
      <c r="AA393" s="485">
        <f>'8. Routing factors'!AA179*'7. Network costs'!$I$331</f>
        <v>0</v>
      </c>
      <c r="AB393" s="485">
        <f>'8. Routing factors'!AB179*'7. Network costs'!$I$332</f>
        <v>0</v>
      </c>
      <c r="AC393" s="485">
        <f>'8. Routing factors'!AC179*'7. Network costs'!$I$333</f>
        <v>0</v>
      </c>
      <c r="AD393" s="485">
        <f>'8. Routing factors'!AD179*'7. Network costs'!$I$334</f>
        <v>0</v>
      </c>
      <c r="AE393" s="485">
        <f>'8. Routing factors'!AE179*'7. Network costs'!$I$335</f>
        <v>0</v>
      </c>
      <c r="AF393" s="485">
        <f>'8. Routing factors'!AF179*'7. Network costs'!$I$336</f>
        <v>0</v>
      </c>
      <c r="AG393" s="485">
        <f>'8. Routing factors'!AG179*'7. Network costs'!$I$337</f>
        <v>0</v>
      </c>
      <c r="AH393" s="485">
        <f>'8. Routing factors'!AH179*'7. Network costs'!$I$338</f>
        <v>0</v>
      </c>
      <c r="AI393" s="485">
        <f>'8. Routing factors'!AI179*'7. Network costs'!$I$339</f>
        <v>0</v>
      </c>
      <c r="AJ393" s="485">
        <f>'8. Routing factors'!AJ179*'7. Network costs'!$I$340</f>
        <v>0</v>
      </c>
      <c r="AK393" s="485">
        <f>'8. Routing factors'!AK179*'7. Network costs'!$I$341</f>
        <v>0</v>
      </c>
      <c r="AL393" s="485">
        <f>'8. Routing factors'!AL179*'7. Network costs'!$I$342</f>
        <v>0</v>
      </c>
      <c r="AM393" s="485">
        <f>'8. Routing factors'!AM179*'7. Network costs'!$I$343</f>
        <v>0</v>
      </c>
      <c r="AN393" s="485">
        <f>'8. Routing factors'!AN179*'7. Network costs'!$I$344</f>
        <v>0</v>
      </c>
      <c r="AO393" s="485">
        <f>'8. Routing factors'!AO179*'7. Network costs'!$I$345</f>
        <v>0</v>
      </c>
      <c r="AP393" s="485">
        <f>'8. Routing factors'!AP179*'7. Network costs'!$I$346</f>
        <v>0</v>
      </c>
      <c r="AQ393" s="485">
        <f>'8. Routing factors'!AQ179*'7. Network costs'!$I$347</f>
        <v>0</v>
      </c>
      <c r="AR393" s="485">
        <f>'8. Routing factors'!AR179*'7. Network costs'!$I$348</f>
        <v>0</v>
      </c>
      <c r="AS393" s="485">
        <f>'8. Routing factors'!AS179*'7. Network costs'!$I$349</f>
        <v>0</v>
      </c>
      <c r="AT393" s="485">
        <f>'8. Routing factors'!AT179*'7. Network costs'!$I$350</f>
        <v>0</v>
      </c>
      <c r="AU393" s="485">
        <f>'8. Routing factors'!AU179*'7. Network costs'!$I$351</f>
        <v>0</v>
      </c>
      <c r="AV393" s="485">
        <f>'8. Routing factors'!AV179*'7. Network costs'!$I$352</f>
        <v>0</v>
      </c>
      <c r="AW393" s="485">
        <f>'8. Routing factors'!AW179*'7. Network costs'!$I$353</f>
        <v>0</v>
      </c>
      <c r="AX393" s="485">
        <f>'8. Routing factors'!AX179*'7. Network costs'!$I$354</f>
        <v>0</v>
      </c>
      <c r="AY393" s="485">
        <f>'8. Routing factors'!AY179*'7. Network costs'!$I$355</f>
        <v>0</v>
      </c>
      <c r="AZ393" s="485">
        <f>'8. Routing factors'!AZ179*'7. Network costs'!$I$356</f>
        <v>0</v>
      </c>
      <c r="BA393" s="485">
        <f>'8. Routing factors'!BA179*'7. Network costs'!$I$357</f>
        <v>0</v>
      </c>
      <c r="BB393" s="485">
        <f>'8. Routing factors'!BB179*'7. Network costs'!$I$358</f>
        <v>0</v>
      </c>
      <c r="BC393" s="485">
        <f>'8. Routing factors'!BC179*'7. Network costs'!$I$359</f>
        <v>0</v>
      </c>
      <c r="BD393" s="485">
        <f>'8. Routing factors'!BD179*'7. Network costs'!$I$360</f>
        <v>0</v>
      </c>
      <c r="BE393" s="485">
        <f>'8. Routing factors'!BE179*'7. Network costs'!$I$361</f>
        <v>0</v>
      </c>
      <c r="BF393" s="485">
        <f>'8. Routing factors'!BF179*'7. Network costs'!$I$362</f>
        <v>0</v>
      </c>
      <c r="BG393" s="485">
        <f>'8. Routing factors'!BG179*'7. Network costs'!$I$363</f>
        <v>0</v>
      </c>
      <c r="BH393" s="245"/>
      <c r="BI393" s="351">
        <f t="shared" si="62"/>
        <v>0</v>
      </c>
      <c r="BJ393" s="486">
        <f>'2. Traffic'!I234</f>
        <v>0</v>
      </c>
      <c r="BK393" s="487" t="str">
        <f t="shared" si="63"/>
        <v/>
      </c>
    </row>
    <row r="394" spans="3:63">
      <c r="C394" s="256" t="str">
        <f t="shared" si="61"/>
        <v>S29</v>
      </c>
      <c r="D394" s="256" t="str">
        <f t="shared" si="61"/>
        <v>OTHER: complete as required</v>
      </c>
      <c r="E394" s="485">
        <f>'8. Routing factors'!E180*'7. Network costs'!$I$309</f>
        <v>0</v>
      </c>
      <c r="F394" s="485">
        <f>'8. Routing factors'!F180*'7. Network costs'!$I$310</f>
        <v>0</v>
      </c>
      <c r="G394" s="485">
        <f>'8. Routing factors'!G180*'7. Network costs'!$I$311</f>
        <v>0</v>
      </c>
      <c r="H394" s="485">
        <f>'8. Routing factors'!H180*'7. Network costs'!$I$312</f>
        <v>0</v>
      </c>
      <c r="I394" s="485">
        <f>'8. Routing factors'!I180*'7. Network costs'!$I$313</f>
        <v>0</v>
      </c>
      <c r="J394" s="485">
        <f>'8. Routing factors'!J180*'7. Network costs'!$I$314</f>
        <v>0</v>
      </c>
      <c r="K394" s="485">
        <f>'8. Routing factors'!K180*'7. Network costs'!$I$315</f>
        <v>0</v>
      </c>
      <c r="L394" s="485">
        <f>'8. Routing factors'!L180*'7. Network costs'!$I$316</f>
        <v>0</v>
      </c>
      <c r="M394" s="485">
        <f>'8. Routing factors'!M180*'7. Network costs'!$I$317</f>
        <v>0</v>
      </c>
      <c r="N394" s="485">
        <f>'8. Routing factors'!N180*'7. Network costs'!$I$318</f>
        <v>0</v>
      </c>
      <c r="O394" s="485">
        <f>'8. Routing factors'!O180*'7. Network costs'!$I$319</f>
        <v>0</v>
      </c>
      <c r="P394" s="485">
        <f>'8. Routing factors'!P180*'7. Network costs'!$I$320</f>
        <v>0</v>
      </c>
      <c r="Q394" s="485">
        <f>'8. Routing factors'!Q180*'7. Network costs'!$I$321</f>
        <v>0</v>
      </c>
      <c r="R394" s="485">
        <f>'8. Routing factors'!R180*'7. Network costs'!$I$322</f>
        <v>0</v>
      </c>
      <c r="S394" s="485">
        <f>'8. Routing factors'!S180*'7. Network costs'!$I$323</f>
        <v>0</v>
      </c>
      <c r="T394" s="485">
        <f>'8. Routing factors'!T180*'7. Network costs'!$I$324</f>
        <v>0</v>
      </c>
      <c r="U394" s="485">
        <f>'8. Routing factors'!U180*'7. Network costs'!$I$325</f>
        <v>0</v>
      </c>
      <c r="V394" s="485">
        <f>'8. Routing factors'!V180*'7. Network costs'!$I$326</f>
        <v>0</v>
      </c>
      <c r="W394" s="485">
        <f>'8. Routing factors'!W180*'7. Network costs'!$I$327</f>
        <v>0</v>
      </c>
      <c r="X394" s="485">
        <f>'8. Routing factors'!X180*'7. Network costs'!$I$328</f>
        <v>0</v>
      </c>
      <c r="Y394" s="485">
        <f>'8. Routing factors'!Y180*'7. Network costs'!$I$329</f>
        <v>0</v>
      </c>
      <c r="Z394" s="485">
        <f>'8. Routing factors'!Z180*'7. Network costs'!$I$330</f>
        <v>0</v>
      </c>
      <c r="AA394" s="485">
        <f>'8. Routing factors'!AA180*'7. Network costs'!$I$331</f>
        <v>0</v>
      </c>
      <c r="AB394" s="485">
        <f>'8. Routing factors'!AB180*'7. Network costs'!$I$332</f>
        <v>0</v>
      </c>
      <c r="AC394" s="485">
        <f>'8. Routing factors'!AC180*'7. Network costs'!$I$333</f>
        <v>0</v>
      </c>
      <c r="AD394" s="485">
        <f>'8. Routing factors'!AD180*'7. Network costs'!$I$334</f>
        <v>0</v>
      </c>
      <c r="AE394" s="485">
        <f>'8. Routing factors'!AE180*'7. Network costs'!$I$335</f>
        <v>0</v>
      </c>
      <c r="AF394" s="485">
        <f>'8. Routing factors'!AF180*'7. Network costs'!$I$336</f>
        <v>0</v>
      </c>
      <c r="AG394" s="485">
        <f>'8. Routing factors'!AG180*'7. Network costs'!$I$337</f>
        <v>0</v>
      </c>
      <c r="AH394" s="485">
        <f>'8. Routing factors'!AH180*'7. Network costs'!$I$338</f>
        <v>0</v>
      </c>
      <c r="AI394" s="485">
        <f>'8. Routing factors'!AI180*'7. Network costs'!$I$339</f>
        <v>0</v>
      </c>
      <c r="AJ394" s="485">
        <f>'8. Routing factors'!AJ180*'7. Network costs'!$I$340</f>
        <v>0</v>
      </c>
      <c r="AK394" s="485">
        <f>'8. Routing factors'!AK180*'7. Network costs'!$I$341</f>
        <v>0</v>
      </c>
      <c r="AL394" s="485">
        <f>'8. Routing factors'!AL180*'7. Network costs'!$I$342</f>
        <v>0</v>
      </c>
      <c r="AM394" s="485">
        <f>'8. Routing factors'!AM180*'7. Network costs'!$I$343</f>
        <v>0</v>
      </c>
      <c r="AN394" s="485">
        <f>'8. Routing factors'!AN180*'7. Network costs'!$I$344</f>
        <v>0</v>
      </c>
      <c r="AO394" s="485">
        <f>'8. Routing factors'!AO180*'7. Network costs'!$I$345</f>
        <v>0</v>
      </c>
      <c r="AP394" s="485">
        <f>'8. Routing factors'!AP180*'7. Network costs'!$I$346</f>
        <v>0</v>
      </c>
      <c r="AQ394" s="485">
        <f>'8. Routing factors'!AQ180*'7. Network costs'!$I$347</f>
        <v>0</v>
      </c>
      <c r="AR394" s="485">
        <f>'8. Routing factors'!AR180*'7. Network costs'!$I$348</f>
        <v>0</v>
      </c>
      <c r="AS394" s="485">
        <f>'8. Routing factors'!AS180*'7. Network costs'!$I$349</f>
        <v>0</v>
      </c>
      <c r="AT394" s="485">
        <f>'8. Routing factors'!AT180*'7. Network costs'!$I$350</f>
        <v>0</v>
      </c>
      <c r="AU394" s="485">
        <f>'8. Routing factors'!AU180*'7. Network costs'!$I$351</f>
        <v>0</v>
      </c>
      <c r="AV394" s="485">
        <f>'8. Routing factors'!AV180*'7. Network costs'!$I$352</f>
        <v>0</v>
      </c>
      <c r="AW394" s="485">
        <f>'8. Routing factors'!AW180*'7. Network costs'!$I$353</f>
        <v>0</v>
      </c>
      <c r="AX394" s="485">
        <f>'8. Routing factors'!AX180*'7. Network costs'!$I$354</f>
        <v>0</v>
      </c>
      <c r="AY394" s="485">
        <f>'8. Routing factors'!AY180*'7. Network costs'!$I$355</f>
        <v>0</v>
      </c>
      <c r="AZ394" s="485">
        <f>'8. Routing factors'!AZ180*'7. Network costs'!$I$356</f>
        <v>0</v>
      </c>
      <c r="BA394" s="485">
        <f>'8. Routing factors'!BA180*'7. Network costs'!$I$357</f>
        <v>0</v>
      </c>
      <c r="BB394" s="485">
        <f>'8. Routing factors'!BB180*'7. Network costs'!$I$358</f>
        <v>0</v>
      </c>
      <c r="BC394" s="485">
        <f>'8. Routing factors'!BC180*'7. Network costs'!$I$359</f>
        <v>0</v>
      </c>
      <c r="BD394" s="485">
        <f>'8. Routing factors'!BD180*'7. Network costs'!$I$360</f>
        <v>0</v>
      </c>
      <c r="BE394" s="485">
        <f>'8. Routing factors'!BE180*'7. Network costs'!$I$361</f>
        <v>0</v>
      </c>
      <c r="BF394" s="485">
        <f>'8. Routing factors'!BF180*'7. Network costs'!$I$362</f>
        <v>0</v>
      </c>
      <c r="BG394" s="485">
        <f>'8. Routing factors'!BG180*'7. Network costs'!$I$363</f>
        <v>0</v>
      </c>
      <c r="BH394" s="245"/>
      <c r="BI394" s="351">
        <f t="shared" si="62"/>
        <v>0</v>
      </c>
      <c r="BJ394" s="486">
        <f>'2. Traffic'!I235</f>
        <v>0</v>
      </c>
      <c r="BK394" s="487" t="str">
        <f t="shared" si="63"/>
        <v/>
      </c>
    </row>
    <row r="395" spans="3:63">
      <c r="C395" s="256" t="str">
        <f t="shared" si="61"/>
        <v>S30</v>
      </c>
      <c r="D395" s="256" t="str">
        <f t="shared" si="61"/>
        <v>OTHER: complete as required</v>
      </c>
      <c r="E395" s="485">
        <f>'8. Routing factors'!E181*'7. Network costs'!$I$309</f>
        <v>0</v>
      </c>
      <c r="F395" s="485">
        <f>'8. Routing factors'!F181*'7. Network costs'!$I$310</f>
        <v>0</v>
      </c>
      <c r="G395" s="485">
        <f>'8. Routing factors'!G181*'7. Network costs'!$I$311</f>
        <v>0</v>
      </c>
      <c r="H395" s="485">
        <f>'8. Routing factors'!H181*'7. Network costs'!$I$312</f>
        <v>0</v>
      </c>
      <c r="I395" s="485">
        <f>'8. Routing factors'!I181*'7. Network costs'!$I$313</f>
        <v>0</v>
      </c>
      <c r="J395" s="485">
        <f>'8. Routing factors'!J181*'7. Network costs'!$I$314</f>
        <v>0</v>
      </c>
      <c r="K395" s="485">
        <f>'8. Routing factors'!K181*'7. Network costs'!$I$315</f>
        <v>0</v>
      </c>
      <c r="L395" s="485">
        <f>'8. Routing factors'!L181*'7. Network costs'!$I$316</f>
        <v>0</v>
      </c>
      <c r="M395" s="485">
        <f>'8. Routing factors'!M181*'7. Network costs'!$I$317</f>
        <v>0</v>
      </c>
      <c r="N395" s="485">
        <f>'8. Routing factors'!N181*'7. Network costs'!$I$318</f>
        <v>0</v>
      </c>
      <c r="O395" s="485">
        <f>'8. Routing factors'!O181*'7. Network costs'!$I$319</f>
        <v>0</v>
      </c>
      <c r="P395" s="485">
        <f>'8. Routing factors'!P181*'7. Network costs'!$I$320</f>
        <v>0</v>
      </c>
      <c r="Q395" s="485">
        <f>'8. Routing factors'!Q181*'7. Network costs'!$I$321</f>
        <v>0</v>
      </c>
      <c r="R395" s="485">
        <f>'8. Routing factors'!R181*'7. Network costs'!$I$322</f>
        <v>0</v>
      </c>
      <c r="S395" s="485">
        <f>'8. Routing factors'!S181*'7. Network costs'!$I$323</f>
        <v>0</v>
      </c>
      <c r="T395" s="485">
        <f>'8. Routing factors'!T181*'7. Network costs'!$I$324</f>
        <v>0</v>
      </c>
      <c r="U395" s="485">
        <f>'8. Routing factors'!U181*'7. Network costs'!$I$325</f>
        <v>0</v>
      </c>
      <c r="V395" s="485">
        <f>'8. Routing factors'!V181*'7. Network costs'!$I$326</f>
        <v>0</v>
      </c>
      <c r="W395" s="485">
        <f>'8. Routing factors'!W181*'7. Network costs'!$I$327</f>
        <v>0</v>
      </c>
      <c r="X395" s="485">
        <f>'8. Routing factors'!X181*'7. Network costs'!$I$328</f>
        <v>0</v>
      </c>
      <c r="Y395" s="485">
        <f>'8. Routing factors'!Y181*'7. Network costs'!$I$329</f>
        <v>0</v>
      </c>
      <c r="Z395" s="485">
        <f>'8. Routing factors'!Z181*'7. Network costs'!$I$330</f>
        <v>0</v>
      </c>
      <c r="AA395" s="485">
        <f>'8. Routing factors'!AA181*'7. Network costs'!$I$331</f>
        <v>0</v>
      </c>
      <c r="AB395" s="485">
        <f>'8. Routing factors'!AB181*'7. Network costs'!$I$332</f>
        <v>0</v>
      </c>
      <c r="AC395" s="485">
        <f>'8. Routing factors'!AC181*'7. Network costs'!$I$333</f>
        <v>0</v>
      </c>
      <c r="AD395" s="485">
        <f>'8. Routing factors'!AD181*'7. Network costs'!$I$334</f>
        <v>0</v>
      </c>
      <c r="AE395" s="485">
        <f>'8. Routing factors'!AE181*'7. Network costs'!$I$335</f>
        <v>0</v>
      </c>
      <c r="AF395" s="485">
        <f>'8. Routing factors'!AF181*'7. Network costs'!$I$336</f>
        <v>0</v>
      </c>
      <c r="AG395" s="485">
        <f>'8. Routing factors'!AG181*'7. Network costs'!$I$337</f>
        <v>0</v>
      </c>
      <c r="AH395" s="485">
        <f>'8. Routing factors'!AH181*'7. Network costs'!$I$338</f>
        <v>0</v>
      </c>
      <c r="AI395" s="485">
        <f>'8. Routing factors'!AI181*'7. Network costs'!$I$339</f>
        <v>0</v>
      </c>
      <c r="AJ395" s="485">
        <f>'8. Routing factors'!AJ181*'7. Network costs'!$I$340</f>
        <v>0</v>
      </c>
      <c r="AK395" s="485">
        <f>'8. Routing factors'!AK181*'7. Network costs'!$I$341</f>
        <v>0</v>
      </c>
      <c r="AL395" s="485">
        <f>'8. Routing factors'!AL181*'7. Network costs'!$I$342</f>
        <v>0</v>
      </c>
      <c r="AM395" s="485">
        <f>'8. Routing factors'!AM181*'7. Network costs'!$I$343</f>
        <v>0</v>
      </c>
      <c r="AN395" s="485">
        <f>'8. Routing factors'!AN181*'7. Network costs'!$I$344</f>
        <v>0</v>
      </c>
      <c r="AO395" s="485">
        <f>'8. Routing factors'!AO181*'7. Network costs'!$I$345</f>
        <v>0</v>
      </c>
      <c r="AP395" s="485">
        <f>'8. Routing factors'!AP181*'7. Network costs'!$I$346</f>
        <v>0</v>
      </c>
      <c r="AQ395" s="485">
        <f>'8. Routing factors'!AQ181*'7. Network costs'!$I$347</f>
        <v>0</v>
      </c>
      <c r="AR395" s="485">
        <f>'8. Routing factors'!AR181*'7. Network costs'!$I$348</f>
        <v>0</v>
      </c>
      <c r="AS395" s="485">
        <f>'8. Routing factors'!AS181*'7. Network costs'!$I$349</f>
        <v>0</v>
      </c>
      <c r="AT395" s="485">
        <f>'8. Routing factors'!AT181*'7. Network costs'!$I$350</f>
        <v>0</v>
      </c>
      <c r="AU395" s="485">
        <f>'8. Routing factors'!AU181*'7. Network costs'!$I$351</f>
        <v>0</v>
      </c>
      <c r="AV395" s="485">
        <f>'8. Routing factors'!AV181*'7. Network costs'!$I$352</f>
        <v>0</v>
      </c>
      <c r="AW395" s="485">
        <f>'8. Routing factors'!AW181*'7. Network costs'!$I$353</f>
        <v>0</v>
      </c>
      <c r="AX395" s="485">
        <f>'8. Routing factors'!AX181*'7. Network costs'!$I$354</f>
        <v>0</v>
      </c>
      <c r="AY395" s="485">
        <f>'8. Routing factors'!AY181*'7. Network costs'!$I$355</f>
        <v>0</v>
      </c>
      <c r="AZ395" s="485">
        <f>'8. Routing factors'!AZ181*'7. Network costs'!$I$356</f>
        <v>0</v>
      </c>
      <c r="BA395" s="485">
        <f>'8. Routing factors'!BA181*'7. Network costs'!$I$357</f>
        <v>0</v>
      </c>
      <c r="BB395" s="485">
        <f>'8. Routing factors'!BB181*'7. Network costs'!$I$358</f>
        <v>0</v>
      </c>
      <c r="BC395" s="485">
        <f>'8. Routing factors'!BC181*'7. Network costs'!$I$359</f>
        <v>0</v>
      </c>
      <c r="BD395" s="485">
        <f>'8. Routing factors'!BD181*'7. Network costs'!$I$360</f>
        <v>0</v>
      </c>
      <c r="BE395" s="485">
        <f>'8. Routing factors'!BE181*'7. Network costs'!$I$361</f>
        <v>0</v>
      </c>
      <c r="BF395" s="485">
        <f>'8. Routing factors'!BF181*'7. Network costs'!$I$362</f>
        <v>0</v>
      </c>
      <c r="BG395" s="485">
        <f>'8. Routing factors'!BG181*'7. Network costs'!$I$363</f>
        <v>0</v>
      </c>
      <c r="BH395" s="245"/>
      <c r="BI395" s="351">
        <f t="shared" si="62"/>
        <v>0</v>
      </c>
      <c r="BJ395" s="486">
        <f>'2. Traffic'!I236</f>
        <v>0</v>
      </c>
      <c r="BK395" s="487" t="str">
        <f t="shared" si="63"/>
        <v/>
      </c>
    </row>
    <row r="396" spans="3:63">
      <c r="C396" s="238"/>
      <c r="D396" s="238" t="s">
        <v>2</v>
      </c>
      <c r="E396" s="488">
        <f t="shared" ref="E396:AG396" si="64">SUM(E366:E395)</f>
        <v>16308779.253602669</v>
      </c>
      <c r="F396" s="488">
        <f t="shared" si="64"/>
        <v>13009825.99600653</v>
      </c>
      <c r="G396" s="488">
        <f t="shared" si="64"/>
        <v>20253851.357047219</v>
      </c>
      <c r="H396" s="488">
        <f t="shared" si="64"/>
        <v>7173569.5552077228</v>
      </c>
      <c r="I396" s="488">
        <f t="shared" si="64"/>
        <v>20257011.729364444</v>
      </c>
      <c r="J396" s="488">
        <f t="shared" si="64"/>
        <v>1601114.9101047518</v>
      </c>
      <c r="K396" s="488">
        <f t="shared" si="64"/>
        <v>651818.6944507407</v>
      </c>
      <c r="L396" s="488">
        <f t="shared" si="64"/>
        <v>86909.159260098764</v>
      </c>
      <c r="M396" s="488">
        <f t="shared" si="64"/>
        <v>2607274.7778029623</v>
      </c>
      <c r="N396" s="488">
        <f t="shared" si="64"/>
        <v>171966.1770343883</v>
      </c>
      <c r="O396" s="488">
        <f t="shared" si="64"/>
        <v>230311.84424248428</v>
      </c>
      <c r="P396" s="488">
        <f t="shared" si="64"/>
        <v>2499508.3871277366</v>
      </c>
      <c r="Q396" s="488">
        <f t="shared" si="64"/>
        <v>325909.34722537035</v>
      </c>
      <c r="R396" s="488">
        <f t="shared" si="64"/>
        <v>463515.51605386013</v>
      </c>
      <c r="S396" s="488">
        <f t="shared" si="64"/>
        <v>434545.79630049382</v>
      </c>
      <c r="T396" s="488">
        <f t="shared" si="64"/>
        <v>6952732.7408079011</v>
      </c>
      <c r="U396" s="488">
        <f t="shared" si="64"/>
        <v>1738183.1852019753</v>
      </c>
      <c r="V396" s="488">
        <f t="shared" si="64"/>
        <v>556218.61926463188</v>
      </c>
      <c r="W396" s="488">
        <f t="shared" si="64"/>
        <v>877791.35937345889</v>
      </c>
      <c r="X396" s="488">
        <f t="shared" si="64"/>
        <v>70223.308749876684</v>
      </c>
      <c r="Y396" s="488">
        <f t="shared" si="64"/>
        <v>661959.02535202238</v>
      </c>
      <c r="Z396" s="488">
        <f t="shared" si="64"/>
        <v>358500.28194790735</v>
      </c>
      <c r="AA396" s="488">
        <f t="shared" si="64"/>
        <v>676189.03750005504</v>
      </c>
      <c r="AB396" s="488">
        <f t="shared" si="64"/>
        <v>2451828.3079575971</v>
      </c>
      <c r="AC396" s="488">
        <f t="shared" si="64"/>
        <v>3257559.0226556305</v>
      </c>
      <c r="AD396" s="488">
        <f t="shared" si="64"/>
        <v>0</v>
      </c>
      <c r="AE396" s="488">
        <f t="shared" si="64"/>
        <v>0</v>
      </c>
      <c r="AF396" s="488">
        <f t="shared" si="64"/>
        <v>0</v>
      </c>
      <c r="AG396" s="488">
        <f t="shared" si="64"/>
        <v>0</v>
      </c>
      <c r="AH396" s="488">
        <f t="shared" ref="AH396:BG396" si="65">SUM(AH366:AH395)</f>
        <v>0</v>
      </c>
      <c r="AI396" s="488">
        <f t="shared" si="65"/>
        <v>8153643.157238828</v>
      </c>
      <c r="AJ396" s="488">
        <f t="shared" si="65"/>
        <v>26420685.013166025</v>
      </c>
      <c r="AK396" s="488">
        <f t="shared" si="65"/>
        <v>7930987.6566070998</v>
      </c>
      <c r="AL396" s="488">
        <f t="shared" si="65"/>
        <v>3142396.972375744</v>
      </c>
      <c r="AM396" s="488">
        <f t="shared" si="65"/>
        <v>3054014.2819401184</v>
      </c>
      <c r="AN396" s="488">
        <f t="shared" si="65"/>
        <v>4558.2302715524147</v>
      </c>
      <c r="AO396" s="488">
        <f t="shared" si="65"/>
        <v>2228.4681327589574</v>
      </c>
      <c r="AP396" s="488">
        <f t="shared" si="65"/>
        <v>3006.4396760736363</v>
      </c>
      <c r="AQ396" s="488">
        <f t="shared" si="65"/>
        <v>17479.300442288586</v>
      </c>
      <c r="AR396" s="488">
        <f t="shared" si="65"/>
        <v>11142.34066379479</v>
      </c>
      <c r="AS396" s="488">
        <f t="shared" si="65"/>
        <v>12155.280724139775</v>
      </c>
      <c r="AT396" s="488">
        <f t="shared" si="65"/>
        <v>11142.340663794792</v>
      </c>
      <c r="AU396" s="488">
        <f t="shared" si="65"/>
        <v>972.42245793118184</v>
      </c>
      <c r="AV396" s="488">
        <f t="shared" si="65"/>
        <v>22507.755088513521</v>
      </c>
      <c r="AW396" s="488">
        <f t="shared" si="65"/>
        <v>4501.5510177027027</v>
      </c>
      <c r="AX396" s="488">
        <f t="shared" si="65"/>
        <v>3031.188720415083</v>
      </c>
      <c r="AY396" s="488">
        <f t="shared" si="65"/>
        <v>0</v>
      </c>
      <c r="AZ396" s="488">
        <f t="shared" si="65"/>
        <v>0</v>
      </c>
      <c r="BA396" s="488">
        <f t="shared" si="65"/>
        <v>0</v>
      </c>
      <c r="BB396" s="488">
        <f t="shared" si="65"/>
        <v>0</v>
      </c>
      <c r="BC396" s="488">
        <f t="shared" si="65"/>
        <v>0</v>
      </c>
      <c r="BD396" s="488">
        <f t="shared" si="65"/>
        <v>0</v>
      </c>
      <c r="BE396" s="488">
        <f t="shared" si="65"/>
        <v>0</v>
      </c>
      <c r="BF396" s="488">
        <f t="shared" si="65"/>
        <v>0</v>
      </c>
      <c r="BG396" s="488">
        <f t="shared" si="65"/>
        <v>0</v>
      </c>
      <c r="BH396" s="32"/>
      <c r="BI396" s="488">
        <f>SUM(BI366:BI395)</f>
        <v>152471549.78882933</v>
      </c>
      <c r="BJ396" s="160"/>
      <c r="BK396" s="160"/>
    </row>
    <row r="397" spans="3:63">
      <c r="C397" s="223"/>
      <c r="D397" s="223"/>
      <c r="E397" s="460" t="str">
        <f>IF(ROUND(E396,0)=ROUND('7. Network costs'!$I$309,0),"OK", "ERROR")</f>
        <v>OK</v>
      </c>
      <c r="F397" s="460" t="str">
        <f>IF(ROUND(F396,0)=ROUND('7. Network costs'!$I$310,0),"OK", "ERROR")</f>
        <v>OK</v>
      </c>
      <c r="G397" s="460" t="str">
        <f>IF(ROUND(G396,0)=ROUND('7. Network costs'!$I$311,0),"OK", "ERROR")</f>
        <v>OK</v>
      </c>
      <c r="H397" s="460" t="str">
        <f>IF(ROUND(H396,0)=ROUND('7. Network costs'!$I$312,0),"OK", "ERROR")</f>
        <v>OK</v>
      </c>
      <c r="I397" s="460" t="str">
        <f>IF(ROUND(I396,0)=ROUND('7. Network costs'!$I$313,0),"OK", "ERROR")</f>
        <v>OK</v>
      </c>
      <c r="J397" s="460" t="str">
        <f>IF(ROUND(J396,0)=ROUND('7. Network costs'!$I$314,0),"OK", "ERROR")</f>
        <v>OK</v>
      </c>
      <c r="K397" s="460" t="str">
        <f>IF(ROUND(K396,0)=ROUND('7. Network costs'!$I$315,0),"OK", "ERROR")</f>
        <v>OK</v>
      </c>
      <c r="L397" s="460" t="str">
        <f>IF(ROUND(L396,0)=ROUND('7. Network costs'!$I$316,0),"OK", "ERROR")</f>
        <v>OK</v>
      </c>
      <c r="M397" s="460" t="str">
        <f>IF(ROUND(M396,0)=ROUND('7. Network costs'!$I$317,0),"OK", "ERROR")</f>
        <v>OK</v>
      </c>
      <c r="N397" s="460" t="str">
        <f>IF(ROUND(N396,0)=ROUND('7. Network costs'!$I$318,0),"OK", "ERROR")</f>
        <v>OK</v>
      </c>
      <c r="O397" s="460" t="str">
        <f>IF(ROUND(O396,0)=ROUND('7. Network costs'!$I$319,0),"OK", "ERROR")</f>
        <v>OK</v>
      </c>
      <c r="P397" s="460" t="str">
        <f>IF(ROUND(P396,0)=ROUND('7. Network costs'!$I$320,0),"OK", "ERROR")</f>
        <v>OK</v>
      </c>
      <c r="Q397" s="460" t="str">
        <f>IF(ROUND(Q396,0)=ROUND('7. Network costs'!$I$321,0),"OK", "ERROR")</f>
        <v>OK</v>
      </c>
      <c r="R397" s="460" t="str">
        <f>IF(ROUND(R396,0)=ROUND('7. Network costs'!$I$322,0),"OK", "ERROR")</f>
        <v>OK</v>
      </c>
      <c r="S397" s="460" t="str">
        <f>IF(ROUND(S396,0)=ROUND('7. Network costs'!$I$323,0),"OK", "ERROR")</f>
        <v>OK</v>
      </c>
      <c r="T397" s="460" t="str">
        <f>IF(ROUND(T396,0)=ROUND('7. Network costs'!$I$324,0),"OK", "ERROR")</f>
        <v>OK</v>
      </c>
      <c r="U397" s="460" t="str">
        <f>IF(ROUND(U396,0)=ROUND('7. Network costs'!$I$325,0),"OK", "ERROR")</f>
        <v>OK</v>
      </c>
      <c r="V397" s="460" t="str">
        <f>IF(ROUND(V396,0)=ROUND('7. Network costs'!$I$326,0),"OK", "ERROR")</f>
        <v>OK</v>
      </c>
      <c r="W397" s="460" t="str">
        <f>IF(ROUND(W396,0)=ROUND('7. Network costs'!$I$327,0),"OK", "ERROR")</f>
        <v>OK</v>
      </c>
      <c r="X397" s="460" t="str">
        <f>IF(ROUND(X396,0)=ROUND('7. Network costs'!$I$328,0),"OK", "ERROR")</f>
        <v>OK</v>
      </c>
      <c r="Y397" s="460" t="str">
        <f>IF(ROUND(Y396,0)=ROUND('7. Network costs'!$I$329,0),"OK", "ERROR")</f>
        <v>OK</v>
      </c>
      <c r="Z397" s="460" t="str">
        <f>IF(ROUND(Z396,0)=ROUND('7. Network costs'!$I$330,0),"OK", "ERROR")</f>
        <v>OK</v>
      </c>
      <c r="AA397" s="460" t="str">
        <f>IF(ROUND(AA396,0)=ROUND('7. Network costs'!$I$331,0),"OK", "ERROR")</f>
        <v>OK</v>
      </c>
      <c r="AB397" s="460" t="str">
        <f>IF(ROUND(AB396,0)=ROUND('7. Network costs'!$I$332,0),"OK", "ERROR")</f>
        <v>OK</v>
      </c>
      <c r="AC397" s="460" t="str">
        <f>IF(ROUND(AC396,0)=ROUND('7. Network costs'!$I$333,0),"OK", "ERROR")</f>
        <v>OK</v>
      </c>
      <c r="AD397" s="460" t="str">
        <f>IF(ROUND(AD396,0)=ROUND('7. Network costs'!$I$334,0),"OK", "ERROR")</f>
        <v>OK</v>
      </c>
      <c r="AE397" s="460" t="str">
        <f>IF(ROUND(AE396,0)=ROUND('7. Network costs'!$I$335,0),"OK", "ERROR")</f>
        <v>OK</v>
      </c>
      <c r="AF397" s="460" t="str">
        <f>IF(ROUND(AF396,0)=ROUND('7. Network costs'!$I$336,0),"OK", "ERROR")</f>
        <v>OK</v>
      </c>
      <c r="AG397" s="460" t="str">
        <f>IF(ROUND(AG396,0)=ROUND('7. Network costs'!$I$337,0),"OK", "ERROR")</f>
        <v>OK</v>
      </c>
      <c r="AH397" s="460" t="str">
        <f>IF(ROUND(AH396,0)=ROUND('7. Network costs'!$I$338,0),"OK", "ERROR")</f>
        <v>OK</v>
      </c>
      <c r="AI397" s="460" t="str">
        <f>IF(ROUND(AI396,0)=ROUND('7. Network costs'!$I$339,0),"OK", "ERROR")</f>
        <v>OK</v>
      </c>
      <c r="AJ397" s="460" t="str">
        <f>IF(ROUND(AJ396,0)=ROUND('7. Network costs'!$I$340,0),"OK", "ERROR")</f>
        <v>OK</v>
      </c>
      <c r="AK397" s="460" t="str">
        <f>IF(ROUND(AK396,0)=ROUND('7. Network costs'!$I$341,0),"OK", "ERROR")</f>
        <v>OK</v>
      </c>
      <c r="AL397" s="460" t="str">
        <f>IF(ROUND(AL396,0)=ROUND('7. Network costs'!$I$342,0),"OK", "ERROR")</f>
        <v>OK</v>
      </c>
      <c r="AM397" s="460" t="str">
        <f>IF(ROUND(AM396,0)=ROUND('7. Network costs'!$I$343,0),"OK", "ERROR")</f>
        <v>OK</v>
      </c>
      <c r="AN397" s="460" t="str">
        <f>IF(ROUND(AN396,0)=ROUND('7. Network costs'!$I$344,0),"OK", "ERROR")</f>
        <v>OK</v>
      </c>
      <c r="AO397" s="460" t="str">
        <f>IF(ROUND(AO396,0)=ROUND('7. Network costs'!$I$345,0),"OK", "ERROR")</f>
        <v>OK</v>
      </c>
      <c r="AP397" s="460" t="str">
        <f>IF(ROUND(AP396,0)=ROUND('7. Network costs'!$I$346,0),"OK", "ERROR")</f>
        <v>OK</v>
      </c>
      <c r="AQ397" s="460" t="str">
        <f>IF(ROUND(AQ396,0)=ROUND('7. Network costs'!$I$347,0),"OK", "ERROR")</f>
        <v>OK</v>
      </c>
      <c r="AR397" s="460" t="str">
        <f>IF(ROUND(AR396,0)=ROUND('7. Network costs'!$I$348,0),"OK", "ERROR")</f>
        <v>OK</v>
      </c>
      <c r="AS397" s="460" t="str">
        <f>IF(ROUND(AS396,0)=ROUND('7. Network costs'!$I$349,0),"OK", "ERROR")</f>
        <v>OK</v>
      </c>
      <c r="AT397" s="460" t="str">
        <f>IF(ROUND(AT396,0)=ROUND('7. Network costs'!$I$350,0),"OK", "ERROR")</f>
        <v>OK</v>
      </c>
      <c r="AU397" s="460" t="str">
        <f>IF(ROUND(AU396,0)=ROUND('7. Network costs'!$I$351,0),"OK", "ERROR")</f>
        <v>OK</v>
      </c>
      <c r="AV397" s="460" t="str">
        <f>IF(ROUND(AV396,0)=ROUND('7. Network costs'!$I$352,0),"OK", "ERROR")</f>
        <v>OK</v>
      </c>
      <c r="AW397" s="460" t="str">
        <f>IF(ROUND(AW396,0)=ROUND('7. Network costs'!$I$353,0),"OK", "ERROR")</f>
        <v>OK</v>
      </c>
      <c r="AX397" s="460" t="str">
        <f>IF(ROUND(AX396,0)=ROUND('7. Network costs'!$I$354,0),"OK", "ERROR")</f>
        <v>OK</v>
      </c>
      <c r="AY397" s="460" t="str">
        <f>IF(ROUND(AY396,0)=ROUND('7. Network costs'!$I$355,0),"OK", "ERROR")</f>
        <v>OK</v>
      </c>
      <c r="AZ397" s="460" t="str">
        <f>IF(ROUND(AZ396,0)=ROUND('7. Network costs'!$I$356,0),"OK", "ERROR")</f>
        <v>OK</v>
      </c>
      <c r="BA397" s="460" t="str">
        <f>IF(ROUND(BA396,0)=ROUND('7. Network costs'!$I$357,0),"OK", "ERROR")</f>
        <v>OK</v>
      </c>
      <c r="BB397" s="460" t="str">
        <f>IF(ROUND(BB396,0)=ROUND('7. Network costs'!$I$358,0),"OK", "ERROR")</f>
        <v>OK</v>
      </c>
      <c r="BC397" s="460" t="str">
        <f>IF(ROUND(BC396,0)=ROUND('7. Network costs'!$I$359,0),"OK", "ERROR")</f>
        <v>OK</v>
      </c>
      <c r="BD397" s="460" t="str">
        <f>IF(ROUND(BD396,0)=ROUND('7. Network costs'!$I$360,0),"OK", "ERROR")</f>
        <v>OK</v>
      </c>
      <c r="BE397" s="460" t="str">
        <f>IF(ROUND(BE396,0)=ROUND('7. Network costs'!$I$361,0),"OK", "ERROR")</f>
        <v>OK</v>
      </c>
      <c r="BF397" s="460" t="str">
        <f>IF(ROUND(BF396,0)=ROUND('7. Network costs'!$I$362,0),"OK", "ERROR")</f>
        <v>OK</v>
      </c>
      <c r="BG397" s="460" t="str">
        <f>IF(ROUND(BF396,0)=ROUND('7. Network costs'!$I$363,0),"OK", "ERROR")</f>
        <v>OK</v>
      </c>
      <c r="BH397" s="223"/>
      <c r="BI397" s="495" t="str">
        <f>IF(ROUND(BI396,0)=ROUND('7. Network costs'!I364,0),"Ok", "Not ok")</f>
        <v>Ok</v>
      </c>
      <c r="BJ397" s="223"/>
      <c r="BK397" s="223"/>
    </row>
    <row r="398" spans="3:63">
      <c r="AH398" s="223"/>
      <c r="BG398"/>
    </row>
    <row r="399" spans="3:63" s="713" customFormat="1" ht="51">
      <c r="C399" s="705">
        <f>'C. Masterfiles'!D147</f>
        <v>2018</v>
      </c>
      <c r="D399" s="705" t="s">
        <v>285</v>
      </c>
      <c r="E399" s="705" t="str">
        <f t="shared" ref="E399:BG399" si="66">E364</f>
        <v>TRX</v>
      </c>
      <c r="F399" s="705" t="str">
        <f t="shared" si="66"/>
        <v>Radio</v>
      </c>
      <c r="G399" s="705" t="str">
        <f t="shared" si="66"/>
        <v>BTS</v>
      </c>
      <c r="H399" s="705" t="str">
        <f t="shared" si="66"/>
        <v>Node B</v>
      </c>
      <c r="I399" s="705" t="str">
        <f t="shared" si="66"/>
        <v>BSC</v>
      </c>
      <c r="J399" s="705" t="str">
        <f t="shared" si="66"/>
        <v>RNC</v>
      </c>
      <c r="K399" s="705" t="str">
        <f t="shared" si="66"/>
        <v>MSC</v>
      </c>
      <c r="L399" s="705" t="str">
        <f t="shared" si="66"/>
        <v>HLR</v>
      </c>
      <c r="M399" s="705" t="str">
        <f t="shared" si="66"/>
        <v>PPP</v>
      </c>
      <c r="N399" s="705" t="str">
        <f t="shared" si="66"/>
        <v>SMSG</v>
      </c>
      <c r="O399" s="705" t="str">
        <f t="shared" si="66"/>
        <v>SMSC</v>
      </c>
      <c r="P399" s="705" t="str">
        <f t="shared" si="66"/>
        <v>MMSC</v>
      </c>
      <c r="Q399" s="705" t="str">
        <f t="shared" si="66"/>
        <v>VMS</v>
      </c>
      <c r="R399" s="705" t="str">
        <f t="shared" si="66"/>
        <v>NMS</v>
      </c>
      <c r="S399" s="705" t="str">
        <f t="shared" si="66"/>
        <v>OSS</v>
      </c>
      <c r="T399" s="705" t="str">
        <f t="shared" si="66"/>
        <v>GPRS</v>
      </c>
      <c r="U399" s="705" t="str">
        <f t="shared" si="66"/>
        <v>BIL</v>
      </c>
      <c r="V399" s="705" t="str">
        <f t="shared" si="66"/>
        <v>IBIL</v>
      </c>
      <c r="W399" s="705" t="str">
        <f t="shared" si="66"/>
        <v>IGW</v>
      </c>
      <c r="X399" s="705" t="str">
        <f t="shared" si="66"/>
        <v>INT</v>
      </c>
      <c r="Y399" s="705" t="str">
        <f t="shared" si="66"/>
        <v>SGSN</v>
      </c>
      <c r="Z399" s="705" t="str">
        <f t="shared" si="66"/>
        <v>GGSN</v>
      </c>
      <c r="AA399" s="705" t="str">
        <f t="shared" si="66"/>
        <v>IN/NGN</v>
      </c>
      <c r="AB399" s="705" t="str">
        <f t="shared" si="66"/>
        <v>eNodeB</v>
      </c>
      <c r="AC399" s="705" t="str">
        <f t="shared" si="66"/>
        <v>eNodeB Radio</v>
      </c>
      <c r="AD399" s="705" t="str">
        <f t="shared" si="66"/>
        <v>OTHER</v>
      </c>
      <c r="AE399" s="705" t="str">
        <f t="shared" si="66"/>
        <v>OTHER</v>
      </c>
      <c r="AF399" s="705" t="str">
        <f t="shared" si="66"/>
        <v>OTHER</v>
      </c>
      <c r="AG399" s="705" t="str">
        <f t="shared" si="66"/>
        <v>OTHER</v>
      </c>
      <c r="AH399" s="705" t="str">
        <f t="shared" si="66"/>
        <v>OTHER</v>
      </c>
      <c r="AI399" s="705" t="str">
        <f t="shared" si="66"/>
        <v>BTS-BSC</v>
      </c>
      <c r="AJ399" s="705" t="str">
        <f t="shared" si="66"/>
        <v>Node B-RNC</v>
      </c>
      <c r="AK399" s="705" t="str">
        <f t="shared" si="66"/>
        <v>BSC-MSC</v>
      </c>
      <c r="AL399" s="705" t="str">
        <f t="shared" si="66"/>
        <v>RNC-MSC</v>
      </c>
      <c r="AM399" s="705" t="str">
        <f t="shared" si="66"/>
        <v>MSC-MSC</v>
      </c>
      <c r="AN399" s="705" t="str">
        <f t="shared" si="66"/>
        <v>MSC-PPP</v>
      </c>
      <c r="AO399" s="705" t="str">
        <f t="shared" si="66"/>
        <v>MSC-HLR</v>
      </c>
      <c r="AP399" s="705" t="str">
        <f t="shared" si="66"/>
        <v>MSC-SMS</v>
      </c>
      <c r="AQ399" s="705" t="str">
        <f t="shared" si="66"/>
        <v>MSC-MMS</v>
      </c>
      <c r="AR399" s="705" t="str">
        <f t="shared" si="66"/>
        <v>MSC-OSS</v>
      </c>
      <c r="AS399" s="705" t="str">
        <f t="shared" si="66"/>
        <v>MSC-GPRS</v>
      </c>
      <c r="AT399" s="705" t="str">
        <f t="shared" si="66"/>
        <v>MSC-BIL</v>
      </c>
      <c r="AU399" s="705" t="str">
        <f t="shared" si="66"/>
        <v>MSC-IBIL</v>
      </c>
      <c r="AV399" s="705" t="str">
        <f t="shared" si="66"/>
        <v>MSC-IGW</v>
      </c>
      <c r="AW399" s="705" t="str">
        <f t="shared" si="66"/>
        <v>MSC-INT</v>
      </c>
      <c r="AX399" s="705" t="str">
        <f t="shared" si="66"/>
        <v>MSC-IN/NGIN</v>
      </c>
      <c r="AY399" s="705" t="str">
        <f t="shared" si="66"/>
        <v>eNodeB-MSC</v>
      </c>
      <c r="AZ399" s="705" t="str">
        <f t="shared" si="66"/>
        <v>OTHER: complete as required</v>
      </c>
      <c r="BA399" s="705" t="str">
        <f t="shared" si="66"/>
        <v>OTHER: complete as required</v>
      </c>
      <c r="BB399" s="705" t="str">
        <f t="shared" si="66"/>
        <v>OTHER: complete as required</v>
      </c>
      <c r="BC399" s="705" t="str">
        <f t="shared" si="66"/>
        <v>OTHER: complete as required</v>
      </c>
      <c r="BD399" s="705" t="str">
        <f t="shared" si="66"/>
        <v>OTHER: complete as required</v>
      </c>
      <c r="BE399" s="705" t="str">
        <f t="shared" si="66"/>
        <v>OTHER: complete as required</v>
      </c>
      <c r="BF399" s="705" t="str">
        <f t="shared" si="66"/>
        <v>OTHER: complete as required</v>
      </c>
      <c r="BG399" s="705" t="str">
        <f t="shared" si="66"/>
        <v>OTHER: complete as required</v>
      </c>
      <c r="BH399" s="708"/>
      <c r="BI399" s="709" t="s">
        <v>426</v>
      </c>
      <c r="BJ399" s="709" t="s">
        <v>488</v>
      </c>
      <c r="BK399" s="709" t="s">
        <v>489</v>
      </c>
    </row>
    <row r="400" spans="3:63">
      <c r="C400" s="276"/>
      <c r="D400" s="276"/>
      <c r="E400" s="406" t="s">
        <v>258</v>
      </c>
      <c r="F400" s="406" t="s">
        <v>258</v>
      </c>
      <c r="G400" s="406" t="s">
        <v>258</v>
      </c>
      <c r="H400" s="406" t="s">
        <v>258</v>
      </c>
      <c r="I400" s="406" t="s">
        <v>258</v>
      </c>
      <c r="J400" s="406" t="s">
        <v>258</v>
      </c>
      <c r="K400" s="406" t="s">
        <v>258</v>
      </c>
      <c r="L400" s="406" t="s">
        <v>258</v>
      </c>
      <c r="M400" s="406" t="s">
        <v>258</v>
      </c>
      <c r="N400" s="406" t="s">
        <v>258</v>
      </c>
      <c r="O400" s="406" t="s">
        <v>258</v>
      </c>
      <c r="P400" s="406" t="s">
        <v>258</v>
      </c>
      <c r="Q400" s="406" t="s">
        <v>258</v>
      </c>
      <c r="R400" s="406" t="s">
        <v>258</v>
      </c>
      <c r="S400" s="406" t="s">
        <v>258</v>
      </c>
      <c r="T400" s="406" t="s">
        <v>258</v>
      </c>
      <c r="U400" s="406" t="s">
        <v>258</v>
      </c>
      <c r="V400" s="406" t="s">
        <v>258</v>
      </c>
      <c r="W400" s="406" t="s">
        <v>258</v>
      </c>
      <c r="X400" s="406" t="s">
        <v>258</v>
      </c>
      <c r="Y400" s="406" t="s">
        <v>258</v>
      </c>
      <c r="Z400" s="406" t="s">
        <v>258</v>
      </c>
      <c r="AA400" s="406" t="s">
        <v>258</v>
      </c>
      <c r="AB400" s="406" t="s">
        <v>258</v>
      </c>
      <c r="AC400" s="406" t="s">
        <v>258</v>
      </c>
      <c r="AD400" s="406" t="s">
        <v>258</v>
      </c>
      <c r="AE400" s="406" t="s">
        <v>258</v>
      </c>
      <c r="AF400" s="406" t="s">
        <v>258</v>
      </c>
      <c r="AG400" s="406" t="s">
        <v>258</v>
      </c>
      <c r="AH400" s="406" t="s">
        <v>258</v>
      </c>
      <c r="AI400" s="406" t="s">
        <v>258</v>
      </c>
      <c r="AJ400" s="406" t="s">
        <v>258</v>
      </c>
      <c r="AK400" s="406" t="s">
        <v>258</v>
      </c>
      <c r="AL400" s="406" t="s">
        <v>258</v>
      </c>
      <c r="AM400" s="406" t="s">
        <v>258</v>
      </c>
      <c r="AN400" s="406" t="s">
        <v>258</v>
      </c>
      <c r="AO400" s="406" t="s">
        <v>258</v>
      </c>
      <c r="AP400" s="406" t="s">
        <v>258</v>
      </c>
      <c r="AQ400" s="406" t="s">
        <v>258</v>
      </c>
      <c r="AR400" s="406" t="s">
        <v>258</v>
      </c>
      <c r="AS400" s="406" t="s">
        <v>258</v>
      </c>
      <c r="AT400" s="406" t="s">
        <v>258</v>
      </c>
      <c r="AU400" s="406" t="s">
        <v>258</v>
      </c>
      <c r="AV400" s="406" t="s">
        <v>258</v>
      </c>
      <c r="AW400" s="406" t="s">
        <v>258</v>
      </c>
      <c r="AX400" s="406" t="s">
        <v>258</v>
      </c>
      <c r="AY400" s="406" t="s">
        <v>258</v>
      </c>
      <c r="AZ400" s="406" t="s">
        <v>258</v>
      </c>
      <c r="BA400" s="406" t="s">
        <v>258</v>
      </c>
      <c r="BB400" s="406" t="s">
        <v>258</v>
      </c>
      <c r="BC400" s="406" t="s">
        <v>258</v>
      </c>
      <c r="BD400" s="406" t="s">
        <v>258</v>
      </c>
      <c r="BE400" s="406" t="s">
        <v>258</v>
      </c>
      <c r="BF400" s="406" t="s">
        <v>258</v>
      </c>
      <c r="BG400" s="406" t="s">
        <v>258</v>
      </c>
      <c r="BH400" s="321"/>
      <c r="BI400" s="407" t="str">
        <f>BI365</f>
        <v>Euro</v>
      </c>
      <c r="BJ400" s="407" t="str">
        <f>BJ365</f>
        <v>Millions</v>
      </c>
      <c r="BK400" s="407" t="str">
        <f>BK365</f>
        <v>Euro</v>
      </c>
    </row>
    <row r="401" spans="3:63">
      <c r="C401" s="256" t="str">
        <f t="shared" ref="C401:D430" si="67">C366</f>
        <v>S01</v>
      </c>
      <c r="D401" s="256" t="str">
        <f t="shared" si="67"/>
        <v>Повиквания в мрежата (On Net calls)</v>
      </c>
      <c r="E401" s="485">
        <f>'8. Routing factors'!E186*'7. Network costs'!$J$309</f>
        <v>12443715.778263777</v>
      </c>
      <c r="F401" s="485">
        <f>'8. Routing factors'!F186*'7. Network costs'!$J$310</f>
        <v>7748916.3622330446</v>
      </c>
      <c r="G401" s="485">
        <f>'8. Routing factors'!G186*'7. Network costs'!$J$311</f>
        <v>15119534.830984114</v>
      </c>
      <c r="H401" s="485">
        <f>'8. Routing factors'!H186*'7. Network costs'!$J$312</f>
        <v>4178544.5664928565</v>
      </c>
      <c r="I401" s="485">
        <f>'8. Routing factors'!I186*'7. Network costs'!$J$313</f>
        <v>15112038.607517818</v>
      </c>
      <c r="J401" s="485">
        <f>'8. Routing factors'!J186*'7. Network costs'!$J$314</f>
        <v>919301.44590380334</v>
      </c>
      <c r="K401" s="485">
        <f>'8. Routing factors'!K186*'7. Network costs'!$J$315</f>
        <v>366256.07707806112</v>
      </c>
      <c r="L401" s="485">
        <f>'8. Routing factors'!L186*'7. Network costs'!$J$316</f>
        <v>38342.652122429281</v>
      </c>
      <c r="M401" s="485">
        <f>'8. Routing factors'!M186*'7. Network costs'!$J$317</f>
        <v>1150279.5636728788</v>
      </c>
      <c r="N401" s="485">
        <f>'8. Routing factors'!N186*'7. Network costs'!$J$318</f>
        <v>0</v>
      </c>
      <c r="O401" s="485">
        <f>'8. Routing factors'!O186*'7. Network costs'!$J$319</f>
        <v>0</v>
      </c>
      <c r="P401" s="485">
        <f>'8. Routing factors'!P186*'7. Network costs'!$J$320</f>
        <v>0</v>
      </c>
      <c r="Q401" s="485">
        <f>'8. Routing factors'!Q186*'7. Network costs'!$J$321</f>
        <v>0</v>
      </c>
      <c r="R401" s="485">
        <f>'8. Routing factors'!R186*'7. Network costs'!$J$322</f>
        <v>204494.14465295622</v>
      </c>
      <c r="S401" s="485">
        <f>'8. Routing factors'!S186*'7. Network costs'!$J$323</f>
        <v>191713.26061214643</v>
      </c>
      <c r="T401" s="485">
        <f>'8. Routing factors'!T186*'7. Network costs'!$J$324</f>
        <v>0</v>
      </c>
      <c r="U401" s="485">
        <f>'8. Routing factors'!U186*'7. Network costs'!$J$325</f>
        <v>857964.46404543729</v>
      </c>
      <c r="V401" s="485">
        <f>'8. Routing factors'!V186*'7. Network costs'!$J$326</f>
        <v>0</v>
      </c>
      <c r="W401" s="485">
        <f>'8. Routing factors'!W186*'7. Network costs'!$J$327</f>
        <v>0</v>
      </c>
      <c r="X401" s="485">
        <f>'8. Routing factors'!X186*'7. Network costs'!$J$328</f>
        <v>0</v>
      </c>
      <c r="Y401" s="485">
        <f>'8. Routing factors'!Y186*'7. Network costs'!$J$329</f>
        <v>0</v>
      </c>
      <c r="Z401" s="485">
        <f>'8. Routing factors'!Z186*'7. Network costs'!$J$330</f>
        <v>0</v>
      </c>
      <c r="AA401" s="485">
        <f>'8. Routing factors'!AA186*'7. Network costs'!$J$331</f>
        <v>0</v>
      </c>
      <c r="AB401" s="485">
        <f>'8. Routing factors'!AB186*'7. Network costs'!$J$332</f>
        <v>1460816.7808405915</v>
      </c>
      <c r="AC401" s="485">
        <f>'8. Routing factors'!AC186*'7. Network costs'!$J$333</f>
        <v>1975204.3682293911</v>
      </c>
      <c r="AD401" s="485">
        <f>'8. Routing factors'!AD186*'7. Network costs'!$J$334</f>
        <v>0</v>
      </c>
      <c r="AE401" s="485">
        <f>'8. Routing factors'!AE186*'7. Network costs'!$J$335</f>
        <v>0</v>
      </c>
      <c r="AF401" s="485">
        <f>'8. Routing factors'!AF186*'7. Network costs'!$J$336</f>
        <v>0</v>
      </c>
      <c r="AG401" s="485">
        <f>'8. Routing factors'!AG186*'7. Network costs'!$J$337</f>
        <v>0</v>
      </c>
      <c r="AH401" s="485">
        <f>'8. Routing factors'!AH186*'7. Network costs'!$J$338</f>
        <v>0</v>
      </c>
      <c r="AI401" s="485">
        <f>'8. Routing factors'!AI186*'7. Network costs'!$J$339</f>
        <v>6204842.358067927</v>
      </c>
      <c r="AJ401" s="485">
        <f>'8. Routing factors'!AJ186*'7. Network costs'!$J$340</f>
        <v>15651743.722358217</v>
      </c>
      <c r="AK401" s="485">
        <f>'8. Routing factors'!AK186*'7. Network costs'!$J$341</f>
        <v>5991808.8311222512</v>
      </c>
      <c r="AL401" s="485">
        <f>'8. Routing factors'!AL186*'7. Network costs'!$J$342</f>
        <v>1830869.0432073132</v>
      </c>
      <c r="AM401" s="485">
        <f>'8. Routing factors'!AM186*'7. Network costs'!$J$343</f>
        <v>2355946.0665546162</v>
      </c>
      <c r="AN401" s="485">
        <f>'8. Routing factors'!AN186*'7. Network costs'!$J$344</f>
        <v>2024.336054358359</v>
      </c>
      <c r="AO401" s="485">
        <f>'8. Routing factors'!AO186*'7. Network costs'!$J$345</f>
        <v>989.67540435297542</v>
      </c>
      <c r="AP401" s="485">
        <f>'8. Routing factors'!AP186*'7. Network costs'!$J$346</f>
        <v>0</v>
      </c>
      <c r="AQ401" s="485">
        <f>'8. Routing factors'!AQ186*'7. Network costs'!$J$347</f>
        <v>0</v>
      </c>
      <c r="AR401" s="485">
        <f>'8. Routing factors'!AR186*'7. Network costs'!$J$348</f>
        <v>4948.377021764878</v>
      </c>
      <c r="AS401" s="485">
        <f>'8. Routing factors'!AS186*'7. Network costs'!$J$349</f>
        <v>0</v>
      </c>
      <c r="AT401" s="485">
        <f>'8. Routing factors'!AT186*'7. Network costs'!$J$350</f>
        <v>5536.3040952633446</v>
      </c>
      <c r="AU401" s="485">
        <f>'8. Routing factors'!AU186*'7. Network costs'!$J$351</f>
        <v>0</v>
      </c>
      <c r="AV401" s="485">
        <f>'8. Routing factors'!AV186*'7. Network costs'!$J$352</f>
        <v>0</v>
      </c>
      <c r="AW401" s="485">
        <f>'8. Routing factors'!AW186*'7. Network costs'!$J$353</f>
        <v>0</v>
      </c>
      <c r="AX401" s="485">
        <f>'8. Routing factors'!AX186*'7. Network costs'!$J$354</f>
        <v>0</v>
      </c>
      <c r="AY401" s="485">
        <f>'8. Routing factors'!AY186*'7. Network costs'!$J$355</f>
        <v>0</v>
      </c>
      <c r="AZ401" s="485">
        <f>'8. Routing factors'!AZ186*'7. Network costs'!$J$356</f>
        <v>0</v>
      </c>
      <c r="BA401" s="485">
        <f>'8. Routing factors'!BA186*'7. Network costs'!$J$357</f>
        <v>0</v>
      </c>
      <c r="BB401" s="485">
        <f>'8. Routing factors'!BB186*'7. Network costs'!$J$358</f>
        <v>0</v>
      </c>
      <c r="BC401" s="485">
        <f>'8. Routing factors'!BC186*'7. Network costs'!$J$359</f>
        <v>0</v>
      </c>
      <c r="BD401" s="485">
        <f>'8. Routing factors'!BD186*'7. Network costs'!$J$360</f>
        <v>0</v>
      </c>
      <c r="BE401" s="485">
        <f>'8. Routing factors'!BE186*'7. Network costs'!$J$361</f>
        <v>0</v>
      </c>
      <c r="BF401" s="485">
        <f>'8. Routing factors'!BF186*'7. Network costs'!$J$362</f>
        <v>0</v>
      </c>
      <c r="BG401" s="485">
        <f>'8. Routing factors'!BG186*'7. Network costs'!$J$363</f>
        <v>0</v>
      </c>
      <c r="BH401" s="245"/>
      <c r="BI401" s="351">
        <f>SUM(E401:BG401)</f>
        <v>93815831.616535351</v>
      </c>
      <c r="BJ401" s="486">
        <f>'2. Traffic'!J207</f>
        <v>5412.1607999999997</v>
      </c>
      <c r="BK401" s="487">
        <f>IF(BI401=0,"",BI401/BJ401/1000000)</f>
        <v>1.7334265385561966E-2</v>
      </c>
    </row>
    <row r="402" spans="3:63">
      <c r="C402" s="256" t="str">
        <f t="shared" si="67"/>
        <v>S02</v>
      </c>
      <c r="D402" s="256" t="str">
        <f t="shared" si="67"/>
        <v>Изходящи повиквания към фиксирана линия (Outgoing Calls to Fixed Line)</v>
      </c>
      <c r="E402" s="485">
        <f>'8. Routing factors'!E187*'7. Network costs'!$J$309</f>
        <v>100018.67046776433</v>
      </c>
      <c r="F402" s="485">
        <f>'8. Routing factors'!F187*'7. Network costs'!$J$310</f>
        <v>62283.350562398642</v>
      </c>
      <c r="G402" s="485">
        <f>'8. Routing factors'!G187*'7. Network costs'!$J$311</f>
        <v>121526.06173532204</v>
      </c>
      <c r="H402" s="485">
        <f>'8. Routing factors'!H187*'7. Network costs'!$J$312</f>
        <v>33585.825928373029</v>
      </c>
      <c r="I402" s="485">
        <f>'8. Routing factors'!I187*'7. Network costs'!$J$313</f>
        <v>121465.80945071604</v>
      </c>
      <c r="J402" s="485">
        <f>'8. Routing factors'!J187*'7. Network costs'!$J$314</f>
        <v>7389.0556500014209</v>
      </c>
      <c r="K402" s="485">
        <f>'8. Routing factors'!K187*'7. Network costs'!$J$315</f>
        <v>4415.7765895065158</v>
      </c>
      <c r="L402" s="485">
        <f>'8. Routing factors'!L187*'7. Network costs'!$J$316</f>
        <v>616.37233698188163</v>
      </c>
      <c r="M402" s="485">
        <f>'8. Routing factors'!M187*'7. Network costs'!$J$317</f>
        <v>18491.170109456452</v>
      </c>
      <c r="N402" s="485">
        <f>'8. Routing factors'!N187*'7. Network costs'!$J$318</f>
        <v>0</v>
      </c>
      <c r="O402" s="485">
        <f>'8. Routing factors'!O187*'7. Network costs'!$J$319</f>
        <v>0</v>
      </c>
      <c r="P402" s="485">
        <f>'8. Routing factors'!P187*'7. Network costs'!$J$320</f>
        <v>0</v>
      </c>
      <c r="Q402" s="485">
        <f>'8. Routing factors'!Q187*'7. Network costs'!$J$321</f>
        <v>0</v>
      </c>
      <c r="R402" s="485">
        <f>'8. Routing factors'!R187*'7. Network costs'!$J$322</f>
        <v>3287.3191305700361</v>
      </c>
      <c r="S402" s="485">
        <f>'8. Routing factors'!S187*'7. Network costs'!$J$323</f>
        <v>3081.8616849094083</v>
      </c>
      <c r="T402" s="485">
        <f>'8. Routing factors'!T187*'7. Network costs'!$J$324</f>
        <v>0</v>
      </c>
      <c r="U402" s="485">
        <f>'8. Routing factors'!U187*'7. Network costs'!$J$325</f>
        <v>13792.096594219334</v>
      </c>
      <c r="V402" s="485">
        <f>'8. Routing factors'!V187*'7. Network costs'!$J$326</f>
        <v>0</v>
      </c>
      <c r="W402" s="485">
        <f>'8. Routing factors'!W187*'7. Network costs'!$J$327</f>
        <v>23823.61775750219</v>
      </c>
      <c r="X402" s="485">
        <f>'8. Routing factors'!X187*'7. Network costs'!$J$328</f>
        <v>0</v>
      </c>
      <c r="Y402" s="485">
        <f>'8. Routing factors'!Y187*'7. Network costs'!$J$329</f>
        <v>0</v>
      </c>
      <c r="Z402" s="485">
        <f>'8. Routing factors'!Z187*'7. Network costs'!$J$330</f>
        <v>0</v>
      </c>
      <c r="AA402" s="485">
        <f>'8. Routing factors'!AA187*'7. Network costs'!$J$331</f>
        <v>0</v>
      </c>
      <c r="AB402" s="485">
        <f>'8. Routing factors'!AB187*'7. Network costs'!$J$332</f>
        <v>11741.585457287056</v>
      </c>
      <c r="AC402" s="485">
        <f>'8. Routing factors'!AC187*'7. Network costs'!$J$333</f>
        <v>15876.070968890974</v>
      </c>
      <c r="AD402" s="485">
        <f>'8. Routing factors'!AD187*'7. Network costs'!$J$334</f>
        <v>0</v>
      </c>
      <c r="AE402" s="485">
        <f>'8. Routing factors'!AE187*'7. Network costs'!$J$335</f>
        <v>0</v>
      </c>
      <c r="AF402" s="485">
        <f>'8. Routing factors'!AF187*'7. Network costs'!$J$336</f>
        <v>0</v>
      </c>
      <c r="AG402" s="485">
        <f>'8. Routing factors'!AG187*'7. Network costs'!$J$337</f>
        <v>0</v>
      </c>
      <c r="AH402" s="485">
        <f>'8. Routing factors'!AH187*'7. Network costs'!$J$338</f>
        <v>0</v>
      </c>
      <c r="AI402" s="485">
        <f>'8. Routing factors'!AI187*'7. Network costs'!$J$339</f>
        <v>49872.569751236442</v>
      </c>
      <c r="AJ402" s="485">
        <f>'8. Routing factors'!AJ187*'7. Network costs'!$J$340</f>
        <v>125803.7892786771</v>
      </c>
      <c r="AK402" s="485">
        <f>'8. Routing factors'!AK187*'7. Network costs'!$J$341</f>
        <v>48160.27331905788</v>
      </c>
      <c r="AL402" s="485">
        <f>'8. Routing factors'!AL187*'7. Network costs'!$J$342</f>
        <v>14715.949059367973</v>
      </c>
      <c r="AM402" s="485">
        <f>'8. Routing factors'!AM187*'7. Network costs'!$J$343</f>
        <v>18936.352892450057</v>
      </c>
      <c r="AN402" s="485">
        <f>'8. Routing factors'!AN187*'7. Network costs'!$J$344</f>
        <v>32.541951993238627</v>
      </c>
      <c r="AO402" s="485">
        <f>'8. Routing factors'!AO187*'7. Network costs'!$J$345</f>
        <v>15.909398752249995</v>
      </c>
      <c r="AP402" s="485">
        <f>'8. Routing factors'!AP187*'7. Network costs'!$J$346</f>
        <v>0</v>
      </c>
      <c r="AQ402" s="485">
        <f>'8. Routing factors'!AQ187*'7. Network costs'!$J$347</f>
        <v>0</v>
      </c>
      <c r="AR402" s="485">
        <f>'8. Routing factors'!AR187*'7. Network costs'!$J$348</f>
        <v>79.546993761249993</v>
      </c>
      <c r="AS402" s="485">
        <f>'8. Routing factors'!AS187*'7. Network costs'!$J$349</f>
        <v>0</v>
      </c>
      <c r="AT402" s="485">
        <f>'8. Routing factors'!AT187*'7. Network costs'!$J$350</f>
        <v>88.998139266523623</v>
      </c>
      <c r="AU402" s="485">
        <f>'8. Routing factors'!AU187*'7. Network costs'!$J$351</f>
        <v>0</v>
      </c>
      <c r="AV402" s="485">
        <f>'8. Routing factors'!AV187*'7. Network costs'!$J$352</f>
        <v>614.91960603096879</v>
      </c>
      <c r="AW402" s="485">
        <f>'8. Routing factors'!AW187*'7. Network costs'!$J$353</f>
        <v>0</v>
      </c>
      <c r="AX402" s="485">
        <f>'8. Routing factors'!AX187*'7. Network costs'!$J$354</f>
        <v>0</v>
      </c>
      <c r="AY402" s="485">
        <f>'8. Routing factors'!AY187*'7. Network costs'!$J$355</f>
        <v>0</v>
      </c>
      <c r="AZ402" s="485">
        <f>'8. Routing factors'!AZ187*'7. Network costs'!$J$356</f>
        <v>0</v>
      </c>
      <c r="BA402" s="485">
        <f>'8. Routing factors'!BA187*'7. Network costs'!$J$357</f>
        <v>0</v>
      </c>
      <c r="BB402" s="485">
        <f>'8. Routing factors'!BB187*'7. Network costs'!$J$358</f>
        <v>0</v>
      </c>
      <c r="BC402" s="485">
        <f>'8. Routing factors'!BC187*'7. Network costs'!$J$359</f>
        <v>0</v>
      </c>
      <c r="BD402" s="485">
        <f>'8. Routing factors'!BD187*'7. Network costs'!$J$360</f>
        <v>0</v>
      </c>
      <c r="BE402" s="485">
        <f>'8. Routing factors'!BE187*'7. Network costs'!$J$361</f>
        <v>0</v>
      </c>
      <c r="BF402" s="485">
        <f>'8. Routing factors'!BF187*'7. Network costs'!$J$362</f>
        <v>0</v>
      </c>
      <c r="BG402" s="485">
        <f>'8. Routing factors'!BG187*'7. Network costs'!$J$363</f>
        <v>0</v>
      </c>
      <c r="BH402" s="245"/>
      <c r="BI402" s="351">
        <f t="shared" ref="BI402:BI430" si="68">SUM(E402:BG402)</f>
        <v>799715.49481449299</v>
      </c>
      <c r="BJ402" s="486">
        <f>'2. Traffic'!J208</f>
        <v>108.243216</v>
      </c>
      <c r="BK402" s="487">
        <f t="shared" ref="BK402:BK430" si="69">IF(BI402=0,"",BI402/BJ402/1000000)</f>
        <v>7.3881350200689982E-3</v>
      </c>
    </row>
    <row r="403" spans="3:63">
      <c r="C403" s="256" t="str">
        <f t="shared" si="67"/>
        <v>S03</v>
      </c>
      <c r="D403" s="256" t="str">
        <f t="shared" si="67"/>
        <v>Изходящи повиквания към други мобилни мрежи (Outgoing Calls to Other Mobile)</v>
      </c>
      <c r="E403" s="485">
        <f>'8. Routing factors'!E188*'7. Network costs'!$J$309</f>
        <v>1030886.6386948493</v>
      </c>
      <c r="F403" s="485">
        <f>'8. Routing factors'!F188*'7. Network costs'!$J$310</f>
        <v>641950.8838464095</v>
      </c>
      <c r="G403" s="485">
        <f>'8. Routing factors'!G188*'7. Network costs'!$J$311</f>
        <v>1252562.0737632788</v>
      </c>
      <c r="H403" s="485">
        <f>'8. Routing factors'!H188*'7. Network costs'!$J$312</f>
        <v>346167.16096270969</v>
      </c>
      <c r="I403" s="485">
        <f>'8. Routing factors'!I188*'7. Network costs'!$J$313</f>
        <v>1251941.0569585094</v>
      </c>
      <c r="J403" s="485">
        <f>'8. Routing factors'!J188*'7. Network costs'!$J$314</f>
        <v>76158.568260654618</v>
      </c>
      <c r="K403" s="485">
        <f>'8. Routing factors'!K188*'7. Network costs'!$J$315</f>
        <v>45513.153337215415</v>
      </c>
      <c r="L403" s="485">
        <f>'8. Routing factors'!L188*'7. Network costs'!$J$316</f>
        <v>6352.9139478066882</v>
      </c>
      <c r="M403" s="485">
        <f>'8. Routing factors'!M188*'7. Network costs'!$J$317</f>
        <v>190587.41843420072</v>
      </c>
      <c r="N403" s="485">
        <f>'8. Routing factors'!N188*'7. Network costs'!$J$318</f>
        <v>0</v>
      </c>
      <c r="O403" s="485">
        <f>'8. Routing factors'!O188*'7. Network costs'!$J$319</f>
        <v>0</v>
      </c>
      <c r="P403" s="485">
        <f>'8. Routing factors'!P188*'7. Network costs'!$J$320</f>
        <v>0</v>
      </c>
      <c r="Q403" s="485">
        <f>'8. Routing factors'!Q188*'7. Network costs'!$J$321</f>
        <v>0</v>
      </c>
      <c r="R403" s="485">
        <f>'8. Routing factors'!R188*'7. Network costs'!$J$322</f>
        <v>33882.207721635677</v>
      </c>
      <c r="S403" s="485">
        <f>'8. Routing factors'!S188*'7. Network costs'!$J$323</f>
        <v>31764.569739033446</v>
      </c>
      <c r="T403" s="485">
        <f>'8. Routing factors'!T188*'7. Network costs'!$J$324</f>
        <v>0</v>
      </c>
      <c r="U403" s="485">
        <f>'8. Routing factors'!U188*'7. Network costs'!$J$325</f>
        <v>142154.34010544952</v>
      </c>
      <c r="V403" s="485">
        <f>'8. Routing factors'!V188*'7. Network costs'!$J$326</f>
        <v>0</v>
      </c>
      <c r="W403" s="485">
        <f>'8. Routing factors'!W188*'7. Network costs'!$J$327</f>
        <v>245548.64723479585</v>
      </c>
      <c r="X403" s="485">
        <f>'8. Routing factors'!X188*'7. Network costs'!$J$328</f>
        <v>0</v>
      </c>
      <c r="Y403" s="485">
        <f>'8. Routing factors'!Y188*'7. Network costs'!$J$329</f>
        <v>0</v>
      </c>
      <c r="Z403" s="485">
        <f>'8. Routing factors'!Z188*'7. Network costs'!$J$330</f>
        <v>0</v>
      </c>
      <c r="AA403" s="485">
        <f>'8. Routing factors'!AA188*'7. Network costs'!$J$331</f>
        <v>0</v>
      </c>
      <c r="AB403" s="485">
        <f>'8. Routing factors'!AB188*'7. Network costs'!$J$332</f>
        <v>121019.84067976722</v>
      </c>
      <c r="AC403" s="485">
        <f>'8. Routing factors'!AC188*'7. Network costs'!$J$333</f>
        <v>163633.74318273645</v>
      </c>
      <c r="AD403" s="485">
        <f>'8. Routing factors'!AD188*'7. Network costs'!$J$334</f>
        <v>0</v>
      </c>
      <c r="AE403" s="485">
        <f>'8. Routing factors'!AE188*'7. Network costs'!$J$335</f>
        <v>0</v>
      </c>
      <c r="AF403" s="485">
        <f>'8. Routing factors'!AF188*'7. Network costs'!$J$336</f>
        <v>0</v>
      </c>
      <c r="AG403" s="485">
        <f>'8. Routing factors'!AG188*'7. Network costs'!$J$337</f>
        <v>0</v>
      </c>
      <c r="AH403" s="485">
        <f>'8. Routing factors'!AH188*'7. Network costs'!$J$338</f>
        <v>0</v>
      </c>
      <c r="AI403" s="485">
        <f>'8. Routing factors'!AI188*'7. Network costs'!$J$339</f>
        <v>514033.68544572662</v>
      </c>
      <c r="AJ403" s="485">
        <f>'8. Routing factors'!AJ188*'7. Network costs'!$J$340</f>
        <v>1296652.3635841471</v>
      </c>
      <c r="AK403" s="485">
        <f>'8. Routing factors'!AK188*'7. Network costs'!$J$341</f>
        <v>496385.14537653374</v>
      </c>
      <c r="AL403" s="485">
        <f>'8. Routing factors'!AL188*'7. Network costs'!$J$342</f>
        <v>151676.43391046545</v>
      </c>
      <c r="AM403" s="485">
        <f>'8. Routing factors'!AM188*'7. Network costs'!$J$343</f>
        <v>195175.89157245352</v>
      </c>
      <c r="AN403" s="485">
        <f>'8. Routing factors'!AN188*'7. Network costs'!$J$344</f>
        <v>335.40801282387599</v>
      </c>
      <c r="AO403" s="485">
        <f>'8. Routing factors'!AO188*'7. Network costs'!$J$345</f>
        <v>163.97725071389493</v>
      </c>
      <c r="AP403" s="485">
        <f>'8. Routing factors'!AP188*'7. Network costs'!$J$346</f>
        <v>0</v>
      </c>
      <c r="AQ403" s="485">
        <f>'8. Routing factors'!AQ188*'7. Network costs'!$J$347</f>
        <v>0</v>
      </c>
      <c r="AR403" s="485">
        <f>'8. Routing factors'!AR188*'7. Network costs'!$J$348</f>
        <v>819.88625356947466</v>
      </c>
      <c r="AS403" s="485">
        <f>'8. Routing factors'!AS188*'7. Network costs'!$J$349</f>
        <v>0</v>
      </c>
      <c r="AT403" s="485">
        <f>'8. Routing factors'!AT188*'7. Network costs'!$J$350</f>
        <v>917.29866243455376</v>
      </c>
      <c r="AU403" s="485">
        <f>'8. Routing factors'!AU188*'7. Network costs'!$J$351</f>
        <v>0</v>
      </c>
      <c r="AV403" s="485">
        <f>'8. Routing factors'!AV188*'7. Network costs'!$J$352</f>
        <v>6337.9407341065807</v>
      </c>
      <c r="AW403" s="485">
        <f>'8. Routing factors'!AW188*'7. Network costs'!$J$353</f>
        <v>0</v>
      </c>
      <c r="AX403" s="485">
        <f>'8. Routing factors'!AX188*'7. Network costs'!$J$354</f>
        <v>0</v>
      </c>
      <c r="AY403" s="485">
        <f>'8. Routing factors'!AY188*'7. Network costs'!$J$355</f>
        <v>0</v>
      </c>
      <c r="AZ403" s="485">
        <f>'8. Routing factors'!AZ188*'7. Network costs'!$J$356</f>
        <v>0</v>
      </c>
      <c r="BA403" s="485">
        <f>'8. Routing factors'!BA188*'7. Network costs'!$J$357</f>
        <v>0</v>
      </c>
      <c r="BB403" s="485">
        <f>'8. Routing factors'!BB188*'7. Network costs'!$J$358</f>
        <v>0</v>
      </c>
      <c r="BC403" s="485">
        <f>'8. Routing factors'!BC188*'7. Network costs'!$J$359</f>
        <v>0</v>
      </c>
      <c r="BD403" s="485">
        <f>'8. Routing factors'!BD188*'7. Network costs'!$J$360</f>
        <v>0</v>
      </c>
      <c r="BE403" s="485">
        <f>'8. Routing factors'!BE188*'7. Network costs'!$J$361</f>
        <v>0</v>
      </c>
      <c r="BF403" s="485">
        <f>'8. Routing factors'!BF188*'7. Network costs'!$J$362</f>
        <v>0</v>
      </c>
      <c r="BG403" s="485">
        <f>'8. Routing factors'!BG188*'7. Network costs'!$J$363</f>
        <v>0</v>
      </c>
      <c r="BH403" s="245"/>
      <c r="BI403" s="351">
        <f t="shared" si="68"/>
        <v>8242621.247672026</v>
      </c>
      <c r="BJ403" s="486">
        <f>'2. Traffic'!J209</f>
        <v>1082.4321600000001</v>
      </c>
      <c r="BK403" s="487">
        <f t="shared" si="69"/>
        <v>7.6149079381307603E-3</v>
      </c>
    </row>
    <row r="404" spans="3:63">
      <c r="C404" s="256" t="str">
        <f t="shared" si="67"/>
        <v>S04</v>
      </c>
      <c r="D404" s="256" t="str">
        <f t="shared" si="67"/>
        <v>Изходящи международни повиквания (Outgoing Calls to International)</v>
      </c>
      <c r="E404" s="485">
        <f>'8. Routing factors'!E189*'7. Network costs'!$J$309</f>
        <v>49848.863656473324</v>
      </c>
      <c r="F404" s="485">
        <f>'8. Routing factors'!F189*'7. Network costs'!$J$310</f>
        <v>31041.746863191827</v>
      </c>
      <c r="G404" s="485">
        <f>'8. Routing factors'!G189*'7. Network costs'!$J$311</f>
        <v>60568.052482808002</v>
      </c>
      <c r="H404" s="485">
        <f>'8. Routing factors'!H189*'7. Network costs'!$J$312</f>
        <v>16739.027320235251</v>
      </c>
      <c r="I404" s="485">
        <f>'8. Routing factors'!I189*'7. Network costs'!$J$313</f>
        <v>60538.023010247838</v>
      </c>
      <c r="J404" s="485">
        <f>'8. Routing factors'!J189*'7. Network costs'!$J$314</f>
        <v>3682.6727042500333</v>
      </c>
      <c r="K404" s="485">
        <f>'8. Routing factors'!K189*'7. Network costs'!$J$315</f>
        <v>2200.8035511599946</v>
      </c>
      <c r="L404" s="485">
        <f>'8. Routing factors'!L189*'7. Network costs'!$J$316</f>
        <v>307.19725071464882</v>
      </c>
      <c r="M404" s="485">
        <f>'8. Routing factors'!M189*'7. Network costs'!$J$317</f>
        <v>9215.9175214394672</v>
      </c>
      <c r="N404" s="485">
        <f>'8. Routing factors'!N189*'7. Network costs'!$J$318</f>
        <v>0</v>
      </c>
      <c r="O404" s="485">
        <f>'8. Routing factors'!O189*'7. Network costs'!$J$319</f>
        <v>0</v>
      </c>
      <c r="P404" s="485">
        <f>'8. Routing factors'!P189*'7. Network costs'!$J$320</f>
        <v>0</v>
      </c>
      <c r="Q404" s="485">
        <f>'8. Routing factors'!Q189*'7. Network costs'!$J$321</f>
        <v>0</v>
      </c>
      <c r="R404" s="485">
        <f>'8. Routing factors'!R189*'7. Network costs'!$J$322</f>
        <v>1638.3853371447942</v>
      </c>
      <c r="S404" s="485">
        <f>'8. Routing factors'!S189*'7. Network costs'!$J$323</f>
        <v>1535.9862535732443</v>
      </c>
      <c r="T404" s="485">
        <f>'8. Routing factors'!T189*'7. Network costs'!$J$324</f>
        <v>0</v>
      </c>
      <c r="U404" s="485">
        <f>'8. Routing factors'!U189*'7. Network costs'!$J$325</f>
        <v>6873.9200335974783</v>
      </c>
      <c r="V404" s="485">
        <f>'8. Routing factors'!V189*'7. Network costs'!$J$326</f>
        <v>0</v>
      </c>
      <c r="W404" s="485">
        <f>'8. Routing factors'!W189*'7. Network costs'!$J$327</f>
        <v>0</v>
      </c>
      <c r="X404" s="485">
        <f>'8. Routing factors'!X189*'7. Network costs'!$J$328</f>
        <v>6589.4323929594284</v>
      </c>
      <c r="Y404" s="485">
        <f>'8. Routing factors'!Y189*'7. Network costs'!$J$329</f>
        <v>0</v>
      </c>
      <c r="Z404" s="485">
        <f>'8. Routing factors'!Z189*'7. Network costs'!$J$330</f>
        <v>0</v>
      </c>
      <c r="AA404" s="485">
        <f>'8. Routing factors'!AA189*'7. Network costs'!$J$331</f>
        <v>0</v>
      </c>
      <c r="AB404" s="485">
        <f>'8. Routing factors'!AB189*'7. Network costs'!$J$332</f>
        <v>5851.9543384629769</v>
      </c>
      <c r="AC404" s="485">
        <f>'8. Routing factors'!AC189*'7. Network costs'!$J$333</f>
        <v>7912.5636586401852</v>
      </c>
      <c r="AD404" s="485">
        <f>'8. Routing factors'!AD189*'7. Network costs'!$J$334</f>
        <v>0</v>
      </c>
      <c r="AE404" s="485">
        <f>'8. Routing factors'!AE189*'7. Network costs'!$J$335</f>
        <v>0</v>
      </c>
      <c r="AF404" s="485">
        <f>'8. Routing factors'!AF189*'7. Network costs'!$J$336</f>
        <v>0</v>
      </c>
      <c r="AG404" s="485">
        <f>'8. Routing factors'!AG189*'7. Network costs'!$J$337</f>
        <v>0</v>
      </c>
      <c r="AH404" s="485">
        <f>'8. Routing factors'!AH189*'7. Network costs'!$J$338</f>
        <v>0</v>
      </c>
      <c r="AI404" s="485">
        <f>'8. Routing factors'!AI189*'7. Network costs'!$J$339</f>
        <v>24856.268515672778</v>
      </c>
      <c r="AJ404" s="485">
        <f>'8. Routing factors'!AJ189*'7. Network costs'!$J$340</f>
        <v>62700.05299902134</v>
      </c>
      <c r="AK404" s="485">
        <f>'8. Routing factors'!AK189*'7. Network costs'!$J$341</f>
        <v>24002.867535756286</v>
      </c>
      <c r="AL404" s="485">
        <f>'8. Routing factors'!AL189*'7. Network costs'!$J$342</f>
        <v>7334.3640222899085</v>
      </c>
      <c r="AM404" s="485">
        <f>'8. Routing factors'!AM189*'7. Network costs'!$J$343</f>
        <v>9437.7946544574479</v>
      </c>
      <c r="AN404" s="485">
        <f>'8. Routing factors'!AN189*'7. Network costs'!$J$344</f>
        <v>16.218765160943381</v>
      </c>
      <c r="AO404" s="485">
        <f>'8. Routing factors'!AO189*'7. Network costs'!$J$345</f>
        <v>7.9291740786834293</v>
      </c>
      <c r="AP404" s="485">
        <f>'8. Routing factors'!AP189*'7. Network costs'!$J$346</f>
        <v>0</v>
      </c>
      <c r="AQ404" s="485">
        <f>'8. Routing factors'!AQ189*'7. Network costs'!$J$347</f>
        <v>0</v>
      </c>
      <c r="AR404" s="485">
        <f>'8. Routing factors'!AR189*'7. Network costs'!$J$348</f>
        <v>39.645870393417155</v>
      </c>
      <c r="AS404" s="485">
        <f>'8. Routing factors'!AS189*'7. Network costs'!$J$349</f>
        <v>0</v>
      </c>
      <c r="AT404" s="485">
        <f>'8. Routing factors'!AT189*'7. Network costs'!$J$350</f>
        <v>44.35627957488812</v>
      </c>
      <c r="AU404" s="485">
        <f>'8. Routing factors'!AU189*'7. Network costs'!$J$351</f>
        <v>0</v>
      </c>
      <c r="AV404" s="485">
        <f>'8. Routing factors'!AV189*'7. Network costs'!$J$352</f>
        <v>0</v>
      </c>
      <c r="AW404" s="485">
        <f>'8. Routing factors'!AW189*'7. Network costs'!$J$353</f>
        <v>425.2052744770815</v>
      </c>
      <c r="AX404" s="485">
        <f>'8. Routing factors'!AX189*'7. Network costs'!$J$354</f>
        <v>0</v>
      </c>
      <c r="AY404" s="485">
        <f>'8. Routing factors'!AY189*'7. Network costs'!$J$355</f>
        <v>0</v>
      </c>
      <c r="AZ404" s="485">
        <f>'8. Routing factors'!AZ189*'7. Network costs'!$J$356</f>
        <v>0</v>
      </c>
      <c r="BA404" s="485">
        <f>'8. Routing factors'!BA189*'7. Network costs'!$J$357</f>
        <v>0</v>
      </c>
      <c r="BB404" s="485">
        <f>'8. Routing factors'!BB189*'7. Network costs'!$J$358</f>
        <v>0</v>
      </c>
      <c r="BC404" s="485">
        <f>'8. Routing factors'!BC189*'7. Network costs'!$J$359</f>
        <v>0</v>
      </c>
      <c r="BD404" s="485">
        <f>'8. Routing factors'!BD189*'7. Network costs'!$J$360</f>
        <v>0</v>
      </c>
      <c r="BE404" s="485">
        <f>'8. Routing factors'!BE189*'7. Network costs'!$J$361</f>
        <v>0</v>
      </c>
      <c r="BF404" s="485">
        <f>'8. Routing factors'!BF189*'7. Network costs'!$J$362</f>
        <v>0</v>
      </c>
      <c r="BG404" s="485">
        <f>'8. Routing factors'!BG189*'7. Network costs'!$J$363</f>
        <v>0</v>
      </c>
      <c r="BH404" s="245"/>
      <c r="BI404" s="351">
        <f t="shared" si="68"/>
        <v>393409.24946578121</v>
      </c>
      <c r="BJ404" s="486">
        <f>'2. Traffic'!J210</f>
        <v>54.121608000000002</v>
      </c>
      <c r="BK404" s="487">
        <f t="shared" si="69"/>
        <v>7.2689867135097164E-3</v>
      </c>
    </row>
    <row r="405" spans="3:63">
      <c r="C405" s="256" t="str">
        <f t="shared" si="67"/>
        <v>S05</v>
      </c>
      <c r="D405" s="256" t="str">
        <f t="shared" si="67"/>
        <v>Входящи повиквания от фиксирана линия (Incoming calls from fixed)</v>
      </c>
      <c r="E405" s="485">
        <f>'8. Routing factors'!E190*'7. Network costs'!$J$309</f>
        <v>50299.468921842068</v>
      </c>
      <c r="F405" s="485">
        <f>'8. Routing factors'!F190*'7. Network costs'!$J$310</f>
        <v>31322.346531003543</v>
      </c>
      <c r="G405" s="485">
        <f>'8. Routing factors'!G190*'7. Network costs'!$J$311</f>
        <v>61115.553094857351</v>
      </c>
      <c r="H405" s="485">
        <f>'8. Routing factors'!H190*'7. Network costs'!$J$312</f>
        <v>16890.338569768013</v>
      </c>
      <c r="I405" s="485">
        <f>'8. Routing factors'!I190*'7. Network costs'!$J$313</f>
        <v>61085.252173011097</v>
      </c>
      <c r="J405" s="485">
        <f>'8. Routing factors'!J190*'7. Network costs'!$J$314</f>
        <v>3715.9619628096784</v>
      </c>
      <c r="K405" s="485">
        <f>'8. Routing factors'!K190*'7. Network costs'!$J$315</f>
        <v>2220.6975586749713</v>
      </c>
      <c r="L405" s="485">
        <f>'8. Routing factors'!L190*'7. Network costs'!$J$316</f>
        <v>309.97413846143399</v>
      </c>
      <c r="M405" s="485">
        <f>'8. Routing factors'!M190*'7. Network costs'!$J$317</f>
        <v>9299.2241538430226</v>
      </c>
      <c r="N405" s="485">
        <f>'8. Routing factors'!N190*'7. Network costs'!$J$318</f>
        <v>0</v>
      </c>
      <c r="O405" s="485">
        <f>'8. Routing factors'!O190*'7. Network costs'!$J$319</f>
        <v>0</v>
      </c>
      <c r="P405" s="485">
        <f>'8. Routing factors'!P190*'7. Network costs'!$J$320</f>
        <v>0</v>
      </c>
      <c r="Q405" s="485">
        <f>'8. Routing factors'!Q190*'7. Network costs'!$J$321</f>
        <v>0</v>
      </c>
      <c r="R405" s="485">
        <f>'8. Routing factors'!R190*'7. Network costs'!$J$322</f>
        <v>1653.1954051276484</v>
      </c>
      <c r="S405" s="485">
        <f>'8. Routing factors'!S190*'7. Network costs'!$J$323</f>
        <v>1549.8706923071702</v>
      </c>
      <c r="T405" s="485">
        <f>'8. Routing factors'!T190*'7. Network costs'!$J$324</f>
        <v>0</v>
      </c>
      <c r="U405" s="485">
        <f>'8. Routing factors'!U190*'7. Network costs'!$J$325</f>
        <v>0</v>
      </c>
      <c r="V405" s="485">
        <f>'8. Routing factors'!V190*'7. Network costs'!$J$326</f>
        <v>18681.077101381627</v>
      </c>
      <c r="W405" s="485">
        <f>'8. Routing factors'!W190*'7. Network costs'!$J$327</f>
        <v>11980.916316874447</v>
      </c>
      <c r="X405" s="485">
        <f>'8. Routing factors'!X190*'7. Network costs'!$J$328</f>
        <v>0</v>
      </c>
      <c r="Y405" s="485">
        <f>'8. Routing factors'!Y190*'7. Network costs'!$J$329</f>
        <v>0</v>
      </c>
      <c r="Z405" s="485">
        <f>'8. Routing factors'!Z190*'7. Network costs'!$J$330</f>
        <v>0</v>
      </c>
      <c r="AA405" s="485">
        <f>'8. Routing factors'!AA190*'7. Network costs'!$J$331</f>
        <v>0</v>
      </c>
      <c r="AB405" s="485">
        <f>'8. Routing factors'!AB190*'7. Network costs'!$J$332</f>
        <v>5904.8526644063904</v>
      </c>
      <c r="AC405" s="485">
        <f>'8. Routing factors'!AC190*'7. Network costs'!$J$333</f>
        <v>7984.0887162968538</v>
      </c>
      <c r="AD405" s="485">
        <f>'8. Routing factors'!AD190*'7. Network costs'!$J$334</f>
        <v>0</v>
      </c>
      <c r="AE405" s="485">
        <f>'8. Routing factors'!AE190*'7. Network costs'!$J$335</f>
        <v>0</v>
      </c>
      <c r="AF405" s="485">
        <f>'8. Routing factors'!AF190*'7. Network costs'!$J$336</f>
        <v>0</v>
      </c>
      <c r="AG405" s="485">
        <f>'8. Routing factors'!AG190*'7. Network costs'!$J$337</f>
        <v>0</v>
      </c>
      <c r="AH405" s="485">
        <f>'8. Routing factors'!AH190*'7. Network costs'!$J$338</f>
        <v>0</v>
      </c>
      <c r="AI405" s="485">
        <f>'8. Routing factors'!AI190*'7. Network costs'!$J$339</f>
        <v>25080.954990930612</v>
      </c>
      <c r="AJ405" s="485">
        <f>'8. Routing factors'!AJ190*'7. Network costs'!$J$340</f>
        <v>63266.825678434056</v>
      </c>
      <c r="AK405" s="485">
        <f>'8. Routing factors'!AK190*'7. Network costs'!$J$341</f>
        <v>24219.839753419983</v>
      </c>
      <c r="AL405" s="485">
        <f>'8. Routing factors'!AL190*'7. Network costs'!$J$342</f>
        <v>7400.6624853672256</v>
      </c>
      <c r="AM405" s="485">
        <f>'8. Routing factors'!AM190*'7. Network costs'!$J$343</f>
        <v>9523.1069294588306</v>
      </c>
      <c r="AN405" s="485">
        <f>'8. Routing factors'!AN190*'7. Network costs'!$J$344</f>
        <v>16.365373537608978</v>
      </c>
      <c r="AO405" s="485">
        <f>'8. Routing factors'!AO190*'7. Network costs'!$J$345</f>
        <v>8.0008492850532775</v>
      </c>
      <c r="AP405" s="485">
        <f>'8. Routing factors'!AP190*'7. Network costs'!$J$346</f>
        <v>0</v>
      </c>
      <c r="AQ405" s="485">
        <f>'8. Routing factors'!AQ190*'7. Network costs'!$J$347</f>
        <v>0</v>
      </c>
      <c r="AR405" s="485">
        <f>'8. Routing factors'!AR190*'7. Network costs'!$J$348</f>
        <v>40.004246425266395</v>
      </c>
      <c r="AS405" s="485">
        <f>'8. Routing factors'!AS190*'7. Network costs'!$J$349</f>
        <v>0</v>
      </c>
      <c r="AT405" s="485">
        <f>'8. Routing factors'!AT190*'7. Network costs'!$J$350</f>
        <v>0</v>
      </c>
      <c r="AU405" s="485">
        <f>'8. Routing factors'!AU190*'7. Network costs'!$J$351</f>
        <v>32.87616254767233</v>
      </c>
      <c r="AV405" s="485">
        <f>'8. Routing factors'!AV190*'7. Network costs'!$J$352</f>
        <v>309.24355891088112</v>
      </c>
      <c r="AW405" s="485">
        <f>'8. Routing factors'!AW190*'7. Network costs'!$J$353</f>
        <v>0</v>
      </c>
      <c r="AX405" s="485">
        <f>'8. Routing factors'!AX190*'7. Network costs'!$J$354</f>
        <v>0</v>
      </c>
      <c r="AY405" s="485">
        <f>'8. Routing factors'!AY190*'7. Network costs'!$J$355</f>
        <v>0</v>
      </c>
      <c r="AZ405" s="485">
        <f>'8. Routing factors'!AZ190*'7. Network costs'!$J$356</f>
        <v>0</v>
      </c>
      <c r="BA405" s="485">
        <f>'8. Routing factors'!BA190*'7. Network costs'!$J$357</f>
        <v>0</v>
      </c>
      <c r="BB405" s="485">
        <f>'8. Routing factors'!BB190*'7. Network costs'!$J$358</f>
        <v>0</v>
      </c>
      <c r="BC405" s="485">
        <f>'8. Routing factors'!BC190*'7. Network costs'!$J$359</f>
        <v>0</v>
      </c>
      <c r="BD405" s="485">
        <f>'8. Routing factors'!BD190*'7. Network costs'!$J$360</f>
        <v>0</v>
      </c>
      <c r="BE405" s="485">
        <f>'8. Routing factors'!BE190*'7. Network costs'!$J$361</f>
        <v>0</v>
      </c>
      <c r="BF405" s="485">
        <f>'8. Routing factors'!BF190*'7. Network costs'!$J$362</f>
        <v>0</v>
      </c>
      <c r="BG405" s="485">
        <f>'8. Routing factors'!BG190*'7. Network costs'!$J$363</f>
        <v>0</v>
      </c>
      <c r="BH405" s="245"/>
      <c r="BI405" s="351">
        <f t="shared" si="68"/>
        <v>413910.6980289825</v>
      </c>
      <c r="BJ405" s="486">
        <f>'2. Traffic'!J211</f>
        <v>54.121608000000002</v>
      </c>
      <c r="BK405" s="487">
        <f t="shared" si="69"/>
        <v>7.647790103150344E-3</v>
      </c>
    </row>
    <row r="406" spans="3:63">
      <c r="C406" s="256" t="str">
        <f t="shared" si="67"/>
        <v>S06</v>
      </c>
      <c r="D406" s="256" t="str">
        <f t="shared" si="67"/>
        <v>Входящи повиквания от други мобилни мрежи (Incoming calls from other mobile)</v>
      </c>
      <c r="E406" s="485">
        <f>'8. Routing factors'!E191*'7. Network costs'!$J$309</f>
        <v>1013901.3156816792</v>
      </c>
      <c r="F406" s="485">
        <f>'8. Routing factors'!F191*'7. Network costs'!$J$310</f>
        <v>631373.83035532339</v>
      </c>
      <c r="G406" s="485">
        <f>'8. Routing factors'!G191*'7. Network costs'!$J$311</f>
        <v>1231924.3327951245</v>
      </c>
      <c r="H406" s="485">
        <f>'8. Routing factors'!H191*'7. Network costs'!$J$312</f>
        <v>340463.56483021181</v>
      </c>
      <c r="I406" s="485">
        <f>'8. Routing factors'!I191*'7. Network costs'!$J$313</f>
        <v>1231313.5481251308</v>
      </c>
      <c r="J406" s="485">
        <f>'8. Routing factors'!J191*'7. Network costs'!$J$314</f>
        <v>74903.747571771193</v>
      </c>
      <c r="K406" s="485">
        <f>'8. Routing factors'!K191*'7. Network costs'!$J$315</f>
        <v>44763.259428648256</v>
      </c>
      <c r="L406" s="485">
        <f>'8. Routing factors'!L191*'7. Network costs'!$J$316</f>
        <v>6248.2406583992461</v>
      </c>
      <c r="M406" s="485">
        <f>'8. Routing factors'!M191*'7. Network costs'!$J$317</f>
        <v>187447.21975197745</v>
      </c>
      <c r="N406" s="485">
        <f>'8. Routing factors'!N191*'7. Network costs'!$J$318</f>
        <v>0</v>
      </c>
      <c r="O406" s="485">
        <f>'8. Routing factors'!O191*'7. Network costs'!$J$319</f>
        <v>0</v>
      </c>
      <c r="P406" s="485">
        <f>'8. Routing factors'!P191*'7. Network costs'!$J$320</f>
        <v>0</v>
      </c>
      <c r="Q406" s="485">
        <f>'8. Routing factors'!Q191*'7. Network costs'!$J$321</f>
        <v>0</v>
      </c>
      <c r="R406" s="485">
        <f>'8. Routing factors'!R191*'7. Network costs'!$J$322</f>
        <v>33323.950178129322</v>
      </c>
      <c r="S406" s="485">
        <f>'8. Routing factors'!S191*'7. Network costs'!$J$323</f>
        <v>31241.203291996237</v>
      </c>
      <c r="T406" s="485">
        <f>'8. Routing factors'!T191*'7. Network costs'!$J$324</f>
        <v>0</v>
      </c>
      <c r="U406" s="485">
        <f>'8. Routing factors'!U191*'7. Network costs'!$J$325</f>
        <v>0</v>
      </c>
      <c r="V406" s="485">
        <f>'8. Routing factors'!V191*'7. Network costs'!$J$326</f>
        <v>376560.01260913652</v>
      </c>
      <c r="W406" s="485">
        <f>'8. Routing factors'!W191*'7. Network costs'!$J$327</f>
        <v>241502.88416815031</v>
      </c>
      <c r="X406" s="485">
        <f>'8. Routing factors'!X191*'7. Network costs'!$J$328</f>
        <v>0</v>
      </c>
      <c r="Y406" s="485">
        <f>'8. Routing factors'!Y191*'7. Network costs'!$J$329</f>
        <v>0</v>
      </c>
      <c r="Z406" s="485">
        <f>'8. Routing factors'!Z191*'7. Network costs'!$J$330</f>
        <v>0</v>
      </c>
      <c r="AA406" s="485">
        <f>'8. Routing factors'!AA191*'7. Network costs'!$J$331</f>
        <v>0</v>
      </c>
      <c r="AB406" s="485">
        <f>'8. Routing factors'!AB191*'7. Network costs'!$J$332</f>
        <v>119025.86674723991</v>
      </c>
      <c r="AC406" s="485">
        <f>'8. Routing factors'!AC191*'7. Network costs'!$J$333</f>
        <v>160937.64462108305</v>
      </c>
      <c r="AD406" s="485">
        <f>'8. Routing factors'!AD191*'7. Network costs'!$J$334</f>
        <v>0</v>
      </c>
      <c r="AE406" s="485">
        <f>'8. Routing factors'!AE191*'7. Network costs'!$J$335</f>
        <v>0</v>
      </c>
      <c r="AF406" s="485">
        <f>'8. Routing factors'!AF191*'7. Network costs'!$J$336</f>
        <v>0</v>
      </c>
      <c r="AG406" s="485">
        <f>'8. Routing factors'!AG191*'7. Network costs'!$J$337</f>
        <v>0</v>
      </c>
      <c r="AH406" s="485">
        <f>'8. Routing factors'!AH191*'7. Network costs'!$J$338</f>
        <v>0</v>
      </c>
      <c r="AI406" s="485">
        <f>'8. Routing factors'!AI191*'7. Network costs'!$J$339</f>
        <v>505564.24966178834</v>
      </c>
      <c r="AJ406" s="485">
        <f>'8. Routing factors'!AJ191*'7. Network costs'!$J$340</f>
        <v>1275288.1724067829</v>
      </c>
      <c r="AK406" s="485">
        <f>'8. Routing factors'!AK191*'7. Network costs'!$J$341</f>
        <v>488206.49438166368</v>
      </c>
      <c r="AL406" s="485">
        <f>'8. Routing factors'!AL191*'7. Network costs'!$J$342</f>
        <v>149177.34901911728</v>
      </c>
      <c r="AM406" s="485">
        <f>'8. Routing factors'!AM191*'7. Network costs'!$J$343</f>
        <v>191960.09127171559</v>
      </c>
      <c r="AN406" s="485">
        <f>'8. Routing factors'!AN191*'7. Network costs'!$J$344</f>
        <v>329.88168895355039</v>
      </c>
      <c r="AO406" s="485">
        <f>'8. Routing factors'!AO191*'7. Network costs'!$J$345</f>
        <v>161.27549237729127</v>
      </c>
      <c r="AP406" s="485">
        <f>'8. Routing factors'!AP191*'7. Network costs'!$J$346</f>
        <v>0</v>
      </c>
      <c r="AQ406" s="485">
        <f>'8. Routing factors'!AQ191*'7. Network costs'!$J$347</f>
        <v>0</v>
      </c>
      <c r="AR406" s="485">
        <f>'8. Routing factors'!AR191*'7. Network costs'!$J$348</f>
        <v>806.37746188645656</v>
      </c>
      <c r="AS406" s="485">
        <f>'8. Routing factors'!AS191*'7. Network costs'!$J$349</f>
        <v>0</v>
      </c>
      <c r="AT406" s="485">
        <f>'8. Routing factors'!AT191*'7. Network costs'!$J$350</f>
        <v>0</v>
      </c>
      <c r="AU406" s="485">
        <f>'8. Routing factors'!AU191*'7. Network costs'!$J$351</f>
        <v>662.69456072080129</v>
      </c>
      <c r="AV406" s="485">
        <f>'8. Routing factors'!AV191*'7. Network costs'!$J$352</f>
        <v>6233.51414968269</v>
      </c>
      <c r="AW406" s="485">
        <f>'8. Routing factors'!AW191*'7. Network costs'!$J$353</f>
        <v>0</v>
      </c>
      <c r="AX406" s="485">
        <f>'8. Routing factors'!AX191*'7. Network costs'!$J$354</f>
        <v>0</v>
      </c>
      <c r="AY406" s="485">
        <f>'8. Routing factors'!AY191*'7. Network costs'!$J$355</f>
        <v>0</v>
      </c>
      <c r="AZ406" s="485">
        <f>'8. Routing factors'!AZ191*'7. Network costs'!$J$356</f>
        <v>0</v>
      </c>
      <c r="BA406" s="485">
        <f>'8. Routing factors'!BA191*'7. Network costs'!$J$357</f>
        <v>0</v>
      </c>
      <c r="BB406" s="485">
        <f>'8. Routing factors'!BB191*'7. Network costs'!$J$358</f>
        <v>0</v>
      </c>
      <c r="BC406" s="485">
        <f>'8. Routing factors'!BC191*'7. Network costs'!$J$359</f>
        <v>0</v>
      </c>
      <c r="BD406" s="485">
        <f>'8. Routing factors'!BD191*'7. Network costs'!$J$360</f>
        <v>0</v>
      </c>
      <c r="BE406" s="485">
        <f>'8. Routing factors'!BE191*'7. Network costs'!$J$361</f>
        <v>0</v>
      </c>
      <c r="BF406" s="485">
        <f>'8. Routing factors'!BF191*'7. Network costs'!$J$362</f>
        <v>0</v>
      </c>
      <c r="BG406" s="485">
        <f>'8. Routing factors'!BG191*'7. Network costs'!$J$363</f>
        <v>0</v>
      </c>
      <c r="BH406" s="245"/>
      <c r="BI406" s="351">
        <f t="shared" si="68"/>
        <v>8343320.7209086893</v>
      </c>
      <c r="BJ406" s="486">
        <f>'2. Traffic'!J212</f>
        <v>1082.4321600000001</v>
      </c>
      <c r="BK406" s="487">
        <f t="shared" si="69"/>
        <v>7.7079386858837319E-3</v>
      </c>
    </row>
    <row r="407" spans="3:63">
      <c r="C407" s="256" t="str">
        <f t="shared" si="67"/>
        <v>S07</v>
      </c>
      <c r="D407" s="256" t="str">
        <f t="shared" si="67"/>
        <v>Входящи международни повиквания (Incoming calls from international)</v>
      </c>
      <c r="E407" s="485">
        <f>'8. Routing factors'!E192*'7. Network costs'!$J$309</f>
        <v>294956.92847879761</v>
      </c>
      <c r="F407" s="485">
        <f>'8. Routing factors'!F192*'7. Network costs'!$J$310</f>
        <v>183674.76483477323</v>
      </c>
      <c r="G407" s="485">
        <f>'8. Routing factors'!G192*'7. Network costs'!$J$311</f>
        <v>358382.62728285347</v>
      </c>
      <c r="H407" s="485">
        <f>'8. Routing factors'!H192*'7. Network costs'!$J$312</f>
        <v>99045.228355132553</v>
      </c>
      <c r="I407" s="485">
        <f>'8. Routing factors'!I192*'7. Network costs'!$J$313</f>
        <v>358204.94216948311</v>
      </c>
      <c r="J407" s="485">
        <f>'8. Routing factors'!J192*'7. Network costs'!$J$314</f>
        <v>21790.4632074244</v>
      </c>
      <c r="K407" s="485">
        <f>'8. Routing factors'!K192*'7. Network costs'!$J$315</f>
        <v>13022.207689805291</v>
      </c>
      <c r="L407" s="485">
        <f>'8. Routing factors'!L192*'7. Network costs'!$J$316</f>
        <v>1817.6935412680652</v>
      </c>
      <c r="M407" s="485">
        <f>'8. Routing factors'!M192*'7. Network costs'!$J$317</f>
        <v>54530.806238041972</v>
      </c>
      <c r="N407" s="485">
        <f>'8. Routing factors'!N192*'7. Network costs'!$J$318</f>
        <v>0</v>
      </c>
      <c r="O407" s="485">
        <f>'8. Routing factors'!O192*'7. Network costs'!$J$319</f>
        <v>0</v>
      </c>
      <c r="P407" s="485">
        <f>'8. Routing factors'!P192*'7. Network costs'!$J$320</f>
        <v>0</v>
      </c>
      <c r="Q407" s="485">
        <f>'8. Routing factors'!Q192*'7. Network costs'!$J$321</f>
        <v>0</v>
      </c>
      <c r="R407" s="485">
        <f>'8. Routing factors'!R192*'7. Network costs'!$J$322</f>
        <v>9694.3655534296831</v>
      </c>
      <c r="S407" s="485">
        <f>'8. Routing factors'!S192*'7. Network costs'!$J$323</f>
        <v>9088.4677063403269</v>
      </c>
      <c r="T407" s="485">
        <f>'8. Routing factors'!T192*'7. Network costs'!$J$324</f>
        <v>0</v>
      </c>
      <c r="U407" s="485">
        <f>'8. Routing factors'!U192*'7. Network costs'!$J$325</f>
        <v>0</v>
      </c>
      <c r="V407" s="485">
        <f>'8. Routing factors'!V192*'7. Network costs'!$J$326</f>
        <v>109546.14910668389</v>
      </c>
      <c r="W407" s="485">
        <f>'8. Routing factors'!W192*'7. Network costs'!$J$327</f>
        <v>0</v>
      </c>
      <c r="X407" s="485">
        <f>'8. Routing factors'!X192*'7. Network costs'!$J$328</f>
        <v>38989.830388914241</v>
      </c>
      <c r="Y407" s="485">
        <f>'8. Routing factors'!Y192*'7. Network costs'!$J$329</f>
        <v>0</v>
      </c>
      <c r="Z407" s="485">
        <f>'8. Routing factors'!Z192*'7. Network costs'!$J$330</f>
        <v>0</v>
      </c>
      <c r="AA407" s="485">
        <f>'8. Routing factors'!AA192*'7. Network costs'!$J$331</f>
        <v>0</v>
      </c>
      <c r="AB407" s="485">
        <f>'8. Routing factors'!AB192*'7. Network costs'!$J$332</f>
        <v>34626.154954428283</v>
      </c>
      <c r="AC407" s="485">
        <f>'8. Routing factors'!AC192*'7. Network costs'!$J$333</f>
        <v>46818.829998392408</v>
      </c>
      <c r="AD407" s="485">
        <f>'8. Routing factors'!AD192*'7. Network costs'!$J$334</f>
        <v>0</v>
      </c>
      <c r="AE407" s="485">
        <f>'8. Routing factors'!AE192*'7. Network costs'!$J$335</f>
        <v>0</v>
      </c>
      <c r="AF407" s="485">
        <f>'8. Routing factors'!AF192*'7. Network costs'!$J$336</f>
        <v>0</v>
      </c>
      <c r="AG407" s="485">
        <f>'8. Routing factors'!AG192*'7. Network costs'!$J$337</f>
        <v>0</v>
      </c>
      <c r="AH407" s="485">
        <f>'8. Routing factors'!AH192*'7. Network costs'!$J$338</f>
        <v>0</v>
      </c>
      <c r="AI407" s="485">
        <f>'8. Routing factors'!AI192*'7. Network costs'!$J$339</f>
        <v>147075.14027503852</v>
      </c>
      <c r="AJ407" s="485">
        <f>'8. Routing factors'!AJ192*'7. Network costs'!$J$340</f>
        <v>370997.72575553128</v>
      </c>
      <c r="AK407" s="485">
        <f>'8. Routing factors'!AK192*'7. Network costs'!$J$341</f>
        <v>142025.5460950862</v>
      </c>
      <c r="AL407" s="485">
        <f>'8. Routing factors'!AL192*'7. Network costs'!$J$342</f>
        <v>43397.608805453769</v>
      </c>
      <c r="AM407" s="485">
        <f>'8. Routing factors'!AM192*'7. Network costs'!$J$343</f>
        <v>55843.658585202073</v>
      </c>
      <c r="AN407" s="485">
        <f>'8. Routing factors'!AN192*'7. Network costs'!$J$344</f>
        <v>95.966824611248029</v>
      </c>
      <c r="AO407" s="485">
        <f>'8. Routing factors'!AO192*'7. Network costs'!$J$345</f>
        <v>46.917114254387918</v>
      </c>
      <c r="AP407" s="485">
        <f>'8. Routing factors'!AP192*'7. Network costs'!$J$346</f>
        <v>0</v>
      </c>
      <c r="AQ407" s="485">
        <f>'8. Routing factors'!AQ192*'7. Network costs'!$J$347</f>
        <v>0</v>
      </c>
      <c r="AR407" s="485">
        <f>'8. Routing factors'!AR192*'7. Network costs'!$J$348</f>
        <v>234.58557127193964</v>
      </c>
      <c r="AS407" s="485">
        <f>'8. Routing factors'!AS192*'7. Network costs'!$J$349</f>
        <v>0</v>
      </c>
      <c r="AT407" s="485">
        <f>'8. Routing factors'!AT192*'7. Network costs'!$J$350</f>
        <v>0</v>
      </c>
      <c r="AU407" s="485">
        <f>'8. Routing factors'!AU192*'7. Network costs'!$J$351</f>
        <v>192.78636798927036</v>
      </c>
      <c r="AV407" s="485">
        <f>'8. Routing factors'!AV192*'7. Network costs'!$J$352</f>
        <v>0</v>
      </c>
      <c r="AW407" s="485">
        <f>'8. Routing factors'!AW192*'7. Network costs'!$J$353</f>
        <v>2515.9498639134472</v>
      </c>
      <c r="AX407" s="485">
        <f>'8. Routing factors'!AX192*'7. Network costs'!$J$354</f>
        <v>0</v>
      </c>
      <c r="AY407" s="485">
        <f>'8. Routing factors'!AY192*'7. Network costs'!$J$355</f>
        <v>0</v>
      </c>
      <c r="AZ407" s="485">
        <f>'8. Routing factors'!AZ192*'7. Network costs'!$J$356</f>
        <v>0</v>
      </c>
      <c r="BA407" s="485">
        <f>'8. Routing factors'!BA192*'7. Network costs'!$J$357</f>
        <v>0</v>
      </c>
      <c r="BB407" s="485">
        <f>'8. Routing factors'!BB192*'7. Network costs'!$J$358</f>
        <v>0</v>
      </c>
      <c r="BC407" s="485">
        <f>'8. Routing factors'!BC192*'7. Network costs'!$J$359</f>
        <v>0</v>
      </c>
      <c r="BD407" s="485">
        <f>'8. Routing factors'!BD192*'7. Network costs'!$J$360</f>
        <v>0</v>
      </c>
      <c r="BE407" s="485">
        <f>'8. Routing factors'!BE192*'7. Network costs'!$J$361</f>
        <v>0</v>
      </c>
      <c r="BF407" s="485">
        <f>'8. Routing factors'!BF192*'7. Network costs'!$J$362</f>
        <v>0</v>
      </c>
      <c r="BG407" s="485">
        <f>'8. Routing factors'!BG192*'7. Network costs'!$J$363</f>
        <v>0</v>
      </c>
      <c r="BH407" s="245"/>
      <c r="BI407" s="351">
        <f t="shared" si="68"/>
        <v>2396615.3447641204</v>
      </c>
      <c r="BJ407" s="486">
        <f>'2. Traffic'!J213</f>
        <v>324.72964800000005</v>
      </c>
      <c r="BK407" s="487">
        <f t="shared" si="69"/>
        <v>7.3803404140176327E-3</v>
      </c>
    </row>
    <row r="408" spans="3:63">
      <c r="C408" s="256" t="str">
        <f t="shared" si="67"/>
        <v>S08</v>
      </c>
      <c r="D408" s="256" t="str">
        <f t="shared" si="67"/>
        <v>Изходящи повиквания от чужди абонати в роуминг в мрежата на предприятието (Roaming Calls Outbound)</v>
      </c>
      <c r="E408" s="485">
        <f>'8. Routing factors'!E193*'7. Network costs'!$J$309</f>
        <v>92168.134516081613</v>
      </c>
      <c r="F408" s="485">
        <f>'8. Routing factors'!F193*'7. Network costs'!$J$310</f>
        <v>57394.686471038229</v>
      </c>
      <c r="G408" s="485">
        <f>'8. Routing factors'!G193*'7. Network costs'!$J$311</f>
        <v>111987.39548173448</v>
      </c>
      <c r="H408" s="485">
        <f>'8. Routing factors'!H193*'7. Network costs'!$J$312</f>
        <v>30949.650775428669</v>
      </c>
      <c r="I408" s="485">
        <f>'8. Routing factors'!I193*'7. Network costs'!$J$313</f>
        <v>111931.87244142115</v>
      </c>
      <c r="J408" s="485">
        <f>'8. Routing factors'!J193*'7. Network costs'!$J$314</f>
        <v>6809.0834632283877</v>
      </c>
      <c r="K408" s="485">
        <f>'8. Routing factors'!K193*'7. Network costs'!$J$315</f>
        <v>4069.1791721603945</v>
      </c>
      <c r="L408" s="485">
        <f>'8. Routing factors'!L193*'7. Network costs'!$J$316</f>
        <v>567.9928377497007</v>
      </c>
      <c r="M408" s="485">
        <f>'8. Routing factors'!M193*'7. Network costs'!$J$317</f>
        <v>17039.785132491026</v>
      </c>
      <c r="N408" s="485">
        <f>'8. Routing factors'!N193*'7. Network costs'!$J$318</f>
        <v>0</v>
      </c>
      <c r="O408" s="485">
        <f>'8. Routing factors'!O193*'7. Network costs'!$J$319</f>
        <v>0</v>
      </c>
      <c r="P408" s="485">
        <f>'8. Routing factors'!P193*'7. Network costs'!$J$320</f>
        <v>0</v>
      </c>
      <c r="Q408" s="485">
        <f>'8. Routing factors'!Q193*'7. Network costs'!$J$321</f>
        <v>0</v>
      </c>
      <c r="R408" s="485">
        <f>'8. Routing factors'!R193*'7. Network costs'!$J$322</f>
        <v>3029.2951346650707</v>
      </c>
      <c r="S408" s="485">
        <f>'8. Routing factors'!S193*'7. Network costs'!$J$323</f>
        <v>2839.9641887485036</v>
      </c>
      <c r="T408" s="485">
        <f>'8. Routing factors'!T193*'7. Network costs'!$J$324</f>
        <v>0</v>
      </c>
      <c r="U408" s="485">
        <f>'8. Routing factors'!U193*'7. Network costs'!$J$325</f>
        <v>0</v>
      </c>
      <c r="V408" s="485">
        <f>'8. Routing factors'!V193*'7. Network costs'!$J$326</f>
        <v>34230.978260642391</v>
      </c>
      <c r="W408" s="485">
        <f>'8. Routing factors'!W193*'7. Network costs'!$J$327</f>
        <v>0</v>
      </c>
      <c r="X408" s="485">
        <f>'8. Routing factors'!X193*'7. Network costs'!$J$328</f>
        <v>12183.541341369013</v>
      </c>
      <c r="Y408" s="485">
        <f>'8. Routing factors'!Y193*'7. Network costs'!$J$329</f>
        <v>0</v>
      </c>
      <c r="Z408" s="485">
        <f>'8. Routing factors'!Z193*'7. Network costs'!$J$330</f>
        <v>0</v>
      </c>
      <c r="AA408" s="485">
        <f>'8. Routing factors'!AA193*'7. Network costs'!$J$331</f>
        <v>0</v>
      </c>
      <c r="AB408" s="485">
        <f>'8. Routing factors'!AB193*'7. Network costs'!$J$332</f>
        <v>10819.980137689294</v>
      </c>
      <c r="AC408" s="485">
        <f>'8. Routing factors'!AC193*'7. Network costs'!$J$333</f>
        <v>14629.946966943609</v>
      </c>
      <c r="AD408" s="485">
        <f>'8. Routing factors'!AD193*'7. Network costs'!$J$334</f>
        <v>0</v>
      </c>
      <c r="AE408" s="485">
        <f>'8. Routing factors'!AE193*'7. Network costs'!$J$335</f>
        <v>0</v>
      </c>
      <c r="AF408" s="485">
        <f>'8. Routing factors'!AF193*'7. Network costs'!$J$336</f>
        <v>0</v>
      </c>
      <c r="AG408" s="485">
        <f>'8. Routing factors'!AG193*'7. Network costs'!$J$337</f>
        <v>0</v>
      </c>
      <c r="AH408" s="485">
        <f>'8. Routing factors'!AH193*'7. Network costs'!$J$338</f>
        <v>0</v>
      </c>
      <c r="AI408" s="485">
        <f>'8. Routing factors'!AI193*'7. Network costs'!$J$339</f>
        <v>45958.036594538724</v>
      </c>
      <c r="AJ408" s="485">
        <f>'8. Routing factors'!AJ193*'7. Network costs'!$J$340</f>
        <v>115929.36117469142</v>
      </c>
      <c r="AK408" s="485">
        <f>'8. Routing factors'!AK193*'7. Network costs'!$J$341</f>
        <v>44380.139516379662</v>
      </c>
      <c r="AL408" s="485">
        <f>'8. Routing factors'!AL193*'7. Network costs'!$J$342</f>
        <v>13560.883843909682</v>
      </c>
      <c r="AM408" s="485">
        <f>'8. Routing factors'!AM193*'7. Network costs'!$J$343</f>
        <v>17450.02520502251</v>
      </c>
      <c r="AN408" s="485">
        <f>'8. Routing factors'!AN193*'7. Network costs'!$J$344</f>
        <v>29.987711241326306</v>
      </c>
      <c r="AO408" s="485">
        <f>'8. Routing factors'!AO193*'7. Network costs'!$J$345</f>
        <v>14.66065882909286</v>
      </c>
      <c r="AP408" s="485">
        <f>'8. Routing factors'!AP193*'7. Network costs'!$J$346</f>
        <v>0</v>
      </c>
      <c r="AQ408" s="485">
        <f>'8. Routing factors'!AQ193*'7. Network costs'!$J$347</f>
        <v>0</v>
      </c>
      <c r="AR408" s="485">
        <f>'8. Routing factors'!AR193*'7. Network costs'!$J$348</f>
        <v>73.303294145464307</v>
      </c>
      <c r="AS408" s="485">
        <f>'8. Routing factors'!AS193*'7. Network costs'!$J$349</f>
        <v>0</v>
      </c>
      <c r="AT408" s="485">
        <f>'8. Routing factors'!AT193*'7. Network costs'!$J$350</f>
        <v>0</v>
      </c>
      <c r="AU408" s="485">
        <f>'8. Routing factors'!AU193*'7. Network costs'!$J$351</f>
        <v>60.241880024117314</v>
      </c>
      <c r="AV408" s="485">
        <f>'8. Routing factors'!AV193*'7. Network costs'!$J$352</f>
        <v>0</v>
      </c>
      <c r="AW408" s="485">
        <f>'8. Routing factors'!AW193*'7. Network costs'!$J$353</f>
        <v>786.18395807427441</v>
      </c>
      <c r="AX408" s="485">
        <f>'8. Routing factors'!AX193*'7. Network costs'!$J$354</f>
        <v>0</v>
      </c>
      <c r="AY408" s="485">
        <f>'8. Routing factors'!AY193*'7. Network costs'!$J$355</f>
        <v>0</v>
      </c>
      <c r="AZ408" s="485">
        <f>'8. Routing factors'!AZ193*'7. Network costs'!$J$356</f>
        <v>0</v>
      </c>
      <c r="BA408" s="485">
        <f>'8. Routing factors'!BA193*'7. Network costs'!$J$357</f>
        <v>0</v>
      </c>
      <c r="BB408" s="485">
        <f>'8. Routing factors'!BB193*'7. Network costs'!$J$358</f>
        <v>0</v>
      </c>
      <c r="BC408" s="485">
        <f>'8. Routing factors'!BC193*'7. Network costs'!$J$359</f>
        <v>0</v>
      </c>
      <c r="BD408" s="485">
        <f>'8. Routing factors'!BD193*'7. Network costs'!$J$360</f>
        <v>0</v>
      </c>
      <c r="BE408" s="485">
        <f>'8. Routing factors'!BE193*'7. Network costs'!$J$361</f>
        <v>0</v>
      </c>
      <c r="BF408" s="485">
        <f>'8. Routing factors'!BF193*'7. Network costs'!$J$362</f>
        <v>0</v>
      </c>
      <c r="BG408" s="485">
        <f>'8. Routing factors'!BG193*'7. Network costs'!$J$363</f>
        <v>0</v>
      </c>
      <c r="BH408" s="245"/>
      <c r="BI408" s="351">
        <f t="shared" si="68"/>
        <v>748894.31015824806</v>
      </c>
      <c r="BJ408" s="486">
        <f>'2. Traffic'!J214</f>
        <v>108.243216</v>
      </c>
      <c r="BK408" s="487">
        <f t="shared" si="69"/>
        <v>6.9186258301697917E-3</v>
      </c>
    </row>
    <row r="409" spans="3:63">
      <c r="C409" s="256" t="str">
        <f t="shared" si="67"/>
        <v>S09</v>
      </c>
      <c r="D409" s="256" t="str">
        <f t="shared" si="67"/>
        <v>Входящи повиквания от чужди абонати в роуминг в мрежата на предприятието (Roaming Calls Inbound)</v>
      </c>
      <c r="E409" s="485">
        <f>'8. Routing factors'!E194*'7. Network costs'!$J$309</f>
        <v>101101.29125723241</v>
      </c>
      <c r="F409" s="485">
        <f>'8. Routing factors'!F194*'7. Network costs'!$J$310</f>
        <v>62957.517193900836</v>
      </c>
      <c r="G409" s="485">
        <f>'8. Routing factors'!G194*'7. Network costs'!$J$311</f>
        <v>122841.48254907147</v>
      </c>
      <c r="H409" s="485">
        <f>'8. Routing factors'!H194*'7. Network costs'!$J$312</f>
        <v>33949.365187707932</v>
      </c>
      <c r="I409" s="485">
        <f>'8. Routing factors'!I194*'7. Network costs'!$J$313</f>
        <v>122780.57808247162</v>
      </c>
      <c r="J409" s="485">
        <f>'8. Routing factors'!J194*'7. Network costs'!$J$314</f>
        <v>7469.0361698765209</v>
      </c>
      <c r="K409" s="485">
        <f>'8. Routing factors'!K194*'7. Network costs'!$J$315</f>
        <v>4463.5737809217617</v>
      </c>
      <c r="L409" s="485">
        <f>'8. Routing factors'!L194*'7. Network costs'!$J$316</f>
        <v>623.04406639948752</v>
      </c>
      <c r="M409" s="485">
        <f>'8. Routing factors'!M194*'7. Network costs'!$J$317</f>
        <v>18691.321991984631</v>
      </c>
      <c r="N409" s="485">
        <f>'8. Routing factors'!N194*'7. Network costs'!$J$318</f>
        <v>0</v>
      </c>
      <c r="O409" s="485">
        <f>'8. Routing factors'!O194*'7. Network costs'!$J$319</f>
        <v>0</v>
      </c>
      <c r="P409" s="485">
        <f>'8. Routing factors'!P194*'7. Network costs'!$J$320</f>
        <v>0</v>
      </c>
      <c r="Q409" s="485">
        <f>'8. Routing factors'!Q194*'7. Network costs'!$J$321</f>
        <v>0</v>
      </c>
      <c r="R409" s="485">
        <f>'8. Routing factors'!R194*'7. Network costs'!$J$322</f>
        <v>3322.9016874639342</v>
      </c>
      <c r="S409" s="485">
        <f>'8. Routing factors'!S194*'7. Network costs'!$J$323</f>
        <v>3115.2203319974378</v>
      </c>
      <c r="T409" s="485">
        <f>'8. Routing factors'!T194*'7. Network costs'!$J$324</f>
        <v>0</v>
      </c>
      <c r="U409" s="485">
        <f>'8. Routing factors'!U194*'7. Network costs'!$J$325</f>
        <v>0</v>
      </c>
      <c r="V409" s="485">
        <f>'8. Routing factors'!V194*'7. Network costs'!$J$326</f>
        <v>37548.726805850172</v>
      </c>
      <c r="W409" s="485">
        <f>'8. Routing factors'!W194*'7. Network costs'!$J$327</f>
        <v>0</v>
      </c>
      <c r="X409" s="485">
        <f>'8. Routing factors'!X194*'7. Network costs'!$J$328</f>
        <v>13364.39940078596</v>
      </c>
      <c r="Y409" s="485">
        <f>'8. Routing factors'!Y194*'7. Network costs'!$J$329</f>
        <v>0</v>
      </c>
      <c r="Z409" s="485">
        <f>'8. Routing factors'!Z194*'7. Network costs'!$J$330</f>
        <v>0</v>
      </c>
      <c r="AA409" s="485">
        <f>'8. Routing factors'!AA194*'7. Network costs'!$J$331</f>
        <v>0</v>
      </c>
      <c r="AB409" s="485">
        <f>'8. Routing factors'!AB194*'7. Network costs'!$J$332</f>
        <v>11868.678573581497</v>
      </c>
      <c r="AC409" s="485">
        <f>'8. Routing factors'!AC194*'7. Network costs'!$J$333</f>
        <v>16047.916529380918</v>
      </c>
      <c r="AD409" s="485">
        <f>'8. Routing factors'!AD194*'7. Network costs'!$J$334</f>
        <v>0</v>
      </c>
      <c r="AE409" s="485">
        <f>'8. Routing factors'!AE194*'7. Network costs'!$J$335</f>
        <v>0</v>
      </c>
      <c r="AF409" s="485">
        <f>'8. Routing factors'!AF194*'7. Network costs'!$J$336</f>
        <v>0</v>
      </c>
      <c r="AG409" s="485">
        <f>'8. Routing factors'!AG194*'7. Network costs'!$J$337</f>
        <v>0</v>
      </c>
      <c r="AH409" s="485">
        <f>'8. Routing factors'!AH194*'7. Network costs'!$J$338</f>
        <v>0</v>
      </c>
      <c r="AI409" s="485">
        <f>'8. Routing factors'!AI194*'7. Network costs'!$J$339</f>
        <v>50412.399770815508</v>
      </c>
      <c r="AJ409" s="485">
        <f>'8. Routing factors'!AJ194*'7. Network costs'!$J$340</f>
        <v>127165.51301515542</v>
      </c>
      <c r="AK409" s="485">
        <f>'8. Routing factors'!AK194*'7. Network costs'!$J$341</f>
        <v>48681.56912190983</v>
      </c>
      <c r="AL409" s="485">
        <f>'8. Routing factors'!AL194*'7. Network costs'!$J$342</f>
        <v>14875.237243403171</v>
      </c>
      <c r="AM409" s="485">
        <f>'8. Routing factors'!AM194*'7. Network costs'!$J$343</f>
        <v>19141.323516656445</v>
      </c>
      <c r="AN409" s="485">
        <f>'8. Routing factors'!AN194*'7. Network costs'!$J$344</f>
        <v>32.89419216592826</v>
      </c>
      <c r="AO409" s="485">
        <f>'8. Routing factors'!AO194*'7. Network costs'!$J$345</f>
        <v>16.081605058898258</v>
      </c>
      <c r="AP409" s="485">
        <f>'8. Routing factors'!AP194*'7. Network costs'!$J$346</f>
        <v>0</v>
      </c>
      <c r="AQ409" s="485">
        <f>'8. Routing factors'!AQ194*'7. Network costs'!$J$347</f>
        <v>0</v>
      </c>
      <c r="AR409" s="485">
        <f>'8. Routing factors'!AR194*'7. Network costs'!$J$348</f>
        <v>80.40802529449131</v>
      </c>
      <c r="AS409" s="485">
        <f>'8. Routing factors'!AS194*'7. Network costs'!$J$349</f>
        <v>0</v>
      </c>
      <c r="AT409" s="485">
        <f>'8. Routing factors'!AT194*'7. Network costs'!$J$350</f>
        <v>0</v>
      </c>
      <c r="AU409" s="485">
        <f>'8. Routing factors'!AU194*'7. Network costs'!$J$351</f>
        <v>66.080667577565578</v>
      </c>
      <c r="AV409" s="485">
        <f>'8. Routing factors'!AV194*'7. Network costs'!$J$352</f>
        <v>0</v>
      </c>
      <c r="AW409" s="485">
        <f>'8. Routing factors'!AW194*'7. Network costs'!$J$353</f>
        <v>862.38279362334845</v>
      </c>
      <c r="AX409" s="485">
        <f>'8. Routing factors'!AX194*'7. Network costs'!$J$354</f>
        <v>0</v>
      </c>
      <c r="AY409" s="485">
        <f>'8. Routing factors'!AY194*'7. Network costs'!$J$355</f>
        <v>0</v>
      </c>
      <c r="AZ409" s="485">
        <f>'8. Routing factors'!AZ194*'7. Network costs'!$J$356</f>
        <v>0</v>
      </c>
      <c r="BA409" s="485">
        <f>'8. Routing factors'!BA194*'7. Network costs'!$J$357</f>
        <v>0</v>
      </c>
      <c r="BB409" s="485">
        <f>'8. Routing factors'!BB194*'7. Network costs'!$J$358</f>
        <v>0</v>
      </c>
      <c r="BC409" s="485">
        <f>'8. Routing factors'!BC194*'7. Network costs'!$J$359</f>
        <v>0</v>
      </c>
      <c r="BD409" s="485">
        <f>'8. Routing factors'!BD194*'7. Network costs'!$J$360</f>
        <v>0</v>
      </c>
      <c r="BE409" s="485">
        <f>'8. Routing factors'!BE194*'7. Network costs'!$J$361</f>
        <v>0</v>
      </c>
      <c r="BF409" s="485">
        <f>'8. Routing factors'!BF194*'7. Network costs'!$J$362</f>
        <v>0</v>
      </c>
      <c r="BG409" s="485">
        <f>'8. Routing factors'!BG194*'7. Network costs'!$J$363</f>
        <v>0</v>
      </c>
      <c r="BH409" s="245"/>
      <c r="BI409" s="351">
        <f t="shared" si="68"/>
        <v>821478.94356028724</v>
      </c>
      <c r="BJ409" s="486">
        <f>'2. Traffic'!J215</f>
        <v>108.243216</v>
      </c>
      <c r="BK409" s="487">
        <f t="shared" si="69"/>
        <v>7.5891956458526439E-3</v>
      </c>
    </row>
    <row r="410" spans="3:63">
      <c r="C410" s="256" t="str">
        <f t="shared" si="67"/>
        <v>S10</v>
      </c>
      <c r="D410" s="256" t="str">
        <f t="shared" si="67"/>
        <v>Гласова поща (Voice mail)</v>
      </c>
      <c r="E410" s="485">
        <f>'8. Routing factors'!E195*'7. Network costs'!$J$309</f>
        <v>114087.05928469509</v>
      </c>
      <c r="F410" s="485">
        <f>'8. Routing factors'!F195*'7. Network costs'!$J$310</f>
        <v>71043.97883745085</v>
      </c>
      <c r="G410" s="485">
        <f>'8. Routing factors'!G195*'7. Network costs'!$J$311</f>
        <v>138619.62916515372</v>
      </c>
      <c r="H410" s="485">
        <f>'8. Routing factors'!H195*'7. Network costs'!$J$312</f>
        <v>38309.928495307176</v>
      </c>
      <c r="I410" s="485">
        <f>'8. Routing factors'!I195*'7. Network costs'!$J$313</f>
        <v>138550.9019371898</v>
      </c>
      <c r="J410" s="485">
        <f>'8. Routing factors'!J195*'7. Network costs'!$J$314</f>
        <v>8428.382681524623</v>
      </c>
      <c r="K410" s="485">
        <f>'8. Routing factors'!K195*'7. Network costs'!$J$315</f>
        <v>3357.9261631781433</v>
      </c>
      <c r="L410" s="485">
        <f>'8. Routing factors'!L195*'7. Network costs'!$J$316</f>
        <v>703.06980708528715</v>
      </c>
      <c r="M410" s="485">
        <f>'8. Routing factors'!M195*'7. Network costs'!$J$317</f>
        <v>21092.094212558623</v>
      </c>
      <c r="N410" s="485">
        <f>'8. Routing factors'!N195*'7. Network costs'!$J$318</f>
        <v>0</v>
      </c>
      <c r="O410" s="485">
        <f>'8. Routing factors'!O195*'7. Network costs'!$J$319</f>
        <v>0</v>
      </c>
      <c r="P410" s="485">
        <f>'8. Routing factors'!P195*'7. Network costs'!$J$320</f>
        <v>0</v>
      </c>
      <c r="Q410" s="485">
        <f>'8. Routing factors'!Q195*'7. Network costs'!$J$321</f>
        <v>338832.7856269856</v>
      </c>
      <c r="R410" s="485">
        <f>'8. Routing factors'!R195*'7. Network costs'!$J$322</f>
        <v>3749.7056377881991</v>
      </c>
      <c r="S410" s="485">
        <f>'8. Routing factors'!S195*'7. Network costs'!$J$323</f>
        <v>3515.3490354264363</v>
      </c>
      <c r="T410" s="485">
        <f>'8. Routing factors'!T195*'7. Network costs'!$J$324</f>
        <v>0</v>
      </c>
      <c r="U410" s="485">
        <f>'8. Routing factors'!U195*'7. Network costs'!$J$325</f>
        <v>15732.060168826938</v>
      </c>
      <c r="V410" s="485">
        <f>'8. Routing factors'!V195*'7. Network costs'!$J$326</f>
        <v>0</v>
      </c>
      <c r="W410" s="485">
        <f>'8. Routing factors'!W195*'7. Network costs'!$J$327</f>
        <v>0</v>
      </c>
      <c r="X410" s="485">
        <f>'8. Routing factors'!X195*'7. Network costs'!$J$328</f>
        <v>0</v>
      </c>
      <c r="Y410" s="485">
        <f>'8. Routing factors'!Y195*'7. Network costs'!$J$329</f>
        <v>0</v>
      </c>
      <c r="Z410" s="485">
        <f>'8. Routing factors'!Z195*'7. Network costs'!$J$330</f>
        <v>0</v>
      </c>
      <c r="AA410" s="485">
        <f>'8. Routing factors'!AA195*'7. Network costs'!$J$331</f>
        <v>0</v>
      </c>
      <c r="AB410" s="485">
        <f>'8. Routing factors'!AB195*'7. Network costs'!$J$332</f>
        <v>13393.129001785304</v>
      </c>
      <c r="AC410" s="485">
        <f>'8. Routing factors'!AC195*'7. Network costs'!$J$333</f>
        <v>18109.161433211131</v>
      </c>
      <c r="AD410" s="485">
        <f>'8. Routing factors'!AD195*'7. Network costs'!$J$334</f>
        <v>0</v>
      </c>
      <c r="AE410" s="485">
        <f>'8. Routing factors'!AE195*'7. Network costs'!$J$335</f>
        <v>0</v>
      </c>
      <c r="AF410" s="485">
        <f>'8. Routing factors'!AF195*'7. Network costs'!$J$336</f>
        <v>0</v>
      </c>
      <c r="AG410" s="485">
        <f>'8. Routing factors'!AG195*'7. Network costs'!$J$337</f>
        <v>0</v>
      </c>
      <c r="AH410" s="485">
        <f>'8. Routing factors'!AH195*'7. Network costs'!$J$338</f>
        <v>0</v>
      </c>
      <c r="AI410" s="485">
        <f>'8. Routing factors'!AI195*'7. Network costs'!$J$339</f>
        <v>56887.527051493955</v>
      </c>
      <c r="AJ410" s="485">
        <f>'8. Routing factors'!AJ195*'7. Network costs'!$J$340</f>
        <v>143499.05171256509</v>
      </c>
      <c r="AK410" s="485">
        <f>'8. Routing factors'!AK195*'7. Network costs'!$J$341</f>
        <v>54934.383066902716</v>
      </c>
      <c r="AL410" s="485">
        <f>'8. Routing factors'!AL195*'7. Network costs'!$J$342</f>
        <v>16785.859529174304</v>
      </c>
      <c r="AM410" s="485">
        <f>'8. Routing factors'!AM195*'7. Network costs'!$J$343</f>
        <v>21599.895349270257</v>
      </c>
      <c r="AN410" s="485">
        <f>'8. Routing factors'!AN195*'7. Network costs'!$J$344</f>
        <v>37.119225729848907</v>
      </c>
      <c r="AO410" s="485">
        <f>'8. Routing factors'!AO195*'7. Network costs'!$J$345</f>
        <v>18.147177023481685</v>
      </c>
      <c r="AP410" s="485">
        <f>'8. Routing factors'!AP195*'7. Network costs'!$J$346</f>
        <v>0</v>
      </c>
      <c r="AQ410" s="485">
        <f>'8. Routing factors'!AQ195*'7. Network costs'!$J$347</f>
        <v>0</v>
      </c>
      <c r="AR410" s="485">
        <f>'8. Routing factors'!AR195*'7. Network costs'!$J$348</f>
        <v>90.735885117408444</v>
      </c>
      <c r="AS410" s="485">
        <f>'8. Routing factors'!AS195*'7. Network costs'!$J$349</f>
        <v>0</v>
      </c>
      <c r="AT410" s="485">
        <f>'8. Routing factors'!AT195*'7. Network costs'!$J$350</f>
        <v>101.51640631935693</v>
      </c>
      <c r="AU410" s="485">
        <f>'8. Routing factors'!AU195*'7. Network costs'!$J$351</f>
        <v>0</v>
      </c>
      <c r="AV410" s="485">
        <f>'8. Routing factors'!AV195*'7. Network costs'!$J$352</f>
        <v>0</v>
      </c>
      <c r="AW410" s="485">
        <f>'8. Routing factors'!AW195*'7. Network costs'!$J$353</f>
        <v>0</v>
      </c>
      <c r="AX410" s="485">
        <f>'8. Routing factors'!AX195*'7. Network costs'!$J$354</f>
        <v>0</v>
      </c>
      <c r="AY410" s="485">
        <f>'8. Routing factors'!AY195*'7. Network costs'!$J$355</f>
        <v>0</v>
      </c>
      <c r="AZ410" s="485">
        <f>'8. Routing factors'!AZ195*'7. Network costs'!$J$356</f>
        <v>0</v>
      </c>
      <c r="BA410" s="485">
        <f>'8. Routing factors'!BA195*'7. Network costs'!$J$357</f>
        <v>0</v>
      </c>
      <c r="BB410" s="485">
        <f>'8. Routing factors'!BB195*'7. Network costs'!$J$358</f>
        <v>0</v>
      </c>
      <c r="BC410" s="485">
        <f>'8. Routing factors'!BC195*'7. Network costs'!$J$359</f>
        <v>0</v>
      </c>
      <c r="BD410" s="485">
        <f>'8. Routing factors'!BD195*'7. Network costs'!$J$360</f>
        <v>0</v>
      </c>
      <c r="BE410" s="485">
        <f>'8. Routing factors'!BE195*'7. Network costs'!$J$361</f>
        <v>0</v>
      </c>
      <c r="BF410" s="485">
        <f>'8. Routing factors'!BF195*'7. Network costs'!$J$362</f>
        <v>0</v>
      </c>
      <c r="BG410" s="485">
        <f>'8. Routing factors'!BG195*'7. Network costs'!$J$363</f>
        <v>0</v>
      </c>
      <c r="BH410" s="245"/>
      <c r="BI410" s="351">
        <f t="shared" si="68"/>
        <v>1221479.3968917634</v>
      </c>
      <c r="BJ410" s="486">
        <f>'2. Traffic'!J216</f>
        <v>54.121608000000002</v>
      </c>
      <c r="BK410" s="487">
        <f t="shared" si="69"/>
        <v>2.2569163076081616E-2</v>
      </c>
    </row>
    <row r="411" spans="3:63">
      <c r="C411" s="256" t="str">
        <f t="shared" si="67"/>
        <v>S11</v>
      </c>
      <c r="D411" s="256" t="str">
        <f t="shared" si="67"/>
        <v>Повиквания към центъра за обслужване на клиенти (Help desk call)</v>
      </c>
      <c r="E411" s="485">
        <f>'8. Routing factors'!E196*'7. Network costs'!$J$309</f>
        <v>43470.774998360801</v>
      </c>
      <c r="F411" s="485">
        <f>'8. Routing factors'!F196*'7. Network costs'!$J$310</f>
        <v>27070.001088593548</v>
      </c>
      <c r="G411" s="485">
        <f>'8. Routing factors'!G196*'7. Network costs'!$J$311</f>
        <v>52818.459407893526</v>
      </c>
      <c r="H411" s="485">
        <f>'8. Routing factors'!H196*'7. Network costs'!$J$312</f>
        <v>14597.293437698412</v>
      </c>
      <c r="I411" s="485">
        <f>'8. Routing factors'!I196*'7. Network costs'!$J$313</f>
        <v>52792.272162102359</v>
      </c>
      <c r="J411" s="485">
        <f>'8. Routing factors'!J196*'7. Network costs'!$J$314</f>
        <v>3211.4801577481735</v>
      </c>
      <c r="K411" s="485">
        <f>'8. Routing factors'!K196*'7. Network costs'!$J$315</f>
        <v>1279.4759862848732</v>
      </c>
      <c r="L411" s="485">
        <f>'8. Routing factors'!L196*'7. Network costs'!$J$316</f>
        <v>267.89181510654925</v>
      </c>
      <c r="M411" s="485">
        <f>'8. Routing factors'!M196*'7. Network costs'!$J$317</f>
        <v>8036.7544531964795</v>
      </c>
      <c r="N411" s="485">
        <f>'8. Routing factors'!N196*'7. Network costs'!$J$318</f>
        <v>0</v>
      </c>
      <c r="O411" s="485">
        <f>'8. Routing factors'!O196*'7. Network costs'!$J$319</f>
        <v>0</v>
      </c>
      <c r="P411" s="485">
        <f>'8. Routing factors'!P196*'7. Network costs'!$J$320</f>
        <v>0</v>
      </c>
      <c r="Q411" s="485">
        <f>'8. Routing factors'!Q196*'7. Network costs'!$J$321</f>
        <v>0</v>
      </c>
      <c r="R411" s="485">
        <f>'8. Routing factors'!R196*'7. Network costs'!$J$322</f>
        <v>1428.7563472349295</v>
      </c>
      <c r="S411" s="485">
        <f>'8. Routing factors'!S196*'7. Network costs'!$J$323</f>
        <v>1339.4590755327463</v>
      </c>
      <c r="T411" s="485">
        <f>'8. Routing factors'!T196*'7. Network costs'!$J$324</f>
        <v>0</v>
      </c>
      <c r="U411" s="485">
        <f>'8. Routing factors'!U196*'7. Network costs'!$J$325</f>
        <v>5994.4120932521382</v>
      </c>
      <c r="V411" s="485">
        <f>'8. Routing factors'!V196*'7. Network costs'!$J$326</f>
        <v>0</v>
      </c>
      <c r="W411" s="485">
        <f>'8. Routing factors'!W196*'7. Network costs'!$J$327</f>
        <v>0</v>
      </c>
      <c r="X411" s="485">
        <f>'8. Routing factors'!X196*'7. Network costs'!$J$328</f>
        <v>0</v>
      </c>
      <c r="Y411" s="485">
        <f>'8. Routing factors'!Y196*'7. Network costs'!$J$329</f>
        <v>0</v>
      </c>
      <c r="Z411" s="485">
        <f>'8. Routing factors'!Z196*'7. Network costs'!$J$330</f>
        <v>0</v>
      </c>
      <c r="AA411" s="485">
        <f>'8. Routing factors'!AA196*'7. Network costs'!$J$331</f>
        <v>0</v>
      </c>
      <c r="AB411" s="485">
        <f>'8. Routing factors'!AB196*'7. Network costs'!$J$332</f>
        <v>5103.2054030577838</v>
      </c>
      <c r="AC411" s="485">
        <f>'8. Routing factors'!AC196*'7. Network costs'!$J$333</f>
        <v>6900.162796796013</v>
      </c>
      <c r="AD411" s="485">
        <f>'8. Routing factors'!AD196*'7. Network costs'!$J$334</f>
        <v>0</v>
      </c>
      <c r="AE411" s="485">
        <f>'8. Routing factors'!AE196*'7. Network costs'!$J$335</f>
        <v>0</v>
      </c>
      <c r="AF411" s="485">
        <f>'8. Routing factors'!AF196*'7. Network costs'!$J$336</f>
        <v>0</v>
      </c>
      <c r="AG411" s="485">
        <f>'8. Routing factors'!AG196*'7. Network costs'!$J$337</f>
        <v>0</v>
      </c>
      <c r="AH411" s="485">
        <f>'8. Routing factors'!AH196*'7. Network costs'!$J$338</f>
        <v>0</v>
      </c>
      <c r="AI411" s="485">
        <f>'8. Routing factors'!AI196*'7. Network costs'!$J$339</f>
        <v>21675.945582028035</v>
      </c>
      <c r="AJ411" s="485">
        <f>'8. Routing factors'!AJ196*'7. Network costs'!$J$340</f>
        <v>54677.673599322021</v>
      </c>
      <c r="AK411" s="485">
        <f>'8. Routing factors'!AK196*'7. Network costs'!$J$341</f>
        <v>20931.736000100827</v>
      </c>
      <c r="AL411" s="485">
        <f>'8. Routing factors'!AL196*'7. Network costs'!$J$342</f>
        <v>6395.9429520041649</v>
      </c>
      <c r="AM411" s="485">
        <f>'8. Routing factors'!AM196*'7. Network costs'!$J$343</f>
        <v>8230.2427339559836</v>
      </c>
      <c r="AN411" s="485">
        <f>'8. Routing factors'!AN196*'7. Network costs'!$J$344</f>
        <v>14.143598055139751</v>
      </c>
      <c r="AO411" s="485">
        <f>'8. Routing factors'!AO196*'7. Network costs'!$J$345</f>
        <v>6.9146479380683221</v>
      </c>
      <c r="AP411" s="485">
        <f>'8. Routing factors'!AP196*'7. Network costs'!$J$346</f>
        <v>0</v>
      </c>
      <c r="AQ411" s="485">
        <f>'8. Routing factors'!AQ196*'7. Network costs'!$J$347</f>
        <v>0</v>
      </c>
      <c r="AR411" s="485">
        <f>'8. Routing factors'!AR196*'7. Network costs'!$J$348</f>
        <v>34.573239690341616</v>
      </c>
      <c r="AS411" s="485">
        <f>'8. Routing factors'!AS196*'7. Network costs'!$J$349</f>
        <v>0</v>
      </c>
      <c r="AT411" s="485">
        <f>'8. Routing factors'!AT196*'7. Network costs'!$J$350</f>
        <v>38.680958957305215</v>
      </c>
      <c r="AU411" s="485">
        <f>'8. Routing factors'!AU196*'7. Network costs'!$J$351</f>
        <v>0</v>
      </c>
      <c r="AV411" s="485">
        <f>'8. Routing factors'!AV196*'7. Network costs'!$J$352</f>
        <v>0</v>
      </c>
      <c r="AW411" s="485">
        <f>'8. Routing factors'!AW196*'7. Network costs'!$J$353</f>
        <v>0</v>
      </c>
      <c r="AX411" s="485">
        <f>'8. Routing factors'!AX196*'7. Network costs'!$J$354</f>
        <v>0</v>
      </c>
      <c r="AY411" s="485">
        <f>'8. Routing factors'!AY196*'7. Network costs'!$J$355</f>
        <v>0</v>
      </c>
      <c r="AZ411" s="485">
        <f>'8. Routing factors'!AZ196*'7. Network costs'!$J$356</f>
        <v>0</v>
      </c>
      <c r="BA411" s="485">
        <f>'8. Routing factors'!BA196*'7. Network costs'!$J$357</f>
        <v>0</v>
      </c>
      <c r="BB411" s="485">
        <f>'8. Routing factors'!BB196*'7. Network costs'!$J$358</f>
        <v>0</v>
      </c>
      <c r="BC411" s="485">
        <f>'8. Routing factors'!BC196*'7. Network costs'!$J$359</f>
        <v>0</v>
      </c>
      <c r="BD411" s="485">
        <f>'8. Routing factors'!BD196*'7. Network costs'!$J$360</f>
        <v>0</v>
      </c>
      <c r="BE411" s="485">
        <f>'8. Routing factors'!BE196*'7. Network costs'!$J$361</f>
        <v>0</v>
      </c>
      <c r="BF411" s="485">
        <f>'8. Routing factors'!BF196*'7. Network costs'!$J$362</f>
        <v>0</v>
      </c>
      <c r="BG411" s="485">
        <f>'8. Routing factors'!BG196*'7. Network costs'!$J$363</f>
        <v>0</v>
      </c>
      <c r="BH411" s="245"/>
      <c r="BI411" s="351">
        <f t="shared" si="68"/>
        <v>336316.25253491016</v>
      </c>
      <c r="BJ411" s="486">
        <f>'2. Traffic'!J217</f>
        <v>54.121608000000002</v>
      </c>
      <c r="BK411" s="487">
        <f t="shared" si="69"/>
        <v>6.2140846320550966E-3</v>
      </c>
    </row>
    <row r="412" spans="3:63">
      <c r="C412" s="256" t="str">
        <f t="shared" si="67"/>
        <v>S12</v>
      </c>
      <c r="D412" s="256" t="str">
        <f t="shared" si="67"/>
        <v>Видеоразговори (Video call)</v>
      </c>
      <c r="E412" s="485">
        <f>'8. Routing factors'!E197*'7. Network costs'!$J$309</f>
        <v>1528322.6860880894</v>
      </c>
      <c r="F412" s="485">
        <f>'8. Routing factors'!F197*'7. Network costs'!$J$310</f>
        <v>951712.88705312565</v>
      </c>
      <c r="G412" s="485">
        <f>'8. Routing factors'!G197*'7. Network costs'!$J$311</f>
        <v>1856963.6672074622</v>
      </c>
      <c r="H412" s="485">
        <f>'8. Routing factors'!H197*'7. Network costs'!$J$312</f>
        <v>513203.97938984341</v>
      </c>
      <c r="I412" s="485">
        <f>'8. Routing factors'!I197*'7. Network costs'!$J$313</f>
        <v>1856042.989767727</v>
      </c>
      <c r="J412" s="485">
        <f>'8. Routing factors'!J197*'7. Network costs'!$J$314</f>
        <v>112907.53342201437</v>
      </c>
      <c r="K412" s="485">
        <f>'8. Routing factors'!K197*'7. Network costs'!$J$315</f>
        <v>67474.717539007805</v>
      </c>
      <c r="L412" s="485">
        <f>'8. Routing factors'!L197*'7. Network costs'!$J$316</f>
        <v>9418.399797567301</v>
      </c>
      <c r="M412" s="485">
        <f>'8. Routing factors'!M197*'7. Network costs'!$J$317</f>
        <v>282551.99392701912</v>
      </c>
      <c r="N412" s="485">
        <f>'8. Routing factors'!N197*'7. Network costs'!$J$318</f>
        <v>0</v>
      </c>
      <c r="O412" s="485">
        <f>'8. Routing factors'!O197*'7. Network costs'!$J$319</f>
        <v>0</v>
      </c>
      <c r="P412" s="485">
        <f>'8. Routing factors'!P197*'7. Network costs'!$J$320</f>
        <v>0</v>
      </c>
      <c r="Q412" s="485">
        <f>'8. Routing factors'!Q197*'7. Network costs'!$J$321</f>
        <v>0</v>
      </c>
      <c r="R412" s="485">
        <f>'8. Routing factors'!R197*'7. Network costs'!$J$322</f>
        <v>50231.465587025617</v>
      </c>
      <c r="S412" s="485">
        <f>'8. Routing factors'!S197*'7. Network costs'!$J$323</f>
        <v>47091.998987836516</v>
      </c>
      <c r="T412" s="485">
        <f>'8. Routing factors'!T197*'7. Network costs'!$J$324</f>
        <v>0</v>
      </c>
      <c r="U412" s="485">
        <f>'8. Routing factors'!U197*'7. Network costs'!$J$325</f>
        <v>210748.39342577843</v>
      </c>
      <c r="V412" s="485">
        <f>'8. Routing factors'!V197*'7. Network costs'!$J$326</f>
        <v>0</v>
      </c>
      <c r="W412" s="485">
        <f>'8. Routing factors'!W197*'7. Network costs'!$J$327</f>
        <v>364033.78802377224</v>
      </c>
      <c r="X412" s="485">
        <f>'8. Routing factors'!X197*'7. Network costs'!$J$328</f>
        <v>0</v>
      </c>
      <c r="Y412" s="485">
        <f>'8. Routing factors'!Y197*'7. Network costs'!$J$329</f>
        <v>0</v>
      </c>
      <c r="Z412" s="485">
        <f>'8. Routing factors'!Z197*'7. Network costs'!$J$330</f>
        <v>0</v>
      </c>
      <c r="AA412" s="485">
        <f>'8. Routing factors'!AA197*'7. Network costs'!$J$331</f>
        <v>0</v>
      </c>
      <c r="AB412" s="485">
        <f>'8. Routing factors'!AB197*'7. Network costs'!$J$332</f>
        <v>179415.81647795835</v>
      </c>
      <c r="AC412" s="485">
        <f>'8. Routing factors'!AC197*'7. Network costs'!$J$333</f>
        <v>242592.30115961912</v>
      </c>
      <c r="AD412" s="485">
        <f>'8. Routing factors'!AD197*'7. Network costs'!$J$334</f>
        <v>0</v>
      </c>
      <c r="AE412" s="485">
        <f>'8. Routing factors'!AE197*'7. Network costs'!$J$335</f>
        <v>0</v>
      </c>
      <c r="AF412" s="485">
        <f>'8. Routing factors'!AF197*'7. Network costs'!$J$336</f>
        <v>0</v>
      </c>
      <c r="AG412" s="485">
        <f>'8. Routing factors'!AG197*'7. Network costs'!$J$337</f>
        <v>0</v>
      </c>
      <c r="AH412" s="485">
        <f>'8. Routing factors'!AH197*'7. Network costs'!$J$338</f>
        <v>0</v>
      </c>
      <c r="AI412" s="485">
        <f>'8. Routing factors'!AI197*'7. Network costs'!$J$339</f>
        <v>762071.51532664255</v>
      </c>
      <c r="AJ412" s="485">
        <f>'8. Routing factors'!AJ197*'7. Network costs'!$J$340</f>
        <v>1922328.9436987198</v>
      </c>
      <c r="AK412" s="485">
        <f>'8. Routing factors'!AK197*'7. Network costs'!$J$341</f>
        <v>735906.98554068001</v>
      </c>
      <c r="AL412" s="485">
        <f>'8. Routing factors'!AL197*'7. Network costs'!$J$342</f>
        <v>224865.20456195658</v>
      </c>
      <c r="AM412" s="485">
        <f>'8. Routing factors'!AM197*'7. Network costs'!$J$343</f>
        <v>289354.55332440929</v>
      </c>
      <c r="AN412" s="485">
        <f>'8. Routing factors'!AN197*'7. Network costs'!$J$344</f>
        <v>497.25319531102349</v>
      </c>
      <c r="AO412" s="485">
        <f>'8. Routing factors'!AO197*'7. Network costs'!$J$345</f>
        <v>243.10156215205592</v>
      </c>
      <c r="AP412" s="485">
        <f>'8. Routing factors'!AP197*'7. Network costs'!$J$346</f>
        <v>0</v>
      </c>
      <c r="AQ412" s="485">
        <f>'8. Routing factors'!AQ197*'7. Network costs'!$J$347</f>
        <v>0</v>
      </c>
      <c r="AR412" s="485">
        <f>'8. Routing factors'!AR197*'7. Network costs'!$J$348</f>
        <v>1215.5078107602797</v>
      </c>
      <c r="AS412" s="485">
        <f>'8. Routing factors'!AS197*'7. Network costs'!$J$349</f>
        <v>0</v>
      </c>
      <c r="AT412" s="485">
        <f>'8. Routing factors'!AT197*'7. Network costs'!$J$350</f>
        <v>1359.9248482761359</v>
      </c>
      <c r="AU412" s="485">
        <f>'8. Routing factors'!AU197*'7. Network costs'!$J$351</f>
        <v>0</v>
      </c>
      <c r="AV412" s="485">
        <f>'8. Routing factors'!AV197*'7. Network costs'!$J$352</f>
        <v>9396.201525397928</v>
      </c>
      <c r="AW412" s="485">
        <f>'8. Routing factors'!AW197*'7. Network costs'!$J$353</f>
        <v>0</v>
      </c>
      <c r="AX412" s="485">
        <f>'8. Routing factors'!AX197*'7. Network costs'!$J$354</f>
        <v>0</v>
      </c>
      <c r="AY412" s="485">
        <f>'8. Routing factors'!AY197*'7. Network costs'!$J$355</f>
        <v>0</v>
      </c>
      <c r="AZ412" s="485">
        <f>'8. Routing factors'!AZ197*'7. Network costs'!$J$356</f>
        <v>0</v>
      </c>
      <c r="BA412" s="485">
        <f>'8. Routing factors'!BA197*'7. Network costs'!$J$357</f>
        <v>0</v>
      </c>
      <c r="BB412" s="485">
        <f>'8. Routing factors'!BB197*'7. Network costs'!$J$358</f>
        <v>0</v>
      </c>
      <c r="BC412" s="485">
        <f>'8. Routing factors'!BC197*'7. Network costs'!$J$359</f>
        <v>0</v>
      </c>
      <c r="BD412" s="485">
        <f>'8. Routing factors'!BD197*'7. Network costs'!$J$360</f>
        <v>0</v>
      </c>
      <c r="BE412" s="485">
        <f>'8. Routing factors'!BE197*'7. Network costs'!$J$361</f>
        <v>0</v>
      </c>
      <c r="BF412" s="485">
        <f>'8. Routing factors'!BF197*'7. Network costs'!$J$362</f>
        <v>0</v>
      </c>
      <c r="BG412" s="485">
        <f>'8. Routing factors'!BG197*'7. Network costs'!$J$363</f>
        <v>0</v>
      </c>
      <c r="BH412" s="245"/>
      <c r="BI412" s="351">
        <f t="shared" si="68"/>
        <v>12219951.809248151</v>
      </c>
      <c r="BJ412" s="486">
        <f>'2. Traffic'!J218</f>
        <v>54.121608000000002</v>
      </c>
      <c r="BK412" s="487">
        <f t="shared" si="69"/>
        <v>0.2257869317047666</v>
      </c>
    </row>
    <row r="413" spans="3:63">
      <c r="C413" s="256" t="str">
        <f t="shared" si="67"/>
        <v>S13</v>
      </c>
      <c r="D413" s="256" t="str">
        <f t="shared" si="67"/>
        <v>MMS в мрежата (MMS on net)</v>
      </c>
      <c r="E413" s="485">
        <f>'8. Routing factors'!E198*'7. Network costs'!$J$309</f>
        <v>9113.7719309766362</v>
      </c>
      <c r="F413" s="485">
        <f>'8. Routing factors'!F198*'7. Network costs'!$J$310</f>
        <v>5675.3029156262755</v>
      </c>
      <c r="G413" s="485">
        <f>'8. Routing factors'!G198*'7. Network costs'!$J$311</f>
        <v>11073.540621423028</v>
      </c>
      <c r="H413" s="485">
        <f>'8. Routing factors'!H198*'7. Network costs'!$J$312</f>
        <v>3060.3641919368079</v>
      </c>
      <c r="I413" s="485">
        <f>'8. Routing factors'!I198*'7. Network costs'!$J$313</f>
        <v>11068.050390672595</v>
      </c>
      <c r="J413" s="485">
        <f>'8. Routing factors'!J198*'7. Network costs'!$J$314</f>
        <v>673.29597228660828</v>
      </c>
      <c r="K413" s="485">
        <f>'8. Routing factors'!K198*'7. Network costs'!$J$315</f>
        <v>268.24578882252354</v>
      </c>
      <c r="L413" s="485">
        <f>'8. Routing factors'!L198*'7. Network costs'!$J$316</f>
        <v>28.08214145191241</v>
      </c>
      <c r="M413" s="485">
        <f>'8. Routing factors'!M198*'7. Network costs'!$J$317</f>
        <v>842.46424355737258</v>
      </c>
      <c r="N413" s="485">
        <f>'8. Routing factors'!N198*'7. Network costs'!$J$318</f>
        <v>0</v>
      </c>
      <c r="O413" s="485">
        <f>'8. Routing factors'!O198*'7. Network costs'!$J$319</f>
        <v>0</v>
      </c>
      <c r="P413" s="485">
        <f>'8. Routing factors'!P198*'7. Network costs'!$J$320</f>
        <v>848317.34685842192</v>
      </c>
      <c r="Q413" s="485">
        <f>'8. Routing factors'!Q198*'7. Network costs'!$J$321</f>
        <v>0</v>
      </c>
      <c r="R413" s="485">
        <f>'8. Routing factors'!R198*'7. Network costs'!$J$322</f>
        <v>149.77142107686623</v>
      </c>
      <c r="S413" s="485">
        <f>'8. Routing factors'!S198*'7. Network costs'!$J$323</f>
        <v>140.41070725956209</v>
      </c>
      <c r="T413" s="485">
        <f>'8. Routing factors'!T198*'7. Network costs'!$J$324</f>
        <v>8191.6924975750071</v>
      </c>
      <c r="U413" s="485">
        <f>'8. Routing factors'!U198*'7. Network costs'!$J$325</f>
        <v>628.37279390864671</v>
      </c>
      <c r="V413" s="485">
        <f>'8. Routing factors'!V198*'7. Network costs'!$J$326</f>
        <v>0</v>
      </c>
      <c r="W413" s="485">
        <f>'8. Routing factors'!W198*'7. Network costs'!$J$327</f>
        <v>0</v>
      </c>
      <c r="X413" s="485">
        <f>'8. Routing factors'!X198*'7. Network costs'!$J$328</f>
        <v>0</v>
      </c>
      <c r="Y413" s="485">
        <f>'8. Routing factors'!Y198*'7. Network costs'!$J$329</f>
        <v>0</v>
      </c>
      <c r="Z413" s="485">
        <f>'8. Routing factors'!Z198*'7. Network costs'!$J$330</f>
        <v>0</v>
      </c>
      <c r="AA413" s="485">
        <f>'8. Routing factors'!AA198*'7. Network costs'!$J$331</f>
        <v>0</v>
      </c>
      <c r="AB413" s="485">
        <f>'8. Routing factors'!AB198*'7. Network costs'!$J$332</f>
        <v>1069.9015640312398</v>
      </c>
      <c r="AC413" s="485">
        <f>'8. Routing factors'!AC198*'7. Network costs'!$J$333</f>
        <v>1446.6388054728739</v>
      </c>
      <c r="AD413" s="485">
        <f>'8. Routing factors'!AD198*'7. Network costs'!$J$334</f>
        <v>0</v>
      </c>
      <c r="AE413" s="485">
        <f>'8. Routing factors'!AE198*'7. Network costs'!$J$335</f>
        <v>0</v>
      </c>
      <c r="AF413" s="485">
        <f>'8. Routing factors'!AF198*'7. Network costs'!$J$336</f>
        <v>0</v>
      </c>
      <c r="AG413" s="485">
        <f>'8. Routing factors'!AG198*'7. Network costs'!$J$337</f>
        <v>0</v>
      </c>
      <c r="AH413" s="485">
        <f>'8. Routing factors'!AH198*'7. Network costs'!$J$338</f>
        <v>0</v>
      </c>
      <c r="AI413" s="485">
        <f>'8. Routing factors'!AI198*'7. Network costs'!$J$339</f>
        <v>4544.4237980646394</v>
      </c>
      <c r="AJ413" s="485">
        <f>'8. Routing factors'!AJ198*'7. Network costs'!$J$340</f>
        <v>11463.330178019462</v>
      </c>
      <c r="AK413" s="485">
        <f>'8. Routing factors'!AK198*'7. Network costs'!$J$341</f>
        <v>4388.3981371743557</v>
      </c>
      <c r="AL413" s="485">
        <f>'8. Routing factors'!AL198*'7. Network costs'!$J$342</f>
        <v>1340.9276772797691</v>
      </c>
      <c r="AM413" s="485">
        <f>'8. Routing factors'!AM198*'7. Network costs'!$J$343</f>
        <v>1725.4938568884702</v>
      </c>
      <c r="AN413" s="485">
        <f>'8. Routing factors'!AN198*'7. Network costs'!$J$344</f>
        <v>1.4826228306581724</v>
      </c>
      <c r="AO413" s="485">
        <f>'8. Routing factors'!AO198*'7. Network costs'!$J$345</f>
        <v>0.72483782832177313</v>
      </c>
      <c r="AP413" s="485">
        <f>'8. Routing factors'!AP198*'7. Network costs'!$J$346</f>
        <v>0</v>
      </c>
      <c r="AQ413" s="485">
        <f>'8. Routing factors'!AQ198*'7. Network costs'!$J$347</f>
        <v>5971.6939951529766</v>
      </c>
      <c r="AR413" s="485">
        <f>'8. Routing factors'!AR198*'7. Network costs'!$J$348</f>
        <v>3.6241891416088663</v>
      </c>
      <c r="AS413" s="485">
        <f>'8. Routing factors'!AS198*'7. Network costs'!$J$349</f>
        <v>14.416268003674478</v>
      </c>
      <c r="AT413" s="485">
        <f>'8. Routing factors'!AT198*'7. Network costs'!$J$350</f>
        <v>4.0547866701438018</v>
      </c>
      <c r="AU413" s="485">
        <f>'8. Routing factors'!AU198*'7. Network costs'!$J$351</f>
        <v>0</v>
      </c>
      <c r="AV413" s="485">
        <f>'8. Routing factors'!AV198*'7. Network costs'!$J$352</f>
        <v>0</v>
      </c>
      <c r="AW413" s="485">
        <f>'8. Routing factors'!AW198*'7. Network costs'!$J$353</f>
        <v>0</v>
      </c>
      <c r="AX413" s="485">
        <f>'8. Routing factors'!AX198*'7. Network costs'!$J$354</f>
        <v>0</v>
      </c>
      <c r="AY413" s="485">
        <f>'8. Routing factors'!AY198*'7. Network costs'!$J$355</f>
        <v>0</v>
      </c>
      <c r="AZ413" s="485">
        <f>'8. Routing factors'!AZ198*'7. Network costs'!$J$356</f>
        <v>0</v>
      </c>
      <c r="BA413" s="485">
        <f>'8. Routing factors'!BA198*'7. Network costs'!$J$357</f>
        <v>0</v>
      </c>
      <c r="BB413" s="485">
        <f>'8. Routing factors'!BB198*'7. Network costs'!$J$358</f>
        <v>0</v>
      </c>
      <c r="BC413" s="485">
        <f>'8. Routing factors'!BC198*'7. Network costs'!$J$359</f>
        <v>0</v>
      </c>
      <c r="BD413" s="485">
        <f>'8. Routing factors'!BD198*'7. Network costs'!$J$360</f>
        <v>0</v>
      </c>
      <c r="BE413" s="485">
        <f>'8. Routing factors'!BE198*'7. Network costs'!$J$361</f>
        <v>0</v>
      </c>
      <c r="BF413" s="485">
        <f>'8. Routing factors'!BF198*'7. Network costs'!$J$362</f>
        <v>0</v>
      </c>
      <c r="BG413" s="485">
        <f>'8. Routing factors'!BG198*'7. Network costs'!$J$363</f>
        <v>0</v>
      </c>
      <c r="BH413" s="245"/>
      <c r="BI413" s="351">
        <f t="shared" si="68"/>
        <v>931205.82319155382</v>
      </c>
      <c r="BJ413" s="486">
        <f>'2. Traffic'!J219</f>
        <v>10.824321600000001</v>
      </c>
      <c r="BK413" s="487">
        <f t="shared" si="69"/>
        <v>8.6029024044477181E-2</v>
      </c>
    </row>
    <row r="414" spans="3:63">
      <c r="C414" s="256" t="str">
        <f t="shared" si="67"/>
        <v>S14</v>
      </c>
      <c r="D414" s="256" t="str">
        <f t="shared" si="67"/>
        <v>Изходящи MMS към други мрежи (MMS outgoing to other network)</v>
      </c>
      <c r="E414" s="485">
        <f>'8. Routing factors'!E199*'7. Network costs'!$J$309</f>
        <v>4556.8859654883181</v>
      </c>
      <c r="F414" s="485">
        <f>'8. Routing factors'!F199*'7. Network costs'!$J$310</f>
        <v>2837.6514578131378</v>
      </c>
      <c r="G414" s="485">
        <f>'8. Routing factors'!G199*'7. Network costs'!$J$311</f>
        <v>5536.770310711514</v>
      </c>
      <c r="H414" s="485">
        <f>'8. Routing factors'!H199*'7. Network costs'!$J$312</f>
        <v>1530.1820959684039</v>
      </c>
      <c r="I414" s="485">
        <f>'8. Routing factors'!I199*'7. Network costs'!$J$313</f>
        <v>5534.0251953362977</v>
      </c>
      <c r="J414" s="485">
        <f>'8. Routing factors'!J199*'7. Network costs'!$J$314</f>
        <v>336.64798614330414</v>
      </c>
      <c r="K414" s="485">
        <f>'8. Routing factors'!K199*'7. Network costs'!$J$315</f>
        <v>201.18434161689265</v>
      </c>
      <c r="L414" s="485">
        <f>'8. Routing factors'!L199*'7. Network costs'!$J$316</f>
        <v>28.08214145191241</v>
      </c>
      <c r="M414" s="485">
        <f>'8. Routing factors'!M199*'7. Network costs'!$J$317</f>
        <v>842.46424355737258</v>
      </c>
      <c r="N414" s="485">
        <f>'8. Routing factors'!N199*'7. Network costs'!$J$318</f>
        <v>0</v>
      </c>
      <c r="O414" s="485">
        <f>'8. Routing factors'!O199*'7. Network costs'!$J$319</f>
        <v>0</v>
      </c>
      <c r="P414" s="485">
        <f>'8. Routing factors'!P199*'7. Network costs'!$J$320</f>
        <v>848317.34685842192</v>
      </c>
      <c r="Q414" s="485">
        <f>'8. Routing factors'!Q199*'7. Network costs'!$J$321</f>
        <v>0</v>
      </c>
      <c r="R414" s="485">
        <f>'8. Routing factors'!R199*'7. Network costs'!$J$322</f>
        <v>149.77142107686623</v>
      </c>
      <c r="S414" s="485">
        <f>'8. Routing factors'!S199*'7. Network costs'!$J$323</f>
        <v>140.41070725956209</v>
      </c>
      <c r="T414" s="485">
        <f>'8. Routing factors'!T199*'7. Network costs'!$J$324</f>
        <v>8191.6924975750071</v>
      </c>
      <c r="U414" s="485">
        <f>'8. Routing factors'!U199*'7. Network costs'!$J$325</f>
        <v>628.37279390864671</v>
      </c>
      <c r="V414" s="485">
        <f>'8. Routing factors'!V199*'7. Network costs'!$J$326</f>
        <v>0</v>
      </c>
      <c r="W414" s="485">
        <f>'8. Routing factors'!W199*'7. Network costs'!$J$327</f>
        <v>1085.4124424830163</v>
      </c>
      <c r="X414" s="485">
        <f>'8. Routing factors'!X199*'7. Network costs'!$J$328</f>
        <v>0</v>
      </c>
      <c r="Y414" s="485">
        <f>'8. Routing factors'!Y199*'7. Network costs'!$J$329</f>
        <v>0</v>
      </c>
      <c r="Z414" s="485">
        <f>'8. Routing factors'!Z199*'7. Network costs'!$J$330</f>
        <v>0</v>
      </c>
      <c r="AA414" s="485">
        <f>'8. Routing factors'!AA199*'7. Network costs'!$J$331</f>
        <v>0</v>
      </c>
      <c r="AB414" s="485">
        <f>'8. Routing factors'!AB199*'7. Network costs'!$J$332</f>
        <v>534.95078201561989</v>
      </c>
      <c r="AC414" s="485">
        <f>'8. Routing factors'!AC199*'7. Network costs'!$J$333</f>
        <v>723.31940273643693</v>
      </c>
      <c r="AD414" s="485">
        <f>'8. Routing factors'!AD199*'7. Network costs'!$J$334</f>
        <v>0</v>
      </c>
      <c r="AE414" s="485">
        <f>'8. Routing factors'!AE199*'7. Network costs'!$J$335</f>
        <v>0</v>
      </c>
      <c r="AF414" s="485">
        <f>'8. Routing factors'!AF199*'7. Network costs'!$J$336</f>
        <v>0</v>
      </c>
      <c r="AG414" s="485">
        <f>'8. Routing factors'!AG199*'7. Network costs'!$J$337</f>
        <v>0</v>
      </c>
      <c r="AH414" s="485">
        <f>'8. Routing factors'!AH199*'7. Network costs'!$J$338</f>
        <v>0</v>
      </c>
      <c r="AI414" s="485">
        <f>'8. Routing factors'!AI199*'7. Network costs'!$J$339</f>
        <v>2272.2118990323197</v>
      </c>
      <c r="AJ414" s="485">
        <f>'8. Routing factors'!AJ199*'7. Network costs'!$J$340</f>
        <v>5731.6650890097308</v>
      </c>
      <c r="AK414" s="485">
        <f>'8. Routing factors'!AK199*'7. Network costs'!$J$341</f>
        <v>2194.1990685871779</v>
      </c>
      <c r="AL414" s="485">
        <f>'8. Routing factors'!AL199*'7. Network costs'!$J$342</f>
        <v>670.46383863988456</v>
      </c>
      <c r="AM414" s="485">
        <f>'8. Routing factors'!AM199*'7. Network costs'!$J$343</f>
        <v>862.7469284442351</v>
      </c>
      <c r="AN414" s="485">
        <f>'8. Routing factors'!AN199*'7. Network costs'!$J$344</f>
        <v>1.4826228306581724</v>
      </c>
      <c r="AO414" s="485">
        <f>'8. Routing factors'!AO199*'7. Network costs'!$J$345</f>
        <v>0.72483782832177313</v>
      </c>
      <c r="AP414" s="485">
        <f>'8. Routing factors'!AP199*'7. Network costs'!$J$346</f>
        <v>0</v>
      </c>
      <c r="AQ414" s="485">
        <f>'8. Routing factors'!AQ199*'7. Network costs'!$J$347</f>
        <v>5971.6939951529766</v>
      </c>
      <c r="AR414" s="485">
        <f>'8. Routing factors'!AR199*'7. Network costs'!$J$348</f>
        <v>3.6241891416088663</v>
      </c>
      <c r="AS414" s="485">
        <f>'8. Routing factors'!AS199*'7. Network costs'!$J$349</f>
        <v>14.416268003674478</v>
      </c>
      <c r="AT414" s="485">
        <f>'8. Routing factors'!AT199*'7. Network costs'!$J$350</f>
        <v>4.0547866701438018</v>
      </c>
      <c r="AU414" s="485">
        <f>'8. Routing factors'!AU199*'7. Network costs'!$J$351</f>
        <v>0</v>
      </c>
      <c r="AV414" s="485">
        <f>'8. Routing factors'!AV199*'7. Network costs'!$J$352</f>
        <v>28.015954516504404</v>
      </c>
      <c r="AW414" s="485">
        <f>'8. Routing factors'!AW199*'7. Network costs'!$J$353</f>
        <v>0</v>
      </c>
      <c r="AX414" s="485">
        <f>'8. Routing factors'!AX199*'7. Network costs'!$J$354</f>
        <v>0</v>
      </c>
      <c r="AY414" s="485">
        <f>'8. Routing factors'!AY199*'7. Network costs'!$J$355</f>
        <v>0</v>
      </c>
      <c r="AZ414" s="485">
        <f>'8. Routing factors'!AZ199*'7. Network costs'!$J$356</f>
        <v>0</v>
      </c>
      <c r="BA414" s="485">
        <f>'8. Routing factors'!BA199*'7. Network costs'!$J$357</f>
        <v>0</v>
      </c>
      <c r="BB414" s="485">
        <f>'8. Routing factors'!BB199*'7. Network costs'!$J$358</f>
        <v>0</v>
      </c>
      <c r="BC414" s="485">
        <f>'8. Routing factors'!BC199*'7. Network costs'!$J$359</f>
        <v>0</v>
      </c>
      <c r="BD414" s="485">
        <f>'8. Routing factors'!BD199*'7. Network costs'!$J$360</f>
        <v>0</v>
      </c>
      <c r="BE414" s="485">
        <f>'8. Routing factors'!BE199*'7. Network costs'!$J$361</f>
        <v>0</v>
      </c>
      <c r="BF414" s="485">
        <f>'8. Routing factors'!BF199*'7. Network costs'!$J$362</f>
        <v>0</v>
      </c>
      <c r="BG414" s="485">
        <f>'8. Routing factors'!BG199*'7. Network costs'!$J$363</f>
        <v>0</v>
      </c>
      <c r="BH414" s="245"/>
      <c r="BI414" s="351">
        <f t="shared" si="68"/>
        <v>898930.47012142115</v>
      </c>
      <c r="BJ414" s="486">
        <f>'2. Traffic'!J220</f>
        <v>10.824321600000001</v>
      </c>
      <c r="BK414" s="487">
        <f t="shared" si="69"/>
        <v>8.3047280313753899E-2</v>
      </c>
    </row>
    <row r="415" spans="3:63">
      <c r="C415" s="256" t="str">
        <f t="shared" si="67"/>
        <v>S15</v>
      </c>
      <c r="D415" s="256" t="str">
        <f t="shared" si="67"/>
        <v>Входящи MMS от други мрежи (MMS incoming from other network)</v>
      </c>
      <c r="E415" s="485">
        <f>'8. Routing factors'!E200*'7. Network costs'!$J$309</f>
        <v>4556.8859654883181</v>
      </c>
      <c r="F415" s="485">
        <f>'8. Routing factors'!F200*'7. Network costs'!$J$310</f>
        <v>2837.6514578131378</v>
      </c>
      <c r="G415" s="485">
        <f>'8. Routing factors'!G200*'7. Network costs'!$J$311</f>
        <v>5536.770310711514</v>
      </c>
      <c r="H415" s="485">
        <f>'8. Routing factors'!H200*'7. Network costs'!$J$312</f>
        <v>1530.1820959684039</v>
      </c>
      <c r="I415" s="485">
        <f>'8. Routing factors'!I200*'7. Network costs'!$J$313</f>
        <v>5534.0251953362977</v>
      </c>
      <c r="J415" s="485">
        <f>'8. Routing factors'!J200*'7. Network costs'!$J$314</f>
        <v>336.64798614330414</v>
      </c>
      <c r="K415" s="485">
        <f>'8. Routing factors'!K200*'7. Network costs'!$J$315</f>
        <v>201.18434161689265</v>
      </c>
      <c r="L415" s="485">
        <f>'8. Routing factors'!L200*'7. Network costs'!$J$316</f>
        <v>28.08214145191241</v>
      </c>
      <c r="M415" s="485">
        <f>'8. Routing factors'!M200*'7. Network costs'!$J$317</f>
        <v>842.46424355737258</v>
      </c>
      <c r="N415" s="485">
        <f>'8. Routing factors'!N200*'7. Network costs'!$J$318</f>
        <v>0</v>
      </c>
      <c r="O415" s="485">
        <f>'8. Routing factors'!O200*'7. Network costs'!$J$319</f>
        <v>0</v>
      </c>
      <c r="P415" s="485">
        <f>'8. Routing factors'!P200*'7. Network costs'!$J$320</f>
        <v>848317.34685842192</v>
      </c>
      <c r="Q415" s="485">
        <f>'8. Routing factors'!Q200*'7. Network costs'!$J$321</f>
        <v>0</v>
      </c>
      <c r="R415" s="485">
        <f>'8. Routing factors'!R200*'7. Network costs'!$J$322</f>
        <v>149.77142107686623</v>
      </c>
      <c r="S415" s="485">
        <f>'8. Routing factors'!S200*'7. Network costs'!$J$323</f>
        <v>140.41070725956209</v>
      </c>
      <c r="T415" s="485">
        <f>'8. Routing factors'!T200*'7. Network costs'!$J$324</f>
        <v>8191.6924975750071</v>
      </c>
      <c r="U415" s="485">
        <f>'8. Routing factors'!U200*'7. Network costs'!$J$325</f>
        <v>0</v>
      </c>
      <c r="V415" s="485">
        <f>'8. Routing factors'!V200*'7. Network costs'!$J$326</f>
        <v>1692.4142518436272</v>
      </c>
      <c r="W415" s="485">
        <f>'8. Routing factors'!W200*'7. Network costs'!$J$327</f>
        <v>1085.4124424830163</v>
      </c>
      <c r="X415" s="485">
        <f>'8. Routing factors'!X200*'7. Network costs'!$J$328</f>
        <v>0</v>
      </c>
      <c r="Y415" s="485">
        <f>'8. Routing factors'!Y200*'7. Network costs'!$J$329</f>
        <v>0</v>
      </c>
      <c r="Z415" s="485">
        <f>'8. Routing factors'!Z200*'7. Network costs'!$J$330</f>
        <v>0</v>
      </c>
      <c r="AA415" s="485">
        <f>'8. Routing factors'!AA200*'7. Network costs'!$J$331</f>
        <v>0</v>
      </c>
      <c r="AB415" s="485">
        <f>'8. Routing factors'!AB200*'7. Network costs'!$J$332</f>
        <v>534.95078201561989</v>
      </c>
      <c r="AC415" s="485">
        <f>'8. Routing factors'!AC200*'7. Network costs'!$J$333</f>
        <v>723.31940273643693</v>
      </c>
      <c r="AD415" s="485">
        <f>'8. Routing factors'!AD200*'7. Network costs'!$J$334</f>
        <v>0</v>
      </c>
      <c r="AE415" s="485">
        <f>'8. Routing factors'!AE200*'7. Network costs'!$J$335</f>
        <v>0</v>
      </c>
      <c r="AF415" s="485">
        <f>'8. Routing factors'!AF200*'7. Network costs'!$J$336</f>
        <v>0</v>
      </c>
      <c r="AG415" s="485">
        <f>'8. Routing factors'!AG200*'7. Network costs'!$J$337</f>
        <v>0</v>
      </c>
      <c r="AH415" s="485">
        <f>'8. Routing factors'!AH200*'7. Network costs'!$J$338</f>
        <v>0</v>
      </c>
      <c r="AI415" s="485">
        <f>'8. Routing factors'!AI200*'7. Network costs'!$J$339</f>
        <v>2272.2118990323197</v>
      </c>
      <c r="AJ415" s="485">
        <f>'8. Routing factors'!AJ200*'7. Network costs'!$J$340</f>
        <v>5731.6650890097308</v>
      </c>
      <c r="AK415" s="485">
        <f>'8. Routing factors'!AK200*'7. Network costs'!$J$341</f>
        <v>2194.1990685871779</v>
      </c>
      <c r="AL415" s="485">
        <f>'8. Routing factors'!AL200*'7. Network costs'!$J$342</f>
        <v>670.46383863988456</v>
      </c>
      <c r="AM415" s="485">
        <f>'8. Routing factors'!AM200*'7. Network costs'!$J$343</f>
        <v>862.7469284442351</v>
      </c>
      <c r="AN415" s="485">
        <f>'8. Routing factors'!AN200*'7. Network costs'!$J$344</f>
        <v>1.4826228306581724</v>
      </c>
      <c r="AO415" s="485">
        <f>'8. Routing factors'!AO200*'7. Network costs'!$J$345</f>
        <v>0.72483782832177313</v>
      </c>
      <c r="AP415" s="485">
        <f>'8. Routing factors'!AP200*'7. Network costs'!$J$346</f>
        <v>0</v>
      </c>
      <c r="AQ415" s="485">
        <f>'8. Routing factors'!AQ200*'7. Network costs'!$J$347</f>
        <v>5971.6939951529766</v>
      </c>
      <c r="AR415" s="485">
        <f>'8. Routing factors'!AR200*'7. Network costs'!$J$348</f>
        <v>3.6241891416088663</v>
      </c>
      <c r="AS415" s="485">
        <f>'8. Routing factors'!AS200*'7. Network costs'!$J$349</f>
        <v>14.416268003674478</v>
      </c>
      <c r="AT415" s="485">
        <f>'8. Routing factors'!AT200*'7. Network costs'!$J$350</f>
        <v>0</v>
      </c>
      <c r="AU415" s="485">
        <f>'8. Routing factors'!AU200*'7. Network costs'!$J$351</f>
        <v>2.978419592170801</v>
      </c>
      <c r="AV415" s="485">
        <f>'8. Routing factors'!AV200*'7. Network costs'!$J$352</f>
        <v>28.015954516504404</v>
      </c>
      <c r="AW415" s="485">
        <f>'8. Routing factors'!AW200*'7. Network costs'!$J$353</f>
        <v>0</v>
      </c>
      <c r="AX415" s="485">
        <f>'8. Routing factors'!AX200*'7. Network costs'!$J$354</f>
        <v>0</v>
      </c>
      <c r="AY415" s="485">
        <f>'8. Routing factors'!AY200*'7. Network costs'!$J$355</f>
        <v>0</v>
      </c>
      <c r="AZ415" s="485">
        <f>'8. Routing factors'!AZ200*'7. Network costs'!$J$356</f>
        <v>0</v>
      </c>
      <c r="BA415" s="485">
        <f>'8. Routing factors'!BA200*'7. Network costs'!$J$357</f>
        <v>0</v>
      </c>
      <c r="BB415" s="485">
        <f>'8. Routing factors'!BB200*'7. Network costs'!$J$358</f>
        <v>0</v>
      </c>
      <c r="BC415" s="485">
        <f>'8. Routing factors'!BC200*'7. Network costs'!$J$359</f>
        <v>0</v>
      </c>
      <c r="BD415" s="485">
        <f>'8. Routing factors'!BD200*'7. Network costs'!$J$360</f>
        <v>0</v>
      </c>
      <c r="BE415" s="485">
        <f>'8. Routing factors'!BE200*'7. Network costs'!$J$361</f>
        <v>0</v>
      </c>
      <c r="BF415" s="485">
        <f>'8. Routing factors'!BF200*'7. Network costs'!$J$362</f>
        <v>0</v>
      </c>
      <c r="BG415" s="485">
        <f>'8. Routing factors'!BG200*'7. Network costs'!$J$363</f>
        <v>0</v>
      </c>
      <c r="BH415" s="245"/>
      <c r="BI415" s="351">
        <f t="shared" si="68"/>
        <v>899993.43521227804</v>
      </c>
      <c r="BJ415" s="486">
        <f>'2. Traffic'!J221</f>
        <v>10.824321600000001</v>
      </c>
      <c r="BK415" s="487">
        <f t="shared" si="69"/>
        <v>8.3145481857475306E-2</v>
      </c>
    </row>
    <row r="416" spans="3:63">
      <c r="C416" s="256" t="str">
        <f t="shared" si="67"/>
        <v>S16</v>
      </c>
      <c r="D416" s="256" t="str">
        <f t="shared" si="67"/>
        <v>SMS в мрежата (SMS on net)</v>
      </c>
      <c r="E416" s="485">
        <f>'8. Routing factors'!E201*'7. Network costs'!$J$309</f>
        <v>493.14335551978985</v>
      </c>
      <c r="F416" s="485">
        <f>'8. Routing factors'!F201*'7. Network costs'!$J$310</f>
        <v>307.08886996509182</v>
      </c>
      <c r="G416" s="485">
        <f>'8. Routing factors'!G201*'7. Network costs'!$J$311</f>
        <v>599.18582787577657</v>
      </c>
      <c r="H416" s="485">
        <f>'8. Routing factors'!H201*'7. Network costs'!$J$312</f>
        <v>165.59535153548671</v>
      </c>
      <c r="I416" s="485">
        <f>'8. Routing factors'!I201*'7. Network costs'!$J$313</f>
        <v>598.88875320292425</v>
      </c>
      <c r="J416" s="485">
        <f>'8. Routing factors'!J201*'7. Network costs'!$J$314</f>
        <v>36.431834979635795</v>
      </c>
      <c r="K416" s="485">
        <f>'8. Routing factors'!K201*'7. Network costs'!$J$315</f>
        <v>14.514695935540773</v>
      </c>
      <c r="L416" s="485">
        <f>'8. Routing factors'!L201*'7. Network costs'!$J$316</f>
        <v>1.5195159118156094</v>
      </c>
      <c r="M416" s="485">
        <f>'8. Routing factors'!M201*'7. Network costs'!$J$317</f>
        <v>45.585477354468296</v>
      </c>
      <c r="N416" s="485">
        <f>'8. Routing factors'!N201*'7. Network costs'!$J$318</f>
        <v>116728.46692771887</v>
      </c>
      <c r="O416" s="485">
        <f>'8. Routing factors'!O201*'7. Network costs'!$J$319</f>
        <v>156332.76820676634</v>
      </c>
      <c r="P416" s="485">
        <f>'8. Routing factors'!P201*'7. Network costs'!$J$320</f>
        <v>0</v>
      </c>
      <c r="Q416" s="485">
        <f>'8. Routing factors'!Q201*'7. Network costs'!$J$321</f>
        <v>0</v>
      </c>
      <c r="R416" s="485">
        <f>'8. Routing factors'!R201*'7. Network costs'!$J$322</f>
        <v>8.1040848630165865</v>
      </c>
      <c r="S416" s="485">
        <f>'8. Routing factors'!S201*'7. Network costs'!$J$323</f>
        <v>7.5975795590780484</v>
      </c>
      <c r="T416" s="485">
        <f>'8. Routing factors'!T201*'7. Network costs'!$J$324</f>
        <v>443.2499250842601</v>
      </c>
      <c r="U416" s="485">
        <f>'8. Routing factors'!U201*'7. Network costs'!$J$325</f>
        <v>34.001055814466568</v>
      </c>
      <c r="V416" s="485">
        <f>'8. Routing factors'!V201*'7. Network costs'!$J$326</f>
        <v>0</v>
      </c>
      <c r="W416" s="485">
        <f>'8. Routing factors'!W201*'7. Network costs'!$J$327</f>
        <v>0</v>
      </c>
      <c r="X416" s="485">
        <f>'8. Routing factors'!X201*'7. Network costs'!$J$328</f>
        <v>0</v>
      </c>
      <c r="Y416" s="485">
        <f>'8. Routing factors'!Y201*'7. Network costs'!$J$329</f>
        <v>0</v>
      </c>
      <c r="Z416" s="485">
        <f>'8. Routing factors'!Z201*'7. Network costs'!$J$330</f>
        <v>0</v>
      </c>
      <c r="AA416" s="485">
        <f>'8. Routing factors'!AA201*'7. Network costs'!$J$331</f>
        <v>0</v>
      </c>
      <c r="AB416" s="485">
        <f>'8. Routing factors'!AB201*'7. Network costs'!$J$332</f>
        <v>57.892039800659944</v>
      </c>
      <c r="AC416" s="485">
        <f>'8. Routing factors'!AC201*'7. Network costs'!$J$333</f>
        <v>78.277174386081569</v>
      </c>
      <c r="AD416" s="485">
        <f>'8. Routing factors'!AD201*'7. Network costs'!$J$334</f>
        <v>0</v>
      </c>
      <c r="AE416" s="485">
        <f>'8. Routing factors'!AE201*'7. Network costs'!$J$335</f>
        <v>0</v>
      </c>
      <c r="AF416" s="485">
        <f>'8. Routing factors'!AF201*'7. Network costs'!$J$336</f>
        <v>0</v>
      </c>
      <c r="AG416" s="485">
        <f>'8. Routing factors'!AG201*'7. Network costs'!$J$337</f>
        <v>0</v>
      </c>
      <c r="AH416" s="485">
        <f>'8. Routing factors'!AH201*'7. Network costs'!$J$338</f>
        <v>0</v>
      </c>
      <c r="AI416" s="485">
        <f>'8. Routing factors'!AI201*'7. Network costs'!$J$339</f>
        <v>245.89735376902632</v>
      </c>
      <c r="AJ416" s="485">
        <f>'8. Routing factors'!AJ201*'7. Network costs'!$J$340</f>
        <v>620.2772191616607</v>
      </c>
      <c r="AK416" s="485">
        <f>'8. Routing factors'!AK201*'7. Network costs'!$J$341</f>
        <v>237.45485394114419</v>
      </c>
      <c r="AL416" s="485">
        <f>'8. Routing factors'!AL201*'7. Network costs'!$J$342</f>
        <v>72.557178223379267</v>
      </c>
      <c r="AM416" s="485">
        <f>'8. Routing factors'!AM201*'7. Network costs'!$J$343</f>
        <v>93.365934210247417</v>
      </c>
      <c r="AN416" s="485">
        <f>'8. Routing factors'!AN201*'7. Network costs'!$J$344</f>
        <v>8.0224258761176878E-2</v>
      </c>
      <c r="AO416" s="485">
        <f>'8. Routing factors'!AO201*'7. Network costs'!$J$345</f>
        <v>3.9220748727686473E-2</v>
      </c>
      <c r="AP416" s="485">
        <f>'8. Routing factors'!AP201*'7. Network costs'!$J$346</f>
        <v>2054.2627343326249</v>
      </c>
      <c r="AQ416" s="485">
        <f>'8. Routing factors'!AQ201*'7. Network costs'!$J$347</f>
        <v>0</v>
      </c>
      <c r="AR416" s="485">
        <f>'8. Routing factors'!AR201*'7. Network costs'!$J$348</f>
        <v>0.19610374363843239</v>
      </c>
      <c r="AS416" s="485">
        <f>'8. Routing factors'!AS201*'7. Network costs'!$J$349</f>
        <v>0.78005976353665218</v>
      </c>
      <c r="AT416" s="485">
        <f>'8. Routing factors'!AT201*'7. Network costs'!$J$350</f>
        <v>0.21940324155306706</v>
      </c>
      <c r="AU416" s="485">
        <f>'8. Routing factors'!AU201*'7. Network costs'!$J$351</f>
        <v>0</v>
      </c>
      <c r="AV416" s="485">
        <f>'8. Routing factors'!AV201*'7. Network costs'!$J$352</f>
        <v>0</v>
      </c>
      <c r="AW416" s="485">
        <f>'8. Routing factors'!AW201*'7. Network costs'!$J$353</f>
        <v>0</v>
      </c>
      <c r="AX416" s="485">
        <f>'8. Routing factors'!AX201*'7. Network costs'!$J$354</f>
        <v>0</v>
      </c>
      <c r="AY416" s="485">
        <f>'8. Routing factors'!AY201*'7. Network costs'!$J$355</f>
        <v>0</v>
      </c>
      <c r="AZ416" s="485">
        <f>'8. Routing factors'!AZ201*'7. Network costs'!$J$356</f>
        <v>0</v>
      </c>
      <c r="BA416" s="485">
        <f>'8. Routing factors'!BA201*'7. Network costs'!$J$357</f>
        <v>0</v>
      </c>
      <c r="BB416" s="485">
        <f>'8. Routing factors'!BB201*'7. Network costs'!$J$358</f>
        <v>0</v>
      </c>
      <c r="BC416" s="485">
        <f>'8. Routing factors'!BC201*'7. Network costs'!$J$359</f>
        <v>0</v>
      </c>
      <c r="BD416" s="485">
        <f>'8. Routing factors'!BD201*'7. Network costs'!$J$360</f>
        <v>0</v>
      </c>
      <c r="BE416" s="485">
        <f>'8. Routing factors'!BE201*'7. Network costs'!$J$361</f>
        <v>0</v>
      </c>
      <c r="BF416" s="485">
        <f>'8. Routing factors'!BF201*'7. Network costs'!$J$362</f>
        <v>0</v>
      </c>
      <c r="BG416" s="485">
        <f>'8. Routing factors'!BG201*'7. Network costs'!$J$363</f>
        <v>0</v>
      </c>
      <c r="BH416" s="245"/>
      <c r="BI416" s="351">
        <f t="shared" si="68"/>
        <v>279277.44096166757</v>
      </c>
      <c r="BJ416" s="486">
        <f>'2. Traffic'!J222</f>
        <v>324.72964800000005</v>
      </c>
      <c r="BK416" s="487">
        <f t="shared" si="69"/>
        <v>8.6003062141608798E-4</v>
      </c>
    </row>
    <row r="417" spans="3:63">
      <c r="C417" s="256" t="str">
        <f t="shared" si="67"/>
        <v>S17</v>
      </c>
      <c r="D417" s="256" t="str">
        <f t="shared" si="67"/>
        <v>Изходящи SMS към други мрежи (SMS outgoing to other network)</v>
      </c>
      <c r="E417" s="485">
        <f>'8. Routing factors'!E202*'7. Network costs'!$J$309</f>
        <v>82.190559253298304</v>
      </c>
      <c r="F417" s="485">
        <f>'8. Routing factors'!F202*'7. Network costs'!$J$310</f>
        <v>51.181478327515308</v>
      </c>
      <c r="G417" s="485">
        <f>'8. Routing factors'!G202*'7. Network costs'!$J$311</f>
        <v>99.864304645962761</v>
      </c>
      <c r="H417" s="485">
        <f>'8. Routing factors'!H202*'7. Network costs'!$J$312</f>
        <v>27.599225255914451</v>
      </c>
      <c r="I417" s="485">
        <f>'8. Routing factors'!I202*'7. Network costs'!$J$313</f>
        <v>99.814792200487361</v>
      </c>
      <c r="J417" s="485">
        <f>'8. Routing factors'!J202*'7. Network costs'!$J$314</f>
        <v>6.0719724966059658</v>
      </c>
      <c r="K417" s="485">
        <f>'8. Routing factors'!K202*'7. Network costs'!$J$315</f>
        <v>3.6286739838851934</v>
      </c>
      <c r="L417" s="485">
        <f>'8. Routing factors'!L202*'7. Network costs'!$J$316</f>
        <v>0.50650530393853643</v>
      </c>
      <c r="M417" s="485">
        <f>'8. Routing factors'!M202*'7. Network costs'!$J$317</f>
        <v>15.195159118156097</v>
      </c>
      <c r="N417" s="485">
        <f>'8. Routing factors'!N202*'7. Network costs'!$J$318</f>
        <v>38909.488975906286</v>
      </c>
      <c r="O417" s="485">
        <f>'8. Routing factors'!O202*'7. Network costs'!$J$319</f>
        <v>52110.922735588778</v>
      </c>
      <c r="P417" s="485">
        <f>'8. Routing factors'!P202*'7. Network costs'!$J$320</f>
        <v>0</v>
      </c>
      <c r="Q417" s="485">
        <f>'8. Routing factors'!Q202*'7. Network costs'!$J$321</f>
        <v>0</v>
      </c>
      <c r="R417" s="485">
        <f>'8. Routing factors'!R202*'7. Network costs'!$J$322</f>
        <v>2.7013616210055282</v>
      </c>
      <c r="S417" s="485">
        <f>'8. Routing factors'!S202*'7. Network costs'!$J$323</f>
        <v>2.5325265196926825</v>
      </c>
      <c r="T417" s="485">
        <f>'8. Routing factors'!T202*'7. Network costs'!$J$324</f>
        <v>147.74997502808671</v>
      </c>
      <c r="U417" s="485">
        <f>'8. Routing factors'!U202*'7. Network costs'!$J$325</f>
        <v>11.333685271488857</v>
      </c>
      <c r="V417" s="485">
        <f>'8. Routing factors'!V202*'7. Network costs'!$J$326</f>
        <v>0</v>
      </c>
      <c r="W417" s="485">
        <f>'8. Routing factors'!W202*'7. Network costs'!$J$327</f>
        <v>19.577109531334898</v>
      </c>
      <c r="X417" s="485">
        <f>'8. Routing factors'!X202*'7. Network costs'!$J$328</f>
        <v>0</v>
      </c>
      <c r="Y417" s="485">
        <f>'8. Routing factors'!Y202*'7. Network costs'!$J$329</f>
        <v>0</v>
      </c>
      <c r="Z417" s="485">
        <f>'8. Routing factors'!Z202*'7. Network costs'!$J$330</f>
        <v>0</v>
      </c>
      <c r="AA417" s="485">
        <f>'8. Routing factors'!AA202*'7. Network costs'!$J$331</f>
        <v>0</v>
      </c>
      <c r="AB417" s="485">
        <f>'8. Routing factors'!AB202*'7. Network costs'!$J$332</f>
        <v>9.6486733001099925</v>
      </c>
      <c r="AC417" s="485">
        <f>'8. Routing factors'!AC202*'7. Network costs'!$J$333</f>
        <v>13.046195731013595</v>
      </c>
      <c r="AD417" s="485">
        <f>'8. Routing factors'!AD202*'7. Network costs'!$J$334</f>
        <v>0</v>
      </c>
      <c r="AE417" s="485">
        <f>'8. Routing factors'!AE202*'7. Network costs'!$J$335</f>
        <v>0</v>
      </c>
      <c r="AF417" s="485">
        <f>'8. Routing factors'!AF202*'7. Network costs'!$J$336</f>
        <v>0</v>
      </c>
      <c r="AG417" s="485">
        <f>'8. Routing factors'!AG202*'7. Network costs'!$J$337</f>
        <v>0</v>
      </c>
      <c r="AH417" s="485">
        <f>'8. Routing factors'!AH202*'7. Network costs'!$J$338</f>
        <v>0</v>
      </c>
      <c r="AI417" s="485">
        <f>'8. Routing factors'!AI202*'7. Network costs'!$J$339</f>
        <v>40.982892294837718</v>
      </c>
      <c r="AJ417" s="485">
        <f>'8. Routing factors'!AJ202*'7. Network costs'!$J$340</f>
        <v>103.37953652694347</v>
      </c>
      <c r="AK417" s="485">
        <f>'8. Routing factors'!AK202*'7. Network costs'!$J$341</f>
        <v>39.575808990190701</v>
      </c>
      <c r="AL417" s="485">
        <f>'8. Routing factors'!AL202*'7. Network costs'!$J$342</f>
        <v>12.092863037229879</v>
      </c>
      <c r="AM417" s="485">
        <f>'8. Routing factors'!AM202*'7. Network costs'!$J$343</f>
        <v>15.560989035041235</v>
      </c>
      <c r="AN417" s="485">
        <f>'8. Routing factors'!AN202*'7. Network costs'!$J$344</f>
        <v>2.6741419587058956E-2</v>
      </c>
      <c r="AO417" s="485">
        <f>'8. Routing factors'!AO202*'7. Network costs'!$J$345</f>
        <v>1.3073582909228823E-2</v>
      </c>
      <c r="AP417" s="485">
        <f>'8. Routing factors'!AP202*'7. Network costs'!$J$346</f>
        <v>684.75424477754166</v>
      </c>
      <c r="AQ417" s="485">
        <f>'8. Routing factors'!AQ202*'7. Network costs'!$J$347</f>
        <v>0</v>
      </c>
      <c r="AR417" s="485">
        <f>'8. Routing factors'!AR202*'7. Network costs'!$J$348</f>
        <v>6.5367914546144115E-2</v>
      </c>
      <c r="AS417" s="485">
        <f>'8. Routing factors'!AS202*'7. Network costs'!$J$349</f>
        <v>0.26001992117888412</v>
      </c>
      <c r="AT417" s="485">
        <f>'8. Routing factors'!AT202*'7. Network costs'!$J$350</f>
        <v>7.3134413851022359E-2</v>
      </c>
      <c r="AU417" s="485">
        <f>'8. Routing factors'!AU202*'7. Network costs'!$J$351</f>
        <v>0</v>
      </c>
      <c r="AV417" s="485">
        <f>'8. Routing factors'!AV202*'7. Network costs'!$J$352</f>
        <v>0.50531151913074313</v>
      </c>
      <c r="AW417" s="485">
        <f>'8. Routing factors'!AW202*'7. Network costs'!$J$353</f>
        <v>0</v>
      </c>
      <c r="AX417" s="485">
        <f>'8. Routing factors'!AX202*'7. Network costs'!$J$354</f>
        <v>0</v>
      </c>
      <c r="AY417" s="485">
        <f>'8. Routing factors'!AY202*'7. Network costs'!$J$355</f>
        <v>0</v>
      </c>
      <c r="AZ417" s="485">
        <f>'8. Routing factors'!AZ202*'7. Network costs'!$J$356</f>
        <v>0</v>
      </c>
      <c r="BA417" s="485">
        <f>'8. Routing factors'!BA202*'7. Network costs'!$J$357</f>
        <v>0</v>
      </c>
      <c r="BB417" s="485">
        <f>'8. Routing factors'!BB202*'7. Network costs'!$J$358</f>
        <v>0</v>
      </c>
      <c r="BC417" s="485">
        <f>'8. Routing factors'!BC202*'7. Network costs'!$J$359</f>
        <v>0</v>
      </c>
      <c r="BD417" s="485">
        <f>'8. Routing factors'!BD202*'7. Network costs'!$J$360</f>
        <v>0</v>
      </c>
      <c r="BE417" s="485">
        <f>'8. Routing factors'!BE202*'7. Network costs'!$J$361</f>
        <v>0</v>
      </c>
      <c r="BF417" s="485">
        <f>'8. Routing factors'!BF202*'7. Network costs'!$J$362</f>
        <v>0</v>
      </c>
      <c r="BG417" s="485">
        <f>'8. Routing factors'!BG202*'7. Network costs'!$J$363</f>
        <v>0</v>
      </c>
      <c r="BH417" s="245"/>
      <c r="BI417" s="351">
        <f t="shared" si="68"/>
        <v>92510.343892516554</v>
      </c>
      <c r="BJ417" s="486">
        <f>'2. Traffic'!J223</f>
        <v>108.243216</v>
      </c>
      <c r="BK417" s="487">
        <f t="shared" si="69"/>
        <v>8.5465258065241289E-4</v>
      </c>
    </row>
    <row r="418" spans="3:63">
      <c r="C418" s="256" t="str">
        <f t="shared" si="67"/>
        <v>S18</v>
      </c>
      <c r="D418" s="256" t="str">
        <f t="shared" si="67"/>
        <v>Входящи SMS от други мрежи (SMS incoming from other network)</v>
      </c>
      <c r="E418" s="485">
        <f>'8. Routing factors'!E203*'7. Network costs'!$J$309</f>
        <v>41.095279626649152</v>
      </c>
      <c r="F418" s="485">
        <f>'8. Routing factors'!F203*'7. Network costs'!$J$310</f>
        <v>25.590739163757654</v>
      </c>
      <c r="G418" s="485">
        <f>'8. Routing factors'!G203*'7. Network costs'!$J$311</f>
        <v>49.932152322981381</v>
      </c>
      <c r="H418" s="485">
        <f>'8. Routing factors'!H203*'7. Network costs'!$J$312</f>
        <v>13.799612627957226</v>
      </c>
      <c r="I418" s="485">
        <f>'8. Routing factors'!I203*'7. Network costs'!$J$313</f>
        <v>49.90739610024368</v>
      </c>
      <c r="J418" s="485">
        <f>'8. Routing factors'!J203*'7. Network costs'!$J$314</f>
        <v>3.0359862483029829</v>
      </c>
      <c r="K418" s="485">
        <f>'8. Routing factors'!K203*'7. Network costs'!$J$315</f>
        <v>1.8143369919425967</v>
      </c>
      <c r="L418" s="485">
        <f>'8. Routing factors'!L203*'7. Network costs'!$J$316</f>
        <v>0.25325265196926822</v>
      </c>
      <c r="M418" s="485">
        <f>'8. Routing factors'!M203*'7. Network costs'!$J$317</f>
        <v>7.5975795590780484</v>
      </c>
      <c r="N418" s="485">
        <f>'8. Routing factors'!N203*'7. Network costs'!$J$318</f>
        <v>19454.744487953143</v>
      </c>
      <c r="O418" s="485">
        <f>'8. Routing factors'!O203*'7. Network costs'!$J$319</f>
        <v>26055.461367794389</v>
      </c>
      <c r="P418" s="485">
        <f>'8. Routing factors'!P203*'7. Network costs'!$J$320</f>
        <v>0</v>
      </c>
      <c r="Q418" s="485">
        <f>'8. Routing factors'!Q203*'7. Network costs'!$J$321</f>
        <v>0</v>
      </c>
      <c r="R418" s="485">
        <f>'8. Routing factors'!R203*'7. Network costs'!$J$322</f>
        <v>1.3506808105027641</v>
      </c>
      <c r="S418" s="485">
        <f>'8. Routing factors'!S203*'7. Network costs'!$J$323</f>
        <v>1.2662632598463412</v>
      </c>
      <c r="T418" s="485">
        <f>'8. Routing factors'!T203*'7. Network costs'!$J$324</f>
        <v>73.874987514043355</v>
      </c>
      <c r="U418" s="485">
        <f>'8. Routing factors'!U203*'7. Network costs'!$J$325</f>
        <v>0</v>
      </c>
      <c r="V418" s="485">
        <f>'8. Routing factors'!V203*'7. Network costs'!$J$326</f>
        <v>15.262667850453228</v>
      </c>
      <c r="W418" s="485">
        <f>'8. Routing factors'!W203*'7. Network costs'!$J$327</f>
        <v>9.788554765667449</v>
      </c>
      <c r="X418" s="485">
        <f>'8. Routing factors'!X203*'7. Network costs'!$J$328</f>
        <v>0</v>
      </c>
      <c r="Y418" s="485">
        <f>'8. Routing factors'!Y203*'7. Network costs'!$J$329</f>
        <v>0</v>
      </c>
      <c r="Z418" s="485">
        <f>'8. Routing factors'!Z203*'7. Network costs'!$J$330</f>
        <v>0</v>
      </c>
      <c r="AA418" s="485">
        <f>'8. Routing factors'!AA203*'7. Network costs'!$J$331</f>
        <v>0</v>
      </c>
      <c r="AB418" s="485">
        <f>'8. Routing factors'!AB203*'7. Network costs'!$J$332</f>
        <v>4.8243366500549962</v>
      </c>
      <c r="AC418" s="485">
        <f>'8. Routing factors'!AC203*'7. Network costs'!$J$333</f>
        <v>6.5230978655067977</v>
      </c>
      <c r="AD418" s="485">
        <f>'8. Routing factors'!AD203*'7. Network costs'!$J$334</f>
        <v>0</v>
      </c>
      <c r="AE418" s="485">
        <f>'8. Routing factors'!AE203*'7. Network costs'!$J$335</f>
        <v>0</v>
      </c>
      <c r="AF418" s="485">
        <f>'8. Routing factors'!AF203*'7. Network costs'!$J$336</f>
        <v>0</v>
      </c>
      <c r="AG418" s="485">
        <f>'8. Routing factors'!AG203*'7. Network costs'!$J$337</f>
        <v>0</v>
      </c>
      <c r="AH418" s="485">
        <f>'8. Routing factors'!AH203*'7. Network costs'!$J$338</f>
        <v>0</v>
      </c>
      <c r="AI418" s="485">
        <f>'8. Routing factors'!AI203*'7. Network costs'!$J$339</f>
        <v>20.491446147418859</v>
      </c>
      <c r="AJ418" s="485">
        <f>'8. Routing factors'!AJ203*'7. Network costs'!$J$340</f>
        <v>51.689768263471734</v>
      </c>
      <c r="AK418" s="485">
        <f>'8. Routing factors'!AK203*'7. Network costs'!$J$341</f>
        <v>19.787904495095351</v>
      </c>
      <c r="AL418" s="485">
        <f>'8. Routing factors'!AL203*'7. Network costs'!$J$342</f>
        <v>6.0464315186149395</v>
      </c>
      <c r="AM418" s="485">
        <f>'8. Routing factors'!AM203*'7. Network costs'!$J$343</f>
        <v>7.7804945175206175</v>
      </c>
      <c r="AN418" s="485">
        <f>'8. Routing factors'!AN203*'7. Network costs'!$J$344</f>
        <v>1.3370709793529478E-2</v>
      </c>
      <c r="AO418" s="485">
        <f>'8. Routing factors'!AO203*'7. Network costs'!$J$345</f>
        <v>6.5367914546144113E-3</v>
      </c>
      <c r="AP418" s="485">
        <f>'8. Routing factors'!AP203*'7. Network costs'!$J$346</f>
        <v>342.37712238877083</v>
      </c>
      <c r="AQ418" s="485">
        <f>'8. Routing factors'!AQ203*'7. Network costs'!$J$347</f>
        <v>0</v>
      </c>
      <c r="AR418" s="485">
        <f>'8. Routing factors'!AR203*'7. Network costs'!$J$348</f>
        <v>3.2683957273072058E-2</v>
      </c>
      <c r="AS418" s="485">
        <f>'8. Routing factors'!AS203*'7. Network costs'!$J$349</f>
        <v>0.13000996058944206</v>
      </c>
      <c r="AT418" s="485">
        <f>'8. Routing factors'!AT203*'7. Network costs'!$J$350</f>
        <v>0</v>
      </c>
      <c r="AU418" s="485">
        <f>'8. Routing factors'!AU203*'7. Network costs'!$J$351</f>
        <v>2.6860225801729722E-2</v>
      </c>
      <c r="AV418" s="485">
        <f>'8. Routing factors'!AV203*'7. Network costs'!$J$352</f>
        <v>0.25265575956537156</v>
      </c>
      <c r="AW418" s="485">
        <f>'8. Routing factors'!AW203*'7. Network costs'!$J$353</f>
        <v>0</v>
      </c>
      <c r="AX418" s="485">
        <f>'8. Routing factors'!AX203*'7. Network costs'!$J$354</f>
        <v>0</v>
      </c>
      <c r="AY418" s="485">
        <f>'8. Routing factors'!AY203*'7. Network costs'!$J$355</f>
        <v>0</v>
      </c>
      <c r="AZ418" s="485">
        <f>'8. Routing factors'!AZ203*'7. Network costs'!$J$356</f>
        <v>0</v>
      </c>
      <c r="BA418" s="485">
        <f>'8. Routing factors'!BA203*'7. Network costs'!$J$357</f>
        <v>0</v>
      </c>
      <c r="BB418" s="485">
        <f>'8. Routing factors'!BB203*'7. Network costs'!$J$358</f>
        <v>0</v>
      </c>
      <c r="BC418" s="485">
        <f>'8. Routing factors'!BC203*'7. Network costs'!$J$359</f>
        <v>0</v>
      </c>
      <c r="BD418" s="485">
        <f>'8. Routing factors'!BD203*'7. Network costs'!$J$360</f>
        <v>0</v>
      </c>
      <c r="BE418" s="485">
        <f>'8. Routing factors'!BE203*'7. Network costs'!$J$361</f>
        <v>0</v>
      </c>
      <c r="BF418" s="485">
        <f>'8. Routing factors'!BF203*'7. Network costs'!$J$362</f>
        <v>0</v>
      </c>
      <c r="BG418" s="485">
        <f>'8. Routing factors'!BG203*'7. Network costs'!$J$363</f>
        <v>0</v>
      </c>
      <c r="BH418" s="245"/>
      <c r="BI418" s="351">
        <f t="shared" si="68"/>
        <v>46264.758064491863</v>
      </c>
      <c r="BJ418" s="486">
        <f>'2. Traffic'!J224</f>
        <v>54.121608000000002</v>
      </c>
      <c r="BK418" s="487">
        <f t="shared" si="69"/>
        <v>8.5482970248208182E-4</v>
      </c>
    </row>
    <row r="419" spans="3:63">
      <c r="C419" s="256" t="str">
        <f t="shared" si="67"/>
        <v>S19</v>
      </c>
      <c r="D419" s="256" t="str">
        <f t="shared" si="67"/>
        <v>Пренос на данни (Data services)</v>
      </c>
      <c r="E419" s="485">
        <f>'8. Routing factors'!E204*'7. Network costs'!$J$309</f>
        <v>0</v>
      </c>
      <c r="F419" s="485">
        <f>'8. Routing factors'!F204*'7. Network costs'!$J$310</f>
        <v>2495229.2310315748</v>
      </c>
      <c r="G419" s="485">
        <f>'8. Routing factors'!G204*'7. Network costs'!$J$311</f>
        <v>0</v>
      </c>
      <c r="H419" s="485">
        <f>'8. Routing factors'!H204*'7. Network costs'!$J$312</f>
        <v>1345533.4988899659</v>
      </c>
      <c r="I419" s="485">
        <f>'8. Routing factors'!I204*'7. Network costs'!$J$313</f>
        <v>0</v>
      </c>
      <c r="J419" s="485">
        <f>'8. Routing factors'!J204*'7. Network costs'!$J$314</f>
        <v>296024.33846475615</v>
      </c>
      <c r="K419" s="485">
        <f>'8. Routing factors'!K204*'7. Network costs'!$J$315</f>
        <v>117938.151200379</v>
      </c>
      <c r="L419" s="485">
        <f>'8. Routing factors'!L204*'7. Network costs'!$J$316</f>
        <v>24693.441482336406</v>
      </c>
      <c r="M419" s="485">
        <f>'8. Routing factors'!M204*'7. Network costs'!$J$317</f>
        <v>740803.24447009247</v>
      </c>
      <c r="N419" s="485">
        <f>'8. Routing factors'!N204*'7. Network costs'!$J$318</f>
        <v>0</v>
      </c>
      <c r="O419" s="485">
        <f>'8. Routing factors'!O204*'7. Network costs'!$J$319</f>
        <v>0</v>
      </c>
      <c r="P419" s="485">
        <f>'8. Routing factors'!P204*'7. Network costs'!$J$320</f>
        <v>0</v>
      </c>
      <c r="Q419" s="485">
        <f>'8. Routing factors'!Q204*'7. Network costs'!$J$321</f>
        <v>0</v>
      </c>
      <c r="R419" s="485">
        <f>'8. Routing factors'!R204*'7. Network costs'!$J$322</f>
        <v>131698.35457246087</v>
      </c>
      <c r="S419" s="485">
        <f>'8. Routing factors'!S204*'7. Network costs'!$J$323</f>
        <v>123467.20741168206</v>
      </c>
      <c r="T419" s="485">
        <f>'8. Routing factors'!T204*'7. Network costs'!$J$324</f>
        <v>7203192.8076620065</v>
      </c>
      <c r="U419" s="485">
        <f>'8. Routing factors'!U204*'7. Network costs'!$J$325</f>
        <v>552546.42321512499</v>
      </c>
      <c r="V419" s="485">
        <f>'8. Routing factors'!V204*'7. Network costs'!$J$326</f>
        <v>0</v>
      </c>
      <c r="W419" s="485">
        <f>'8. Routing factors'!W204*'7. Network costs'!$J$327</f>
        <v>0</v>
      </c>
      <c r="X419" s="485">
        <f>'8. Routing factors'!X204*'7. Network costs'!$J$328</f>
        <v>0</v>
      </c>
      <c r="Y419" s="485">
        <f>'8. Routing factors'!Y204*'7. Network costs'!$J$329</f>
        <v>660778.55550404591</v>
      </c>
      <c r="Z419" s="485">
        <f>'8. Routing factors'!Z204*'7. Network costs'!$J$330</f>
        <v>372716.06418968417</v>
      </c>
      <c r="AA419" s="485">
        <f>'8. Routing factors'!AA204*'7. Network costs'!$J$331</f>
        <v>681212.51858329168</v>
      </c>
      <c r="AB419" s="485">
        <f>'8. Routing factors'!AB204*'7. Network costs'!$J$332</f>
        <v>470397.73851481738</v>
      </c>
      <c r="AC419" s="485">
        <f>'8. Routing factors'!AC204*'7. Network costs'!$J$333</f>
        <v>636035.73022008128</v>
      </c>
      <c r="AD419" s="485">
        <f>'8. Routing factors'!AD204*'7. Network costs'!$J$334</f>
        <v>0</v>
      </c>
      <c r="AE419" s="485">
        <f>'8. Routing factors'!AE204*'7. Network costs'!$J$335</f>
        <v>0</v>
      </c>
      <c r="AF419" s="485">
        <f>'8. Routing factors'!AF204*'7. Network costs'!$J$336</f>
        <v>0</v>
      </c>
      <c r="AG419" s="485">
        <f>'8. Routing factors'!AG204*'7. Network costs'!$J$337</f>
        <v>0</v>
      </c>
      <c r="AH419" s="485">
        <f>'8. Routing factors'!AH204*'7. Network costs'!$J$338</f>
        <v>0</v>
      </c>
      <c r="AI419" s="485">
        <f>'8. Routing factors'!AI204*'7. Network costs'!$J$339</f>
        <v>0</v>
      </c>
      <c r="AJ419" s="485">
        <f>'8. Routing factors'!AJ204*'7. Network costs'!$J$340</f>
        <v>5040019.3558662413</v>
      </c>
      <c r="AK419" s="485">
        <f>'8. Routing factors'!AK204*'7. Network costs'!$J$341</f>
        <v>0</v>
      </c>
      <c r="AL419" s="485">
        <f>'8. Routing factors'!AL204*'7. Network costs'!$J$342</f>
        <v>589558.29966981197</v>
      </c>
      <c r="AM419" s="485">
        <f>'8. Routing factors'!AM204*'7. Network costs'!$J$343</f>
        <v>0</v>
      </c>
      <c r="AN419" s="485">
        <f>'8. Routing factors'!AN204*'7. Network costs'!$J$344</f>
        <v>1303.713257478101</v>
      </c>
      <c r="AO419" s="485">
        <f>'8. Routing factors'!AO204*'7. Network costs'!$J$345</f>
        <v>637.37092587818267</v>
      </c>
      <c r="AP419" s="485">
        <f>'8. Routing factors'!AP204*'7. Network costs'!$J$346</f>
        <v>0</v>
      </c>
      <c r="AQ419" s="485">
        <f>'8. Routing factors'!AQ204*'7. Network costs'!$J$347</f>
        <v>0</v>
      </c>
      <c r="AR419" s="485">
        <f>'8. Routing factors'!AR204*'7. Network costs'!$J$348</f>
        <v>3186.8546293909139</v>
      </c>
      <c r="AS419" s="485">
        <f>'8. Routing factors'!AS204*'7. Network costs'!$J$349</f>
        <v>12676.642589811163</v>
      </c>
      <c r="AT419" s="485">
        <f>'8. Routing factors'!AT204*'7. Network costs'!$J$350</f>
        <v>3565.4915254240682</v>
      </c>
      <c r="AU419" s="485">
        <f>'8. Routing factors'!AU204*'7. Network costs'!$J$351</f>
        <v>0</v>
      </c>
      <c r="AV419" s="485">
        <f>'8. Routing factors'!AV204*'7. Network costs'!$J$352</f>
        <v>0</v>
      </c>
      <c r="AW419" s="485">
        <f>'8. Routing factors'!AW204*'7. Network costs'!$J$353</f>
        <v>0</v>
      </c>
      <c r="AX419" s="485">
        <f>'8. Routing factors'!AX204*'7. Network costs'!$J$354</f>
        <v>3073.9529754083319</v>
      </c>
      <c r="AY419" s="485">
        <f>'8. Routing factors'!AY204*'7. Network costs'!$J$355</f>
        <v>0</v>
      </c>
      <c r="AZ419" s="485">
        <f>'8. Routing factors'!AZ204*'7. Network costs'!$J$356</f>
        <v>0</v>
      </c>
      <c r="BA419" s="485">
        <f>'8. Routing factors'!BA204*'7. Network costs'!$J$357</f>
        <v>0</v>
      </c>
      <c r="BB419" s="485">
        <f>'8. Routing factors'!BB204*'7. Network costs'!$J$358</f>
        <v>0</v>
      </c>
      <c r="BC419" s="485">
        <f>'8. Routing factors'!BC204*'7. Network costs'!$J$359</f>
        <v>0</v>
      </c>
      <c r="BD419" s="485">
        <f>'8. Routing factors'!BD204*'7. Network costs'!$J$360</f>
        <v>0</v>
      </c>
      <c r="BE419" s="485">
        <f>'8. Routing factors'!BE204*'7. Network costs'!$J$361</f>
        <v>0</v>
      </c>
      <c r="BF419" s="485">
        <f>'8. Routing factors'!BF204*'7. Network costs'!$J$362</f>
        <v>0</v>
      </c>
      <c r="BG419" s="485">
        <f>'8. Routing factors'!BG204*'7. Network costs'!$J$363</f>
        <v>0</v>
      </c>
      <c r="BH419" s="245"/>
      <c r="BI419" s="351">
        <f t="shared" si="68"/>
        <v>21506288.986851741</v>
      </c>
      <c r="BJ419" s="486">
        <f>'2. Traffic'!J225</f>
        <v>5412.1607999999997</v>
      </c>
      <c r="BK419" s="487">
        <f t="shared" si="69"/>
        <v>3.9736973422614752E-3</v>
      </c>
    </row>
    <row r="420" spans="3:63">
      <c r="C420" s="256" t="str">
        <f t="shared" si="67"/>
        <v>S20</v>
      </c>
      <c r="D420" s="256" t="str">
        <f t="shared" si="67"/>
        <v>Subscribers</v>
      </c>
      <c r="E420" s="485">
        <f>'8. Routing factors'!E205*'7. Network costs'!$J$309</f>
        <v>0</v>
      </c>
      <c r="F420" s="485">
        <f>'8. Routing factors'!F205*'7. Network costs'!$J$310</f>
        <v>0</v>
      </c>
      <c r="G420" s="485">
        <f>'8. Routing factors'!G205*'7. Network costs'!$J$311</f>
        <v>0</v>
      </c>
      <c r="H420" s="485">
        <f>'8. Routing factors'!H205*'7. Network costs'!$J$312</f>
        <v>0</v>
      </c>
      <c r="I420" s="485">
        <f>'8. Routing factors'!I205*'7. Network costs'!$J$313</f>
        <v>0</v>
      </c>
      <c r="J420" s="485">
        <f>'8. Routing factors'!J205*'7. Network costs'!$J$314</f>
        <v>0</v>
      </c>
      <c r="K420" s="485">
        <f>'8. Routing factors'!K205*'7. Network costs'!$J$315</f>
        <v>0</v>
      </c>
      <c r="L420" s="485">
        <f>'8. Routing factors'!L205*'7. Network costs'!$J$316</f>
        <v>0</v>
      </c>
      <c r="M420" s="485">
        <f>'8. Routing factors'!M205*'7. Network costs'!$J$317</f>
        <v>0</v>
      </c>
      <c r="N420" s="485">
        <f>'8. Routing factors'!N205*'7. Network costs'!$J$318</f>
        <v>0</v>
      </c>
      <c r="O420" s="485">
        <f>'8. Routing factors'!O205*'7. Network costs'!$J$319</f>
        <v>0</v>
      </c>
      <c r="P420" s="485">
        <f>'8. Routing factors'!P205*'7. Network costs'!$J$320</f>
        <v>0</v>
      </c>
      <c r="Q420" s="485">
        <f>'8. Routing factors'!Q205*'7. Network costs'!$J$321</f>
        <v>0</v>
      </c>
      <c r="R420" s="485">
        <f>'8. Routing factors'!R205*'7. Network costs'!$J$322</f>
        <v>0</v>
      </c>
      <c r="S420" s="485">
        <f>'8. Routing factors'!S205*'7. Network costs'!$J$323</f>
        <v>0</v>
      </c>
      <c r="T420" s="485">
        <f>'8. Routing factors'!T205*'7. Network costs'!$J$324</f>
        <v>0</v>
      </c>
      <c r="U420" s="485">
        <f>'8. Routing factors'!U205*'7. Network costs'!$J$325</f>
        <v>0</v>
      </c>
      <c r="V420" s="485">
        <f>'8. Routing factors'!V205*'7. Network costs'!$J$326</f>
        <v>0</v>
      </c>
      <c r="W420" s="485">
        <f>'8. Routing factors'!W205*'7. Network costs'!$J$327</f>
        <v>0</v>
      </c>
      <c r="X420" s="485">
        <f>'8. Routing factors'!X205*'7. Network costs'!$J$328</f>
        <v>0</v>
      </c>
      <c r="Y420" s="485">
        <f>'8. Routing factors'!Y205*'7. Network costs'!$J$329</f>
        <v>0</v>
      </c>
      <c r="Z420" s="485">
        <f>'8. Routing factors'!Z205*'7. Network costs'!$J$330</f>
        <v>0</v>
      </c>
      <c r="AA420" s="485">
        <f>'8. Routing factors'!AA205*'7. Network costs'!$J$331</f>
        <v>0</v>
      </c>
      <c r="AB420" s="485">
        <f>'8. Routing factors'!AB205*'7. Network costs'!$J$332</f>
        <v>0</v>
      </c>
      <c r="AC420" s="485">
        <f>'8. Routing factors'!AC205*'7. Network costs'!$J$333</f>
        <v>0</v>
      </c>
      <c r="AD420" s="485">
        <f>'8. Routing factors'!AD205*'7. Network costs'!$J$334</f>
        <v>0</v>
      </c>
      <c r="AE420" s="485">
        <f>'8. Routing factors'!AE205*'7. Network costs'!$J$335</f>
        <v>0</v>
      </c>
      <c r="AF420" s="485">
        <f>'8. Routing factors'!AF205*'7. Network costs'!$J$336</f>
        <v>0</v>
      </c>
      <c r="AG420" s="485">
        <f>'8. Routing factors'!AG205*'7. Network costs'!$J$337</f>
        <v>0</v>
      </c>
      <c r="AH420" s="485">
        <f>'8. Routing factors'!AH205*'7. Network costs'!$J$338</f>
        <v>0</v>
      </c>
      <c r="AI420" s="485">
        <f>'8. Routing factors'!AI205*'7. Network costs'!$J$339</f>
        <v>0</v>
      </c>
      <c r="AJ420" s="485">
        <f>'8. Routing factors'!AJ205*'7. Network costs'!$J$340</f>
        <v>0</v>
      </c>
      <c r="AK420" s="485">
        <f>'8. Routing factors'!AK205*'7. Network costs'!$J$341</f>
        <v>0</v>
      </c>
      <c r="AL420" s="485">
        <f>'8. Routing factors'!AL205*'7. Network costs'!$J$342</f>
        <v>0</v>
      </c>
      <c r="AM420" s="485">
        <f>'8. Routing factors'!AM205*'7. Network costs'!$J$343</f>
        <v>0</v>
      </c>
      <c r="AN420" s="485">
        <f>'8. Routing factors'!AN205*'7. Network costs'!$J$344</f>
        <v>0</v>
      </c>
      <c r="AO420" s="485">
        <f>'8. Routing factors'!AO205*'7. Network costs'!$J$345</f>
        <v>0</v>
      </c>
      <c r="AP420" s="485">
        <f>'8. Routing factors'!AP205*'7. Network costs'!$J$346</f>
        <v>0</v>
      </c>
      <c r="AQ420" s="485">
        <f>'8. Routing factors'!AQ205*'7. Network costs'!$J$347</f>
        <v>0</v>
      </c>
      <c r="AR420" s="485">
        <f>'8. Routing factors'!AR205*'7. Network costs'!$J$348</f>
        <v>0</v>
      </c>
      <c r="AS420" s="485">
        <f>'8. Routing factors'!AS205*'7. Network costs'!$J$349</f>
        <v>0</v>
      </c>
      <c r="AT420" s="485">
        <f>'8. Routing factors'!AT205*'7. Network costs'!$J$350</f>
        <v>0</v>
      </c>
      <c r="AU420" s="485">
        <f>'8. Routing factors'!AU205*'7. Network costs'!$J$351</f>
        <v>0</v>
      </c>
      <c r="AV420" s="485">
        <f>'8. Routing factors'!AV205*'7. Network costs'!$J$352</f>
        <v>0</v>
      </c>
      <c r="AW420" s="485">
        <f>'8. Routing factors'!AW205*'7. Network costs'!$J$353</f>
        <v>0</v>
      </c>
      <c r="AX420" s="485">
        <f>'8. Routing factors'!AX205*'7. Network costs'!$J$354</f>
        <v>0</v>
      </c>
      <c r="AY420" s="485">
        <f>'8. Routing factors'!AY205*'7. Network costs'!$J$355</f>
        <v>0</v>
      </c>
      <c r="AZ420" s="485">
        <f>'8. Routing factors'!AZ205*'7. Network costs'!$J$356</f>
        <v>0</v>
      </c>
      <c r="BA420" s="485">
        <f>'8. Routing factors'!BA205*'7. Network costs'!$J$357</f>
        <v>0</v>
      </c>
      <c r="BB420" s="485">
        <f>'8. Routing factors'!BB205*'7. Network costs'!$J$358</f>
        <v>0</v>
      </c>
      <c r="BC420" s="485">
        <f>'8. Routing factors'!BC205*'7. Network costs'!$J$359</f>
        <v>0</v>
      </c>
      <c r="BD420" s="485">
        <f>'8. Routing factors'!BD205*'7. Network costs'!$J$360</f>
        <v>0</v>
      </c>
      <c r="BE420" s="485">
        <f>'8. Routing factors'!BE205*'7. Network costs'!$J$361</f>
        <v>0</v>
      </c>
      <c r="BF420" s="485">
        <f>'8. Routing factors'!BF205*'7. Network costs'!$J$362</f>
        <v>0</v>
      </c>
      <c r="BG420" s="485">
        <f>'8. Routing factors'!BG205*'7. Network costs'!$J$363</f>
        <v>0</v>
      </c>
      <c r="BH420" s="245"/>
      <c r="BI420" s="351">
        <f t="shared" si="68"/>
        <v>0</v>
      </c>
      <c r="BJ420" s="486">
        <f>'2. Traffic'!J226</f>
        <v>0</v>
      </c>
      <c r="BK420" s="487" t="str">
        <f t="shared" si="69"/>
        <v/>
      </c>
    </row>
    <row r="421" spans="3:63">
      <c r="C421" s="256" t="str">
        <f t="shared" si="67"/>
        <v>S21</v>
      </c>
      <c r="D421" s="256" t="str">
        <f t="shared" si="67"/>
        <v>OTHER: complete as required</v>
      </c>
      <c r="E421" s="485">
        <f>'8. Routing factors'!E206*'7. Network costs'!$J$309</f>
        <v>0</v>
      </c>
      <c r="F421" s="485">
        <f>'8. Routing factors'!F206*'7. Network costs'!$J$310</f>
        <v>0</v>
      </c>
      <c r="G421" s="485">
        <f>'8. Routing factors'!G206*'7. Network costs'!$J$311</f>
        <v>0</v>
      </c>
      <c r="H421" s="485">
        <f>'8. Routing factors'!H206*'7. Network costs'!$J$312</f>
        <v>0</v>
      </c>
      <c r="I421" s="485">
        <f>'8. Routing factors'!I206*'7. Network costs'!$J$313</f>
        <v>0</v>
      </c>
      <c r="J421" s="485">
        <f>'8. Routing factors'!J206*'7. Network costs'!$J$314</f>
        <v>0</v>
      </c>
      <c r="K421" s="485">
        <f>'8. Routing factors'!K206*'7. Network costs'!$J$315</f>
        <v>0</v>
      </c>
      <c r="L421" s="485">
        <f>'8. Routing factors'!L206*'7. Network costs'!$J$316</f>
        <v>0</v>
      </c>
      <c r="M421" s="485">
        <f>'8. Routing factors'!M206*'7. Network costs'!$J$317</f>
        <v>0</v>
      </c>
      <c r="N421" s="485">
        <f>'8. Routing factors'!N206*'7. Network costs'!$J$318</f>
        <v>0</v>
      </c>
      <c r="O421" s="485">
        <f>'8. Routing factors'!O206*'7. Network costs'!$J$319</f>
        <v>0</v>
      </c>
      <c r="P421" s="485">
        <f>'8. Routing factors'!P206*'7. Network costs'!$J$320</f>
        <v>0</v>
      </c>
      <c r="Q421" s="485">
        <f>'8. Routing factors'!Q206*'7. Network costs'!$J$321</f>
        <v>0</v>
      </c>
      <c r="R421" s="485">
        <f>'8. Routing factors'!R206*'7. Network costs'!$J$322</f>
        <v>0</v>
      </c>
      <c r="S421" s="485">
        <f>'8. Routing factors'!S206*'7. Network costs'!$J$323</f>
        <v>0</v>
      </c>
      <c r="T421" s="485">
        <f>'8. Routing factors'!T206*'7. Network costs'!$J$324</f>
        <v>0</v>
      </c>
      <c r="U421" s="485">
        <f>'8. Routing factors'!U206*'7. Network costs'!$J$325</f>
        <v>0</v>
      </c>
      <c r="V421" s="485">
        <f>'8. Routing factors'!V206*'7. Network costs'!$J$326</f>
        <v>0</v>
      </c>
      <c r="W421" s="485">
        <f>'8. Routing factors'!W206*'7. Network costs'!$J$327</f>
        <v>0</v>
      </c>
      <c r="X421" s="485">
        <f>'8. Routing factors'!X206*'7. Network costs'!$J$328</f>
        <v>0</v>
      </c>
      <c r="Y421" s="485">
        <f>'8. Routing factors'!Y206*'7. Network costs'!$J$329</f>
        <v>0</v>
      </c>
      <c r="Z421" s="485">
        <f>'8. Routing factors'!Z206*'7. Network costs'!$J$330</f>
        <v>0</v>
      </c>
      <c r="AA421" s="485">
        <f>'8. Routing factors'!AA206*'7. Network costs'!$J$331</f>
        <v>0</v>
      </c>
      <c r="AB421" s="485">
        <f>'8. Routing factors'!AB206*'7. Network costs'!$J$332</f>
        <v>0</v>
      </c>
      <c r="AC421" s="485">
        <f>'8. Routing factors'!AC206*'7. Network costs'!$J$333</f>
        <v>0</v>
      </c>
      <c r="AD421" s="485">
        <f>'8. Routing factors'!AD206*'7. Network costs'!$J$334</f>
        <v>0</v>
      </c>
      <c r="AE421" s="485">
        <f>'8. Routing factors'!AE206*'7. Network costs'!$J$335</f>
        <v>0</v>
      </c>
      <c r="AF421" s="485">
        <f>'8. Routing factors'!AF206*'7. Network costs'!$J$336</f>
        <v>0</v>
      </c>
      <c r="AG421" s="485">
        <f>'8. Routing factors'!AG206*'7. Network costs'!$J$337</f>
        <v>0</v>
      </c>
      <c r="AH421" s="485">
        <f>'8. Routing factors'!AH206*'7. Network costs'!$J$338</f>
        <v>0</v>
      </c>
      <c r="AI421" s="485">
        <f>'8. Routing factors'!AI206*'7. Network costs'!$J$339</f>
        <v>0</v>
      </c>
      <c r="AJ421" s="485">
        <f>'8. Routing factors'!AJ206*'7. Network costs'!$J$340</f>
        <v>0</v>
      </c>
      <c r="AK421" s="485">
        <f>'8. Routing factors'!AK206*'7. Network costs'!$J$341</f>
        <v>0</v>
      </c>
      <c r="AL421" s="485">
        <f>'8. Routing factors'!AL206*'7. Network costs'!$J$342</f>
        <v>0</v>
      </c>
      <c r="AM421" s="485">
        <f>'8. Routing factors'!AM206*'7. Network costs'!$J$343</f>
        <v>0</v>
      </c>
      <c r="AN421" s="485">
        <f>'8. Routing factors'!AN206*'7. Network costs'!$J$344</f>
        <v>0</v>
      </c>
      <c r="AO421" s="485">
        <f>'8. Routing factors'!AO206*'7. Network costs'!$J$345</f>
        <v>0</v>
      </c>
      <c r="AP421" s="485">
        <f>'8. Routing factors'!AP206*'7. Network costs'!$J$346</f>
        <v>0</v>
      </c>
      <c r="AQ421" s="485">
        <f>'8. Routing factors'!AQ206*'7. Network costs'!$J$347</f>
        <v>0</v>
      </c>
      <c r="AR421" s="485">
        <f>'8. Routing factors'!AR206*'7. Network costs'!$J$348</f>
        <v>0</v>
      </c>
      <c r="AS421" s="485">
        <f>'8. Routing factors'!AS206*'7. Network costs'!$J$349</f>
        <v>0</v>
      </c>
      <c r="AT421" s="485">
        <f>'8. Routing factors'!AT206*'7. Network costs'!$J$350</f>
        <v>0</v>
      </c>
      <c r="AU421" s="485">
        <f>'8. Routing factors'!AU206*'7. Network costs'!$J$351</f>
        <v>0</v>
      </c>
      <c r="AV421" s="485">
        <f>'8. Routing factors'!AV206*'7. Network costs'!$J$352</f>
        <v>0</v>
      </c>
      <c r="AW421" s="485">
        <f>'8. Routing factors'!AW206*'7. Network costs'!$J$353</f>
        <v>0</v>
      </c>
      <c r="AX421" s="485">
        <f>'8. Routing factors'!AX206*'7. Network costs'!$J$354</f>
        <v>0</v>
      </c>
      <c r="AY421" s="485">
        <f>'8. Routing factors'!AY206*'7. Network costs'!$J$355</f>
        <v>0</v>
      </c>
      <c r="AZ421" s="485">
        <f>'8. Routing factors'!AZ206*'7. Network costs'!$J$356</f>
        <v>0</v>
      </c>
      <c r="BA421" s="485">
        <f>'8. Routing factors'!BA206*'7. Network costs'!$J$357</f>
        <v>0</v>
      </c>
      <c r="BB421" s="485">
        <f>'8. Routing factors'!BB206*'7. Network costs'!$J$358</f>
        <v>0</v>
      </c>
      <c r="BC421" s="485">
        <f>'8. Routing factors'!BC206*'7. Network costs'!$J$359</f>
        <v>0</v>
      </c>
      <c r="BD421" s="485">
        <f>'8. Routing factors'!BD206*'7. Network costs'!$J$360</f>
        <v>0</v>
      </c>
      <c r="BE421" s="485">
        <f>'8. Routing factors'!BE206*'7. Network costs'!$J$361</f>
        <v>0</v>
      </c>
      <c r="BF421" s="485">
        <f>'8. Routing factors'!BF206*'7. Network costs'!$J$362</f>
        <v>0</v>
      </c>
      <c r="BG421" s="485">
        <f>'8. Routing factors'!BG206*'7. Network costs'!$J$363</f>
        <v>0</v>
      </c>
      <c r="BH421" s="245"/>
      <c r="BI421" s="351">
        <f t="shared" si="68"/>
        <v>0</v>
      </c>
      <c r="BJ421" s="486">
        <f>'2. Traffic'!J227</f>
        <v>0</v>
      </c>
      <c r="BK421" s="487" t="str">
        <f t="shared" si="69"/>
        <v/>
      </c>
    </row>
    <row r="422" spans="3:63">
      <c r="C422" s="256" t="str">
        <f t="shared" si="67"/>
        <v>S22</v>
      </c>
      <c r="D422" s="256" t="str">
        <f t="shared" si="67"/>
        <v>OTHER: complete as required</v>
      </c>
      <c r="E422" s="485">
        <f>'8. Routing factors'!E207*'7. Network costs'!$J$309</f>
        <v>0</v>
      </c>
      <c r="F422" s="485">
        <f>'8. Routing factors'!F207*'7. Network costs'!$J$310</f>
        <v>0</v>
      </c>
      <c r="G422" s="485">
        <f>'8. Routing factors'!G207*'7. Network costs'!$J$311</f>
        <v>0</v>
      </c>
      <c r="H422" s="485">
        <f>'8. Routing factors'!H207*'7. Network costs'!$J$312</f>
        <v>0</v>
      </c>
      <c r="I422" s="485">
        <f>'8. Routing factors'!I207*'7. Network costs'!$J$313</f>
        <v>0</v>
      </c>
      <c r="J422" s="485">
        <f>'8. Routing factors'!J207*'7. Network costs'!$J$314</f>
        <v>0</v>
      </c>
      <c r="K422" s="485">
        <f>'8. Routing factors'!K207*'7. Network costs'!$J$315</f>
        <v>0</v>
      </c>
      <c r="L422" s="485">
        <f>'8. Routing factors'!L207*'7. Network costs'!$J$316</f>
        <v>0</v>
      </c>
      <c r="M422" s="485">
        <f>'8. Routing factors'!M207*'7. Network costs'!$J$317</f>
        <v>0</v>
      </c>
      <c r="N422" s="485">
        <f>'8. Routing factors'!N207*'7. Network costs'!$J$318</f>
        <v>0</v>
      </c>
      <c r="O422" s="485">
        <f>'8. Routing factors'!O207*'7. Network costs'!$J$319</f>
        <v>0</v>
      </c>
      <c r="P422" s="485">
        <f>'8. Routing factors'!P207*'7. Network costs'!$J$320</f>
        <v>0</v>
      </c>
      <c r="Q422" s="485">
        <f>'8. Routing factors'!Q207*'7. Network costs'!$J$321</f>
        <v>0</v>
      </c>
      <c r="R422" s="485">
        <f>'8. Routing factors'!R207*'7. Network costs'!$J$322</f>
        <v>0</v>
      </c>
      <c r="S422" s="485">
        <f>'8. Routing factors'!S207*'7. Network costs'!$J$323</f>
        <v>0</v>
      </c>
      <c r="T422" s="485">
        <f>'8. Routing factors'!T207*'7. Network costs'!$J$324</f>
        <v>0</v>
      </c>
      <c r="U422" s="485">
        <f>'8. Routing factors'!U207*'7. Network costs'!$J$325</f>
        <v>0</v>
      </c>
      <c r="V422" s="485">
        <f>'8. Routing factors'!V207*'7. Network costs'!$J$326</f>
        <v>0</v>
      </c>
      <c r="W422" s="485">
        <f>'8. Routing factors'!W207*'7. Network costs'!$J$327</f>
        <v>0</v>
      </c>
      <c r="X422" s="485">
        <f>'8. Routing factors'!X207*'7. Network costs'!$J$328</f>
        <v>0</v>
      </c>
      <c r="Y422" s="485">
        <f>'8. Routing factors'!Y207*'7. Network costs'!$J$329</f>
        <v>0</v>
      </c>
      <c r="Z422" s="485">
        <f>'8. Routing factors'!Z207*'7. Network costs'!$J$330</f>
        <v>0</v>
      </c>
      <c r="AA422" s="485">
        <f>'8. Routing factors'!AA207*'7. Network costs'!$J$331</f>
        <v>0</v>
      </c>
      <c r="AB422" s="485">
        <f>'8. Routing factors'!AB207*'7. Network costs'!$J$332</f>
        <v>0</v>
      </c>
      <c r="AC422" s="485">
        <f>'8. Routing factors'!AC207*'7. Network costs'!$J$333</f>
        <v>0</v>
      </c>
      <c r="AD422" s="485">
        <f>'8. Routing factors'!AD207*'7. Network costs'!$J$334</f>
        <v>0</v>
      </c>
      <c r="AE422" s="485">
        <f>'8. Routing factors'!AE207*'7. Network costs'!$J$335</f>
        <v>0</v>
      </c>
      <c r="AF422" s="485">
        <f>'8. Routing factors'!AF207*'7. Network costs'!$J$336</f>
        <v>0</v>
      </c>
      <c r="AG422" s="485">
        <f>'8. Routing factors'!AG207*'7. Network costs'!$J$337</f>
        <v>0</v>
      </c>
      <c r="AH422" s="485">
        <f>'8. Routing factors'!AH207*'7. Network costs'!$J$338</f>
        <v>0</v>
      </c>
      <c r="AI422" s="485">
        <f>'8. Routing factors'!AI207*'7. Network costs'!$J$339</f>
        <v>0</v>
      </c>
      <c r="AJ422" s="485">
        <f>'8. Routing factors'!AJ207*'7. Network costs'!$J$340</f>
        <v>0</v>
      </c>
      <c r="AK422" s="485">
        <f>'8. Routing factors'!AK207*'7. Network costs'!$J$341</f>
        <v>0</v>
      </c>
      <c r="AL422" s="485">
        <f>'8. Routing factors'!AL207*'7. Network costs'!$J$342</f>
        <v>0</v>
      </c>
      <c r="AM422" s="485">
        <f>'8. Routing factors'!AM207*'7. Network costs'!$J$343</f>
        <v>0</v>
      </c>
      <c r="AN422" s="485">
        <f>'8. Routing factors'!AN207*'7. Network costs'!$J$344</f>
        <v>0</v>
      </c>
      <c r="AO422" s="485">
        <f>'8. Routing factors'!AO207*'7. Network costs'!$J$345</f>
        <v>0</v>
      </c>
      <c r="AP422" s="485">
        <f>'8. Routing factors'!AP207*'7. Network costs'!$J$346</f>
        <v>0</v>
      </c>
      <c r="AQ422" s="485">
        <f>'8. Routing factors'!AQ207*'7. Network costs'!$J$347</f>
        <v>0</v>
      </c>
      <c r="AR422" s="485">
        <f>'8. Routing factors'!AR207*'7. Network costs'!$J$348</f>
        <v>0</v>
      </c>
      <c r="AS422" s="485">
        <f>'8. Routing factors'!AS207*'7. Network costs'!$J$349</f>
        <v>0</v>
      </c>
      <c r="AT422" s="485">
        <f>'8. Routing factors'!AT207*'7. Network costs'!$J$350</f>
        <v>0</v>
      </c>
      <c r="AU422" s="485">
        <f>'8. Routing factors'!AU207*'7. Network costs'!$J$351</f>
        <v>0</v>
      </c>
      <c r="AV422" s="485">
        <f>'8. Routing factors'!AV207*'7. Network costs'!$J$352</f>
        <v>0</v>
      </c>
      <c r="AW422" s="485">
        <f>'8. Routing factors'!AW207*'7. Network costs'!$J$353</f>
        <v>0</v>
      </c>
      <c r="AX422" s="485">
        <f>'8. Routing factors'!AX207*'7. Network costs'!$J$354</f>
        <v>0</v>
      </c>
      <c r="AY422" s="485">
        <f>'8. Routing factors'!AY207*'7. Network costs'!$J$355</f>
        <v>0</v>
      </c>
      <c r="AZ422" s="485">
        <f>'8. Routing factors'!AZ207*'7. Network costs'!$J$356</f>
        <v>0</v>
      </c>
      <c r="BA422" s="485">
        <f>'8. Routing factors'!BA207*'7. Network costs'!$J$357</f>
        <v>0</v>
      </c>
      <c r="BB422" s="485">
        <f>'8. Routing factors'!BB207*'7. Network costs'!$J$358</f>
        <v>0</v>
      </c>
      <c r="BC422" s="485">
        <f>'8. Routing factors'!BC207*'7. Network costs'!$J$359</f>
        <v>0</v>
      </c>
      <c r="BD422" s="485">
        <f>'8. Routing factors'!BD207*'7. Network costs'!$J$360</f>
        <v>0</v>
      </c>
      <c r="BE422" s="485">
        <f>'8. Routing factors'!BE207*'7. Network costs'!$J$361</f>
        <v>0</v>
      </c>
      <c r="BF422" s="485">
        <f>'8. Routing factors'!BF207*'7. Network costs'!$J$362</f>
        <v>0</v>
      </c>
      <c r="BG422" s="485">
        <f>'8. Routing factors'!BG207*'7. Network costs'!$J$363</f>
        <v>0</v>
      </c>
      <c r="BH422" s="245"/>
      <c r="BI422" s="351">
        <f t="shared" si="68"/>
        <v>0</v>
      </c>
      <c r="BJ422" s="486">
        <f>'2. Traffic'!J228</f>
        <v>0</v>
      </c>
      <c r="BK422" s="487" t="str">
        <f t="shared" si="69"/>
        <v/>
      </c>
    </row>
    <row r="423" spans="3:63">
      <c r="C423" s="256" t="str">
        <f t="shared" si="67"/>
        <v>S23</v>
      </c>
      <c r="D423" s="256" t="str">
        <f t="shared" si="67"/>
        <v>OTHER: complete as required</v>
      </c>
      <c r="E423" s="485">
        <f>'8. Routing factors'!E208*'7. Network costs'!$J$309</f>
        <v>0</v>
      </c>
      <c r="F423" s="485">
        <f>'8. Routing factors'!F208*'7. Network costs'!$J$310</f>
        <v>0</v>
      </c>
      <c r="G423" s="485">
        <f>'8. Routing factors'!G208*'7. Network costs'!$J$311</f>
        <v>0</v>
      </c>
      <c r="H423" s="485">
        <f>'8. Routing factors'!H208*'7. Network costs'!$J$312</f>
        <v>0</v>
      </c>
      <c r="I423" s="485">
        <f>'8. Routing factors'!I208*'7. Network costs'!$J$313</f>
        <v>0</v>
      </c>
      <c r="J423" s="485">
        <f>'8. Routing factors'!J208*'7. Network costs'!$J$314</f>
        <v>0</v>
      </c>
      <c r="K423" s="485">
        <f>'8. Routing factors'!K208*'7. Network costs'!$J$315</f>
        <v>0</v>
      </c>
      <c r="L423" s="485">
        <f>'8. Routing factors'!L208*'7. Network costs'!$J$316</f>
        <v>0</v>
      </c>
      <c r="M423" s="485">
        <f>'8. Routing factors'!M208*'7. Network costs'!$J$317</f>
        <v>0</v>
      </c>
      <c r="N423" s="485">
        <f>'8. Routing factors'!N208*'7. Network costs'!$J$318</f>
        <v>0</v>
      </c>
      <c r="O423" s="485">
        <f>'8. Routing factors'!O208*'7. Network costs'!$J$319</f>
        <v>0</v>
      </c>
      <c r="P423" s="485">
        <f>'8. Routing factors'!P208*'7. Network costs'!$J$320</f>
        <v>0</v>
      </c>
      <c r="Q423" s="485">
        <f>'8. Routing factors'!Q208*'7. Network costs'!$J$321</f>
        <v>0</v>
      </c>
      <c r="R423" s="485">
        <f>'8. Routing factors'!R208*'7. Network costs'!$J$322</f>
        <v>0</v>
      </c>
      <c r="S423" s="485">
        <f>'8. Routing factors'!S208*'7. Network costs'!$J$323</f>
        <v>0</v>
      </c>
      <c r="T423" s="485">
        <f>'8. Routing factors'!T208*'7. Network costs'!$J$324</f>
        <v>0</v>
      </c>
      <c r="U423" s="485">
        <f>'8. Routing factors'!U208*'7. Network costs'!$J$325</f>
        <v>0</v>
      </c>
      <c r="V423" s="485">
        <f>'8. Routing factors'!V208*'7. Network costs'!$J$326</f>
        <v>0</v>
      </c>
      <c r="W423" s="485">
        <f>'8. Routing factors'!W208*'7. Network costs'!$J$327</f>
        <v>0</v>
      </c>
      <c r="X423" s="485">
        <f>'8. Routing factors'!X208*'7. Network costs'!$J$328</f>
        <v>0</v>
      </c>
      <c r="Y423" s="485">
        <f>'8. Routing factors'!Y208*'7. Network costs'!$J$329</f>
        <v>0</v>
      </c>
      <c r="Z423" s="485">
        <f>'8. Routing factors'!Z208*'7. Network costs'!$J$330</f>
        <v>0</v>
      </c>
      <c r="AA423" s="485">
        <f>'8. Routing factors'!AA208*'7. Network costs'!$J$331</f>
        <v>0</v>
      </c>
      <c r="AB423" s="485">
        <f>'8. Routing factors'!AB208*'7. Network costs'!$J$332</f>
        <v>0</v>
      </c>
      <c r="AC423" s="485">
        <f>'8. Routing factors'!AC208*'7. Network costs'!$J$333</f>
        <v>0</v>
      </c>
      <c r="AD423" s="485">
        <f>'8. Routing factors'!AD208*'7. Network costs'!$J$334</f>
        <v>0</v>
      </c>
      <c r="AE423" s="485">
        <f>'8. Routing factors'!AE208*'7. Network costs'!$J$335</f>
        <v>0</v>
      </c>
      <c r="AF423" s="485">
        <f>'8. Routing factors'!AF208*'7. Network costs'!$J$336</f>
        <v>0</v>
      </c>
      <c r="AG423" s="485">
        <f>'8. Routing factors'!AG208*'7. Network costs'!$J$337</f>
        <v>0</v>
      </c>
      <c r="AH423" s="485">
        <f>'8. Routing factors'!AH208*'7. Network costs'!$J$338</f>
        <v>0</v>
      </c>
      <c r="AI423" s="485">
        <f>'8. Routing factors'!AI208*'7. Network costs'!$J$339</f>
        <v>0</v>
      </c>
      <c r="AJ423" s="485">
        <f>'8. Routing factors'!AJ208*'7. Network costs'!$J$340</f>
        <v>0</v>
      </c>
      <c r="AK423" s="485">
        <f>'8. Routing factors'!AK208*'7. Network costs'!$J$341</f>
        <v>0</v>
      </c>
      <c r="AL423" s="485">
        <f>'8. Routing factors'!AL208*'7. Network costs'!$J$342</f>
        <v>0</v>
      </c>
      <c r="AM423" s="485">
        <f>'8. Routing factors'!AM208*'7. Network costs'!$J$343</f>
        <v>0</v>
      </c>
      <c r="AN423" s="485">
        <f>'8. Routing factors'!AN208*'7. Network costs'!$J$344</f>
        <v>0</v>
      </c>
      <c r="AO423" s="485">
        <f>'8. Routing factors'!AO208*'7. Network costs'!$J$345</f>
        <v>0</v>
      </c>
      <c r="AP423" s="485">
        <f>'8. Routing factors'!AP208*'7. Network costs'!$J$346</f>
        <v>0</v>
      </c>
      <c r="AQ423" s="485">
        <f>'8. Routing factors'!AQ208*'7. Network costs'!$J$347</f>
        <v>0</v>
      </c>
      <c r="AR423" s="485">
        <f>'8. Routing factors'!AR208*'7. Network costs'!$J$348</f>
        <v>0</v>
      </c>
      <c r="AS423" s="485">
        <f>'8. Routing factors'!AS208*'7. Network costs'!$J$349</f>
        <v>0</v>
      </c>
      <c r="AT423" s="485">
        <f>'8. Routing factors'!AT208*'7. Network costs'!$J$350</f>
        <v>0</v>
      </c>
      <c r="AU423" s="485">
        <f>'8. Routing factors'!AU208*'7. Network costs'!$J$351</f>
        <v>0</v>
      </c>
      <c r="AV423" s="485">
        <f>'8. Routing factors'!AV208*'7. Network costs'!$J$352</f>
        <v>0</v>
      </c>
      <c r="AW423" s="485">
        <f>'8. Routing factors'!AW208*'7. Network costs'!$J$353</f>
        <v>0</v>
      </c>
      <c r="AX423" s="485">
        <f>'8. Routing factors'!AX208*'7. Network costs'!$J$354</f>
        <v>0</v>
      </c>
      <c r="AY423" s="485">
        <f>'8. Routing factors'!AY208*'7. Network costs'!$J$355</f>
        <v>0</v>
      </c>
      <c r="AZ423" s="485">
        <f>'8. Routing factors'!AZ208*'7. Network costs'!$J$356</f>
        <v>0</v>
      </c>
      <c r="BA423" s="485">
        <f>'8. Routing factors'!BA208*'7. Network costs'!$J$357</f>
        <v>0</v>
      </c>
      <c r="BB423" s="485">
        <f>'8. Routing factors'!BB208*'7. Network costs'!$J$358</f>
        <v>0</v>
      </c>
      <c r="BC423" s="485">
        <f>'8. Routing factors'!BC208*'7. Network costs'!$J$359</f>
        <v>0</v>
      </c>
      <c r="BD423" s="485">
        <f>'8. Routing factors'!BD208*'7. Network costs'!$J$360</f>
        <v>0</v>
      </c>
      <c r="BE423" s="485">
        <f>'8. Routing factors'!BE208*'7. Network costs'!$J$361</f>
        <v>0</v>
      </c>
      <c r="BF423" s="485">
        <f>'8. Routing factors'!BF208*'7. Network costs'!$J$362</f>
        <v>0</v>
      </c>
      <c r="BG423" s="485">
        <f>'8. Routing factors'!BG208*'7. Network costs'!$J$363</f>
        <v>0</v>
      </c>
      <c r="BH423" s="245"/>
      <c r="BI423" s="351">
        <f t="shared" si="68"/>
        <v>0</v>
      </c>
      <c r="BJ423" s="486">
        <f>'2. Traffic'!J229</f>
        <v>0</v>
      </c>
      <c r="BK423" s="487" t="str">
        <f t="shared" si="69"/>
        <v/>
      </c>
    </row>
    <row r="424" spans="3:63">
      <c r="C424" s="256" t="str">
        <f t="shared" si="67"/>
        <v>S24</v>
      </c>
      <c r="D424" s="256" t="str">
        <f t="shared" si="67"/>
        <v>OTHER: complete as required</v>
      </c>
      <c r="E424" s="485">
        <f>'8. Routing factors'!E209*'7. Network costs'!$J$309</f>
        <v>0</v>
      </c>
      <c r="F424" s="485">
        <f>'8. Routing factors'!F209*'7. Network costs'!$J$310</f>
        <v>0</v>
      </c>
      <c r="G424" s="485">
        <f>'8. Routing factors'!G209*'7. Network costs'!$J$311</f>
        <v>0</v>
      </c>
      <c r="H424" s="485">
        <f>'8. Routing factors'!H209*'7. Network costs'!$J$312</f>
        <v>0</v>
      </c>
      <c r="I424" s="485">
        <f>'8. Routing factors'!I209*'7. Network costs'!$J$313</f>
        <v>0</v>
      </c>
      <c r="J424" s="485">
        <f>'8. Routing factors'!J209*'7. Network costs'!$J$314</f>
        <v>0</v>
      </c>
      <c r="K424" s="485">
        <f>'8. Routing factors'!K209*'7. Network costs'!$J$315</f>
        <v>0</v>
      </c>
      <c r="L424" s="485">
        <f>'8. Routing factors'!L209*'7. Network costs'!$J$316</f>
        <v>0</v>
      </c>
      <c r="M424" s="485">
        <f>'8. Routing factors'!M209*'7. Network costs'!$J$317</f>
        <v>0</v>
      </c>
      <c r="N424" s="485">
        <f>'8. Routing factors'!N209*'7. Network costs'!$J$318</f>
        <v>0</v>
      </c>
      <c r="O424" s="485">
        <f>'8. Routing factors'!O209*'7. Network costs'!$J$319</f>
        <v>0</v>
      </c>
      <c r="P424" s="485">
        <f>'8. Routing factors'!P209*'7. Network costs'!$J$320</f>
        <v>0</v>
      </c>
      <c r="Q424" s="485">
        <f>'8. Routing factors'!Q209*'7. Network costs'!$J$321</f>
        <v>0</v>
      </c>
      <c r="R424" s="485">
        <f>'8. Routing factors'!R209*'7. Network costs'!$J$322</f>
        <v>0</v>
      </c>
      <c r="S424" s="485">
        <f>'8. Routing factors'!S209*'7. Network costs'!$J$323</f>
        <v>0</v>
      </c>
      <c r="T424" s="485">
        <f>'8. Routing factors'!T209*'7. Network costs'!$J$324</f>
        <v>0</v>
      </c>
      <c r="U424" s="485">
        <f>'8. Routing factors'!U209*'7. Network costs'!$J$325</f>
        <v>0</v>
      </c>
      <c r="V424" s="485">
        <f>'8. Routing factors'!V209*'7. Network costs'!$J$326</f>
        <v>0</v>
      </c>
      <c r="W424" s="485">
        <f>'8. Routing factors'!W209*'7. Network costs'!$J$327</f>
        <v>0</v>
      </c>
      <c r="X424" s="485">
        <f>'8. Routing factors'!X209*'7. Network costs'!$J$328</f>
        <v>0</v>
      </c>
      <c r="Y424" s="485">
        <f>'8. Routing factors'!Y209*'7. Network costs'!$J$329</f>
        <v>0</v>
      </c>
      <c r="Z424" s="485">
        <f>'8. Routing factors'!Z209*'7. Network costs'!$J$330</f>
        <v>0</v>
      </c>
      <c r="AA424" s="485">
        <f>'8. Routing factors'!AA209*'7. Network costs'!$J$331</f>
        <v>0</v>
      </c>
      <c r="AB424" s="485">
        <f>'8. Routing factors'!AB209*'7. Network costs'!$J$332</f>
        <v>0</v>
      </c>
      <c r="AC424" s="485">
        <f>'8. Routing factors'!AC209*'7. Network costs'!$J$333</f>
        <v>0</v>
      </c>
      <c r="AD424" s="485">
        <f>'8. Routing factors'!AD209*'7. Network costs'!$J$334</f>
        <v>0</v>
      </c>
      <c r="AE424" s="485">
        <f>'8. Routing factors'!AE209*'7. Network costs'!$J$335</f>
        <v>0</v>
      </c>
      <c r="AF424" s="485">
        <f>'8. Routing factors'!AF209*'7. Network costs'!$J$336</f>
        <v>0</v>
      </c>
      <c r="AG424" s="485">
        <f>'8. Routing factors'!AG209*'7. Network costs'!$J$337</f>
        <v>0</v>
      </c>
      <c r="AH424" s="485">
        <f>'8. Routing factors'!AH209*'7. Network costs'!$J$338</f>
        <v>0</v>
      </c>
      <c r="AI424" s="485">
        <f>'8. Routing factors'!AI209*'7. Network costs'!$J$339</f>
        <v>0</v>
      </c>
      <c r="AJ424" s="485">
        <f>'8. Routing factors'!AJ209*'7. Network costs'!$J$340</f>
        <v>0</v>
      </c>
      <c r="AK424" s="485">
        <f>'8. Routing factors'!AK209*'7. Network costs'!$J$341</f>
        <v>0</v>
      </c>
      <c r="AL424" s="485">
        <f>'8. Routing factors'!AL209*'7. Network costs'!$J$342</f>
        <v>0</v>
      </c>
      <c r="AM424" s="485">
        <f>'8. Routing factors'!AM209*'7. Network costs'!$J$343</f>
        <v>0</v>
      </c>
      <c r="AN424" s="485">
        <f>'8. Routing factors'!AN209*'7. Network costs'!$J$344</f>
        <v>0</v>
      </c>
      <c r="AO424" s="485">
        <f>'8. Routing factors'!AO209*'7. Network costs'!$J$345</f>
        <v>0</v>
      </c>
      <c r="AP424" s="485">
        <f>'8. Routing factors'!AP209*'7. Network costs'!$J$346</f>
        <v>0</v>
      </c>
      <c r="AQ424" s="485">
        <f>'8. Routing factors'!AQ209*'7. Network costs'!$J$347</f>
        <v>0</v>
      </c>
      <c r="AR424" s="485">
        <f>'8. Routing factors'!AR209*'7. Network costs'!$J$348</f>
        <v>0</v>
      </c>
      <c r="AS424" s="485">
        <f>'8. Routing factors'!AS209*'7. Network costs'!$J$349</f>
        <v>0</v>
      </c>
      <c r="AT424" s="485">
        <f>'8. Routing factors'!AT209*'7. Network costs'!$J$350</f>
        <v>0</v>
      </c>
      <c r="AU424" s="485">
        <f>'8. Routing factors'!AU209*'7. Network costs'!$J$351</f>
        <v>0</v>
      </c>
      <c r="AV424" s="485">
        <f>'8. Routing factors'!AV209*'7. Network costs'!$J$352</f>
        <v>0</v>
      </c>
      <c r="AW424" s="485">
        <f>'8. Routing factors'!AW209*'7. Network costs'!$J$353</f>
        <v>0</v>
      </c>
      <c r="AX424" s="485">
        <f>'8. Routing factors'!AX209*'7. Network costs'!$J$354</f>
        <v>0</v>
      </c>
      <c r="AY424" s="485">
        <f>'8. Routing factors'!AY209*'7. Network costs'!$J$355</f>
        <v>0</v>
      </c>
      <c r="AZ424" s="485">
        <f>'8. Routing factors'!AZ209*'7. Network costs'!$J$356</f>
        <v>0</v>
      </c>
      <c r="BA424" s="485">
        <f>'8. Routing factors'!BA209*'7. Network costs'!$J$357</f>
        <v>0</v>
      </c>
      <c r="BB424" s="485">
        <f>'8. Routing factors'!BB209*'7. Network costs'!$J$358</f>
        <v>0</v>
      </c>
      <c r="BC424" s="485">
        <f>'8. Routing factors'!BC209*'7. Network costs'!$J$359</f>
        <v>0</v>
      </c>
      <c r="BD424" s="485">
        <f>'8. Routing factors'!BD209*'7. Network costs'!$J$360</f>
        <v>0</v>
      </c>
      <c r="BE424" s="485">
        <f>'8. Routing factors'!BE209*'7. Network costs'!$J$361</f>
        <v>0</v>
      </c>
      <c r="BF424" s="485">
        <f>'8. Routing factors'!BF209*'7. Network costs'!$J$362</f>
        <v>0</v>
      </c>
      <c r="BG424" s="485">
        <f>'8. Routing factors'!BG209*'7. Network costs'!$J$363</f>
        <v>0</v>
      </c>
      <c r="BH424" s="245"/>
      <c r="BI424" s="351">
        <f t="shared" si="68"/>
        <v>0</v>
      </c>
      <c r="BJ424" s="486">
        <f>'2. Traffic'!J230</f>
        <v>0</v>
      </c>
      <c r="BK424" s="487" t="str">
        <f t="shared" si="69"/>
        <v/>
      </c>
    </row>
    <row r="425" spans="3:63">
      <c r="C425" s="256" t="str">
        <f t="shared" si="67"/>
        <v>S25</v>
      </c>
      <c r="D425" s="256" t="str">
        <f t="shared" si="67"/>
        <v>OTHER: complete as required</v>
      </c>
      <c r="E425" s="485">
        <f>'8. Routing factors'!E210*'7. Network costs'!$J$309</f>
        <v>0</v>
      </c>
      <c r="F425" s="485">
        <f>'8. Routing factors'!F210*'7. Network costs'!$J$310</f>
        <v>0</v>
      </c>
      <c r="G425" s="485">
        <f>'8. Routing factors'!G210*'7. Network costs'!$J$311</f>
        <v>0</v>
      </c>
      <c r="H425" s="485">
        <f>'8. Routing factors'!H210*'7. Network costs'!$J$312</f>
        <v>0</v>
      </c>
      <c r="I425" s="485">
        <f>'8. Routing factors'!I210*'7. Network costs'!$J$313</f>
        <v>0</v>
      </c>
      <c r="J425" s="485">
        <f>'8. Routing factors'!J210*'7. Network costs'!$J$314</f>
        <v>0</v>
      </c>
      <c r="K425" s="485">
        <f>'8. Routing factors'!K210*'7. Network costs'!$J$315</f>
        <v>0</v>
      </c>
      <c r="L425" s="485">
        <f>'8. Routing factors'!L210*'7. Network costs'!$J$316</f>
        <v>0</v>
      </c>
      <c r="M425" s="485">
        <f>'8. Routing factors'!M210*'7. Network costs'!$J$317</f>
        <v>0</v>
      </c>
      <c r="N425" s="485">
        <f>'8. Routing factors'!N210*'7. Network costs'!$J$318</f>
        <v>0</v>
      </c>
      <c r="O425" s="485">
        <f>'8. Routing factors'!O210*'7. Network costs'!$J$319</f>
        <v>0</v>
      </c>
      <c r="P425" s="485">
        <f>'8. Routing factors'!P210*'7. Network costs'!$J$320</f>
        <v>0</v>
      </c>
      <c r="Q425" s="485">
        <f>'8. Routing factors'!Q210*'7. Network costs'!$J$321</f>
        <v>0</v>
      </c>
      <c r="R425" s="485">
        <f>'8. Routing factors'!R210*'7. Network costs'!$J$322</f>
        <v>0</v>
      </c>
      <c r="S425" s="485">
        <f>'8. Routing factors'!S210*'7. Network costs'!$J$323</f>
        <v>0</v>
      </c>
      <c r="T425" s="485">
        <f>'8. Routing factors'!T210*'7. Network costs'!$J$324</f>
        <v>0</v>
      </c>
      <c r="U425" s="485">
        <f>'8. Routing factors'!U210*'7. Network costs'!$J$325</f>
        <v>0</v>
      </c>
      <c r="V425" s="485">
        <f>'8. Routing factors'!V210*'7. Network costs'!$J$326</f>
        <v>0</v>
      </c>
      <c r="W425" s="485">
        <f>'8. Routing factors'!W210*'7. Network costs'!$J$327</f>
        <v>0</v>
      </c>
      <c r="X425" s="485">
        <f>'8. Routing factors'!X210*'7. Network costs'!$J$328</f>
        <v>0</v>
      </c>
      <c r="Y425" s="485">
        <f>'8. Routing factors'!Y210*'7. Network costs'!$J$329</f>
        <v>0</v>
      </c>
      <c r="Z425" s="485">
        <f>'8. Routing factors'!Z210*'7. Network costs'!$J$330</f>
        <v>0</v>
      </c>
      <c r="AA425" s="485">
        <f>'8. Routing factors'!AA210*'7. Network costs'!$J$331</f>
        <v>0</v>
      </c>
      <c r="AB425" s="485">
        <f>'8. Routing factors'!AB210*'7. Network costs'!$J$332</f>
        <v>0</v>
      </c>
      <c r="AC425" s="485">
        <f>'8. Routing factors'!AC210*'7. Network costs'!$J$333</f>
        <v>0</v>
      </c>
      <c r="AD425" s="485">
        <f>'8. Routing factors'!AD210*'7. Network costs'!$J$334</f>
        <v>0</v>
      </c>
      <c r="AE425" s="485">
        <f>'8. Routing factors'!AE210*'7. Network costs'!$J$335</f>
        <v>0</v>
      </c>
      <c r="AF425" s="485">
        <f>'8. Routing factors'!AF210*'7. Network costs'!$J$336</f>
        <v>0</v>
      </c>
      <c r="AG425" s="485">
        <f>'8. Routing factors'!AG210*'7. Network costs'!$J$337</f>
        <v>0</v>
      </c>
      <c r="AH425" s="485">
        <f>'8. Routing factors'!AH210*'7. Network costs'!$J$338</f>
        <v>0</v>
      </c>
      <c r="AI425" s="485">
        <f>'8. Routing factors'!AI210*'7. Network costs'!$J$339</f>
        <v>0</v>
      </c>
      <c r="AJ425" s="485">
        <f>'8. Routing factors'!AJ210*'7. Network costs'!$J$340</f>
        <v>0</v>
      </c>
      <c r="AK425" s="485">
        <f>'8. Routing factors'!AK210*'7. Network costs'!$J$341</f>
        <v>0</v>
      </c>
      <c r="AL425" s="485">
        <f>'8. Routing factors'!AL210*'7. Network costs'!$J$342</f>
        <v>0</v>
      </c>
      <c r="AM425" s="485">
        <f>'8. Routing factors'!AM210*'7. Network costs'!$J$343</f>
        <v>0</v>
      </c>
      <c r="AN425" s="485">
        <f>'8. Routing factors'!AN210*'7. Network costs'!$J$344</f>
        <v>0</v>
      </c>
      <c r="AO425" s="485">
        <f>'8. Routing factors'!AO210*'7. Network costs'!$J$345</f>
        <v>0</v>
      </c>
      <c r="AP425" s="485">
        <f>'8. Routing factors'!AP210*'7. Network costs'!$J$346</f>
        <v>0</v>
      </c>
      <c r="AQ425" s="485">
        <f>'8. Routing factors'!AQ210*'7. Network costs'!$J$347</f>
        <v>0</v>
      </c>
      <c r="AR425" s="485">
        <f>'8. Routing factors'!AR210*'7. Network costs'!$J$348</f>
        <v>0</v>
      </c>
      <c r="AS425" s="485">
        <f>'8. Routing factors'!AS210*'7. Network costs'!$J$349</f>
        <v>0</v>
      </c>
      <c r="AT425" s="485">
        <f>'8. Routing factors'!AT210*'7. Network costs'!$J$350</f>
        <v>0</v>
      </c>
      <c r="AU425" s="485">
        <f>'8. Routing factors'!AU210*'7. Network costs'!$J$351</f>
        <v>0</v>
      </c>
      <c r="AV425" s="485">
        <f>'8. Routing factors'!AV210*'7. Network costs'!$J$352</f>
        <v>0</v>
      </c>
      <c r="AW425" s="485">
        <f>'8. Routing factors'!AW210*'7. Network costs'!$J$353</f>
        <v>0</v>
      </c>
      <c r="AX425" s="485">
        <f>'8. Routing factors'!AX210*'7. Network costs'!$J$354</f>
        <v>0</v>
      </c>
      <c r="AY425" s="485">
        <f>'8. Routing factors'!AY210*'7. Network costs'!$J$355</f>
        <v>0</v>
      </c>
      <c r="AZ425" s="485">
        <f>'8. Routing factors'!AZ210*'7. Network costs'!$J$356</f>
        <v>0</v>
      </c>
      <c r="BA425" s="485">
        <f>'8. Routing factors'!BA210*'7. Network costs'!$J$357</f>
        <v>0</v>
      </c>
      <c r="BB425" s="485">
        <f>'8. Routing factors'!BB210*'7. Network costs'!$J$358</f>
        <v>0</v>
      </c>
      <c r="BC425" s="485">
        <f>'8. Routing factors'!BC210*'7. Network costs'!$J$359</f>
        <v>0</v>
      </c>
      <c r="BD425" s="485">
        <f>'8. Routing factors'!BD210*'7. Network costs'!$J$360</f>
        <v>0</v>
      </c>
      <c r="BE425" s="485">
        <f>'8. Routing factors'!BE210*'7. Network costs'!$J$361</f>
        <v>0</v>
      </c>
      <c r="BF425" s="485">
        <f>'8. Routing factors'!BF210*'7. Network costs'!$J$362</f>
        <v>0</v>
      </c>
      <c r="BG425" s="485">
        <f>'8. Routing factors'!BG210*'7. Network costs'!$J$363</f>
        <v>0</v>
      </c>
      <c r="BH425" s="245"/>
      <c r="BI425" s="351">
        <f t="shared" si="68"/>
        <v>0</v>
      </c>
      <c r="BJ425" s="486">
        <f>'2. Traffic'!J231</f>
        <v>0</v>
      </c>
      <c r="BK425" s="487" t="str">
        <f t="shared" si="69"/>
        <v/>
      </c>
    </row>
    <row r="426" spans="3:63">
      <c r="C426" s="256" t="str">
        <f t="shared" si="67"/>
        <v>S26</v>
      </c>
      <c r="D426" s="256" t="str">
        <f t="shared" si="67"/>
        <v>OTHER: complete as required</v>
      </c>
      <c r="E426" s="485">
        <f>'8. Routing factors'!E211*'7. Network costs'!$J$309</f>
        <v>0</v>
      </c>
      <c r="F426" s="485">
        <f>'8. Routing factors'!F211*'7. Network costs'!$J$310</f>
        <v>0</v>
      </c>
      <c r="G426" s="485">
        <f>'8. Routing factors'!G211*'7. Network costs'!$J$311</f>
        <v>0</v>
      </c>
      <c r="H426" s="485">
        <f>'8. Routing factors'!H211*'7. Network costs'!$J$312</f>
        <v>0</v>
      </c>
      <c r="I426" s="485">
        <f>'8. Routing factors'!I211*'7. Network costs'!$J$313</f>
        <v>0</v>
      </c>
      <c r="J426" s="485">
        <f>'8. Routing factors'!J211*'7. Network costs'!$J$314</f>
        <v>0</v>
      </c>
      <c r="K426" s="485">
        <f>'8. Routing factors'!K211*'7. Network costs'!$J$315</f>
        <v>0</v>
      </c>
      <c r="L426" s="485">
        <f>'8. Routing factors'!L211*'7. Network costs'!$J$316</f>
        <v>0</v>
      </c>
      <c r="M426" s="485">
        <f>'8. Routing factors'!M211*'7. Network costs'!$J$317</f>
        <v>0</v>
      </c>
      <c r="N426" s="485">
        <f>'8. Routing factors'!N211*'7. Network costs'!$J$318</f>
        <v>0</v>
      </c>
      <c r="O426" s="485">
        <f>'8. Routing factors'!O211*'7. Network costs'!$J$319</f>
        <v>0</v>
      </c>
      <c r="P426" s="485">
        <f>'8. Routing factors'!P211*'7. Network costs'!$J$320</f>
        <v>0</v>
      </c>
      <c r="Q426" s="485">
        <f>'8. Routing factors'!Q211*'7. Network costs'!$J$321</f>
        <v>0</v>
      </c>
      <c r="R426" s="485">
        <f>'8. Routing factors'!R211*'7. Network costs'!$J$322</f>
        <v>0</v>
      </c>
      <c r="S426" s="485">
        <f>'8. Routing factors'!S211*'7. Network costs'!$J$323</f>
        <v>0</v>
      </c>
      <c r="T426" s="485">
        <f>'8. Routing factors'!T211*'7. Network costs'!$J$324</f>
        <v>0</v>
      </c>
      <c r="U426" s="485">
        <f>'8. Routing factors'!U211*'7. Network costs'!$J$325</f>
        <v>0</v>
      </c>
      <c r="V426" s="485">
        <f>'8. Routing factors'!V211*'7. Network costs'!$J$326</f>
        <v>0</v>
      </c>
      <c r="W426" s="485">
        <f>'8. Routing factors'!W211*'7. Network costs'!$J$327</f>
        <v>0</v>
      </c>
      <c r="X426" s="485">
        <f>'8. Routing factors'!X211*'7. Network costs'!$J$328</f>
        <v>0</v>
      </c>
      <c r="Y426" s="485">
        <f>'8. Routing factors'!Y211*'7. Network costs'!$J$329</f>
        <v>0</v>
      </c>
      <c r="Z426" s="485">
        <f>'8. Routing factors'!Z211*'7. Network costs'!$J$330</f>
        <v>0</v>
      </c>
      <c r="AA426" s="485">
        <f>'8. Routing factors'!AA211*'7. Network costs'!$J$331</f>
        <v>0</v>
      </c>
      <c r="AB426" s="485">
        <f>'8. Routing factors'!AB211*'7. Network costs'!$J$332</f>
        <v>0</v>
      </c>
      <c r="AC426" s="485">
        <f>'8. Routing factors'!AC211*'7. Network costs'!$J$333</f>
        <v>0</v>
      </c>
      <c r="AD426" s="485">
        <f>'8. Routing factors'!AD211*'7. Network costs'!$J$334</f>
        <v>0</v>
      </c>
      <c r="AE426" s="485">
        <f>'8. Routing factors'!AE211*'7. Network costs'!$J$335</f>
        <v>0</v>
      </c>
      <c r="AF426" s="485">
        <f>'8. Routing factors'!AF211*'7. Network costs'!$J$336</f>
        <v>0</v>
      </c>
      <c r="AG426" s="485">
        <f>'8. Routing factors'!AG211*'7. Network costs'!$J$337</f>
        <v>0</v>
      </c>
      <c r="AH426" s="485">
        <f>'8. Routing factors'!AH211*'7. Network costs'!$J$338</f>
        <v>0</v>
      </c>
      <c r="AI426" s="485">
        <f>'8. Routing factors'!AI211*'7. Network costs'!$J$339</f>
        <v>0</v>
      </c>
      <c r="AJ426" s="485">
        <f>'8. Routing factors'!AJ211*'7. Network costs'!$J$340</f>
        <v>0</v>
      </c>
      <c r="AK426" s="485">
        <f>'8. Routing factors'!AK211*'7. Network costs'!$J$341</f>
        <v>0</v>
      </c>
      <c r="AL426" s="485">
        <f>'8. Routing factors'!AL211*'7. Network costs'!$J$342</f>
        <v>0</v>
      </c>
      <c r="AM426" s="485">
        <f>'8. Routing factors'!AM211*'7. Network costs'!$J$343</f>
        <v>0</v>
      </c>
      <c r="AN426" s="485">
        <f>'8. Routing factors'!AN211*'7. Network costs'!$J$344</f>
        <v>0</v>
      </c>
      <c r="AO426" s="485">
        <f>'8. Routing factors'!AO211*'7. Network costs'!$J$345</f>
        <v>0</v>
      </c>
      <c r="AP426" s="485">
        <f>'8. Routing factors'!AP211*'7. Network costs'!$J$346</f>
        <v>0</v>
      </c>
      <c r="AQ426" s="485">
        <f>'8. Routing factors'!AQ211*'7. Network costs'!$J$347</f>
        <v>0</v>
      </c>
      <c r="AR426" s="485">
        <f>'8. Routing factors'!AR211*'7. Network costs'!$J$348</f>
        <v>0</v>
      </c>
      <c r="AS426" s="485">
        <f>'8. Routing factors'!AS211*'7. Network costs'!$J$349</f>
        <v>0</v>
      </c>
      <c r="AT426" s="485">
        <f>'8. Routing factors'!AT211*'7. Network costs'!$J$350</f>
        <v>0</v>
      </c>
      <c r="AU426" s="485">
        <f>'8. Routing factors'!AU211*'7. Network costs'!$J$351</f>
        <v>0</v>
      </c>
      <c r="AV426" s="485">
        <f>'8. Routing factors'!AV211*'7. Network costs'!$J$352</f>
        <v>0</v>
      </c>
      <c r="AW426" s="485">
        <f>'8. Routing factors'!AW211*'7. Network costs'!$J$353</f>
        <v>0</v>
      </c>
      <c r="AX426" s="485">
        <f>'8. Routing factors'!AX211*'7. Network costs'!$J$354</f>
        <v>0</v>
      </c>
      <c r="AY426" s="485">
        <f>'8. Routing factors'!AY211*'7. Network costs'!$J$355</f>
        <v>0</v>
      </c>
      <c r="AZ426" s="485">
        <f>'8. Routing factors'!AZ211*'7. Network costs'!$J$356</f>
        <v>0</v>
      </c>
      <c r="BA426" s="485">
        <f>'8. Routing factors'!BA211*'7. Network costs'!$J$357</f>
        <v>0</v>
      </c>
      <c r="BB426" s="485">
        <f>'8. Routing factors'!BB211*'7. Network costs'!$J$358</f>
        <v>0</v>
      </c>
      <c r="BC426" s="485">
        <f>'8. Routing factors'!BC211*'7. Network costs'!$J$359</f>
        <v>0</v>
      </c>
      <c r="BD426" s="485">
        <f>'8. Routing factors'!BD211*'7. Network costs'!$J$360</f>
        <v>0</v>
      </c>
      <c r="BE426" s="485">
        <f>'8. Routing factors'!BE211*'7. Network costs'!$J$361</f>
        <v>0</v>
      </c>
      <c r="BF426" s="485">
        <f>'8. Routing factors'!BF211*'7. Network costs'!$J$362</f>
        <v>0</v>
      </c>
      <c r="BG426" s="485">
        <f>'8. Routing factors'!BG211*'7. Network costs'!$J$363</f>
        <v>0</v>
      </c>
      <c r="BH426" s="245"/>
      <c r="BI426" s="351">
        <f t="shared" si="68"/>
        <v>0</v>
      </c>
      <c r="BJ426" s="486">
        <f>'2. Traffic'!J232</f>
        <v>0</v>
      </c>
      <c r="BK426" s="487" t="str">
        <f t="shared" si="69"/>
        <v/>
      </c>
    </row>
    <row r="427" spans="3:63">
      <c r="C427" s="256" t="str">
        <f t="shared" si="67"/>
        <v>S27</v>
      </c>
      <c r="D427" s="256" t="str">
        <f t="shared" si="67"/>
        <v>OTHER: complete as required</v>
      </c>
      <c r="E427" s="485">
        <f>'8. Routing factors'!E212*'7. Network costs'!$J$309</f>
        <v>0</v>
      </c>
      <c r="F427" s="485">
        <f>'8. Routing factors'!F212*'7. Network costs'!$J$310</f>
        <v>0</v>
      </c>
      <c r="G427" s="485">
        <f>'8. Routing factors'!G212*'7. Network costs'!$J$311</f>
        <v>0</v>
      </c>
      <c r="H427" s="485">
        <f>'8. Routing factors'!H212*'7. Network costs'!$J$312</f>
        <v>0</v>
      </c>
      <c r="I427" s="485">
        <f>'8. Routing factors'!I212*'7. Network costs'!$J$313</f>
        <v>0</v>
      </c>
      <c r="J427" s="485">
        <f>'8. Routing factors'!J212*'7. Network costs'!$J$314</f>
        <v>0</v>
      </c>
      <c r="K427" s="485">
        <f>'8. Routing factors'!K212*'7. Network costs'!$J$315</f>
        <v>0</v>
      </c>
      <c r="L427" s="485">
        <f>'8. Routing factors'!L212*'7. Network costs'!$J$316</f>
        <v>0</v>
      </c>
      <c r="M427" s="485">
        <f>'8. Routing factors'!M212*'7. Network costs'!$J$317</f>
        <v>0</v>
      </c>
      <c r="N427" s="485">
        <f>'8. Routing factors'!N212*'7. Network costs'!$J$318</f>
        <v>0</v>
      </c>
      <c r="O427" s="485">
        <f>'8. Routing factors'!O212*'7. Network costs'!$J$319</f>
        <v>0</v>
      </c>
      <c r="P427" s="485">
        <f>'8. Routing factors'!P212*'7. Network costs'!$J$320</f>
        <v>0</v>
      </c>
      <c r="Q427" s="485">
        <f>'8. Routing factors'!Q212*'7. Network costs'!$J$321</f>
        <v>0</v>
      </c>
      <c r="R427" s="485">
        <f>'8. Routing factors'!R212*'7. Network costs'!$J$322</f>
        <v>0</v>
      </c>
      <c r="S427" s="485">
        <f>'8. Routing factors'!S212*'7. Network costs'!$J$323</f>
        <v>0</v>
      </c>
      <c r="T427" s="485">
        <f>'8. Routing factors'!T212*'7. Network costs'!$J$324</f>
        <v>0</v>
      </c>
      <c r="U427" s="485">
        <f>'8. Routing factors'!U212*'7. Network costs'!$J$325</f>
        <v>0</v>
      </c>
      <c r="V427" s="485">
        <f>'8. Routing factors'!V212*'7. Network costs'!$J$326</f>
        <v>0</v>
      </c>
      <c r="W427" s="485">
        <f>'8. Routing factors'!W212*'7. Network costs'!$J$327</f>
        <v>0</v>
      </c>
      <c r="X427" s="485">
        <f>'8. Routing factors'!X212*'7. Network costs'!$J$328</f>
        <v>0</v>
      </c>
      <c r="Y427" s="485">
        <f>'8. Routing factors'!Y212*'7. Network costs'!$J$329</f>
        <v>0</v>
      </c>
      <c r="Z427" s="485">
        <f>'8. Routing factors'!Z212*'7. Network costs'!$J$330</f>
        <v>0</v>
      </c>
      <c r="AA427" s="485">
        <f>'8. Routing factors'!AA212*'7. Network costs'!$J$331</f>
        <v>0</v>
      </c>
      <c r="AB427" s="485">
        <f>'8. Routing factors'!AB212*'7. Network costs'!$J$332</f>
        <v>0</v>
      </c>
      <c r="AC427" s="485">
        <f>'8. Routing factors'!AC212*'7. Network costs'!$J$333</f>
        <v>0</v>
      </c>
      <c r="AD427" s="485">
        <f>'8. Routing factors'!AD212*'7. Network costs'!$J$334</f>
        <v>0</v>
      </c>
      <c r="AE427" s="485">
        <f>'8. Routing factors'!AE212*'7. Network costs'!$J$335</f>
        <v>0</v>
      </c>
      <c r="AF427" s="485">
        <f>'8. Routing factors'!AF212*'7. Network costs'!$J$336</f>
        <v>0</v>
      </c>
      <c r="AG427" s="485">
        <f>'8. Routing factors'!AG212*'7. Network costs'!$J$337</f>
        <v>0</v>
      </c>
      <c r="AH427" s="485">
        <f>'8. Routing factors'!AH212*'7. Network costs'!$J$338</f>
        <v>0</v>
      </c>
      <c r="AI427" s="485">
        <f>'8. Routing factors'!AI212*'7. Network costs'!$J$339</f>
        <v>0</v>
      </c>
      <c r="AJ427" s="485">
        <f>'8. Routing factors'!AJ212*'7. Network costs'!$J$340</f>
        <v>0</v>
      </c>
      <c r="AK427" s="485">
        <f>'8. Routing factors'!AK212*'7. Network costs'!$J$341</f>
        <v>0</v>
      </c>
      <c r="AL427" s="485">
        <f>'8. Routing factors'!AL212*'7. Network costs'!$J$342</f>
        <v>0</v>
      </c>
      <c r="AM427" s="485">
        <f>'8. Routing factors'!AM212*'7. Network costs'!$J$343</f>
        <v>0</v>
      </c>
      <c r="AN427" s="485">
        <f>'8. Routing factors'!AN212*'7. Network costs'!$J$344</f>
        <v>0</v>
      </c>
      <c r="AO427" s="485">
        <f>'8. Routing factors'!AO212*'7. Network costs'!$J$345</f>
        <v>0</v>
      </c>
      <c r="AP427" s="485">
        <f>'8. Routing factors'!AP212*'7. Network costs'!$J$346</f>
        <v>0</v>
      </c>
      <c r="AQ427" s="485">
        <f>'8. Routing factors'!AQ212*'7. Network costs'!$J$347</f>
        <v>0</v>
      </c>
      <c r="AR427" s="485">
        <f>'8. Routing factors'!AR212*'7. Network costs'!$J$348</f>
        <v>0</v>
      </c>
      <c r="AS427" s="485">
        <f>'8. Routing factors'!AS212*'7. Network costs'!$J$349</f>
        <v>0</v>
      </c>
      <c r="AT427" s="485">
        <f>'8. Routing factors'!AT212*'7. Network costs'!$J$350</f>
        <v>0</v>
      </c>
      <c r="AU427" s="485">
        <f>'8. Routing factors'!AU212*'7. Network costs'!$J$351</f>
        <v>0</v>
      </c>
      <c r="AV427" s="485">
        <f>'8. Routing factors'!AV212*'7. Network costs'!$J$352</f>
        <v>0</v>
      </c>
      <c r="AW427" s="485">
        <f>'8. Routing factors'!AW212*'7. Network costs'!$J$353</f>
        <v>0</v>
      </c>
      <c r="AX427" s="485">
        <f>'8. Routing factors'!AX212*'7. Network costs'!$J$354</f>
        <v>0</v>
      </c>
      <c r="AY427" s="485">
        <f>'8. Routing factors'!AY212*'7. Network costs'!$J$355</f>
        <v>0</v>
      </c>
      <c r="AZ427" s="485">
        <f>'8. Routing factors'!AZ212*'7. Network costs'!$J$356</f>
        <v>0</v>
      </c>
      <c r="BA427" s="485">
        <f>'8. Routing factors'!BA212*'7. Network costs'!$J$357</f>
        <v>0</v>
      </c>
      <c r="BB427" s="485">
        <f>'8. Routing factors'!BB212*'7. Network costs'!$J$358</f>
        <v>0</v>
      </c>
      <c r="BC427" s="485">
        <f>'8. Routing factors'!BC212*'7. Network costs'!$J$359</f>
        <v>0</v>
      </c>
      <c r="BD427" s="485">
        <f>'8. Routing factors'!BD212*'7. Network costs'!$J$360</f>
        <v>0</v>
      </c>
      <c r="BE427" s="485">
        <f>'8. Routing factors'!BE212*'7. Network costs'!$J$361</f>
        <v>0</v>
      </c>
      <c r="BF427" s="485">
        <f>'8. Routing factors'!BF212*'7. Network costs'!$J$362</f>
        <v>0</v>
      </c>
      <c r="BG427" s="485">
        <f>'8. Routing factors'!BG212*'7. Network costs'!$J$363</f>
        <v>0</v>
      </c>
      <c r="BH427" s="245"/>
      <c r="BI427" s="351">
        <f t="shared" si="68"/>
        <v>0</v>
      </c>
      <c r="BJ427" s="486">
        <f>'2. Traffic'!J233</f>
        <v>0</v>
      </c>
      <c r="BK427" s="487" t="str">
        <f t="shared" si="69"/>
        <v/>
      </c>
    </row>
    <row r="428" spans="3:63">
      <c r="C428" s="256" t="str">
        <f t="shared" si="67"/>
        <v>S28</v>
      </c>
      <c r="D428" s="256" t="str">
        <f t="shared" si="67"/>
        <v>OTHER: complete as required</v>
      </c>
      <c r="E428" s="485">
        <f>'8. Routing factors'!E213*'7. Network costs'!$J$309</f>
        <v>0</v>
      </c>
      <c r="F428" s="485">
        <f>'8. Routing factors'!F213*'7. Network costs'!$J$310</f>
        <v>0</v>
      </c>
      <c r="G428" s="485">
        <f>'8. Routing factors'!G213*'7. Network costs'!$J$311</f>
        <v>0</v>
      </c>
      <c r="H428" s="485">
        <f>'8. Routing factors'!H213*'7. Network costs'!$J$312</f>
        <v>0</v>
      </c>
      <c r="I428" s="485">
        <f>'8. Routing factors'!I213*'7. Network costs'!$J$313</f>
        <v>0</v>
      </c>
      <c r="J428" s="485">
        <f>'8. Routing factors'!J213*'7. Network costs'!$J$314</f>
        <v>0</v>
      </c>
      <c r="K428" s="485">
        <f>'8. Routing factors'!K213*'7. Network costs'!$J$315</f>
        <v>0</v>
      </c>
      <c r="L428" s="485">
        <f>'8. Routing factors'!L213*'7. Network costs'!$J$316</f>
        <v>0</v>
      </c>
      <c r="M428" s="485">
        <f>'8. Routing factors'!M213*'7. Network costs'!$J$317</f>
        <v>0</v>
      </c>
      <c r="N428" s="485">
        <f>'8. Routing factors'!N213*'7. Network costs'!$J$318</f>
        <v>0</v>
      </c>
      <c r="O428" s="485">
        <f>'8. Routing factors'!O213*'7. Network costs'!$J$319</f>
        <v>0</v>
      </c>
      <c r="P428" s="485">
        <f>'8. Routing factors'!P213*'7. Network costs'!$J$320</f>
        <v>0</v>
      </c>
      <c r="Q428" s="485">
        <f>'8. Routing factors'!Q213*'7. Network costs'!$J$321</f>
        <v>0</v>
      </c>
      <c r="R428" s="485">
        <f>'8. Routing factors'!R213*'7. Network costs'!$J$322</f>
        <v>0</v>
      </c>
      <c r="S428" s="485">
        <f>'8. Routing factors'!S213*'7. Network costs'!$J$323</f>
        <v>0</v>
      </c>
      <c r="T428" s="485">
        <f>'8. Routing factors'!T213*'7. Network costs'!$J$324</f>
        <v>0</v>
      </c>
      <c r="U428" s="485">
        <f>'8. Routing factors'!U213*'7. Network costs'!$J$325</f>
        <v>0</v>
      </c>
      <c r="V428" s="485">
        <f>'8. Routing factors'!V213*'7. Network costs'!$J$326</f>
        <v>0</v>
      </c>
      <c r="W428" s="485">
        <f>'8. Routing factors'!W213*'7. Network costs'!$J$327</f>
        <v>0</v>
      </c>
      <c r="X428" s="485">
        <f>'8. Routing factors'!X213*'7. Network costs'!$J$328</f>
        <v>0</v>
      </c>
      <c r="Y428" s="485">
        <f>'8. Routing factors'!Y213*'7. Network costs'!$J$329</f>
        <v>0</v>
      </c>
      <c r="Z428" s="485">
        <f>'8. Routing factors'!Z213*'7. Network costs'!$J$330</f>
        <v>0</v>
      </c>
      <c r="AA428" s="485">
        <f>'8. Routing factors'!AA213*'7. Network costs'!$J$331</f>
        <v>0</v>
      </c>
      <c r="AB428" s="485">
        <f>'8. Routing factors'!AB213*'7. Network costs'!$J$332</f>
        <v>0</v>
      </c>
      <c r="AC428" s="485">
        <f>'8. Routing factors'!AC213*'7. Network costs'!$J$333</f>
        <v>0</v>
      </c>
      <c r="AD428" s="485">
        <f>'8. Routing factors'!AD213*'7. Network costs'!$J$334</f>
        <v>0</v>
      </c>
      <c r="AE428" s="485">
        <f>'8. Routing factors'!AE213*'7. Network costs'!$J$335</f>
        <v>0</v>
      </c>
      <c r="AF428" s="485">
        <f>'8. Routing factors'!AF213*'7. Network costs'!$J$336</f>
        <v>0</v>
      </c>
      <c r="AG428" s="485">
        <f>'8. Routing factors'!AG213*'7. Network costs'!$J$337</f>
        <v>0</v>
      </c>
      <c r="AH428" s="485">
        <f>'8. Routing factors'!AH213*'7. Network costs'!$J$338</f>
        <v>0</v>
      </c>
      <c r="AI428" s="485">
        <f>'8. Routing factors'!AI213*'7. Network costs'!$J$339</f>
        <v>0</v>
      </c>
      <c r="AJ428" s="485">
        <f>'8. Routing factors'!AJ213*'7. Network costs'!$J$340</f>
        <v>0</v>
      </c>
      <c r="AK428" s="485">
        <f>'8. Routing factors'!AK213*'7. Network costs'!$J$341</f>
        <v>0</v>
      </c>
      <c r="AL428" s="485">
        <f>'8. Routing factors'!AL213*'7. Network costs'!$J$342</f>
        <v>0</v>
      </c>
      <c r="AM428" s="485">
        <f>'8. Routing factors'!AM213*'7. Network costs'!$J$343</f>
        <v>0</v>
      </c>
      <c r="AN428" s="485">
        <f>'8. Routing factors'!AN213*'7. Network costs'!$J$344</f>
        <v>0</v>
      </c>
      <c r="AO428" s="485">
        <f>'8. Routing factors'!AO213*'7. Network costs'!$J$345</f>
        <v>0</v>
      </c>
      <c r="AP428" s="485">
        <f>'8. Routing factors'!AP213*'7. Network costs'!$J$346</f>
        <v>0</v>
      </c>
      <c r="AQ428" s="485">
        <f>'8. Routing factors'!AQ213*'7. Network costs'!$J$347</f>
        <v>0</v>
      </c>
      <c r="AR428" s="485">
        <f>'8. Routing factors'!AR213*'7. Network costs'!$J$348</f>
        <v>0</v>
      </c>
      <c r="AS428" s="485">
        <f>'8. Routing factors'!AS213*'7. Network costs'!$J$349</f>
        <v>0</v>
      </c>
      <c r="AT428" s="485">
        <f>'8. Routing factors'!AT213*'7. Network costs'!$J$350</f>
        <v>0</v>
      </c>
      <c r="AU428" s="485">
        <f>'8. Routing factors'!AU213*'7. Network costs'!$J$351</f>
        <v>0</v>
      </c>
      <c r="AV428" s="485">
        <f>'8. Routing factors'!AV213*'7. Network costs'!$J$352</f>
        <v>0</v>
      </c>
      <c r="AW428" s="485">
        <f>'8. Routing factors'!AW213*'7. Network costs'!$J$353</f>
        <v>0</v>
      </c>
      <c r="AX428" s="485">
        <f>'8. Routing factors'!AX213*'7. Network costs'!$J$354</f>
        <v>0</v>
      </c>
      <c r="AY428" s="485">
        <f>'8. Routing factors'!AY213*'7. Network costs'!$J$355</f>
        <v>0</v>
      </c>
      <c r="AZ428" s="485">
        <f>'8. Routing factors'!AZ213*'7. Network costs'!$J$356</f>
        <v>0</v>
      </c>
      <c r="BA428" s="485">
        <f>'8. Routing factors'!BA213*'7. Network costs'!$J$357</f>
        <v>0</v>
      </c>
      <c r="BB428" s="485">
        <f>'8. Routing factors'!BB213*'7. Network costs'!$J$358</f>
        <v>0</v>
      </c>
      <c r="BC428" s="485">
        <f>'8. Routing factors'!BC213*'7. Network costs'!$J$359</f>
        <v>0</v>
      </c>
      <c r="BD428" s="485">
        <f>'8. Routing factors'!BD213*'7. Network costs'!$J$360</f>
        <v>0</v>
      </c>
      <c r="BE428" s="485">
        <f>'8. Routing factors'!BE213*'7. Network costs'!$J$361</f>
        <v>0</v>
      </c>
      <c r="BF428" s="485">
        <f>'8. Routing factors'!BF213*'7. Network costs'!$J$362</f>
        <v>0</v>
      </c>
      <c r="BG428" s="485">
        <f>'8. Routing factors'!BG213*'7. Network costs'!$J$363</f>
        <v>0</v>
      </c>
      <c r="BH428" s="245"/>
      <c r="BI428" s="351">
        <f t="shared" si="68"/>
        <v>0</v>
      </c>
      <c r="BJ428" s="486">
        <f>'2. Traffic'!J234</f>
        <v>0</v>
      </c>
      <c r="BK428" s="487" t="str">
        <f t="shared" si="69"/>
        <v/>
      </c>
    </row>
    <row r="429" spans="3:63">
      <c r="C429" s="256" t="str">
        <f t="shared" si="67"/>
        <v>S29</v>
      </c>
      <c r="D429" s="256" t="str">
        <f t="shared" si="67"/>
        <v>OTHER: complete as required</v>
      </c>
      <c r="E429" s="485">
        <f>'8. Routing factors'!E214*'7. Network costs'!$J$309</f>
        <v>0</v>
      </c>
      <c r="F429" s="485">
        <f>'8. Routing factors'!F214*'7. Network costs'!$J$310</f>
        <v>0</v>
      </c>
      <c r="G429" s="485">
        <f>'8. Routing factors'!G214*'7. Network costs'!$J$311</f>
        <v>0</v>
      </c>
      <c r="H429" s="485">
        <f>'8. Routing factors'!H214*'7. Network costs'!$J$312</f>
        <v>0</v>
      </c>
      <c r="I429" s="485">
        <f>'8. Routing factors'!I214*'7. Network costs'!$J$313</f>
        <v>0</v>
      </c>
      <c r="J429" s="485">
        <f>'8. Routing factors'!J214*'7. Network costs'!$J$314</f>
        <v>0</v>
      </c>
      <c r="K429" s="485">
        <f>'8. Routing factors'!K214*'7. Network costs'!$J$315</f>
        <v>0</v>
      </c>
      <c r="L429" s="485">
        <f>'8. Routing factors'!L214*'7. Network costs'!$J$316</f>
        <v>0</v>
      </c>
      <c r="M429" s="485">
        <f>'8. Routing factors'!M214*'7. Network costs'!$J$317</f>
        <v>0</v>
      </c>
      <c r="N429" s="485">
        <f>'8. Routing factors'!N214*'7. Network costs'!$J$318</f>
        <v>0</v>
      </c>
      <c r="O429" s="485">
        <f>'8. Routing factors'!O214*'7. Network costs'!$J$319</f>
        <v>0</v>
      </c>
      <c r="P429" s="485">
        <f>'8. Routing factors'!P214*'7. Network costs'!$J$320</f>
        <v>0</v>
      </c>
      <c r="Q429" s="485">
        <f>'8. Routing factors'!Q214*'7. Network costs'!$J$321</f>
        <v>0</v>
      </c>
      <c r="R429" s="485">
        <f>'8. Routing factors'!R214*'7. Network costs'!$J$322</f>
        <v>0</v>
      </c>
      <c r="S429" s="485">
        <f>'8. Routing factors'!S214*'7. Network costs'!$J$323</f>
        <v>0</v>
      </c>
      <c r="T429" s="485">
        <f>'8. Routing factors'!T214*'7. Network costs'!$J$324</f>
        <v>0</v>
      </c>
      <c r="U429" s="485">
        <f>'8. Routing factors'!U214*'7. Network costs'!$J$325</f>
        <v>0</v>
      </c>
      <c r="V429" s="485">
        <f>'8. Routing factors'!V214*'7. Network costs'!$J$326</f>
        <v>0</v>
      </c>
      <c r="W429" s="485">
        <f>'8. Routing factors'!W214*'7. Network costs'!$J$327</f>
        <v>0</v>
      </c>
      <c r="X429" s="485">
        <f>'8. Routing factors'!X214*'7. Network costs'!$J$328</f>
        <v>0</v>
      </c>
      <c r="Y429" s="485">
        <f>'8. Routing factors'!Y214*'7. Network costs'!$J$329</f>
        <v>0</v>
      </c>
      <c r="Z429" s="485">
        <f>'8. Routing factors'!Z214*'7. Network costs'!$J$330</f>
        <v>0</v>
      </c>
      <c r="AA429" s="485">
        <f>'8. Routing factors'!AA214*'7. Network costs'!$J$331</f>
        <v>0</v>
      </c>
      <c r="AB429" s="485">
        <f>'8. Routing factors'!AB214*'7. Network costs'!$J$332</f>
        <v>0</v>
      </c>
      <c r="AC429" s="485">
        <f>'8. Routing factors'!AC214*'7. Network costs'!$J$333</f>
        <v>0</v>
      </c>
      <c r="AD429" s="485">
        <f>'8. Routing factors'!AD214*'7. Network costs'!$J$334</f>
        <v>0</v>
      </c>
      <c r="AE429" s="485">
        <f>'8. Routing factors'!AE214*'7. Network costs'!$J$335</f>
        <v>0</v>
      </c>
      <c r="AF429" s="485">
        <f>'8. Routing factors'!AF214*'7. Network costs'!$J$336</f>
        <v>0</v>
      </c>
      <c r="AG429" s="485">
        <f>'8. Routing factors'!AG214*'7. Network costs'!$J$337</f>
        <v>0</v>
      </c>
      <c r="AH429" s="485">
        <f>'8. Routing factors'!AH214*'7. Network costs'!$J$338</f>
        <v>0</v>
      </c>
      <c r="AI429" s="485">
        <f>'8. Routing factors'!AI214*'7. Network costs'!$J$339</f>
        <v>0</v>
      </c>
      <c r="AJ429" s="485">
        <f>'8. Routing factors'!AJ214*'7. Network costs'!$J$340</f>
        <v>0</v>
      </c>
      <c r="AK429" s="485">
        <f>'8. Routing factors'!AK214*'7. Network costs'!$J$341</f>
        <v>0</v>
      </c>
      <c r="AL429" s="485">
        <f>'8. Routing factors'!AL214*'7. Network costs'!$J$342</f>
        <v>0</v>
      </c>
      <c r="AM429" s="485">
        <f>'8. Routing factors'!AM214*'7. Network costs'!$J$343</f>
        <v>0</v>
      </c>
      <c r="AN429" s="485">
        <f>'8. Routing factors'!AN214*'7. Network costs'!$J$344</f>
        <v>0</v>
      </c>
      <c r="AO429" s="485">
        <f>'8. Routing factors'!AO214*'7. Network costs'!$J$345</f>
        <v>0</v>
      </c>
      <c r="AP429" s="485">
        <f>'8. Routing factors'!AP214*'7. Network costs'!$J$346</f>
        <v>0</v>
      </c>
      <c r="AQ429" s="485">
        <f>'8. Routing factors'!AQ214*'7. Network costs'!$J$347</f>
        <v>0</v>
      </c>
      <c r="AR429" s="485">
        <f>'8. Routing factors'!AR214*'7. Network costs'!$J$348</f>
        <v>0</v>
      </c>
      <c r="AS429" s="485">
        <f>'8. Routing factors'!AS214*'7. Network costs'!$J$349</f>
        <v>0</v>
      </c>
      <c r="AT429" s="485">
        <f>'8. Routing factors'!AT214*'7. Network costs'!$J$350</f>
        <v>0</v>
      </c>
      <c r="AU429" s="485">
        <f>'8. Routing factors'!AU214*'7. Network costs'!$J$351</f>
        <v>0</v>
      </c>
      <c r="AV429" s="485">
        <f>'8. Routing factors'!AV214*'7. Network costs'!$J$352</f>
        <v>0</v>
      </c>
      <c r="AW429" s="485">
        <f>'8. Routing factors'!AW214*'7. Network costs'!$J$353</f>
        <v>0</v>
      </c>
      <c r="AX429" s="485">
        <f>'8. Routing factors'!AX214*'7. Network costs'!$J$354</f>
        <v>0</v>
      </c>
      <c r="AY429" s="485">
        <f>'8. Routing factors'!AY214*'7. Network costs'!$J$355</f>
        <v>0</v>
      </c>
      <c r="AZ429" s="485">
        <f>'8. Routing factors'!AZ214*'7. Network costs'!$J$356</f>
        <v>0</v>
      </c>
      <c r="BA429" s="485">
        <f>'8. Routing factors'!BA214*'7. Network costs'!$J$357</f>
        <v>0</v>
      </c>
      <c r="BB429" s="485">
        <f>'8. Routing factors'!BB214*'7. Network costs'!$J$358</f>
        <v>0</v>
      </c>
      <c r="BC429" s="485">
        <f>'8. Routing factors'!BC214*'7. Network costs'!$J$359</f>
        <v>0</v>
      </c>
      <c r="BD429" s="485">
        <f>'8. Routing factors'!BD214*'7. Network costs'!$J$360</f>
        <v>0</v>
      </c>
      <c r="BE429" s="485">
        <f>'8. Routing factors'!BE214*'7. Network costs'!$J$361</f>
        <v>0</v>
      </c>
      <c r="BF429" s="485">
        <f>'8. Routing factors'!BF214*'7. Network costs'!$J$362</f>
        <v>0</v>
      </c>
      <c r="BG429" s="485">
        <f>'8. Routing factors'!BG214*'7. Network costs'!$J$363</f>
        <v>0</v>
      </c>
      <c r="BH429" s="245"/>
      <c r="BI429" s="351">
        <f t="shared" si="68"/>
        <v>0</v>
      </c>
      <c r="BJ429" s="486">
        <f>'2. Traffic'!J235</f>
        <v>0</v>
      </c>
      <c r="BK429" s="487" t="str">
        <f t="shared" si="69"/>
        <v/>
      </c>
    </row>
    <row r="430" spans="3:63">
      <c r="C430" s="256" t="str">
        <f t="shared" si="67"/>
        <v>S30</v>
      </c>
      <c r="D430" s="256" t="str">
        <f t="shared" si="67"/>
        <v>OTHER: complete as required</v>
      </c>
      <c r="E430" s="485">
        <f>'8. Routing factors'!E215*'7. Network costs'!$J$309</f>
        <v>0</v>
      </c>
      <c r="F430" s="485">
        <f>'8. Routing factors'!F215*'7. Network costs'!$J$310</f>
        <v>0</v>
      </c>
      <c r="G430" s="485">
        <f>'8. Routing factors'!G215*'7. Network costs'!$J$311</f>
        <v>0</v>
      </c>
      <c r="H430" s="485">
        <f>'8. Routing factors'!H215*'7. Network costs'!$J$312</f>
        <v>0</v>
      </c>
      <c r="I430" s="485">
        <f>'8. Routing factors'!I215*'7. Network costs'!$J$313</f>
        <v>0</v>
      </c>
      <c r="J430" s="485">
        <f>'8. Routing factors'!J215*'7. Network costs'!$J$314</f>
        <v>0</v>
      </c>
      <c r="K430" s="485">
        <f>'8. Routing factors'!K215*'7. Network costs'!$J$315</f>
        <v>0</v>
      </c>
      <c r="L430" s="485">
        <f>'8. Routing factors'!L215*'7. Network costs'!$J$316</f>
        <v>0</v>
      </c>
      <c r="M430" s="485">
        <f>'8. Routing factors'!M215*'7. Network costs'!$J$317</f>
        <v>0</v>
      </c>
      <c r="N430" s="485">
        <f>'8. Routing factors'!N215*'7. Network costs'!$J$318</f>
        <v>0</v>
      </c>
      <c r="O430" s="485">
        <f>'8. Routing factors'!O215*'7. Network costs'!$J$319</f>
        <v>0</v>
      </c>
      <c r="P430" s="485">
        <f>'8. Routing factors'!P215*'7. Network costs'!$J$320</f>
        <v>0</v>
      </c>
      <c r="Q430" s="485">
        <f>'8. Routing factors'!Q215*'7. Network costs'!$J$321</f>
        <v>0</v>
      </c>
      <c r="R430" s="485">
        <f>'8. Routing factors'!R215*'7. Network costs'!$J$322</f>
        <v>0</v>
      </c>
      <c r="S430" s="485">
        <f>'8. Routing factors'!S215*'7. Network costs'!$J$323</f>
        <v>0</v>
      </c>
      <c r="T430" s="485">
        <f>'8. Routing factors'!T215*'7. Network costs'!$J$324</f>
        <v>0</v>
      </c>
      <c r="U430" s="485">
        <f>'8. Routing factors'!U215*'7. Network costs'!$J$325</f>
        <v>0</v>
      </c>
      <c r="V430" s="485">
        <f>'8. Routing factors'!V215*'7. Network costs'!$J$326</f>
        <v>0</v>
      </c>
      <c r="W430" s="485">
        <f>'8. Routing factors'!W215*'7. Network costs'!$J$327</f>
        <v>0</v>
      </c>
      <c r="X430" s="485">
        <f>'8. Routing factors'!X215*'7. Network costs'!$J$328</f>
        <v>0</v>
      </c>
      <c r="Y430" s="485">
        <f>'8. Routing factors'!Y215*'7. Network costs'!$J$329</f>
        <v>0</v>
      </c>
      <c r="Z430" s="485">
        <f>'8. Routing factors'!Z215*'7. Network costs'!$J$330</f>
        <v>0</v>
      </c>
      <c r="AA430" s="485">
        <f>'8. Routing factors'!AA215*'7. Network costs'!$J$331</f>
        <v>0</v>
      </c>
      <c r="AB430" s="485">
        <f>'8. Routing factors'!AB215*'7. Network costs'!$J$332</f>
        <v>0</v>
      </c>
      <c r="AC430" s="485">
        <f>'8. Routing factors'!AC215*'7. Network costs'!$J$333</f>
        <v>0</v>
      </c>
      <c r="AD430" s="485">
        <f>'8. Routing factors'!AD215*'7. Network costs'!$J$334</f>
        <v>0</v>
      </c>
      <c r="AE430" s="485">
        <f>'8. Routing factors'!AE215*'7. Network costs'!$J$335</f>
        <v>0</v>
      </c>
      <c r="AF430" s="485">
        <f>'8. Routing factors'!AF215*'7. Network costs'!$J$336</f>
        <v>0</v>
      </c>
      <c r="AG430" s="485">
        <f>'8. Routing factors'!AG215*'7. Network costs'!$J$337</f>
        <v>0</v>
      </c>
      <c r="AH430" s="485">
        <f>'8. Routing factors'!AH215*'7. Network costs'!$J$338</f>
        <v>0</v>
      </c>
      <c r="AI430" s="485">
        <f>'8. Routing factors'!AI215*'7. Network costs'!$J$339</f>
        <v>0</v>
      </c>
      <c r="AJ430" s="485">
        <f>'8. Routing factors'!AJ215*'7. Network costs'!$J$340</f>
        <v>0</v>
      </c>
      <c r="AK430" s="485">
        <f>'8. Routing factors'!AK215*'7. Network costs'!$J$341</f>
        <v>0</v>
      </c>
      <c r="AL430" s="485">
        <f>'8. Routing factors'!AL215*'7. Network costs'!$J$342</f>
        <v>0</v>
      </c>
      <c r="AM430" s="485">
        <f>'8. Routing factors'!AM215*'7. Network costs'!$J$343</f>
        <v>0</v>
      </c>
      <c r="AN430" s="485">
        <f>'8. Routing factors'!AN215*'7. Network costs'!$J$344</f>
        <v>0</v>
      </c>
      <c r="AO430" s="485">
        <f>'8. Routing factors'!AO215*'7. Network costs'!$J$345</f>
        <v>0</v>
      </c>
      <c r="AP430" s="485">
        <f>'8. Routing factors'!AP215*'7. Network costs'!$J$346</f>
        <v>0</v>
      </c>
      <c r="AQ430" s="485">
        <f>'8. Routing factors'!AQ215*'7. Network costs'!$J$347</f>
        <v>0</v>
      </c>
      <c r="AR430" s="485">
        <f>'8. Routing factors'!AR215*'7. Network costs'!$J$348</f>
        <v>0</v>
      </c>
      <c r="AS430" s="485">
        <f>'8. Routing factors'!AS215*'7. Network costs'!$J$349</f>
        <v>0</v>
      </c>
      <c r="AT430" s="485">
        <f>'8. Routing factors'!AT215*'7. Network costs'!$J$350</f>
        <v>0</v>
      </c>
      <c r="AU430" s="485">
        <f>'8. Routing factors'!AU215*'7. Network costs'!$J$351</f>
        <v>0</v>
      </c>
      <c r="AV430" s="485">
        <f>'8. Routing factors'!AV215*'7. Network costs'!$J$352</f>
        <v>0</v>
      </c>
      <c r="AW430" s="485">
        <f>'8. Routing factors'!AW215*'7. Network costs'!$J$353</f>
        <v>0</v>
      </c>
      <c r="AX430" s="485">
        <f>'8. Routing factors'!AX215*'7. Network costs'!$J$354</f>
        <v>0</v>
      </c>
      <c r="AY430" s="485">
        <f>'8. Routing factors'!AY215*'7. Network costs'!$J$355</f>
        <v>0</v>
      </c>
      <c r="AZ430" s="485">
        <f>'8. Routing factors'!AZ215*'7. Network costs'!$J$356</f>
        <v>0</v>
      </c>
      <c r="BA430" s="485">
        <f>'8. Routing factors'!BA215*'7. Network costs'!$J$357</f>
        <v>0</v>
      </c>
      <c r="BB430" s="485">
        <f>'8. Routing factors'!BB215*'7. Network costs'!$J$358</f>
        <v>0</v>
      </c>
      <c r="BC430" s="485">
        <f>'8. Routing factors'!BC215*'7. Network costs'!$J$359</f>
        <v>0</v>
      </c>
      <c r="BD430" s="485">
        <f>'8. Routing factors'!BD215*'7. Network costs'!$J$360</f>
        <v>0</v>
      </c>
      <c r="BE430" s="485">
        <f>'8. Routing factors'!BE215*'7. Network costs'!$J$361</f>
        <v>0</v>
      </c>
      <c r="BF430" s="485">
        <f>'8. Routing factors'!BF215*'7. Network costs'!$J$362</f>
        <v>0</v>
      </c>
      <c r="BG430" s="485">
        <f>'8. Routing factors'!BG215*'7. Network costs'!$J$363</f>
        <v>0</v>
      </c>
      <c r="BH430" s="245"/>
      <c r="BI430" s="351">
        <f t="shared" si="68"/>
        <v>0</v>
      </c>
      <c r="BJ430" s="486">
        <f>'2. Traffic'!J236</f>
        <v>0</v>
      </c>
      <c r="BK430" s="487" t="str">
        <f t="shared" si="69"/>
        <v/>
      </c>
    </row>
    <row r="431" spans="3:63">
      <c r="C431" s="238"/>
      <c r="D431" s="238" t="s">
        <v>2</v>
      </c>
      <c r="E431" s="488">
        <f t="shared" ref="E431:AG431" si="70">SUM(E401:E430)</f>
        <v>16881621.583365995</v>
      </c>
      <c r="F431" s="488">
        <f t="shared" si="70"/>
        <v>13007706.053820536</v>
      </c>
      <c r="G431" s="488">
        <f t="shared" si="70"/>
        <v>20511740.229477365</v>
      </c>
      <c r="H431" s="488">
        <f t="shared" si="70"/>
        <v>7014307.151208533</v>
      </c>
      <c r="I431" s="488">
        <f t="shared" si="70"/>
        <v>20501570.565518681</v>
      </c>
      <c r="J431" s="488">
        <f t="shared" si="70"/>
        <v>1543183.9013581611</v>
      </c>
      <c r="K431" s="488">
        <f t="shared" si="70"/>
        <v>677665.57125397131</v>
      </c>
      <c r="L431" s="488">
        <f t="shared" si="70"/>
        <v>90355.409500529451</v>
      </c>
      <c r="M431" s="488">
        <f t="shared" si="70"/>
        <v>2710662.2850158839</v>
      </c>
      <c r="N431" s="488">
        <f t="shared" si="70"/>
        <v>175092.70039157828</v>
      </c>
      <c r="O431" s="488">
        <f t="shared" si="70"/>
        <v>234499.15231014951</v>
      </c>
      <c r="P431" s="488">
        <f t="shared" si="70"/>
        <v>2544952.0405752659</v>
      </c>
      <c r="Q431" s="488">
        <f t="shared" si="70"/>
        <v>338832.7856269856</v>
      </c>
      <c r="R431" s="488">
        <f t="shared" si="70"/>
        <v>481895.51733615721</v>
      </c>
      <c r="S431" s="488">
        <f t="shared" si="70"/>
        <v>451777.04750264721</v>
      </c>
      <c r="T431" s="488">
        <f t="shared" si="70"/>
        <v>7228432.7600423582</v>
      </c>
      <c r="U431" s="488">
        <f t="shared" si="70"/>
        <v>1807108.1900105895</v>
      </c>
      <c r="V431" s="488">
        <f t="shared" si="70"/>
        <v>578274.62080338865</v>
      </c>
      <c r="W431" s="488">
        <f t="shared" si="70"/>
        <v>889090.044050358</v>
      </c>
      <c r="X431" s="488">
        <f t="shared" si="70"/>
        <v>71127.203524028635</v>
      </c>
      <c r="Y431" s="488">
        <f t="shared" si="70"/>
        <v>660778.55550404591</v>
      </c>
      <c r="Z431" s="488">
        <f t="shared" si="70"/>
        <v>372716.06418968417</v>
      </c>
      <c r="AA431" s="488">
        <f t="shared" si="70"/>
        <v>681212.51858329168</v>
      </c>
      <c r="AB431" s="488">
        <f t="shared" si="70"/>
        <v>2452197.7519688867</v>
      </c>
      <c r="AC431" s="488">
        <f t="shared" si="70"/>
        <v>3315673.6525603915</v>
      </c>
      <c r="AD431" s="488">
        <f t="shared" si="70"/>
        <v>0</v>
      </c>
      <c r="AE431" s="488">
        <f t="shared" si="70"/>
        <v>0</v>
      </c>
      <c r="AF431" s="488">
        <f t="shared" si="70"/>
        <v>0</v>
      </c>
      <c r="AG431" s="488">
        <f t="shared" si="70"/>
        <v>0</v>
      </c>
      <c r="AH431" s="488">
        <f t="shared" ref="AH431:BG431" si="71">SUM(AH401:AH430)</f>
        <v>0</v>
      </c>
      <c r="AI431" s="488">
        <f t="shared" si="71"/>
        <v>8417726.8703221809</v>
      </c>
      <c r="AJ431" s="488">
        <f t="shared" si="71"/>
        <v>26273774.558007494</v>
      </c>
      <c r="AK431" s="488">
        <f t="shared" si="71"/>
        <v>8128717.4256715169</v>
      </c>
      <c r="AL431" s="488">
        <f t="shared" si="71"/>
        <v>3073385.390136973</v>
      </c>
      <c r="AM431" s="488">
        <f t="shared" si="71"/>
        <v>3196166.6977212075</v>
      </c>
      <c r="AN431" s="488">
        <f t="shared" si="71"/>
        <v>4770.3980563003088</v>
      </c>
      <c r="AO431" s="488">
        <f t="shared" si="71"/>
        <v>2332.1946053023735</v>
      </c>
      <c r="AP431" s="488">
        <f t="shared" si="71"/>
        <v>3081.3941014989373</v>
      </c>
      <c r="AQ431" s="488">
        <f t="shared" si="71"/>
        <v>17915.081985458928</v>
      </c>
      <c r="AR431" s="488">
        <f t="shared" si="71"/>
        <v>11660.973026511863</v>
      </c>
      <c r="AS431" s="488">
        <f t="shared" si="71"/>
        <v>12721.061483467491</v>
      </c>
      <c r="AT431" s="488">
        <f t="shared" si="71"/>
        <v>11660.973026511869</v>
      </c>
      <c r="AU431" s="488">
        <f t="shared" si="71"/>
        <v>1017.6849186773995</v>
      </c>
      <c r="AV431" s="488">
        <f t="shared" si="71"/>
        <v>22948.609450440752</v>
      </c>
      <c r="AW431" s="488">
        <f t="shared" si="71"/>
        <v>4589.7218900881517</v>
      </c>
      <c r="AX431" s="488">
        <f t="shared" si="71"/>
        <v>3073.9529754083319</v>
      </c>
      <c r="AY431" s="488">
        <f t="shared" si="71"/>
        <v>0</v>
      </c>
      <c r="AZ431" s="488">
        <f t="shared" si="71"/>
        <v>0</v>
      </c>
      <c r="BA431" s="488">
        <f t="shared" si="71"/>
        <v>0</v>
      </c>
      <c r="BB431" s="488">
        <f t="shared" si="71"/>
        <v>0</v>
      </c>
      <c r="BC431" s="488">
        <f t="shared" si="71"/>
        <v>0</v>
      </c>
      <c r="BD431" s="488">
        <f t="shared" si="71"/>
        <v>0</v>
      </c>
      <c r="BE431" s="488">
        <f t="shared" si="71"/>
        <v>0</v>
      </c>
      <c r="BF431" s="488">
        <f t="shared" si="71"/>
        <v>0</v>
      </c>
      <c r="BG431" s="488">
        <f t="shared" si="71"/>
        <v>0</v>
      </c>
      <c r="BH431" s="32"/>
      <c r="BI431" s="488">
        <f>SUM(BI401:BI430)</f>
        <v>154408016.34287849</v>
      </c>
      <c r="BJ431" s="160"/>
      <c r="BK431" s="160"/>
    </row>
    <row r="432" spans="3:63">
      <c r="C432" s="223"/>
      <c r="D432" s="223"/>
      <c r="E432" s="460" t="str">
        <f>IF(ROUND(E431,0)=ROUND('7. Network costs'!$J$309,0),"OK", "ERROR")</f>
        <v>OK</v>
      </c>
      <c r="F432" s="460" t="str">
        <f>IF(ROUND(F431,0)=ROUND('7. Network costs'!$J$310,0),"OK", "ERROR")</f>
        <v>OK</v>
      </c>
      <c r="G432" s="460" t="str">
        <f>IF(ROUND(G431,0)=ROUND('7. Network costs'!$J$311,0),"OK", "ERROR")</f>
        <v>OK</v>
      </c>
      <c r="H432" s="460" t="str">
        <f>IF(ROUND(H431,0)=ROUND('7. Network costs'!$J$312,0),"OK", "ERROR")</f>
        <v>OK</v>
      </c>
      <c r="I432" s="460" t="str">
        <f>IF(ROUND(I431,0)=ROUND('7. Network costs'!$J$313,0),"OK", "ERROR")</f>
        <v>OK</v>
      </c>
      <c r="J432" s="460" t="str">
        <f>IF(ROUND(J431,0)=ROUND('7. Network costs'!$J$314,0),"OK", "ERROR")</f>
        <v>OK</v>
      </c>
      <c r="K432" s="460" t="str">
        <f>IF(ROUND(K431,0)=ROUND('7. Network costs'!$J$315,0),"OK", "ERROR")</f>
        <v>OK</v>
      </c>
      <c r="L432" s="460" t="str">
        <f>IF(ROUND(L431,0)=ROUND('7. Network costs'!$J$316,0),"OK", "ERROR")</f>
        <v>OK</v>
      </c>
      <c r="M432" s="460" t="str">
        <f>IF(ROUND(M431,0)=ROUND('7. Network costs'!$J$317,0),"OK", "ERROR")</f>
        <v>OK</v>
      </c>
      <c r="N432" s="460" t="str">
        <f>IF(ROUND(N431,0)=ROUND('7. Network costs'!$J$318,0),"OK", "ERROR")</f>
        <v>OK</v>
      </c>
      <c r="O432" s="460" t="str">
        <f>IF(ROUND(O431,0)=ROUND('7. Network costs'!$J$319,0),"OK", "ERROR")</f>
        <v>OK</v>
      </c>
      <c r="P432" s="460" t="str">
        <f>IF(ROUND(P431,0)=ROUND('7. Network costs'!$J$320,0),"OK", "ERROR")</f>
        <v>OK</v>
      </c>
      <c r="Q432" s="460" t="str">
        <f>IF(ROUND(Q431,0)=ROUND('7. Network costs'!$J$321,0),"OK", "ERROR")</f>
        <v>OK</v>
      </c>
      <c r="R432" s="460" t="str">
        <f>IF(ROUND(R431,0)=ROUND('7. Network costs'!$J$322,0),"OK", "ERROR")</f>
        <v>OK</v>
      </c>
      <c r="S432" s="460" t="str">
        <f>IF(ROUND(S431,0)=ROUND('7. Network costs'!$J$323,0),"OK", "ERROR")</f>
        <v>OK</v>
      </c>
      <c r="T432" s="460" t="str">
        <f>IF(ROUND(T431,0)=ROUND('7. Network costs'!$J$324,0),"OK", "ERROR")</f>
        <v>OK</v>
      </c>
      <c r="U432" s="460" t="str">
        <f>IF(ROUND(U431,0)=ROUND('7. Network costs'!$J$325,0),"OK", "ERROR")</f>
        <v>OK</v>
      </c>
      <c r="V432" s="460" t="str">
        <f>IF(ROUND(V431,0)=ROUND('7. Network costs'!$J$326,0),"OK", "ERROR")</f>
        <v>OK</v>
      </c>
      <c r="W432" s="460" t="str">
        <f>IF(ROUND(W431,0)=ROUND('7. Network costs'!$J$327,0),"OK", "ERROR")</f>
        <v>OK</v>
      </c>
      <c r="X432" s="460" t="str">
        <f>IF(ROUND(X431,0)=ROUND('7. Network costs'!$J$328,0),"OK", "ERROR")</f>
        <v>OK</v>
      </c>
      <c r="Y432" s="460" t="str">
        <f>IF(ROUND(Y431,0)=ROUND('7. Network costs'!$J$329,0),"OK", "ERROR")</f>
        <v>OK</v>
      </c>
      <c r="Z432" s="460" t="str">
        <f>IF(ROUND(Z431,0)=ROUND('7. Network costs'!$J$330,0),"OK", "ERROR")</f>
        <v>OK</v>
      </c>
      <c r="AA432" s="460" t="str">
        <f>IF(ROUND(AA431,0)=ROUND('7. Network costs'!$J$331,0),"OK", "ERROR")</f>
        <v>OK</v>
      </c>
      <c r="AB432" s="460" t="str">
        <f>IF(ROUND(AB431,0)=ROUND('7. Network costs'!$J$332,0),"OK", "ERROR")</f>
        <v>OK</v>
      </c>
      <c r="AC432" s="460" t="str">
        <f>IF(ROUND(AC431,0)=ROUND('7. Network costs'!$J$333,0),"OK", "ERROR")</f>
        <v>OK</v>
      </c>
      <c r="AD432" s="460" t="str">
        <f>IF(ROUND(AD431,0)=ROUND('7. Network costs'!$J$334,0),"OK", "ERROR")</f>
        <v>OK</v>
      </c>
      <c r="AE432" s="460" t="str">
        <f>IF(ROUND(AE431,0)=ROUND('7. Network costs'!$J$335,0),"OK", "ERROR")</f>
        <v>OK</v>
      </c>
      <c r="AF432" s="460" t="str">
        <f>IF(ROUND(AF431,0)=ROUND('7. Network costs'!$J$336,0),"OK", "ERROR")</f>
        <v>OK</v>
      </c>
      <c r="AG432" s="460" t="str">
        <f>IF(ROUND(AG431,0)=ROUND('7. Network costs'!$J$337,0),"OK", "ERROR")</f>
        <v>OK</v>
      </c>
      <c r="AH432" s="460" t="str">
        <f>IF(ROUND(AH431,0)=ROUND('7. Network costs'!$J$338,0),"OK", "ERROR")</f>
        <v>OK</v>
      </c>
      <c r="AI432" s="460" t="str">
        <f>IF(ROUND(AI431,0)=ROUND('7. Network costs'!$J$339,0),"OK", "ERROR")</f>
        <v>OK</v>
      </c>
      <c r="AJ432" s="460" t="str">
        <f>IF(ROUND(AJ431,0)=ROUND('7. Network costs'!$J$340,0),"OK", "ERROR")</f>
        <v>OK</v>
      </c>
      <c r="AK432" s="460" t="str">
        <f>IF(ROUND(AK431,0)=ROUND('7. Network costs'!$J$341,0),"OK", "ERROR")</f>
        <v>OK</v>
      </c>
      <c r="AL432" s="460" t="str">
        <f>IF(ROUND(AL431,0)=ROUND('7. Network costs'!$J$342,0),"OK", "ERROR")</f>
        <v>OK</v>
      </c>
      <c r="AM432" s="460" t="str">
        <f>IF(ROUND(AM431,0)=ROUND('7. Network costs'!$J$343,0),"OK", "ERROR")</f>
        <v>OK</v>
      </c>
      <c r="AN432" s="460" t="str">
        <f>IF(ROUND(AN431,0)=ROUND('7. Network costs'!$J$344,0),"OK", "ERROR")</f>
        <v>OK</v>
      </c>
      <c r="AO432" s="460" t="str">
        <f>IF(ROUND(AO431,0)=ROUND('7. Network costs'!$J$345,0),"OK", "ERROR")</f>
        <v>OK</v>
      </c>
      <c r="AP432" s="460" t="str">
        <f>IF(ROUND(AP431,0)=ROUND('7. Network costs'!$J$346,0),"OK", "ERROR")</f>
        <v>OK</v>
      </c>
      <c r="AQ432" s="460" t="str">
        <f>IF(ROUND(AQ431,0)=ROUND('7. Network costs'!$J$347,0),"OK", "ERROR")</f>
        <v>OK</v>
      </c>
      <c r="AR432" s="460" t="str">
        <f>IF(ROUND(AR431,0)=ROUND('7. Network costs'!$J$348,0),"OK", "ERROR")</f>
        <v>OK</v>
      </c>
      <c r="AS432" s="460" t="str">
        <f>IF(ROUND(AS431,0)=ROUND('7. Network costs'!$J$349,0),"OK", "ERROR")</f>
        <v>OK</v>
      </c>
      <c r="AT432" s="460" t="str">
        <f>IF(ROUND(AT431,0)=ROUND('7. Network costs'!$J$350,0),"OK", "ERROR")</f>
        <v>OK</v>
      </c>
      <c r="AU432" s="460" t="str">
        <f>IF(ROUND(AU431,0)=ROUND('7. Network costs'!$J$351,0),"OK", "ERROR")</f>
        <v>OK</v>
      </c>
      <c r="AV432" s="460" t="str">
        <f>IF(ROUND(AV431,0)=ROUND('7. Network costs'!$J$352,0),"OK", "ERROR")</f>
        <v>OK</v>
      </c>
      <c r="AW432" s="460" t="str">
        <f>IF(ROUND(AW431,0)=ROUND('7. Network costs'!$J$353,0),"OK", "ERROR")</f>
        <v>OK</v>
      </c>
      <c r="AX432" s="460" t="str">
        <f>IF(ROUND(AX431,0)=ROUND('7. Network costs'!$J$354,0),"OK", "ERROR")</f>
        <v>OK</v>
      </c>
      <c r="AY432" s="460" t="str">
        <f>IF(ROUND(AY431,0)=ROUND('7. Network costs'!$J$355,0),"OK", "ERROR")</f>
        <v>OK</v>
      </c>
      <c r="AZ432" s="460" t="str">
        <f>IF(ROUND(AZ431,0)=ROUND('7. Network costs'!$J$356,0),"OK", "ERROR")</f>
        <v>OK</v>
      </c>
      <c r="BA432" s="460" t="str">
        <f>IF(ROUND(BA431,0)=ROUND('7. Network costs'!$J$357,0),"OK", "ERROR")</f>
        <v>OK</v>
      </c>
      <c r="BB432" s="460" t="str">
        <f>IF(ROUND(BB431,0)=ROUND('7. Network costs'!$J$358,0),"OK", "ERROR")</f>
        <v>OK</v>
      </c>
      <c r="BC432" s="460" t="str">
        <f>IF(ROUND(BC431,0)=ROUND('7. Network costs'!$J$359,0),"OK", "ERROR")</f>
        <v>OK</v>
      </c>
      <c r="BD432" s="460" t="str">
        <f>IF(ROUND(BD431,0)=ROUND('7. Network costs'!$J$360,0),"OK", "ERROR")</f>
        <v>OK</v>
      </c>
      <c r="BE432" s="460" t="str">
        <f>IF(ROUND(BE431,0)=ROUND('7. Network costs'!$J$361,0),"OK", "ERROR")</f>
        <v>OK</v>
      </c>
      <c r="BF432" s="460" t="str">
        <f>IF(ROUND(BJ431,0)=ROUND('7. Network costs'!$J$362,0),"OK", "ERROR")</f>
        <v>OK</v>
      </c>
      <c r="BG432" s="460" t="str">
        <f>IF(ROUND(BJ431,0)=ROUND('7. Network costs'!$J$363,0),"OK", "ERROR")</f>
        <v>OK</v>
      </c>
      <c r="BH432" s="223"/>
      <c r="BI432" s="495" t="str">
        <f>IF(ROUND(BI431,0)=ROUND('7. Network costs'!J364,0),"Ok", "Not ok")</f>
        <v>Ok</v>
      </c>
      <c r="BJ432" s="223"/>
      <c r="BK432" s="223"/>
    </row>
    <row r="433" spans="3:63">
      <c r="AH433" s="223"/>
      <c r="BG433"/>
    </row>
    <row r="434" spans="3:63" s="713" customFormat="1" ht="51">
      <c r="C434" s="705">
        <f>'C. Masterfiles'!D148</f>
        <v>2019</v>
      </c>
      <c r="D434" s="705" t="s">
        <v>285</v>
      </c>
      <c r="E434" s="705" t="str">
        <f t="shared" ref="E434:BG434" si="72">E399</f>
        <v>TRX</v>
      </c>
      <c r="F434" s="705" t="str">
        <f t="shared" si="72"/>
        <v>Radio</v>
      </c>
      <c r="G434" s="705" t="str">
        <f t="shared" si="72"/>
        <v>BTS</v>
      </c>
      <c r="H434" s="705" t="str">
        <f t="shared" si="72"/>
        <v>Node B</v>
      </c>
      <c r="I434" s="705" t="str">
        <f t="shared" si="72"/>
        <v>BSC</v>
      </c>
      <c r="J434" s="705" t="str">
        <f t="shared" si="72"/>
        <v>RNC</v>
      </c>
      <c r="K434" s="705" t="str">
        <f t="shared" si="72"/>
        <v>MSC</v>
      </c>
      <c r="L434" s="705" t="str">
        <f t="shared" si="72"/>
        <v>HLR</v>
      </c>
      <c r="M434" s="705" t="str">
        <f t="shared" si="72"/>
        <v>PPP</v>
      </c>
      <c r="N434" s="705" t="str">
        <f t="shared" si="72"/>
        <v>SMSG</v>
      </c>
      <c r="O434" s="705" t="str">
        <f t="shared" si="72"/>
        <v>SMSC</v>
      </c>
      <c r="P434" s="705" t="str">
        <f t="shared" si="72"/>
        <v>MMSC</v>
      </c>
      <c r="Q434" s="705" t="str">
        <f t="shared" si="72"/>
        <v>VMS</v>
      </c>
      <c r="R434" s="705" t="str">
        <f t="shared" si="72"/>
        <v>NMS</v>
      </c>
      <c r="S434" s="705" t="str">
        <f t="shared" si="72"/>
        <v>OSS</v>
      </c>
      <c r="T434" s="705" t="str">
        <f t="shared" si="72"/>
        <v>GPRS</v>
      </c>
      <c r="U434" s="705" t="str">
        <f t="shared" si="72"/>
        <v>BIL</v>
      </c>
      <c r="V434" s="705" t="str">
        <f t="shared" si="72"/>
        <v>IBIL</v>
      </c>
      <c r="W434" s="705" t="str">
        <f t="shared" si="72"/>
        <v>IGW</v>
      </c>
      <c r="X434" s="705" t="str">
        <f t="shared" si="72"/>
        <v>INT</v>
      </c>
      <c r="Y434" s="705" t="str">
        <f t="shared" si="72"/>
        <v>SGSN</v>
      </c>
      <c r="Z434" s="705" t="str">
        <f t="shared" si="72"/>
        <v>GGSN</v>
      </c>
      <c r="AA434" s="705" t="str">
        <f t="shared" si="72"/>
        <v>IN/NGN</v>
      </c>
      <c r="AB434" s="705" t="str">
        <f t="shared" si="72"/>
        <v>eNodeB</v>
      </c>
      <c r="AC434" s="705" t="str">
        <f t="shared" si="72"/>
        <v>eNodeB Radio</v>
      </c>
      <c r="AD434" s="705" t="str">
        <f t="shared" si="72"/>
        <v>OTHER</v>
      </c>
      <c r="AE434" s="705" t="str">
        <f t="shared" si="72"/>
        <v>OTHER</v>
      </c>
      <c r="AF434" s="705" t="str">
        <f t="shared" si="72"/>
        <v>OTHER</v>
      </c>
      <c r="AG434" s="705" t="str">
        <f t="shared" si="72"/>
        <v>OTHER</v>
      </c>
      <c r="AH434" s="705" t="str">
        <f t="shared" si="72"/>
        <v>OTHER</v>
      </c>
      <c r="AI434" s="705" t="str">
        <f t="shared" si="72"/>
        <v>BTS-BSC</v>
      </c>
      <c r="AJ434" s="705" t="str">
        <f t="shared" si="72"/>
        <v>Node B-RNC</v>
      </c>
      <c r="AK434" s="705" t="str">
        <f t="shared" si="72"/>
        <v>BSC-MSC</v>
      </c>
      <c r="AL434" s="705" t="str">
        <f t="shared" si="72"/>
        <v>RNC-MSC</v>
      </c>
      <c r="AM434" s="705" t="str">
        <f t="shared" si="72"/>
        <v>MSC-MSC</v>
      </c>
      <c r="AN434" s="705" t="str">
        <f t="shared" si="72"/>
        <v>MSC-PPP</v>
      </c>
      <c r="AO434" s="705" t="str">
        <f t="shared" si="72"/>
        <v>MSC-HLR</v>
      </c>
      <c r="AP434" s="705" t="str">
        <f t="shared" si="72"/>
        <v>MSC-SMS</v>
      </c>
      <c r="AQ434" s="705" t="str">
        <f t="shared" si="72"/>
        <v>MSC-MMS</v>
      </c>
      <c r="AR434" s="705" t="str">
        <f t="shared" si="72"/>
        <v>MSC-OSS</v>
      </c>
      <c r="AS434" s="705" t="str">
        <f t="shared" si="72"/>
        <v>MSC-GPRS</v>
      </c>
      <c r="AT434" s="705" t="str">
        <f t="shared" si="72"/>
        <v>MSC-BIL</v>
      </c>
      <c r="AU434" s="705" t="str">
        <f t="shared" si="72"/>
        <v>MSC-IBIL</v>
      </c>
      <c r="AV434" s="705" t="str">
        <f t="shared" si="72"/>
        <v>MSC-IGW</v>
      </c>
      <c r="AW434" s="705" t="str">
        <f t="shared" si="72"/>
        <v>MSC-INT</v>
      </c>
      <c r="AX434" s="705" t="str">
        <f t="shared" si="72"/>
        <v>MSC-IN/NGIN</v>
      </c>
      <c r="AY434" s="705" t="str">
        <f t="shared" si="72"/>
        <v>eNodeB-MSC</v>
      </c>
      <c r="AZ434" s="705" t="str">
        <f t="shared" si="72"/>
        <v>OTHER: complete as required</v>
      </c>
      <c r="BA434" s="705" t="str">
        <f t="shared" si="72"/>
        <v>OTHER: complete as required</v>
      </c>
      <c r="BB434" s="705" t="str">
        <f t="shared" si="72"/>
        <v>OTHER: complete as required</v>
      </c>
      <c r="BC434" s="705" t="str">
        <f t="shared" si="72"/>
        <v>OTHER: complete as required</v>
      </c>
      <c r="BD434" s="705" t="str">
        <f t="shared" si="72"/>
        <v>OTHER: complete as required</v>
      </c>
      <c r="BE434" s="705" t="str">
        <f t="shared" si="72"/>
        <v>OTHER: complete as required</v>
      </c>
      <c r="BF434" s="705" t="str">
        <f t="shared" si="72"/>
        <v>OTHER: complete as required</v>
      </c>
      <c r="BG434" s="705" t="str">
        <f t="shared" si="72"/>
        <v>OTHER: complete as required</v>
      </c>
      <c r="BH434" s="708"/>
      <c r="BI434" s="709" t="s">
        <v>426</v>
      </c>
      <c r="BJ434" s="709" t="s">
        <v>488</v>
      </c>
      <c r="BK434" s="709" t="s">
        <v>489</v>
      </c>
    </row>
    <row r="435" spans="3:63">
      <c r="C435" s="276"/>
      <c r="D435" s="276"/>
      <c r="E435" s="406" t="s">
        <v>258</v>
      </c>
      <c r="F435" s="406" t="s">
        <v>258</v>
      </c>
      <c r="G435" s="406" t="s">
        <v>258</v>
      </c>
      <c r="H435" s="406" t="s">
        <v>258</v>
      </c>
      <c r="I435" s="406" t="s">
        <v>258</v>
      </c>
      <c r="J435" s="406" t="s">
        <v>258</v>
      </c>
      <c r="K435" s="406" t="s">
        <v>258</v>
      </c>
      <c r="L435" s="406" t="s">
        <v>258</v>
      </c>
      <c r="M435" s="406" t="s">
        <v>258</v>
      </c>
      <c r="N435" s="406" t="s">
        <v>258</v>
      </c>
      <c r="O435" s="406" t="s">
        <v>258</v>
      </c>
      <c r="P435" s="406" t="s">
        <v>258</v>
      </c>
      <c r="Q435" s="406" t="s">
        <v>258</v>
      </c>
      <c r="R435" s="406" t="s">
        <v>258</v>
      </c>
      <c r="S435" s="406" t="s">
        <v>258</v>
      </c>
      <c r="T435" s="406" t="s">
        <v>258</v>
      </c>
      <c r="U435" s="406" t="s">
        <v>258</v>
      </c>
      <c r="V435" s="406" t="s">
        <v>258</v>
      </c>
      <c r="W435" s="406" t="s">
        <v>258</v>
      </c>
      <c r="X435" s="406" t="s">
        <v>258</v>
      </c>
      <c r="Y435" s="406" t="s">
        <v>258</v>
      </c>
      <c r="Z435" s="406" t="s">
        <v>258</v>
      </c>
      <c r="AA435" s="406" t="s">
        <v>258</v>
      </c>
      <c r="AB435" s="406" t="s">
        <v>258</v>
      </c>
      <c r="AC435" s="406" t="s">
        <v>258</v>
      </c>
      <c r="AD435" s="406" t="s">
        <v>258</v>
      </c>
      <c r="AE435" s="406" t="s">
        <v>258</v>
      </c>
      <c r="AF435" s="406" t="s">
        <v>258</v>
      </c>
      <c r="AG435" s="406" t="s">
        <v>258</v>
      </c>
      <c r="AH435" s="406" t="s">
        <v>258</v>
      </c>
      <c r="AI435" s="406" t="s">
        <v>258</v>
      </c>
      <c r="AJ435" s="406" t="s">
        <v>258</v>
      </c>
      <c r="AK435" s="406" t="s">
        <v>258</v>
      </c>
      <c r="AL435" s="406" t="s">
        <v>258</v>
      </c>
      <c r="AM435" s="406" t="s">
        <v>258</v>
      </c>
      <c r="AN435" s="406" t="s">
        <v>258</v>
      </c>
      <c r="AO435" s="406" t="s">
        <v>258</v>
      </c>
      <c r="AP435" s="406" t="s">
        <v>258</v>
      </c>
      <c r="AQ435" s="406" t="s">
        <v>258</v>
      </c>
      <c r="AR435" s="406" t="s">
        <v>258</v>
      </c>
      <c r="AS435" s="406" t="s">
        <v>258</v>
      </c>
      <c r="AT435" s="406" t="s">
        <v>258</v>
      </c>
      <c r="AU435" s="406" t="s">
        <v>258</v>
      </c>
      <c r="AV435" s="406" t="s">
        <v>258</v>
      </c>
      <c r="AW435" s="406" t="s">
        <v>258</v>
      </c>
      <c r="AX435" s="406" t="s">
        <v>258</v>
      </c>
      <c r="AY435" s="406" t="s">
        <v>258</v>
      </c>
      <c r="AZ435" s="406" t="s">
        <v>258</v>
      </c>
      <c r="BA435" s="406" t="s">
        <v>258</v>
      </c>
      <c r="BB435" s="406" t="s">
        <v>258</v>
      </c>
      <c r="BC435" s="406" t="s">
        <v>258</v>
      </c>
      <c r="BD435" s="406" t="s">
        <v>258</v>
      </c>
      <c r="BE435" s="406" t="s">
        <v>258</v>
      </c>
      <c r="BF435" s="406" t="s">
        <v>258</v>
      </c>
      <c r="BG435" s="406" t="s">
        <v>258</v>
      </c>
      <c r="BH435" s="321"/>
      <c r="BI435" s="407" t="str">
        <f>BI400</f>
        <v>Euro</v>
      </c>
      <c r="BJ435" s="407" t="str">
        <f>BJ400</f>
        <v>Millions</v>
      </c>
      <c r="BK435" s="407" t="str">
        <f>BK400</f>
        <v>Euro</v>
      </c>
    </row>
    <row r="436" spans="3:63">
      <c r="C436" s="256" t="str">
        <f t="shared" ref="C436:D465" si="73">C401</f>
        <v>S01</v>
      </c>
      <c r="D436" s="256" t="str">
        <f t="shared" si="73"/>
        <v>Повиквания в мрежата (On Net calls)</v>
      </c>
      <c r="E436" s="485">
        <f>'8. Routing factors'!E220*'7. Network costs'!$K$309</f>
        <v>12972494.645566845</v>
      </c>
      <c r="F436" s="485">
        <f>'8. Routing factors'!F220*'7. Network costs'!$K$310</f>
        <v>7749098.7477395525</v>
      </c>
      <c r="G436" s="485">
        <f>'8. Routing factors'!G220*'7. Network costs'!$K$311</f>
        <v>15431227.695229618</v>
      </c>
      <c r="H436" s="485">
        <f>'8. Routing factors'!H220*'7. Network costs'!$K$312</f>
        <v>4084741.6817614469</v>
      </c>
      <c r="I436" s="485">
        <f>'8. Routing factors'!I220*'7. Network costs'!$K$313</f>
        <v>15408691.481727296</v>
      </c>
      <c r="J436" s="485">
        <f>'8. Routing factors'!J220*'7. Network costs'!$K$314</f>
        <v>901384.46109702683</v>
      </c>
      <c r="K436" s="485">
        <f>'8. Routing factors'!K220*'7. Network costs'!$K$315</f>
        <v>378103.02234972973</v>
      </c>
      <c r="L436" s="485">
        <f>'8. Routing factors'!L220*'7. Network costs'!$K$316</f>
        <v>39597.044135182063</v>
      </c>
      <c r="M436" s="485">
        <f>'8. Routing factors'!M220*'7. Network costs'!$K$317</f>
        <v>1187911.3240554621</v>
      </c>
      <c r="N436" s="485">
        <f>'8. Routing factors'!N220*'7. Network costs'!$K$318</f>
        <v>0</v>
      </c>
      <c r="O436" s="485">
        <f>'8. Routing factors'!O220*'7. Network costs'!$K$319</f>
        <v>0</v>
      </c>
      <c r="P436" s="485">
        <f>'8. Routing factors'!P220*'7. Network costs'!$K$320</f>
        <v>0</v>
      </c>
      <c r="Q436" s="485">
        <f>'8. Routing factors'!Q220*'7. Network costs'!$K$321</f>
        <v>0</v>
      </c>
      <c r="R436" s="485">
        <f>'8. Routing factors'!R220*'7. Network costs'!$K$322</f>
        <v>211184.23538763775</v>
      </c>
      <c r="S436" s="485">
        <f>'8. Routing factors'!S220*'7. Network costs'!$K$323</f>
        <v>197985.22067591039</v>
      </c>
      <c r="T436" s="485">
        <f>'8. Routing factors'!T220*'7. Network costs'!$K$324</f>
        <v>0</v>
      </c>
      <c r="U436" s="485">
        <f>'8. Routing factors'!U220*'7. Network costs'!$K$325</f>
        <v>886874.65782872122</v>
      </c>
      <c r="V436" s="485">
        <f>'8. Routing factors'!V220*'7. Network costs'!$K$326</f>
        <v>0</v>
      </c>
      <c r="W436" s="485">
        <f>'8. Routing factors'!W220*'7. Network costs'!$K$327</f>
        <v>0</v>
      </c>
      <c r="X436" s="485">
        <f>'8. Routing factors'!X220*'7. Network costs'!$K$328</f>
        <v>0</v>
      </c>
      <c r="Y436" s="485">
        <f>'8. Routing factors'!Y220*'7. Network costs'!$K$329</f>
        <v>0</v>
      </c>
      <c r="Z436" s="485">
        <f>'8. Routing factors'!Z220*'7. Network costs'!$K$330</f>
        <v>0</v>
      </c>
      <c r="AA436" s="485">
        <f>'8. Routing factors'!AA220*'7. Network costs'!$K$331</f>
        <v>0</v>
      </c>
      <c r="AB436" s="485">
        <f>'8. Routing factors'!AB220*'7. Network costs'!$K$332</f>
        <v>1471381.8780674683</v>
      </c>
      <c r="AC436" s="485">
        <f>'8. Routing factors'!AC220*'7. Network costs'!$K$333</f>
        <v>2024476.0827766398</v>
      </c>
      <c r="AD436" s="485">
        <f>'8. Routing factors'!AD220*'7. Network costs'!$K$334</f>
        <v>0</v>
      </c>
      <c r="AE436" s="485">
        <f>'8. Routing factors'!AE220*'7. Network costs'!$K$335</f>
        <v>0</v>
      </c>
      <c r="AF436" s="485">
        <f>'8. Routing factors'!AF220*'7. Network costs'!$K$336</f>
        <v>0</v>
      </c>
      <c r="AG436" s="485">
        <f>'8. Routing factors'!AG220*'7. Network costs'!$K$337</f>
        <v>0</v>
      </c>
      <c r="AH436" s="485">
        <f>'8. Routing factors'!AH220*'7. Network costs'!$K$338</f>
        <v>0</v>
      </c>
      <c r="AI436" s="485">
        <f>'8. Routing factors'!AI220*'7. Network costs'!$K$339</f>
        <v>6457993.9520820267</v>
      </c>
      <c r="AJ436" s="485">
        <f>'8. Routing factors'!AJ220*'7. Network costs'!$K$340</f>
        <v>15591361.383173484</v>
      </c>
      <c r="AK436" s="485">
        <f>'8. Routing factors'!AK220*'7. Network costs'!$K$341</f>
        <v>6185266.4828513777</v>
      </c>
      <c r="AL436" s="485">
        <f>'8. Routing factors'!AL220*'7. Network costs'!$K$342</f>
        <v>1821220.4819566831</v>
      </c>
      <c r="AM436" s="485">
        <f>'8. Routing factors'!AM220*'7. Network costs'!$K$343</f>
        <v>2445703.5697758025</v>
      </c>
      <c r="AN436" s="485">
        <f>'8. Routing factors'!AN220*'7. Network costs'!$K$344</f>
        <v>2103.6666895221447</v>
      </c>
      <c r="AO436" s="485">
        <f>'8. Routing factors'!AO220*'7. Network costs'!$K$345</f>
        <v>1028.459270433048</v>
      </c>
      <c r="AP436" s="485">
        <f>'8. Routing factors'!AP220*'7. Network costs'!$K$346</f>
        <v>0</v>
      </c>
      <c r="AQ436" s="485">
        <f>'8. Routing factors'!AQ220*'7. Network costs'!$K$347</f>
        <v>0</v>
      </c>
      <c r="AR436" s="485">
        <f>'8. Routing factors'!AR220*'7. Network costs'!$K$348</f>
        <v>5142.2963521652418</v>
      </c>
      <c r="AS436" s="485">
        <f>'8. Routing factors'!AS220*'7. Network costs'!$K$349</f>
        <v>0</v>
      </c>
      <c r="AT436" s="485">
        <f>'8. Routing factors'!AT220*'7. Network costs'!$K$350</f>
        <v>5758.7282300806264</v>
      </c>
      <c r="AU436" s="485">
        <f>'8. Routing factors'!AU220*'7. Network costs'!$K$351</f>
        <v>0</v>
      </c>
      <c r="AV436" s="485">
        <f>'8. Routing factors'!AV220*'7. Network costs'!$K$352</f>
        <v>0</v>
      </c>
      <c r="AW436" s="485">
        <f>'8. Routing factors'!AW220*'7. Network costs'!$K$353</f>
        <v>0</v>
      </c>
      <c r="AX436" s="485">
        <f>'8. Routing factors'!AX220*'7. Network costs'!$K$354</f>
        <v>0</v>
      </c>
      <c r="AY436" s="485">
        <f>'8. Routing factors'!AY220*'7. Network costs'!$K$355</f>
        <v>0</v>
      </c>
      <c r="AZ436" s="485">
        <f>'8. Routing factors'!AZ220*'7. Network costs'!$K$356</f>
        <v>0</v>
      </c>
      <c r="BA436" s="485">
        <f>'8. Routing factors'!BA220*'7. Network costs'!$K$357</f>
        <v>0</v>
      </c>
      <c r="BB436" s="485">
        <f>'8. Routing factors'!BB220*'7. Network costs'!$K$358</f>
        <v>0</v>
      </c>
      <c r="BC436" s="485">
        <f>'8. Routing factors'!BC220*'7. Network costs'!$K$359</f>
        <v>0</v>
      </c>
      <c r="BD436" s="485">
        <f>'8. Routing factors'!BD220*'7. Network costs'!$K$360</f>
        <v>0</v>
      </c>
      <c r="BE436" s="485">
        <f>'8. Routing factors'!BE220*'7. Network costs'!$K$361</f>
        <v>0</v>
      </c>
      <c r="BF436" s="485">
        <f>'8. Routing factors'!BF220*'7. Network costs'!$K$362</f>
        <v>0</v>
      </c>
      <c r="BG436" s="485">
        <f>'8. Routing factors'!BG220*'7. Network costs'!$K$363</f>
        <v>0</v>
      </c>
      <c r="BH436" s="245"/>
      <c r="BI436" s="351">
        <f>SUM(E436:BG436)</f>
        <v>95460731.19878009</v>
      </c>
      <c r="BJ436" s="486">
        <f>'2. Traffic'!K207</f>
        <v>5520.4040159999995</v>
      </c>
      <c r="BK436" s="487">
        <f>IF(BI436=0,"",BI436/BJ436/1000000)</f>
        <v>1.7292345075125403E-2</v>
      </c>
    </row>
    <row r="437" spans="3:63">
      <c r="C437" s="256" t="str">
        <f t="shared" si="73"/>
        <v>S02</v>
      </c>
      <c r="D437" s="256" t="str">
        <f t="shared" si="73"/>
        <v>Изходящи повиквания към фиксирана линия (Outgoing Calls to Fixed Line)</v>
      </c>
      <c r="E437" s="485">
        <f>'8. Routing factors'!E221*'7. Network costs'!$K$309</f>
        <v>104268.82855731872</v>
      </c>
      <c r="F437" s="485">
        <f>'8. Routing factors'!F221*'7. Network costs'!$K$310</f>
        <v>62284.816519689746</v>
      </c>
      <c r="G437" s="485">
        <f>'8. Routing factors'!G221*'7. Network costs'!$K$311</f>
        <v>124031.35086532455</v>
      </c>
      <c r="H437" s="485">
        <f>'8. Routing factors'!H221*'7. Network costs'!$K$312</f>
        <v>32831.867867609166</v>
      </c>
      <c r="I437" s="485">
        <f>'8. Routing factors'!I221*'7. Network costs'!$K$313</f>
        <v>123850.21187500647</v>
      </c>
      <c r="J437" s="485">
        <f>'8. Routing factors'!J221*'7. Network costs'!$K$314</f>
        <v>7245.0445659251382</v>
      </c>
      <c r="K437" s="485">
        <f>'8. Routing factors'!K221*'7. Network costs'!$K$315</f>
        <v>4558.609614981885</v>
      </c>
      <c r="L437" s="485">
        <f>'8. Routing factors'!L221*'7. Network costs'!$K$316</f>
        <v>636.53715327896714</v>
      </c>
      <c r="M437" s="485">
        <f>'8. Routing factors'!M221*'7. Network costs'!$K$317</f>
        <v>19096.114598369018</v>
      </c>
      <c r="N437" s="485">
        <f>'8. Routing factors'!N221*'7. Network costs'!$K$318</f>
        <v>0</v>
      </c>
      <c r="O437" s="485">
        <f>'8. Routing factors'!O221*'7. Network costs'!$K$319</f>
        <v>0</v>
      </c>
      <c r="P437" s="485">
        <f>'8. Routing factors'!P221*'7. Network costs'!$K$320</f>
        <v>0</v>
      </c>
      <c r="Q437" s="485">
        <f>'8. Routing factors'!Q221*'7. Network costs'!$K$321</f>
        <v>0</v>
      </c>
      <c r="R437" s="485">
        <f>'8. Routing factors'!R221*'7. Network costs'!$K$322</f>
        <v>3394.8648174878263</v>
      </c>
      <c r="S437" s="485">
        <f>'8. Routing factors'!S221*'7. Network costs'!$K$323</f>
        <v>3182.6857663948367</v>
      </c>
      <c r="T437" s="485">
        <f>'8. Routing factors'!T221*'7. Network costs'!$K$324</f>
        <v>0</v>
      </c>
      <c r="U437" s="485">
        <f>'8. Routing factors'!U221*'7. Network costs'!$K$325</f>
        <v>14256.838669125993</v>
      </c>
      <c r="V437" s="485">
        <f>'8. Routing factors'!V221*'7. Network costs'!$K$326</f>
        <v>0</v>
      </c>
      <c r="W437" s="485">
        <f>'8. Routing factors'!W221*'7. Network costs'!$K$327</f>
        <v>25136.037510803788</v>
      </c>
      <c r="X437" s="485">
        <f>'8. Routing factors'!X221*'7. Network costs'!$K$328</f>
        <v>0</v>
      </c>
      <c r="Y437" s="485">
        <f>'8. Routing factors'!Y221*'7. Network costs'!$K$329</f>
        <v>0</v>
      </c>
      <c r="Z437" s="485">
        <f>'8. Routing factors'!Z221*'7. Network costs'!$K$330</f>
        <v>0</v>
      </c>
      <c r="AA437" s="485">
        <f>'8. Routing factors'!AA221*'7. Network costs'!$K$331</f>
        <v>0</v>
      </c>
      <c r="AB437" s="485">
        <f>'8. Routing factors'!AB221*'7. Network costs'!$K$332</f>
        <v>11826.504383179008</v>
      </c>
      <c r="AC437" s="485">
        <f>'8. Routing factors'!AC221*'7. Network costs'!$K$333</f>
        <v>16272.101500968158</v>
      </c>
      <c r="AD437" s="485">
        <f>'8. Routing factors'!AD221*'7. Network costs'!$K$334</f>
        <v>0</v>
      </c>
      <c r="AE437" s="485">
        <f>'8. Routing factors'!AE221*'7. Network costs'!$K$335</f>
        <v>0</v>
      </c>
      <c r="AF437" s="485">
        <f>'8. Routing factors'!AF221*'7. Network costs'!$K$336</f>
        <v>0</v>
      </c>
      <c r="AG437" s="485">
        <f>'8. Routing factors'!AG221*'7. Network costs'!$K$337</f>
        <v>0</v>
      </c>
      <c r="AH437" s="485">
        <f>'8. Routing factors'!AH221*'7. Network costs'!$K$338</f>
        <v>0</v>
      </c>
      <c r="AI437" s="485">
        <f>'8. Routing factors'!AI221*'7. Network costs'!$K$339</f>
        <v>51907.32257838743</v>
      </c>
      <c r="AJ437" s="485">
        <f>'8. Routing factors'!AJ221*'7. Network costs'!$K$340</f>
        <v>125318.45504309935</v>
      </c>
      <c r="AK437" s="485">
        <f>'8. Routing factors'!AK221*'7. Network costs'!$K$341</f>
        <v>49715.225028221939</v>
      </c>
      <c r="AL437" s="485">
        <f>'8. Routing factors'!AL221*'7. Network costs'!$K$342</f>
        <v>14638.39696115142</v>
      </c>
      <c r="AM437" s="485">
        <f>'8. Routing factors'!AM221*'7. Network costs'!$K$343</f>
        <v>19657.79545001559</v>
      </c>
      <c r="AN437" s="485">
        <f>'8. Routing factors'!AN221*'7. Network costs'!$K$344</f>
        <v>33.817221341692402</v>
      </c>
      <c r="AO437" s="485">
        <f>'8. Routing factors'!AO221*'7. Network costs'!$K$345</f>
        <v>16.532863767049612</v>
      </c>
      <c r="AP437" s="485">
        <f>'8. Routing factors'!AP221*'7. Network costs'!$K$346</f>
        <v>0</v>
      </c>
      <c r="AQ437" s="485">
        <f>'8. Routing factors'!AQ221*'7. Network costs'!$K$347</f>
        <v>0</v>
      </c>
      <c r="AR437" s="485">
        <f>'8. Routing factors'!AR221*'7. Network costs'!$K$348</f>
        <v>82.664318835248082</v>
      </c>
      <c r="AS437" s="485">
        <f>'8. Routing factors'!AS221*'7. Network costs'!$K$349</f>
        <v>0</v>
      </c>
      <c r="AT437" s="485">
        <f>'8. Routing factors'!AT221*'7. Network costs'!$K$350</f>
        <v>92.57368963118671</v>
      </c>
      <c r="AU437" s="485">
        <f>'8. Routing factors'!AU221*'7. Network costs'!$K$351</f>
        <v>0</v>
      </c>
      <c r="AV437" s="485">
        <f>'8. Routing factors'!AV221*'7. Network costs'!$K$352</f>
        <v>652.86163057231784</v>
      </c>
      <c r="AW437" s="485">
        <f>'8. Routing factors'!AW221*'7. Network costs'!$K$353</f>
        <v>0</v>
      </c>
      <c r="AX437" s="485">
        <f>'8. Routing factors'!AX221*'7. Network costs'!$K$354</f>
        <v>0</v>
      </c>
      <c r="AY437" s="485">
        <f>'8. Routing factors'!AY221*'7. Network costs'!$K$355</f>
        <v>0</v>
      </c>
      <c r="AZ437" s="485">
        <f>'8. Routing factors'!AZ221*'7. Network costs'!$K$356</f>
        <v>0</v>
      </c>
      <c r="BA437" s="485">
        <f>'8. Routing factors'!BA221*'7. Network costs'!$K$357</f>
        <v>0</v>
      </c>
      <c r="BB437" s="485">
        <f>'8. Routing factors'!BB221*'7. Network costs'!$K$358</f>
        <v>0</v>
      </c>
      <c r="BC437" s="485">
        <f>'8. Routing factors'!BC221*'7. Network costs'!$K$359</f>
        <v>0</v>
      </c>
      <c r="BD437" s="485">
        <f>'8. Routing factors'!BD221*'7. Network costs'!$K$360</f>
        <v>0</v>
      </c>
      <c r="BE437" s="485">
        <f>'8. Routing factors'!BE221*'7. Network costs'!$K$361</f>
        <v>0</v>
      </c>
      <c r="BF437" s="485">
        <f>'8. Routing factors'!BF221*'7. Network costs'!$K$362</f>
        <v>0</v>
      </c>
      <c r="BG437" s="485">
        <f>'8. Routing factors'!BG221*'7. Network costs'!$K$363</f>
        <v>0</v>
      </c>
      <c r="BH437" s="245"/>
      <c r="BI437" s="351">
        <f t="shared" ref="BI437:BI465" si="74">SUM(E437:BG437)</f>
        <v>814988.05905048631</v>
      </c>
      <c r="BJ437" s="486">
        <f>'2. Traffic'!K208</f>
        <v>110.40808032000001</v>
      </c>
      <c r="BK437" s="487">
        <f t="shared" ref="BK437:BK465" si="75">IF(BI437=0,"",BI437/BJ437/1000000)</f>
        <v>7.3815979472550827E-3</v>
      </c>
    </row>
    <row r="438" spans="3:63">
      <c r="C438" s="256" t="str">
        <f t="shared" si="73"/>
        <v>S03</v>
      </c>
      <c r="D438" s="256" t="str">
        <f t="shared" si="73"/>
        <v>Изходящи повиквания към други мобилни мрежи (Outgoing Calls to Other Mobile)</v>
      </c>
      <c r="E438" s="485">
        <f>'8. Routing factors'!E222*'7. Network costs'!$K$309</f>
        <v>1074692.7717535221</v>
      </c>
      <c r="F438" s="485">
        <f>'8. Routing factors'!F222*'7. Network costs'!$K$310</f>
        <v>641965.99338323122</v>
      </c>
      <c r="G438" s="485">
        <f>'8. Routing factors'!G222*'7. Network costs'!$K$311</f>
        <v>1278383.9436012646</v>
      </c>
      <c r="H438" s="485">
        <f>'8. Routing factors'!H222*'7. Network costs'!$K$312</f>
        <v>338396.15893536067</v>
      </c>
      <c r="I438" s="485">
        <f>'8. Routing factors'!I222*'7. Network costs'!$K$313</f>
        <v>1276516.9545282018</v>
      </c>
      <c r="J438" s="485">
        <f>'8. Routing factors'!J222*'7. Network costs'!$K$314</f>
        <v>74674.25436502001</v>
      </c>
      <c r="K438" s="485">
        <f>'8. Routing factors'!K222*'7. Network costs'!$K$315</f>
        <v>46985.32505113932</v>
      </c>
      <c r="L438" s="485">
        <f>'8. Routing factors'!L222*'7. Network costs'!$K$316</f>
        <v>6560.7515404799615</v>
      </c>
      <c r="M438" s="485">
        <f>'8. Routing factors'!M222*'7. Network costs'!$K$317</f>
        <v>196822.54621439887</v>
      </c>
      <c r="N438" s="485">
        <f>'8. Routing factors'!N222*'7. Network costs'!$K$318</f>
        <v>0</v>
      </c>
      <c r="O438" s="485">
        <f>'8. Routing factors'!O222*'7. Network costs'!$K$319</f>
        <v>0</v>
      </c>
      <c r="P438" s="485">
        <f>'8. Routing factors'!P222*'7. Network costs'!$K$320</f>
        <v>0</v>
      </c>
      <c r="Q438" s="485">
        <f>'8. Routing factors'!Q222*'7. Network costs'!$K$321</f>
        <v>0</v>
      </c>
      <c r="R438" s="485">
        <f>'8. Routing factors'!R222*'7. Network costs'!$K$322</f>
        <v>34990.674882559804</v>
      </c>
      <c r="S438" s="485">
        <f>'8. Routing factors'!S222*'7. Network costs'!$K$323</f>
        <v>32803.757702399816</v>
      </c>
      <c r="T438" s="485">
        <f>'8. Routing factors'!T222*'7. Network costs'!$K$324</f>
        <v>0</v>
      </c>
      <c r="U438" s="485">
        <f>'8. Routing factors'!U222*'7. Network costs'!$K$325</f>
        <v>146944.40973165</v>
      </c>
      <c r="V438" s="485">
        <f>'8. Routing factors'!V222*'7. Network costs'!$K$326</f>
        <v>0</v>
      </c>
      <c r="W438" s="485">
        <f>'8. Routing factors'!W222*'7. Network costs'!$K$327</f>
        <v>259075.68155459178</v>
      </c>
      <c r="X438" s="485">
        <f>'8. Routing factors'!X222*'7. Network costs'!$K$328</f>
        <v>0</v>
      </c>
      <c r="Y438" s="485">
        <f>'8. Routing factors'!Y222*'7. Network costs'!$K$329</f>
        <v>0</v>
      </c>
      <c r="Z438" s="485">
        <f>'8. Routing factors'!Z222*'7. Network costs'!$K$330</f>
        <v>0</v>
      </c>
      <c r="AA438" s="485">
        <f>'8. Routing factors'!AA222*'7. Network costs'!$K$331</f>
        <v>0</v>
      </c>
      <c r="AB438" s="485">
        <f>'8. Routing factors'!AB222*'7. Network costs'!$K$332</f>
        <v>121895.09512641121</v>
      </c>
      <c r="AC438" s="485">
        <f>'8. Routing factors'!AC222*'7. Network costs'!$K$333</f>
        <v>167715.606920019</v>
      </c>
      <c r="AD438" s="485">
        <f>'8. Routing factors'!AD222*'7. Network costs'!$K$334</f>
        <v>0</v>
      </c>
      <c r="AE438" s="485">
        <f>'8. Routing factors'!AE222*'7. Network costs'!$K$335</f>
        <v>0</v>
      </c>
      <c r="AF438" s="485">
        <f>'8. Routing factors'!AF222*'7. Network costs'!$K$336</f>
        <v>0</v>
      </c>
      <c r="AG438" s="485">
        <f>'8. Routing factors'!AG222*'7. Network costs'!$K$337</f>
        <v>0</v>
      </c>
      <c r="AH438" s="485">
        <f>'8. Routing factors'!AH222*'7. Network costs'!$K$338</f>
        <v>0</v>
      </c>
      <c r="AI438" s="485">
        <f>'8. Routing factors'!AI222*'7. Network costs'!$K$339</f>
        <v>535005.76488596038</v>
      </c>
      <c r="AJ438" s="485">
        <f>'8. Routing factors'!AJ222*'7. Network costs'!$K$340</f>
        <v>1291650.0517515824</v>
      </c>
      <c r="AK438" s="485">
        <f>'8. Routing factors'!AK222*'7. Network costs'!$K$341</f>
        <v>512411.94250647136</v>
      </c>
      <c r="AL438" s="485">
        <f>'8. Routing factors'!AL222*'7. Network costs'!$K$342</f>
        <v>150877.10892963636</v>
      </c>
      <c r="AM438" s="485">
        <f>'8. Routing factors'!AM222*'7. Network costs'!$K$343</f>
        <v>202611.75819317452</v>
      </c>
      <c r="AN438" s="485">
        <f>'8. Routing factors'!AN222*'7. Network costs'!$K$344</f>
        <v>348.55214007441549</v>
      </c>
      <c r="AO438" s="485">
        <f>'8. Routing factors'!AO222*'7. Network costs'!$K$345</f>
        <v>170.40326848082526</v>
      </c>
      <c r="AP438" s="485">
        <f>'8. Routing factors'!AP222*'7. Network costs'!$K$346</f>
        <v>0</v>
      </c>
      <c r="AQ438" s="485">
        <f>'8. Routing factors'!AQ222*'7. Network costs'!$K$347</f>
        <v>0</v>
      </c>
      <c r="AR438" s="485">
        <f>'8. Routing factors'!AR222*'7. Network costs'!$K$348</f>
        <v>852.01634240412659</v>
      </c>
      <c r="AS438" s="485">
        <f>'8. Routing factors'!AS222*'7. Network costs'!$K$349</f>
        <v>0</v>
      </c>
      <c r="AT438" s="485">
        <f>'8. Routing factors'!AT222*'7. Network costs'!$K$350</f>
        <v>954.15165277798826</v>
      </c>
      <c r="AU438" s="485">
        <f>'8. Routing factors'!AU222*'7. Network costs'!$K$351</f>
        <v>0</v>
      </c>
      <c r="AV438" s="485">
        <f>'8. Routing factors'!AV222*'7. Network costs'!$K$352</f>
        <v>6729.0069816559826</v>
      </c>
      <c r="AW438" s="485">
        <f>'8. Routing factors'!AW222*'7. Network costs'!$K$353</f>
        <v>0</v>
      </c>
      <c r="AX438" s="485">
        <f>'8. Routing factors'!AX222*'7. Network costs'!$K$354</f>
        <v>0</v>
      </c>
      <c r="AY438" s="485">
        <f>'8. Routing factors'!AY222*'7. Network costs'!$K$355</f>
        <v>0</v>
      </c>
      <c r="AZ438" s="485">
        <f>'8. Routing factors'!AZ222*'7. Network costs'!$K$356</f>
        <v>0</v>
      </c>
      <c r="BA438" s="485">
        <f>'8. Routing factors'!BA222*'7. Network costs'!$K$357</f>
        <v>0</v>
      </c>
      <c r="BB438" s="485">
        <f>'8. Routing factors'!BB222*'7. Network costs'!$K$358</f>
        <v>0</v>
      </c>
      <c r="BC438" s="485">
        <f>'8. Routing factors'!BC222*'7. Network costs'!$K$359</f>
        <v>0</v>
      </c>
      <c r="BD438" s="485">
        <f>'8. Routing factors'!BD222*'7. Network costs'!$K$360</f>
        <v>0</v>
      </c>
      <c r="BE438" s="485">
        <f>'8. Routing factors'!BE222*'7. Network costs'!$K$361</f>
        <v>0</v>
      </c>
      <c r="BF438" s="485">
        <f>'8. Routing factors'!BF222*'7. Network costs'!$K$362</f>
        <v>0</v>
      </c>
      <c r="BG438" s="485">
        <f>'8. Routing factors'!BG222*'7. Network costs'!$K$363</f>
        <v>0</v>
      </c>
      <c r="BH438" s="245"/>
      <c r="BI438" s="351">
        <f t="shared" si="74"/>
        <v>8400034.6819424666</v>
      </c>
      <c r="BJ438" s="486">
        <f>'2. Traffic'!K209</f>
        <v>1104.0808032</v>
      </c>
      <c r="BK438" s="487">
        <f t="shared" si="75"/>
        <v>7.6081702150751305E-3</v>
      </c>
    </row>
    <row r="439" spans="3:63">
      <c r="C439" s="256" t="str">
        <f t="shared" si="73"/>
        <v>S04</v>
      </c>
      <c r="D439" s="256" t="str">
        <f t="shared" si="73"/>
        <v>Изходящи международни повиквания (Outgoing Calls to International)</v>
      </c>
      <c r="E439" s="485">
        <f>'8. Routing factors'!E223*'7. Network costs'!$K$309</f>
        <v>51967.123678665244</v>
      </c>
      <c r="F439" s="485">
        <f>'8. Routing factors'!F223*'7. Network costs'!$K$310</f>
        <v>31042.477489831719</v>
      </c>
      <c r="G439" s="485">
        <f>'8. Routing factors'!G223*'7. Network costs'!$K$311</f>
        <v>61816.677521288082</v>
      </c>
      <c r="H439" s="485">
        <f>'8. Routing factors'!H223*'7. Network costs'!$K$312</f>
        <v>16363.257952396771</v>
      </c>
      <c r="I439" s="485">
        <f>'8. Routing factors'!I223*'7. Network costs'!$K$313</f>
        <v>61726.398648463561</v>
      </c>
      <c r="J439" s="485">
        <f>'8. Routing factors'!J223*'7. Network costs'!$K$314</f>
        <v>3610.8982159313427</v>
      </c>
      <c r="K439" s="485">
        <f>'8. Routing factors'!K223*'7. Network costs'!$K$315</f>
        <v>2271.9909002745585</v>
      </c>
      <c r="L439" s="485">
        <f>'8. Routing factors'!L223*'7. Network costs'!$K$316</f>
        <v>317.24730610480935</v>
      </c>
      <c r="M439" s="485">
        <f>'8. Routing factors'!M223*'7. Network costs'!$K$317</f>
        <v>9517.419183144284</v>
      </c>
      <c r="N439" s="485">
        <f>'8. Routing factors'!N223*'7. Network costs'!$K$318</f>
        <v>0</v>
      </c>
      <c r="O439" s="485">
        <f>'8. Routing factors'!O223*'7. Network costs'!$K$319</f>
        <v>0</v>
      </c>
      <c r="P439" s="485">
        <f>'8. Routing factors'!P223*'7. Network costs'!$K$320</f>
        <v>0</v>
      </c>
      <c r="Q439" s="485">
        <f>'8. Routing factors'!Q223*'7. Network costs'!$K$321</f>
        <v>0</v>
      </c>
      <c r="R439" s="485">
        <f>'8. Routing factors'!R223*'7. Network costs'!$K$322</f>
        <v>1691.985632558984</v>
      </c>
      <c r="S439" s="485">
        <f>'8. Routing factors'!S223*'7. Network costs'!$K$323</f>
        <v>1586.2365305240473</v>
      </c>
      <c r="T439" s="485">
        <f>'8. Routing factors'!T223*'7. Network costs'!$K$324</f>
        <v>0</v>
      </c>
      <c r="U439" s="485">
        <f>'8. Routing factors'!U223*'7. Network costs'!$K$325</f>
        <v>7105.5454313267446</v>
      </c>
      <c r="V439" s="485">
        <f>'8. Routing factors'!V223*'7. Network costs'!$K$326</f>
        <v>0</v>
      </c>
      <c r="W439" s="485">
        <f>'8. Routing factors'!W223*'7. Network costs'!$K$327</f>
        <v>0</v>
      </c>
      <c r="X439" s="485">
        <f>'8. Routing factors'!X223*'7. Network costs'!$K$328</f>
        <v>6736.0436737560312</v>
      </c>
      <c r="Y439" s="485">
        <f>'8. Routing factors'!Y223*'7. Network costs'!$K$329</f>
        <v>0</v>
      </c>
      <c r="Z439" s="485">
        <f>'8. Routing factors'!Z223*'7. Network costs'!$K$330</f>
        <v>0</v>
      </c>
      <c r="AA439" s="485">
        <f>'8. Routing factors'!AA223*'7. Network costs'!$K$331</f>
        <v>0</v>
      </c>
      <c r="AB439" s="485">
        <f>'8. Routing factors'!AB223*'7. Network costs'!$K$332</f>
        <v>5894.277556106691</v>
      </c>
      <c r="AC439" s="485">
        <f>'8. Routing factors'!AC223*'7. Network costs'!$K$333</f>
        <v>8109.9435268686748</v>
      </c>
      <c r="AD439" s="485">
        <f>'8. Routing factors'!AD223*'7. Network costs'!$K$334</f>
        <v>0</v>
      </c>
      <c r="AE439" s="485">
        <f>'8. Routing factors'!AE223*'7. Network costs'!$K$335</f>
        <v>0</v>
      </c>
      <c r="AF439" s="485">
        <f>'8. Routing factors'!AF223*'7. Network costs'!$K$336</f>
        <v>0</v>
      </c>
      <c r="AG439" s="485">
        <f>'8. Routing factors'!AG223*'7. Network costs'!$K$337</f>
        <v>0</v>
      </c>
      <c r="AH439" s="485">
        <f>'8. Routing factors'!AH223*'7. Network costs'!$K$338</f>
        <v>0</v>
      </c>
      <c r="AI439" s="485">
        <f>'8. Routing factors'!AI223*'7. Network costs'!$K$339</f>
        <v>25870.380338804473</v>
      </c>
      <c r="AJ439" s="485">
        <f>'8. Routing factors'!AJ223*'7. Network costs'!$K$340</f>
        <v>62458.164559353158</v>
      </c>
      <c r="AK439" s="485">
        <f>'8. Routing factors'!AK223*'7. Network costs'!$K$341</f>
        <v>24777.848600591587</v>
      </c>
      <c r="AL439" s="485">
        <f>'8. Routing factors'!AL223*'7. Network costs'!$K$342</f>
        <v>7295.7123990260652</v>
      </c>
      <c r="AM439" s="485">
        <f>'8. Routing factors'!AM223*'7. Network costs'!$K$343</f>
        <v>9797.3584390975593</v>
      </c>
      <c r="AN439" s="485">
        <f>'8. Routing factors'!AN223*'7. Network costs'!$K$344</f>
        <v>16.85435377234009</v>
      </c>
      <c r="AO439" s="485">
        <f>'8. Routing factors'!AO223*'7. Network costs'!$K$345</f>
        <v>8.2399062886995953</v>
      </c>
      <c r="AP439" s="485">
        <f>'8. Routing factors'!AP223*'7. Network costs'!$K$346</f>
        <v>0</v>
      </c>
      <c r="AQ439" s="485">
        <f>'8. Routing factors'!AQ223*'7. Network costs'!$K$347</f>
        <v>0</v>
      </c>
      <c r="AR439" s="485">
        <f>'8. Routing factors'!AR223*'7. Network costs'!$K$348</f>
        <v>41.199531443497989</v>
      </c>
      <c r="AS439" s="485">
        <f>'8. Routing factors'!AS223*'7. Network costs'!$K$349</f>
        <v>0</v>
      </c>
      <c r="AT439" s="485">
        <f>'8. Routing factors'!AT223*'7. Network costs'!$K$350</f>
        <v>46.138318086211747</v>
      </c>
      <c r="AU439" s="485">
        <f>'8. Routing factors'!AU223*'7. Network costs'!$K$351</f>
        <v>0</v>
      </c>
      <c r="AV439" s="485">
        <f>'8. Routing factors'!AV223*'7. Network costs'!$K$352</f>
        <v>0</v>
      </c>
      <c r="AW439" s="485">
        <f>'8. Routing factors'!AW223*'7. Network costs'!$K$353</f>
        <v>437.39038567281324</v>
      </c>
      <c r="AX439" s="485">
        <f>'8. Routing factors'!AX223*'7. Network costs'!$K$354</f>
        <v>0</v>
      </c>
      <c r="AY439" s="485">
        <f>'8. Routing factors'!AY223*'7. Network costs'!$K$355</f>
        <v>0</v>
      </c>
      <c r="AZ439" s="485">
        <f>'8. Routing factors'!AZ223*'7. Network costs'!$K$356</f>
        <v>0</v>
      </c>
      <c r="BA439" s="485">
        <f>'8. Routing factors'!BA223*'7. Network costs'!$K$357</f>
        <v>0</v>
      </c>
      <c r="BB439" s="485">
        <f>'8. Routing factors'!BB223*'7. Network costs'!$K$358</f>
        <v>0</v>
      </c>
      <c r="BC439" s="485">
        <f>'8. Routing factors'!BC223*'7. Network costs'!$K$359</f>
        <v>0</v>
      </c>
      <c r="BD439" s="485">
        <f>'8. Routing factors'!BD223*'7. Network costs'!$K$360</f>
        <v>0</v>
      </c>
      <c r="BE439" s="485">
        <f>'8. Routing factors'!BE223*'7. Network costs'!$K$361</f>
        <v>0</v>
      </c>
      <c r="BF439" s="485">
        <f>'8. Routing factors'!BF223*'7. Network costs'!$K$362</f>
        <v>0</v>
      </c>
      <c r="BG439" s="485">
        <f>'8. Routing factors'!BG223*'7. Network costs'!$K$363</f>
        <v>0</v>
      </c>
      <c r="BH439" s="245"/>
      <c r="BI439" s="351">
        <f t="shared" si="74"/>
        <v>400506.81007937796</v>
      </c>
      <c r="BJ439" s="486">
        <f>'2. Traffic'!K210</f>
        <v>55.204040160000005</v>
      </c>
      <c r="BK439" s="487">
        <f t="shared" si="75"/>
        <v>7.2550271487118265E-3</v>
      </c>
    </row>
    <row r="440" spans="3:63">
      <c r="C440" s="256" t="str">
        <f t="shared" si="73"/>
        <v>S05</v>
      </c>
      <c r="D440" s="256" t="str">
        <f t="shared" si="73"/>
        <v>Входящи повиквания от фиксирана линия (Incoming calls from fixed)</v>
      </c>
      <c r="E440" s="485">
        <f>'8. Routing factors'!E224*'7. Network costs'!$K$309</f>
        <v>52436.876805176762</v>
      </c>
      <c r="F440" s="485">
        <f>'8. Routing factors'!F224*'7. Network costs'!$K$310</f>
        <v>31323.083762091093</v>
      </c>
      <c r="G440" s="485">
        <f>'8. Routing factors'!G224*'7. Network costs'!$K$311</f>
        <v>62375.464990760847</v>
      </c>
      <c r="H440" s="485">
        <f>'8. Routing factors'!H224*'7. Network costs'!$K$312</f>
        <v>16511.172461396403</v>
      </c>
      <c r="I440" s="485">
        <f>'8. Routing factors'!I224*'7. Network costs'!$K$313</f>
        <v>62284.370048472301</v>
      </c>
      <c r="J440" s="485">
        <f>'8. Routing factors'!J224*'7. Network costs'!$K$314</f>
        <v>3643.5386740974932</v>
      </c>
      <c r="K440" s="485">
        <f>'8. Routing factors'!K224*'7. Network costs'!$K$315</f>
        <v>2292.5284007798609</v>
      </c>
      <c r="L440" s="485">
        <f>'8. Routing factors'!L224*'7. Network costs'!$K$316</f>
        <v>320.11504061406555</v>
      </c>
      <c r="M440" s="485">
        <f>'8. Routing factors'!M224*'7. Network costs'!$K$317</f>
        <v>9603.4512184219693</v>
      </c>
      <c r="N440" s="485">
        <f>'8. Routing factors'!N224*'7. Network costs'!$K$318</f>
        <v>0</v>
      </c>
      <c r="O440" s="485">
        <f>'8. Routing factors'!O224*'7. Network costs'!$K$319</f>
        <v>0</v>
      </c>
      <c r="P440" s="485">
        <f>'8. Routing factors'!P224*'7. Network costs'!$K$320</f>
        <v>0</v>
      </c>
      <c r="Q440" s="485">
        <f>'8. Routing factors'!Q224*'7. Network costs'!$K$321</f>
        <v>0</v>
      </c>
      <c r="R440" s="485">
        <f>'8. Routing factors'!R224*'7. Network costs'!$K$322</f>
        <v>1707.2802166083502</v>
      </c>
      <c r="S440" s="485">
        <f>'8. Routing factors'!S224*'7. Network costs'!$K$323</f>
        <v>1600.5752030703284</v>
      </c>
      <c r="T440" s="485">
        <f>'8. Routing factors'!T224*'7. Network costs'!$K$324</f>
        <v>0</v>
      </c>
      <c r="U440" s="485">
        <f>'8. Routing factors'!U224*'7. Network costs'!$K$325</f>
        <v>0</v>
      </c>
      <c r="V440" s="485">
        <f>'8. Routing factors'!V224*'7. Network costs'!$K$326</f>
        <v>19139.366017129141</v>
      </c>
      <c r="W440" s="485">
        <f>'8. Routing factors'!W224*'7. Network costs'!$K$327</f>
        <v>12640.933254560909</v>
      </c>
      <c r="X440" s="485">
        <f>'8. Routing factors'!X224*'7. Network costs'!$K$328</f>
        <v>0</v>
      </c>
      <c r="Y440" s="485">
        <f>'8. Routing factors'!Y224*'7. Network costs'!$K$329</f>
        <v>0</v>
      </c>
      <c r="Z440" s="485">
        <f>'8. Routing factors'!Z224*'7. Network costs'!$K$330</f>
        <v>0</v>
      </c>
      <c r="AA440" s="485">
        <f>'8. Routing factors'!AA224*'7. Network costs'!$K$331</f>
        <v>0</v>
      </c>
      <c r="AB440" s="485">
        <f>'8. Routing factors'!AB224*'7. Network costs'!$K$332</f>
        <v>5947.5584597724173</v>
      </c>
      <c r="AC440" s="485">
        <f>'8. Routing factors'!AC224*'7. Network costs'!$K$333</f>
        <v>8183.2527858366202</v>
      </c>
      <c r="AD440" s="485">
        <f>'8. Routing factors'!AD224*'7. Network costs'!$K$334</f>
        <v>0</v>
      </c>
      <c r="AE440" s="485">
        <f>'8. Routing factors'!AE224*'7. Network costs'!$K$335</f>
        <v>0</v>
      </c>
      <c r="AF440" s="485">
        <f>'8. Routing factors'!AF224*'7. Network costs'!$K$336</f>
        <v>0</v>
      </c>
      <c r="AG440" s="485">
        <f>'8. Routing factors'!AG224*'7. Network costs'!$K$337</f>
        <v>0</v>
      </c>
      <c r="AH440" s="485">
        <f>'8. Routing factors'!AH224*'7. Network costs'!$K$338</f>
        <v>0</v>
      </c>
      <c r="AI440" s="485">
        <f>'8. Routing factors'!AI224*'7. Network costs'!$K$339</f>
        <v>26104.233805918429</v>
      </c>
      <c r="AJ440" s="485">
        <f>'8. Routing factors'!AJ224*'7. Network costs'!$K$340</f>
        <v>63022.750705381724</v>
      </c>
      <c r="AK440" s="485">
        <f>'8. Routing factors'!AK224*'7. Network costs'!$K$341</f>
        <v>25001.826204592315</v>
      </c>
      <c r="AL440" s="485">
        <f>'8. Routing factors'!AL224*'7. Network costs'!$K$342</f>
        <v>7361.6614734979021</v>
      </c>
      <c r="AM440" s="485">
        <f>'8. Routing factors'!AM224*'7. Network costs'!$K$343</f>
        <v>9885.9209654128172</v>
      </c>
      <c r="AN440" s="485">
        <f>'8. Routing factors'!AN224*'7. Network costs'!$K$344</f>
        <v>17.00670750715221</v>
      </c>
      <c r="AO440" s="485">
        <f>'8. Routing factors'!AO224*'7. Network costs'!$K$345</f>
        <v>8.3143903368299661</v>
      </c>
      <c r="AP440" s="485">
        <f>'8. Routing factors'!AP224*'7. Network costs'!$K$346</f>
        <v>0</v>
      </c>
      <c r="AQ440" s="485">
        <f>'8. Routing factors'!AQ224*'7. Network costs'!$K$347</f>
        <v>0</v>
      </c>
      <c r="AR440" s="485">
        <f>'8. Routing factors'!AR224*'7. Network costs'!$K$348</f>
        <v>41.571951684149838</v>
      </c>
      <c r="AS440" s="485">
        <f>'8. Routing factors'!AS224*'7. Network costs'!$K$349</f>
        <v>0</v>
      </c>
      <c r="AT440" s="485">
        <f>'8. Routing factors'!AT224*'7. Network costs'!$K$350</f>
        <v>0</v>
      </c>
      <c r="AU440" s="485">
        <f>'8. Routing factors'!AU224*'7. Network costs'!$K$351</f>
        <v>33.893815079859337</v>
      </c>
      <c r="AV440" s="485">
        <f>'8. Routing factors'!AV224*'7. Network costs'!$K$352</f>
        <v>328.32463322754523</v>
      </c>
      <c r="AW440" s="485">
        <f>'8. Routing factors'!AW224*'7. Network costs'!$K$353</f>
        <v>0</v>
      </c>
      <c r="AX440" s="485">
        <f>'8. Routing factors'!AX224*'7. Network costs'!$K$354</f>
        <v>0</v>
      </c>
      <c r="AY440" s="485">
        <f>'8. Routing factors'!AY224*'7. Network costs'!$K$355</f>
        <v>0</v>
      </c>
      <c r="AZ440" s="485">
        <f>'8. Routing factors'!AZ224*'7. Network costs'!$K$356</f>
        <v>0</v>
      </c>
      <c r="BA440" s="485">
        <f>'8. Routing factors'!BA224*'7. Network costs'!$K$357</f>
        <v>0</v>
      </c>
      <c r="BB440" s="485">
        <f>'8. Routing factors'!BB224*'7. Network costs'!$K$358</f>
        <v>0</v>
      </c>
      <c r="BC440" s="485">
        <f>'8. Routing factors'!BC224*'7. Network costs'!$K$359</f>
        <v>0</v>
      </c>
      <c r="BD440" s="485">
        <f>'8. Routing factors'!BD224*'7. Network costs'!$K$360</f>
        <v>0</v>
      </c>
      <c r="BE440" s="485">
        <f>'8. Routing factors'!BE224*'7. Network costs'!$K$361</f>
        <v>0</v>
      </c>
      <c r="BF440" s="485">
        <f>'8. Routing factors'!BF224*'7. Network costs'!$K$362</f>
        <v>0</v>
      </c>
      <c r="BG440" s="485">
        <f>'8. Routing factors'!BG224*'7. Network costs'!$K$363</f>
        <v>0</v>
      </c>
      <c r="BH440" s="245"/>
      <c r="BI440" s="351">
        <f t="shared" si="74"/>
        <v>421815.07199142728</v>
      </c>
      <c r="BJ440" s="486">
        <f>'2. Traffic'!K211</f>
        <v>55.204040160000005</v>
      </c>
      <c r="BK440" s="487">
        <f t="shared" si="75"/>
        <v>7.6410181350651937E-3</v>
      </c>
    </row>
    <row r="441" spans="3:63">
      <c r="C441" s="256" t="str">
        <f t="shared" si="73"/>
        <v>S06</v>
      </c>
      <c r="D441" s="256" t="str">
        <f t="shared" si="73"/>
        <v>Входящи повиквания от други мобилни мрежи (Incoming calls from other mobile)</v>
      </c>
      <c r="E441" s="485">
        <f>'8. Routing factors'!E225*'7. Network costs'!$K$309</f>
        <v>1056985.6804177929</v>
      </c>
      <c r="F441" s="485">
        <f>'8. Routing factors'!F225*'7. Network costs'!$K$310</f>
        <v>631388.69094104436</v>
      </c>
      <c r="G441" s="485">
        <f>'8. Routing factors'!G225*'7. Network costs'!$K$311</f>
        <v>1257320.7506158473</v>
      </c>
      <c r="H441" s="485">
        <f>'8. Routing factors'!H225*'7. Network costs'!$K$312</f>
        <v>332820.60110951657</v>
      </c>
      <c r="I441" s="485">
        <f>'8. Routing factors'!I225*'7. Network costs'!$K$313</f>
        <v>1255484.5228421143</v>
      </c>
      <c r="J441" s="485">
        <f>'8. Routing factors'!J225*'7. Network costs'!$K$314</f>
        <v>73443.889857858187</v>
      </c>
      <c r="K441" s="485">
        <f>'8. Routing factors'!K225*'7. Network costs'!$K$315</f>
        <v>46211.175020557115</v>
      </c>
      <c r="L441" s="485">
        <f>'8. Routing factors'!L225*'7. Network costs'!$K$316</f>
        <v>6452.6538312446473</v>
      </c>
      <c r="M441" s="485">
        <f>'8. Routing factors'!M225*'7. Network costs'!$K$317</f>
        <v>193579.61493733944</v>
      </c>
      <c r="N441" s="485">
        <f>'8. Routing factors'!N225*'7. Network costs'!$K$318</f>
        <v>0</v>
      </c>
      <c r="O441" s="485">
        <f>'8. Routing factors'!O225*'7. Network costs'!$K$319</f>
        <v>0</v>
      </c>
      <c r="P441" s="485">
        <f>'8. Routing factors'!P225*'7. Network costs'!$K$320</f>
        <v>0</v>
      </c>
      <c r="Q441" s="485">
        <f>'8. Routing factors'!Q225*'7. Network costs'!$K$321</f>
        <v>0</v>
      </c>
      <c r="R441" s="485">
        <f>'8. Routing factors'!R225*'7. Network costs'!$K$322</f>
        <v>34414.153766638134</v>
      </c>
      <c r="S441" s="485">
        <f>'8. Routing factors'!S225*'7. Network costs'!$K$323</f>
        <v>32263.269156223247</v>
      </c>
      <c r="T441" s="485">
        <f>'8. Routing factors'!T225*'7. Network costs'!$K$324</f>
        <v>0</v>
      </c>
      <c r="U441" s="485">
        <f>'8. Routing factors'!U225*'7. Network costs'!$K$325</f>
        <v>0</v>
      </c>
      <c r="V441" s="485">
        <f>'8. Routing factors'!V225*'7. Network costs'!$K$326</f>
        <v>385797.87822876667</v>
      </c>
      <c r="W441" s="485">
        <f>'8. Routing factors'!W225*'7. Network costs'!$K$327</f>
        <v>254807.04136576052</v>
      </c>
      <c r="X441" s="485">
        <f>'8. Routing factors'!X225*'7. Network costs'!$K$328</f>
        <v>0</v>
      </c>
      <c r="Y441" s="485">
        <f>'8. Routing factors'!Y225*'7. Network costs'!$K$329</f>
        <v>0</v>
      </c>
      <c r="Z441" s="485">
        <f>'8. Routing factors'!Z225*'7. Network costs'!$K$330</f>
        <v>0</v>
      </c>
      <c r="AA441" s="485">
        <f>'8. Routing factors'!AA225*'7. Network costs'!$K$331</f>
        <v>0</v>
      </c>
      <c r="AB441" s="485">
        <f>'8. Routing factors'!AB225*'7. Network costs'!$K$332</f>
        <v>119886.70013250146</v>
      </c>
      <c r="AC441" s="485">
        <f>'8. Routing factors'!AC225*'7. Network costs'!$K$333</f>
        <v>164952.25384999279</v>
      </c>
      <c r="AD441" s="485">
        <f>'8. Routing factors'!AD225*'7. Network costs'!$K$334</f>
        <v>0</v>
      </c>
      <c r="AE441" s="485">
        <f>'8. Routing factors'!AE225*'7. Network costs'!$K$335</f>
        <v>0</v>
      </c>
      <c r="AF441" s="485">
        <f>'8. Routing factors'!AF225*'7. Network costs'!$K$336</f>
        <v>0</v>
      </c>
      <c r="AG441" s="485">
        <f>'8. Routing factors'!AG225*'7. Network costs'!$K$337</f>
        <v>0</v>
      </c>
      <c r="AH441" s="485">
        <f>'8. Routing factors'!AH225*'7. Network costs'!$K$338</f>
        <v>0</v>
      </c>
      <c r="AI441" s="485">
        <f>'8. Routing factors'!AI225*'7. Network costs'!$K$339</f>
        <v>526190.78427664621</v>
      </c>
      <c r="AJ441" s="485">
        <f>'8. Routing factors'!AJ225*'7. Network costs'!$K$340</f>
        <v>1270368.2807735878</v>
      </c>
      <c r="AK441" s="485">
        <f>'8. Routing factors'!AK225*'7. Network costs'!$K$341</f>
        <v>503969.2272431351</v>
      </c>
      <c r="AL441" s="485">
        <f>'8. Routing factors'!AL225*'7. Network costs'!$K$342</f>
        <v>148391.19405377025</v>
      </c>
      <c r="AM441" s="485">
        <f>'8. Routing factors'!AM225*'7. Network costs'!$K$343</f>
        <v>199273.44141807847</v>
      </c>
      <c r="AN441" s="485">
        <f>'8. Routing factors'!AN225*'7. Network costs'!$K$344</f>
        <v>342.80924802025999</v>
      </c>
      <c r="AO441" s="485">
        <f>'8. Routing factors'!AO225*'7. Network costs'!$K$345</f>
        <v>167.59563236546038</v>
      </c>
      <c r="AP441" s="485">
        <f>'8. Routing factors'!AP225*'7. Network costs'!$K$346</f>
        <v>0</v>
      </c>
      <c r="AQ441" s="485">
        <f>'8. Routing factors'!AQ225*'7. Network costs'!$K$347</f>
        <v>0</v>
      </c>
      <c r="AR441" s="485">
        <f>'8. Routing factors'!AR225*'7. Network costs'!$K$348</f>
        <v>837.97816182730219</v>
      </c>
      <c r="AS441" s="485">
        <f>'8. Routing factors'!AS225*'7. Network costs'!$K$349</f>
        <v>0</v>
      </c>
      <c r="AT441" s="485">
        <f>'8. Routing factors'!AT225*'7. Network costs'!$K$350</f>
        <v>0</v>
      </c>
      <c r="AU441" s="485">
        <f>'8. Routing factors'!AU225*'7. Network costs'!$K$351</f>
        <v>683.20768468428605</v>
      </c>
      <c r="AV441" s="485">
        <f>'8. Routing factors'!AV225*'7. Network costs'!$K$352</f>
        <v>6618.1370248137764</v>
      </c>
      <c r="AW441" s="485">
        <f>'8. Routing factors'!AW225*'7. Network costs'!$K$353</f>
        <v>0</v>
      </c>
      <c r="AX441" s="485">
        <f>'8. Routing factors'!AX225*'7. Network costs'!$K$354</f>
        <v>0</v>
      </c>
      <c r="AY441" s="485">
        <f>'8. Routing factors'!AY225*'7. Network costs'!$K$355</f>
        <v>0</v>
      </c>
      <c r="AZ441" s="485">
        <f>'8. Routing factors'!AZ225*'7. Network costs'!$K$356</f>
        <v>0</v>
      </c>
      <c r="BA441" s="485">
        <f>'8. Routing factors'!BA225*'7. Network costs'!$K$357</f>
        <v>0</v>
      </c>
      <c r="BB441" s="485">
        <f>'8. Routing factors'!BB225*'7. Network costs'!$K$358</f>
        <v>0</v>
      </c>
      <c r="BC441" s="485">
        <f>'8. Routing factors'!BC225*'7. Network costs'!$K$359</f>
        <v>0</v>
      </c>
      <c r="BD441" s="485">
        <f>'8. Routing factors'!BD225*'7. Network costs'!$K$360</f>
        <v>0</v>
      </c>
      <c r="BE441" s="485">
        <f>'8. Routing factors'!BE225*'7. Network costs'!$K$361</f>
        <v>0</v>
      </c>
      <c r="BF441" s="485">
        <f>'8. Routing factors'!BF225*'7. Network costs'!$K$362</f>
        <v>0</v>
      </c>
      <c r="BG441" s="485">
        <f>'8. Routing factors'!BG225*'7. Network costs'!$K$363</f>
        <v>0</v>
      </c>
      <c r="BH441" s="245"/>
      <c r="BI441" s="351">
        <f t="shared" si="74"/>
        <v>8502651.5315901246</v>
      </c>
      <c r="BJ441" s="486">
        <f>'2. Traffic'!K212</f>
        <v>1104.0808032</v>
      </c>
      <c r="BK441" s="487">
        <f t="shared" si="75"/>
        <v>7.7011134574086985E-3</v>
      </c>
    </row>
    <row r="442" spans="3:63">
      <c r="C442" s="256" t="str">
        <f t="shared" si="73"/>
        <v>S07</v>
      </c>
      <c r="D442" s="256" t="str">
        <f t="shared" si="73"/>
        <v>Входящи международни повиквания (Incoming calls from international)</v>
      </c>
      <c r="E442" s="485">
        <f>'8. Routing factors'!E226*'7. Network costs'!$K$309</f>
        <v>307490.72411696613</v>
      </c>
      <c r="F442" s="485">
        <f>'8. Routing factors'!F226*'7. Network costs'!$K$310</f>
        <v>183679.08797022232</v>
      </c>
      <c r="G442" s="485">
        <f>'8. Routing factors'!G226*'7. Network costs'!$K$311</f>
        <v>365770.77174909116</v>
      </c>
      <c r="H442" s="485">
        <f>'8. Routing factors'!H226*'7. Network costs'!$K$312</f>
        <v>96821.791943063727</v>
      </c>
      <c r="I442" s="485">
        <f>'8. Routing factors'!I226*'7. Network costs'!$K$313</f>
        <v>365236.58948129951</v>
      </c>
      <c r="J442" s="485">
        <f>'8. Routing factors'!J226*'7. Network costs'!$K$314</f>
        <v>21365.771829030884</v>
      </c>
      <c r="K442" s="485">
        <f>'8. Routing factors'!K226*'7. Network costs'!$K$315</f>
        <v>13443.424951367742</v>
      </c>
      <c r="L442" s="485">
        <f>'8. Routing factors'!L226*'7. Network costs'!$K$316</f>
        <v>1877.1599613925407</v>
      </c>
      <c r="M442" s="485">
        <f>'8. Routing factors'!M226*'7. Network costs'!$K$317</f>
        <v>56314.798841776232</v>
      </c>
      <c r="N442" s="485">
        <f>'8. Routing factors'!N226*'7. Network costs'!$K$318</f>
        <v>0</v>
      </c>
      <c r="O442" s="485">
        <f>'8. Routing factors'!O226*'7. Network costs'!$K$319</f>
        <v>0</v>
      </c>
      <c r="P442" s="485">
        <f>'8. Routing factors'!P226*'7. Network costs'!$K$320</f>
        <v>0</v>
      </c>
      <c r="Q442" s="485">
        <f>'8. Routing factors'!Q226*'7. Network costs'!$K$321</f>
        <v>0</v>
      </c>
      <c r="R442" s="485">
        <f>'8. Routing factors'!R226*'7. Network costs'!$K$322</f>
        <v>10011.519794093554</v>
      </c>
      <c r="S442" s="485">
        <f>'8. Routing factors'!S226*'7. Network costs'!$K$323</f>
        <v>9385.7998069627065</v>
      </c>
      <c r="T442" s="485">
        <f>'8. Routing factors'!T226*'7. Network costs'!$K$324</f>
        <v>0</v>
      </c>
      <c r="U442" s="485">
        <f>'8. Routing factors'!U226*'7. Network costs'!$K$325</f>
        <v>0</v>
      </c>
      <c r="V442" s="485">
        <f>'8. Routing factors'!V226*'7. Network costs'!$K$326</f>
        <v>112233.5629868346</v>
      </c>
      <c r="W442" s="485">
        <f>'8. Routing factors'!W226*'7. Network costs'!$K$327</f>
        <v>0</v>
      </c>
      <c r="X442" s="485">
        <f>'8. Routing factors'!X226*'7. Network costs'!$K$328</f>
        <v>39857.332873266125</v>
      </c>
      <c r="Y442" s="485">
        <f>'8. Routing factors'!Y226*'7. Network costs'!$K$329</f>
        <v>0</v>
      </c>
      <c r="Z442" s="485">
        <f>'8. Routing factors'!Z226*'7. Network costs'!$K$330</f>
        <v>0</v>
      </c>
      <c r="AA442" s="485">
        <f>'8. Routing factors'!AA226*'7. Network costs'!$K$331</f>
        <v>0</v>
      </c>
      <c r="AB442" s="485">
        <f>'8. Routing factors'!AB226*'7. Network costs'!$K$332</f>
        <v>34876.58245395081</v>
      </c>
      <c r="AC442" s="485">
        <f>'8. Routing factors'!AC226*'7. Network costs'!$K$333</f>
        <v>47986.73143898353</v>
      </c>
      <c r="AD442" s="485">
        <f>'8. Routing factors'!AD226*'7. Network costs'!$K$334</f>
        <v>0</v>
      </c>
      <c r="AE442" s="485">
        <f>'8. Routing factors'!AE226*'7. Network costs'!$K$335</f>
        <v>0</v>
      </c>
      <c r="AF442" s="485">
        <f>'8. Routing factors'!AF226*'7. Network costs'!$K$336</f>
        <v>0</v>
      </c>
      <c r="AG442" s="485">
        <f>'8. Routing factors'!AG226*'7. Network costs'!$K$337</f>
        <v>0</v>
      </c>
      <c r="AH442" s="485">
        <f>'8. Routing factors'!AH226*'7. Network costs'!$K$338</f>
        <v>0</v>
      </c>
      <c r="AI442" s="485">
        <f>'8. Routing factors'!AI226*'7. Network costs'!$K$339</f>
        <v>153075.66439021798</v>
      </c>
      <c r="AJ442" s="485">
        <f>'8. Routing factors'!AJ226*'7. Network costs'!$K$340</f>
        <v>369566.46602430189</v>
      </c>
      <c r="AK442" s="485">
        <f>'8. Routing factors'!AK226*'7. Network costs'!$K$341</f>
        <v>146611.12774622111</v>
      </c>
      <c r="AL442" s="485">
        <f>'8. Routing factors'!AL226*'7. Network costs'!$K$342</f>
        <v>43168.906218426149</v>
      </c>
      <c r="AM442" s="485">
        <f>'8. Routing factors'!AM226*'7. Network costs'!$K$343</f>
        <v>57971.206170650134</v>
      </c>
      <c r="AN442" s="485">
        <f>'8. Routing factors'!AN226*'7. Network costs'!$K$344</f>
        <v>99.727617753607504</v>
      </c>
      <c r="AO442" s="485">
        <f>'8. Routing factors'!AO226*'7. Network costs'!$K$345</f>
        <v>48.755724235096984</v>
      </c>
      <c r="AP442" s="485">
        <f>'8. Routing factors'!AP226*'7. Network costs'!$K$346</f>
        <v>0</v>
      </c>
      <c r="AQ442" s="485">
        <f>'8. Routing factors'!AQ226*'7. Network costs'!$K$347</f>
        <v>0</v>
      </c>
      <c r="AR442" s="485">
        <f>'8. Routing factors'!AR226*'7. Network costs'!$K$348</f>
        <v>243.778621175485</v>
      </c>
      <c r="AS442" s="485">
        <f>'8. Routing factors'!AS226*'7. Network costs'!$K$349</f>
        <v>0</v>
      </c>
      <c r="AT442" s="485">
        <f>'8. Routing factors'!AT226*'7. Network costs'!$K$350</f>
        <v>0</v>
      </c>
      <c r="AU442" s="485">
        <f>'8. Routing factors'!AU226*'7. Network costs'!$K$351</f>
        <v>198.75389948784266</v>
      </c>
      <c r="AV442" s="485">
        <f>'8. Routing factors'!AV226*'7. Network costs'!$K$352</f>
        <v>0</v>
      </c>
      <c r="AW442" s="485">
        <f>'8. Routing factors'!AW226*'7. Network costs'!$K$353</f>
        <v>2588.0494607314172</v>
      </c>
      <c r="AX442" s="485">
        <f>'8. Routing factors'!AX226*'7. Network costs'!$K$354</f>
        <v>0</v>
      </c>
      <c r="AY442" s="485">
        <f>'8. Routing factors'!AY226*'7. Network costs'!$K$355</f>
        <v>0</v>
      </c>
      <c r="AZ442" s="485">
        <f>'8. Routing factors'!AZ226*'7. Network costs'!$K$356</f>
        <v>0</v>
      </c>
      <c r="BA442" s="485">
        <f>'8. Routing factors'!BA226*'7. Network costs'!$K$357</f>
        <v>0</v>
      </c>
      <c r="BB442" s="485">
        <f>'8. Routing factors'!BB226*'7. Network costs'!$K$358</f>
        <v>0</v>
      </c>
      <c r="BC442" s="485">
        <f>'8. Routing factors'!BC226*'7. Network costs'!$K$359</f>
        <v>0</v>
      </c>
      <c r="BD442" s="485">
        <f>'8. Routing factors'!BD226*'7. Network costs'!$K$360</f>
        <v>0</v>
      </c>
      <c r="BE442" s="485">
        <f>'8. Routing factors'!BE226*'7. Network costs'!$K$361</f>
        <v>0</v>
      </c>
      <c r="BF442" s="485">
        <f>'8. Routing factors'!BF226*'7. Network costs'!$K$362</f>
        <v>0</v>
      </c>
      <c r="BG442" s="485">
        <f>'8. Routing factors'!BG226*'7. Network costs'!$K$363</f>
        <v>0</v>
      </c>
      <c r="BH442" s="245"/>
      <c r="BI442" s="351">
        <f t="shared" si="74"/>
        <v>2439924.0860715024</v>
      </c>
      <c r="BJ442" s="486">
        <f>'2. Traffic'!K213</f>
        <v>331.22424096000009</v>
      </c>
      <c r="BK442" s="487">
        <f t="shared" si="75"/>
        <v>7.3663813946701958E-3</v>
      </c>
    </row>
    <row r="443" spans="3:63">
      <c r="C443" s="256" t="str">
        <f t="shared" si="73"/>
        <v>S08</v>
      </c>
      <c r="D443" s="256" t="str">
        <f t="shared" si="73"/>
        <v>Изходящи повиквания от чужди абонати в роуминг в мрежата на предприятието (Roaming Calls Outbound)</v>
      </c>
      <c r="E443" s="485">
        <f>'8. Routing factors'!E227*'7. Network costs'!$K$309</f>
        <v>96084.694701101354</v>
      </c>
      <c r="F443" s="485">
        <f>'8. Routing factors'!F227*'7. Network costs'!$K$310</f>
        <v>57396.037364308126</v>
      </c>
      <c r="G443" s="485">
        <f>'8. Routing factors'!G227*'7. Network costs'!$K$311</f>
        <v>114296.04270185689</v>
      </c>
      <c r="H443" s="485">
        <f>'8. Routing factors'!H227*'7. Network costs'!$K$312</f>
        <v>30254.87141434562</v>
      </c>
      <c r="I443" s="485">
        <f>'8. Routing factors'!I227*'7. Network costs'!$K$313</f>
        <v>114129.12143858008</v>
      </c>
      <c r="J443" s="485">
        <f>'8. Routing factors'!J227*'7. Network costs'!$K$314</f>
        <v>6676.3759106597136</v>
      </c>
      <c r="K443" s="485">
        <f>'8. Routing factors'!K227*'7. Network costs'!$K$315</f>
        <v>4200.8011327781915</v>
      </c>
      <c r="L443" s="485">
        <f>'8. Routing factors'!L227*'7. Network costs'!$K$316</f>
        <v>586.57490340074173</v>
      </c>
      <c r="M443" s="485">
        <f>'8. Routing factors'!M227*'7. Network costs'!$K$317</f>
        <v>17597.247102022255</v>
      </c>
      <c r="N443" s="485">
        <f>'8. Routing factors'!N227*'7. Network costs'!$K$318</f>
        <v>0</v>
      </c>
      <c r="O443" s="485">
        <f>'8. Routing factors'!O227*'7. Network costs'!$K$319</f>
        <v>0</v>
      </c>
      <c r="P443" s="485">
        <f>'8. Routing factors'!P227*'7. Network costs'!$K$320</f>
        <v>0</v>
      </c>
      <c r="Q443" s="485">
        <f>'8. Routing factors'!Q227*'7. Network costs'!$K$321</f>
        <v>0</v>
      </c>
      <c r="R443" s="485">
        <f>'8. Routing factors'!R227*'7. Network costs'!$K$322</f>
        <v>3128.3994848039565</v>
      </c>
      <c r="S443" s="485">
        <f>'8. Routing factors'!S227*'7. Network costs'!$K$323</f>
        <v>2932.8745170037091</v>
      </c>
      <c r="T443" s="485">
        <f>'8. Routing factors'!T227*'7. Network costs'!$K$324</f>
        <v>0</v>
      </c>
      <c r="U443" s="485">
        <f>'8. Routing factors'!U227*'7. Network costs'!$K$325</f>
        <v>0</v>
      </c>
      <c r="V443" s="485">
        <f>'8. Routing factors'!V227*'7. Network costs'!$K$326</f>
        <v>35070.741290734819</v>
      </c>
      <c r="W443" s="485">
        <f>'8. Routing factors'!W227*'7. Network costs'!$K$327</f>
        <v>0</v>
      </c>
      <c r="X443" s="485">
        <f>'8. Routing factors'!X227*'7. Network costs'!$K$328</f>
        <v>12454.618498576816</v>
      </c>
      <c r="Y443" s="485">
        <f>'8. Routing factors'!Y227*'7. Network costs'!$K$329</f>
        <v>0</v>
      </c>
      <c r="Z443" s="485">
        <f>'8. Routing factors'!Z227*'7. Network costs'!$K$330</f>
        <v>0</v>
      </c>
      <c r="AA443" s="485">
        <f>'8. Routing factors'!AA227*'7. Network costs'!$K$331</f>
        <v>0</v>
      </c>
      <c r="AB443" s="485">
        <f>'8. Routing factors'!AB227*'7. Network costs'!$K$332</f>
        <v>10898.233717225654</v>
      </c>
      <c r="AC443" s="485">
        <f>'8. Routing factors'!AC227*'7. Network costs'!$K$333</f>
        <v>14994.89278338224</v>
      </c>
      <c r="AD443" s="485">
        <f>'8. Routing factors'!AD227*'7. Network costs'!$K$334</f>
        <v>0</v>
      </c>
      <c r="AE443" s="485">
        <f>'8. Routing factors'!AE227*'7. Network costs'!$K$335</f>
        <v>0</v>
      </c>
      <c r="AF443" s="485">
        <f>'8. Routing factors'!AF227*'7. Network costs'!$K$336</f>
        <v>0</v>
      </c>
      <c r="AG443" s="485">
        <f>'8. Routing factors'!AG227*'7. Network costs'!$K$337</f>
        <v>0</v>
      </c>
      <c r="AH443" s="485">
        <f>'8. Routing factors'!AH227*'7. Network costs'!$K$338</f>
        <v>0</v>
      </c>
      <c r="AI443" s="485">
        <f>'8. Routing factors'!AI227*'7. Network costs'!$K$339</f>
        <v>47833.080237918002</v>
      </c>
      <c r="AJ443" s="485">
        <f>'8. Routing factors'!AJ227*'7. Network costs'!$K$340</f>
        <v>115482.12116539326</v>
      </c>
      <c r="AK443" s="485">
        <f>'8. Routing factors'!AK227*'7. Network costs'!$K$341</f>
        <v>45813.04196975143</v>
      </c>
      <c r="AL443" s="485">
        <f>'8. Routing factors'!AL227*'7. Network costs'!$K$342</f>
        <v>13489.418864551333</v>
      </c>
      <c r="AM443" s="485">
        <f>'8. Routing factors'!AM227*'7. Network costs'!$K$343</f>
        <v>18114.841227674558</v>
      </c>
      <c r="AN443" s="485">
        <f>'8. Routing factors'!AN227*'7. Network costs'!$K$344</f>
        <v>31.162883799637846</v>
      </c>
      <c r="AO443" s="485">
        <f>'8. Routing factors'!AO227*'7. Network costs'!$K$345</f>
        <v>15.235187635378496</v>
      </c>
      <c r="AP443" s="485">
        <f>'8. Routing factors'!AP227*'7. Network costs'!$K$346</f>
        <v>0</v>
      </c>
      <c r="AQ443" s="485">
        <f>'8. Routing factors'!AQ227*'7. Network costs'!$K$347</f>
        <v>0</v>
      </c>
      <c r="AR443" s="485">
        <f>'8. Routing factors'!AR227*'7. Network costs'!$K$348</f>
        <v>76.175938176892515</v>
      </c>
      <c r="AS443" s="485">
        <f>'8. Routing factors'!AS227*'7. Network costs'!$K$349</f>
        <v>0</v>
      </c>
      <c r="AT443" s="485">
        <f>'8. Routing factors'!AT227*'7. Network costs'!$K$350</f>
        <v>0</v>
      </c>
      <c r="AU443" s="485">
        <f>'8. Routing factors'!AU227*'7. Network costs'!$K$351</f>
        <v>62.106614135385691</v>
      </c>
      <c r="AV443" s="485">
        <f>'8. Routing factors'!AV227*'7. Network costs'!$K$352</f>
        <v>0</v>
      </c>
      <c r="AW443" s="485">
        <f>'8. Routing factors'!AW227*'7. Network costs'!$K$353</f>
        <v>808.71363850031491</v>
      </c>
      <c r="AX443" s="485">
        <f>'8. Routing factors'!AX227*'7. Network costs'!$K$354</f>
        <v>0</v>
      </c>
      <c r="AY443" s="485">
        <f>'8. Routing factors'!AY227*'7. Network costs'!$K$355</f>
        <v>0</v>
      </c>
      <c r="AZ443" s="485">
        <f>'8. Routing factors'!AZ227*'7. Network costs'!$K$356</f>
        <v>0</v>
      </c>
      <c r="BA443" s="485">
        <f>'8. Routing factors'!BA227*'7. Network costs'!$K$357</f>
        <v>0</v>
      </c>
      <c r="BB443" s="485">
        <f>'8. Routing factors'!BB227*'7. Network costs'!$K$358</f>
        <v>0</v>
      </c>
      <c r="BC443" s="485">
        <f>'8. Routing factors'!BC227*'7. Network costs'!$K$359</f>
        <v>0</v>
      </c>
      <c r="BD443" s="485">
        <f>'8. Routing factors'!BD227*'7. Network costs'!$K$360</f>
        <v>0</v>
      </c>
      <c r="BE443" s="485">
        <f>'8. Routing factors'!BE227*'7. Network costs'!$K$361</f>
        <v>0</v>
      </c>
      <c r="BF443" s="485">
        <f>'8. Routing factors'!BF227*'7. Network costs'!$K$362</f>
        <v>0</v>
      </c>
      <c r="BG443" s="485">
        <f>'8. Routing factors'!BG227*'7. Network costs'!$K$363</f>
        <v>0</v>
      </c>
      <c r="BH443" s="245"/>
      <c r="BI443" s="351">
        <f t="shared" si="74"/>
        <v>762427.42468831642</v>
      </c>
      <c r="BJ443" s="486">
        <f>'2. Traffic'!K214</f>
        <v>110.40808032000001</v>
      </c>
      <c r="BK443" s="487">
        <f t="shared" si="75"/>
        <v>6.9055400879948605E-3</v>
      </c>
    </row>
    <row r="444" spans="3:63">
      <c r="C444" s="256" t="str">
        <f t="shared" si="73"/>
        <v>S09</v>
      </c>
      <c r="D444" s="256" t="str">
        <f t="shared" si="73"/>
        <v>Входящи повиквания от чужди абонати в роуминг в мрежата на предприятието (Roaming Calls Inbound)</v>
      </c>
      <c r="E444" s="485">
        <f>'8. Routing factors'!E228*'7. Network costs'!$K$309</f>
        <v>105397.45385259313</v>
      </c>
      <c r="F444" s="485">
        <f>'8. Routing factors'!F228*'7. Network costs'!$K$310</f>
        <v>62958.99901898775</v>
      </c>
      <c r="G444" s="485">
        <f>'8. Routing factors'!G228*'7. Network costs'!$K$311</f>
        <v>125373.88939702685</v>
      </c>
      <c r="H444" s="485">
        <f>'8. Routing factors'!H228*'7. Network costs'!$K$312</f>
        <v>33187.246143928074</v>
      </c>
      <c r="I444" s="485">
        <f>'8. Routing factors'!I228*'7. Network costs'!$K$313</f>
        <v>125190.78972441031</v>
      </c>
      <c r="J444" s="485">
        <f>'8. Routing factors'!J228*'7. Network costs'!$K$314</f>
        <v>7323.4662829006829</v>
      </c>
      <c r="K444" s="485">
        <f>'8. Routing factors'!K228*'7. Network costs'!$K$315</f>
        <v>4607.9528577701303</v>
      </c>
      <c r="L444" s="485">
        <f>'8. Routing factors'!L228*'7. Network costs'!$K$316</f>
        <v>643.42715043835483</v>
      </c>
      <c r="M444" s="485">
        <f>'8. Routing factors'!M228*'7. Network costs'!$K$317</f>
        <v>19302.81451315065</v>
      </c>
      <c r="N444" s="485">
        <f>'8. Routing factors'!N228*'7. Network costs'!$K$318</f>
        <v>0</v>
      </c>
      <c r="O444" s="485">
        <f>'8. Routing factors'!O228*'7. Network costs'!$K$319</f>
        <v>0</v>
      </c>
      <c r="P444" s="485">
        <f>'8. Routing factors'!P228*'7. Network costs'!$K$320</f>
        <v>0</v>
      </c>
      <c r="Q444" s="485">
        <f>'8. Routing factors'!Q228*'7. Network costs'!$K$321</f>
        <v>0</v>
      </c>
      <c r="R444" s="485">
        <f>'8. Routing factors'!R228*'7. Network costs'!$K$322</f>
        <v>3431.6114690045606</v>
      </c>
      <c r="S444" s="485">
        <f>'8. Routing factors'!S228*'7. Network costs'!$K$323</f>
        <v>3217.1357521917753</v>
      </c>
      <c r="T444" s="485">
        <f>'8. Routing factors'!T228*'7. Network costs'!$K$324</f>
        <v>0</v>
      </c>
      <c r="U444" s="485">
        <f>'8. Routing factors'!U228*'7. Network costs'!$K$325</f>
        <v>0</v>
      </c>
      <c r="V444" s="485">
        <f>'8. Routing factors'!V228*'7. Network costs'!$K$326</f>
        <v>38469.881683706764</v>
      </c>
      <c r="W444" s="485">
        <f>'8. Routing factors'!W228*'7. Network costs'!$K$327</f>
        <v>0</v>
      </c>
      <c r="X444" s="485">
        <f>'8. Routing factors'!X228*'7. Network costs'!$K$328</f>
        <v>13661.750006480028</v>
      </c>
      <c r="Y444" s="485">
        <f>'8. Routing factors'!Y228*'7. Network costs'!$K$329</f>
        <v>0</v>
      </c>
      <c r="Z444" s="485">
        <f>'8. Routing factors'!Z228*'7. Network costs'!$K$330</f>
        <v>0</v>
      </c>
      <c r="AA444" s="485">
        <f>'8. Routing factors'!AA228*'7. Network costs'!$K$331</f>
        <v>0</v>
      </c>
      <c r="AB444" s="485">
        <f>'8. Routing factors'!AB228*'7. Network costs'!$K$332</f>
        <v>11954.516677804455</v>
      </c>
      <c r="AC444" s="485">
        <f>'8. Routing factors'!AC228*'7. Network costs'!$K$333</f>
        <v>16448.233769982478</v>
      </c>
      <c r="AD444" s="485">
        <f>'8. Routing factors'!AD228*'7. Network costs'!$K$334</f>
        <v>0</v>
      </c>
      <c r="AE444" s="485">
        <f>'8. Routing factors'!AE228*'7. Network costs'!$K$335</f>
        <v>0</v>
      </c>
      <c r="AF444" s="485">
        <f>'8. Routing factors'!AF228*'7. Network costs'!$K$336</f>
        <v>0</v>
      </c>
      <c r="AG444" s="485">
        <f>'8. Routing factors'!AG228*'7. Network costs'!$K$337</f>
        <v>0</v>
      </c>
      <c r="AH444" s="485">
        <f>'8. Routing factors'!AH228*'7. Network costs'!$K$338</f>
        <v>0</v>
      </c>
      <c r="AI444" s="485">
        <f>'8. Routing factors'!AI228*'7. Network costs'!$K$339</f>
        <v>52469.177143001936</v>
      </c>
      <c r="AJ444" s="485">
        <f>'8. Routing factors'!AJ228*'7. Network costs'!$K$340</f>
        <v>126674.92543106964</v>
      </c>
      <c r="AK444" s="485">
        <f>'8. Routing factors'!AK228*'7. Network costs'!$K$341</f>
        <v>50253.351919100613</v>
      </c>
      <c r="AL444" s="485">
        <f>'8. Routing factors'!AL228*'7. Network costs'!$K$342</f>
        <v>14796.845706775734</v>
      </c>
      <c r="AM444" s="485">
        <f>'8. Routing factors'!AM228*'7. Network costs'!$K$343</f>
        <v>19870.575103351981</v>
      </c>
      <c r="AN444" s="485">
        <f>'8. Routing factors'!AN228*'7. Network costs'!$K$344</f>
        <v>34.183265268244682</v>
      </c>
      <c r="AO444" s="485">
        <f>'8. Routing factors'!AO228*'7. Network costs'!$K$345</f>
        <v>16.711818575586282</v>
      </c>
      <c r="AP444" s="485">
        <f>'8. Routing factors'!AP228*'7. Network costs'!$K$346</f>
        <v>0</v>
      </c>
      <c r="AQ444" s="485">
        <f>'8. Routing factors'!AQ228*'7. Network costs'!$K$347</f>
        <v>0</v>
      </c>
      <c r="AR444" s="485">
        <f>'8. Routing factors'!AR228*'7. Network costs'!$K$348</f>
        <v>83.559092877931448</v>
      </c>
      <c r="AS444" s="485">
        <f>'8. Routing factors'!AS228*'7. Network costs'!$K$349</f>
        <v>0</v>
      </c>
      <c r="AT444" s="485">
        <f>'8. Routing factors'!AT228*'7. Network costs'!$K$350</f>
        <v>0</v>
      </c>
      <c r="AU444" s="485">
        <f>'8. Routing factors'!AU228*'7. Network costs'!$K$351</f>
        <v>68.126136193052716</v>
      </c>
      <c r="AV444" s="485">
        <f>'8. Routing factors'!AV228*'7. Network costs'!$K$352</f>
        <v>0</v>
      </c>
      <c r="AW444" s="485">
        <f>'8. Routing factors'!AW228*'7. Network costs'!$K$353</f>
        <v>887.0961047329281</v>
      </c>
      <c r="AX444" s="485">
        <f>'8. Routing factors'!AX228*'7. Network costs'!$K$354</f>
        <v>0</v>
      </c>
      <c r="AY444" s="485">
        <f>'8. Routing factors'!AY228*'7. Network costs'!$K$355</f>
        <v>0</v>
      </c>
      <c r="AZ444" s="485">
        <f>'8. Routing factors'!AZ228*'7. Network costs'!$K$356</f>
        <v>0</v>
      </c>
      <c r="BA444" s="485">
        <f>'8. Routing factors'!BA228*'7. Network costs'!$K$357</f>
        <v>0</v>
      </c>
      <c r="BB444" s="485">
        <f>'8. Routing factors'!BB228*'7. Network costs'!$K$358</f>
        <v>0</v>
      </c>
      <c r="BC444" s="485">
        <f>'8. Routing factors'!BC228*'7. Network costs'!$K$359</f>
        <v>0</v>
      </c>
      <c r="BD444" s="485">
        <f>'8. Routing factors'!BD228*'7. Network costs'!$K$360</f>
        <v>0</v>
      </c>
      <c r="BE444" s="485">
        <f>'8. Routing factors'!BE228*'7. Network costs'!$K$361</f>
        <v>0</v>
      </c>
      <c r="BF444" s="485">
        <f>'8. Routing factors'!BF228*'7. Network costs'!$K$362</f>
        <v>0</v>
      </c>
      <c r="BG444" s="485">
        <f>'8. Routing factors'!BG228*'7. Network costs'!$K$363</f>
        <v>0</v>
      </c>
      <c r="BH444" s="245"/>
      <c r="BI444" s="351">
        <f t="shared" si="74"/>
        <v>836323.72002132365</v>
      </c>
      <c r="BJ444" s="486">
        <f>'2. Traffic'!K215</f>
        <v>110.40808032000001</v>
      </c>
      <c r="BK444" s="487">
        <f t="shared" si="75"/>
        <v>7.5748416021488131E-3</v>
      </c>
    </row>
    <row r="445" spans="3:63">
      <c r="C445" s="256" t="str">
        <f t="shared" si="73"/>
        <v>S10</v>
      </c>
      <c r="D445" s="256" t="str">
        <f t="shared" si="73"/>
        <v>Гласова поща (Voice mail)</v>
      </c>
      <c r="E445" s="485">
        <f>'8. Routing factors'!E229*'7. Network costs'!$K$309</f>
        <v>118935.03452436389</v>
      </c>
      <c r="F445" s="485">
        <f>'8. Routing factors'!F229*'7. Network costs'!$K$310</f>
        <v>71045.650992815412</v>
      </c>
      <c r="G445" s="485">
        <f>'8. Routing factors'!G229*'7. Network costs'!$K$311</f>
        <v>141477.30631846093</v>
      </c>
      <c r="H445" s="485">
        <f>'8. Routing factors'!H229*'7. Network costs'!$K$312</f>
        <v>37449.920483060465</v>
      </c>
      <c r="I445" s="485">
        <f>'8. Routing factors'!I229*'7. Network costs'!$K$313</f>
        <v>141270.68874765598</v>
      </c>
      <c r="J445" s="485">
        <f>'8. Routing factors'!J229*'7. Network costs'!$K$314</f>
        <v>8264.1153401390038</v>
      </c>
      <c r="K445" s="485">
        <f>'8. Routing factors'!K229*'7. Network costs'!$K$315</f>
        <v>3466.5418830833096</v>
      </c>
      <c r="L445" s="485">
        <f>'8. Routing factors'!L229*'7. Network costs'!$K$316</f>
        <v>726.07095858621653</v>
      </c>
      <c r="M445" s="485">
        <f>'8. Routing factors'!M229*'7. Network costs'!$K$317</f>
        <v>21782.128757586499</v>
      </c>
      <c r="N445" s="485">
        <f>'8. Routing factors'!N229*'7. Network costs'!$K$318</f>
        <v>0</v>
      </c>
      <c r="O445" s="485">
        <f>'8. Routing factors'!O229*'7. Network costs'!$K$319</f>
        <v>0</v>
      </c>
      <c r="P445" s="485">
        <f>'8. Routing factors'!P229*'7. Network costs'!$K$320</f>
        <v>0</v>
      </c>
      <c r="Q445" s="485">
        <f>'8. Routing factors'!Q229*'7. Network costs'!$K$321</f>
        <v>347145.11735721625</v>
      </c>
      <c r="R445" s="485">
        <f>'8. Routing factors'!R229*'7. Network costs'!$K$322</f>
        <v>3872.3784457931561</v>
      </c>
      <c r="S445" s="485">
        <f>'8. Routing factors'!S229*'7. Network costs'!$K$323</f>
        <v>3630.3547929310839</v>
      </c>
      <c r="T445" s="485">
        <f>'8. Routing factors'!T229*'7. Network costs'!$K$324</f>
        <v>0</v>
      </c>
      <c r="U445" s="485">
        <f>'8. Routing factors'!U229*'7. Network costs'!$K$325</f>
        <v>16262.171761032678</v>
      </c>
      <c r="V445" s="485">
        <f>'8. Routing factors'!V229*'7. Network costs'!$K$326</f>
        <v>0</v>
      </c>
      <c r="W445" s="485">
        <f>'8. Routing factors'!W229*'7. Network costs'!$K$327</f>
        <v>0</v>
      </c>
      <c r="X445" s="485">
        <f>'8. Routing factors'!X229*'7. Network costs'!$K$328</f>
        <v>0</v>
      </c>
      <c r="Y445" s="485">
        <f>'8. Routing factors'!Y229*'7. Network costs'!$K$329</f>
        <v>0</v>
      </c>
      <c r="Z445" s="485">
        <f>'8. Routing factors'!Z229*'7. Network costs'!$K$330</f>
        <v>0</v>
      </c>
      <c r="AA445" s="485">
        <f>'8. Routing factors'!AA229*'7. Network costs'!$K$331</f>
        <v>0</v>
      </c>
      <c r="AB445" s="485">
        <f>'8. Routing factors'!AB229*'7. Network costs'!$K$332</f>
        <v>13489.992422257887</v>
      </c>
      <c r="AC445" s="485">
        <f>'8. Routing factors'!AC229*'7. Network costs'!$K$333</f>
        <v>18560.896680043879</v>
      </c>
      <c r="AD445" s="485">
        <f>'8. Routing factors'!AD229*'7. Network costs'!$K$334</f>
        <v>0</v>
      </c>
      <c r="AE445" s="485">
        <f>'8. Routing factors'!AE229*'7. Network costs'!$K$335</f>
        <v>0</v>
      </c>
      <c r="AF445" s="485">
        <f>'8. Routing factors'!AF229*'7. Network costs'!$K$336</f>
        <v>0</v>
      </c>
      <c r="AG445" s="485">
        <f>'8. Routing factors'!AG229*'7. Network costs'!$K$337</f>
        <v>0</v>
      </c>
      <c r="AH445" s="485">
        <f>'8. Routing factors'!AH229*'7. Network costs'!$K$338</f>
        <v>0</v>
      </c>
      <c r="AI445" s="485">
        <f>'8. Routing factors'!AI229*'7. Network costs'!$K$339</f>
        <v>59208.483382299128</v>
      </c>
      <c r="AJ445" s="485">
        <f>'8. Routing factors'!AJ229*'7. Network costs'!$K$340</f>
        <v>142945.45151523896</v>
      </c>
      <c r="AK445" s="485">
        <f>'8. Routing factors'!AK229*'7. Network costs'!$K$341</f>
        <v>56708.050593161344</v>
      </c>
      <c r="AL445" s="485">
        <f>'8. Routing factors'!AL229*'7. Network costs'!$K$342</f>
        <v>16697.39913687449</v>
      </c>
      <c r="AM445" s="485">
        <f>'8. Routing factors'!AM229*'7. Network costs'!$K$343</f>
        <v>22422.814304806736</v>
      </c>
      <c r="AN445" s="485">
        <f>'8. Routing factors'!AN229*'7. Network costs'!$K$344</f>
        <v>38.57387143830082</v>
      </c>
      <c r="AO445" s="485">
        <f>'8. Routing factors'!AO229*'7. Network costs'!$K$345</f>
        <v>18.858337147613724</v>
      </c>
      <c r="AP445" s="485">
        <f>'8. Routing factors'!AP229*'7. Network costs'!$K$346</f>
        <v>0</v>
      </c>
      <c r="AQ445" s="485">
        <f>'8. Routing factors'!AQ229*'7. Network costs'!$K$347</f>
        <v>0</v>
      </c>
      <c r="AR445" s="485">
        <f>'8. Routing factors'!AR229*'7. Network costs'!$K$348</f>
        <v>94.291685738068651</v>
      </c>
      <c r="AS445" s="485">
        <f>'8. Routing factors'!AS229*'7. Network costs'!$K$349</f>
        <v>0</v>
      </c>
      <c r="AT445" s="485">
        <f>'8. Routing factors'!AT229*'7. Network costs'!$K$350</f>
        <v>105.59488511257587</v>
      </c>
      <c r="AU445" s="485">
        <f>'8. Routing factors'!AU229*'7. Network costs'!$K$351</f>
        <v>0</v>
      </c>
      <c r="AV445" s="485">
        <f>'8. Routing factors'!AV229*'7. Network costs'!$K$352</f>
        <v>0</v>
      </c>
      <c r="AW445" s="485">
        <f>'8. Routing factors'!AW229*'7. Network costs'!$K$353</f>
        <v>0</v>
      </c>
      <c r="AX445" s="485">
        <f>'8. Routing factors'!AX229*'7. Network costs'!$K$354</f>
        <v>0</v>
      </c>
      <c r="AY445" s="485">
        <f>'8. Routing factors'!AY229*'7. Network costs'!$K$355</f>
        <v>0</v>
      </c>
      <c r="AZ445" s="485">
        <f>'8. Routing factors'!AZ229*'7. Network costs'!$K$356</f>
        <v>0</v>
      </c>
      <c r="BA445" s="485">
        <f>'8. Routing factors'!BA229*'7. Network costs'!$K$357</f>
        <v>0</v>
      </c>
      <c r="BB445" s="485">
        <f>'8. Routing factors'!BB229*'7. Network costs'!$K$358</f>
        <v>0</v>
      </c>
      <c r="BC445" s="485">
        <f>'8. Routing factors'!BC229*'7. Network costs'!$K$359</f>
        <v>0</v>
      </c>
      <c r="BD445" s="485">
        <f>'8. Routing factors'!BD229*'7. Network costs'!$K$360</f>
        <v>0</v>
      </c>
      <c r="BE445" s="485">
        <f>'8. Routing factors'!BE229*'7. Network costs'!$K$361</f>
        <v>0</v>
      </c>
      <c r="BF445" s="485">
        <f>'8. Routing factors'!BF229*'7. Network costs'!$K$362</f>
        <v>0</v>
      </c>
      <c r="BG445" s="485">
        <f>'8. Routing factors'!BG229*'7. Network costs'!$K$363</f>
        <v>0</v>
      </c>
      <c r="BH445" s="245"/>
      <c r="BI445" s="351">
        <f t="shared" si="74"/>
        <v>1245617.8871768441</v>
      </c>
      <c r="BJ445" s="486">
        <f>'2. Traffic'!K216</f>
        <v>55.204040160000005</v>
      </c>
      <c r="BK445" s="487">
        <f t="shared" si="75"/>
        <v>2.2563889953826233E-2</v>
      </c>
    </row>
    <row r="446" spans="3:63">
      <c r="C446" s="256" t="str">
        <f t="shared" si="73"/>
        <v>S11</v>
      </c>
      <c r="D446" s="256" t="str">
        <f t="shared" si="73"/>
        <v>Повиквания към центъра за обслужване на клиенти (Help desk call)</v>
      </c>
      <c r="E446" s="485">
        <f>'8. Routing factors'!E230*'7. Network costs'!$K$309</f>
        <v>45318.006771732842</v>
      </c>
      <c r="F446" s="485">
        <f>'8. Routing factors'!F230*'7. Network costs'!$K$310</f>
        <v>27070.638232631365</v>
      </c>
      <c r="G446" s="485">
        <f>'8. Routing factors'!G230*'7. Network costs'!$K$311</f>
        <v>53907.324712409631</v>
      </c>
      <c r="H446" s="485">
        <f>'8. Routing factors'!H230*'7. Network costs'!$K$312</f>
        <v>14269.603206820671</v>
      </c>
      <c r="I446" s="485">
        <f>'8. Routing factors'!I230*'7. Network costs'!$K$313</f>
        <v>53828.596888347165</v>
      </c>
      <c r="J446" s="485">
        <f>'8. Routing factors'!J230*'7. Network costs'!$K$314</f>
        <v>3148.8891094581668</v>
      </c>
      <c r="K446" s="485">
        <f>'8. Routing factors'!K230*'7. Network costs'!$K$315</f>
        <v>1320.8620080728492</v>
      </c>
      <c r="L446" s="485">
        <f>'8. Routing factors'!L230*'7. Network costs'!$K$316</f>
        <v>276.65598071717295</v>
      </c>
      <c r="M446" s="485">
        <f>'8. Routing factors'!M230*'7. Network costs'!$K$317</f>
        <v>8299.6794215151895</v>
      </c>
      <c r="N446" s="485">
        <f>'8. Routing factors'!N230*'7. Network costs'!$K$318</f>
        <v>0</v>
      </c>
      <c r="O446" s="485">
        <f>'8. Routing factors'!O230*'7. Network costs'!$K$319</f>
        <v>0</v>
      </c>
      <c r="P446" s="485">
        <f>'8. Routing factors'!P230*'7. Network costs'!$K$320</f>
        <v>0</v>
      </c>
      <c r="Q446" s="485">
        <f>'8. Routing factors'!Q230*'7. Network costs'!$K$321</f>
        <v>0</v>
      </c>
      <c r="R446" s="485">
        <f>'8. Routing factors'!R230*'7. Network costs'!$K$322</f>
        <v>1475.4985638249229</v>
      </c>
      <c r="S446" s="485">
        <f>'8. Routing factors'!S230*'7. Network costs'!$K$323</f>
        <v>1383.279903585865</v>
      </c>
      <c r="T446" s="485">
        <f>'8. Routing factors'!T230*'7. Network costs'!$K$324</f>
        <v>0</v>
      </c>
      <c r="U446" s="485">
        <f>'8. Routing factors'!U230*'7. Network costs'!$K$325</f>
        <v>6196.4013626161004</v>
      </c>
      <c r="V446" s="485">
        <f>'8. Routing factors'!V230*'7. Network costs'!$K$326</f>
        <v>0</v>
      </c>
      <c r="W446" s="485">
        <f>'8. Routing factors'!W230*'7. Network costs'!$K$327</f>
        <v>0</v>
      </c>
      <c r="X446" s="485">
        <f>'8. Routing factors'!X230*'7. Network costs'!$K$328</f>
        <v>0</v>
      </c>
      <c r="Y446" s="485">
        <f>'8. Routing factors'!Y230*'7. Network costs'!$K$329</f>
        <v>0</v>
      </c>
      <c r="Z446" s="485">
        <f>'8. Routing factors'!Z230*'7. Network costs'!$K$330</f>
        <v>0</v>
      </c>
      <c r="AA446" s="485">
        <f>'8. Routing factors'!AA230*'7. Network costs'!$K$331</f>
        <v>0</v>
      </c>
      <c r="AB446" s="485">
        <f>'8. Routing factors'!AB230*'7. Network costs'!$K$332</f>
        <v>5140.1134273625185</v>
      </c>
      <c r="AC446" s="485">
        <f>'8. Routing factors'!AC230*'7. Network costs'!$K$333</f>
        <v>7072.2882017018592</v>
      </c>
      <c r="AD446" s="485">
        <f>'8. Routing factors'!AD230*'7. Network costs'!$K$334</f>
        <v>0</v>
      </c>
      <c r="AE446" s="485">
        <f>'8. Routing factors'!AE230*'7. Network costs'!$K$335</f>
        <v>0</v>
      </c>
      <c r="AF446" s="485">
        <f>'8. Routing factors'!AF230*'7. Network costs'!$K$336</f>
        <v>0</v>
      </c>
      <c r="AG446" s="485">
        <f>'8. Routing factors'!AG230*'7. Network costs'!$K$337</f>
        <v>0</v>
      </c>
      <c r="AH446" s="485">
        <f>'8. Routing factors'!AH230*'7. Network costs'!$K$338</f>
        <v>0</v>
      </c>
      <c r="AI446" s="485">
        <f>'8. Routing factors'!AI230*'7. Network costs'!$K$339</f>
        <v>22560.303291570548</v>
      </c>
      <c r="AJ446" s="485">
        <f>'8. Routing factors'!AJ230*'7. Network costs'!$K$340</f>
        <v>54466.734429113778</v>
      </c>
      <c r="AK446" s="485">
        <f>'8. Routing factors'!AK230*'7. Network costs'!$K$341</f>
        <v>21607.559379538503</v>
      </c>
      <c r="AL446" s="485">
        <f>'8. Routing factors'!AL230*'7. Network costs'!$K$342</f>
        <v>6362.2367469880819</v>
      </c>
      <c r="AM446" s="485">
        <f>'8. Routing factors'!AM230*'7. Network costs'!$K$343</f>
        <v>8543.8008621284716</v>
      </c>
      <c r="AN446" s="485">
        <f>'8. Routing factors'!AN230*'7. Network costs'!$K$344</f>
        <v>14.697864040177086</v>
      </c>
      <c r="AO446" s="485">
        <f>'8. Routing factors'!AO230*'7. Network costs'!$K$345</f>
        <v>7.1856224196421277</v>
      </c>
      <c r="AP446" s="485">
        <f>'8. Routing factors'!AP230*'7. Network costs'!$K$346</f>
        <v>0</v>
      </c>
      <c r="AQ446" s="485">
        <f>'8. Routing factors'!AQ230*'7. Network costs'!$K$347</f>
        <v>0</v>
      </c>
      <c r="AR446" s="485">
        <f>'8. Routing factors'!AR230*'7. Network costs'!$K$348</f>
        <v>35.928112098210654</v>
      </c>
      <c r="AS446" s="485">
        <f>'8. Routing factors'!AS230*'7. Network costs'!$K$349</f>
        <v>0</v>
      </c>
      <c r="AT446" s="485">
        <f>'8. Routing factors'!AT230*'7. Network costs'!$K$350</f>
        <v>40.234988266739713</v>
      </c>
      <c r="AU446" s="485">
        <f>'8. Routing factors'!AU230*'7. Network costs'!$K$351</f>
        <v>0</v>
      </c>
      <c r="AV446" s="485">
        <f>'8. Routing factors'!AV230*'7. Network costs'!$K$352</f>
        <v>0</v>
      </c>
      <c r="AW446" s="485">
        <f>'8. Routing factors'!AW230*'7. Network costs'!$K$353</f>
        <v>0</v>
      </c>
      <c r="AX446" s="485">
        <f>'8. Routing factors'!AX230*'7. Network costs'!$K$354</f>
        <v>0</v>
      </c>
      <c r="AY446" s="485">
        <f>'8. Routing factors'!AY230*'7. Network costs'!$K$355</f>
        <v>0</v>
      </c>
      <c r="AZ446" s="485">
        <f>'8. Routing factors'!AZ230*'7. Network costs'!$K$356</f>
        <v>0</v>
      </c>
      <c r="BA446" s="485">
        <f>'8. Routing factors'!BA230*'7. Network costs'!$K$357</f>
        <v>0</v>
      </c>
      <c r="BB446" s="485">
        <f>'8. Routing factors'!BB230*'7. Network costs'!$K$358</f>
        <v>0</v>
      </c>
      <c r="BC446" s="485">
        <f>'8. Routing factors'!BC230*'7. Network costs'!$K$359</f>
        <v>0</v>
      </c>
      <c r="BD446" s="485">
        <f>'8. Routing factors'!BD230*'7. Network costs'!$K$360</f>
        <v>0</v>
      </c>
      <c r="BE446" s="485">
        <f>'8. Routing factors'!BE230*'7. Network costs'!$K$361</f>
        <v>0</v>
      </c>
      <c r="BF446" s="485">
        <f>'8. Routing factors'!BF230*'7. Network costs'!$K$362</f>
        <v>0</v>
      </c>
      <c r="BG446" s="485">
        <f>'8. Routing factors'!BG230*'7. Network costs'!$K$363</f>
        <v>0</v>
      </c>
      <c r="BH446" s="245"/>
      <c r="BI446" s="351">
        <f t="shared" si="74"/>
        <v>342346.51908696047</v>
      </c>
      <c r="BJ446" s="486">
        <f>'2. Traffic'!K217</f>
        <v>55.204040160000005</v>
      </c>
      <c r="BK446" s="487">
        <f t="shared" si="75"/>
        <v>6.2014757995017093E-3</v>
      </c>
    </row>
    <row r="447" spans="3:63">
      <c r="C447" s="256" t="str">
        <f t="shared" si="73"/>
        <v>S12</v>
      </c>
      <c r="D447" s="256" t="str">
        <f t="shared" si="73"/>
        <v>Видеоразговори (Video call)</v>
      </c>
      <c r="E447" s="485">
        <f>'8. Routing factors'!E231*'7. Network costs'!$K$309</f>
        <v>1472150.8866642611</v>
      </c>
      <c r="F447" s="485">
        <f>'8. Routing factors'!F231*'7. Network costs'!$K$310</f>
        <v>879386.95709789009</v>
      </c>
      <c r="G447" s="485">
        <f>'8. Routing factors'!G231*'7. Network costs'!$K$311</f>
        <v>1751174.0150622157</v>
      </c>
      <c r="H447" s="485">
        <f>'8. Routing factors'!H231*'7. Network costs'!$K$312</f>
        <v>463546.62328995869</v>
      </c>
      <c r="I447" s="485">
        <f>'8. Routing factors'!I231*'7. Network costs'!$K$313</f>
        <v>1748616.5496250775</v>
      </c>
      <c r="J447" s="485">
        <f>'8. Routing factors'!J231*'7. Network costs'!$K$314</f>
        <v>102291.34564205421</v>
      </c>
      <c r="K447" s="485">
        <f>'8. Routing factors'!K231*'7. Network costs'!$K$315</f>
        <v>64362.103991248492</v>
      </c>
      <c r="L447" s="485">
        <f>'8. Routing factors'!L231*'7. Network costs'!$K$316</f>
        <v>8987.1416756086874</v>
      </c>
      <c r="M447" s="485">
        <f>'8. Routing factors'!M231*'7. Network costs'!$K$317</f>
        <v>269614.25026826072</v>
      </c>
      <c r="N447" s="485">
        <f>'8. Routing factors'!N231*'7. Network costs'!$K$318</f>
        <v>0</v>
      </c>
      <c r="O447" s="485">
        <f>'8. Routing factors'!O231*'7. Network costs'!$K$319</f>
        <v>0</v>
      </c>
      <c r="P447" s="485">
        <f>'8. Routing factors'!P231*'7. Network costs'!$K$320</f>
        <v>0</v>
      </c>
      <c r="Q447" s="485">
        <f>'8. Routing factors'!Q231*'7. Network costs'!$K$321</f>
        <v>0</v>
      </c>
      <c r="R447" s="485">
        <f>'8. Routing factors'!R231*'7. Network costs'!$K$322</f>
        <v>47931.422269913019</v>
      </c>
      <c r="S447" s="485">
        <f>'8. Routing factors'!S231*'7. Network costs'!$K$323</f>
        <v>44935.708378043455</v>
      </c>
      <c r="T447" s="485">
        <f>'8. Routing factors'!T231*'7. Network costs'!$K$324</f>
        <v>0</v>
      </c>
      <c r="U447" s="485">
        <f>'8. Routing factors'!U231*'7. Network costs'!$K$325</f>
        <v>201289.47431537989</v>
      </c>
      <c r="V447" s="485">
        <f>'8. Routing factors'!V231*'7. Network costs'!$K$326</f>
        <v>0</v>
      </c>
      <c r="W447" s="485">
        <f>'8. Routing factors'!W231*'7. Network costs'!$K$327</f>
        <v>354890.72257500287</v>
      </c>
      <c r="X447" s="485">
        <f>'8. Routing factors'!X231*'7. Network costs'!$K$328</f>
        <v>0</v>
      </c>
      <c r="Y447" s="485">
        <f>'8. Routing factors'!Y231*'7. Network costs'!$K$329</f>
        <v>0</v>
      </c>
      <c r="Z447" s="485">
        <f>'8. Routing factors'!Z231*'7. Network costs'!$K$330</f>
        <v>0</v>
      </c>
      <c r="AA447" s="485">
        <f>'8. Routing factors'!AA231*'7. Network costs'!$K$331</f>
        <v>0</v>
      </c>
      <c r="AB447" s="485">
        <f>'8. Routing factors'!AB231*'7. Network costs'!$K$332</f>
        <v>166976.06710201886</v>
      </c>
      <c r="AC447" s="485">
        <f>'8. Routing factors'!AC231*'7. Network costs'!$K$333</f>
        <v>229742.57008529239</v>
      </c>
      <c r="AD447" s="485">
        <f>'8. Routing factors'!AD231*'7. Network costs'!$K$334</f>
        <v>0</v>
      </c>
      <c r="AE447" s="485">
        <f>'8. Routing factors'!AE231*'7. Network costs'!$K$335</f>
        <v>0</v>
      </c>
      <c r="AF447" s="485">
        <f>'8. Routing factors'!AF231*'7. Network costs'!$K$336</f>
        <v>0</v>
      </c>
      <c r="AG447" s="485">
        <f>'8. Routing factors'!AG231*'7. Network costs'!$K$337</f>
        <v>0</v>
      </c>
      <c r="AH447" s="485">
        <f>'8. Routing factors'!AH231*'7. Network costs'!$K$338</f>
        <v>0</v>
      </c>
      <c r="AI447" s="485">
        <f>'8. Routing factors'!AI231*'7. Network costs'!$K$339</f>
        <v>732869.1807075761</v>
      </c>
      <c r="AJ447" s="485">
        <f>'8. Routing factors'!AJ231*'7. Network costs'!$K$340</f>
        <v>1769346.3833793569</v>
      </c>
      <c r="AK447" s="485">
        <f>'8. Routing factors'!AK231*'7. Network costs'!$K$341</f>
        <v>701919.39066215837</v>
      </c>
      <c r="AL447" s="485">
        <f>'8. Routing factors'!AL231*'7. Network costs'!$K$342</f>
        <v>206676.62007784093</v>
      </c>
      <c r="AM447" s="485">
        <f>'8. Routing factors'!AM231*'7. Network costs'!$K$343</f>
        <v>277544.51068467344</v>
      </c>
      <c r="AN447" s="485">
        <f>'8. Routing factors'!AN231*'7. Network costs'!$K$344</f>
        <v>477.4586333376397</v>
      </c>
      <c r="AO447" s="485">
        <f>'8. Routing factors'!AO231*'7. Network costs'!$K$345</f>
        <v>233.42422074284596</v>
      </c>
      <c r="AP447" s="485">
        <f>'8. Routing factors'!AP231*'7. Network costs'!$K$346</f>
        <v>0</v>
      </c>
      <c r="AQ447" s="485">
        <f>'8. Routing factors'!AQ231*'7. Network costs'!$K$347</f>
        <v>0</v>
      </c>
      <c r="AR447" s="485">
        <f>'8. Routing factors'!AR231*'7. Network costs'!$K$348</f>
        <v>1167.1211037142302</v>
      </c>
      <c r="AS447" s="485">
        <f>'8. Routing factors'!AS231*'7. Network costs'!$K$349</f>
        <v>0</v>
      </c>
      <c r="AT447" s="485">
        <f>'8. Routing factors'!AT231*'7. Network costs'!$K$350</f>
        <v>1307.0295423662153</v>
      </c>
      <c r="AU447" s="485">
        <f>'8. Routing factors'!AU231*'7. Network costs'!$K$351</f>
        <v>0</v>
      </c>
      <c r="AV447" s="485">
        <f>'8. Routing factors'!AV231*'7. Network costs'!$K$352</f>
        <v>9217.6237291068337</v>
      </c>
      <c r="AW447" s="485">
        <f>'8. Routing factors'!AW231*'7. Network costs'!$K$353</f>
        <v>0</v>
      </c>
      <c r="AX447" s="485">
        <f>'8. Routing factors'!AX231*'7. Network costs'!$K$354</f>
        <v>0</v>
      </c>
      <c r="AY447" s="485">
        <f>'8. Routing factors'!AY231*'7. Network costs'!$K$355</f>
        <v>0</v>
      </c>
      <c r="AZ447" s="485">
        <f>'8. Routing factors'!AZ231*'7. Network costs'!$K$356</f>
        <v>0</v>
      </c>
      <c r="BA447" s="485">
        <f>'8. Routing factors'!BA231*'7. Network costs'!$K$357</f>
        <v>0</v>
      </c>
      <c r="BB447" s="485">
        <f>'8. Routing factors'!BB231*'7. Network costs'!$K$358</f>
        <v>0</v>
      </c>
      <c r="BC447" s="485">
        <f>'8. Routing factors'!BC231*'7. Network costs'!$K$359</f>
        <v>0</v>
      </c>
      <c r="BD447" s="485">
        <f>'8. Routing factors'!BD231*'7. Network costs'!$K$360</f>
        <v>0</v>
      </c>
      <c r="BE447" s="485">
        <f>'8. Routing factors'!BE231*'7. Network costs'!$K$361</f>
        <v>0</v>
      </c>
      <c r="BF447" s="485">
        <f>'8. Routing factors'!BF231*'7. Network costs'!$K$362</f>
        <v>0</v>
      </c>
      <c r="BG447" s="485">
        <f>'8. Routing factors'!BG231*'7. Network costs'!$K$363</f>
        <v>0</v>
      </c>
      <c r="BH447" s="245"/>
      <c r="BI447" s="351">
        <f t="shared" si="74"/>
        <v>11506654.580783097</v>
      </c>
      <c r="BJ447" s="486">
        <f>'2. Traffic'!K218</f>
        <v>55.204040160000005</v>
      </c>
      <c r="BK447" s="487">
        <f t="shared" si="75"/>
        <v>0.20843863143771568</v>
      </c>
    </row>
    <row r="448" spans="3:63">
      <c r="C448" s="256" t="str">
        <f t="shared" si="73"/>
        <v>S13</v>
      </c>
      <c r="D448" s="256" t="str">
        <f t="shared" si="73"/>
        <v>MMS в мрежата (MMS on net)</v>
      </c>
      <c r="E448" s="485">
        <f>'8. Routing factors'!E232*'7. Network costs'!$K$309</f>
        <v>9501.0493394608638</v>
      </c>
      <c r="F448" s="485">
        <f>'8. Routing factors'!F232*'7. Network costs'!$K$310</f>
        <v>5675.4364946905553</v>
      </c>
      <c r="G448" s="485">
        <f>'8. Routing factors'!G232*'7. Network costs'!$K$311</f>
        <v>11301.824337305416</v>
      </c>
      <c r="H448" s="485">
        <f>'8. Routing factors'!H232*'7. Network costs'!$K$312</f>
        <v>2991.6630006573459</v>
      </c>
      <c r="I448" s="485">
        <f>'8. Routing factors'!I232*'7. Network costs'!$K$313</f>
        <v>11285.318824506199</v>
      </c>
      <c r="J448" s="485">
        <f>'8. Routing factors'!J232*'7. Network costs'!$K$314</f>
        <v>660.17358054048975</v>
      </c>
      <c r="K448" s="485">
        <f>'8. Routing factors'!K232*'7. Network costs'!$K$315</f>
        <v>276.92248629847745</v>
      </c>
      <c r="L448" s="485">
        <f>'8. Routing factors'!L232*'7. Network costs'!$K$316</f>
        <v>29.000857607117194</v>
      </c>
      <c r="M448" s="485">
        <f>'8. Routing factors'!M232*'7. Network costs'!$K$317</f>
        <v>870.025728213516</v>
      </c>
      <c r="N448" s="485">
        <f>'8. Routing factors'!N232*'7. Network costs'!$K$318</f>
        <v>0</v>
      </c>
      <c r="O448" s="485">
        <f>'8. Routing factors'!O232*'7. Network costs'!$K$319</f>
        <v>0</v>
      </c>
      <c r="P448" s="485">
        <f>'8. Routing factors'!P232*'7. Network costs'!$K$320</f>
        <v>864263.10990343953</v>
      </c>
      <c r="Q448" s="485">
        <f>'8. Routing factors'!Q232*'7. Network costs'!$K$321</f>
        <v>0</v>
      </c>
      <c r="R448" s="485">
        <f>'8. Routing factors'!R232*'7. Network costs'!$K$322</f>
        <v>154.67124057129175</v>
      </c>
      <c r="S448" s="485">
        <f>'8. Routing factors'!S232*'7. Network costs'!$K$323</f>
        <v>145.004288035586</v>
      </c>
      <c r="T448" s="485">
        <f>'8. Routing factors'!T232*'7. Network costs'!$K$324</f>
        <v>8392.6531730476763</v>
      </c>
      <c r="U448" s="485">
        <f>'8. Routing factors'!U232*'7. Network costs'!$K$325</f>
        <v>649.54660704583091</v>
      </c>
      <c r="V448" s="485">
        <f>'8. Routing factors'!V232*'7. Network costs'!$K$326</f>
        <v>0</v>
      </c>
      <c r="W448" s="485">
        <f>'8. Routing factors'!W232*'7. Network costs'!$K$327</f>
        <v>0</v>
      </c>
      <c r="X448" s="485">
        <f>'8. Routing factors'!X232*'7. Network costs'!$K$328</f>
        <v>0</v>
      </c>
      <c r="Y448" s="485">
        <f>'8. Routing factors'!Y232*'7. Network costs'!$K$329</f>
        <v>0</v>
      </c>
      <c r="Z448" s="485">
        <f>'8. Routing factors'!Z232*'7. Network costs'!$K$330</f>
        <v>0</v>
      </c>
      <c r="AA448" s="485">
        <f>'8. Routing factors'!AA232*'7. Network costs'!$K$331</f>
        <v>0</v>
      </c>
      <c r="AB448" s="485">
        <f>'8. Routing factors'!AB232*'7. Network costs'!$K$332</f>
        <v>1077.63943656627</v>
      </c>
      <c r="AC448" s="485">
        <f>'8. Routing factors'!AC232*'7. Network costs'!$K$333</f>
        <v>1482.7253874097737</v>
      </c>
      <c r="AD448" s="485">
        <f>'8. Routing factors'!AD232*'7. Network costs'!$K$334</f>
        <v>0</v>
      </c>
      <c r="AE448" s="485">
        <f>'8. Routing factors'!AE232*'7. Network costs'!$K$335</f>
        <v>0</v>
      </c>
      <c r="AF448" s="485">
        <f>'8. Routing factors'!AF232*'7. Network costs'!$K$336</f>
        <v>0</v>
      </c>
      <c r="AG448" s="485">
        <f>'8. Routing factors'!AG232*'7. Network costs'!$K$337</f>
        <v>0</v>
      </c>
      <c r="AH448" s="485">
        <f>'8. Routing factors'!AH232*'7. Network costs'!$K$338</f>
        <v>0</v>
      </c>
      <c r="AI448" s="485">
        <f>'8. Routing factors'!AI232*'7. Network costs'!$K$339</f>
        <v>4729.831913527848</v>
      </c>
      <c r="AJ448" s="485">
        <f>'8. Routing factors'!AJ232*'7. Network costs'!$K$340</f>
        <v>11419.106179513339</v>
      </c>
      <c r="AK448" s="485">
        <f>'8. Routing factors'!AK232*'7. Network costs'!$K$341</f>
        <v>4530.0864357162855</v>
      </c>
      <c r="AL448" s="485">
        <f>'8. Routing factors'!AL232*'7. Network costs'!$K$342</f>
        <v>1333.8610752882719</v>
      </c>
      <c r="AM448" s="485">
        <f>'8. Routing factors'!AM232*'7. Network costs'!$K$343</f>
        <v>1791.2322125394962</v>
      </c>
      <c r="AN448" s="485">
        <f>'8. Routing factors'!AN232*'7. Network costs'!$K$344</f>
        <v>1.5407245527567413</v>
      </c>
      <c r="AO448" s="485">
        <f>'8. Routing factors'!AO232*'7. Network costs'!$K$345</f>
        <v>0.75324311468107319</v>
      </c>
      <c r="AP448" s="485">
        <f>'8. Routing factors'!AP232*'7. Network costs'!$K$346</f>
        <v>0</v>
      </c>
      <c r="AQ448" s="485">
        <f>'8. Routing factors'!AQ232*'7. Network costs'!$K$347</f>
        <v>6122.0782341891245</v>
      </c>
      <c r="AR448" s="485">
        <f>'8. Routing factors'!AR232*'7. Network costs'!$K$348</f>
        <v>3.7662155734053671</v>
      </c>
      <c r="AS448" s="485">
        <f>'8. Routing factors'!AS232*'7. Network costs'!$K$349</f>
        <v>14.862510828315347</v>
      </c>
      <c r="AT448" s="485">
        <f>'8. Routing factors'!AT232*'7. Network costs'!$K$350</f>
        <v>4.2176900080849018</v>
      </c>
      <c r="AU448" s="485">
        <f>'8. Routing factors'!AU232*'7. Network costs'!$K$351</f>
        <v>0</v>
      </c>
      <c r="AV448" s="485">
        <f>'8. Routing factors'!AV232*'7. Network costs'!$K$352</f>
        <v>0</v>
      </c>
      <c r="AW448" s="485">
        <f>'8. Routing factors'!AW232*'7. Network costs'!$K$353</f>
        <v>0</v>
      </c>
      <c r="AX448" s="485">
        <f>'8. Routing factors'!AX232*'7. Network costs'!$K$354</f>
        <v>0</v>
      </c>
      <c r="AY448" s="485">
        <f>'8. Routing factors'!AY232*'7. Network costs'!$K$355</f>
        <v>0</v>
      </c>
      <c r="AZ448" s="485">
        <f>'8. Routing factors'!AZ232*'7. Network costs'!$K$356</f>
        <v>0</v>
      </c>
      <c r="BA448" s="485">
        <f>'8. Routing factors'!BA232*'7. Network costs'!$K$357</f>
        <v>0</v>
      </c>
      <c r="BB448" s="485">
        <f>'8. Routing factors'!BB232*'7. Network costs'!$K$358</f>
        <v>0</v>
      </c>
      <c r="BC448" s="485">
        <f>'8. Routing factors'!BC232*'7. Network costs'!$K$359</f>
        <v>0</v>
      </c>
      <c r="BD448" s="485">
        <f>'8. Routing factors'!BD232*'7. Network costs'!$K$360</f>
        <v>0</v>
      </c>
      <c r="BE448" s="485">
        <f>'8. Routing factors'!BE232*'7. Network costs'!$K$361</f>
        <v>0</v>
      </c>
      <c r="BF448" s="485">
        <f>'8. Routing factors'!BF232*'7. Network costs'!$K$362</f>
        <v>0</v>
      </c>
      <c r="BG448" s="485">
        <f>'8. Routing factors'!BG232*'7. Network costs'!$K$363</f>
        <v>0</v>
      </c>
      <c r="BH448" s="245"/>
      <c r="BI448" s="351">
        <f t="shared" si="74"/>
        <v>948708.10112024751</v>
      </c>
      <c r="BJ448" s="486">
        <f>'2. Traffic'!K219</f>
        <v>11.040808032000001</v>
      </c>
      <c r="BK448" s="487">
        <f t="shared" si="75"/>
        <v>8.592741567198435E-2</v>
      </c>
    </row>
    <row r="449" spans="3:63">
      <c r="C449" s="256" t="str">
        <f t="shared" si="73"/>
        <v>S14</v>
      </c>
      <c r="D449" s="256" t="str">
        <f t="shared" si="73"/>
        <v>Изходящи MMS към други мрежи (MMS outgoing to other network)</v>
      </c>
      <c r="E449" s="485">
        <f>'8. Routing factors'!E233*'7. Network costs'!$K$309</f>
        <v>4750.5246697304319</v>
      </c>
      <c r="F449" s="485">
        <f>'8. Routing factors'!F233*'7. Network costs'!$K$310</f>
        <v>2837.7182473452776</v>
      </c>
      <c r="G449" s="485">
        <f>'8. Routing factors'!G233*'7. Network costs'!$K$311</f>
        <v>5650.9121686527078</v>
      </c>
      <c r="H449" s="485">
        <f>'8. Routing factors'!H233*'7. Network costs'!$K$312</f>
        <v>1495.831500328673</v>
      </c>
      <c r="I449" s="485">
        <f>'8. Routing factors'!I233*'7. Network costs'!$K$313</f>
        <v>5642.6594122530996</v>
      </c>
      <c r="J449" s="485">
        <f>'8. Routing factors'!J233*'7. Network costs'!$K$314</f>
        <v>330.08679027024488</v>
      </c>
      <c r="K449" s="485">
        <f>'8. Routing factors'!K233*'7. Network costs'!$K$315</f>
        <v>207.69186472385806</v>
      </c>
      <c r="L449" s="485">
        <f>'8. Routing factors'!L233*'7. Network costs'!$K$316</f>
        <v>29.000857607117194</v>
      </c>
      <c r="M449" s="485">
        <f>'8. Routing factors'!M233*'7. Network costs'!$K$317</f>
        <v>870.025728213516</v>
      </c>
      <c r="N449" s="485">
        <f>'8. Routing factors'!N233*'7. Network costs'!$K$318</f>
        <v>0</v>
      </c>
      <c r="O449" s="485">
        <f>'8. Routing factors'!O233*'7. Network costs'!$K$319</f>
        <v>0</v>
      </c>
      <c r="P449" s="485">
        <f>'8. Routing factors'!P233*'7. Network costs'!$K$320</f>
        <v>864263.10990343953</v>
      </c>
      <c r="Q449" s="485">
        <f>'8. Routing factors'!Q233*'7. Network costs'!$K$321</f>
        <v>0</v>
      </c>
      <c r="R449" s="485">
        <f>'8. Routing factors'!R233*'7. Network costs'!$K$322</f>
        <v>154.67124057129175</v>
      </c>
      <c r="S449" s="485">
        <f>'8. Routing factors'!S233*'7. Network costs'!$K$323</f>
        <v>145.004288035586</v>
      </c>
      <c r="T449" s="485">
        <f>'8. Routing factors'!T233*'7. Network costs'!$K$324</f>
        <v>8392.6531730476763</v>
      </c>
      <c r="U449" s="485">
        <f>'8. Routing factors'!U233*'7. Network costs'!$K$325</f>
        <v>649.54660704583091</v>
      </c>
      <c r="V449" s="485">
        <f>'8. Routing factors'!V233*'7. Network costs'!$K$326</f>
        <v>0</v>
      </c>
      <c r="W449" s="485">
        <f>'8. Routing factors'!W233*'7. Network costs'!$K$327</f>
        <v>1145.2067501525746</v>
      </c>
      <c r="X449" s="485">
        <f>'8. Routing factors'!X233*'7. Network costs'!$K$328</f>
        <v>0</v>
      </c>
      <c r="Y449" s="485">
        <f>'8. Routing factors'!Y233*'7. Network costs'!$K$329</f>
        <v>0</v>
      </c>
      <c r="Z449" s="485">
        <f>'8. Routing factors'!Z233*'7. Network costs'!$K$330</f>
        <v>0</v>
      </c>
      <c r="AA449" s="485">
        <f>'8. Routing factors'!AA233*'7. Network costs'!$K$331</f>
        <v>0</v>
      </c>
      <c r="AB449" s="485">
        <f>'8. Routing factors'!AB233*'7. Network costs'!$K$332</f>
        <v>538.81971828313499</v>
      </c>
      <c r="AC449" s="485">
        <f>'8. Routing factors'!AC233*'7. Network costs'!$K$333</f>
        <v>741.36269370488685</v>
      </c>
      <c r="AD449" s="485">
        <f>'8. Routing factors'!AD233*'7. Network costs'!$K$334</f>
        <v>0</v>
      </c>
      <c r="AE449" s="485">
        <f>'8. Routing factors'!AE233*'7. Network costs'!$K$335</f>
        <v>0</v>
      </c>
      <c r="AF449" s="485">
        <f>'8. Routing factors'!AF233*'7. Network costs'!$K$336</f>
        <v>0</v>
      </c>
      <c r="AG449" s="485">
        <f>'8. Routing factors'!AG233*'7. Network costs'!$K$337</f>
        <v>0</v>
      </c>
      <c r="AH449" s="485">
        <f>'8. Routing factors'!AH233*'7. Network costs'!$K$338</f>
        <v>0</v>
      </c>
      <c r="AI449" s="485">
        <f>'8. Routing factors'!AI233*'7. Network costs'!$K$339</f>
        <v>2364.915956763924</v>
      </c>
      <c r="AJ449" s="485">
        <f>'8. Routing factors'!AJ233*'7. Network costs'!$K$340</f>
        <v>5709.5530897566696</v>
      </c>
      <c r="AK449" s="485">
        <f>'8. Routing factors'!AK233*'7. Network costs'!$K$341</f>
        <v>2265.0432178581427</v>
      </c>
      <c r="AL449" s="485">
        <f>'8. Routing factors'!AL233*'7. Network costs'!$K$342</f>
        <v>666.93053764413594</v>
      </c>
      <c r="AM449" s="485">
        <f>'8. Routing factors'!AM233*'7. Network costs'!$K$343</f>
        <v>895.61610626974812</v>
      </c>
      <c r="AN449" s="485">
        <f>'8. Routing factors'!AN233*'7. Network costs'!$K$344</f>
        <v>1.5407245527567413</v>
      </c>
      <c r="AO449" s="485">
        <f>'8. Routing factors'!AO233*'7. Network costs'!$K$345</f>
        <v>0.75324311468107319</v>
      </c>
      <c r="AP449" s="485">
        <f>'8. Routing factors'!AP233*'7. Network costs'!$K$346</f>
        <v>0</v>
      </c>
      <c r="AQ449" s="485">
        <f>'8. Routing factors'!AQ233*'7. Network costs'!$K$347</f>
        <v>6122.0782341891245</v>
      </c>
      <c r="AR449" s="485">
        <f>'8. Routing factors'!AR233*'7. Network costs'!$K$348</f>
        <v>3.7662155734053671</v>
      </c>
      <c r="AS449" s="485">
        <f>'8. Routing factors'!AS233*'7. Network costs'!$K$349</f>
        <v>14.862510828315347</v>
      </c>
      <c r="AT449" s="485">
        <f>'8. Routing factors'!AT233*'7. Network costs'!$K$350</f>
        <v>4.2176900080849018</v>
      </c>
      <c r="AU449" s="485">
        <f>'8. Routing factors'!AU233*'7. Network costs'!$K$351</f>
        <v>0</v>
      </c>
      <c r="AV449" s="485">
        <f>'8. Routing factors'!AV233*'7. Network costs'!$K$352</f>
        <v>29.744606560428647</v>
      </c>
      <c r="AW449" s="485">
        <f>'8. Routing factors'!AW233*'7. Network costs'!$K$353</f>
        <v>0</v>
      </c>
      <c r="AX449" s="485">
        <f>'8. Routing factors'!AX233*'7. Network costs'!$K$354</f>
        <v>0</v>
      </c>
      <c r="AY449" s="485">
        <f>'8. Routing factors'!AY233*'7. Network costs'!$K$355</f>
        <v>0</v>
      </c>
      <c r="AZ449" s="485">
        <f>'8. Routing factors'!AZ233*'7. Network costs'!$K$356</f>
        <v>0</v>
      </c>
      <c r="BA449" s="485">
        <f>'8. Routing factors'!BA233*'7. Network costs'!$K$357</f>
        <v>0</v>
      </c>
      <c r="BB449" s="485">
        <f>'8. Routing factors'!BB233*'7. Network costs'!$K$358</f>
        <v>0</v>
      </c>
      <c r="BC449" s="485">
        <f>'8. Routing factors'!BC233*'7. Network costs'!$K$359</f>
        <v>0</v>
      </c>
      <c r="BD449" s="485">
        <f>'8. Routing factors'!BD233*'7. Network costs'!$K$360</f>
        <v>0</v>
      </c>
      <c r="BE449" s="485">
        <f>'8. Routing factors'!BE233*'7. Network costs'!$K$361</f>
        <v>0</v>
      </c>
      <c r="BF449" s="485">
        <f>'8. Routing factors'!BF233*'7. Network costs'!$K$362</f>
        <v>0</v>
      </c>
      <c r="BG449" s="485">
        <f>'8. Routing factors'!BG233*'7. Network costs'!$K$363</f>
        <v>0</v>
      </c>
      <c r="BH449" s="245"/>
      <c r="BI449" s="351">
        <f t="shared" si="74"/>
        <v>915923.84774652484</v>
      </c>
      <c r="BJ449" s="486">
        <f>'2. Traffic'!K220</f>
        <v>11.040808032000001</v>
      </c>
      <c r="BK449" s="487">
        <f t="shared" si="75"/>
        <v>8.2958044836199243E-2</v>
      </c>
    </row>
    <row r="450" spans="3:63">
      <c r="C450" s="256" t="str">
        <f t="shared" si="73"/>
        <v>S15</v>
      </c>
      <c r="D450" s="256" t="str">
        <f t="shared" si="73"/>
        <v>Входящи MMS от други мрежи (MMS incoming from other network)</v>
      </c>
      <c r="E450" s="485">
        <f>'8. Routing factors'!E234*'7. Network costs'!$K$309</f>
        <v>4750.5246697304319</v>
      </c>
      <c r="F450" s="485">
        <f>'8. Routing factors'!F234*'7. Network costs'!$K$310</f>
        <v>2837.7182473452776</v>
      </c>
      <c r="G450" s="485">
        <f>'8. Routing factors'!G234*'7. Network costs'!$K$311</f>
        <v>5650.9121686527078</v>
      </c>
      <c r="H450" s="485">
        <f>'8. Routing factors'!H234*'7. Network costs'!$K$312</f>
        <v>1495.831500328673</v>
      </c>
      <c r="I450" s="485">
        <f>'8. Routing factors'!I234*'7. Network costs'!$K$313</f>
        <v>5642.6594122530996</v>
      </c>
      <c r="J450" s="485">
        <f>'8. Routing factors'!J234*'7. Network costs'!$K$314</f>
        <v>330.08679027024488</v>
      </c>
      <c r="K450" s="485">
        <f>'8. Routing factors'!K234*'7. Network costs'!$K$315</f>
        <v>207.69186472385806</v>
      </c>
      <c r="L450" s="485">
        <f>'8. Routing factors'!L234*'7. Network costs'!$K$316</f>
        <v>29.000857607117194</v>
      </c>
      <c r="M450" s="485">
        <f>'8. Routing factors'!M234*'7. Network costs'!$K$317</f>
        <v>870.025728213516</v>
      </c>
      <c r="N450" s="485">
        <f>'8. Routing factors'!N234*'7. Network costs'!$K$318</f>
        <v>0</v>
      </c>
      <c r="O450" s="485">
        <f>'8. Routing factors'!O234*'7. Network costs'!$K$319</f>
        <v>0</v>
      </c>
      <c r="P450" s="485">
        <f>'8. Routing factors'!P234*'7. Network costs'!$K$320</f>
        <v>864263.10990343953</v>
      </c>
      <c r="Q450" s="485">
        <f>'8. Routing factors'!Q234*'7. Network costs'!$K$321</f>
        <v>0</v>
      </c>
      <c r="R450" s="485">
        <f>'8. Routing factors'!R234*'7. Network costs'!$K$322</f>
        <v>154.67124057129175</v>
      </c>
      <c r="S450" s="485">
        <f>'8. Routing factors'!S234*'7. Network costs'!$K$323</f>
        <v>145.004288035586</v>
      </c>
      <c r="T450" s="485">
        <f>'8. Routing factors'!T234*'7. Network costs'!$K$324</f>
        <v>8392.6531730476763</v>
      </c>
      <c r="U450" s="485">
        <f>'8. Routing factors'!U234*'7. Network costs'!$K$325</f>
        <v>0</v>
      </c>
      <c r="V450" s="485">
        <f>'8. Routing factors'!V234*'7. Network costs'!$K$326</f>
        <v>1733.9329869927742</v>
      </c>
      <c r="W450" s="485">
        <f>'8. Routing factors'!W234*'7. Network costs'!$K$327</f>
        <v>1145.2067501525746</v>
      </c>
      <c r="X450" s="485">
        <f>'8. Routing factors'!X234*'7. Network costs'!$K$328</f>
        <v>0</v>
      </c>
      <c r="Y450" s="485">
        <f>'8. Routing factors'!Y234*'7. Network costs'!$K$329</f>
        <v>0</v>
      </c>
      <c r="Z450" s="485">
        <f>'8. Routing factors'!Z234*'7. Network costs'!$K$330</f>
        <v>0</v>
      </c>
      <c r="AA450" s="485">
        <f>'8. Routing factors'!AA234*'7. Network costs'!$K$331</f>
        <v>0</v>
      </c>
      <c r="AB450" s="485">
        <f>'8. Routing factors'!AB234*'7. Network costs'!$K$332</f>
        <v>538.81971828313499</v>
      </c>
      <c r="AC450" s="485">
        <f>'8. Routing factors'!AC234*'7. Network costs'!$K$333</f>
        <v>741.36269370488685</v>
      </c>
      <c r="AD450" s="485">
        <f>'8. Routing factors'!AD234*'7. Network costs'!$K$334</f>
        <v>0</v>
      </c>
      <c r="AE450" s="485">
        <f>'8. Routing factors'!AE234*'7. Network costs'!$K$335</f>
        <v>0</v>
      </c>
      <c r="AF450" s="485">
        <f>'8. Routing factors'!AF234*'7. Network costs'!$K$336</f>
        <v>0</v>
      </c>
      <c r="AG450" s="485">
        <f>'8. Routing factors'!AG234*'7. Network costs'!$K$337</f>
        <v>0</v>
      </c>
      <c r="AH450" s="485">
        <f>'8. Routing factors'!AH234*'7. Network costs'!$K$338</f>
        <v>0</v>
      </c>
      <c r="AI450" s="485">
        <f>'8. Routing factors'!AI234*'7. Network costs'!$K$339</f>
        <v>2364.915956763924</v>
      </c>
      <c r="AJ450" s="485">
        <f>'8. Routing factors'!AJ234*'7. Network costs'!$K$340</f>
        <v>5709.5530897566696</v>
      </c>
      <c r="AK450" s="485">
        <f>'8. Routing factors'!AK234*'7. Network costs'!$K$341</f>
        <v>2265.0432178581427</v>
      </c>
      <c r="AL450" s="485">
        <f>'8. Routing factors'!AL234*'7. Network costs'!$K$342</f>
        <v>666.93053764413594</v>
      </c>
      <c r="AM450" s="485">
        <f>'8. Routing factors'!AM234*'7. Network costs'!$K$343</f>
        <v>895.61610626974812</v>
      </c>
      <c r="AN450" s="485">
        <f>'8. Routing factors'!AN234*'7. Network costs'!$K$344</f>
        <v>1.5407245527567413</v>
      </c>
      <c r="AO450" s="485">
        <f>'8. Routing factors'!AO234*'7. Network costs'!$K$345</f>
        <v>0.75324311468107319</v>
      </c>
      <c r="AP450" s="485">
        <f>'8. Routing factors'!AP234*'7. Network costs'!$K$346</f>
        <v>0</v>
      </c>
      <c r="AQ450" s="485">
        <f>'8. Routing factors'!AQ234*'7. Network costs'!$K$347</f>
        <v>6122.0782341891245</v>
      </c>
      <c r="AR450" s="485">
        <f>'8. Routing factors'!AR234*'7. Network costs'!$K$348</f>
        <v>3.7662155734053671</v>
      </c>
      <c r="AS450" s="485">
        <f>'8. Routing factors'!AS234*'7. Network costs'!$K$349</f>
        <v>14.862510828315347</v>
      </c>
      <c r="AT450" s="485">
        <f>'8. Routing factors'!AT234*'7. Network costs'!$K$350</f>
        <v>0</v>
      </c>
      <c r="AU450" s="485">
        <f>'8. Routing factors'!AU234*'7. Network costs'!$K$351</f>
        <v>3.0706139361880771</v>
      </c>
      <c r="AV450" s="485">
        <f>'8. Routing factors'!AV234*'7. Network costs'!$K$352</f>
        <v>29.744606560428647</v>
      </c>
      <c r="AW450" s="485">
        <f>'8. Routing factors'!AW234*'7. Network costs'!$K$353</f>
        <v>0</v>
      </c>
      <c r="AX450" s="485">
        <f>'8. Routing factors'!AX234*'7. Network costs'!$K$354</f>
        <v>0</v>
      </c>
      <c r="AY450" s="485">
        <f>'8. Routing factors'!AY234*'7. Network costs'!$K$355</f>
        <v>0</v>
      </c>
      <c r="AZ450" s="485">
        <f>'8. Routing factors'!AZ234*'7. Network costs'!$K$356</f>
        <v>0</v>
      </c>
      <c r="BA450" s="485">
        <f>'8. Routing factors'!BA234*'7. Network costs'!$K$357</f>
        <v>0</v>
      </c>
      <c r="BB450" s="485">
        <f>'8. Routing factors'!BB234*'7. Network costs'!$K$358</f>
        <v>0</v>
      </c>
      <c r="BC450" s="485">
        <f>'8. Routing factors'!BC234*'7. Network costs'!$K$359</f>
        <v>0</v>
      </c>
      <c r="BD450" s="485">
        <f>'8. Routing factors'!BD234*'7. Network costs'!$K$360</f>
        <v>0</v>
      </c>
      <c r="BE450" s="485">
        <f>'8. Routing factors'!BE234*'7. Network costs'!$K$361</f>
        <v>0</v>
      </c>
      <c r="BF450" s="485">
        <f>'8. Routing factors'!BF234*'7. Network costs'!$K$362</f>
        <v>0</v>
      </c>
      <c r="BG450" s="485">
        <f>'8. Routing factors'!BG234*'7. Network costs'!$K$363</f>
        <v>0</v>
      </c>
      <c r="BH450" s="245"/>
      <c r="BI450" s="351">
        <f t="shared" si="74"/>
        <v>917007.08705039986</v>
      </c>
      <c r="BJ450" s="486">
        <f>'2. Traffic'!K221</f>
        <v>11.040808032000001</v>
      </c>
      <c r="BK450" s="487">
        <f t="shared" si="75"/>
        <v>8.3056157157393076E-2</v>
      </c>
    </row>
    <row r="451" spans="3:63">
      <c r="C451" s="256" t="str">
        <f t="shared" si="73"/>
        <v>S16</v>
      </c>
      <c r="D451" s="256" t="str">
        <f t="shared" si="73"/>
        <v>SMS в мрежата (SMS on net)</v>
      </c>
      <c r="E451" s="485">
        <f>'8. Routing factors'!E235*'7. Network costs'!$K$309</f>
        <v>514.09881525515925</v>
      </c>
      <c r="F451" s="485">
        <f>'8. Routing factors'!F235*'7. Network costs'!$K$310</f>
        <v>307.09609788658094</v>
      </c>
      <c r="G451" s="485">
        <f>'8. Routing factors'!G235*'7. Network costs'!$K$311</f>
        <v>611.53818851343237</v>
      </c>
      <c r="H451" s="485">
        <f>'8. Routing factors'!H235*'7. Network costs'!$K$312</f>
        <v>161.87795151139701</v>
      </c>
      <c r="I451" s="485">
        <f>'8. Routing factors'!I235*'7. Network costs'!$K$313</f>
        <v>610.64508036589189</v>
      </c>
      <c r="J451" s="485">
        <f>'8. Routing factors'!J235*'7. Network costs'!$K$314</f>
        <v>35.721786456682182</v>
      </c>
      <c r="K451" s="485">
        <f>'8. Routing factors'!K235*'7. Network costs'!$K$315</f>
        <v>14.984189328674599</v>
      </c>
      <c r="L451" s="485">
        <f>'8. Routing factors'!L235*'7. Network costs'!$K$316</f>
        <v>1.5692273563173129</v>
      </c>
      <c r="M451" s="485">
        <f>'8. Routing factors'!M235*'7. Network costs'!$K$317</f>
        <v>47.076820689519394</v>
      </c>
      <c r="N451" s="485">
        <f>'8. Routing factors'!N235*'7. Network costs'!$K$318</f>
        <v>118922.60392271326</v>
      </c>
      <c r="O451" s="485">
        <f>'8. Routing factors'!O235*'7. Network costs'!$K$319</f>
        <v>159271.34453934809</v>
      </c>
      <c r="P451" s="485">
        <f>'8. Routing factors'!P235*'7. Network costs'!$K$320</f>
        <v>0</v>
      </c>
      <c r="Q451" s="485">
        <f>'8. Routing factors'!Q235*'7. Network costs'!$K$321</f>
        <v>0</v>
      </c>
      <c r="R451" s="485">
        <f>'8. Routing factors'!R235*'7. Network costs'!$K$322</f>
        <v>8.3692125670256718</v>
      </c>
      <c r="S451" s="485">
        <f>'8. Routing factors'!S235*'7. Network costs'!$K$323</f>
        <v>7.8461367815865666</v>
      </c>
      <c r="T451" s="485">
        <f>'8. Routing factors'!T235*'7. Network costs'!$K$324</f>
        <v>454.12384453063981</v>
      </c>
      <c r="U451" s="485">
        <f>'8. Routing factors'!U235*'7. Network costs'!$K$325</f>
        <v>35.146764236698409</v>
      </c>
      <c r="V451" s="485">
        <f>'8. Routing factors'!V235*'7. Network costs'!$K$326</f>
        <v>0</v>
      </c>
      <c r="W451" s="485">
        <f>'8. Routing factors'!W235*'7. Network costs'!$K$327</f>
        <v>0</v>
      </c>
      <c r="X451" s="485">
        <f>'8. Routing factors'!X235*'7. Network costs'!$K$328</f>
        <v>0</v>
      </c>
      <c r="Y451" s="485">
        <f>'8. Routing factors'!Y235*'7. Network costs'!$K$329</f>
        <v>0</v>
      </c>
      <c r="Z451" s="485">
        <f>'8. Routing factors'!Z235*'7. Network costs'!$K$330</f>
        <v>0</v>
      </c>
      <c r="AA451" s="485">
        <f>'8. Routing factors'!AA235*'7. Network costs'!$K$331</f>
        <v>0</v>
      </c>
      <c r="AB451" s="485">
        <f>'8. Routing factors'!AB235*'7. Network costs'!$K$332</f>
        <v>58.310733669171135</v>
      </c>
      <c r="AC451" s="485">
        <f>'8. Routing factors'!AC235*'7. Network costs'!$K$333</f>
        <v>80.229808075006432</v>
      </c>
      <c r="AD451" s="485">
        <f>'8. Routing factors'!AD235*'7. Network costs'!$K$334</f>
        <v>0</v>
      </c>
      <c r="AE451" s="485">
        <f>'8. Routing factors'!AE235*'7. Network costs'!$K$335</f>
        <v>0</v>
      </c>
      <c r="AF451" s="485">
        <f>'8. Routing factors'!AF235*'7. Network costs'!$K$336</f>
        <v>0</v>
      </c>
      <c r="AG451" s="485">
        <f>'8. Routing factors'!AG235*'7. Network costs'!$K$337</f>
        <v>0</v>
      </c>
      <c r="AH451" s="485">
        <f>'8. Routing factors'!AH235*'7. Network costs'!$K$338</f>
        <v>0</v>
      </c>
      <c r="AI451" s="485">
        <f>'8. Routing factors'!AI235*'7. Network costs'!$K$339</f>
        <v>255.92972904598037</v>
      </c>
      <c r="AJ451" s="485">
        <f>'8. Routing factors'!AJ235*'7. Network costs'!$K$340</f>
        <v>617.88427240119984</v>
      </c>
      <c r="AK451" s="485">
        <f>'8. Routing factors'!AK235*'7. Network costs'!$K$341</f>
        <v>245.12156356587906</v>
      </c>
      <c r="AL451" s="485">
        <f>'8. Routing factors'!AL235*'7. Network costs'!$K$342</f>
        <v>72.174806594529855</v>
      </c>
      <c r="AM451" s="485">
        <f>'8. Routing factors'!AM235*'7. Network costs'!$K$343</f>
        <v>96.923016122941988</v>
      </c>
      <c r="AN451" s="485">
        <f>'8. Routing factors'!AN235*'7. Network costs'!$K$344</f>
        <v>8.3368124815118863E-2</v>
      </c>
      <c r="AO451" s="485">
        <f>'8. Routing factors'!AO235*'7. Network costs'!$K$345</f>
        <v>4.0757749909613644E-2</v>
      </c>
      <c r="AP451" s="485">
        <f>'8. Routing factors'!AP235*'7. Network costs'!$K$346</f>
        <v>2105.9949125610578</v>
      </c>
      <c r="AQ451" s="485">
        <f>'8. Routing factors'!AQ235*'7. Network costs'!$K$347</f>
        <v>0</v>
      </c>
      <c r="AR451" s="485">
        <f>'8. Routing factors'!AR235*'7. Network costs'!$K$348</f>
        <v>0.2037887495480683</v>
      </c>
      <c r="AS451" s="485">
        <f>'8. Routing factors'!AS235*'7. Network costs'!$K$349</f>
        <v>0.80420582354195747</v>
      </c>
      <c r="AT451" s="485">
        <f>'8. Routing factors'!AT235*'7. Network costs'!$K$350</f>
        <v>0.22821789034020654</v>
      </c>
      <c r="AU451" s="485">
        <f>'8. Routing factors'!AU235*'7. Network costs'!$K$351</f>
        <v>0</v>
      </c>
      <c r="AV451" s="485">
        <f>'8. Routing factors'!AV235*'7. Network costs'!$K$352</f>
        <v>0</v>
      </c>
      <c r="AW451" s="485">
        <f>'8. Routing factors'!AW235*'7. Network costs'!$K$353</f>
        <v>0</v>
      </c>
      <c r="AX451" s="485">
        <f>'8. Routing factors'!AX235*'7. Network costs'!$K$354</f>
        <v>0</v>
      </c>
      <c r="AY451" s="485">
        <f>'8. Routing factors'!AY235*'7. Network costs'!$K$355</f>
        <v>0</v>
      </c>
      <c r="AZ451" s="485">
        <f>'8. Routing factors'!AZ235*'7. Network costs'!$K$356</f>
        <v>0</v>
      </c>
      <c r="BA451" s="485">
        <f>'8. Routing factors'!BA235*'7. Network costs'!$K$357</f>
        <v>0</v>
      </c>
      <c r="BB451" s="485">
        <f>'8. Routing factors'!BB235*'7. Network costs'!$K$358</f>
        <v>0</v>
      </c>
      <c r="BC451" s="485">
        <f>'8. Routing factors'!BC235*'7. Network costs'!$K$359</f>
        <v>0</v>
      </c>
      <c r="BD451" s="485">
        <f>'8. Routing factors'!BD235*'7. Network costs'!$K$360</f>
        <v>0</v>
      </c>
      <c r="BE451" s="485">
        <f>'8. Routing factors'!BE235*'7. Network costs'!$K$361</f>
        <v>0</v>
      </c>
      <c r="BF451" s="485">
        <f>'8. Routing factors'!BF235*'7. Network costs'!$K$362</f>
        <v>0</v>
      </c>
      <c r="BG451" s="485">
        <f>'8. Routing factors'!BG235*'7. Network costs'!$K$363</f>
        <v>0</v>
      </c>
      <c r="BH451" s="245"/>
      <c r="BI451" s="351">
        <f t="shared" si="74"/>
        <v>284537.97175791481</v>
      </c>
      <c r="BJ451" s="486">
        <f>'2. Traffic'!K222</f>
        <v>331.22424096000009</v>
      </c>
      <c r="BK451" s="487">
        <f t="shared" si="75"/>
        <v>8.5904935862552627E-4</v>
      </c>
    </row>
    <row r="452" spans="3:63">
      <c r="C452" s="256" t="str">
        <f t="shared" si="73"/>
        <v>S17</v>
      </c>
      <c r="D452" s="256" t="str">
        <f t="shared" si="73"/>
        <v>Изходящи SMS към други мрежи (SMS outgoing to other network)</v>
      </c>
      <c r="E452" s="485">
        <f>'8. Routing factors'!E236*'7. Network costs'!$K$309</f>
        <v>85.683135875859875</v>
      </c>
      <c r="F452" s="485">
        <f>'8. Routing factors'!F236*'7. Network costs'!$K$310</f>
        <v>51.182682981096811</v>
      </c>
      <c r="G452" s="485">
        <f>'8. Routing factors'!G236*'7. Network costs'!$K$311</f>
        <v>101.92303141890538</v>
      </c>
      <c r="H452" s="485">
        <f>'8. Routing factors'!H236*'7. Network costs'!$K$312</f>
        <v>26.97965858523283</v>
      </c>
      <c r="I452" s="485">
        <f>'8. Routing factors'!I236*'7. Network costs'!$K$313</f>
        <v>101.77418006098198</v>
      </c>
      <c r="J452" s="485">
        <f>'8. Routing factors'!J236*'7. Network costs'!$K$314</f>
        <v>5.9536310761136946</v>
      </c>
      <c r="K452" s="485">
        <f>'8. Routing factors'!K236*'7. Network costs'!$K$315</f>
        <v>3.7460473321686489</v>
      </c>
      <c r="L452" s="485">
        <f>'8. Routing factors'!L236*'7. Network costs'!$K$316</f>
        <v>0.52307578543910416</v>
      </c>
      <c r="M452" s="485">
        <f>'8. Routing factors'!M236*'7. Network costs'!$K$317</f>
        <v>15.692273563173128</v>
      </c>
      <c r="N452" s="485">
        <f>'8. Routing factors'!N236*'7. Network costs'!$K$318</f>
        <v>39640.867974237743</v>
      </c>
      <c r="O452" s="485">
        <f>'8. Routing factors'!O236*'7. Network costs'!$K$319</f>
        <v>53090.448179782688</v>
      </c>
      <c r="P452" s="485">
        <f>'8. Routing factors'!P236*'7. Network costs'!$K$320</f>
        <v>0</v>
      </c>
      <c r="Q452" s="485">
        <f>'8. Routing factors'!Q236*'7. Network costs'!$K$321</f>
        <v>0</v>
      </c>
      <c r="R452" s="485">
        <f>'8. Routing factors'!R236*'7. Network costs'!$K$322</f>
        <v>2.7897375223418899</v>
      </c>
      <c r="S452" s="485">
        <f>'8. Routing factors'!S236*'7. Network costs'!$K$323</f>
        <v>2.6153789271955215</v>
      </c>
      <c r="T452" s="485">
        <f>'8. Routing factors'!T236*'7. Network costs'!$K$324</f>
        <v>151.3746148435466</v>
      </c>
      <c r="U452" s="485">
        <f>'8. Routing factors'!U236*'7. Network costs'!$K$325</f>
        <v>11.715588078899469</v>
      </c>
      <c r="V452" s="485">
        <f>'8. Routing factors'!V236*'7. Network costs'!$K$326</f>
        <v>0</v>
      </c>
      <c r="W452" s="485">
        <f>'8. Routing factors'!W236*'7. Network costs'!$K$327</f>
        <v>20.655593308358302</v>
      </c>
      <c r="X452" s="485">
        <f>'8. Routing factors'!X236*'7. Network costs'!$K$328</f>
        <v>0</v>
      </c>
      <c r="Y452" s="485">
        <f>'8. Routing factors'!Y236*'7. Network costs'!$K$329</f>
        <v>0</v>
      </c>
      <c r="Z452" s="485">
        <f>'8. Routing factors'!Z236*'7. Network costs'!$K$330</f>
        <v>0</v>
      </c>
      <c r="AA452" s="485">
        <f>'8. Routing factors'!AA236*'7. Network costs'!$K$331</f>
        <v>0</v>
      </c>
      <c r="AB452" s="485">
        <f>'8. Routing factors'!AB236*'7. Network costs'!$K$332</f>
        <v>9.718455611528519</v>
      </c>
      <c r="AC452" s="485">
        <f>'8. Routing factors'!AC236*'7. Network costs'!$K$333</f>
        <v>13.371634679167734</v>
      </c>
      <c r="AD452" s="485">
        <f>'8. Routing factors'!AD236*'7. Network costs'!$K$334</f>
        <v>0</v>
      </c>
      <c r="AE452" s="485">
        <f>'8. Routing factors'!AE236*'7. Network costs'!$K$335</f>
        <v>0</v>
      </c>
      <c r="AF452" s="485">
        <f>'8. Routing factors'!AF236*'7. Network costs'!$K$336</f>
        <v>0</v>
      </c>
      <c r="AG452" s="485">
        <f>'8. Routing factors'!AG236*'7. Network costs'!$K$337</f>
        <v>0</v>
      </c>
      <c r="AH452" s="485">
        <f>'8. Routing factors'!AH236*'7. Network costs'!$K$338</f>
        <v>0</v>
      </c>
      <c r="AI452" s="485">
        <f>'8. Routing factors'!AI236*'7. Network costs'!$K$339</f>
        <v>42.654954840996723</v>
      </c>
      <c r="AJ452" s="485">
        <f>'8. Routing factors'!AJ236*'7. Network costs'!$K$340</f>
        <v>102.98071206686662</v>
      </c>
      <c r="AK452" s="485">
        <f>'8. Routing factors'!AK236*'7. Network costs'!$K$341</f>
        <v>40.853593927646507</v>
      </c>
      <c r="AL452" s="485">
        <f>'8. Routing factors'!AL236*'7. Network costs'!$K$342</f>
        <v>12.029134432421639</v>
      </c>
      <c r="AM452" s="485">
        <f>'8. Routing factors'!AM236*'7. Network costs'!$K$343</f>
        <v>16.153836020490328</v>
      </c>
      <c r="AN452" s="485">
        <f>'8. Routing factors'!AN236*'7. Network costs'!$K$344</f>
        <v>2.7789374938372944E-2</v>
      </c>
      <c r="AO452" s="485">
        <f>'8. Routing factors'!AO236*'7. Network costs'!$K$345</f>
        <v>1.3585916636537878E-2</v>
      </c>
      <c r="AP452" s="485">
        <f>'8. Routing factors'!AP236*'7. Network costs'!$K$346</f>
        <v>701.99830418701924</v>
      </c>
      <c r="AQ452" s="485">
        <f>'8. Routing factors'!AQ236*'7. Network costs'!$K$347</f>
        <v>0</v>
      </c>
      <c r="AR452" s="485">
        <f>'8. Routing factors'!AR236*'7. Network costs'!$K$348</f>
        <v>6.7929583182689407E-2</v>
      </c>
      <c r="AS452" s="485">
        <f>'8. Routing factors'!AS236*'7. Network costs'!$K$349</f>
        <v>0.26806860784731917</v>
      </c>
      <c r="AT452" s="485">
        <f>'8. Routing factors'!AT236*'7. Network costs'!$K$350</f>
        <v>7.6072630113402165E-2</v>
      </c>
      <c r="AU452" s="485">
        <f>'8. Routing factors'!AU236*'7. Network costs'!$K$351</f>
        <v>0</v>
      </c>
      <c r="AV452" s="485">
        <f>'8. Routing factors'!AV236*'7. Network costs'!$K$352</f>
        <v>0.53649046003918999</v>
      </c>
      <c r="AW452" s="485">
        <f>'8. Routing factors'!AW236*'7. Network costs'!$K$353</f>
        <v>0</v>
      </c>
      <c r="AX452" s="485">
        <f>'8. Routing factors'!AX236*'7. Network costs'!$K$354</f>
        <v>0</v>
      </c>
      <c r="AY452" s="485">
        <f>'8. Routing factors'!AY236*'7. Network costs'!$K$355</f>
        <v>0</v>
      </c>
      <c r="AZ452" s="485">
        <f>'8. Routing factors'!AZ236*'7. Network costs'!$K$356</f>
        <v>0</v>
      </c>
      <c r="BA452" s="485">
        <f>'8. Routing factors'!BA236*'7. Network costs'!$K$357</f>
        <v>0</v>
      </c>
      <c r="BB452" s="485">
        <f>'8. Routing factors'!BB236*'7. Network costs'!$K$358</f>
        <v>0</v>
      </c>
      <c r="BC452" s="485">
        <f>'8. Routing factors'!BC236*'7. Network costs'!$K$359</f>
        <v>0</v>
      </c>
      <c r="BD452" s="485">
        <f>'8. Routing factors'!BD236*'7. Network costs'!$K$360</f>
        <v>0</v>
      </c>
      <c r="BE452" s="485">
        <f>'8. Routing factors'!BE236*'7. Network costs'!$K$361</f>
        <v>0</v>
      </c>
      <c r="BF452" s="485">
        <f>'8. Routing factors'!BF236*'7. Network costs'!$K$362</f>
        <v>0</v>
      </c>
      <c r="BG452" s="485">
        <f>'8. Routing factors'!BG236*'7. Network costs'!$K$363</f>
        <v>0</v>
      </c>
      <c r="BH452" s="245"/>
      <c r="BI452" s="351">
        <f t="shared" si="74"/>
        <v>94254.675345718613</v>
      </c>
      <c r="BJ452" s="486">
        <f>'2. Traffic'!K223</f>
        <v>110.40808032000001</v>
      </c>
      <c r="BK452" s="487">
        <f t="shared" si="75"/>
        <v>8.5369363431133521E-4</v>
      </c>
    </row>
    <row r="453" spans="3:63">
      <c r="C453" s="256" t="str">
        <f t="shared" si="73"/>
        <v>S18</v>
      </c>
      <c r="D453" s="256" t="str">
        <f t="shared" si="73"/>
        <v>Входящи SMS от други мрежи (SMS incoming from other network)</v>
      </c>
      <c r="E453" s="485">
        <f>'8. Routing factors'!E237*'7. Network costs'!$K$309</f>
        <v>42.841567937929938</v>
      </c>
      <c r="F453" s="485">
        <f>'8. Routing factors'!F237*'7. Network costs'!$K$310</f>
        <v>25.591341490548405</v>
      </c>
      <c r="G453" s="485">
        <f>'8. Routing factors'!G237*'7. Network costs'!$K$311</f>
        <v>50.961515709452691</v>
      </c>
      <c r="H453" s="485">
        <f>'8. Routing factors'!H237*'7. Network costs'!$K$312</f>
        <v>13.489829292616415</v>
      </c>
      <c r="I453" s="485">
        <f>'8. Routing factors'!I237*'7. Network costs'!$K$313</f>
        <v>50.887090030490988</v>
      </c>
      <c r="J453" s="485">
        <f>'8. Routing factors'!J237*'7. Network costs'!$K$314</f>
        <v>2.9768155380568473</v>
      </c>
      <c r="K453" s="485">
        <f>'8. Routing factors'!K237*'7. Network costs'!$K$315</f>
        <v>1.8730236660843245</v>
      </c>
      <c r="L453" s="485">
        <f>'8. Routing factors'!L237*'7. Network costs'!$K$316</f>
        <v>0.26153789271955208</v>
      </c>
      <c r="M453" s="485">
        <f>'8. Routing factors'!M237*'7. Network costs'!$K$317</f>
        <v>7.8461367815865639</v>
      </c>
      <c r="N453" s="485">
        <f>'8. Routing factors'!N237*'7. Network costs'!$K$318</f>
        <v>19820.433987118871</v>
      </c>
      <c r="O453" s="485">
        <f>'8. Routing factors'!O237*'7. Network costs'!$K$319</f>
        <v>26545.224089891344</v>
      </c>
      <c r="P453" s="485">
        <f>'8. Routing factors'!P237*'7. Network costs'!$K$320</f>
        <v>0</v>
      </c>
      <c r="Q453" s="485">
        <f>'8. Routing factors'!Q237*'7. Network costs'!$K$321</f>
        <v>0</v>
      </c>
      <c r="R453" s="485">
        <f>'8. Routing factors'!R237*'7. Network costs'!$K$322</f>
        <v>1.3948687611709449</v>
      </c>
      <c r="S453" s="485">
        <f>'8. Routing factors'!S237*'7. Network costs'!$K$323</f>
        <v>1.3076894635977607</v>
      </c>
      <c r="T453" s="485">
        <f>'8. Routing factors'!T237*'7. Network costs'!$K$324</f>
        <v>75.687307421773298</v>
      </c>
      <c r="U453" s="485">
        <f>'8. Routing factors'!U237*'7. Network costs'!$K$325</f>
        <v>0</v>
      </c>
      <c r="V453" s="485">
        <f>'8. Routing factors'!V237*'7. Network costs'!$K$326</f>
        <v>15.637095484504448</v>
      </c>
      <c r="W453" s="485">
        <f>'8. Routing factors'!W237*'7. Network costs'!$K$327</f>
        <v>10.327796654179151</v>
      </c>
      <c r="X453" s="485">
        <f>'8. Routing factors'!X237*'7. Network costs'!$K$328</f>
        <v>0</v>
      </c>
      <c r="Y453" s="485">
        <f>'8. Routing factors'!Y237*'7. Network costs'!$K$329</f>
        <v>0</v>
      </c>
      <c r="Z453" s="485">
        <f>'8. Routing factors'!Z237*'7. Network costs'!$K$330</f>
        <v>0</v>
      </c>
      <c r="AA453" s="485">
        <f>'8. Routing factors'!AA237*'7. Network costs'!$K$331</f>
        <v>0</v>
      </c>
      <c r="AB453" s="485">
        <f>'8. Routing factors'!AB237*'7. Network costs'!$K$332</f>
        <v>4.8592278057642595</v>
      </c>
      <c r="AC453" s="485">
        <f>'8. Routing factors'!AC237*'7. Network costs'!$K$333</f>
        <v>6.6858173395838669</v>
      </c>
      <c r="AD453" s="485">
        <f>'8. Routing factors'!AD237*'7. Network costs'!$K$334</f>
        <v>0</v>
      </c>
      <c r="AE453" s="485">
        <f>'8. Routing factors'!AE237*'7. Network costs'!$K$335</f>
        <v>0</v>
      </c>
      <c r="AF453" s="485">
        <f>'8. Routing factors'!AF237*'7. Network costs'!$K$336</f>
        <v>0</v>
      </c>
      <c r="AG453" s="485">
        <f>'8. Routing factors'!AG237*'7. Network costs'!$K$337</f>
        <v>0</v>
      </c>
      <c r="AH453" s="485">
        <f>'8. Routing factors'!AH237*'7. Network costs'!$K$338</f>
        <v>0</v>
      </c>
      <c r="AI453" s="485">
        <f>'8. Routing factors'!AI237*'7. Network costs'!$K$339</f>
        <v>21.327477420498361</v>
      </c>
      <c r="AJ453" s="485">
        <f>'8. Routing factors'!AJ237*'7. Network costs'!$K$340</f>
        <v>51.490356033433308</v>
      </c>
      <c r="AK453" s="485">
        <f>'8. Routing factors'!AK237*'7. Network costs'!$K$341</f>
        <v>20.426796963823254</v>
      </c>
      <c r="AL453" s="485">
        <f>'8. Routing factors'!AL237*'7. Network costs'!$K$342</f>
        <v>6.0145672162108195</v>
      </c>
      <c r="AM453" s="485">
        <f>'8. Routing factors'!AM237*'7. Network costs'!$K$343</f>
        <v>8.0769180102451639</v>
      </c>
      <c r="AN453" s="485">
        <f>'8. Routing factors'!AN237*'7. Network costs'!$K$344</f>
        <v>1.3894687469186472E-2</v>
      </c>
      <c r="AO453" s="485">
        <f>'8. Routing factors'!AO237*'7. Network costs'!$K$345</f>
        <v>6.792958318268939E-3</v>
      </c>
      <c r="AP453" s="485">
        <f>'8. Routing factors'!AP237*'7. Network costs'!$K$346</f>
        <v>350.99915209350962</v>
      </c>
      <c r="AQ453" s="485">
        <f>'8. Routing factors'!AQ237*'7. Network costs'!$K$347</f>
        <v>0</v>
      </c>
      <c r="AR453" s="485">
        <f>'8. Routing factors'!AR237*'7. Network costs'!$K$348</f>
        <v>3.3964791591344703E-2</v>
      </c>
      <c r="AS453" s="485">
        <f>'8. Routing factors'!AS237*'7. Network costs'!$K$349</f>
        <v>0.13403430392365959</v>
      </c>
      <c r="AT453" s="485">
        <f>'8. Routing factors'!AT237*'7. Network costs'!$K$350</f>
        <v>0</v>
      </c>
      <c r="AU453" s="485">
        <f>'8. Routing factors'!AU237*'7. Network costs'!$K$351</f>
        <v>2.7691660333135526E-2</v>
      </c>
      <c r="AV453" s="485">
        <f>'8. Routing factors'!AV237*'7. Network costs'!$K$352</f>
        <v>0.26824523001959499</v>
      </c>
      <c r="AW453" s="485">
        <f>'8. Routing factors'!AW237*'7. Network costs'!$K$353</f>
        <v>0</v>
      </c>
      <c r="AX453" s="485">
        <f>'8. Routing factors'!AX237*'7. Network costs'!$K$354</f>
        <v>0</v>
      </c>
      <c r="AY453" s="485">
        <f>'8. Routing factors'!AY237*'7. Network costs'!$K$355</f>
        <v>0</v>
      </c>
      <c r="AZ453" s="485">
        <f>'8. Routing factors'!AZ237*'7. Network costs'!$K$356</f>
        <v>0</v>
      </c>
      <c r="BA453" s="485">
        <f>'8. Routing factors'!BA237*'7. Network costs'!$K$357</f>
        <v>0</v>
      </c>
      <c r="BB453" s="485">
        <f>'8. Routing factors'!BB237*'7. Network costs'!$K$358</f>
        <v>0</v>
      </c>
      <c r="BC453" s="485">
        <f>'8. Routing factors'!BC237*'7. Network costs'!$K$359</f>
        <v>0</v>
      </c>
      <c r="BD453" s="485">
        <f>'8. Routing factors'!BD237*'7. Network costs'!$K$360</f>
        <v>0</v>
      </c>
      <c r="BE453" s="485">
        <f>'8. Routing factors'!BE237*'7. Network costs'!$K$361</f>
        <v>0</v>
      </c>
      <c r="BF453" s="485">
        <f>'8. Routing factors'!BF237*'7. Network costs'!$K$362</f>
        <v>0</v>
      </c>
      <c r="BG453" s="485">
        <f>'8. Routing factors'!BG237*'7. Network costs'!$K$363</f>
        <v>0</v>
      </c>
      <c r="BH453" s="245"/>
      <c r="BI453" s="351">
        <f t="shared" si="74"/>
        <v>47137.106629649643</v>
      </c>
      <c r="BJ453" s="486">
        <f>'2. Traffic'!K224</f>
        <v>55.204040160000005</v>
      </c>
      <c r="BK453" s="487">
        <f t="shared" si="75"/>
        <v>8.5387059521423332E-4</v>
      </c>
    </row>
    <row r="454" spans="3:63">
      <c r="C454" s="256" t="str">
        <f t="shared" si="73"/>
        <v>S19</v>
      </c>
      <c r="D454" s="256" t="str">
        <f t="shared" si="73"/>
        <v>Пренос на данни (Data services)</v>
      </c>
      <c r="E454" s="485">
        <f>'8. Routing factors'!E238*'7. Network costs'!$K$309</f>
        <v>0</v>
      </c>
      <c r="F454" s="485">
        <f>'8. Routing factors'!F238*'7. Network costs'!$K$310</f>
        <v>2495287.9610043713</v>
      </c>
      <c r="G454" s="485">
        <f>'8. Routing factors'!G238*'7. Network costs'!$K$311</f>
        <v>0</v>
      </c>
      <c r="H454" s="485">
        <f>'8. Routing factors'!H238*'7. Network costs'!$K$312</f>
        <v>1315328.0238279733</v>
      </c>
      <c r="I454" s="485">
        <f>'8. Routing factors'!I238*'7. Network costs'!$K$313</f>
        <v>0</v>
      </c>
      <c r="J454" s="485">
        <f>'8. Routing factors'!J238*'7. Network costs'!$K$314</f>
        <v>290254.88863049139</v>
      </c>
      <c r="K454" s="485">
        <f>'8. Routing factors'!K238*'7. Network costs'!$K$315</f>
        <v>121752.9870765763</v>
      </c>
      <c r="L454" s="485">
        <f>'8. Routing factors'!L238*'7. Network costs'!$K$316</f>
        <v>25501.295244353601</v>
      </c>
      <c r="M454" s="485">
        <f>'8. Routing factors'!M238*'7. Network costs'!$K$317</f>
        <v>765038.85733060818</v>
      </c>
      <c r="N454" s="485">
        <f>'8. Routing factors'!N238*'7. Network costs'!$K$318</f>
        <v>0</v>
      </c>
      <c r="O454" s="485">
        <f>'8. Routing factors'!O238*'7. Network costs'!$K$319</f>
        <v>0</v>
      </c>
      <c r="P454" s="485">
        <f>'8. Routing factors'!P238*'7. Network costs'!$K$320</f>
        <v>0</v>
      </c>
      <c r="Q454" s="485">
        <f>'8. Routing factors'!Q238*'7. Network costs'!$K$321</f>
        <v>0</v>
      </c>
      <c r="R454" s="485">
        <f>'8. Routing factors'!R238*'7. Network costs'!$K$322</f>
        <v>136006.90796988591</v>
      </c>
      <c r="S454" s="485">
        <f>'8. Routing factors'!S238*'7. Network costs'!$K$323</f>
        <v>127506.47622176805</v>
      </c>
      <c r="T454" s="485">
        <f>'8. Routing factors'!T238*'7. Network costs'!$K$324</f>
        <v>7379903.3583346754</v>
      </c>
      <c r="U454" s="485">
        <f>'8. Routing factors'!U238*'7. Network costs'!$K$325</f>
        <v>571165.17123889364</v>
      </c>
      <c r="V454" s="485">
        <f>'8. Routing factors'!V238*'7. Network costs'!$K$326</f>
        <v>0</v>
      </c>
      <c r="W454" s="485">
        <f>'8. Routing factors'!W238*'7. Network costs'!$K$327</f>
        <v>0</v>
      </c>
      <c r="X454" s="485">
        <f>'8. Routing factors'!X238*'7. Network costs'!$K$328</f>
        <v>0</v>
      </c>
      <c r="Y454" s="485">
        <f>'8. Routing factors'!Y238*'7. Network costs'!$K$329</f>
        <v>659999.18111520482</v>
      </c>
      <c r="Z454" s="485">
        <f>'8. Routing factors'!Z238*'7. Network costs'!$K$330</f>
        <v>381859.62909293786</v>
      </c>
      <c r="AA454" s="485">
        <f>'8. Routing factors'!AA238*'7. Network costs'!$K$331</f>
        <v>698805.80657845153</v>
      </c>
      <c r="AB454" s="485">
        <f>'8. Routing factors'!AB238*'7. Network costs'!$K$332</f>
        <v>473799.80639074388</v>
      </c>
      <c r="AC454" s="485">
        <f>'8. Routing factors'!AC238*'7. Network costs'!$K$333</f>
        <v>651901.71930218698</v>
      </c>
      <c r="AD454" s="485">
        <f>'8. Routing factors'!AD238*'7. Network costs'!$K$334</f>
        <v>0</v>
      </c>
      <c r="AE454" s="485">
        <f>'8. Routing factors'!AE238*'7. Network costs'!$K$335</f>
        <v>0</v>
      </c>
      <c r="AF454" s="485">
        <f>'8. Routing factors'!AF238*'7. Network costs'!$K$336</f>
        <v>0</v>
      </c>
      <c r="AG454" s="485">
        <f>'8. Routing factors'!AG238*'7. Network costs'!$K$337</f>
        <v>0</v>
      </c>
      <c r="AH454" s="485">
        <f>'8. Routing factors'!AH238*'7. Network costs'!$K$338</f>
        <v>0</v>
      </c>
      <c r="AI454" s="485">
        <f>'8. Routing factors'!AI238*'7. Network costs'!$K$339</f>
        <v>0</v>
      </c>
      <c r="AJ454" s="485">
        <f>'8. Routing factors'!AJ238*'7. Network costs'!$K$340</f>
        <v>5020575.6335793249</v>
      </c>
      <c r="AK454" s="485">
        <f>'8. Routing factors'!AK238*'7. Network costs'!$K$341</f>
        <v>0</v>
      </c>
      <c r="AL454" s="485">
        <f>'8. Routing factors'!AL238*'7. Network costs'!$K$342</f>
        <v>586451.36562322592</v>
      </c>
      <c r="AM454" s="485">
        <f>'8. Routing factors'!AM238*'7. Network costs'!$K$343</f>
        <v>0</v>
      </c>
      <c r="AN454" s="485">
        <f>'8. Routing factors'!AN238*'7. Network costs'!$K$344</f>
        <v>1354.8037869208363</v>
      </c>
      <c r="AO454" s="485">
        <f>'8. Routing factors'!AO238*'7. Network costs'!$K$345</f>
        <v>662.34851805018639</v>
      </c>
      <c r="AP454" s="485">
        <f>'8. Routing factors'!AP238*'7. Network costs'!$K$346</f>
        <v>0</v>
      </c>
      <c r="AQ454" s="485">
        <f>'8. Routing factors'!AQ238*'7. Network costs'!$K$347</f>
        <v>0</v>
      </c>
      <c r="AR454" s="485">
        <f>'8. Routing factors'!AR238*'7. Network costs'!$K$348</f>
        <v>3311.7425902509331</v>
      </c>
      <c r="AS454" s="485">
        <f>'8. Routing factors'!AS238*'7. Network costs'!$K$349</f>
        <v>13069.036848491583</v>
      </c>
      <c r="AT454" s="485">
        <f>'8. Routing factors'!AT238*'7. Network costs'!$K$350</f>
        <v>3708.7371553776879</v>
      </c>
      <c r="AU454" s="485">
        <f>'8. Routing factors'!AU238*'7. Network costs'!$K$351</f>
        <v>0</v>
      </c>
      <c r="AV454" s="485">
        <f>'8. Routing factors'!AV238*'7. Network costs'!$K$352</f>
        <v>0</v>
      </c>
      <c r="AW454" s="485">
        <f>'8. Routing factors'!AW238*'7. Network costs'!$K$353</f>
        <v>0</v>
      </c>
      <c r="AX454" s="485">
        <f>'8. Routing factors'!AX238*'7. Network costs'!$K$354</f>
        <v>3173.1076476035441</v>
      </c>
      <c r="AY454" s="485">
        <f>'8. Routing factors'!AY238*'7. Network costs'!$K$355</f>
        <v>0</v>
      </c>
      <c r="AZ454" s="485">
        <f>'8. Routing factors'!AZ238*'7. Network costs'!$K$356</f>
        <v>0</v>
      </c>
      <c r="BA454" s="485">
        <f>'8. Routing factors'!BA238*'7. Network costs'!$K$357</f>
        <v>0</v>
      </c>
      <c r="BB454" s="485">
        <f>'8. Routing factors'!BB238*'7. Network costs'!$K$358</f>
        <v>0</v>
      </c>
      <c r="BC454" s="485">
        <f>'8. Routing factors'!BC238*'7. Network costs'!$K$359</f>
        <v>0</v>
      </c>
      <c r="BD454" s="485">
        <f>'8. Routing factors'!BD238*'7. Network costs'!$K$360</f>
        <v>0</v>
      </c>
      <c r="BE454" s="485">
        <f>'8. Routing factors'!BE238*'7. Network costs'!$K$361</f>
        <v>0</v>
      </c>
      <c r="BF454" s="485">
        <f>'8. Routing factors'!BF238*'7. Network costs'!$K$362</f>
        <v>0</v>
      </c>
      <c r="BG454" s="485">
        <f>'8. Routing factors'!BG238*'7. Network costs'!$K$363</f>
        <v>0</v>
      </c>
      <c r="BH454" s="245"/>
      <c r="BI454" s="351">
        <f t="shared" si="74"/>
        <v>21726418.845108371</v>
      </c>
      <c r="BJ454" s="486">
        <f>'2. Traffic'!K225</f>
        <v>5520.4040159999995</v>
      </c>
      <c r="BK454" s="487">
        <f t="shared" si="75"/>
        <v>3.9356573870567907E-3</v>
      </c>
    </row>
    <row r="455" spans="3:63">
      <c r="C455" s="256" t="str">
        <f t="shared" si="73"/>
        <v>S20</v>
      </c>
      <c r="D455" s="256" t="str">
        <f t="shared" si="73"/>
        <v>Subscribers</v>
      </c>
      <c r="E455" s="485">
        <f>'8. Routing factors'!E239*'7. Network costs'!$K$309</f>
        <v>0</v>
      </c>
      <c r="F455" s="485">
        <f>'8. Routing factors'!F239*'7. Network costs'!$K$310</f>
        <v>0</v>
      </c>
      <c r="G455" s="485">
        <f>'8. Routing factors'!G239*'7. Network costs'!$K$311</f>
        <v>0</v>
      </c>
      <c r="H455" s="485">
        <f>'8. Routing factors'!H239*'7. Network costs'!$K$312</f>
        <v>0</v>
      </c>
      <c r="I455" s="485">
        <f>'8. Routing factors'!I239*'7. Network costs'!$K$313</f>
        <v>0</v>
      </c>
      <c r="J455" s="485">
        <f>'8. Routing factors'!J239*'7. Network costs'!$K$314</f>
        <v>0</v>
      </c>
      <c r="K455" s="485">
        <f>'8. Routing factors'!K239*'7. Network costs'!$K$315</f>
        <v>0</v>
      </c>
      <c r="L455" s="485">
        <f>'8. Routing factors'!L239*'7. Network costs'!$K$316</f>
        <v>0</v>
      </c>
      <c r="M455" s="485">
        <f>'8. Routing factors'!M239*'7. Network costs'!$K$317</f>
        <v>0</v>
      </c>
      <c r="N455" s="485">
        <f>'8. Routing factors'!N239*'7. Network costs'!$K$318</f>
        <v>0</v>
      </c>
      <c r="O455" s="485">
        <f>'8. Routing factors'!O239*'7. Network costs'!$K$319</f>
        <v>0</v>
      </c>
      <c r="P455" s="485">
        <f>'8. Routing factors'!P239*'7. Network costs'!$K$320</f>
        <v>0</v>
      </c>
      <c r="Q455" s="485">
        <f>'8. Routing factors'!Q239*'7. Network costs'!$K$321</f>
        <v>0</v>
      </c>
      <c r="R455" s="485">
        <f>'8. Routing factors'!R239*'7. Network costs'!$K$322</f>
        <v>0</v>
      </c>
      <c r="S455" s="485">
        <f>'8. Routing factors'!S239*'7. Network costs'!$K$323</f>
        <v>0</v>
      </c>
      <c r="T455" s="485">
        <f>'8. Routing factors'!T239*'7. Network costs'!$K$324</f>
        <v>0</v>
      </c>
      <c r="U455" s="485">
        <f>'8. Routing factors'!U239*'7. Network costs'!$K$325</f>
        <v>0</v>
      </c>
      <c r="V455" s="485">
        <f>'8. Routing factors'!V239*'7. Network costs'!$K$326</f>
        <v>0</v>
      </c>
      <c r="W455" s="485">
        <f>'8. Routing factors'!W239*'7. Network costs'!$K$327</f>
        <v>0</v>
      </c>
      <c r="X455" s="485">
        <f>'8. Routing factors'!X239*'7. Network costs'!$K$328</f>
        <v>0</v>
      </c>
      <c r="Y455" s="485">
        <f>'8. Routing factors'!Y239*'7. Network costs'!$K$329</f>
        <v>0</v>
      </c>
      <c r="Z455" s="485">
        <f>'8. Routing factors'!Z239*'7. Network costs'!$K$330</f>
        <v>0</v>
      </c>
      <c r="AA455" s="485">
        <f>'8. Routing factors'!AA239*'7. Network costs'!$K$331</f>
        <v>0</v>
      </c>
      <c r="AB455" s="485">
        <f>'8. Routing factors'!AB239*'7. Network costs'!$K$332</f>
        <v>0</v>
      </c>
      <c r="AC455" s="485">
        <f>'8. Routing factors'!AC239*'7. Network costs'!$K$333</f>
        <v>0</v>
      </c>
      <c r="AD455" s="485">
        <f>'8. Routing factors'!AD239*'7. Network costs'!$K$334</f>
        <v>0</v>
      </c>
      <c r="AE455" s="485">
        <f>'8. Routing factors'!AE239*'7. Network costs'!$K$335</f>
        <v>0</v>
      </c>
      <c r="AF455" s="485">
        <f>'8. Routing factors'!AF239*'7. Network costs'!$K$336</f>
        <v>0</v>
      </c>
      <c r="AG455" s="485">
        <f>'8. Routing factors'!AG239*'7. Network costs'!$K$337</f>
        <v>0</v>
      </c>
      <c r="AH455" s="485">
        <f>'8. Routing factors'!AH239*'7. Network costs'!$K$338</f>
        <v>0</v>
      </c>
      <c r="AI455" s="485">
        <f>'8. Routing factors'!AI239*'7. Network costs'!$K$339</f>
        <v>0</v>
      </c>
      <c r="AJ455" s="485">
        <f>'8. Routing factors'!AJ239*'7. Network costs'!$K$340</f>
        <v>0</v>
      </c>
      <c r="AK455" s="485">
        <f>'8. Routing factors'!AK239*'7. Network costs'!$K$341</f>
        <v>0</v>
      </c>
      <c r="AL455" s="485">
        <f>'8. Routing factors'!AL239*'7. Network costs'!$K$342</f>
        <v>0</v>
      </c>
      <c r="AM455" s="485">
        <f>'8. Routing factors'!AM239*'7. Network costs'!$K$343</f>
        <v>0</v>
      </c>
      <c r="AN455" s="485">
        <f>'8. Routing factors'!AN239*'7. Network costs'!$K$344</f>
        <v>0</v>
      </c>
      <c r="AO455" s="485">
        <f>'8. Routing factors'!AO239*'7. Network costs'!$K$345</f>
        <v>0</v>
      </c>
      <c r="AP455" s="485">
        <f>'8. Routing factors'!AP239*'7. Network costs'!$K$346</f>
        <v>0</v>
      </c>
      <c r="AQ455" s="485">
        <f>'8. Routing factors'!AQ239*'7. Network costs'!$K$347</f>
        <v>0</v>
      </c>
      <c r="AR455" s="485">
        <f>'8. Routing factors'!AR239*'7. Network costs'!$K$348</f>
        <v>0</v>
      </c>
      <c r="AS455" s="485">
        <f>'8. Routing factors'!AS239*'7. Network costs'!$K$349</f>
        <v>0</v>
      </c>
      <c r="AT455" s="485">
        <f>'8. Routing factors'!AT239*'7. Network costs'!$K$350</f>
        <v>0</v>
      </c>
      <c r="AU455" s="485">
        <f>'8. Routing factors'!AU239*'7. Network costs'!$K$351</f>
        <v>0</v>
      </c>
      <c r="AV455" s="485">
        <f>'8. Routing factors'!AV239*'7. Network costs'!$K$352</f>
        <v>0</v>
      </c>
      <c r="AW455" s="485">
        <f>'8. Routing factors'!AW239*'7. Network costs'!$K$353</f>
        <v>0</v>
      </c>
      <c r="AX455" s="485">
        <f>'8. Routing factors'!AX239*'7. Network costs'!$K$354</f>
        <v>0</v>
      </c>
      <c r="AY455" s="485">
        <f>'8. Routing factors'!AY239*'7. Network costs'!$K$355</f>
        <v>0</v>
      </c>
      <c r="AZ455" s="485">
        <f>'8. Routing factors'!AZ239*'7. Network costs'!$K$356</f>
        <v>0</v>
      </c>
      <c r="BA455" s="485">
        <f>'8. Routing factors'!BA239*'7. Network costs'!$K$357</f>
        <v>0</v>
      </c>
      <c r="BB455" s="485">
        <f>'8. Routing factors'!BB239*'7. Network costs'!$K$358</f>
        <v>0</v>
      </c>
      <c r="BC455" s="485">
        <f>'8. Routing factors'!BC239*'7. Network costs'!$K$359</f>
        <v>0</v>
      </c>
      <c r="BD455" s="485">
        <f>'8. Routing factors'!BD239*'7. Network costs'!$K$360</f>
        <v>0</v>
      </c>
      <c r="BE455" s="485">
        <f>'8. Routing factors'!BE239*'7. Network costs'!$K$361</f>
        <v>0</v>
      </c>
      <c r="BF455" s="485">
        <f>'8. Routing factors'!BF239*'7. Network costs'!$K$362</f>
        <v>0</v>
      </c>
      <c r="BG455" s="485">
        <f>'8. Routing factors'!BG239*'7. Network costs'!$K$363</f>
        <v>0</v>
      </c>
      <c r="BH455" s="245"/>
      <c r="BI455" s="351">
        <f t="shared" si="74"/>
        <v>0</v>
      </c>
      <c r="BJ455" s="486">
        <f>'2. Traffic'!K226</f>
        <v>0</v>
      </c>
      <c r="BK455" s="487" t="str">
        <f t="shared" si="75"/>
        <v/>
      </c>
    </row>
    <row r="456" spans="3:63">
      <c r="C456" s="256" t="str">
        <f t="shared" si="73"/>
        <v>S21</v>
      </c>
      <c r="D456" s="256" t="str">
        <f t="shared" si="73"/>
        <v>OTHER: complete as required</v>
      </c>
      <c r="E456" s="485">
        <f>'8. Routing factors'!E240*'7. Network costs'!$K$309</f>
        <v>0</v>
      </c>
      <c r="F456" s="485">
        <f>'8. Routing factors'!F240*'7. Network costs'!$K$310</f>
        <v>0</v>
      </c>
      <c r="G456" s="485">
        <f>'8. Routing factors'!G240*'7. Network costs'!$K$311</f>
        <v>0</v>
      </c>
      <c r="H456" s="485">
        <f>'8. Routing factors'!H240*'7. Network costs'!$K$312</f>
        <v>0</v>
      </c>
      <c r="I456" s="485">
        <f>'8. Routing factors'!I240*'7. Network costs'!$K$313</f>
        <v>0</v>
      </c>
      <c r="J456" s="485">
        <f>'8. Routing factors'!J240*'7. Network costs'!$K$314</f>
        <v>0</v>
      </c>
      <c r="K456" s="485">
        <f>'8. Routing factors'!K240*'7. Network costs'!$K$315</f>
        <v>0</v>
      </c>
      <c r="L456" s="485">
        <f>'8. Routing factors'!L240*'7. Network costs'!$K$316</f>
        <v>0</v>
      </c>
      <c r="M456" s="485">
        <f>'8. Routing factors'!M240*'7. Network costs'!$K$317</f>
        <v>0</v>
      </c>
      <c r="N456" s="485">
        <f>'8. Routing factors'!N240*'7. Network costs'!$K$318</f>
        <v>0</v>
      </c>
      <c r="O456" s="485">
        <f>'8. Routing factors'!O240*'7. Network costs'!$K$319</f>
        <v>0</v>
      </c>
      <c r="P456" s="485">
        <f>'8. Routing factors'!P240*'7. Network costs'!$K$320</f>
        <v>0</v>
      </c>
      <c r="Q456" s="485">
        <f>'8. Routing factors'!Q240*'7. Network costs'!$K$321</f>
        <v>0</v>
      </c>
      <c r="R456" s="485">
        <f>'8. Routing factors'!R240*'7. Network costs'!$K$322</f>
        <v>0</v>
      </c>
      <c r="S456" s="485">
        <f>'8. Routing factors'!S240*'7. Network costs'!$K$323</f>
        <v>0</v>
      </c>
      <c r="T456" s="485">
        <f>'8. Routing factors'!T240*'7. Network costs'!$K$324</f>
        <v>0</v>
      </c>
      <c r="U456" s="485">
        <f>'8. Routing factors'!U240*'7. Network costs'!$K$325</f>
        <v>0</v>
      </c>
      <c r="V456" s="485">
        <f>'8. Routing factors'!V240*'7. Network costs'!$K$326</f>
        <v>0</v>
      </c>
      <c r="W456" s="485">
        <f>'8. Routing factors'!W240*'7. Network costs'!$K$327</f>
        <v>0</v>
      </c>
      <c r="X456" s="485">
        <f>'8. Routing factors'!X240*'7. Network costs'!$K$328</f>
        <v>0</v>
      </c>
      <c r="Y456" s="485">
        <f>'8. Routing factors'!Y240*'7. Network costs'!$K$329</f>
        <v>0</v>
      </c>
      <c r="Z456" s="485">
        <f>'8. Routing factors'!Z240*'7. Network costs'!$K$330</f>
        <v>0</v>
      </c>
      <c r="AA456" s="485">
        <f>'8. Routing factors'!AA240*'7. Network costs'!$K$331</f>
        <v>0</v>
      </c>
      <c r="AB456" s="485">
        <f>'8. Routing factors'!AB240*'7. Network costs'!$K$332</f>
        <v>0</v>
      </c>
      <c r="AC456" s="485">
        <f>'8. Routing factors'!AC240*'7. Network costs'!$K$333</f>
        <v>0</v>
      </c>
      <c r="AD456" s="485">
        <f>'8. Routing factors'!AD240*'7. Network costs'!$K$334</f>
        <v>0</v>
      </c>
      <c r="AE456" s="485">
        <f>'8. Routing factors'!AE240*'7. Network costs'!$K$335</f>
        <v>0</v>
      </c>
      <c r="AF456" s="485">
        <f>'8. Routing factors'!AF240*'7. Network costs'!$K$336</f>
        <v>0</v>
      </c>
      <c r="AG456" s="485">
        <f>'8. Routing factors'!AG240*'7. Network costs'!$K$337</f>
        <v>0</v>
      </c>
      <c r="AH456" s="485">
        <f>'8. Routing factors'!AH240*'7. Network costs'!$K$338</f>
        <v>0</v>
      </c>
      <c r="AI456" s="485">
        <f>'8. Routing factors'!AI240*'7. Network costs'!$K$339</f>
        <v>0</v>
      </c>
      <c r="AJ456" s="485">
        <f>'8. Routing factors'!AJ240*'7. Network costs'!$K$340</f>
        <v>0</v>
      </c>
      <c r="AK456" s="485">
        <f>'8. Routing factors'!AK240*'7. Network costs'!$K$341</f>
        <v>0</v>
      </c>
      <c r="AL456" s="485">
        <f>'8. Routing factors'!AL240*'7. Network costs'!$K$342</f>
        <v>0</v>
      </c>
      <c r="AM456" s="485">
        <f>'8. Routing factors'!AM240*'7. Network costs'!$K$343</f>
        <v>0</v>
      </c>
      <c r="AN456" s="485">
        <f>'8. Routing factors'!AN240*'7. Network costs'!$K$344</f>
        <v>0</v>
      </c>
      <c r="AO456" s="485">
        <f>'8. Routing factors'!AO240*'7. Network costs'!$K$345</f>
        <v>0</v>
      </c>
      <c r="AP456" s="485">
        <f>'8. Routing factors'!AP240*'7. Network costs'!$K$346</f>
        <v>0</v>
      </c>
      <c r="AQ456" s="485">
        <f>'8. Routing factors'!AQ240*'7. Network costs'!$K$347</f>
        <v>0</v>
      </c>
      <c r="AR456" s="485">
        <f>'8. Routing factors'!AR240*'7. Network costs'!$K$348</f>
        <v>0</v>
      </c>
      <c r="AS456" s="485">
        <f>'8. Routing factors'!AS240*'7. Network costs'!$K$349</f>
        <v>0</v>
      </c>
      <c r="AT456" s="485">
        <f>'8. Routing factors'!AT240*'7. Network costs'!$K$350</f>
        <v>0</v>
      </c>
      <c r="AU456" s="485">
        <f>'8. Routing factors'!AU240*'7. Network costs'!$K$351</f>
        <v>0</v>
      </c>
      <c r="AV456" s="485">
        <f>'8. Routing factors'!AV240*'7. Network costs'!$K$352</f>
        <v>0</v>
      </c>
      <c r="AW456" s="485">
        <f>'8. Routing factors'!AW240*'7. Network costs'!$K$353</f>
        <v>0</v>
      </c>
      <c r="AX456" s="485">
        <f>'8. Routing factors'!AX240*'7. Network costs'!$K$354</f>
        <v>0</v>
      </c>
      <c r="AY456" s="485">
        <f>'8. Routing factors'!AY240*'7. Network costs'!$K$355</f>
        <v>0</v>
      </c>
      <c r="AZ456" s="485">
        <f>'8. Routing factors'!AZ240*'7. Network costs'!$K$356</f>
        <v>0</v>
      </c>
      <c r="BA456" s="485">
        <f>'8. Routing factors'!BA240*'7. Network costs'!$K$357</f>
        <v>0</v>
      </c>
      <c r="BB456" s="485">
        <f>'8. Routing factors'!BB240*'7. Network costs'!$K$358</f>
        <v>0</v>
      </c>
      <c r="BC456" s="485">
        <f>'8. Routing factors'!BC240*'7. Network costs'!$K$359</f>
        <v>0</v>
      </c>
      <c r="BD456" s="485">
        <f>'8. Routing factors'!BD240*'7. Network costs'!$K$360</f>
        <v>0</v>
      </c>
      <c r="BE456" s="485">
        <f>'8. Routing factors'!BE240*'7. Network costs'!$K$361</f>
        <v>0</v>
      </c>
      <c r="BF456" s="485">
        <f>'8. Routing factors'!BF240*'7. Network costs'!$K$362</f>
        <v>0</v>
      </c>
      <c r="BG456" s="485">
        <f>'8. Routing factors'!BG240*'7. Network costs'!$K$363</f>
        <v>0</v>
      </c>
      <c r="BH456" s="245"/>
      <c r="BI456" s="351">
        <f t="shared" si="74"/>
        <v>0</v>
      </c>
      <c r="BJ456" s="486">
        <f>'2. Traffic'!K227</f>
        <v>0</v>
      </c>
      <c r="BK456" s="487" t="str">
        <f t="shared" si="75"/>
        <v/>
      </c>
    </row>
    <row r="457" spans="3:63">
      <c r="C457" s="256" t="str">
        <f t="shared" si="73"/>
        <v>S22</v>
      </c>
      <c r="D457" s="256" t="str">
        <f t="shared" si="73"/>
        <v>OTHER: complete as required</v>
      </c>
      <c r="E457" s="485">
        <f>'8. Routing factors'!E241*'7. Network costs'!$K$309</f>
        <v>0</v>
      </c>
      <c r="F457" s="485">
        <f>'8. Routing factors'!F241*'7. Network costs'!$K$310</f>
        <v>0</v>
      </c>
      <c r="G457" s="485">
        <f>'8. Routing factors'!G241*'7. Network costs'!$K$311</f>
        <v>0</v>
      </c>
      <c r="H457" s="485">
        <f>'8. Routing factors'!H241*'7. Network costs'!$K$312</f>
        <v>0</v>
      </c>
      <c r="I457" s="485">
        <f>'8. Routing factors'!I241*'7. Network costs'!$K$313</f>
        <v>0</v>
      </c>
      <c r="J457" s="485">
        <f>'8. Routing factors'!J241*'7. Network costs'!$K$314</f>
        <v>0</v>
      </c>
      <c r="K457" s="485">
        <f>'8. Routing factors'!K241*'7. Network costs'!$K$315</f>
        <v>0</v>
      </c>
      <c r="L457" s="485">
        <f>'8. Routing factors'!L241*'7. Network costs'!$K$316</f>
        <v>0</v>
      </c>
      <c r="M457" s="485">
        <f>'8. Routing factors'!M241*'7. Network costs'!$K$317</f>
        <v>0</v>
      </c>
      <c r="N457" s="485">
        <f>'8. Routing factors'!N241*'7. Network costs'!$K$318</f>
        <v>0</v>
      </c>
      <c r="O457" s="485">
        <f>'8. Routing factors'!O241*'7. Network costs'!$K$319</f>
        <v>0</v>
      </c>
      <c r="P457" s="485">
        <f>'8. Routing factors'!P241*'7. Network costs'!$K$320</f>
        <v>0</v>
      </c>
      <c r="Q457" s="485">
        <f>'8. Routing factors'!Q241*'7. Network costs'!$K$321</f>
        <v>0</v>
      </c>
      <c r="R457" s="485">
        <f>'8. Routing factors'!R241*'7. Network costs'!$K$322</f>
        <v>0</v>
      </c>
      <c r="S457" s="485">
        <f>'8. Routing factors'!S241*'7. Network costs'!$K$323</f>
        <v>0</v>
      </c>
      <c r="T457" s="485">
        <f>'8. Routing factors'!T241*'7. Network costs'!$K$324</f>
        <v>0</v>
      </c>
      <c r="U457" s="485">
        <f>'8. Routing factors'!U241*'7. Network costs'!$K$325</f>
        <v>0</v>
      </c>
      <c r="V457" s="485">
        <f>'8. Routing factors'!V241*'7. Network costs'!$K$326</f>
        <v>0</v>
      </c>
      <c r="W457" s="485">
        <f>'8. Routing factors'!W241*'7. Network costs'!$K$327</f>
        <v>0</v>
      </c>
      <c r="X457" s="485">
        <f>'8. Routing factors'!X241*'7. Network costs'!$K$328</f>
        <v>0</v>
      </c>
      <c r="Y457" s="485">
        <f>'8. Routing factors'!Y241*'7. Network costs'!$K$329</f>
        <v>0</v>
      </c>
      <c r="Z457" s="485">
        <f>'8. Routing factors'!Z241*'7. Network costs'!$K$330</f>
        <v>0</v>
      </c>
      <c r="AA457" s="485">
        <f>'8. Routing factors'!AA241*'7. Network costs'!$K$331</f>
        <v>0</v>
      </c>
      <c r="AB457" s="485">
        <f>'8. Routing factors'!AB241*'7. Network costs'!$K$332</f>
        <v>0</v>
      </c>
      <c r="AC457" s="485">
        <f>'8. Routing factors'!AC241*'7. Network costs'!$K$333</f>
        <v>0</v>
      </c>
      <c r="AD457" s="485">
        <f>'8. Routing factors'!AD241*'7. Network costs'!$K$334</f>
        <v>0</v>
      </c>
      <c r="AE457" s="485">
        <f>'8. Routing factors'!AE241*'7. Network costs'!$K$335</f>
        <v>0</v>
      </c>
      <c r="AF457" s="485">
        <f>'8. Routing factors'!AF241*'7. Network costs'!$K$336</f>
        <v>0</v>
      </c>
      <c r="AG457" s="485">
        <f>'8. Routing factors'!AG241*'7. Network costs'!$K$337</f>
        <v>0</v>
      </c>
      <c r="AH457" s="485">
        <f>'8. Routing factors'!AH241*'7. Network costs'!$K$338</f>
        <v>0</v>
      </c>
      <c r="AI457" s="485">
        <f>'8. Routing factors'!AI241*'7. Network costs'!$K$339</f>
        <v>0</v>
      </c>
      <c r="AJ457" s="485">
        <f>'8. Routing factors'!AJ241*'7. Network costs'!$K$340</f>
        <v>0</v>
      </c>
      <c r="AK457" s="485">
        <f>'8. Routing factors'!AK241*'7. Network costs'!$K$341</f>
        <v>0</v>
      </c>
      <c r="AL457" s="485">
        <f>'8. Routing factors'!AL241*'7. Network costs'!$K$342</f>
        <v>0</v>
      </c>
      <c r="AM457" s="485">
        <f>'8. Routing factors'!AM241*'7. Network costs'!$K$343</f>
        <v>0</v>
      </c>
      <c r="AN457" s="485">
        <f>'8. Routing factors'!AN241*'7. Network costs'!$K$344</f>
        <v>0</v>
      </c>
      <c r="AO457" s="485">
        <f>'8. Routing factors'!AO241*'7. Network costs'!$K$345</f>
        <v>0</v>
      </c>
      <c r="AP457" s="485">
        <f>'8. Routing factors'!AP241*'7. Network costs'!$K$346</f>
        <v>0</v>
      </c>
      <c r="AQ457" s="485">
        <f>'8. Routing factors'!AQ241*'7. Network costs'!$K$347</f>
        <v>0</v>
      </c>
      <c r="AR457" s="485">
        <f>'8. Routing factors'!AR241*'7. Network costs'!$K$348</f>
        <v>0</v>
      </c>
      <c r="AS457" s="485">
        <f>'8. Routing factors'!AS241*'7. Network costs'!$K$349</f>
        <v>0</v>
      </c>
      <c r="AT457" s="485">
        <f>'8. Routing factors'!AT241*'7. Network costs'!$K$350</f>
        <v>0</v>
      </c>
      <c r="AU457" s="485">
        <f>'8. Routing factors'!AU241*'7. Network costs'!$K$351</f>
        <v>0</v>
      </c>
      <c r="AV457" s="485">
        <f>'8. Routing factors'!AV241*'7. Network costs'!$K$352</f>
        <v>0</v>
      </c>
      <c r="AW457" s="485">
        <f>'8. Routing factors'!AW241*'7. Network costs'!$K$353</f>
        <v>0</v>
      </c>
      <c r="AX457" s="485">
        <f>'8. Routing factors'!AX241*'7. Network costs'!$K$354</f>
        <v>0</v>
      </c>
      <c r="AY457" s="485">
        <f>'8. Routing factors'!AY241*'7. Network costs'!$K$355</f>
        <v>0</v>
      </c>
      <c r="AZ457" s="485">
        <f>'8. Routing factors'!AZ241*'7. Network costs'!$K$356</f>
        <v>0</v>
      </c>
      <c r="BA457" s="485">
        <f>'8. Routing factors'!BA241*'7. Network costs'!$K$357</f>
        <v>0</v>
      </c>
      <c r="BB457" s="485">
        <f>'8. Routing factors'!BB241*'7. Network costs'!$K$358</f>
        <v>0</v>
      </c>
      <c r="BC457" s="485">
        <f>'8. Routing factors'!BC241*'7. Network costs'!$K$359</f>
        <v>0</v>
      </c>
      <c r="BD457" s="485">
        <f>'8. Routing factors'!BD241*'7. Network costs'!$K$360</f>
        <v>0</v>
      </c>
      <c r="BE457" s="485">
        <f>'8. Routing factors'!BE241*'7. Network costs'!$K$361</f>
        <v>0</v>
      </c>
      <c r="BF457" s="485">
        <f>'8. Routing factors'!BF241*'7. Network costs'!$K$362</f>
        <v>0</v>
      </c>
      <c r="BG457" s="485">
        <f>'8. Routing factors'!BG241*'7. Network costs'!$K$363</f>
        <v>0</v>
      </c>
      <c r="BH457" s="245"/>
      <c r="BI457" s="351">
        <f t="shared" si="74"/>
        <v>0</v>
      </c>
      <c r="BJ457" s="486">
        <f>'2. Traffic'!K228</f>
        <v>0</v>
      </c>
      <c r="BK457" s="487" t="str">
        <f t="shared" si="75"/>
        <v/>
      </c>
    </row>
    <row r="458" spans="3:63">
      <c r="C458" s="256" t="str">
        <f t="shared" si="73"/>
        <v>S23</v>
      </c>
      <c r="D458" s="256" t="str">
        <f t="shared" si="73"/>
        <v>OTHER: complete as required</v>
      </c>
      <c r="E458" s="485">
        <f>'8. Routing factors'!E242*'7. Network costs'!$K$309</f>
        <v>0</v>
      </c>
      <c r="F458" s="485">
        <f>'8. Routing factors'!F242*'7. Network costs'!$K$310</f>
        <v>0</v>
      </c>
      <c r="G458" s="485">
        <f>'8. Routing factors'!G242*'7. Network costs'!$K$311</f>
        <v>0</v>
      </c>
      <c r="H458" s="485">
        <f>'8. Routing factors'!H242*'7. Network costs'!$K$312</f>
        <v>0</v>
      </c>
      <c r="I458" s="485">
        <f>'8. Routing factors'!I242*'7. Network costs'!$K$313</f>
        <v>0</v>
      </c>
      <c r="J458" s="485">
        <f>'8. Routing factors'!J242*'7. Network costs'!$K$314</f>
        <v>0</v>
      </c>
      <c r="K458" s="485">
        <f>'8. Routing factors'!K242*'7. Network costs'!$K$315</f>
        <v>0</v>
      </c>
      <c r="L458" s="485">
        <f>'8. Routing factors'!L242*'7. Network costs'!$K$316</f>
        <v>0</v>
      </c>
      <c r="M458" s="485">
        <f>'8. Routing factors'!M242*'7. Network costs'!$K$317</f>
        <v>0</v>
      </c>
      <c r="N458" s="485">
        <f>'8. Routing factors'!N242*'7. Network costs'!$K$318</f>
        <v>0</v>
      </c>
      <c r="O458" s="485">
        <f>'8. Routing factors'!O242*'7. Network costs'!$K$319</f>
        <v>0</v>
      </c>
      <c r="P458" s="485">
        <f>'8. Routing factors'!P242*'7. Network costs'!$K$320</f>
        <v>0</v>
      </c>
      <c r="Q458" s="485">
        <f>'8. Routing factors'!Q242*'7. Network costs'!$K$321</f>
        <v>0</v>
      </c>
      <c r="R458" s="485">
        <f>'8. Routing factors'!R242*'7. Network costs'!$K$322</f>
        <v>0</v>
      </c>
      <c r="S458" s="485">
        <f>'8. Routing factors'!S242*'7. Network costs'!$K$323</f>
        <v>0</v>
      </c>
      <c r="T458" s="485">
        <f>'8. Routing factors'!T242*'7. Network costs'!$K$324</f>
        <v>0</v>
      </c>
      <c r="U458" s="485">
        <f>'8. Routing factors'!U242*'7. Network costs'!$K$325</f>
        <v>0</v>
      </c>
      <c r="V458" s="485">
        <f>'8. Routing factors'!V242*'7. Network costs'!$K$326</f>
        <v>0</v>
      </c>
      <c r="W458" s="485">
        <f>'8. Routing factors'!W242*'7. Network costs'!$K$327</f>
        <v>0</v>
      </c>
      <c r="X458" s="485">
        <f>'8. Routing factors'!X242*'7. Network costs'!$K$328</f>
        <v>0</v>
      </c>
      <c r="Y458" s="485">
        <f>'8. Routing factors'!Y242*'7. Network costs'!$K$329</f>
        <v>0</v>
      </c>
      <c r="Z458" s="485">
        <f>'8. Routing factors'!Z242*'7. Network costs'!$K$330</f>
        <v>0</v>
      </c>
      <c r="AA458" s="485">
        <f>'8. Routing factors'!AA242*'7. Network costs'!$K$331</f>
        <v>0</v>
      </c>
      <c r="AB458" s="485">
        <f>'8. Routing factors'!AB242*'7. Network costs'!$K$332</f>
        <v>0</v>
      </c>
      <c r="AC458" s="485">
        <f>'8. Routing factors'!AC242*'7. Network costs'!$K$333</f>
        <v>0</v>
      </c>
      <c r="AD458" s="485">
        <f>'8. Routing factors'!AD242*'7. Network costs'!$K$334</f>
        <v>0</v>
      </c>
      <c r="AE458" s="485">
        <f>'8. Routing factors'!AE242*'7. Network costs'!$K$335</f>
        <v>0</v>
      </c>
      <c r="AF458" s="485">
        <f>'8. Routing factors'!AF242*'7. Network costs'!$K$336</f>
        <v>0</v>
      </c>
      <c r="AG458" s="485">
        <f>'8. Routing factors'!AG242*'7. Network costs'!$K$337</f>
        <v>0</v>
      </c>
      <c r="AH458" s="485">
        <f>'8. Routing factors'!AH242*'7. Network costs'!$K$338</f>
        <v>0</v>
      </c>
      <c r="AI458" s="485">
        <f>'8. Routing factors'!AI242*'7. Network costs'!$K$339</f>
        <v>0</v>
      </c>
      <c r="AJ458" s="485">
        <f>'8. Routing factors'!AJ242*'7. Network costs'!$K$340</f>
        <v>0</v>
      </c>
      <c r="AK458" s="485">
        <f>'8. Routing factors'!AK242*'7. Network costs'!$K$341</f>
        <v>0</v>
      </c>
      <c r="AL458" s="485">
        <f>'8. Routing factors'!AL242*'7. Network costs'!$K$342</f>
        <v>0</v>
      </c>
      <c r="AM458" s="485">
        <f>'8. Routing factors'!AM242*'7. Network costs'!$K$343</f>
        <v>0</v>
      </c>
      <c r="AN458" s="485">
        <f>'8. Routing factors'!AN242*'7. Network costs'!$K$344</f>
        <v>0</v>
      </c>
      <c r="AO458" s="485">
        <f>'8. Routing factors'!AO242*'7. Network costs'!$K$345</f>
        <v>0</v>
      </c>
      <c r="AP458" s="485">
        <f>'8. Routing factors'!AP242*'7. Network costs'!$K$346</f>
        <v>0</v>
      </c>
      <c r="AQ458" s="485">
        <f>'8. Routing factors'!AQ242*'7. Network costs'!$K$347</f>
        <v>0</v>
      </c>
      <c r="AR458" s="485">
        <f>'8. Routing factors'!AR242*'7. Network costs'!$K$348</f>
        <v>0</v>
      </c>
      <c r="AS458" s="485">
        <f>'8. Routing factors'!AS242*'7. Network costs'!$K$349</f>
        <v>0</v>
      </c>
      <c r="AT458" s="485">
        <f>'8. Routing factors'!AT242*'7. Network costs'!$K$350</f>
        <v>0</v>
      </c>
      <c r="AU458" s="485">
        <f>'8. Routing factors'!AU242*'7. Network costs'!$K$351</f>
        <v>0</v>
      </c>
      <c r="AV458" s="485">
        <f>'8. Routing factors'!AV242*'7. Network costs'!$K$352</f>
        <v>0</v>
      </c>
      <c r="AW458" s="485">
        <f>'8. Routing factors'!AW242*'7. Network costs'!$K$353</f>
        <v>0</v>
      </c>
      <c r="AX458" s="485">
        <f>'8. Routing factors'!AX242*'7. Network costs'!$K$354</f>
        <v>0</v>
      </c>
      <c r="AY458" s="485">
        <f>'8. Routing factors'!AY242*'7. Network costs'!$K$355</f>
        <v>0</v>
      </c>
      <c r="AZ458" s="485">
        <f>'8. Routing factors'!AZ242*'7. Network costs'!$K$356</f>
        <v>0</v>
      </c>
      <c r="BA458" s="485">
        <f>'8. Routing factors'!BA242*'7. Network costs'!$K$357</f>
        <v>0</v>
      </c>
      <c r="BB458" s="485">
        <f>'8. Routing factors'!BB242*'7. Network costs'!$K$358</f>
        <v>0</v>
      </c>
      <c r="BC458" s="485">
        <f>'8. Routing factors'!BC242*'7. Network costs'!$K$359</f>
        <v>0</v>
      </c>
      <c r="BD458" s="485">
        <f>'8. Routing factors'!BD242*'7. Network costs'!$K$360</f>
        <v>0</v>
      </c>
      <c r="BE458" s="485">
        <f>'8. Routing factors'!BE242*'7. Network costs'!$K$361</f>
        <v>0</v>
      </c>
      <c r="BF458" s="485">
        <f>'8. Routing factors'!BF242*'7. Network costs'!$K$362</f>
        <v>0</v>
      </c>
      <c r="BG458" s="485">
        <f>'8. Routing factors'!BG242*'7. Network costs'!$K$363</f>
        <v>0</v>
      </c>
      <c r="BH458" s="245"/>
      <c r="BI458" s="351">
        <f t="shared" si="74"/>
        <v>0</v>
      </c>
      <c r="BJ458" s="486">
        <f>'2. Traffic'!K229</f>
        <v>0</v>
      </c>
      <c r="BK458" s="487" t="str">
        <f t="shared" si="75"/>
        <v/>
      </c>
    </row>
    <row r="459" spans="3:63">
      <c r="C459" s="256" t="str">
        <f t="shared" si="73"/>
        <v>S24</v>
      </c>
      <c r="D459" s="256" t="str">
        <f t="shared" si="73"/>
        <v>OTHER: complete as required</v>
      </c>
      <c r="E459" s="485">
        <f>'8. Routing factors'!E243*'7. Network costs'!$K$309</f>
        <v>0</v>
      </c>
      <c r="F459" s="485">
        <f>'8. Routing factors'!F243*'7. Network costs'!$K$310</f>
        <v>0</v>
      </c>
      <c r="G459" s="485">
        <f>'8. Routing factors'!G243*'7. Network costs'!$K$311</f>
        <v>0</v>
      </c>
      <c r="H459" s="485">
        <f>'8. Routing factors'!H243*'7. Network costs'!$K$312</f>
        <v>0</v>
      </c>
      <c r="I459" s="485">
        <f>'8. Routing factors'!I243*'7. Network costs'!$K$313</f>
        <v>0</v>
      </c>
      <c r="J459" s="485">
        <f>'8. Routing factors'!J243*'7. Network costs'!$K$314</f>
        <v>0</v>
      </c>
      <c r="K459" s="485">
        <f>'8. Routing factors'!K243*'7. Network costs'!$K$315</f>
        <v>0</v>
      </c>
      <c r="L459" s="485">
        <f>'8. Routing factors'!L243*'7. Network costs'!$K$316</f>
        <v>0</v>
      </c>
      <c r="M459" s="485">
        <f>'8. Routing factors'!M243*'7. Network costs'!$K$317</f>
        <v>0</v>
      </c>
      <c r="N459" s="485">
        <f>'8. Routing factors'!N243*'7. Network costs'!$K$318</f>
        <v>0</v>
      </c>
      <c r="O459" s="485">
        <f>'8. Routing factors'!O243*'7. Network costs'!$K$319</f>
        <v>0</v>
      </c>
      <c r="P459" s="485">
        <f>'8. Routing factors'!P243*'7. Network costs'!$K$320</f>
        <v>0</v>
      </c>
      <c r="Q459" s="485">
        <f>'8. Routing factors'!Q243*'7. Network costs'!$K$321</f>
        <v>0</v>
      </c>
      <c r="R459" s="485">
        <f>'8. Routing factors'!R243*'7. Network costs'!$K$322</f>
        <v>0</v>
      </c>
      <c r="S459" s="485">
        <f>'8. Routing factors'!S243*'7. Network costs'!$K$323</f>
        <v>0</v>
      </c>
      <c r="T459" s="485">
        <f>'8. Routing factors'!T243*'7. Network costs'!$K$324</f>
        <v>0</v>
      </c>
      <c r="U459" s="485">
        <f>'8. Routing factors'!U243*'7. Network costs'!$K$325</f>
        <v>0</v>
      </c>
      <c r="V459" s="485">
        <f>'8. Routing factors'!V243*'7. Network costs'!$K$326</f>
        <v>0</v>
      </c>
      <c r="W459" s="485">
        <f>'8. Routing factors'!W243*'7. Network costs'!$K$327</f>
        <v>0</v>
      </c>
      <c r="X459" s="485">
        <f>'8. Routing factors'!X243*'7. Network costs'!$K$328</f>
        <v>0</v>
      </c>
      <c r="Y459" s="485">
        <f>'8. Routing factors'!Y243*'7. Network costs'!$K$329</f>
        <v>0</v>
      </c>
      <c r="Z459" s="485">
        <f>'8. Routing factors'!Z243*'7. Network costs'!$K$330</f>
        <v>0</v>
      </c>
      <c r="AA459" s="485">
        <f>'8. Routing factors'!AA243*'7. Network costs'!$K$331</f>
        <v>0</v>
      </c>
      <c r="AB459" s="485">
        <f>'8. Routing factors'!AB243*'7. Network costs'!$K$332</f>
        <v>0</v>
      </c>
      <c r="AC459" s="485">
        <f>'8. Routing factors'!AC243*'7. Network costs'!$K$333</f>
        <v>0</v>
      </c>
      <c r="AD459" s="485">
        <f>'8. Routing factors'!AD243*'7. Network costs'!$K$334</f>
        <v>0</v>
      </c>
      <c r="AE459" s="485">
        <f>'8. Routing factors'!AE243*'7. Network costs'!$K$335</f>
        <v>0</v>
      </c>
      <c r="AF459" s="485">
        <f>'8. Routing factors'!AF243*'7. Network costs'!$K$336</f>
        <v>0</v>
      </c>
      <c r="AG459" s="485">
        <f>'8. Routing factors'!AG243*'7. Network costs'!$K$337</f>
        <v>0</v>
      </c>
      <c r="AH459" s="485">
        <f>'8. Routing factors'!AH243*'7. Network costs'!$K$338</f>
        <v>0</v>
      </c>
      <c r="AI459" s="485">
        <f>'8. Routing factors'!AI243*'7. Network costs'!$K$339</f>
        <v>0</v>
      </c>
      <c r="AJ459" s="485">
        <f>'8. Routing factors'!AJ243*'7. Network costs'!$K$340</f>
        <v>0</v>
      </c>
      <c r="AK459" s="485">
        <f>'8. Routing factors'!AK243*'7. Network costs'!$K$341</f>
        <v>0</v>
      </c>
      <c r="AL459" s="485">
        <f>'8. Routing factors'!AL243*'7. Network costs'!$K$342</f>
        <v>0</v>
      </c>
      <c r="AM459" s="485">
        <f>'8. Routing factors'!AM243*'7. Network costs'!$K$343</f>
        <v>0</v>
      </c>
      <c r="AN459" s="485">
        <f>'8. Routing factors'!AN243*'7. Network costs'!$K$344</f>
        <v>0</v>
      </c>
      <c r="AO459" s="485">
        <f>'8. Routing factors'!AO243*'7. Network costs'!$K$345</f>
        <v>0</v>
      </c>
      <c r="AP459" s="485">
        <f>'8. Routing factors'!AP243*'7. Network costs'!$K$346</f>
        <v>0</v>
      </c>
      <c r="AQ459" s="485">
        <f>'8. Routing factors'!AQ243*'7. Network costs'!$K$347</f>
        <v>0</v>
      </c>
      <c r="AR459" s="485">
        <f>'8. Routing factors'!AR243*'7. Network costs'!$K$348</f>
        <v>0</v>
      </c>
      <c r="AS459" s="485">
        <f>'8. Routing factors'!AS243*'7. Network costs'!$K$349</f>
        <v>0</v>
      </c>
      <c r="AT459" s="485">
        <f>'8. Routing factors'!AT243*'7. Network costs'!$K$350</f>
        <v>0</v>
      </c>
      <c r="AU459" s="485">
        <f>'8. Routing factors'!AU243*'7. Network costs'!$K$351</f>
        <v>0</v>
      </c>
      <c r="AV459" s="485">
        <f>'8. Routing factors'!AV243*'7. Network costs'!$K$352</f>
        <v>0</v>
      </c>
      <c r="AW459" s="485">
        <f>'8. Routing factors'!AW243*'7. Network costs'!$K$353</f>
        <v>0</v>
      </c>
      <c r="AX459" s="485">
        <f>'8. Routing factors'!AX243*'7. Network costs'!$K$354</f>
        <v>0</v>
      </c>
      <c r="AY459" s="485">
        <f>'8. Routing factors'!AY243*'7. Network costs'!$K$355</f>
        <v>0</v>
      </c>
      <c r="AZ459" s="485">
        <f>'8. Routing factors'!AZ243*'7. Network costs'!$K$356</f>
        <v>0</v>
      </c>
      <c r="BA459" s="485">
        <f>'8. Routing factors'!BA243*'7. Network costs'!$K$357</f>
        <v>0</v>
      </c>
      <c r="BB459" s="485">
        <f>'8. Routing factors'!BB243*'7. Network costs'!$K$358</f>
        <v>0</v>
      </c>
      <c r="BC459" s="485">
        <f>'8. Routing factors'!BC243*'7. Network costs'!$K$359</f>
        <v>0</v>
      </c>
      <c r="BD459" s="485">
        <f>'8. Routing factors'!BD243*'7. Network costs'!$K$360</f>
        <v>0</v>
      </c>
      <c r="BE459" s="485">
        <f>'8. Routing factors'!BE243*'7. Network costs'!$K$361</f>
        <v>0</v>
      </c>
      <c r="BF459" s="485">
        <f>'8. Routing factors'!BF243*'7. Network costs'!$K$362</f>
        <v>0</v>
      </c>
      <c r="BG459" s="485">
        <f>'8. Routing factors'!BG243*'7. Network costs'!$K$363</f>
        <v>0</v>
      </c>
      <c r="BH459" s="245"/>
      <c r="BI459" s="351">
        <f t="shared" si="74"/>
        <v>0</v>
      </c>
      <c r="BJ459" s="486">
        <f>'2. Traffic'!K230</f>
        <v>0</v>
      </c>
      <c r="BK459" s="487" t="str">
        <f t="shared" si="75"/>
        <v/>
      </c>
    </row>
    <row r="460" spans="3:63">
      <c r="C460" s="256" t="str">
        <f t="shared" si="73"/>
        <v>S25</v>
      </c>
      <c r="D460" s="256" t="str">
        <f t="shared" si="73"/>
        <v>OTHER: complete as required</v>
      </c>
      <c r="E460" s="485">
        <f>'8. Routing factors'!E244*'7. Network costs'!$K$309</f>
        <v>0</v>
      </c>
      <c r="F460" s="485">
        <f>'8. Routing factors'!F244*'7. Network costs'!$K$310</f>
        <v>0</v>
      </c>
      <c r="G460" s="485">
        <f>'8. Routing factors'!G244*'7. Network costs'!$K$311</f>
        <v>0</v>
      </c>
      <c r="H460" s="485">
        <f>'8. Routing factors'!H244*'7. Network costs'!$K$312</f>
        <v>0</v>
      </c>
      <c r="I460" s="485">
        <f>'8. Routing factors'!I244*'7. Network costs'!$K$313</f>
        <v>0</v>
      </c>
      <c r="J460" s="485">
        <f>'8. Routing factors'!J244*'7. Network costs'!$K$314</f>
        <v>0</v>
      </c>
      <c r="K460" s="485">
        <f>'8. Routing factors'!K244*'7. Network costs'!$K$315</f>
        <v>0</v>
      </c>
      <c r="L460" s="485">
        <f>'8. Routing factors'!L244*'7. Network costs'!$K$316</f>
        <v>0</v>
      </c>
      <c r="M460" s="485">
        <f>'8. Routing factors'!M244*'7. Network costs'!$K$317</f>
        <v>0</v>
      </c>
      <c r="N460" s="485">
        <f>'8. Routing factors'!N244*'7. Network costs'!$K$318</f>
        <v>0</v>
      </c>
      <c r="O460" s="485">
        <f>'8. Routing factors'!O244*'7. Network costs'!$K$319</f>
        <v>0</v>
      </c>
      <c r="P460" s="485">
        <f>'8. Routing factors'!P244*'7. Network costs'!$K$320</f>
        <v>0</v>
      </c>
      <c r="Q460" s="485">
        <f>'8. Routing factors'!Q244*'7. Network costs'!$K$321</f>
        <v>0</v>
      </c>
      <c r="R460" s="485">
        <f>'8. Routing factors'!R244*'7. Network costs'!$K$322</f>
        <v>0</v>
      </c>
      <c r="S460" s="485">
        <f>'8. Routing factors'!S244*'7. Network costs'!$K$323</f>
        <v>0</v>
      </c>
      <c r="T460" s="485">
        <f>'8. Routing factors'!T244*'7. Network costs'!$K$324</f>
        <v>0</v>
      </c>
      <c r="U460" s="485">
        <f>'8. Routing factors'!U244*'7. Network costs'!$K$325</f>
        <v>0</v>
      </c>
      <c r="V460" s="485">
        <f>'8. Routing factors'!V244*'7. Network costs'!$K$326</f>
        <v>0</v>
      </c>
      <c r="W460" s="485">
        <f>'8. Routing factors'!W244*'7. Network costs'!$K$327</f>
        <v>0</v>
      </c>
      <c r="X460" s="485">
        <f>'8. Routing factors'!X244*'7. Network costs'!$K$328</f>
        <v>0</v>
      </c>
      <c r="Y460" s="485">
        <f>'8. Routing factors'!Y244*'7. Network costs'!$K$329</f>
        <v>0</v>
      </c>
      <c r="Z460" s="485">
        <f>'8. Routing factors'!Z244*'7. Network costs'!$K$330</f>
        <v>0</v>
      </c>
      <c r="AA460" s="485">
        <f>'8. Routing factors'!AA244*'7. Network costs'!$K$331</f>
        <v>0</v>
      </c>
      <c r="AB460" s="485">
        <f>'8. Routing factors'!AB244*'7. Network costs'!$K$332</f>
        <v>0</v>
      </c>
      <c r="AC460" s="485">
        <f>'8. Routing factors'!AC244*'7. Network costs'!$K$333</f>
        <v>0</v>
      </c>
      <c r="AD460" s="485">
        <f>'8. Routing factors'!AD244*'7. Network costs'!$K$334</f>
        <v>0</v>
      </c>
      <c r="AE460" s="485">
        <f>'8. Routing factors'!AE244*'7. Network costs'!$K$335</f>
        <v>0</v>
      </c>
      <c r="AF460" s="485">
        <f>'8. Routing factors'!AF244*'7. Network costs'!$K$336</f>
        <v>0</v>
      </c>
      <c r="AG460" s="485">
        <f>'8. Routing factors'!AG244*'7. Network costs'!$K$337</f>
        <v>0</v>
      </c>
      <c r="AH460" s="485">
        <f>'8. Routing factors'!AH244*'7. Network costs'!$K$338</f>
        <v>0</v>
      </c>
      <c r="AI460" s="485">
        <f>'8. Routing factors'!AI244*'7. Network costs'!$K$339</f>
        <v>0</v>
      </c>
      <c r="AJ460" s="485">
        <f>'8. Routing factors'!AJ244*'7. Network costs'!$K$340</f>
        <v>0</v>
      </c>
      <c r="AK460" s="485">
        <f>'8. Routing factors'!AK244*'7. Network costs'!$K$341</f>
        <v>0</v>
      </c>
      <c r="AL460" s="485">
        <f>'8. Routing factors'!AL244*'7. Network costs'!$K$342</f>
        <v>0</v>
      </c>
      <c r="AM460" s="485">
        <f>'8. Routing factors'!AM244*'7. Network costs'!$K$343</f>
        <v>0</v>
      </c>
      <c r="AN460" s="485">
        <f>'8. Routing factors'!AN244*'7. Network costs'!$K$344</f>
        <v>0</v>
      </c>
      <c r="AO460" s="485">
        <f>'8. Routing factors'!AO244*'7. Network costs'!$K$345</f>
        <v>0</v>
      </c>
      <c r="AP460" s="485">
        <f>'8. Routing factors'!AP244*'7. Network costs'!$K$346</f>
        <v>0</v>
      </c>
      <c r="AQ460" s="485">
        <f>'8. Routing factors'!AQ244*'7. Network costs'!$K$347</f>
        <v>0</v>
      </c>
      <c r="AR460" s="485">
        <f>'8. Routing factors'!AR244*'7. Network costs'!$K$348</f>
        <v>0</v>
      </c>
      <c r="AS460" s="485">
        <f>'8. Routing factors'!AS244*'7. Network costs'!$K$349</f>
        <v>0</v>
      </c>
      <c r="AT460" s="485">
        <f>'8. Routing factors'!AT244*'7. Network costs'!$K$350</f>
        <v>0</v>
      </c>
      <c r="AU460" s="485">
        <f>'8. Routing factors'!AU244*'7. Network costs'!$K$351</f>
        <v>0</v>
      </c>
      <c r="AV460" s="485">
        <f>'8. Routing factors'!AV244*'7. Network costs'!$K$352</f>
        <v>0</v>
      </c>
      <c r="AW460" s="485">
        <f>'8. Routing factors'!AW244*'7. Network costs'!$K$353</f>
        <v>0</v>
      </c>
      <c r="AX460" s="485">
        <f>'8. Routing factors'!AX244*'7. Network costs'!$K$354</f>
        <v>0</v>
      </c>
      <c r="AY460" s="485">
        <f>'8. Routing factors'!AY244*'7. Network costs'!$K$355</f>
        <v>0</v>
      </c>
      <c r="AZ460" s="485">
        <f>'8. Routing factors'!AZ244*'7. Network costs'!$K$356</f>
        <v>0</v>
      </c>
      <c r="BA460" s="485">
        <f>'8. Routing factors'!BA244*'7. Network costs'!$K$357</f>
        <v>0</v>
      </c>
      <c r="BB460" s="485">
        <f>'8. Routing factors'!BB244*'7. Network costs'!$K$358</f>
        <v>0</v>
      </c>
      <c r="BC460" s="485">
        <f>'8. Routing factors'!BC244*'7. Network costs'!$K$359</f>
        <v>0</v>
      </c>
      <c r="BD460" s="485">
        <f>'8. Routing factors'!BD244*'7. Network costs'!$K$360</f>
        <v>0</v>
      </c>
      <c r="BE460" s="485">
        <f>'8. Routing factors'!BE244*'7. Network costs'!$K$361</f>
        <v>0</v>
      </c>
      <c r="BF460" s="485">
        <f>'8. Routing factors'!BF244*'7. Network costs'!$K$362</f>
        <v>0</v>
      </c>
      <c r="BG460" s="485">
        <f>'8. Routing factors'!BG244*'7. Network costs'!$K$363</f>
        <v>0</v>
      </c>
      <c r="BH460" s="245"/>
      <c r="BI460" s="351">
        <f t="shared" si="74"/>
        <v>0</v>
      </c>
      <c r="BJ460" s="486">
        <f>'2. Traffic'!K231</f>
        <v>0</v>
      </c>
      <c r="BK460" s="487" t="str">
        <f t="shared" si="75"/>
        <v/>
      </c>
    </row>
    <row r="461" spans="3:63">
      <c r="C461" s="256" t="str">
        <f t="shared" si="73"/>
        <v>S26</v>
      </c>
      <c r="D461" s="256" t="str">
        <f t="shared" si="73"/>
        <v>OTHER: complete as required</v>
      </c>
      <c r="E461" s="485">
        <f>'8. Routing factors'!E245*'7. Network costs'!$K$309</f>
        <v>0</v>
      </c>
      <c r="F461" s="485">
        <f>'8. Routing factors'!F245*'7. Network costs'!$K$310</f>
        <v>0</v>
      </c>
      <c r="G461" s="485">
        <f>'8. Routing factors'!G245*'7. Network costs'!$K$311</f>
        <v>0</v>
      </c>
      <c r="H461" s="485">
        <f>'8. Routing factors'!H245*'7. Network costs'!$K$312</f>
        <v>0</v>
      </c>
      <c r="I461" s="485">
        <f>'8. Routing factors'!I245*'7. Network costs'!$K$313</f>
        <v>0</v>
      </c>
      <c r="J461" s="485">
        <f>'8. Routing factors'!J245*'7. Network costs'!$K$314</f>
        <v>0</v>
      </c>
      <c r="K461" s="485">
        <f>'8. Routing factors'!K245*'7. Network costs'!$K$315</f>
        <v>0</v>
      </c>
      <c r="L461" s="485">
        <f>'8. Routing factors'!L245*'7. Network costs'!$K$316</f>
        <v>0</v>
      </c>
      <c r="M461" s="485">
        <f>'8. Routing factors'!M245*'7. Network costs'!$K$317</f>
        <v>0</v>
      </c>
      <c r="N461" s="485">
        <f>'8. Routing factors'!N245*'7. Network costs'!$K$318</f>
        <v>0</v>
      </c>
      <c r="O461" s="485">
        <f>'8. Routing factors'!O245*'7. Network costs'!$K$319</f>
        <v>0</v>
      </c>
      <c r="P461" s="485">
        <f>'8. Routing factors'!P245*'7. Network costs'!$K$320</f>
        <v>0</v>
      </c>
      <c r="Q461" s="485">
        <f>'8. Routing factors'!Q245*'7. Network costs'!$K$321</f>
        <v>0</v>
      </c>
      <c r="R461" s="485">
        <f>'8. Routing factors'!R245*'7. Network costs'!$K$322</f>
        <v>0</v>
      </c>
      <c r="S461" s="485">
        <f>'8. Routing factors'!S245*'7. Network costs'!$K$323</f>
        <v>0</v>
      </c>
      <c r="T461" s="485">
        <f>'8. Routing factors'!T245*'7. Network costs'!$K$324</f>
        <v>0</v>
      </c>
      <c r="U461" s="485">
        <f>'8. Routing factors'!U245*'7. Network costs'!$K$325</f>
        <v>0</v>
      </c>
      <c r="V461" s="485">
        <f>'8. Routing factors'!V245*'7. Network costs'!$K$326</f>
        <v>0</v>
      </c>
      <c r="W461" s="485">
        <f>'8. Routing factors'!W245*'7. Network costs'!$K$327</f>
        <v>0</v>
      </c>
      <c r="X461" s="485">
        <f>'8. Routing factors'!X245*'7. Network costs'!$K$328</f>
        <v>0</v>
      </c>
      <c r="Y461" s="485">
        <f>'8. Routing factors'!Y245*'7. Network costs'!$K$329</f>
        <v>0</v>
      </c>
      <c r="Z461" s="485">
        <f>'8. Routing factors'!Z245*'7. Network costs'!$K$330</f>
        <v>0</v>
      </c>
      <c r="AA461" s="485">
        <f>'8. Routing factors'!AA245*'7. Network costs'!$K$331</f>
        <v>0</v>
      </c>
      <c r="AB461" s="485">
        <f>'8. Routing factors'!AB245*'7. Network costs'!$K$332</f>
        <v>0</v>
      </c>
      <c r="AC461" s="485">
        <f>'8. Routing factors'!AC245*'7. Network costs'!$K$333</f>
        <v>0</v>
      </c>
      <c r="AD461" s="485">
        <f>'8. Routing factors'!AD245*'7. Network costs'!$K$334</f>
        <v>0</v>
      </c>
      <c r="AE461" s="485">
        <f>'8. Routing factors'!AE245*'7. Network costs'!$K$335</f>
        <v>0</v>
      </c>
      <c r="AF461" s="485">
        <f>'8. Routing factors'!AF245*'7. Network costs'!$K$336</f>
        <v>0</v>
      </c>
      <c r="AG461" s="485">
        <f>'8. Routing factors'!AG245*'7. Network costs'!$K$337</f>
        <v>0</v>
      </c>
      <c r="AH461" s="485">
        <f>'8. Routing factors'!AH245*'7. Network costs'!$K$338</f>
        <v>0</v>
      </c>
      <c r="AI461" s="485">
        <f>'8. Routing factors'!AI245*'7. Network costs'!$K$339</f>
        <v>0</v>
      </c>
      <c r="AJ461" s="485">
        <f>'8. Routing factors'!AJ245*'7. Network costs'!$K$340</f>
        <v>0</v>
      </c>
      <c r="AK461" s="485">
        <f>'8. Routing factors'!AK245*'7. Network costs'!$K$341</f>
        <v>0</v>
      </c>
      <c r="AL461" s="485">
        <f>'8. Routing factors'!AL245*'7. Network costs'!$K$342</f>
        <v>0</v>
      </c>
      <c r="AM461" s="485">
        <f>'8. Routing factors'!AM245*'7. Network costs'!$K$343</f>
        <v>0</v>
      </c>
      <c r="AN461" s="485">
        <f>'8. Routing factors'!AN245*'7. Network costs'!$K$344</f>
        <v>0</v>
      </c>
      <c r="AO461" s="485">
        <f>'8. Routing factors'!AO245*'7. Network costs'!$K$345</f>
        <v>0</v>
      </c>
      <c r="AP461" s="485">
        <f>'8. Routing factors'!AP245*'7. Network costs'!$K$346</f>
        <v>0</v>
      </c>
      <c r="AQ461" s="485">
        <f>'8. Routing factors'!AQ245*'7. Network costs'!$K$347</f>
        <v>0</v>
      </c>
      <c r="AR461" s="485">
        <f>'8. Routing factors'!AR245*'7. Network costs'!$K$348</f>
        <v>0</v>
      </c>
      <c r="AS461" s="485">
        <f>'8. Routing factors'!AS245*'7. Network costs'!$K$349</f>
        <v>0</v>
      </c>
      <c r="AT461" s="485">
        <f>'8. Routing factors'!AT245*'7. Network costs'!$K$350</f>
        <v>0</v>
      </c>
      <c r="AU461" s="485">
        <f>'8. Routing factors'!AU245*'7. Network costs'!$K$351</f>
        <v>0</v>
      </c>
      <c r="AV461" s="485">
        <f>'8. Routing factors'!AV245*'7. Network costs'!$K$352</f>
        <v>0</v>
      </c>
      <c r="AW461" s="485">
        <f>'8. Routing factors'!AW245*'7. Network costs'!$K$353</f>
        <v>0</v>
      </c>
      <c r="AX461" s="485">
        <f>'8. Routing factors'!AX245*'7. Network costs'!$K$354</f>
        <v>0</v>
      </c>
      <c r="AY461" s="485">
        <f>'8. Routing factors'!AY245*'7. Network costs'!$K$355</f>
        <v>0</v>
      </c>
      <c r="AZ461" s="485">
        <f>'8. Routing factors'!AZ245*'7. Network costs'!$K$356</f>
        <v>0</v>
      </c>
      <c r="BA461" s="485">
        <f>'8. Routing factors'!BA245*'7. Network costs'!$K$357</f>
        <v>0</v>
      </c>
      <c r="BB461" s="485">
        <f>'8. Routing factors'!BB245*'7. Network costs'!$K$358</f>
        <v>0</v>
      </c>
      <c r="BC461" s="485">
        <f>'8. Routing factors'!BC245*'7. Network costs'!$K$359</f>
        <v>0</v>
      </c>
      <c r="BD461" s="485">
        <f>'8. Routing factors'!BD245*'7. Network costs'!$K$360</f>
        <v>0</v>
      </c>
      <c r="BE461" s="485">
        <f>'8. Routing factors'!BE245*'7. Network costs'!$K$361</f>
        <v>0</v>
      </c>
      <c r="BF461" s="485">
        <f>'8. Routing factors'!BF245*'7. Network costs'!$K$362</f>
        <v>0</v>
      </c>
      <c r="BG461" s="485">
        <f>'8. Routing factors'!BG245*'7. Network costs'!$K$363</f>
        <v>0</v>
      </c>
      <c r="BH461" s="245"/>
      <c r="BI461" s="351">
        <f t="shared" si="74"/>
        <v>0</v>
      </c>
      <c r="BJ461" s="486">
        <f>'2. Traffic'!K232</f>
        <v>0</v>
      </c>
      <c r="BK461" s="487" t="str">
        <f t="shared" si="75"/>
        <v/>
      </c>
    </row>
    <row r="462" spans="3:63">
      <c r="C462" s="256" t="str">
        <f t="shared" si="73"/>
        <v>S27</v>
      </c>
      <c r="D462" s="256" t="str">
        <f t="shared" si="73"/>
        <v>OTHER: complete as required</v>
      </c>
      <c r="E462" s="485">
        <f>'8. Routing factors'!E246*'7. Network costs'!$K$309</f>
        <v>0</v>
      </c>
      <c r="F462" s="485">
        <f>'8. Routing factors'!F246*'7. Network costs'!$K$310</f>
        <v>0</v>
      </c>
      <c r="G462" s="485">
        <f>'8. Routing factors'!G246*'7. Network costs'!$K$311</f>
        <v>0</v>
      </c>
      <c r="H462" s="485">
        <f>'8. Routing factors'!H246*'7. Network costs'!$K$312</f>
        <v>0</v>
      </c>
      <c r="I462" s="485">
        <f>'8. Routing factors'!I246*'7. Network costs'!$K$313</f>
        <v>0</v>
      </c>
      <c r="J462" s="485">
        <f>'8. Routing factors'!J246*'7. Network costs'!$K$314</f>
        <v>0</v>
      </c>
      <c r="K462" s="485">
        <f>'8. Routing factors'!K246*'7. Network costs'!$K$315</f>
        <v>0</v>
      </c>
      <c r="L462" s="485">
        <f>'8. Routing factors'!L246*'7. Network costs'!$K$316</f>
        <v>0</v>
      </c>
      <c r="M462" s="485">
        <f>'8. Routing factors'!M246*'7. Network costs'!$K$317</f>
        <v>0</v>
      </c>
      <c r="N462" s="485">
        <f>'8. Routing factors'!N246*'7. Network costs'!$K$318</f>
        <v>0</v>
      </c>
      <c r="O462" s="485">
        <f>'8. Routing factors'!O246*'7. Network costs'!$K$319</f>
        <v>0</v>
      </c>
      <c r="P462" s="485">
        <f>'8. Routing factors'!P246*'7. Network costs'!$K$320</f>
        <v>0</v>
      </c>
      <c r="Q462" s="485">
        <f>'8. Routing factors'!Q246*'7. Network costs'!$K$321</f>
        <v>0</v>
      </c>
      <c r="R462" s="485">
        <f>'8. Routing factors'!R246*'7. Network costs'!$K$322</f>
        <v>0</v>
      </c>
      <c r="S462" s="485">
        <f>'8. Routing factors'!S246*'7. Network costs'!$K$323</f>
        <v>0</v>
      </c>
      <c r="T462" s="485">
        <f>'8. Routing factors'!T246*'7. Network costs'!$K$324</f>
        <v>0</v>
      </c>
      <c r="U462" s="485">
        <f>'8. Routing factors'!U246*'7. Network costs'!$K$325</f>
        <v>0</v>
      </c>
      <c r="V462" s="485">
        <f>'8. Routing factors'!V246*'7. Network costs'!$K$326</f>
        <v>0</v>
      </c>
      <c r="W462" s="485">
        <f>'8. Routing factors'!W246*'7. Network costs'!$K$327</f>
        <v>0</v>
      </c>
      <c r="X462" s="485">
        <f>'8. Routing factors'!X246*'7. Network costs'!$K$328</f>
        <v>0</v>
      </c>
      <c r="Y462" s="485">
        <f>'8. Routing factors'!Y246*'7. Network costs'!$K$329</f>
        <v>0</v>
      </c>
      <c r="Z462" s="485">
        <f>'8. Routing factors'!Z246*'7. Network costs'!$K$330</f>
        <v>0</v>
      </c>
      <c r="AA462" s="485">
        <f>'8. Routing factors'!AA246*'7. Network costs'!$K$331</f>
        <v>0</v>
      </c>
      <c r="AB462" s="485">
        <f>'8. Routing factors'!AB246*'7. Network costs'!$K$332</f>
        <v>0</v>
      </c>
      <c r="AC462" s="485">
        <f>'8. Routing factors'!AC246*'7. Network costs'!$K$333</f>
        <v>0</v>
      </c>
      <c r="AD462" s="485">
        <f>'8. Routing factors'!AD246*'7. Network costs'!$K$334</f>
        <v>0</v>
      </c>
      <c r="AE462" s="485">
        <f>'8. Routing factors'!AE246*'7. Network costs'!$K$335</f>
        <v>0</v>
      </c>
      <c r="AF462" s="485">
        <f>'8. Routing factors'!AF246*'7. Network costs'!$K$336</f>
        <v>0</v>
      </c>
      <c r="AG462" s="485">
        <f>'8. Routing factors'!AG246*'7. Network costs'!$K$337</f>
        <v>0</v>
      </c>
      <c r="AH462" s="485">
        <f>'8. Routing factors'!AH246*'7. Network costs'!$K$338</f>
        <v>0</v>
      </c>
      <c r="AI462" s="485">
        <f>'8. Routing factors'!AI246*'7. Network costs'!$K$339</f>
        <v>0</v>
      </c>
      <c r="AJ462" s="485">
        <f>'8. Routing factors'!AJ246*'7. Network costs'!$K$340</f>
        <v>0</v>
      </c>
      <c r="AK462" s="485">
        <f>'8. Routing factors'!AK246*'7. Network costs'!$K$341</f>
        <v>0</v>
      </c>
      <c r="AL462" s="485">
        <f>'8. Routing factors'!AL246*'7. Network costs'!$K$342</f>
        <v>0</v>
      </c>
      <c r="AM462" s="485">
        <f>'8. Routing factors'!AM246*'7. Network costs'!$K$343</f>
        <v>0</v>
      </c>
      <c r="AN462" s="485">
        <f>'8. Routing factors'!AN246*'7. Network costs'!$K$344</f>
        <v>0</v>
      </c>
      <c r="AO462" s="485">
        <f>'8. Routing factors'!AO246*'7. Network costs'!$K$345</f>
        <v>0</v>
      </c>
      <c r="AP462" s="485">
        <f>'8. Routing factors'!AP246*'7. Network costs'!$K$346</f>
        <v>0</v>
      </c>
      <c r="AQ462" s="485">
        <f>'8. Routing factors'!AQ246*'7. Network costs'!$K$347</f>
        <v>0</v>
      </c>
      <c r="AR462" s="485">
        <f>'8. Routing factors'!AR246*'7. Network costs'!$K$348</f>
        <v>0</v>
      </c>
      <c r="AS462" s="485">
        <f>'8. Routing factors'!AS246*'7. Network costs'!$K$349</f>
        <v>0</v>
      </c>
      <c r="AT462" s="485">
        <f>'8. Routing factors'!AT246*'7. Network costs'!$K$350</f>
        <v>0</v>
      </c>
      <c r="AU462" s="485">
        <f>'8. Routing factors'!AU246*'7. Network costs'!$K$351</f>
        <v>0</v>
      </c>
      <c r="AV462" s="485">
        <f>'8. Routing factors'!AV246*'7. Network costs'!$K$352</f>
        <v>0</v>
      </c>
      <c r="AW462" s="485">
        <f>'8. Routing factors'!AW246*'7. Network costs'!$K$353</f>
        <v>0</v>
      </c>
      <c r="AX462" s="485">
        <f>'8. Routing factors'!AX246*'7. Network costs'!$K$354</f>
        <v>0</v>
      </c>
      <c r="AY462" s="485">
        <f>'8. Routing factors'!AY246*'7. Network costs'!$K$355</f>
        <v>0</v>
      </c>
      <c r="AZ462" s="485">
        <f>'8. Routing factors'!AZ246*'7. Network costs'!$K$356</f>
        <v>0</v>
      </c>
      <c r="BA462" s="485">
        <f>'8. Routing factors'!BA246*'7. Network costs'!$K$357</f>
        <v>0</v>
      </c>
      <c r="BB462" s="485">
        <f>'8. Routing factors'!BB246*'7. Network costs'!$K$358</f>
        <v>0</v>
      </c>
      <c r="BC462" s="485">
        <f>'8. Routing factors'!BC246*'7. Network costs'!$K$359</f>
        <v>0</v>
      </c>
      <c r="BD462" s="485">
        <f>'8. Routing factors'!BD246*'7. Network costs'!$K$360</f>
        <v>0</v>
      </c>
      <c r="BE462" s="485">
        <f>'8. Routing factors'!BE246*'7. Network costs'!$K$361</f>
        <v>0</v>
      </c>
      <c r="BF462" s="485">
        <f>'8. Routing factors'!BF246*'7. Network costs'!$K$362</f>
        <v>0</v>
      </c>
      <c r="BG462" s="485">
        <f>'8. Routing factors'!BG246*'7. Network costs'!$K$363</f>
        <v>0</v>
      </c>
      <c r="BH462" s="245"/>
      <c r="BI462" s="351">
        <f t="shared" si="74"/>
        <v>0</v>
      </c>
      <c r="BJ462" s="486">
        <f>'2. Traffic'!K233</f>
        <v>0</v>
      </c>
      <c r="BK462" s="487" t="str">
        <f t="shared" si="75"/>
        <v/>
      </c>
    </row>
    <row r="463" spans="3:63">
      <c r="C463" s="256" t="str">
        <f t="shared" si="73"/>
        <v>S28</v>
      </c>
      <c r="D463" s="256" t="str">
        <f t="shared" si="73"/>
        <v>OTHER: complete as required</v>
      </c>
      <c r="E463" s="485">
        <f>'8. Routing factors'!E247*'7. Network costs'!$K$309</f>
        <v>0</v>
      </c>
      <c r="F463" s="485">
        <f>'8. Routing factors'!F247*'7. Network costs'!$K$310</f>
        <v>0</v>
      </c>
      <c r="G463" s="485">
        <f>'8. Routing factors'!G247*'7. Network costs'!$K$311</f>
        <v>0</v>
      </c>
      <c r="H463" s="485">
        <f>'8. Routing factors'!H247*'7. Network costs'!$K$312</f>
        <v>0</v>
      </c>
      <c r="I463" s="485">
        <f>'8. Routing factors'!I247*'7. Network costs'!$K$313</f>
        <v>0</v>
      </c>
      <c r="J463" s="485">
        <f>'8. Routing factors'!J247*'7. Network costs'!$K$314</f>
        <v>0</v>
      </c>
      <c r="K463" s="485">
        <f>'8. Routing factors'!K247*'7. Network costs'!$K$315</f>
        <v>0</v>
      </c>
      <c r="L463" s="485">
        <f>'8. Routing factors'!L247*'7. Network costs'!$K$316</f>
        <v>0</v>
      </c>
      <c r="M463" s="485">
        <f>'8. Routing factors'!M247*'7. Network costs'!$K$317</f>
        <v>0</v>
      </c>
      <c r="N463" s="485">
        <f>'8. Routing factors'!N247*'7. Network costs'!$K$318</f>
        <v>0</v>
      </c>
      <c r="O463" s="485">
        <f>'8. Routing factors'!O247*'7. Network costs'!$K$319</f>
        <v>0</v>
      </c>
      <c r="P463" s="485">
        <f>'8. Routing factors'!P247*'7. Network costs'!$K$320</f>
        <v>0</v>
      </c>
      <c r="Q463" s="485">
        <f>'8. Routing factors'!Q247*'7. Network costs'!$K$321</f>
        <v>0</v>
      </c>
      <c r="R463" s="485">
        <f>'8. Routing factors'!R247*'7. Network costs'!$K$322</f>
        <v>0</v>
      </c>
      <c r="S463" s="485">
        <f>'8. Routing factors'!S247*'7. Network costs'!$K$323</f>
        <v>0</v>
      </c>
      <c r="T463" s="485">
        <f>'8. Routing factors'!T247*'7. Network costs'!$K$324</f>
        <v>0</v>
      </c>
      <c r="U463" s="485">
        <f>'8. Routing factors'!U247*'7. Network costs'!$K$325</f>
        <v>0</v>
      </c>
      <c r="V463" s="485">
        <f>'8. Routing factors'!V247*'7. Network costs'!$K$326</f>
        <v>0</v>
      </c>
      <c r="W463" s="485">
        <f>'8. Routing factors'!W247*'7. Network costs'!$K$327</f>
        <v>0</v>
      </c>
      <c r="X463" s="485">
        <f>'8. Routing factors'!X247*'7. Network costs'!$K$328</f>
        <v>0</v>
      </c>
      <c r="Y463" s="485">
        <f>'8. Routing factors'!Y247*'7. Network costs'!$K$329</f>
        <v>0</v>
      </c>
      <c r="Z463" s="485">
        <f>'8. Routing factors'!Z247*'7. Network costs'!$K$330</f>
        <v>0</v>
      </c>
      <c r="AA463" s="485">
        <f>'8. Routing factors'!AA247*'7. Network costs'!$K$331</f>
        <v>0</v>
      </c>
      <c r="AB463" s="485">
        <f>'8. Routing factors'!AB247*'7. Network costs'!$K$332</f>
        <v>0</v>
      </c>
      <c r="AC463" s="485">
        <f>'8. Routing factors'!AC247*'7. Network costs'!$K$333</f>
        <v>0</v>
      </c>
      <c r="AD463" s="485">
        <f>'8. Routing factors'!AD247*'7. Network costs'!$K$334</f>
        <v>0</v>
      </c>
      <c r="AE463" s="485">
        <f>'8. Routing factors'!AE247*'7. Network costs'!$K$335</f>
        <v>0</v>
      </c>
      <c r="AF463" s="485">
        <f>'8. Routing factors'!AF247*'7. Network costs'!$K$336</f>
        <v>0</v>
      </c>
      <c r="AG463" s="485">
        <f>'8. Routing factors'!AG247*'7. Network costs'!$K$337</f>
        <v>0</v>
      </c>
      <c r="AH463" s="485">
        <f>'8. Routing factors'!AH247*'7. Network costs'!$K$338</f>
        <v>0</v>
      </c>
      <c r="AI463" s="485">
        <f>'8. Routing factors'!AI247*'7. Network costs'!$K$339</f>
        <v>0</v>
      </c>
      <c r="AJ463" s="485">
        <f>'8. Routing factors'!AJ247*'7. Network costs'!$K$340</f>
        <v>0</v>
      </c>
      <c r="AK463" s="485">
        <f>'8. Routing factors'!AK247*'7. Network costs'!$K$341</f>
        <v>0</v>
      </c>
      <c r="AL463" s="485">
        <f>'8. Routing factors'!AL247*'7. Network costs'!$K$342</f>
        <v>0</v>
      </c>
      <c r="AM463" s="485">
        <f>'8. Routing factors'!AM247*'7. Network costs'!$K$343</f>
        <v>0</v>
      </c>
      <c r="AN463" s="485">
        <f>'8. Routing factors'!AN247*'7. Network costs'!$K$344</f>
        <v>0</v>
      </c>
      <c r="AO463" s="485">
        <f>'8. Routing factors'!AO247*'7. Network costs'!$K$345</f>
        <v>0</v>
      </c>
      <c r="AP463" s="485">
        <f>'8. Routing factors'!AP247*'7. Network costs'!$K$346</f>
        <v>0</v>
      </c>
      <c r="AQ463" s="485">
        <f>'8. Routing factors'!AQ247*'7. Network costs'!$K$347</f>
        <v>0</v>
      </c>
      <c r="AR463" s="485">
        <f>'8. Routing factors'!AR247*'7. Network costs'!$K$348</f>
        <v>0</v>
      </c>
      <c r="AS463" s="485">
        <f>'8. Routing factors'!AS247*'7. Network costs'!$K$349</f>
        <v>0</v>
      </c>
      <c r="AT463" s="485">
        <f>'8. Routing factors'!AT247*'7. Network costs'!$K$350</f>
        <v>0</v>
      </c>
      <c r="AU463" s="485">
        <f>'8. Routing factors'!AU247*'7. Network costs'!$K$351</f>
        <v>0</v>
      </c>
      <c r="AV463" s="485">
        <f>'8. Routing factors'!AV247*'7. Network costs'!$K$352</f>
        <v>0</v>
      </c>
      <c r="AW463" s="485">
        <f>'8. Routing factors'!AW247*'7. Network costs'!$K$353</f>
        <v>0</v>
      </c>
      <c r="AX463" s="485">
        <f>'8. Routing factors'!AX247*'7. Network costs'!$K$354</f>
        <v>0</v>
      </c>
      <c r="AY463" s="485">
        <f>'8. Routing factors'!AY247*'7. Network costs'!$K$355</f>
        <v>0</v>
      </c>
      <c r="AZ463" s="485">
        <f>'8. Routing factors'!AZ247*'7. Network costs'!$K$356</f>
        <v>0</v>
      </c>
      <c r="BA463" s="485">
        <f>'8. Routing factors'!BA247*'7. Network costs'!$K$357</f>
        <v>0</v>
      </c>
      <c r="BB463" s="485">
        <f>'8. Routing factors'!BB247*'7. Network costs'!$K$358</f>
        <v>0</v>
      </c>
      <c r="BC463" s="485">
        <f>'8. Routing factors'!BC247*'7. Network costs'!$K$359</f>
        <v>0</v>
      </c>
      <c r="BD463" s="485">
        <f>'8. Routing factors'!BD247*'7. Network costs'!$K$360</f>
        <v>0</v>
      </c>
      <c r="BE463" s="485">
        <f>'8. Routing factors'!BE247*'7. Network costs'!$K$361</f>
        <v>0</v>
      </c>
      <c r="BF463" s="485">
        <f>'8. Routing factors'!BF247*'7. Network costs'!$K$362</f>
        <v>0</v>
      </c>
      <c r="BG463" s="485">
        <f>'8. Routing factors'!BG247*'7. Network costs'!$K$363</f>
        <v>0</v>
      </c>
      <c r="BH463" s="245"/>
      <c r="BI463" s="351">
        <f t="shared" si="74"/>
        <v>0</v>
      </c>
      <c r="BJ463" s="486">
        <f>'2. Traffic'!K234</f>
        <v>0</v>
      </c>
      <c r="BK463" s="487" t="str">
        <f t="shared" si="75"/>
        <v/>
      </c>
    </row>
    <row r="464" spans="3:63">
      <c r="C464" s="256" t="str">
        <f t="shared" si="73"/>
        <v>S29</v>
      </c>
      <c r="D464" s="256" t="str">
        <f t="shared" si="73"/>
        <v>OTHER: complete as required</v>
      </c>
      <c r="E464" s="485">
        <f>'8. Routing factors'!E248*'7. Network costs'!$K$309</f>
        <v>0</v>
      </c>
      <c r="F464" s="485">
        <f>'8. Routing factors'!F248*'7. Network costs'!$K$310</f>
        <v>0</v>
      </c>
      <c r="G464" s="485">
        <f>'8. Routing factors'!G248*'7. Network costs'!$K$311</f>
        <v>0</v>
      </c>
      <c r="H464" s="485">
        <f>'8. Routing factors'!H248*'7. Network costs'!$K$312</f>
        <v>0</v>
      </c>
      <c r="I464" s="485">
        <f>'8. Routing factors'!I248*'7. Network costs'!$K$313</f>
        <v>0</v>
      </c>
      <c r="J464" s="485">
        <f>'8. Routing factors'!J248*'7. Network costs'!$K$314</f>
        <v>0</v>
      </c>
      <c r="K464" s="485">
        <f>'8. Routing factors'!K248*'7. Network costs'!$K$315</f>
        <v>0</v>
      </c>
      <c r="L464" s="485">
        <f>'8. Routing factors'!L248*'7. Network costs'!$K$316</f>
        <v>0</v>
      </c>
      <c r="M464" s="485">
        <f>'8. Routing factors'!M248*'7. Network costs'!$K$317</f>
        <v>0</v>
      </c>
      <c r="N464" s="485">
        <f>'8. Routing factors'!N248*'7. Network costs'!$K$318</f>
        <v>0</v>
      </c>
      <c r="O464" s="485">
        <f>'8. Routing factors'!O248*'7. Network costs'!$K$319</f>
        <v>0</v>
      </c>
      <c r="P464" s="485">
        <f>'8. Routing factors'!P248*'7. Network costs'!$K$320</f>
        <v>0</v>
      </c>
      <c r="Q464" s="485">
        <f>'8. Routing factors'!Q248*'7. Network costs'!$K$321</f>
        <v>0</v>
      </c>
      <c r="R464" s="485">
        <f>'8. Routing factors'!R248*'7. Network costs'!$K$322</f>
        <v>0</v>
      </c>
      <c r="S464" s="485">
        <f>'8. Routing factors'!S248*'7. Network costs'!$K$323</f>
        <v>0</v>
      </c>
      <c r="T464" s="485">
        <f>'8. Routing factors'!T248*'7. Network costs'!$K$324</f>
        <v>0</v>
      </c>
      <c r="U464" s="485">
        <f>'8. Routing factors'!U248*'7. Network costs'!$K$325</f>
        <v>0</v>
      </c>
      <c r="V464" s="485">
        <f>'8. Routing factors'!V248*'7. Network costs'!$K$326</f>
        <v>0</v>
      </c>
      <c r="W464" s="485">
        <f>'8. Routing factors'!W248*'7. Network costs'!$K$327</f>
        <v>0</v>
      </c>
      <c r="X464" s="485">
        <f>'8. Routing factors'!X248*'7. Network costs'!$K$328</f>
        <v>0</v>
      </c>
      <c r="Y464" s="485">
        <f>'8. Routing factors'!Y248*'7. Network costs'!$K$329</f>
        <v>0</v>
      </c>
      <c r="Z464" s="485">
        <f>'8. Routing factors'!Z248*'7. Network costs'!$K$330</f>
        <v>0</v>
      </c>
      <c r="AA464" s="485">
        <f>'8. Routing factors'!AA248*'7. Network costs'!$K$331</f>
        <v>0</v>
      </c>
      <c r="AB464" s="485">
        <f>'8. Routing factors'!AB248*'7. Network costs'!$K$332</f>
        <v>0</v>
      </c>
      <c r="AC464" s="485">
        <f>'8. Routing factors'!AC248*'7. Network costs'!$K$333</f>
        <v>0</v>
      </c>
      <c r="AD464" s="485">
        <f>'8. Routing factors'!AD248*'7. Network costs'!$K$334</f>
        <v>0</v>
      </c>
      <c r="AE464" s="485">
        <f>'8. Routing factors'!AE248*'7. Network costs'!$K$335</f>
        <v>0</v>
      </c>
      <c r="AF464" s="485">
        <f>'8. Routing factors'!AF248*'7. Network costs'!$K$336</f>
        <v>0</v>
      </c>
      <c r="AG464" s="485">
        <f>'8. Routing factors'!AG248*'7. Network costs'!$K$337</f>
        <v>0</v>
      </c>
      <c r="AH464" s="485">
        <f>'8. Routing factors'!AH248*'7. Network costs'!$K$338</f>
        <v>0</v>
      </c>
      <c r="AI464" s="485">
        <f>'8. Routing factors'!AI248*'7. Network costs'!$K$339</f>
        <v>0</v>
      </c>
      <c r="AJ464" s="485">
        <f>'8. Routing factors'!AJ248*'7. Network costs'!$K$340</f>
        <v>0</v>
      </c>
      <c r="AK464" s="485">
        <f>'8. Routing factors'!AK248*'7. Network costs'!$K$341</f>
        <v>0</v>
      </c>
      <c r="AL464" s="485">
        <f>'8. Routing factors'!AL248*'7. Network costs'!$K$342</f>
        <v>0</v>
      </c>
      <c r="AM464" s="485">
        <f>'8. Routing factors'!AM248*'7. Network costs'!$K$343</f>
        <v>0</v>
      </c>
      <c r="AN464" s="485">
        <f>'8. Routing factors'!AN248*'7. Network costs'!$K$344</f>
        <v>0</v>
      </c>
      <c r="AO464" s="485">
        <f>'8. Routing factors'!AO248*'7. Network costs'!$K$345</f>
        <v>0</v>
      </c>
      <c r="AP464" s="485">
        <f>'8. Routing factors'!AP248*'7. Network costs'!$K$346</f>
        <v>0</v>
      </c>
      <c r="AQ464" s="485">
        <f>'8. Routing factors'!AQ248*'7. Network costs'!$K$347</f>
        <v>0</v>
      </c>
      <c r="AR464" s="485">
        <f>'8. Routing factors'!AR248*'7. Network costs'!$K$348</f>
        <v>0</v>
      </c>
      <c r="AS464" s="485">
        <f>'8. Routing factors'!AS248*'7. Network costs'!$K$349</f>
        <v>0</v>
      </c>
      <c r="AT464" s="485">
        <f>'8. Routing factors'!AT248*'7. Network costs'!$K$350</f>
        <v>0</v>
      </c>
      <c r="AU464" s="485">
        <f>'8. Routing factors'!AU248*'7. Network costs'!$K$351</f>
        <v>0</v>
      </c>
      <c r="AV464" s="485">
        <f>'8. Routing factors'!AV248*'7. Network costs'!$K$352</f>
        <v>0</v>
      </c>
      <c r="AW464" s="485">
        <f>'8. Routing factors'!AW248*'7. Network costs'!$K$353</f>
        <v>0</v>
      </c>
      <c r="AX464" s="485">
        <f>'8. Routing factors'!AX248*'7. Network costs'!$K$354</f>
        <v>0</v>
      </c>
      <c r="AY464" s="485">
        <f>'8. Routing factors'!AY248*'7. Network costs'!$K$355</f>
        <v>0</v>
      </c>
      <c r="AZ464" s="485">
        <f>'8. Routing factors'!AZ248*'7. Network costs'!$K$356</f>
        <v>0</v>
      </c>
      <c r="BA464" s="485">
        <f>'8. Routing factors'!BA248*'7. Network costs'!$K$357</f>
        <v>0</v>
      </c>
      <c r="BB464" s="485">
        <f>'8. Routing factors'!BB248*'7. Network costs'!$K$358</f>
        <v>0</v>
      </c>
      <c r="BC464" s="485">
        <f>'8. Routing factors'!BC248*'7. Network costs'!$K$359</f>
        <v>0</v>
      </c>
      <c r="BD464" s="485">
        <f>'8. Routing factors'!BD248*'7. Network costs'!$K$360</f>
        <v>0</v>
      </c>
      <c r="BE464" s="485">
        <f>'8. Routing factors'!BE248*'7. Network costs'!$K$361</f>
        <v>0</v>
      </c>
      <c r="BF464" s="485">
        <f>'8. Routing factors'!BF248*'7. Network costs'!$K$362</f>
        <v>0</v>
      </c>
      <c r="BG464" s="485">
        <f>'8. Routing factors'!BG248*'7. Network costs'!$K$363</f>
        <v>0</v>
      </c>
      <c r="BH464" s="245"/>
      <c r="BI464" s="351">
        <f t="shared" si="74"/>
        <v>0</v>
      </c>
      <c r="BJ464" s="486">
        <f>'2. Traffic'!K235</f>
        <v>0</v>
      </c>
      <c r="BK464" s="487" t="str">
        <f t="shared" si="75"/>
        <v/>
      </c>
    </row>
    <row r="465" spans="3:63">
      <c r="C465" s="256" t="str">
        <f t="shared" si="73"/>
        <v>S30</v>
      </c>
      <c r="D465" s="256" t="str">
        <f t="shared" si="73"/>
        <v>OTHER: complete as required</v>
      </c>
      <c r="E465" s="485">
        <f>'8. Routing factors'!E249*'7. Network costs'!$K$309</f>
        <v>0</v>
      </c>
      <c r="F465" s="485">
        <f>'8. Routing factors'!F249*'7. Network costs'!$K$310</f>
        <v>0</v>
      </c>
      <c r="G465" s="485">
        <f>'8. Routing factors'!G249*'7. Network costs'!$K$311</f>
        <v>0</v>
      </c>
      <c r="H465" s="485">
        <f>'8. Routing factors'!H249*'7. Network costs'!$K$312</f>
        <v>0</v>
      </c>
      <c r="I465" s="485">
        <f>'8. Routing factors'!I249*'7. Network costs'!$K$313</f>
        <v>0</v>
      </c>
      <c r="J465" s="485">
        <f>'8. Routing factors'!J249*'7. Network costs'!$K$314</f>
        <v>0</v>
      </c>
      <c r="K465" s="485">
        <f>'8. Routing factors'!K249*'7. Network costs'!$K$315</f>
        <v>0</v>
      </c>
      <c r="L465" s="485">
        <f>'8. Routing factors'!L249*'7. Network costs'!$K$316</f>
        <v>0</v>
      </c>
      <c r="M465" s="485">
        <f>'8. Routing factors'!M249*'7. Network costs'!$K$317</f>
        <v>0</v>
      </c>
      <c r="N465" s="485">
        <f>'8. Routing factors'!N249*'7. Network costs'!$K$318</f>
        <v>0</v>
      </c>
      <c r="O465" s="485">
        <f>'8. Routing factors'!O249*'7. Network costs'!$K$319</f>
        <v>0</v>
      </c>
      <c r="P465" s="485">
        <f>'8. Routing factors'!P249*'7. Network costs'!$K$320</f>
        <v>0</v>
      </c>
      <c r="Q465" s="485">
        <f>'8. Routing factors'!Q249*'7. Network costs'!$K$321</f>
        <v>0</v>
      </c>
      <c r="R465" s="485">
        <f>'8. Routing factors'!R249*'7. Network costs'!$K$322</f>
        <v>0</v>
      </c>
      <c r="S465" s="485">
        <f>'8. Routing factors'!S249*'7. Network costs'!$K$323</f>
        <v>0</v>
      </c>
      <c r="T465" s="485">
        <f>'8. Routing factors'!T249*'7. Network costs'!$K$324</f>
        <v>0</v>
      </c>
      <c r="U465" s="485">
        <f>'8. Routing factors'!U249*'7. Network costs'!$K$325</f>
        <v>0</v>
      </c>
      <c r="V465" s="485">
        <f>'8. Routing factors'!V249*'7. Network costs'!$K$326</f>
        <v>0</v>
      </c>
      <c r="W465" s="485">
        <f>'8. Routing factors'!W249*'7. Network costs'!$K$327</f>
        <v>0</v>
      </c>
      <c r="X465" s="485">
        <f>'8. Routing factors'!X249*'7. Network costs'!$K$328</f>
        <v>0</v>
      </c>
      <c r="Y465" s="485">
        <f>'8. Routing factors'!Y249*'7. Network costs'!$K$329</f>
        <v>0</v>
      </c>
      <c r="Z465" s="485">
        <f>'8. Routing factors'!Z249*'7. Network costs'!$K$330</f>
        <v>0</v>
      </c>
      <c r="AA465" s="485">
        <f>'8. Routing factors'!AA249*'7. Network costs'!$K$331</f>
        <v>0</v>
      </c>
      <c r="AB465" s="485">
        <f>'8. Routing factors'!AB249*'7. Network costs'!$K$332</f>
        <v>0</v>
      </c>
      <c r="AC465" s="485">
        <f>'8. Routing factors'!AC249*'7. Network costs'!$K$333</f>
        <v>0</v>
      </c>
      <c r="AD465" s="485">
        <f>'8. Routing factors'!AD249*'7. Network costs'!$K$334</f>
        <v>0</v>
      </c>
      <c r="AE465" s="485">
        <f>'8. Routing factors'!AE249*'7. Network costs'!$K$335</f>
        <v>0</v>
      </c>
      <c r="AF465" s="485">
        <f>'8. Routing factors'!AF249*'7. Network costs'!$K$336</f>
        <v>0</v>
      </c>
      <c r="AG465" s="485">
        <f>'8. Routing factors'!AG249*'7. Network costs'!$K$337</f>
        <v>0</v>
      </c>
      <c r="AH465" s="485">
        <f>'8. Routing factors'!AH249*'7. Network costs'!$K$338</f>
        <v>0</v>
      </c>
      <c r="AI465" s="485">
        <f>'8. Routing factors'!AI249*'7. Network costs'!$K$339</f>
        <v>0</v>
      </c>
      <c r="AJ465" s="485">
        <f>'8. Routing factors'!AJ249*'7. Network costs'!$K$340</f>
        <v>0</v>
      </c>
      <c r="AK465" s="485">
        <f>'8. Routing factors'!AK249*'7. Network costs'!$K$341</f>
        <v>0</v>
      </c>
      <c r="AL465" s="485">
        <f>'8. Routing factors'!AL249*'7. Network costs'!$K$342</f>
        <v>0</v>
      </c>
      <c r="AM465" s="485">
        <f>'8. Routing factors'!AM249*'7. Network costs'!$K$343</f>
        <v>0</v>
      </c>
      <c r="AN465" s="485">
        <f>'8. Routing factors'!AN249*'7. Network costs'!$K$344</f>
        <v>0</v>
      </c>
      <c r="AO465" s="485">
        <f>'8. Routing factors'!AO249*'7. Network costs'!$K$345</f>
        <v>0</v>
      </c>
      <c r="AP465" s="485">
        <f>'8. Routing factors'!AP249*'7. Network costs'!$K$346</f>
        <v>0</v>
      </c>
      <c r="AQ465" s="485">
        <f>'8. Routing factors'!AQ249*'7. Network costs'!$K$347</f>
        <v>0</v>
      </c>
      <c r="AR465" s="485">
        <f>'8. Routing factors'!AR249*'7. Network costs'!$K$348</f>
        <v>0</v>
      </c>
      <c r="AS465" s="485">
        <f>'8. Routing factors'!AS249*'7. Network costs'!$K$349</f>
        <v>0</v>
      </c>
      <c r="AT465" s="485">
        <f>'8. Routing factors'!AT249*'7. Network costs'!$K$350</f>
        <v>0</v>
      </c>
      <c r="AU465" s="485">
        <f>'8. Routing factors'!AU249*'7. Network costs'!$K$351</f>
        <v>0</v>
      </c>
      <c r="AV465" s="485">
        <f>'8. Routing factors'!AV249*'7. Network costs'!$K$352</f>
        <v>0</v>
      </c>
      <c r="AW465" s="485">
        <f>'8. Routing factors'!AW249*'7. Network costs'!$K$353</f>
        <v>0</v>
      </c>
      <c r="AX465" s="485">
        <f>'8. Routing factors'!AX249*'7. Network costs'!$K$354</f>
        <v>0</v>
      </c>
      <c r="AY465" s="485">
        <f>'8. Routing factors'!AY249*'7. Network costs'!$K$355</f>
        <v>0</v>
      </c>
      <c r="AZ465" s="485">
        <f>'8. Routing factors'!AZ249*'7. Network costs'!$K$356</f>
        <v>0</v>
      </c>
      <c r="BA465" s="485">
        <f>'8. Routing factors'!BA249*'7. Network costs'!$K$357</f>
        <v>0</v>
      </c>
      <c r="BB465" s="485">
        <f>'8. Routing factors'!BB249*'7. Network costs'!$K$358</f>
        <v>0</v>
      </c>
      <c r="BC465" s="485">
        <f>'8. Routing factors'!BC249*'7. Network costs'!$K$359</f>
        <v>0</v>
      </c>
      <c r="BD465" s="485">
        <f>'8. Routing factors'!BD249*'7. Network costs'!$K$360</f>
        <v>0</v>
      </c>
      <c r="BE465" s="485">
        <f>'8. Routing factors'!BE249*'7. Network costs'!$K$361</f>
        <v>0</v>
      </c>
      <c r="BF465" s="485">
        <f>'8. Routing factors'!BF249*'7. Network costs'!$K$362</f>
        <v>0</v>
      </c>
      <c r="BG465" s="485">
        <f>'8. Routing factors'!BG249*'7. Network costs'!$K$363</f>
        <v>0</v>
      </c>
      <c r="BH465" s="245"/>
      <c r="BI465" s="351">
        <f t="shared" si="74"/>
        <v>0</v>
      </c>
      <c r="BJ465" s="486">
        <f>'2. Traffic'!K236</f>
        <v>0</v>
      </c>
      <c r="BK465" s="487" t="str">
        <f t="shared" si="75"/>
        <v/>
      </c>
    </row>
    <row r="466" spans="3:63">
      <c r="C466" s="238"/>
      <c r="D466" s="238" t="s">
        <v>2</v>
      </c>
      <c r="E466" s="488">
        <f t="shared" ref="E466:AG466" si="76">SUM(E436:E465)</f>
        <v>17477867.449608326</v>
      </c>
      <c r="F466" s="488">
        <f t="shared" si="76"/>
        <v>12935663.884628404</v>
      </c>
      <c r="G466" s="488">
        <f t="shared" si="76"/>
        <v>20790523.304175414</v>
      </c>
      <c r="H466" s="488">
        <f t="shared" si="76"/>
        <v>6818708.4938375801</v>
      </c>
      <c r="I466" s="488">
        <f t="shared" si="76"/>
        <v>20760160.219574396</v>
      </c>
      <c r="J466" s="488">
        <f t="shared" si="76"/>
        <v>1504691.9389147446</v>
      </c>
      <c r="K466" s="488">
        <f t="shared" si="76"/>
        <v>694290.2347144325</v>
      </c>
      <c r="L466" s="488">
        <f t="shared" si="76"/>
        <v>92572.03129525765</v>
      </c>
      <c r="M466" s="488">
        <f t="shared" si="76"/>
        <v>2777160.9388577305</v>
      </c>
      <c r="N466" s="488">
        <f t="shared" si="76"/>
        <v>178383.90588406986</v>
      </c>
      <c r="O466" s="488">
        <f t="shared" si="76"/>
        <v>238907.01680902211</v>
      </c>
      <c r="P466" s="488">
        <f t="shared" si="76"/>
        <v>2592789.3297103187</v>
      </c>
      <c r="Q466" s="488">
        <f t="shared" si="76"/>
        <v>347145.11735721625</v>
      </c>
      <c r="R466" s="488">
        <f t="shared" si="76"/>
        <v>493717.50024137442</v>
      </c>
      <c r="S466" s="488">
        <f t="shared" si="76"/>
        <v>462860.15647628834</v>
      </c>
      <c r="T466" s="488">
        <f t="shared" si="76"/>
        <v>7405762.5036206143</v>
      </c>
      <c r="U466" s="488">
        <f t="shared" si="76"/>
        <v>1851440.6259051538</v>
      </c>
      <c r="V466" s="488">
        <f t="shared" si="76"/>
        <v>592461.00028964935</v>
      </c>
      <c r="W466" s="488">
        <f t="shared" si="76"/>
        <v>908871.81315098784</v>
      </c>
      <c r="X466" s="488">
        <f t="shared" si="76"/>
        <v>72709.745052079001</v>
      </c>
      <c r="Y466" s="488">
        <f t="shared" si="76"/>
        <v>659999.18111520482</v>
      </c>
      <c r="Z466" s="488">
        <f t="shared" si="76"/>
        <v>381859.62909293786</v>
      </c>
      <c r="AA466" s="488">
        <f t="shared" si="76"/>
        <v>698805.80657845153</v>
      </c>
      <c r="AB466" s="488">
        <f t="shared" si="76"/>
        <v>2456195.4932070221</v>
      </c>
      <c r="AC466" s="488">
        <f t="shared" si="76"/>
        <v>3379482.3116568122</v>
      </c>
      <c r="AD466" s="488">
        <f t="shared" si="76"/>
        <v>0</v>
      </c>
      <c r="AE466" s="488">
        <f t="shared" si="76"/>
        <v>0</v>
      </c>
      <c r="AF466" s="488">
        <f t="shared" si="76"/>
        <v>0</v>
      </c>
      <c r="AG466" s="488">
        <f t="shared" si="76"/>
        <v>0</v>
      </c>
      <c r="AH466" s="488">
        <f t="shared" ref="AH466:BG466" si="77">SUM(AH436:AH465)</f>
        <v>0</v>
      </c>
      <c r="AI466" s="488">
        <f t="shared" si="77"/>
        <v>8700867.9031086881</v>
      </c>
      <c r="AJ466" s="488">
        <f t="shared" si="77"/>
        <v>26026847.369229816</v>
      </c>
      <c r="AK466" s="488">
        <f t="shared" si="77"/>
        <v>8333421.6495302096</v>
      </c>
      <c r="AL466" s="488">
        <f t="shared" si="77"/>
        <v>3040185.2888072683</v>
      </c>
      <c r="AM466" s="488">
        <f t="shared" si="77"/>
        <v>3295101.2107900982</v>
      </c>
      <c r="AN466" s="488">
        <f t="shared" si="77"/>
        <v>4918.0615086419411</v>
      </c>
      <c r="AO466" s="488">
        <f t="shared" si="77"/>
        <v>2404.3856264471701</v>
      </c>
      <c r="AP466" s="488">
        <f t="shared" si="77"/>
        <v>3158.9923688415865</v>
      </c>
      <c r="AQ466" s="488">
        <f t="shared" si="77"/>
        <v>18366.234702567373</v>
      </c>
      <c r="AR466" s="488">
        <f t="shared" si="77"/>
        <v>12021.928132235855</v>
      </c>
      <c r="AS466" s="488">
        <f t="shared" si="77"/>
        <v>13114.830689711842</v>
      </c>
      <c r="AT466" s="488">
        <f t="shared" si="77"/>
        <v>12021.928132235857</v>
      </c>
      <c r="AU466" s="488">
        <f t="shared" si="77"/>
        <v>1049.1864551769477</v>
      </c>
      <c r="AV466" s="488">
        <f t="shared" si="77"/>
        <v>23606.247948187367</v>
      </c>
      <c r="AW466" s="488">
        <f t="shared" si="77"/>
        <v>4721.2495896374739</v>
      </c>
      <c r="AX466" s="488">
        <f t="shared" si="77"/>
        <v>3173.1076476035441</v>
      </c>
      <c r="AY466" s="488">
        <f t="shared" si="77"/>
        <v>0</v>
      </c>
      <c r="AZ466" s="488">
        <f t="shared" si="77"/>
        <v>0</v>
      </c>
      <c r="BA466" s="488">
        <f t="shared" si="77"/>
        <v>0</v>
      </c>
      <c r="BB466" s="488">
        <f t="shared" si="77"/>
        <v>0</v>
      </c>
      <c r="BC466" s="488">
        <f t="shared" si="77"/>
        <v>0</v>
      </c>
      <c r="BD466" s="488">
        <f t="shared" si="77"/>
        <v>0</v>
      </c>
      <c r="BE466" s="488">
        <f t="shared" si="77"/>
        <v>0</v>
      </c>
      <c r="BF466" s="488">
        <f t="shared" si="77"/>
        <v>0</v>
      </c>
      <c r="BG466" s="488">
        <f t="shared" si="77"/>
        <v>0</v>
      </c>
      <c r="BH466" s="32"/>
      <c r="BI466" s="488">
        <f>SUM(BI436:BI465)</f>
        <v>156068009.2060208</v>
      </c>
      <c r="BJ466" s="160"/>
      <c r="BK466" s="160"/>
    </row>
    <row r="467" spans="3:63">
      <c r="C467" s="223"/>
      <c r="D467" s="223"/>
      <c r="E467" s="460" t="str">
        <f>IF(ROUND(E466,0)=ROUND('7. Network costs'!$K$309,0),"OK", "ERROR")</f>
        <v>OK</v>
      </c>
      <c r="F467" s="460" t="str">
        <f>IF(ROUND(F466,0)=ROUND('7. Network costs'!$K$310,0),"OK", "ERROR")</f>
        <v>OK</v>
      </c>
      <c r="G467" s="460" t="str">
        <f>IF(ROUND(G466,0)=ROUND('7. Network costs'!$K$311,0),"OK", "ERROR")</f>
        <v>OK</v>
      </c>
      <c r="H467" s="460" t="str">
        <f>IF(ROUND(H466,0)=ROUND('7. Network costs'!$K$312,0),"OK", "ERROR")</f>
        <v>OK</v>
      </c>
      <c r="I467" s="460" t="str">
        <f>IF(ROUND(I466,0)=ROUND('7. Network costs'!$K$313,0),"OK", "ERROR")</f>
        <v>OK</v>
      </c>
      <c r="J467" s="460" t="str">
        <f>IF(ROUND(J466,0)=ROUND('7. Network costs'!$K$314,0),"OK", "ERROR")</f>
        <v>OK</v>
      </c>
      <c r="K467" s="460" t="str">
        <f>IF(ROUND(K466,0)=ROUND('7. Network costs'!$K$315,0),"OK", "ERROR")</f>
        <v>OK</v>
      </c>
      <c r="L467" s="460" t="str">
        <f>IF(ROUND(L466,0)=ROUND('7. Network costs'!$K$316,0),"OK", "ERROR")</f>
        <v>OK</v>
      </c>
      <c r="M467" s="460" t="str">
        <f>IF(ROUND(M466,0)=ROUND('7. Network costs'!$K$317,0),"OK", "ERROR")</f>
        <v>OK</v>
      </c>
      <c r="N467" s="460" t="str">
        <f>IF(ROUND(N466,0)=ROUND('7. Network costs'!$K$318,0),"OK", "ERROR")</f>
        <v>OK</v>
      </c>
      <c r="O467" s="460" t="str">
        <f>IF(ROUND(O466,0)=ROUND('7. Network costs'!$K$319,0),"OK", "ERROR")</f>
        <v>OK</v>
      </c>
      <c r="P467" s="460" t="str">
        <f>IF(ROUND(P466,0)=ROUND('7. Network costs'!$K$320,0),"OK", "ERROR")</f>
        <v>OK</v>
      </c>
      <c r="Q467" s="460" t="str">
        <f>IF(ROUND(Q466,0)=ROUND('7. Network costs'!$K$321,0),"OK", "ERROR")</f>
        <v>OK</v>
      </c>
      <c r="R467" s="460" t="str">
        <f>IF(ROUND(R466,0)=ROUND('7. Network costs'!$K$322,0),"OK", "ERROR")</f>
        <v>OK</v>
      </c>
      <c r="S467" s="460" t="str">
        <f>IF(ROUND(S466,0)=ROUND('7. Network costs'!$K$323,0),"OK", "ERROR")</f>
        <v>OK</v>
      </c>
      <c r="T467" s="460" t="str">
        <f>IF(ROUND(T466,0)=ROUND('7. Network costs'!$K$324,0),"OK", "ERROR")</f>
        <v>OK</v>
      </c>
      <c r="U467" s="460" t="str">
        <f>IF(ROUND(U466,0)=ROUND('7. Network costs'!$K$325,0),"OK", "ERROR")</f>
        <v>OK</v>
      </c>
      <c r="V467" s="460" t="str">
        <f>IF(ROUND(V466,0)=ROUND('7. Network costs'!$K$326,0),"OK", "ERROR")</f>
        <v>OK</v>
      </c>
      <c r="W467" s="460" t="str">
        <f>IF(ROUND(W466,0)=ROUND('7. Network costs'!$K$327,0),"OK", "ERROR")</f>
        <v>OK</v>
      </c>
      <c r="X467" s="460" t="str">
        <f>IF(ROUND(X466,0)=ROUND('7. Network costs'!$K$328,0),"OK", "ERROR")</f>
        <v>OK</v>
      </c>
      <c r="Y467" s="460" t="str">
        <f>IF(ROUND(Y466,0)=ROUND('7. Network costs'!$K$329,0),"OK", "ERROR")</f>
        <v>OK</v>
      </c>
      <c r="Z467" s="460" t="str">
        <f>IF(ROUND(Z466,0)=ROUND('7. Network costs'!$K$330,0),"OK", "ERROR")</f>
        <v>OK</v>
      </c>
      <c r="AA467" s="460" t="str">
        <f>IF(ROUND(AA466,0)=ROUND('7. Network costs'!$K$331,0),"OK", "ERROR")</f>
        <v>OK</v>
      </c>
      <c r="AB467" s="460" t="str">
        <f>IF(ROUND(AB466,0)=ROUND('7. Network costs'!$K$332,0),"OK", "ERROR")</f>
        <v>OK</v>
      </c>
      <c r="AC467" s="460" t="str">
        <f>IF(ROUND(AC466,0)=ROUND('7. Network costs'!$K$333,0),"OK", "ERROR")</f>
        <v>OK</v>
      </c>
      <c r="AD467" s="460" t="str">
        <f>IF(ROUND(AD466,0)=ROUND('7. Network costs'!$K$334,0),"OK", "ERROR")</f>
        <v>OK</v>
      </c>
      <c r="AE467" s="460" t="str">
        <f>IF(ROUND(AE466,0)=ROUND('7. Network costs'!$K$335,0),"OK", "ERROR")</f>
        <v>OK</v>
      </c>
      <c r="AF467" s="460" t="str">
        <f>IF(ROUNDDOWN(AF466,0)=ROUNDDOWN('7. Network costs'!$K$336,0),"OK", "ERROR")</f>
        <v>OK</v>
      </c>
      <c r="AG467" s="460" t="str">
        <f>IF(ROUND(AG466,0)=ROUND('7. Network costs'!$K$337,0),"OK", "ERROR")</f>
        <v>OK</v>
      </c>
      <c r="AH467" s="460" t="str">
        <f>IF(ROUND(AH466,0)=ROUND('7. Network costs'!$K$338,0),"OK", "ERROR")</f>
        <v>OK</v>
      </c>
      <c r="AI467" s="460" t="str">
        <f>IF(ROUND(AI466,0)=ROUND('7. Network costs'!$K$339,0),"OK", "ERROR")</f>
        <v>OK</v>
      </c>
      <c r="AJ467" s="460" t="str">
        <f>IF(ROUND(AJ466,0)=ROUND('7. Network costs'!$K$340,0),"OK", "ERROR")</f>
        <v>OK</v>
      </c>
      <c r="AK467" s="460" t="str">
        <f>IF(ROUND(AK466,0)=ROUND('7. Network costs'!$K$341,0),"OK", "ERROR")</f>
        <v>OK</v>
      </c>
      <c r="AL467" s="460" t="str">
        <f>IF(ROUND(AL466,0)=ROUND('7. Network costs'!$K$342,0),"OK", "ERROR")</f>
        <v>OK</v>
      </c>
      <c r="AM467" s="460" t="str">
        <f>IF(ROUND(AM466,0)=ROUND('7. Network costs'!$K$343,0),"OK", "ERROR")</f>
        <v>OK</v>
      </c>
      <c r="AN467" s="460" t="str">
        <f>IF(ROUND(AN466,0)=ROUND('7. Network costs'!$K$344,0),"OK", "ERROR")</f>
        <v>OK</v>
      </c>
      <c r="AO467" s="460" t="str">
        <f>IF(ROUND(AO466,0)=ROUND('7. Network costs'!$K$345,0),"OK", "ERROR")</f>
        <v>OK</v>
      </c>
      <c r="AP467" s="460" t="str">
        <f>IF(ROUND(AP466,0)=ROUND('7. Network costs'!$K$346,0),"OK", "ERROR")</f>
        <v>OK</v>
      </c>
      <c r="AQ467" s="460" t="str">
        <f>IF(ROUND(AQ466,0)=ROUND('7. Network costs'!$K$347,0),"OK", "ERROR")</f>
        <v>OK</v>
      </c>
      <c r="AR467" s="460" t="str">
        <f>IF(ROUND(AR466,0)=ROUND('7. Network costs'!$K$348,0),"OK", "ERROR")</f>
        <v>OK</v>
      </c>
      <c r="AS467" s="460" t="str">
        <f>IF(ROUND(AS466,0)=ROUND('7. Network costs'!$K$349,0),"OK", "ERROR")</f>
        <v>OK</v>
      </c>
      <c r="AT467" s="460" t="str">
        <f>IF(ROUND(AT466,0)=ROUND('7. Network costs'!$K$350,0),"OK", "ERROR")</f>
        <v>OK</v>
      </c>
      <c r="AU467" s="460" t="str">
        <f>IF(ROUND(AU466,0)=ROUND('7. Network costs'!$K$351,0),"OK", "ERROR")</f>
        <v>OK</v>
      </c>
      <c r="AV467" s="460" t="str">
        <f>IF(ROUND(AV466,0)=ROUND('7. Network costs'!$K$352,0),"OK", "ERROR")</f>
        <v>OK</v>
      </c>
      <c r="AW467" s="460" t="str">
        <f>IF(ROUND(AW466,0)=ROUND('7. Network costs'!$K$353,0),"OK", "ERROR")</f>
        <v>OK</v>
      </c>
      <c r="AX467" s="460" t="str">
        <f>IF(ROUND(AX466,0)=ROUND('7. Network costs'!$K$354,0),"OK", "ERROR")</f>
        <v>OK</v>
      </c>
      <c r="AY467" s="460" t="str">
        <f>IF(ROUND(AY466,0)=ROUND('7. Network costs'!$K$355,0),"OK", "ERROR")</f>
        <v>OK</v>
      </c>
      <c r="AZ467" s="460" t="str">
        <f>IF(ROUND(AZ466,0)=ROUND('7. Network costs'!$K$356,0),"OK", "ERROR")</f>
        <v>OK</v>
      </c>
      <c r="BA467" s="460" t="str">
        <f>IF(ROUND(BA466,0)=ROUND('7. Network costs'!$K$357,0),"OK", "ERROR")</f>
        <v>OK</v>
      </c>
      <c r="BB467" s="460" t="str">
        <f>IF(ROUND(BB466,0)=ROUND('7. Network costs'!$K$358,0),"OK", "ERROR")</f>
        <v>OK</v>
      </c>
      <c r="BC467" s="460" t="str">
        <f>IF(ROUND(BC466,0)=ROUND('7. Network costs'!$K$359,0),"OK", "ERROR")</f>
        <v>OK</v>
      </c>
      <c r="BD467" s="460" t="str">
        <f>IF(ROUND(BD466,0)=ROUND('7. Network costs'!$K$360,0),"OK", "ERROR")</f>
        <v>OK</v>
      </c>
      <c r="BE467" s="460" t="str">
        <f>IF(ROUND(BE466,0)=ROUND('7. Network costs'!$K$361,0),"OK", "ERROR")</f>
        <v>OK</v>
      </c>
      <c r="BF467" s="460" t="str">
        <f>IF(ROUND(BK466,0)=ROUND('7. Network costs'!$K$362,0),"OK", "ERROR")</f>
        <v>OK</v>
      </c>
      <c r="BG467" s="460" t="str">
        <f>IF(ROUND(BK466,0)=ROUND('7. Network costs'!$K$363,0),"OK", "ERROR")</f>
        <v>OK</v>
      </c>
      <c r="BH467" s="223"/>
      <c r="BI467" s="495" t="str">
        <f>IF(ROUND(BI466,0)=ROUND('7. Network costs'!K364,0),"Ok", "Not ok")</f>
        <v>Ok</v>
      </c>
      <c r="BJ467" s="223"/>
      <c r="BK467" s="223"/>
    </row>
    <row r="469" spans="3:63" s="713" customFormat="1" ht="51">
      <c r="C469" s="705">
        <f>'C. Masterfiles'!D149</f>
        <v>2020</v>
      </c>
      <c r="D469" s="705" t="s">
        <v>285</v>
      </c>
      <c r="E469" s="705" t="str">
        <f t="shared" ref="E469:BG469" si="78">E434</f>
        <v>TRX</v>
      </c>
      <c r="F469" s="705" t="str">
        <f t="shared" si="78"/>
        <v>Radio</v>
      </c>
      <c r="G469" s="705" t="str">
        <f t="shared" si="78"/>
        <v>BTS</v>
      </c>
      <c r="H469" s="705" t="str">
        <f t="shared" si="78"/>
        <v>Node B</v>
      </c>
      <c r="I469" s="705" t="str">
        <f t="shared" si="78"/>
        <v>BSC</v>
      </c>
      <c r="J469" s="705" t="str">
        <f t="shared" si="78"/>
        <v>RNC</v>
      </c>
      <c r="K469" s="705" t="str">
        <f t="shared" si="78"/>
        <v>MSC</v>
      </c>
      <c r="L469" s="705" t="str">
        <f t="shared" si="78"/>
        <v>HLR</v>
      </c>
      <c r="M469" s="705" t="str">
        <f t="shared" si="78"/>
        <v>PPP</v>
      </c>
      <c r="N469" s="705" t="str">
        <f t="shared" si="78"/>
        <v>SMSG</v>
      </c>
      <c r="O469" s="705" t="str">
        <f t="shared" si="78"/>
        <v>SMSC</v>
      </c>
      <c r="P469" s="705" t="str">
        <f t="shared" si="78"/>
        <v>MMSC</v>
      </c>
      <c r="Q469" s="705" t="str">
        <f t="shared" si="78"/>
        <v>VMS</v>
      </c>
      <c r="R469" s="705" t="str">
        <f t="shared" si="78"/>
        <v>NMS</v>
      </c>
      <c r="S469" s="705" t="str">
        <f t="shared" si="78"/>
        <v>OSS</v>
      </c>
      <c r="T469" s="705" t="str">
        <f t="shared" si="78"/>
        <v>GPRS</v>
      </c>
      <c r="U469" s="705" t="str">
        <f t="shared" si="78"/>
        <v>BIL</v>
      </c>
      <c r="V469" s="705" t="str">
        <f t="shared" si="78"/>
        <v>IBIL</v>
      </c>
      <c r="W469" s="705" t="str">
        <f t="shared" si="78"/>
        <v>IGW</v>
      </c>
      <c r="X469" s="705" t="str">
        <f t="shared" si="78"/>
        <v>INT</v>
      </c>
      <c r="Y469" s="705" t="str">
        <f t="shared" si="78"/>
        <v>SGSN</v>
      </c>
      <c r="Z469" s="705" t="str">
        <f t="shared" si="78"/>
        <v>GGSN</v>
      </c>
      <c r="AA469" s="705" t="str">
        <f t="shared" si="78"/>
        <v>IN/NGN</v>
      </c>
      <c r="AB469" s="705" t="str">
        <f t="shared" si="78"/>
        <v>eNodeB</v>
      </c>
      <c r="AC469" s="705" t="str">
        <f t="shared" si="78"/>
        <v>eNodeB Radio</v>
      </c>
      <c r="AD469" s="705" t="str">
        <f t="shared" si="78"/>
        <v>OTHER</v>
      </c>
      <c r="AE469" s="705" t="str">
        <f t="shared" si="78"/>
        <v>OTHER</v>
      </c>
      <c r="AF469" s="705" t="str">
        <f t="shared" si="78"/>
        <v>OTHER</v>
      </c>
      <c r="AG469" s="705" t="str">
        <f t="shared" si="78"/>
        <v>OTHER</v>
      </c>
      <c r="AH469" s="705" t="str">
        <f t="shared" si="78"/>
        <v>OTHER</v>
      </c>
      <c r="AI469" s="705" t="str">
        <f t="shared" si="78"/>
        <v>BTS-BSC</v>
      </c>
      <c r="AJ469" s="705" t="str">
        <f t="shared" si="78"/>
        <v>Node B-RNC</v>
      </c>
      <c r="AK469" s="705" t="str">
        <f t="shared" si="78"/>
        <v>BSC-MSC</v>
      </c>
      <c r="AL469" s="705" t="str">
        <f t="shared" si="78"/>
        <v>RNC-MSC</v>
      </c>
      <c r="AM469" s="705" t="str">
        <f t="shared" si="78"/>
        <v>MSC-MSC</v>
      </c>
      <c r="AN469" s="705" t="str">
        <f t="shared" si="78"/>
        <v>MSC-PPP</v>
      </c>
      <c r="AO469" s="705" t="str">
        <f t="shared" si="78"/>
        <v>MSC-HLR</v>
      </c>
      <c r="AP469" s="705" t="str">
        <f t="shared" si="78"/>
        <v>MSC-SMS</v>
      </c>
      <c r="AQ469" s="705" t="str">
        <f t="shared" si="78"/>
        <v>MSC-MMS</v>
      </c>
      <c r="AR469" s="705" t="str">
        <f t="shared" si="78"/>
        <v>MSC-OSS</v>
      </c>
      <c r="AS469" s="705" t="str">
        <f t="shared" si="78"/>
        <v>MSC-GPRS</v>
      </c>
      <c r="AT469" s="705" t="str">
        <f t="shared" si="78"/>
        <v>MSC-BIL</v>
      </c>
      <c r="AU469" s="705" t="str">
        <f t="shared" si="78"/>
        <v>MSC-IBIL</v>
      </c>
      <c r="AV469" s="705" t="str">
        <f t="shared" si="78"/>
        <v>MSC-IGW</v>
      </c>
      <c r="AW469" s="705" t="str">
        <f t="shared" si="78"/>
        <v>MSC-INT</v>
      </c>
      <c r="AX469" s="705" t="str">
        <f t="shared" si="78"/>
        <v>MSC-IN/NGIN</v>
      </c>
      <c r="AY469" s="705" t="str">
        <f t="shared" si="78"/>
        <v>eNodeB-MSC</v>
      </c>
      <c r="AZ469" s="705" t="str">
        <f t="shared" si="78"/>
        <v>OTHER: complete as required</v>
      </c>
      <c r="BA469" s="705" t="str">
        <f t="shared" si="78"/>
        <v>OTHER: complete as required</v>
      </c>
      <c r="BB469" s="705" t="str">
        <f t="shared" si="78"/>
        <v>OTHER: complete as required</v>
      </c>
      <c r="BC469" s="705" t="str">
        <f t="shared" si="78"/>
        <v>OTHER: complete as required</v>
      </c>
      <c r="BD469" s="705" t="str">
        <f t="shared" si="78"/>
        <v>OTHER: complete as required</v>
      </c>
      <c r="BE469" s="705" t="str">
        <f t="shared" si="78"/>
        <v>OTHER: complete as required</v>
      </c>
      <c r="BF469" s="705" t="str">
        <f t="shared" si="78"/>
        <v>OTHER: complete as required</v>
      </c>
      <c r="BG469" s="705" t="str">
        <f t="shared" si="78"/>
        <v>OTHER: complete as required</v>
      </c>
      <c r="BH469" s="708"/>
      <c r="BI469" s="709" t="s">
        <v>426</v>
      </c>
      <c r="BJ469" s="709" t="s">
        <v>488</v>
      </c>
      <c r="BK469" s="709" t="s">
        <v>489</v>
      </c>
    </row>
    <row r="470" spans="3:63">
      <c r="C470" s="276"/>
      <c r="D470" s="276"/>
      <c r="E470" s="406" t="s">
        <v>258</v>
      </c>
      <c r="F470" s="406" t="s">
        <v>258</v>
      </c>
      <c r="G470" s="406" t="s">
        <v>258</v>
      </c>
      <c r="H470" s="406" t="s">
        <v>258</v>
      </c>
      <c r="I470" s="406" t="s">
        <v>258</v>
      </c>
      <c r="J470" s="406" t="s">
        <v>258</v>
      </c>
      <c r="K470" s="406" t="s">
        <v>258</v>
      </c>
      <c r="L470" s="406" t="s">
        <v>258</v>
      </c>
      <c r="M470" s="406" t="s">
        <v>258</v>
      </c>
      <c r="N470" s="406" t="s">
        <v>258</v>
      </c>
      <c r="O470" s="406" t="s">
        <v>258</v>
      </c>
      <c r="P470" s="406" t="s">
        <v>258</v>
      </c>
      <c r="Q470" s="406" t="s">
        <v>258</v>
      </c>
      <c r="R470" s="406" t="s">
        <v>258</v>
      </c>
      <c r="S470" s="406" t="s">
        <v>258</v>
      </c>
      <c r="T470" s="406" t="s">
        <v>258</v>
      </c>
      <c r="U470" s="406" t="s">
        <v>258</v>
      </c>
      <c r="V470" s="406" t="s">
        <v>258</v>
      </c>
      <c r="W470" s="406" t="s">
        <v>258</v>
      </c>
      <c r="X470" s="406" t="s">
        <v>258</v>
      </c>
      <c r="Y470" s="406" t="s">
        <v>258</v>
      </c>
      <c r="Z470" s="406" t="s">
        <v>258</v>
      </c>
      <c r="AA470" s="406" t="s">
        <v>258</v>
      </c>
      <c r="AB470" s="406" t="s">
        <v>258</v>
      </c>
      <c r="AC470" s="406" t="s">
        <v>258</v>
      </c>
      <c r="AD470" s="406" t="s">
        <v>258</v>
      </c>
      <c r="AE470" s="406" t="s">
        <v>258</v>
      </c>
      <c r="AF470" s="406" t="s">
        <v>258</v>
      </c>
      <c r="AG470" s="406" t="s">
        <v>258</v>
      </c>
      <c r="AH470" s="406" t="s">
        <v>258</v>
      </c>
      <c r="AI470" s="406" t="s">
        <v>258</v>
      </c>
      <c r="AJ470" s="406" t="s">
        <v>258</v>
      </c>
      <c r="AK470" s="406" t="s">
        <v>258</v>
      </c>
      <c r="AL470" s="406" t="s">
        <v>258</v>
      </c>
      <c r="AM470" s="406" t="s">
        <v>258</v>
      </c>
      <c r="AN470" s="406" t="s">
        <v>258</v>
      </c>
      <c r="AO470" s="406" t="s">
        <v>258</v>
      </c>
      <c r="AP470" s="406" t="s">
        <v>258</v>
      </c>
      <c r="AQ470" s="406" t="s">
        <v>258</v>
      </c>
      <c r="AR470" s="406" t="s">
        <v>258</v>
      </c>
      <c r="AS470" s="406" t="s">
        <v>258</v>
      </c>
      <c r="AT470" s="406" t="s">
        <v>258</v>
      </c>
      <c r="AU470" s="406" t="s">
        <v>258</v>
      </c>
      <c r="AV470" s="406" t="s">
        <v>258</v>
      </c>
      <c r="AW470" s="406" t="s">
        <v>258</v>
      </c>
      <c r="AX470" s="406" t="s">
        <v>258</v>
      </c>
      <c r="AY470" s="406" t="s">
        <v>258</v>
      </c>
      <c r="AZ470" s="406" t="s">
        <v>258</v>
      </c>
      <c r="BA470" s="406" t="s">
        <v>258</v>
      </c>
      <c r="BB470" s="406" t="s">
        <v>258</v>
      </c>
      <c r="BC470" s="406" t="s">
        <v>258</v>
      </c>
      <c r="BD470" s="406" t="s">
        <v>258</v>
      </c>
      <c r="BE470" s="406" t="s">
        <v>258</v>
      </c>
      <c r="BF470" s="406" t="s">
        <v>258</v>
      </c>
      <c r="BG470" s="406" t="s">
        <v>258</v>
      </c>
      <c r="BH470" s="321"/>
      <c r="BI470" s="407" t="str">
        <f>BI435</f>
        <v>Euro</v>
      </c>
      <c r="BJ470" s="407" t="str">
        <f>BJ435</f>
        <v>Millions</v>
      </c>
      <c r="BK470" s="407" t="str">
        <f>BK435</f>
        <v>Euro</v>
      </c>
    </row>
    <row r="471" spans="3:63">
      <c r="C471" s="256" t="str">
        <f t="shared" ref="C471:D471" si="79">C436</f>
        <v>S01</v>
      </c>
      <c r="D471" s="256" t="str">
        <f t="shared" si="79"/>
        <v>Повиквания в мрежата (On Net calls)</v>
      </c>
      <c r="E471" s="485">
        <f>'8. Routing factors'!E254*'7. Network costs'!$L$309</f>
        <v>13430176.768253081</v>
      </c>
      <c r="F471" s="485">
        <f>'8. Routing factors'!F254*'7. Network costs'!$L$310</f>
        <v>7738534.096384665</v>
      </c>
      <c r="G471" s="485">
        <f>'8. Routing factors'!G254*'7. Network costs'!$L$311</f>
        <v>15637453.243111676</v>
      </c>
      <c r="H471" s="485">
        <f>'8. Routing factors'!H254*'7. Network costs'!$L$312</f>
        <v>3990771.1284261951</v>
      </c>
      <c r="I471" s="485">
        <f>'8. Routing factors'!I254*'7. Network costs'!$L$313</f>
        <v>15607959.781233702</v>
      </c>
      <c r="J471" s="485">
        <f>'8. Routing factors'!J254*'7. Network costs'!$L$314</f>
        <v>877201.74603532511</v>
      </c>
      <c r="K471" s="485">
        <f>'8. Routing factors'!K254*'7. Network costs'!$L$315</f>
        <v>387526.52306930482</v>
      </c>
      <c r="L471" s="485">
        <f>'8. Routing factors'!L254*'7. Network costs'!$L$316</f>
        <v>40583.925360256741</v>
      </c>
      <c r="M471" s="485">
        <f>'8. Routing factors'!M254*'7. Network costs'!$L$317</f>
        <v>1217517.7608077026</v>
      </c>
      <c r="N471" s="485">
        <f>'8. Routing factors'!N254*'7. Network costs'!$L$318</f>
        <v>0</v>
      </c>
      <c r="O471" s="485">
        <f>'8. Routing factors'!O254*'7. Network costs'!$L$319</f>
        <v>0</v>
      </c>
      <c r="P471" s="485">
        <f>'8. Routing factors'!P254*'7. Network costs'!$L$320</f>
        <v>0</v>
      </c>
      <c r="Q471" s="485">
        <f>'8. Routing factors'!Q254*'7. Network costs'!$L$321</f>
        <v>0</v>
      </c>
      <c r="R471" s="485">
        <f>'8. Routing factors'!R254*'7. Network costs'!$L$322</f>
        <v>216447.60192136932</v>
      </c>
      <c r="S471" s="485">
        <f>'8. Routing factors'!S254*'7. Network costs'!$L$323</f>
        <v>202919.62680128374</v>
      </c>
      <c r="T471" s="485">
        <f>'8. Routing factors'!T254*'7. Network costs'!$L$324</f>
        <v>0</v>
      </c>
      <c r="U471" s="485">
        <f>'8. Routing factors'!U254*'7. Network costs'!$L$325</f>
        <v>908978.32662323187</v>
      </c>
      <c r="V471" s="485">
        <f>'8. Routing factors'!V254*'7. Network costs'!$L$326</f>
        <v>0</v>
      </c>
      <c r="W471" s="485">
        <f>'8. Routing factors'!W254*'7. Network costs'!$L$327</f>
        <v>0</v>
      </c>
      <c r="X471" s="485">
        <f>'8. Routing factors'!X254*'7. Network costs'!$L$328</f>
        <v>0</v>
      </c>
      <c r="Y471" s="485">
        <f>'8. Routing factors'!Y254*'7. Network costs'!$L$329</f>
        <v>0</v>
      </c>
      <c r="Z471" s="485">
        <f>'8. Routing factors'!Z254*'7. Network costs'!$L$330</f>
        <v>0</v>
      </c>
      <c r="AA471" s="485">
        <f>'8. Routing factors'!AA254*'7. Network costs'!$L$331</f>
        <v>0</v>
      </c>
      <c r="AB471" s="485">
        <f>'8. Routing factors'!AB254*'7. Network costs'!$L$332</f>
        <v>1474926.474347458</v>
      </c>
      <c r="AC471" s="485">
        <f>'8. Routing factors'!AC254*'7. Network costs'!$L$333</f>
        <v>2064455.837916523</v>
      </c>
      <c r="AD471" s="485">
        <f>'8. Routing factors'!AD254*'7. Network costs'!$L$334</f>
        <v>0</v>
      </c>
      <c r="AE471" s="485">
        <f>'8. Routing factors'!AE254*'7. Network costs'!$L$335</f>
        <v>0</v>
      </c>
      <c r="AF471" s="485">
        <f>'8. Routing factors'!AF254*'7. Network costs'!$L$336</f>
        <v>0</v>
      </c>
      <c r="AG471" s="485">
        <f>'8. Routing factors'!AG254*'7. Network costs'!$L$337</f>
        <v>0</v>
      </c>
      <c r="AH471" s="485">
        <f>'8. Routing factors'!AH254*'7. Network costs'!$L$338</f>
        <v>0</v>
      </c>
      <c r="AI471" s="485">
        <f>'8. Routing factors'!AI254*'7. Network costs'!$L$339</f>
        <v>6666227.2396274079</v>
      </c>
      <c r="AJ471" s="485">
        <f>'8. Routing factors'!AJ254*'7. Network costs'!$L$340</f>
        <v>15490031.161872959</v>
      </c>
      <c r="AK471" s="485">
        <f>'8. Routing factors'!AK254*'7. Network costs'!$L$341</f>
        <v>6341166.3654929567</v>
      </c>
      <c r="AL471" s="485">
        <f>'8. Routing factors'!AL254*'7. Network costs'!$L$342</f>
        <v>1797607.5386889947</v>
      </c>
      <c r="AM471" s="485">
        <f>'8. Routing factors'!AM254*'7. Network costs'!$L$343</f>
        <v>2521462.7480711979</v>
      </c>
      <c r="AN471" s="485">
        <f>'8. Routing factors'!AN254*'7. Network costs'!$L$344</f>
        <v>2168.8307845396776</v>
      </c>
      <c r="AO471" s="485">
        <f>'8. Routing factors'!AO254*'7. Network costs'!$L$345</f>
        <v>1060.3172724416202</v>
      </c>
      <c r="AP471" s="485">
        <f>'8. Routing factors'!AP254*'7. Network costs'!$L$346</f>
        <v>0</v>
      </c>
      <c r="AQ471" s="485">
        <f>'8. Routing factors'!AQ254*'7. Network costs'!$L$347</f>
        <v>0</v>
      </c>
      <c r="AR471" s="485">
        <f>'8. Routing factors'!AR254*'7. Network costs'!$L$348</f>
        <v>5301.5863622081006</v>
      </c>
      <c r="AS471" s="485">
        <f>'8. Routing factors'!AS254*'7. Network costs'!$L$349</f>
        <v>0</v>
      </c>
      <c r="AT471" s="485">
        <f>'8. Routing factors'!AT254*'7. Network costs'!$L$350</f>
        <v>5937.1131022822028</v>
      </c>
      <c r="AU471" s="485">
        <f>'8. Routing factors'!AU254*'7. Network costs'!$L$351</f>
        <v>0</v>
      </c>
      <c r="AV471" s="485">
        <f>'8. Routing factors'!AV254*'7. Network costs'!$L$352</f>
        <v>0</v>
      </c>
      <c r="AW471" s="485">
        <f>'8. Routing factors'!AW254*'7. Network costs'!$L$353</f>
        <v>0</v>
      </c>
      <c r="AX471" s="485">
        <f>'8. Routing factors'!AX254*'7. Network costs'!$L$354</f>
        <v>0</v>
      </c>
      <c r="AY471" s="485">
        <f>'8. Routing factors'!AY254*'7. Network costs'!$L$355</f>
        <v>0</v>
      </c>
      <c r="AZ471" s="485">
        <f>'8. Routing factors'!AZ254*'7. Network costs'!$L$356</f>
        <v>0</v>
      </c>
      <c r="BA471" s="485">
        <f>'8. Routing factors'!BA254*'7. Network costs'!$L$357</f>
        <v>0</v>
      </c>
      <c r="BB471" s="485">
        <f>'8. Routing factors'!BB254*'7. Network costs'!$L$358</f>
        <v>0</v>
      </c>
      <c r="BC471" s="485">
        <f>'8. Routing factors'!BC254*'7. Network costs'!$L$359</f>
        <v>0</v>
      </c>
      <c r="BD471" s="485">
        <f>'8. Routing factors'!BD254*'7. Network costs'!$L$360</f>
        <v>0</v>
      </c>
      <c r="BE471" s="485">
        <f>'8. Routing factors'!BE254*'7. Network costs'!$L$361</f>
        <v>0</v>
      </c>
      <c r="BF471" s="485">
        <f>'8. Routing factors'!BF254*'7. Network costs'!$L$362</f>
        <v>0</v>
      </c>
      <c r="BG471" s="485">
        <f>'8. Routing factors'!BG254*'7. Network costs'!$L$363</f>
        <v>0</v>
      </c>
      <c r="BH471" s="245"/>
      <c r="BI471" s="351">
        <f>SUM(E471:BG471)</f>
        <v>96626415.741566762</v>
      </c>
      <c r="BJ471" s="486">
        <f>'2. Traffic'!L207</f>
        <v>5630.8120963199999</v>
      </c>
      <c r="BK471" s="487">
        <f>IF(BI471=0,"",BI471/BJ471/1000000)</f>
        <v>1.7160298388347331E-2</v>
      </c>
    </row>
    <row r="472" spans="3:63">
      <c r="C472" s="256" t="str">
        <f t="shared" ref="C472:D472" si="80">C437</f>
        <v>S02</v>
      </c>
      <c r="D472" s="256" t="str">
        <f t="shared" si="80"/>
        <v>Изходящи повиквания към фиксирана линия (Outgoing Calls to Fixed Line)</v>
      </c>
      <c r="E472" s="485">
        <f>'8. Routing factors'!E255*'7. Network costs'!$L$309</f>
        <v>107947.53339304816</v>
      </c>
      <c r="F472" s="485">
        <f>'8. Routing factors'!F255*'7. Network costs'!$L$310</f>
        <v>62199.901177576503</v>
      </c>
      <c r="G472" s="485">
        <f>'8. Routing factors'!G255*'7. Network costs'!$L$311</f>
        <v>125688.92690476443</v>
      </c>
      <c r="H472" s="485">
        <f>'8. Routing factors'!H255*'7. Network costs'!$L$312</f>
        <v>32076.562139385333</v>
      </c>
      <c r="I472" s="485">
        <f>'8. Routing factors'!I255*'7. Network costs'!$L$313</f>
        <v>125451.86774196361</v>
      </c>
      <c r="J472" s="485">
        <f>'8. Routing factors'!J255*'7. Network costs'!$L$314</f>
        <v>7050.6715143486063</v>
      </c>
      <c r="K472" s="485">
        <f>'8. Routing factors'!K255*'7. Network costs'!$L$315</f>
        <v>4672.2243137485848</v>
      </c>
      <c r="L472" s="485">
        <f>'8. Routing factors'!L255*'7. Network costs'!$L$316</f>
        <v>652.40163456420908</v>
      </c>
      <c r="M472" s="485">
        <f>'8. Routing factors'!M255*'7. Network costs'!$L$317</f>
        <v>19572.049036926277</v>
      </c>
      <c r="N472" s="485">
        <f>'8. Routing factors'!N255*'7. Network costs'!$L$318</f>
        <v>0</v>
      </c>
      <c r="O472" s="485">
        <f>'8. Routing factors'!O255*'7. Network costs'!$L$319</f>
        <v>0</v>
      </c>
      <c r="P472" s="485">
        <f>'8. Routing factors'!P255*'7. Network costs'!$L$320</f>
        <v>0</v>
      </c>
      <c r="Q472" s="485">
        <f>'8. Routing factors'!Q255*'7. Network costs'!$L$321</f>
        <v>0</v>
      </c>
      <c r="R472" s="485">
        <f>'8. Routing factors'!R255*'7. Network costs'!$L$322</f>
        <v>3479.4753843424492</v>
      </c>
      <c r="S472" s="485">
        <f>'8. Routing factors'!S255*'7. Network costs'!$L$323</f>
        <v>3262.0081728210457</v>
      </c>
      <c r="T472" s="485">
        <f>'8. Routing factors'!T255*'7. Network costs'!$L$324</f>
        <v>0</v>
      </c>
      <c r="U472" s="485">
        <f>'8. Routing factors'!U255*'7. Network costs'!$L$325</f>
        <v>14612.163333347025</v>
      </c>
      <c r="V472" s="485">
        <f>'8. Routing factors'!V255*'7. Network costs'!$L$326</f>
        <v>0</v>
      </c>
      <c r="W472" s="485">
        <f>'8. Routing factors'!W255*'7. Network costs'!$L$327</f>
        <v>25618.287310746036</v>
      </c>
      <c r="X472" s="485">
        <f>'8. Routing factors'!X255*'7. Network costs'!$L$328</f>
        <v>0</v>
      </c>
      <c r="Y472" s="485">
        <f>'8. Routing factors'!Y255*'7. Network costs'!$L$329</f>
        <v>0</v>
      </c>
      <c r="Z472" s="485">
        <f>'8. Routing factors'!Z255*'7. Network costs'!$L$330</f>
        <v>0</v>
      </c>
      <c r="AA472" s="485">
        <f>'8. Routing factors'!AA255*'7. Network costs'!$L$331</f>
        <v>0</v>
      </c>
      <c r="AB472" s="485">
        <f>'8. Routing factors'!AB255*'7. Network costs'!$L$332</f>
        <v>11854.994732330895</v>
      </c>
      <c r="AC472" s="485">
        <f>'8. Routing factors'!AC255*'7. Network costs'!$L$333</f>
        <v>16593.446188195965</v>
      </c>
      <c r="AD472" s="485">
        <f>'8. Routing factors'!AD255*'7. Network costs'!$L$334</f>
        <v>0</v>
      </c>
      <c r="AE472" s="485">
        <f>'8. Routing factors'!AE255*'7. Network costs'!$L$335</f>
        <v>0</v>
      </c>
      <c r="AF472" s="485">
        <f>'8. Routing factors'!AF255*'7. Network costs'!$L$336</f>
        <v>0</v>
      </c>
      <c r="AG472" s="485">
        <f>'8. Routing factors'!AG255*'7. Network costs'!$L$337</f>
        <v>0</v>
      </c>
      <c r="AH472" s="485">
        <f>'8. Routing factors'!AH255*'7. Network costs'!$L$338</f>
        <v>0</v>
      </c>
      <c r="AI472" s="485">
        <f>'8. Routing factors'!AI255*'7. Network costs'!$L$339</f>
        <v>53581.036197256894</v>
      </c>
      <c r="AJ472" s="485">
        <f>'8. Routing factors'!AJ255*'7. Network costs'!$L$340</f>
        <v>124503.99462040263</v>
      </c>
      <c r="AK472" s="485">
        <f>'8. Routing factors'!AK255*'7. Network costs'!$L$341</f>
        <v>50968.299211668702</v>
      </c>
      <c r="AL472" s="485">
        <f>'8. Routing factors'!AL255*'7. Network costs'!$L$342</f>
        <v>14448.603555905833</v>
      </c>
      <c r="AM472" s="485">
        <f>'8. Routing factors'!AM255*'7. Network costs'!$L$343</f>
        <v>20266.723878136039</v>
      </c>
      <c r="AN472" s="485">
        <f>'8. Routing factors'!AN255*'7. Network costs'!$L$344</f>
        <v>34.864758309271402</v>
      </c>
      <c r="AO472" s="485">
        <f>'8. Routing factors'!AO255*'7. Network costs'!$L$345</f>
        <v>17.044992951199351</v>
      </c>
      <c r="AP472" s="485">
        <f>'8. Routing factors'!AP255*'7. Network costs'!$L$346</f>
        <v>0</v>
      </c>
      <c r="AQ472" s="485">
        <f>'8. Routing factors'!AQ255*'7. Network costs'!$L$347</f>
        <v>0</v>
      </c>
      <c r="AR472" s="485">
        <f>'8. Routing factors'!AR255*'7. Network costs'!$L$348</f>
        <v>85.224964755996751</v>
      </c>
      <c r="AS472" s="485">
        <f>'8. Routing factors'!AS255*'7. Network costs'!$L$349</f>
        <v>0</v>
      </c>
      <c r="AT472" s="485">
        <f>'8. Routing factors'!AT255*'7. Network costs'!$L$350</f>
        <v>95.4412925348675</v>
      </c>
      <c r="AU472" s="485">
        <f>'8. Routing factors'!AU255*'7. Network costs'!$L$351</f>
        <v>0</v>
      </c>
      <c r="AV472" s="485">
        <f>'8. Routing factors'!AV255*'7. Network costs'!$L$352</f>
        <v>669.3170334025117</v>
      </c>
      <c r="AW472" s="485">
        <f>'8. Routing factors'!AW255*'7. Network costs'!$L$353</f>
        <v>0</v>
      </c>
      <c r="AX472" s="485">
        <f>'8. Routing factors'!AX255*'7. Network costs'!$L$354</f>
        <v>0</v>
      </c>
      <c r="AY472" s="485">
        <f>'8. Routing factors'!AY255*'7. Network costs'!$L$355</f>
        <v>0</v>
      </c>
      <c r="AZ472" s="485">
        <f>'8. Routing factors'!AZ255*'7. Network costs'!$L$356</f>
        <v>0</v>
      </c>
      <c r="BA472" s="485">
        <f>'8. Routing factors'!BA255*'7. Network costs'!$L$357</f>
        <v>0</v>
      </c>
      <c r="BB472" s="485">
        <f>'8. Routing factors'!BB255*'7. Network costs'!$L$358</f>
        <v>0</v>
      </c>
      <c r="BC472" s="485">
        <f>'8. Routing factors'!BC255*'7. Network costs'!$L$359</f>
        <v>0</v>
      </c>
      <c r="BD472" s="485">
        <f>'8. Routing factors'!BD255*'7. Network costs'!$L$360</f>
        <v>0</v>
      </c>
      <c r="BE472" s="485">
        <f>'8. Routing factors'!BE255*'7. Network costs'!$L$361</f>
        <v>0</v>
      </c>
      <c r="BF472" s="485">
        <f>'8. Routing factors'!BF255*'7. Network costs'!$L$362</f>
        <v>0</v>
      </c>
      <c r="BG472" s="485">
        <f>'8. Routing factors'!BG255*'7. Network costs'!$L$363</f>
        <v>0</v>
      </c>
      <c r="BH472" s="245"/>
      <c r="BI472" s="351">
        <f t="shared" ref="BI472:BI500" si="81">SUM(E472:BG472)</f>
        <v>825403.0634834331</v>
      </c>
      <c r="BJ472" s="486">
        <f>'2. Traffic'!L208</f>
        <v>112.61624192640001</v>
      </c>
      <c r="BK472" s="487">
        <f t="shared" ref="BK472:BK500" si="82">IF(BI472=0,"",BI472/BJ472/1000000)</f>
        <v>7.329342991421013E-3</v>
      </c>
    </row>
    <row r="473" spans="3:63">
      <c r="C473" s="256" t="str">
        <f t="shared" ref="C473:D473" si="83">C438</f>
        <v>S03</v>
      </c>
      <c r="D473" s="256" t="str">
        <f t="shared" si="83"/>
        <v>Изходящи повиквания към други мобилни мрежи (Outgoing Calls to Other Mobile)</v>
      </c>
      <c r="E473" s="485">
        <f>'8. Routing factors'!E256*'7. Network costs'!$L$309</f>
        <v>1112608.9692506469</v>
      </c>
      <c r="F473" s="485">
        <f>'8. Routing factors'!F256*'7. Network costs'!$L$310</f>
        <v>641090.77587438643</v>
      </c>
      <c r="G473" s="485">
        <f>'8. Routing factors'!G256*'7. Network costs'!$L$311</f>
        <v>1295468.4837544952</v>
      </c>
      <c r="H473" s="485">
        <f>'8. Routing factors'!H256*'7. Network costs'!$L$312</f>
        <v>330611.26657762233</v>
      </c>
      <c r="I473" s="485">
        <f>'8. Routing factors'!I256*'7. Network costs'!$L$313</f>
        <v>1293025.1287051965</v>
      </c>
      <c r="J473" s="485">
        <f>'8. Routing factors'!J256*'7. Network costs'!$L$314</f>
        <v>72670.862589709664</v>
      </c>
      <c r="K473" s="485">
        <f>'8. Routing factors'!K256*'7. Network costs'!$L$315</f>
        <v>48156.34516538569</v>
      </c>
      <c r="L473" s="485">
        <f>'8. Routing factors'!L256*'7. Network costs'!$L$316</f>
        <v>6724.2658294651492</v>
      </c>
      <c r="M473" s="485">
        <f>'8. Routing factors'!M256*'7. Network costs'!$L$317</f>
        <v>201727.97488395451</v>
      </c>
      <c r="N473" s="485">
        <f>'8. Routing factors'!N256*'7. Network costs'!$L$318</f>
        <v>0</v>
      </c>
      <c r="O473" s="485">
        <f>'8. Routing factors'!O256*'7. Network costs'!$L$319</f>
        <v>0</v>
      </c>
      <c r="P473" s="485">
        <f>'8. Routing factors'!P256*'7. Network costs'!$L$320</f>
        <v>0</v>
      </c>
      <c r="Q473" s="485">
        <f>'8. Routing factors'!Q256*'7. Network costs'!$L$321</f>
        <v>0</v>
      </c>
      <c r="R473" s="485">
        <f>'8. Routing factors'!R256*'7. Network costs'!$L$322</f>
        <v>35862.7510904808</v>
      </c>
      <c r="S473" s="485">
        <f>'8. Routing factors'!S256*'7. Network costs'!$L$323</f>
        <v>33621.329147325749</v>
      </c>
      <c r="T473" s="485">
        <f>'8. Routing factors'!T256*'7. Network costs'!$L$324</f>
        <v>0</v>
      </c>
      <c r="U473" s="485">
        <f>'8. Routing factors'!U256*'7. Network costs'!$L$325</f>
        <v>150606.7204485501</v>
      </c>
      <c r="V473" s="485">
        <f>'8. Routing factors'!V256*'7. Network costs'!$L$326</f>
        <v>0</v>
      </c>
      <c r="W473" s="485">
        <f>'8. Routing factors'!W256*'7. Network costs'!$L$327</f>
        <v>264046.20228785777</v>
      </c>
      <c r="X473" s="485">
        <f>'8. Routing factors'!X256*'7. Network costs'!$L$328</f>
        <v>0</v>
      </c>
      <c r="Y473" s="485">
        <f>'8. Routing factors'!Y256*'7. Network costs'!$L$329</f>
        <v>0</v>
      </c>
      <c r="Z473" s="485">
        <f>'8. Routing factors'!Z256*'7. Network costs'!$L$330</f>
        <v>0</v>
      </c>
      <c r="AA473" s="485">
        <f>'8. Routing factors'!AA256*'7. Network costs'!$L$331</f>
        <v>0</v>
      </c>
      <c r="AB473" s="485">
        <f>'8. Routing factors'!AB256*'7. Network costs'!$L$332</f>
        <v>122188.74350360988</v>
      </c>
      <c r="AC473" s="485">
        <f>'8. Routing factors'!AC256*'7. Network costs'!$L$333</f>
        <v>171027.68798377883</v>
      </c>
      <c r="AD473" s="485">
        <f>'8. Routing factors'!AD256*'7. Network costs'!$L$334</f>
        <v>0</v>
      </c>
      <c r="AE473" s="485">
        <f>'8. Routing factors'!AE256*'7. Network costs'!$L$335</f>
        <v>0</v>
      </c>
      <c r="AF473" s="485">
        <f>'8. Routing factors'!AF256*'7. Network costs'!$L$336</f>
        <v>0</v>
      </c>
      <c r="AG473" s="485">
        <f>'8. Routing factors'!AG256*'7. Network costs'!$L$337</f>
        <v>0</v>
      </c>
      <c r="AH473" s="485">
        <f>'8. Routing factors'!AH256*'7. Network costs'!$L$338</f>
        <v>0</v>
      </c>
      <c r="AI473" s="485">
        <f>'8. Routing factors'!AI256*'7. Network costs'!$L$339</f>
        <v>552256.63413491938</v>
      </c>
      <c r="AJ473" s="485">
        <f>'8. Routing factors'!AJ256*'7. Network costs'!$L$340</f>
        <v>1283255.455386952</v>
      </c>
      <c r="AK473" s="485">
        <f>'8. Routing factors'!AK256*'7. Network costs'!$L$341</f>
        <v>525327.3054778782</v>
      </c>
      <c r="AL473" s="485">
        <f>'8. Routing factors'!AL256*'7. Network costs'!$L$342</f>
        <v>148920.91930358912</v>
      </c>
      <c r="AM473" s="485">
        <f>'8. Routing factors'!AM256*'7. Network costs'!$L$343</f>
        <v>208887.94820384998</v>
      </c>
      <c r="AN473" s="485">
        <f>'8. Routing factors'!AN256*'7. Network costs'!$L$344</f>
        <v>359.3490428763194</v>
      </c>
      <c r="AO473" s="485">
        <f>'8. Routing factors'!AO256*'7. Network costs'!$L$345</f>
        <v>175.68175429508946</v>
      </c>
      <c r="AP473" s="485">
        <f>'8. Routing factors'!AP256*'7. Network costs'!$L$346</f>
        <v>0</v>
      </c>
      <c r="AQ473" s="485">
        <f>'8. Routing factors'!AQ256*'7. Network costs'!$L$347</f>
        <v>0</v>
      </c>
      <c r="AR473" s="485">
        <f>'8. Routing factors'!AR256*'7. Network costs'!$L$348</f>
        <v>878.40877147544734</v>
      </c>
      <c r="AS473" s="485">
        <f>'8. Routing factors'!AS256*'7. Network costs'!$L$349</f>
        <v>0</v>
      </c>
      <c r="AT473" s="485">
        <f>'8. Routing factors'!AT256*'7. Network costs'!$L$350</f>
        <v>983.7078696789099</v>
      </c>
      <c r="AU473" s="485">
        <f>'8. Routing factors'!AU256*'7. Network costs'!$L$351</f>
        <v>0</v>
      </c>
      <c r="AV473" s="485">
        <f>'8. Routing factors'!AV256*'7. Network costs'!$L$352</f>
        <v>6898.6118647508383</v>
      </c>
      <c r="AW473" s="485">
        <f>'8. Routing factors'!AW256*'7. Network costs'!$L$353</f>
        <v>0</v>
      </c>
      <c r="AX473" s="485">
        <f>'8. Routing factors'!AX256*'7. Network costs'!$L$354</f>
        <v>0</v>
      </c>
      <c r="AY473" s="485">
        <f>'8. Routing factors'!AY256*'7. Network costs'!$L$355</f>
        <v>0</v>
      </c>
      <c r="AZ473" s="485">
        <f>'8. Routing factors'!AZ256*'7. Network costs'!$L$356</f>
        <v>0</v>
      </c>
      <c r="BA473" s="485">
        <f>'8. Routing factors'!BA256*'7. Network costs'!$L$357</f>
        <v>0</v>
      </c>
      <c r="BB473" s="485">
        <f>'8. Routing factors'!BB256*'7. Network costs'!$L$358</f>
        <v>0</v>
      </c>
      <c r="BC473" s="485">
        <f>'8. Routing factors'!BC256*'7. Network costs'!$L$359</f>
        <v>0</v>
      </c>
      <c r="BD473" s="485">
        <f>'8. Routing factors'!BD256*'7. Network costs'!$L$360</f>
        <v>0</v>
      </c>
      <c r="BE473" s="485">
        <f>'8. Routing factors'!BE256*'7. Network costs'!$L$361</f>
        <v>0</v>
      </c>
      <c r="BF473" s="485">
        <f>'8. Routing factors'!BF256*'7. Network costs'!$L$362</f>
        <v>0</v>
      </c>
      <c r="BG473" s="485">
        <f>'8. Routing factors'!BG256*'7. Network costs'!$L$363</f>
        <v>0</v>
      </c>
      <c r="BH473" s="245"/>
      <c r="BI473" s="351">
        <f t="shared" si="81"/>
        <v>8507381.5289027318</v>
      </c>
      <c r="BJ473" s="486">
        <f>'2. Traffic'!L209</f>
        <v>1126.1624192639999</v>
      </c>
      <c r="BK473" s="487">
        <f t="shared" si="82"/>
        <v>7.5543113350050387E-3</v>
      </c>
    </row>
    <row r="474" spans="3:63">
      <c r="C474" s="256" t="str">
        <f t="shared" ref="C474:D474" si="84">C439</f>
        <v>S04</v>
      </c>
      <c r="D474" s="256" t="str">
        <f t="shared" si="84"/>
        <v>Изходящи международни повиквания (Outgoing Calls to International)</v>
      </c>
      <c r="E474" s="485">
        <f>'8. Routing factors'!E257*'7. Network costs'!$L$309</f>
        <v>53800.573922815274</v>
      </c>
      <c r="F474" s="485">
        <f>'8. Routing factors'!F257*'7. Network costs'!$L$310</f>
        <v>31000.156058327477</v>
      </c>
      <c r="G474" s="485">
        <f>'8. Routing factors'!G257*'7. Network costs'!$L$311</f>
        <v>62642.806099120993</v>
      </c>
      <c r="H474" s="485">
        <f>'8. Routing factors'!H257*'7. Network costs'!$L$312</f>
        <v>15986.816913047835</v>
      </c>
      <c r="I474" s="485">
        <f>'8. Routing factors'!I257*'7. Network costs'!$L$313</f>
        <v>62524.656859286981</v>
      </c>
      <c r="J474" s="485">
        <f>'8. Routing factors'!J257*'7. Network costs'!$L$314</f>
        <v>3514.0235454201588</v>
      </c>
      <c r="K474" s="485">
        <f>'8. Routing factors'!K257*'7. Network costs'!$L$315</f>
        <v>2328.6159643921405</v>
      </c>
      <c r="L474" s="485">
        <f>'8. Routing factors'!L257*'7. Network costs'!$L$316</f>
        <v>325.15409351630143</v>
      </c>
      <c r="M474" s="485">
        <f>'8. Routing factors'!M257*'7. Network costs'!$L$317</f>
        <v>9754.6228054890435</v>
      </c>
      <c r="N474" s="485">
        <f>'8. Routing factors'!N257*'7. Network costs'!$L$318</f>
        <v>0</v>
      </c>
      <c r="O474" s="485">
        <f>'8. Routing factors'!O257*'7. Network costs'!$L$319</f>
        <v>0</v>
      </c>
      <c r="P474" s="485">
        <f>'8. Routing factors'!P257*'7. Network costs'!$L$320</f>
        <v>0</v>
      </c>
      <c r="Q474" s="485">
        <f>'8. Routing factors'!Q257*'7. Network costs'!$L$321</f>
        <v>0</v>
      </c>
      <c r="R474" s="485">
        <f>'8. Routing factors'!R257*'7. Network costs'!$L$322</f>
        <v>1734.1551654202744</v>
      </c>
      <c r="S474" s="485">
        <f>'8. Routing factors'!S257*'7. Network costs'!$L$323</f>
        <v>1625.7704675815073</v>
      </c>
      <c r="T474" s="485">
        <f>'8. Routing factors'!T257*'7. Network costs'!$L$324</f>
        <v>0</v>
      </c>
      <c r="U474" s="485">
        <f>'8. Routing factors'!U257*'7. Network costs'!$L$325</f>
        <v>7282.6376747818795</v>
      </c>
      <c r="V474" s="485">
        <f>'8. Routing factors'!V257*'7. Network costs'!$L$326</f>
        <v>0</v>
      </c>
      <c r="W474" s="485">
        <f>'8. Routing factors'!W257*'7. Network costs'!$L$327</f>
        <v>0</v>
      </c>
      <c r="X474" s="485">
        <f>'8. Routing factors'!X257*'7. Network costs'!$L$328</f>
        <v>6865.2786700307961</v>
      </c>
      <c r="Y474" s="485">
        <f>'8. Routing factors'!Y257*'7. Network costs'!$L$329</f>
        <v>0</v>
      </c>
      <c r="Z474" s="485">
        <f>'8. Routing factors'!Z257*'7. Network costs'!$L$330</f>
        <v>0</v>
      </c>
      <c r="AA474" s="485">
        <f>'8. Routing factors'!AA257*'7. Network costs'!$L$331</f>
        <v>0</v>
      </c>
      <c r="AB474" s="485">
        <f>'8. Routing factors'!AB257*'7. Network costs'!$L$332</f>
        <v>5908.4770203042799</v>
      </c>
      <c r="AC474" s="485">
        <f>'8. Routing factors'!AC257*'7. Network costs'!$L$333</f>
        <v>8270.1002998535096</v>
      </c>
      <c r="AD474" s="485">
        <f>'8. Routing factors'!AD257*'7. Network costs'!$L$334</f>
        <v>0</v>
      </c>
      <c r="AE474" s="485">
        <f>'8. Routing factors'!AE257*'7. Network costs'!$L$335</f>
        <v>0</v>
      </c>
      <c r="AF474" s="485">
        <f>'8. Routing factors'!AF257*'7. Network costs'!$L$336</f>
        <v>0</v>
      </c>
      <c r="AG474" s="485">
        <f>'8. Routing factors'!AG257*'7. Network costs'!$L$337</f>
        <v>0</v>
      </c>
      <c r="AH474" s="485">
        <f>'8. Routing factors'!AH257*'7. Network costs'!$L$338</f>
        <v>0</v>
      </c>
      <c r="AI474" s="485">
        <f>'8. Routing factors'!AI257*'7. Network costs'!$L$339</f>
        <v>26704.551814957973</v>
      </c>
      <c r="AJ474" s="485">
        <f>'8. Routing factors'!AJ257*'7. Network costs'!$L$340</f>
        <v>62052.241081519183</v>
      </c>
      <c r="AK474" s="485">
        <f>'8. Routing factors'!AK257*'7. Network costs'!$L$341</f>
        <v>25402.375239767571</v>
      </c>
      <c r="AL474" s="485">
        <f>'8. Routing factors'!AL257*'7. Network costs'!$L$342</f>
        <v>7201.1202040214885</v>
      </c>
      <c r="AM474" s="485">
        <f>'8. Routing factors'!AM257*'7. Network costs'!$L$343</f>
        <v>10100.84567850962</v>
      </c>
      <c r="AN474" s="485">
        <f>'8. Routing factors'!AN257*'7. Network costs'!$L$344</f>
        <v>17.376441570825577</v>
      </c>
      <c r="AO474" s="485">
        <f>'8. Routing factors'!AO257*'7. Network costs'!$L$345</f>
        <v>8.4951492124036161</v>
      </c>
      <c r="AP474" s="485">
        <f>'8. Routing factors'!AP257*'7. Network costs'!$L$346</f>
        <v>0</v>
      </c>
      <c r="AQ474" s="485">
        <f>'8. Routing factors'!AQ257*'7. Network costs'!$L$347</f>
        <v>0</v>
      </c>
      <c r="AR474" s="485">
        <f>'8. Routing factors'!AR257*'7. Network costs'!$L$348</f>
        <v>42.475746062018075</v>
      </c>
      <c r="AS474" s="485">
        <f>'8. Routing factors'!AS257*'7. Network costs'!$L$349</f>
        <v>0</v>
      </c>
      <c r="AT474" s="485">
        <f>'8. Routing factors'!AT257*'7. Network costs'!$L$350</f>
        <v>47.567518709434992</v>
      </c>
      <c r="AU474" s="485">
        <f>'8. Routing factors'!AU257*'7. Network costs'!$L$351</f>
        <v>0</v>
      </c>
      <c r="AV474" s="485">
        <f>'8. Routing factors'!AV257*'7. Network costs'!$L$352</f>
        <v>0</v>
      </c>
      <c r="AW474" s="485">
        <f>'8. Routing factors'!AW257*'7. Network costs'!$L$353</f>
        <v>448.41482738183277</v>
      </c>
      <c r="AX474" s="485">
        <f>'8. Routing factors'!AX257*'7. Network costs'!$L$354</f>
        <v>0</v>
      </c>
      <c r="AY474" s="485">
        <f>'8. Routing factors'!AY257*'7. Network costs'!$L$355</f>
        <v>0</v>
      </c>
      <c r="AZ474" s="485">
        <f>'8. Routing factors'!AZ257*'7. Network costs'!$L$356</f>
        <v>0</v>
      </c>
      <c r="BA474" s="485">
        <f>'8. Routing factors'!BA257*'7. Network costs'!$L$357</f>
        <v>0</v>
      </c>
      <c r="BB474" s="485">
        <f>'8. Routing factors'!BB257*'7. Network costs'!$L$358</f>
        <v>0</v>
      </c>
      <c r="BC474" s="485">
        <f>'8. Routing factors'!BC257*'7. Network costs'!$L$359</f>
        <v>0</v>
      </c>
      <c r="BD474" s="485">
        <f>'8. Routing factors'!BD257*'7. Network costs'!$L$360</f>
        <v>0</v>
      </c>
      <c r="BE474" s="485">
        <f>'8. Routing factors'!BE257*'7. Network costs'!$L$361</f>
        <v>0</v>
      </c>
      <c r="BF474" s="485">
        <f>'8. Routing factors'!BF257*'7. Network costs'!$L$362</f>
        <v>0</v>
      </c>
      <c r="BG474" s="485">
        <f>'8. Routing factors'!BG257*'7. Network costs'!$L$363</f>
        <v>0</v>
      </c>
      <c r="BH474" s="245"/>
      <c r="BI474" s="351">
        <f t="shared" si="81"/>
        <v>405589.30926110083</v>
      </c>
      <c r="BJ474" s="486">
        <f>'2. Traffic'!L210</f>
        <v>56.308120963200004</v>
      </c>
      <c r="BK474" s="487">
        <f t="shared" si="82"/>
        <v>7.2030339908904515E-3</v>
      </c>
    </row>
    <row r="475" spans="3:63">
      <c r="C475" s="256" t="str">
        <f t="shared" ref="C475:D475" si="85">C440</f>
        <v>S05</v>
      </c>
      <c r="D475" s="256" t="str">
        <f t="shared" si="85"/>
        <v>Входящи повиквания от фиксирана линия (Incoming calls from fixed)</v>
      </c>
      <c r="E475" s="485">
        <f>'8. Routing factors'!E258*'7. Network costs'!$L$309</f>
        <v>54286.900392693256</v>
      </c>
      <c r="F475" s="485">
        <f>'8. Routing factors'!F258*'7. Network costs'!$L$310</f>
        <v>31280.379769010226</v>
      </c>
      <c r="G475" s="485">
        <f>'8. Routing factors'!G258*'7. Network costs'!$L$311</f>
        <v>63209.06129924475</v>
      </c>
      <c r="H475" s="485">
        <f>'8. Routing factors'!H258*'7. Network costs'!$L$312</f>
        <v>16131.328609987391</v>
      </c>
      <c r="I475" s="485">
        <f>'8. Routing factors'!I258*'7. Network costs'!$L$313</f>
        <v>63089.844057742019</v>
      </c>
      <c r="J475" s="485">
        <f>'8. Routing factors'!J258*'7. Network costs'!$L$314</f>
        <v>3545.7883118771865</v>
      </c>
      <c r="K475" s="485">
        <f>'8. Routing factors'!K258*'7. Network costs'!$L$315</f>
        <v>2349.6653231459904</v>
      </c>
      <c r="L475" s="485">
        <f>'8. Routing factors'!L258*'7. Network costs'!$L$316</f>
        <v>328.09330086923819</v>
      </c>
      <c r="M475" s="485">
        <f>'8. Routing factors'!M258*'7. Network costs'!$L$317</f>
        <v>9842.7990260771476</v>
      </c>
      <c r="N475" s="485">
        <f>'8. Routing factors'!N258*'7. Network costs'!$L$318</f>
        <v>0</v>
      </c>
      <c r="O475" s="485">
        <f>'8. Routing factors'!O258*'7. Network costs'!$L$319</f>
        <v>0</v>
      </c>
      <c r="P475" s="485">
        <f>'8. Routing factors'!P258*'7. Network costs'!$L$320</f>
        <v>0</v>
      </c>
      <c r="Q475" s="485">
        <f>'8. Routing factors'!Q258*'7. Network costs'!$L$321</f>
        <v>0</v>
      </c>
      <c r="R475" s="485">
        <f>'8. Routing factors'!R258*'7. Network costs'!$L$322</f>
        <v>1749.8309379692705</v>
      </c>
      <c r="S475" s="485">
        <f>'8. Routing factors'!S258*'7. Network costs'!$L$323</f>
        <v>1640.4665043461912</v>
      </c>
      <c r="T475" s="485">
        <f>'8. Routing factors'!T258*'7. Network costs'!$L$324</f>
        <v>0</v>
      </c>
      <c r="U475" s="485">
        <f>'8. Routing factors'!U258*'7. Network costs'!$L$325</f>
        <v>0</v>
      </c>
      <c r="V475" s="485">
        <f>'8. Routing factors'!V258*'7. Network costs'!$L$326</f>
        <v>19616.378415268089</v>
      </c>
      <c r="W475" s="485">
        <f>'8. Routing factors'!W258*'7. Network costs'!$L$327</f>
        <v>12883.457062479129</v>
      </c>
      <c r="X475" s="485">
        <f>'8. Routing factors'!X258*'7. Network costs'!$L$328</f>
        <v>0</v>
      </c>
      <c r="Y475" s="485">
        <f>'8. Routing factors'!Y258*'7. Network costs'!$L$329</f>
        <v>0</v>
      </c>
      <c r="Z475" s="485">
        <f>'8. Routing factors'!Z258*'7. Network costs'!$L$330</f>
        <v>0</v>
      </c>
      <c r="AA475" s="485">
        <f>'8. Routing factors'!AA258*'7. Network costs'!$L$331</f>
        <v>0</v>
      </c>
      <c r="AB475" s="485">
        <f>'8. Routing factors'!AB258*'7. Network costs'!$L$332</f>
        <v>5961.8862790189196</v>
      </c>
      <c r="AC475" s="485">
        <f>'8. Routing factors'!AC258*'7. Network costs'!$L$333</f>
        <v>8344.8572846049119</v>
      </c>
      <c r="AD475" s="485">
        <f>'8. Routing factors'!AD258*'7. Network costs'!$L$334</f>
        <v>0</v>
      </c>
      <c r="AE475" s="485">
        <f>'8. Routing factors'!AE258*'7. Network costs'!$L$335</f>
        <v>0</v>
      </c>
      <c r="AF475" s="485">
        <f>'8. Routing factors'!AF258*'7. Network costs'!$L$336</f>
        <v>0</v>
      </c>
      <c r="AG475" s="485">
        <f>'8. Routing factors'!AG258*'7. Network costs'!$L$337</f>
        <v>0</v>
      </c>
      <c r="AH475" s="485">
        <f>'8. Routing factors'!AH258*'7. Network costs'!$L$338</f>
        <v>0</v>
      </c>
      <c r="AI475" s="485">
        <f>'8. Routing factors'!AI258*'7. Network costs'!$L$339</f>
        <v>26945.945715931484</v>
      </c>
      <c r="AJ475" s="485">
        <f>'8. Routing factors'!AJ258*'7. Network costs'!$L$340</f>
        <v>62613.157911077302</v>
      </c>
      <c r="AK475" s="485">
        <f>'8. Routing factors'!AK258*'7. Network costs'!$L$341</f>
        <v>25631.998208001987</v>
      </c>
      <c r="AL475" s="485">
        <f>'8. Routing factors'!AL258*'7. Network costs'!$L$342</f>
        <v>7266.2142190595632</v>
      </c>
      <c r="AM475" s="485">
        <f>'8. Routing factors'!AM258*'7. Network costs'!$L$343</f>
        <v>10192.15155618779</v>
      </c>
      <c r="AN475" s="485">
        <f>'8. Routing factors'!AN258*'7. Network costs'!$L$344</f>
        <v>17.533514681240799</v>
      </c>
      <c r="AO475" s="485">
        <f>'8. Routing factors'!AO258*'7. Network costs'!$L$345</f>
        <v>8.5719405108288331</v>
      </c>
      <c r="AP475" s="485">
        <f>'8. Routing factors'!AP258*'7. Network costs'!$L$346</f>
        <v>0</v>
      </c>
      <c r="AQ475" s="485">
        <f>'8. Routing factors'!AQ258*'7. Network costs'!$L$347</f>
        <v>0</v>
      </c>
      <c r="AR475" s="485">
        <f>'8. Routing factors'!AR258*'7. Network costs'!$L$348</f>
        <v>42.859702554144171</v>
      </c>
      <c r="AS475" s="485">
        <f>'8. Routing factors'!AS258*'7. Network costs'!$L$349</f>
        <v>0</v>
      </c>
      <c r="AT475" s="485">
        <f>'8. Routing factors'!AT258*'7. Network costs'!$L$350</f>
        <v>0</v>
      </c>
      <c r="AU475" s="485">
        <f>'8. Routing factors'!AU258*'7. Network costs'!$L$351</f>
        <v>34.943724648410011</v>
      </c>
      <c r="AV475" s="485">
        <f>'8. Routing factors'!AV258*'7. Network costs'!$L$352</f>
        <v>336.60006839762667</v>
      </c>
      <c r="AW475" s="485">
        <f>'8. Routing factors'!AW258*'7. Network costs'!$L$353</f>
        <v>0</v>
      </c>
      <c r="AX475" s="485">
        <f>'8. Routing factors'!AX258*'7. Network costs'!$L$354</f>
        <v>0</v>
      </c>
      <c r="AY475" s="485">
        <f>'8. Routing factors'!AY258*'7. Network costs'!$L$355</f>
        <v>0</v>
      </c>
      <c r="AZ475" s="485">
        <f>'8. Routing factors'!AZ258*'7. Network costs'!$L$356</f>
        <v>0</v>
      </c>
      <c r="BA475" s="485">
        <f>'8. Routing factors'!BA258*'7. Network costs'!$L$357</f>
        <v>0</v>
      </c>
      <c r="BB475" s="485">
        <f>'8. Routing factors'!BB258*'7. Network costs'!$L$358</f>
        <v>0</v>
      </c>
      <c r="BC475" s="485">
        <f>'8. Routing factors'!BC258*'7. Network costs'!$L$359</f>
        <v>0</v>
      </c>
      <c r="BD475" s="485">
        <f>'8. Routing factors'!BD258*'7. Network costs'!$L$360</f>
        <v>0</v>
      </c>
      <c r="BE475" s="485">
        <f>'8. Routing factors'!BE258*'7. Network costs'!$L$361</f>
        <v>0</v>
      </c>
      <c r="BF475" s="485">
        <f>'8. Routing factors'!BF258*'7. Network costs'!$L$362</f>
        <v>0</v>
      </c>
      <c r="BG475" s="485">
        <f>'8. Routing factors'!BG258*'7. Network costs'!$L$363</f>
        <v>0</v>
      </c>
      <c r="BH475" s="245"/>
      <c r="BI475" s="351">
        <f t="shared" si="81"/>
        <v>427350.71313538408</v>
      </c>
      <c r="BJ475" s="486">
        <f>'2. Traffic'!L211</f>
        <v>56.308120963200004</v>
      </c>
      <c r="BK475" s="487">
        <f t="shared" si="82"/>
        <v>7.5895040684216368E-3</v>
      </c>
    </row>
    <row r="476" spans="3:63">
      <c r="C476" s="256" t="str">
        <f t="shared" ref="C476:D476" si="86">C441</f>
        <v>S06</v>
      </c>
      <c r="D476" s="256" t="str">
        <f t="shared" si="86"/>
        <v>Входящи повиквания от други мобилни мрежи (Incoming calls from other mobile)</v>
      </c>
      <c r="E476" s="485">
        <f>'8. Routing factors'!E259*'7. Network costs'!$L$309</f>
        <v>1094277.1546546223</v>
      </c>
      <c r="F476" s="485">
        <f>'8. Routing factors'!F259*'7. Network costs'!$L$310</f>
        <v>630527.89388497919</v>
      </c>
      <c r="G476" s="485">
        <f>'8. Routing factors'!G259*'7. Network costs'!$L$311</f>
        <v>1274123.7986804796</v>
      </c>
      <c r="H476" s="485">
        <f>'8. Routing factors'!H259*'7. Network costs'!$L$312</f>
        <v>325163.97592137347</v>
      </c>
      <c r="I476" s="485">
        <f>'8. Routing factors'!I259*'7. Network costs'!$L$313</f>
        <v>1271720.7013794051</v>
      </c>
      <c r="J476" s="485">
        <f>'8. Routing factors'!J259*'7. Network costs'!$L$314</f>
        <v>71473.50681032479</v>
      </c>
      <c r="K476" s="485">
        <f>'8. Routing factors'!K259*'7. Network costs'!$L$315</f>
        <v>47362.900913548867</v>
      </c>
      <c r="L476" s="485">
        <f>'8. Routing factors'!L259*'7. Network costs'!$L$316</f>
        <v>6613.4739898459165</v>
      </c>
      <c r="M476" s="485">
        <f>'8. Routing factors'!M259*'7. Network costs'!$L$317</f>
        <v>198404.21969537754</v>
      </c>
      <c r="N476" s="485">
        <f>'8. Routing factors'!N259*'7. Network costs'!$L$318</f>
        <v>0</v>
      </c>
      <c r="O476" s="485">
        <f>'8. Routing factors'!O259*'7. Network costs'!$L$319</f>
        <v>0</v>
      </c>
      <c r="P476" s="485">
        <f>'8. Routing factors'!P259*'7. Network costs'!$L$320</f>
        <v>0</v>
      </c>
      <c r="Q476" s="485">
        <f>'8. Routing factors'!Q259*'7. Network costs'!$L$321</f>
        <v>0</v>
      </c>
      <c r="R476" s="485">
        <f>'8. Routing factors'!R259*'7. Network costs'!$L$322</f>
        <v>35271.861279178229</v>
      </c>
      <c r="S476" s="485">
        <f>'8. Routing factors'!S259*'7. Network costs'!$L$323</f>
        <v>33067.369949229585</v>
      </c>
      <c r="T476" s="485">
        <f>'8. Routing factors'!T259*'7. Network costs'!$L$324</f>
        <v>0</v>
      </c>
      <c r="U476" s="485">
        <f>'8. Routing factors'!U259*'7. Network costs'!$L$325</f>
        <v>0</v>
      </c>
      <c r="V476" s="485">
        <f>'8. Routing factors'!V259*'7. Network costs'!$L$326</f>
        <v>395413.15863701614</v>
      </c>
      <c r="W476" s="485">
        <f>'8. Routing factors'!W259*'7. Network costs'!$L$327</f>
        <v>259695.66570321613</v>
      </c>
      <c r="X476" s="485">
        <f>'8. Routing factors'!X259*'7. Network costs'!$L$328</f>
        <v>0</v>
      </c>
      <c r="Y476" s="485">
        <f>'8. Routing factors'!Y259*'7. Network costs'!$L$329</f>
        <v>0</v>
      </c>
      <c r="Z476" s="485">
        <f>'8. Routing factors'!Z259*'7. Network costs'!$L$330</f>
        <v>0</v>
      </c>
      <c r="AA476" s="485">
        <f>'8. Routing factors'!AA259*'7. Network costs'!$L$331</f>
        <v>0</v>
      </c>
      <c r="AB476" s="485">
        <f>'8. Routing factors'!AB259*'7. Network costs'!$L$332</f>
        <v>120175.51023519755</v>
      </c>
      <c r="AC476" s="485">
        <f>'8. Routing factors'!AC259*'7. Network costs'!$L$333</f>
        <v>168209.76366934789</v>
      </c>
      <c r="AD476" s="485">
        <f>'8. Routing factors'!AD259*'7. Network costs'!$L$334</f>
        <v>0</v>
      </c>
      <c r="AE476" s="485">
        <f>'8. Routing factors'!AE259*'7. Network costs'!$L$335</f>
        <v>0</v>
      </c>
      <c r="AF476" s="485">
        <f>'8. Routing factors'!AF259*'7. Network costs'!$L$336</f>
        <v>0</v>
      </c>
      <c r="AG476" s="485">
        <f>'8. Routing factors'!AG259*'7. Network costs'!$L$337</f>
        <v>0</v>
      </c>
      <c r="AH476" s="485">
        <f>'8. Routing factors'!AH259*'7. Network costs'!$L$338</f>
        <v>0</v>
      </c>
      <c r="AI476" s="485">
        <f>'8. Routing factors'!AI259*'7. Network costs'!$L$339</f>
        <v>543157.42092867999</v>
      </c>
      <c r="AJ476" s="485">
        <f>'8. Routing factors'!AJ259*'7. Network costs'!$L$340</f>
        <v>1262111.9973188995</v>
      </c>
      <c r="AK476" s="485">
        <f>'8. Routing factors'!AK259*'7. Network costs'!$L$341</f>
        <v>516671.79124745133</v>
      </c>
      <c r="AL476" s="485">
        <f>'8. Routing factors'!AL259*'7. Network costs'!$L$342</f>
        <v>146467.23543298221</v>
      </c>
      <c r="AM476" s="485">
        <f>'8. Routing factors'!AM259*'7. Network costs'!$L$343</f>
        <v>205446.22227529128</v>
      </c>
      <c r="AN476" s="485">
        <f>'8. Routing factors'!AN259*'7. Network costs'!$L$344</f>
        <v>353.42825649824061</v>
      </c>
      <c r="AO476" s="485">
        <f>'8. Routing factors'!AO259*'7. Network costs'!$L$345</f>
        <v>172.78714762136204</v>
      </c>
      <c r="AP476" s="485">
        <f>'8. Routing factors'!AP259*'7. Network costs'!$L$346</f>
        <v>0</v>
      </c>
      <c r="AQ476" s="485">
        <f>'8. Routing factors'!AQ259*'7. Network costs'!$L$347</f>
        <v>0</v>
      </c>
      <c r="AR476" s="485">
        <f>'8. Routing factors'!AR259*'7. Network costs'!$L$348</f>
        <v>863.93573810681028</v>
      </c>
      <c r="AS476" s="485">
        <f>'8. Routing factors'!AS259*'7. Network costs'!$L$349</f>
        <v>0</v>
      </c>
      <c r="AT476" s="485">
        <f>'8. Routing factors'!AT259*'7. Network costs'!$L$350</f>
        <v>0</v>
      </c>
      <c r="AU476" s="485">
        <f>'8. Routing factors'!AU259*'7. Network costs'!$L$351</f>
        <v>704.37102329834545</v>
      </c>
      <c r="AV476" s="485">
        <f>'8. Routing factors'!AV259*'7. Network costs'!$L$352</f>
        <v>6784.9474263275879</v>
      </c>
      <c r="AW476" s="485">
        <f>'8. Routing factors'!AW259*'7. Network costs'!$L$353</f>
        <v>0</v>
      </c>
      <c r="AX476" s="485">
        <f>'8. Routing factors'!AX259*'7. Network costs'!$L$354</f>
        <v>0</v>
      </c>
      <c r="AY476" s="485">
        <f>'8. Routing factors'!AY259*'7. Network costs'!$L$355</f>
        <v>0</v>
      </c>
      <c r="AZ476" s="485">
        <f>'8. Routing factors'!AZ259*'7. Network costs'!$L$356</f>
        <v>0</v>
      </c>
      <c r="BA476" s="485">
        <f>'8. Routing factors'!BA259*'7. Network costs'!$L$357</f>
        <v>0</v>
      </c>
      <c r="BB476" s="485">
        <f>'8. Routing factors'!BB259*'7. Network costs'!$L$358</f>
        <v>0</v>
      </c>
      <c r="BC476" s="485">
        <f>'8. Routing factors'!BC259*'7. Network costs'!$L$359</f>
        <v>0</v>
      </c>
      <c r="BD476" s="485">
        <f>'8. Routing factors'!BD259*'7. Network costs'!$L$360</f>
        <v>0</v>
      </c>
      <c r="BE476" s="485">
        <f>'8. Routing factors'!BE259*'7. Network costs'!$L$361</f>
        <v>0</v>
      </c>
      <c r="BF476" s="485">
        <f>'8. Routing factors'!BF259*'7. Network costs'!$L$362</f>
        <v>0</v>
      </c>
      <c r="BG476" s="485">
        <f>'8. Routing factors'!BG259*'7. Network costs'!$L$363</f>
        <v>0</v>
      </c>
      <c r="BH476" s="245"/>
      <c r="BI476" s="351">
        <f t="shared" si="81"/>
        <v>8614235.0921983011</v>
      </c>
      <c r="BJ476" s="486">
        <f>'2. Traffic'!L212</f>
        <v>1126.1624192639999</v>
      </c>
      <c r="BK476" s="487">
        <f t="shared" si="82"/>
        <v>7.6491942412961252E-3</v>
      </c>
    </row>
    <row r="477" spans="3:63">
      <c r="C477" s="256" t="str">
        <f t="shared" ref="C477:D477" si="87">C442</f>
        <v>S07</v>
      </c>
      <c r="D477" s="256" t="str">
        <f t="shared" si="87"/>
        <v>Входящи международни повиквания (Incoming calls from international)</v>
      </c>
      <c r="E477" s="485">
        <f>'8. Routing factors'!E260*'7. Network costs'!$L$309</f>
        <v>318339.29342959821</v>
      </c>
      <c r="F477" s="485">
        <f>'8. Routing factors'!F260*'7. Network costs'!$L$310</f>
        <v>183428.67103933019</v>
      </c>
      <c r="G477" s="485">
        <f>'8. Routing factors'!G260*'7. Network costs'!$L$311</f>
        <v>370658.99446817645</v>
      </c>
      <c r="H477" s="485">
        <f>'8. Routing factors'!H260*'7. Network costs'!$L$312</f>
        <v>94594.381234468616</v>
      </c>
      <c r="I477" s="485">
        <f>'8. Routing factors'!I260*'7. Network costs'!$L$313</f>
        <v>369959.90256662975</v>
      </c>
      <c r="J477" s="485">
        <f>'8. Routing factors'!J260*'7. Network costs'!$L$314</f>
        <v>20792.562067254028</v>
      </c>
      <c r="K477" s="485">
        <f>'8. Routing factors'!K260*'7. Network costs'!$L$315</f>
        <v>13778.476821399054</v>
      </c>
      <c r="L477" s="485">
        <f>'8. Routing factors'!L260*'7. Network costs'!$L$316</f>
        <v>1923.9446131972502</v>
      </c>
      <c r="M477" s="485">
        <f>'8. Routing factors'!M260*'7. Network costs'!$L$317</f>
        <v>57718.338395917512</v>
      </c>
      <c r="N477" s="485">
        <f>'8. Routing factors'!N260*'7. Network costs'!$L$318</f>
        <v>0</v>
      </c>
      <c r="O477" s="485">
        <f>'8. Routing factors'!O260*'7. Network costs'!$L$319</f>
        <v>0</v>
      </c>
      <c r="P477" s="485">
        <f>'8. Routing factors'!P260*'7. Network costs'!$L$320</f>
        <v>0</v>
      </c>
      <c r="Q477" s="485">
        <f>'8. Routing factors'!Q260*'7. Network costs'!$L$321</f>
        <v>0</v>
      </c>
      <c r="R477" s="485">
        <f>'8. Routing factors'!R260*'7. Network costs'!$L$322</f>
        <v>10261.037937052002</v>
      </c>
      <c r="S477" s="485">
        <f>'8. Routing factors'!S260*'7. Network costs'!$L$323</f>
        <v>9619.7230659862525</v>
      </c>
      <c r="T477" s="485">
        <f>'8. Routing factors'!T260*'7. Network costs'!$L$324</f>
        <v>0</v>
      </c>
      <c r="U477" s="485">
        <f>'8. Routing factors'!U260*'7. Network costs'!$L$325</f>
        <v>0</v>
      </c>
      <c r="V477" s="485">
        <f>'8. Routing factors'!V260*'7. Network costs'!$L$326</f>
        <v>115030.77168142328</v>
      </c>
      <c r="W477" s="485">
        <f>'8. Routing factors'!W260*'7. Network costs'!$L$327</f>
        <v>0</v>
      </c>
      <c r="X477" s="485">
        <f>'8. Routing factors'!X260*'7. Network costs'!$L$328</f>
        <v>40622.019463032026</v>
      </c>
      <c r="Y477" s="485">
        <f>'8. Routing factors'!Y260*'7. Network costs'!$L$329</f>
        <v>0</v>
      </c>
      <c r="Z477" s="485">
        <f>'8. Routing factors'!Z260*'7. Network costs'!$L$330</f>
        <v>0</v>
      </c>
      <c r="AA477" s="485">
        <f>'8. Routing factors'!AA260*'7. Network costs'!$L$331</f>
        <v>0</v>
      </c>
      <c r="AB477" s="485">
        <f>'8. Routing factors'!AB260*'7. Network costs'!$L$332</f>
        <v>34960.601026061675</v>
      </c>
      <c r="AC477" s="485">
        <f>'8. Routing factors'!AC260*'7. Network costs'!$L$333</f>
        <v>48934.382927294828</v>
      </c>
      <c r="AD477" s="485">
        <f>'8. Routing factors'!AD260*'7. Network costs'!$L$334</f>
        <v>0</v>
      </c>
      <c r="AE477" s="485">
        <f>'8. Routing factors'!AE260*'7. Network costs'!$L$335</f>
        <v>0</v>
      </c>
      <c r="AF477" s="485">
        <f>'8. Routing factors'!AF260*'7. Network costs'!$L$336</f>
        <v>0</v>
      </c>
      <c r="AG477" s="485">
        <f>'8. Routing factors'!AG260*'7. Network costs'!$L$337</f>
        <v>0</v>
      </c>
      <c r="AH477" s="485">
        <f>'8. Routing factors'!AH260*'7. Network costs'!$L$338</f>
        <v>0</v>
      </c>
      <c r="AI477" s="485">
        <f>'8. Routing factors'!AI260*'7. Network costs'!$L$339</f>
        <v>158011.47713263967</v>
      </c>
      <c r="AJ477" s="485">
        <f>'8. Routing factors'!AJ260*'7. Network costs'!$L$340</f>
        <v>367164.60701615206</v>
      </c>
      <c r="AK477" s="485">
        <f>'8. Routing factors'!AK260*'7. Network costs'!$L$341</f>
        <v>150306.46693216494</v>
      </c>
      <c r="AL477" s="485">
        <f>'8. Routing factors'!AL260*'7. Network costs'!$L$342</f>
        <v>42609.201919269202</v>
      </c>
      <c r="AM477" s="485">
        <f>'8. Routing factors'!AM260*'7. Network costs'!$L$343</f>
        <v>59766.947485565099</v>
      </c>
      <c r="AN477" s="485">
        <f>'8. Routing factors'!AN260*'7. Network costs'!$L$344</f>
        <v>102.81682384863034</v>
      </c>
      <c r="AO477" s="485">
        <f>'8. Routing factors'!AO260*'7. Network costs'!$L$345</f>
        <v>50.266002770441489</v>
      </c>
      <c r="AP477" s="485">
        <f>'8. Routing factors'!AP260*'7. Network costs'!$L$346</f>
        <v>0</v>
      </c>
      <c r="AQ477" s="485">
        <f>'8. Routing factors'!AQ260*'7. Network costs'!$L$347</f>
        <v>0</v>
      </c>
      <c r="AR477" s="485">
        <f>'8. Routing factors'!AR260*'7. Network costs'!$L$348</f>
        <v>251.33001385220746</v>
      </c>
      <c r="AS477" s="485">
        <f>'8. Routing factors'!AS260*'7. Network costs'!$L$349</f>
        <v>0</v>
      </c>
      <c r="AT477" s="485">
        <f>'8. Routing factors'!AT260*'7. Network costs'!$L$350</f>
        <v>0</v>
      </c>
      <c r="AU477" s="485">
        <f>'8. Routing factors'!AU260*'7. Network costs'!$L$351</f>
        <v>204.91058678808838</v>
      </c>
      <c r="AV477" s="485">
        <f>'8. Routing factors'!AV260*'7. Network costs'!$L$352</f>
        <v>0</v>
      </c>
      <c r="AW477" s="485">
        <f>'8. Routing factors'!AW260*'7. Network costs'!$L$353</f>
        <v>2653.2813482042161</v>
      </c>
      <c r="AX477" s="485">
        <f>'8. Routing factors'!AX260*'7. Network costs'!$L$354</f>
        <v>0</v>
      </c>
      <c r="AY477" s="485">
        <f>'8. Routing factors'!AY260*'7. Network costs'!$L$355</f>
        <v>0</v>
      </c>
      <c r="AZ477" s="485">
        <f>'8. Routing factors'!AZ260*'7. Network costs'!$L$356</f>
        <v>0</v>
      </c>
      <c r="BA477" s="485">
        <f>'8. Routing factors'!BA260*'7. Network costs'!$L$357</f>
        <v>0</v>
      </c>
      <c r="BB477" s="485">
        <f>'8. Routing factors'!BB260*'7. Network costs'!$L$358</f>
        <v>0</v>
      </c>
      <c r="BC477" s="485">
        <f>'8. Routing factors'!BC260*'7. Network costs'!$L$359</f>
        <v>0</v>
      </c>
      <c r="BD477" s="485">
        <f>'8. Routing factors'!BD260*'7. Network costs'!$L$360</f>
        <v>0</v>
      </c>
      <c r="BE477" s="485">
        <f>'8. Routing factors'!BE260*'7. Network costs'!$L$361</f>
        <v>0</v>
      </c>
      <c r="BF477" s="485">
        <f>'8. Routing factors'!BF260*'7. Network costs'!$L$362</f>
        <v>0</v>
      </c>
      <c r="BG477" s="485">
        <f>'8. Routing factors'!BG260*'7. Network costs'!$L$363</f>
        <v>0</v>
      </c>
      <c r="BH477" s="245"/>
      <c r="BI477" s="351">
        <f t="shared" si="81"/>
        <v>2471744.4059980763</v>
      </c>
      <c r="BJ477" s="486">
        <f>'2. Traffic'!L213</f>
        <v>337.84872577920009</v>
      </c>
      <c r="BK477" s="487">
        <f t="shared" si="82"/>
        <v>7.3161276553503308E-3</v>
      </c>
    </row>
    <row r="478" spans="3:63">
      <c r="C478" s="256" t="str">
        <f t="shared" ref="C478:D478" si="88">C443</f>
        <v>S08</v>
      </c>
      <c r="D478" s="256" t="str">
        <f t="shared" si="88"/>
        <v>Изходящи повиквания от чужди абонати в роуминг в мрежата на предприятието (Roaming Calls Outbound)</v>
      </c>
      <c r="E478" s="485">
        <f>'8. Routing factors'!E261*'7. Network costs'!$L$309</f>
        <v>99474.655401026364</v>
      </c>
      <c r="F478" s="485">
        <f>'8. Routing factors'!F261*'7. Network costs'!$L$310</f>
        <v>57317.787087257158</v>
      </c>
      <c r="G478" s="485">
        <f>'8. Routing factors'!G261*'7. Network costs'!$L$311</f>
        <v>115823.51442947764</v>
      </c>
      <c r="H478" s="485">
        <f>'8. Routing factors'!H261*'7. Network costs'!$L$312</f>
        <v>29558.850165171567</v>
      </c>
      <c r="I478" s="485">
        <f>'8. Routing factors'!I261*'7. Network costs'!$L$313</f>
        <v>115605.06220747638</v>
      </c>
      <c r="J478" s="485">
        <f>'8. Routing factors'!J261*'7. Network costs'!$L$314</f>
        <v>6497.259336921803</v>
      </c>
      <c r="K478" s="485">
        <f>'8. Routing factors'!K261*'7. Network costs'!$L$315</f>
        <v>4305.4981337477093</v>
      </c>
      <c r="L478" s="485">
        <f>'8. Routing factors'!L261*'7. Network costs'!$L$316</f>
        <v>601.19417036647587</v>
      </c>
      <c r="M478" s="485">
        <f>'8. Routing factors'!M261*'7. Network costs'!$L$317</f>
        <v>18035.825110994279</v>
      </c>
      <c r="N478" s="485">
        <f>'8. Routing factors'!N261*'7. Network costs'!$L$318</f>
        <v>0</v>
      </c>
      <c r="O478" s="485">
        <f>'8. Routing factors'!O261*'7. Network costs'!$L$319</f>
        <v>0</v>
      </c>
      <c r="P478" s="485">
        <f>'8. Routing factors'!P261*'7. Network costs'!$L$320</f>
        <v>0</v>
      </c>
      <c r="Q478" s="485">
        <f>'8. Routing factors'!Q261*'7. Network costs'!$L$321</f>
        <v>0</v>
      </c>
      <c r="R478" s="485">
        <f>'8. Routing factors'!R261*'7. Network costs'!$L$322</f>
        <v>3206.3689086212048</v>
      </c>
      <c r="S478" s="485">
        <f>'8. Routing factors'!S261*'7. Network costs'!$L$323</f>
        <v>3005.9708518323796</v>
      </c>
      <c r="T478" s="485">
        <f>'8. Routing factors'!T261*'7. Network costs'!$L$324</f>
        <v>0</v>
      </c>
      <c r="U478" s="485">
        <f>'8. Routing factors'!U261*'7. Network costs'!$L$325</f>
        <v>0</v>
      </c>
      <c r="V478" s="485">
        <f>'8. Routing factors'!V261*'7. Network costs'!$L$326</f>
        <v>35944.813002025148</v>
      </c>
      <c r="W478" s="485">
        <f>'8. Routing factors'!W261*'7. Network costs'!$L$327</f>
        <v>0</v>
      </c>
      <c r="X478" s="485">
        <f>'8. Routing factors'!X261*'7. Network costs'!$L$328</f>
        <v>12693.567747308412</v>
      </c>
      <c r="Y478" s="485">
        <f>'8. Routing factors'!Y261*'7. Network costs'!$L$329</f>
        <v>0</v>
      </c>
      <c r="Z478" s="485">
        <f>'8. Routing factors'!Z261*'7. Network costs'!$L$330</f>
        <v>0</v>
      </c>
      <c r="AA478" s="485">
        <f>'8. Routing factors'!AA261*'7. Network costs'!$L$331</f>
        <v>0</v>
      </c>
      <c r="AB478" s="485">
        <f>'8. Routing factors'!AB261*'7. Network costs'!$L$332</f>
        <v>10924.487838788764</v>
      </c>
      <c r="AC478" s="485">
        <f>'8. Routing factors'!AC261*'7. Network costs'!$L$333</f>
        <v>15291.0148995824</v>
      </c>
      <c r="AD478" s="485">
        <f>'8. Routing factors'!AD261*'7. Network costs'!$L$334</f>
        <v>0</v>
      </c>
      <c r="AE478" s="485">
        <f>'8. Routing factors'!AE261*'7. Network costs'!$L$335</f>
        <v>0</v>
      </c>
      <c r="AF478" s="485">
        <f>'8. Routing factors'!AF261*'7. Network costs'!$L$336</f>
        <v>0</v>
      </c>
      <c r="AG478" s="485">
        <f>'8. Routing factors'!AG261*'7. Network costs'!$L$337</f>
        <v>0</v>
      </c>
      <c r="AH478" s="485">
        <f>'8. Routing factors'!AH261*'7. Network costs'!$L$338</f>
        <v>0</v>
      </c>
      <c r="AI478" s="485">
        <f>'8. Routing factors'!AI261*'7. Network costs'!$L$339</f>
        <v>49375.42289498297</v>
      </c>
      <c r="AJ478" s="485">
        <f>'8. Routing factors'!AJ261*'7. Network costs'!$L$340</f>
        <v>114731.58831541572</v>
      </c>
      <c r="AK478" s="485">
        <f>'8. Routing factors'!AK261*'7. Network costs'!$L$341</f>
        <v>46967.761477203516</v>
      </c>
      <c r="AL478" s="485">
        <f>'8. Routing factors'!AL261*'7. Network costs'!$L$342</f>
        <v>13314.522477475501</v>
      </c>
      <c r="AM478" s="485">
        <f>'8. Routing factors'!AM261*'7. Network costs'!$L$343</f>
        <v>18675.974434216831</v>
      </c>
      <c r="AN478" s="485">
        <f>'8. Routing factors'!AN261*'7. Network costs'!$L$344</f>
        <v>32.128198852186031</v>
      </c>
      <c r="AO478" s="485">
        <f>'8. Routing factors'!AO261*'7. Network costs'!$L$345</f>
        <v>15.707119438846505</v>
      </c>
      <c r="AP478" s="485">
        <f>'8. Routing factors'!AP261*'7. Network costs'!$L$346</f>
        <v>0</v>
      </c>
      <c r="AQ478" s="485">
        <f>'8. Routing factors'!AQ261*'7. Network costs'!$L$347</f>
        <v>0</v>
      </c>
      <c r="AR478" s="485">
        <f>'8. Routing factors'!AR261*'7. Network costs'!$L$348</f>
        <v>78.535597194232523</v>
      </c>
      <c r="AS478" s="485">
        <f>'8. Routing factors'!AS261*'7. Network costs'!$L$349</f>
        <v>0</v>
      </c>
      <c r="AT478" s="485">
        <f>'8. Routing factors'!AT261*'7. Network costs'!$L$350</f>
        <v>0</v>
      </c>
      <c r="AU478" s="485">
        <f>'8. Routing factors'!AU261*'7. Network costs'!$L$351</f>
        <v>64.030455647395769</v>
      </c>
      <c r="AV478" s="485">
        <f>'8. Routing factors'!AV261*'7. Network costs'!$L$352</f>
        <v>0</v>
      </c>
      <c r="AW478" s="485">
        <f>'8. Routing factors'!AW261*'7. Network costs'!$L$353</f>
        <v>829.09729726140438</v>
      </c>
      <c r="AX478" s="485">
        <f>'8. Routing factors'!AX261*'7. Network costs'!$L$354</f>
        <v>0</v>
      </c>
      <c r="AY478" s="485">
        <f>'8. Routing factors'!AY261*'7. Network costs'!$L$355</f>
        <v>0</v>
      </c>
      <c r="AZ478" s="485">
        <f>'8. Routing factors'!AZ261*'7. Network costs'!$L$356</f>
        <v>0</v>
      </c>
      <c r="BA478" s="485">
        <f>'8. Routing factors'!BA261*'7. Network costs'!$L$357</f>
        <v>0</v>
      </c>
      <c r="BB478" s="485">
        <f>'8. Routing factors'!BB261*'7. Network costs'!$L$358</f>
        <v>0</v>
      </c>
      <c r="BC478" s="485">
        <f>'8. Routing factors'!BC261*'7. Network costs'!$L$359</f>
        <v>0</v>
      </c>
      <c r="BD478" s="485">
        <f>'8. Routing factors'!BD261*'7. Network costs'!$L$360</f>
        <v>0</v>
      </c>
      <c r="BE478" s="485">
        <f>'8. Routing factors'!BE261*'7. Network costs'!$L$361</f>
        <v>0</v>
      </c>
      <c r="BF478" s="485">
        <f>'8. Routing factors'!BF261*'7. Network costs'!$L$362</f>
        <v>0</v>
      </c>
      <c r="BG478" s="485">
        <f>'8. Routing factors'!BG261*'7. Network costs'!$L$363</f>
        <v>0</v>
      </c>
      <c r="BH478" s="245"/>
      <c r="BI478" s="351">
        <f t="shared" si="81"/>
        <v>772370.63755828608</v>
      </c>
      <c r="BJ478" s="486">
        <f>'2. Traffic'!L214</f>
        <v>112.61624192640001</v>
      </c>
      <c r="BK478" s="487">
        <f t="shared" si="82"/>
        <v>6.8584302259266164E-3</v>
      </c>
    </row>
    <row r="479" spans="3:63">
      <c r="C479" s="256" t="str">
        <f t="shared" ref="C479:D479" si="89">C444</f>
        <v>S09</v>
      </c>
      <c r="D479" s="256" t="str">
        <f t="shared" si="89"/>
        <v>Входящи повиквания от чужди абонати в роуминг в мрежата на предприятието (Roaming Calls Inbound)</v>
      </c>
      <c r="E479" s="485">
        <f>'8. Routing factors'!E262*'7. Network costs'!$L$309</f>
        <v>109115.97767726582</v>
      </c>
      <c r="F479" s="485">
        <f>'8. Routing factors'!F262*'7. Network costs'!$L$310</f>
        <v>62873.164537334975</v>
      </c>
      <c r="G479" s="485">
        <f>'8. Routing factors'!G262*'7. Network costs'!$L$311</f>
        <v>127049.40734943183</v>
      </c>
      <c r="H479" s="485">
        <f>'8. Routing factors'!H262*'7. Network costs'!$L$312</f>
        <v>32423.764845283673</v>
      </c>
      <c r="I479" s="485">
        <f>'8. Routing factors'!I262*'7. Network costs'!$L$313</f>
        <v>126809.7822139303</v>
      </c>
      <c r="J479" s="485">
        <f>'8. Routing factors'!J262*'7. Network costs'!$L$314</f>
        <v>7126.9893010722772</v>
      </c>
      <c r="K479" s="485">
        <f>'8. Routing factors'!K262*'7. Network costs'!$L$315</f>
        <v>4722.7973432786321</v>
      </c>
      <c r="L479" s="485">
        <f>'8. Routing factors'!L262*'7. Network costs'!$L$316</f>
        <v>659.46335183518386</v>
      </c>
      <c r="M479" s="485">
        <f>'8. Routing factors'!M262*'7. Network costs'!$L$317</f>
        <v>19783.900555055519</v>
      </c>
      <c r="N479" s="485">
        <f>'8. Routing factors'!N262*'7. Network costs'!$L$318</f>
        <v>0</v>
      </c>
      <c r="O479" s="485">
        <f>'8. Routing factors'!O262*'7. Network costs'!$L$319</f>
        <v>0</v>
      </c>
      <c r="P479" s="485">
        <f>'8. Routing factors'!P262*'7. Network costs'!$L$320</f>
        <v>0</v>
      </c>
      <c r="Q479" s="485">
        <f>'8. Routing factors'!Q262*'7. Network costs'!$L$321</f>
        <v>0</v>
      </c>
      <c r="R479" s="485">
        <f>'8. Routing factors'!R262*'7. Network costs'!$L$322</f>
        <v>3517.1378764543147</v>
      </c>
      <c r="S479" s="485">
        <f>'8. Routing factors'!S262*'7. Network costs'!$L$323</f>
        <v>3297.3167591759197</v>
      </c>
      <c r="T479" s="485">
        <f>'8. Routing factors'!T262*'7. Network costs'!$L$324</f>
        <v>0</v>
      </c>
      <c r="U479" s="485">
        <f>'8. Routing factors'!U262*'7. Network costs'!$L$325</f>
        <v>0</v>
      </c>
      <c r="V479" s="485">
        <f>'8. Routing factors'!V262*'7. Network costs'!$L$326</f>
        <v>39428.670522461573</v>
      </c>
      <c r="W479" s="485">
        <f>'8. Routing factors'!W262*'7. Network costs'!$L$327</f>
        <v>0</v>
      </c>
      <c r="X479" s="485">
        <f>'8. Routing factors'!X262*'7. Network costs'!$L$328</f>
        <v>13923.858789722182</v>
      </c>
      <c r="Y479" s="485">
        <f>'8. Routing factors'!Y262*'7. Network costs'!$L$329</f>
        <v>0</v>
      </c>
      <c r="Z479" s="485">
        <f>'8. Routing factors'!Z262*'7. Network costs'!$L$330</f>
        <v>0</v>
      </c>
      <c r="AA479" s="485">
        <f>'8. Routing factors'!AA262*'7. Network costs'!$L$331</f>
        <v>0</v>
      </c>
      <c r="AB479" s="485">
        <f>'8. Routing factors'!AB262*'7. Network costs'!$L$332</f>
        <v>11983.315411822352</v>
      </c>
      <c r="AC479" s="485">
        <f>'8. Routing factors'!AC262*'7. Network costs'!$L$333</f>
        <v>16773.056752186116</v>
      </c>
      <c r="AD479" s="485">
        <f>'8. Routing factors'!AD262*'7. Network costs'!$L$334</f>
        <v>0</v>
      </c>
      <c r="AE479" s="485">
        <f>'8. Routing factors'!AE262*'7. Network costs'!$L$335</f>
        <v>0</v>
      </c>
      <c r="AF479" s="485">
        <f>'8. Routing factors'!AF262*'7. Network costs'!$L$336</f>
        <v>0</v>
      </c>
      <c r="AG479" s="485">
        <f>'8. Routing factors'!AG262*'7. Network costs'!$L$337</f>
        <v>0</v>
      </c>
      <c r="AH479" s="485">
        <f>'8. Routing factors'!AH262*'7. Network costs'!$L$338</f>
        <v>0</v>
      </c>
      <c r="AI479" s="485">
        <f>'8. Routing factors'!AI262*'7. Network costs'!$L$339</f>
        <v>54161.007351013483</v>
      </c>
      <c r="AJ479" s="485">
        <f>'8. Routing factors'!AJ262*'7. Network costs'!$L$340</f>
        <v>125851.64913647929</v>
      </c>
      <c r="AK479" s="485">
        <f>'8. Routing factors'!AK262*'7. Network costs'!$L$341</f>
        <v>51519.989611794183</v>
      </c>
      <c r="AL479" s="485">
        <f>'8. Routing factors'!AL262*'7. Network costs'!$L$342</f>
        <v>14604.997942226406</v>
      </c>
      <c r="AM479" s="485">
        <f>'8. Routing factors'!AM262*'7. Network costs'!$L$343</f>
        <v>20486.094686628741</v>
      </c>
      <c r="AN479" s="485">
        <f>'8. Routing factors'!AN262*'7. Network costs'!$L$344</f>
        <v>35.242140971817001</v>
      </c>
      <c r="AO479" s="485">
        <f>'8. Routing factors'!AO262*'7. Network costs'!$L$345</f>
        <v>17.229491141777199</v>
      </c>
      <c r="AP479" s="485">
        <f>'8. Routing factors'!AP262*'7. Network costs'!$L$346</f>
        <v>0</v>
      </c>
      <c r="AQ479" s="485">
        <f>'8. Routing factors'!AQ262*'7. Network costs'!$L$347</f>
        <v>0</v>
      </c>
      <c r="AR479" s="485">
        <f>'8. Routing factors'!AR262*'7. Network costs'!$L$348</f>
        <v>86.147455708886</v>
      </c>
      <c r="AS479" s="485">
        <f>'8. Routing factors'!AS262*'7. Network costs'!$L$349</f>
        <v>0</v>
      </c>
      <c r="AT479" s="485">
        <f>'8. Routing factors'!AT262*'7. Network costs'!$L$350</f>
        <v>0</v>
      </c>
      <c r="AU479" s="485">
        <f>'8. Routing factors'!AU262*'7. Network costs'!$L$351</f>
        <v>70.236441040380896</v>
      </c>
      <c r="AV479" s="485">
        <f>'8. Routing factors'!AV262*'7. Network costs'!$L$352</f>
        <v>0</v>
      </c>
      <c r="AW479" s="485">
        <f>'8. Routing factors'!AW262*'7. Network costs'!$L$353</f>
        <v>909.45539660872635</v>
      </c>
      <c r="AX479" s="485">
        <f>'8. Routing factors'!AX262*'7. Network costs'!$L$354</f>
        <v>0</v>
      </c>
      <c r="AY479" s="485">
        <f>'8. Routing factors'!AY262*'7. Network costs'!$L$355</f>
        <v>0</v>
      </c>
      <c r="AZ479" s="485">
        <f>'8. Routing factors'!AZ262*'7. Network costs'!$L$356</f>
        <v>0</v>
      </c>
      <c r="BA479" s="485">
        <f>'8. Routing factors'!BA262*'7. Network costs'!$L$357</f>
        <v>0</v>
      </c>
      <c r="BB479" s="485">
        <f>'8. Routing factors'!BB262*'7. Network costs'!$L$358</f>
        <v>0</v>
      </c>
      <c r="BC479" s="485">
        <f>'8. Routing factors'!BC262*'7. Network costs'!$L$359</f>
        <v>0</v>
      </c>
      <c r="BD479" s="485">
        <f>'8. Routing factors'!BD262*'7. Network costs'!$L$360</f>
        <v>0</v>
      </c>
      <c r="BE479" s="485">
        <f>'8. Routing factors'!BE262*'7. Network costs'!$L$361</f>
        <v>0</v>
      </c>
      <c r="BF479" s="485">
        <f>'8. Routing factors'!BF262*'7. Network costs'!$L$362</f>
        <v>0</v>
      </c>
      <c r="BG479" s="485">
        <f>'8. Routing factors'!BG262*'7. Network costs'!$L$363</f>
        <v>0</v>
      </c>
      <c r="BH479" s="245"/>
      <c r="BI479" s="351">
        <f t="shared" si="81"/>
        <v>847230.65293992439</v>
      </c>
      <c r="BJ479" s="486">
        <f>'2. Traffic'!L215</f>
        <v>112.61624192640001</v>
      </c>
      <c r="BK479" s="487">
        <f t="shared" si="82"/>
        <v>7.523165739215746E-3</v>
      </c>
    </row>
    <row r="480" spans="3:63">
      <c r="C480" s="256" t="str">
        <f t="shared" ref="C480:D480" si="90">C445</f>
        <v>S10</v>
      </c>
      <c r="D480" s="256" t="str">
        <f t="shared" si="90"/>
        <v>Гласова поща (Voice mail)</v>
      </c>
      <c r="E480" s="485">
        <f>'8. Routing factors'!E263*'7. Network costs'!$L$309</f>
        <v>123131.1772517362</v>
      </c>
      <c r="F480" s="485">
        <f>'8. Routing factors'!F263*'7. Network costs'!$L$310</f>
        <v>70948.791660207324</v>
      </c>
      <c r="G480" s="485">
        <f>'8. Routing factors'!G263*'7. Network costs'!$L$311</f>
        <v>143368.03306973696</v>
      </c>
      <c r="H480" s="485">
        <f>'8. Routing factors'!H263*'7. Network costs'!$L$312</f>
        <v>36588.37524364722</v>
      </c>
      <c r="I480" s="485">
        <f>'8. Routing factors'!I263*'7. Network costs'!$L$313</f>
        <v>143097.62972770139</v>
      </c>
      <c r="J480" s="485">
        <f>'8. Routing factors'!J263*'7. Network costs'!$L$314</f>
        <v>8042.4022364269686</v>
      </c>
      <c r="K480" s="485">
        <f>'8. Routing factors'!K263*'7. Network costs'!$L$315</f>
        <v>3552.9388648547401</v>
      </c>
      <c r="L480" s="485">
        <f>'8. Routing factors'!L263*'7. Network costs'!$L$316</f>
        <v>744.16690015838174</v>
      </c>
      <c r="M480" s="485">
        <f>'8. Routing factors'!M263*'7. Network costs'!$L$317</f>
        <v>22325.007004751456</v>
      </c>
      <c r="N480" s="485">
        <f>'8. Routing factors'!N263*'7. Network costs'!$L$318</f>
        <v>0</v>
      </c>
      <c r="O480" s="485">
        <f>'8. Routing factors'!O263*'7. Network costs'!$L$319</f>
        <v>0</v>
      </c>
      <c r="P480" s="485">
        <f>'8. Routing factors'!P263*'7. Network costs'!$L$320</f>
        <v>0</v>
      </c>
      <c r="Q480" s="485">
        <f>'8. Routing factors'!Q263*'7. Network costs'!$L$321</f>
        <v>355797.05100980389</v>
      </c>
      <c r="R480" s="485">
        <f>'8. Routing factors'!R263*'7. Network costs'!$L$322</f>
        <v>3968.8901341780365</v>
      </c>
      <c r="S480" s="485">
        <f>'8. Routing factors'!S263*'7. Network costs'!$L$323</f>
        <v>3720.8345007919088</v>
      </c>
      <c r="T480" s="485">
        <f>'8. Routing factors'!T263*'7. Network costs'!$L$324</f>
        <v>0</v>
      </c>
      <c r="U480" s="485">
        <f>'8. Routing factors'!U263*'7. Network costs'!$L$325</f>
        <v>16667.475549242539</v>
      </c>
      <c r="V480" s="485">
        <f>'8. Routing factors'!V263*'7. Network costs'!$L$326</f>
        <v>0</v>
      </c>
      <c r="W480" s="485">
        <f>'8. Routing factors'!W263*'7. Network costs'!$L$327</f>
        <v>0</v>
      </c>
      <c r="X480" s="485">
        <f>'8. Routing factors'!X263*'7. Network costs'!$L$328</f>
        <v>0</v>
      </c>
      <c r="Y480" s="485">
        <f>'8. Routing factors'!Y263*'7. Network costs'!$L$329</f>
        <v>0</v>
      </c>
      <c r="Z480" s="485">
        <f>'8. Routing factors'!Z263*'7. Network costs'!$L$330</f>
        <v>0</v>
      </c>
      <c r="AA480" s="485">
        <f>'8. Routing factors'!AA263*'7. Network costs'!$L$331</f>
        <v>0</v>
      </c>
      <c r="AB480" s="485">
        <f>'8. Routing factors'!AB263*'7. Network costs'!$L$332</f>
        <v>13522.490156306252</v>
      </c>
      <c r="AC480" s="485">
        <f>'8. Routing factors'!AC263*'7. Network costs'!$L$333</f>
        <v>18927.440948340227</v>
      </c>
      <c r="AD480" s="485">
        <f>'8. Routing factors'!AD263*'7. Network costs'!$L$334</f>
        <v>0</v>
      </c>
      <c r="AE480" s="485">
        <f>'8. Routing factors'!AE263*'7. Network costs'!$L$335</f>
        <v>0</v>
      </c>
      <c r="AF480" s="485">
        <f>'8. Routing factors'!AF263*'7. Network costs'!$L$336</f>
        <v>0</v>
      </c>
      <c r="AG480" s="485">
        <f>'8. Routing factors'!AG263*'7. Network costs'!$L$337</f>
        <v>0</v>
      </c>
      <c r="AH480" s="485">
        <f>'8. Routing factors'!AH263*'7. Network costs'!$L$338</f>
        <v>0</v>
      </c>
      <c r="AI480" s="485">
        <f>'8. Routing factors'!AI263*'7. Network costs'!$L$339</f>
        <v>61117.617586628534</v>
      </c>
      <c r="AJ480" s="485">
        <f>'8. Routing factors'!AJ263*'7. Network costs'!$L$340</f>
        <v>142016.43102241817</v>
      </c>
      <c r="AK480" s="485">
        <f>'8. Routing factors'!AK263*'7. Network costs'!$L$341</f>
        <v>58137.37921737141</v>
      </c>
      <c r="AL480" s="485">
        <f>'8. Routing factors'!AL263*'7. Network costs'!$L$342</f>
        <v>16480.909841677581</v>
      </c>
      <c r="AM480" s="485">
        <f>'8. Routing factors'!AM263*'7. Network costs'!$L$343</f>
        <v>23117.393160476528</v>
      </c>
      <c r="AN480" s="485">
        <f>'8. Routing factors'!AN263*'7. Network costs'!$L$344</f>
        <v>39.768752469653975</v>
      </c>
      <c r="AO480" s="485">
        <f>'8. Routing factors'!AO263*'7. Network costs'!$L$345</f>
        <v>19.442501207386385</v>
      </c>
      <c r="AP480" s="485">
        <f>'8. Routing factors'!AP263*'7. Network costs'!$L$346</f>
        <v>0</v>
      </c>
      <c r="AQ480" s="485">
        <f>'8. Routing factors'!AQ263*'7. Network costs'!$L$347</f>
        <v>0</v>
      </c>
      <c r="AR480" s="485">
        <f>'8. Routing factors'!AR263*'7. Network costs'!$L$348</f>
        <v>97.212506036931927</v>
      </c>
      <c r="AS480" s="485">
        <f>'8. Routing factors'!AS263*'7. Network costs'!$L$349</f>
        <v>0</v>
      </c>
      <c r="AT480" s="485">
        <f>'8. Routing factors'!AT263*'7. Network costs'!$L$350</f>
        <v>108.86583823509945</v>
      </c>
      <c r="AU480" s="485">
        <f>'8. Routing factors'!AU263*'7. Network costs'!$L$351</f>
        <v>0</v>
      </c>
      <c r="AV480" s="485">
        <f>'8. Routing factors'!AV263*'7. Network costs'!$L$352</f>
        <v>0</v>
      </c>
      <c r="AW480" s="485">
        <f>'8. Routing factors'!AW263*'7. Network costs'!$L$353</f>
        <v>0</v>
      </c>
      <c r="AX480" s="485">
        <f>'8. Routing factors'!AX263*'7. Network costs'!$L$354</f>
        <v>0</v>
      </c>
      <c r="AY480" s="485">
        <f>'8. Routing factors'!AY263*'7. Network costs'!$L$355</f>
        <v>0</v>
      </c>
      <c r="AZ480" s="485">
        <f>'8. Routing factors'!AZ263*'7. Network costs'!$L$356</f>
        <v>0</v>
      </c>
      <c r="BA480" s="485">
        <f>'8. Routing factors'!BA263*'7. Network costs'!$L$357</f>
        <v>0</v>
      </c>
      <c r="BB480" s="485">
        <f>'8. Routing factors'!BB263*'7. Network costs'!$L$358</f>
        <v>0</v>
      </c>
      <c r="BC480" s="485">
        <f>'8. Routing factors'!BC263*'7. Network costs'!$L$359</f>
        <v>0</v>
      </c>
      <c r="BD480" s="485">
        <f>'8. Routing factors'!BD263*'7. Network costs'!$L$360</f>
        <v>0</v>
      </c>
      <c r="BE480" s="485">
        <f>'8. Routing factors'!BE263*'7. Network costs'!$L$361</f>
        <v>0</v>
      </c>
      <c r="BF480" s="485">
        <f>'8. Routing factors'!BF263*'7. Network costs'!$L$362</f>
        <v>0</v>
      </c>
      <c r="BG480" s="485">
        <f>'8. Routing factors'!BG263*'7. Network costs'!$L$363</f>
        <v>0</v>
      </c>
      <c r="BH480" s="245"/>
      <c r="BI480" s="351">
        <f t="shared" si="81"/>
        <v>1265537.7246844047</v>
      </c>
      <c r="BJ480" s="486">
        <f>'2. Traffic'!L216</f>
        <v>56.308120963200004</v>
      </c>
      <c r="BK480" s="487">
        <f t="shared" si="82"/>
        <v>2.2475225651935587E-2</v>
      </c>
    </row>
    <row r="481" spans="3:63">
      <c r="C481" s="256" t="str">
        <f t="shared" ref="C481:D481" si="91">C446</f>
        <v>S11</v>
      </c>
      <c r="D481" s="256" t="str">
        <f t="shared" si="91"/>
        <v>Повиквания към центъра за обслужване на клиенти (Help desk call)</v>
      </c>
      <c r="E481" s="485">
        <f>'8. Routing factors'!E264*'7. Network costs'!$L$309</f>
        <v>46916.869758528046</v>
      </c>
      <c r="F481" s="485">
        <f>'8. Routing factors'!F264*'7. Network costs'!$L$310</f>
        <v>27033.731765932196</v>
      </c>
      <c r="G481" s="485">
        <f>'8. Routing factors'!G264*'7. Network costs'!$L$311</f>
        <v>54627.751355917026</v>
      </c>
      <c r="H481" s="485">
        <f>'8. Routing factors'!H264*'7. Network costs'!$L$312</f>
        <v>13941.327243812608</v>
      </c>
      <c r="I481" s="485">
        <f>'8. Routing factors'!I264*'7. Network costs'!$L$313</f>
        <v>54524.719137240056</v>
      </c>
      <c r="J481" s="485">
        <f>'8. Routing factors'!J264*'7. Network costs'!$L$314</f>
        <v>3064.4094103048819</v>
      </c>
      <c r="K481" s="485">
        <f>'8. Routing factors'!K264*'7. Network costs'!$L$315</f>
        <v>1353.7819884691464</v>
      </c>
      <c r="L481" s="485">
        <f>'8. Routing factors'!L264*'7. Network costs'!$L$316</f>
        <v>283.55110632913278</v>
      </c>
      <c r="M481" s="485">
        <f>'8. Routing factors'!M264*'7. Network costs'!$L$317</f>
        <v>8506.5331898739842</v>
      </c>
      <c r="N481" s="485">
        <f>'8. Routing factors'!N264*'7. Network costs'!$L$318</f>
        <v>0</v>
      </c>
      <c r="O481" s="485">
        <f>'8. Routing factors'!O264*'7. Network costs'!$L$319</f>
        <v>0</v>
      </c>
      <c r="P481" s="485">
        <f>'8. Routing factors'!P264*'7. Network costs'!$L$320</f>
        <v>0</v>
      </c>
      <c r="Q481" s="485">
        <f>'8. Routing factors'!Q264*'7. Network costs'!$L$321</f>
        <v>0</v>
      </c>
      <c r="R481" s="485">
        <f>'8. Routing factors'!R264*'7. Network costs'!$L$322</f>
        <v>1512.2725670887085</v>
      </c>
      <c r="S481" s="485">
        <f>'8. Routing factors'!S264*'7. Network costs'!$L$323</f>
        <v>1417.7555316456642</v>
      </c>
      <c r="T481" s="485">
        <f>'8. Routing factors'!T264*'7. Network costs'!$L$324</f>
        <v>0</v>
      </c>
      <c r="U481" s="485">
        <f>'8. Routing factors'!U264*'7. Network costs'!$L$325</f>
        <v>6350.8349144467938</v>
      </c>
      <c r="V481" s="485">
        <f>'8. Routing factors'!V264*'7. Network costs'!$L$326</f>
        <v>0</v>
      </c>
      <c r="W481" s="485">
        <f>'8. Routing factors'!W264*'7. Network costs'!$L$327</f>
        <v>0</v>
      </c>
      <c r="X481" s="485">
        <f>'8. Routing factors'!X264*'7. Network costs'!$L$328</f>
        <v>0</v>
      </c>
      <c r="Y481" s="485">
        <f>'8. Routing factors'!Y264*'7. Network costs'!$L$329</f>
        <v>0</v>
      </c>
      <c r="Z481" s="485">
        <f>'8. Routing factors'!Z264*'7. Network costs'!$L$330</f>
        <v>0</v>
      </c>
      <c r="AA481" s="485">
        <f>'8. Routing factors'!AA264*'7. Network costs'!$L$331</f>
        <v>0</v>
      </c>
      <c r="AB481" s="485">
        <f>'8. Routing factors'!AB264*'7. Network costs'!$L$332</f>
        <v>5152.496091037352</v>
      </c>
      <c r="AC481" s="485">
        <f>'8. Routing factors'!AC264*'7. Network costs'!$L$333</f>
        <v>7211.953151556404</v>
      </c>
      <c r="AD481" s="485">
        <f>'8. Routing factors'!AD264*'7. Network costs'!$L$334</f>
        <v>0</v>
      </c>
      <c r="AE481" s="485">
        <f>'8. Routing factors'!AE264*'7. Network costs'!$L$335</f>
        <v>0</v>
      </c>
      <c r="AF481" s="485">
        <f>'8. Routing factors'!AF264*'7. Network costs'!$L$336</f>
        <v>0</v>
      </c>
      <c r="AG481" s="485">
        <f>'8. Routing factors'!AG264*'7. Network costs'!$L$337</f>
        <v>0</v>
      </c>
      <c r="AH481" s="485">
        <f>'8. Routing factors'!AH264*'7. Network costs'!$L$338</f>
        <v>0</v>
      </c>
      <c r="AI481" s="485">
        <f>'8. Routing factors'!AI264*'7. Network costs'!$L$339</f>
        <v>23287.743756408716</v>
      </c>
      <c r="AJ481" s="485">
        <f>'8. Routing factors'!AJ264*'7. Network costs'!$L$340</f>
        <v>54112.748262185771</v>
      </c>
      <c r="AK481" s="485">
        <f>'8. Routing factors'!AK264*'7. Network costs'!$L$341</f>
        <v>22152.178755402172</v>
      </c>
      <c r="AL481" s="485">
        <f>'8. Routing factors'!AL264*'7. Network costs'!$L$342</f>
        <v>6279.7474839633069</v>
      </c>
      <c r="AM481" s="485">
        <f>'8. Routing factors'!AM264*'7. Network costs'!$L$343</f>
        <v>8808.4573564123148</v>
      </c>
      <c r="AN481" s="485">
        <f>'8. Routing factors'!AN264*'7. Network costs'!$L$344</f>
        <v>15.153151474084421</v>
      </c>
      <c r="AO481" s="485">
        <f>'8. Routing factors'!AO264*'7. Network costs'!$L$345</f>
        <v>7.4082073873301608</v>
      </c>
      <c r="AP481" s="485">
        <f>'8. Routing factors'!AP264*'7. Network costs'!$L$346</f>
        <v>0</v>
      </c>
      <c r="AQ481" s="485">
        <f>'8. Routing factors'!AQ264*'7. Network costs'!$L$347</f>
        <v>0</v>
      </c>
      <c r="AR481" s="485">
        <f>'8. Routing factors'!AR264*'7. Network costs'!$L$348</f>
        <v>37.041036936650805</v>
      </c>
      <c r="AS481" s="485">
        <f>'8. Routing factors'!AS264*'7. Network costs'!$L$349</f>
        <v>0</v>
      </c>
      <c r="AT481" s="485">
        <f>'8. Routing factors'!AT264*'7. Network costs'!$L$350</f>
        <v>41.481324775989052</v>
      </c>
      <c r="AU481" s="485">
        <f>'8. Routing factors'!AU264*'7. Network costs'!$L$351</f>
        <v>0</v>
      </c>
      <c r="AV481" s="485">
        <f>'8. Routing factors'!AV264*'7. Network costs'!$L$352</f>
        <v>0</v>
      </c>
      <c r="AW481" s="485">
        <f>'8. Routing factors'!AW264*'7. Network costs'!$L$353</f>
        <v>0</v>
      </c>
      <c r="AX481" s="485">
        <f>'8. Routing factors'!AX264*'7. Network costs'!$L$354</f>
        <v>0</v>
      </c>
      <c r="AY481" s="485">
        <f>'8. Routing factors'!AY264*'7. Network costs'!$L$355</f>
        <v>0</v>
      </c>
      <c r="AZ481" s="485">
        <f>'8. Routing factors'!AZ264*'7. Network costs'!$L$356</f>
        <v>0</v>
      </c>
      <c r="BA481" s="485">
        <f>'8. Routing factors'!BA264*'7. Network costs'!$L$357</f>
        <v>0</v>
      </c>
      <c r="BB481" s="485">
        <f>'8. Routing factors'!BB264*'7. Network costs'!$L$358</f>
        <v>0</v>
      </c>
      <c r="BC481" s="485">
        <f>'8. Routing factors'!BC264*'7. Network costs'!$L$359</f>
        <v>0</v>
      </c>
      <c r="BD481" s="485">
        <f>'8. Routing factors'!BD264*'7. Network costs'!$L$360</f>
        <v>0</v>
      </c>
      <c r="BE481" s="485">
        <f>'8. Routing factors'!BE264*'7. Network costs'!$L$361</f>
        <v>0</v>
      </c>
      <c r="BF481" s="485">
        <f>'8. Routing factors'!BF264*'7. Network costs'!$L$362</f>
        <v>0</v>
      </c>
      <c r="BG481" s="485">
        <f>'8. Routing factors'!BG264*'7. Network costs'!$L$363</f>
        <v>0</v>
      </c>
      <c r="BH481" s="245"/>
      <c r="BI481" s="351">
        <f t="shared" si="81"/>
        <v>346639.94654712838</v>
      </c>
      <c r="BJ481" s="486">
        <f>'2. Traffic'!L217</f>
        <v>56.308120963200004</v>
      </c>
      <c r="BK481" s="487">
        <f t="shared" si="82"/>
        <v>6.1561270491280254E-3</v>
      </c>
    </row>
    <row r="482" spans="3:63">
      <c r="C482" s="256" t="str">
        <f t="shared" ref="C482:D482" si="92">C447</f>
        <v>S12</v>
      </c>
      <c r="D482" s="256" t="str">
        <f t="shared" si="92"/>
        <v>Видеоразговори (Video call)</v>
      </c>
      <c r="E482" s="485">
        <f>'8. Routing factors'!E265*'7. Network costs'!$L$309</f>
        <v>1524089.7897921323</v>
      </c>
      <c r="F482" s="485">
        <f>'8. Routing factors'!F265*'7. Network costs'!$L$310</f>
        <v>878188.05424347927</v>
      </c>
      <c r="G482" s="485">
        <f>'8. Routing factors'!G265*'7. Network costs'!$L$311</f>
        <v>1774577.0020328937</v>
      </c>
      <c r="H482" s="485">
        <f>'8. Routing factors'!H265*'7. Network costs'!$L$312</f>
        <v>452882.61168752582</v>
      </c>
      <c r="I482" s="485">
        <f>'8. Routing factors'!I265*'7. Network costs'!$L$313</f>
        <v>1771230.0107840446</v>
      </c>
      <c r="J482" s="485">
        <f>'8. Routing factors'!J265*'7. Network costs'!$L$314</f>
        <v>99547.031121778055</v>
      </c>
      <c r="K482" s="485">
        <f>'8. Routing factors'!K265*'7. Network costs'!$L$315</f>
        <v>65966.207363672453</v>
      </c>
      <c r="L482" s="485">
        <f>'8. Routing factors'!L265*'7. Network costs'!$L$316</f>
        <v>9211.12913680567</v>
      </c>
      <c r="M482" s="485">
        <f>'8. Routing factors'!M265*'7. Network costs'!$L$317</f>
        <v>276333.87410417013</v>
      </c>
      <c r="N482" s="485">
        <f>'8. Routing factors'!N265*'7. Network costs'!$L$318</f>
        <v>0</v>
      </c>
      <c r="O482" s="485">
        <f>'8. Routing factors'!O265*'7. Network costs'!$L$319</f>
        <v>0</v>
      </c>
      <c r="P482" s="485">
        <f>'8. Routing factors'!P265*'7. Network costs'!$L$320</f>
        <v>0</v>
      </c>
      <c r="Q482" s="485">
        <f>'8. Routing factors'!Q265*'7. Network costs'!$L$321</f>
        <v>0</v>
      </c>
      <c r="R482" s="485">
        <f>'8. Routing factors'!R265*'7. Network costs'!$L$322</f>
        <v>49126.022062963581</v>
      </c>
      <c r="S482" s="485">
        <f>'8. Routing factors'!S265*'7. Network costs'!$L$323</f>
        <v>46055.645684028357</v>
      </c>
      <c r="T482" s="485">
        <f>'8. Routing factors'!T265*'7. Network costs'!$L$324</f>
        <v>0</v>
      </c>
      <c r="U482" s="485">
        <f>'8. Routing factors'!U265*'7. Network costs'!$L$325</f>
        <v>206306.23269584944</v>
      </c>
      <c r="V482" s="485">
        <f>'8. Routing factors'!V265*'7. Network costs'!$L$326</f>
        <v>0</v>
      </c>
      <c r="W482" s="485">
        <f>'8. Routing factors'!W265*'7. Network costs'!$L$327</f>
        <v>361699.51174432167</v>
      </c>
      <c r="X482" s="485">
        <f>'8. Routing factors'!X265*'7. Network costs'!$L$328</f>
        <v>0</v>
      </c>
      <c r="Y482" s="485">
        <f>'8. Routing factors'!Y265*'7. Network costs'!$L$329</f>
        <v>0</v>
      </c>
      <c r="Z482" s="485">
        <f>'8. Routing factors'!Z265*'7. Network costs'!$L$330</f>
        <v>0</v>
      </c>
      <c r="AA482" s="485">
        <f>'8. Routing factors'!AA265*'7. Network costs'!$L$331</f>
        <v>0</v>
      </c>
      <c r="AB482" s="485">
        <f>'8. Routing factors'!AB265*'7. Network costs'!$L$332</f>
        <v>167378.31668461833</v>
      </c>
      <c r="AC482" s="485">
        <f>'8. Routing factors'!AC265*'7. Network costs'!$L$333</f>
        <v>234279.57191769721</v>
      </c>
      <c r="AD482" s="485">
        <f>'8. Routing factors'!AD265*'7. Network costs'!$L$334</f>
        <v>0</v>
      </c>
      <c r="AE482" s="485">
        <f>'8. Routing factors'!AE265*'7. Network costs'!$L$335</f>
        <v>0</v>
      </c>
      <c r="AF482" s="485">
        <f>'8. Routing factors'!AF265*'7. Network costs'!$L$336</f>
        <v>0</v>
      </c>
      <c r="AG482" s="485">
        <f>'8. Routing factors'!AG265*'7. Network costs'!$L$337</f>
        <v>0</v>
      </c>
      <c r="AH482" s="485">
        <f>'8. Routing factors'!AH265*'7. Network costs'!$L$338</f>
        <v>0</v>
      </c>
      <c r="AI482" s="485">
        <f>'8. Routing factors'!AI265*'7. Network costs'!$L$339</f>
        <v>756500.01095792477</v>
      </c>
      <c r="AJ482" s="485">
        <f>'8. Routing factors'!AJ265*'7. Network costs'!$L$340</f>
        <v>1757847.1783914841</v>
      </c>
      <c r="AK482" s="485">
        <f>'8. Routing factors'!AK265*'7. Network costs'!$L$341</f>
        <v>719611.29624641582</v>
      </c>
      <c r="AL482" s="485">
        <f>'8. Routing factors'!AL265*'7. Network costs'!$L$342</f>
        <v>203996.96467477162</v>
      </c>
      <c r="AM482" s="485">
        <f>'8. Routing factors'!AM265*'7. Network costs'!$L$343</f>
        <v>286141.85025178868</v>
      </c>
      <c r="AN482" s="485">
        <f>'8. Routing factors'!AN265*'7. Network costs'!$L$344</f>
        <v>492.24859978276248</v>
      </c>
      <c r="AO482" s="485">
        <f>'8. Routing factors'!AO265*'7. Network costs'!$L$345</f>
        <v>240.65487100490608</v>
      </c>
      <c r="AP482" s="485">
        <f>'8. Routing factors'!AP265*'7. Network costs'!$L$346</f>
        <v>0</v>
      </c>
      <c r="AQ482" s="485">
        <f>'8. Routing factors'!AQ265*'7. Network costs'!$L$347</f>
        <v>0</v>
      </c>
      <c r="AR482" s="485">
        <f>'8. Routing factors'!AR265*'7. Network costs'!$L$348</f>
        <v>1203.2743550245305</v>
      </c>
      <c r="AS482" s="485">
        <f>'8. Routing factors'!AS265*'7. Network costs'!$L$349</f>
        <v>0</v>
      </c>
      <c r="AT482" s="485">
        <f>'8. Routing factors'!AT265*'7. Network costs'!$L$350</f>
        <v>1347.5166583688085</v>
      </c>
      <c r="AU482" s="485">
        <f>'8. Routing factors'!AU265*'7. Network costs'!$L$351</f>
        <v>0</v>
      </c>
      <c r="AV482" s="485">
        <f>'8. Routing factors'!AV265*'7. Network costs'!$L$352</f>
        <v>9449.9542942629414</v>
      </c>
      <c r="AW482" s="485">
        <f>'8. Routing factors'!AW265*'7. Network costs'!$L$353</f>
        <v>0</v>
      </c>
      <c r="AX482" s="485">
        <f>'8. Routing factors'!AX265*'7. Network costs'!$L$354</f>
        <v>0</v>
      </c>
      <c r="AY482" s="485">
        <f>'8. Routing factors'!AY265*'7. Network costs'!$L$355</f>
        <v>0</v>
      </c>
      <c r="AZ482" s="485">
        <f>'8. Routing factors'!AZ265*'7. Network costs'!$L$356</f>
        <v>0</v>
      </c>
      <c r="BA482" s="485">
        <f>'8. Routing factors'!BA265*'7. Network costs'!$L$357</f>
        <v>0</v>
      </c>
      <c r="BB482" s="485">
        <f>'8. Routing factors'!BB265*'7. Network costs'!$L$358</f>
        <v>0</v>
      </c>
      <c r="BC482" s="485">
        <f>'8. Routing factors'!BC265*'7. Network costs'!$L$359</f>
        <v>0</v>
      </c>
      <c r="BD482" s="485">
        <f>'8. Routing factors'!BD265*'7. Network costs'!$L$360</f>
        <v>0</v>
      </c>
      <c r="BE482" s="485">
        <f>'8. Routing factors'!BE265*'7. Network costs'!$L$361</f>
        <v>0</v>
      </c>
      <c r="BF482" s="485">
        <f>'8. Routing factors'!BF265*'7. Network costs'!$L$362</f>
        <v>0</v>
      </c>
      <c r="BG482" s="485">
        <f>'8. Routing factors'!BG265*'7. Network costs'!$L$363</f>
        <v>0</v>
      </c>
      <c r="BH482" s="245"/>
      <c r="BI482" s="351">
        <f t="shared" si="81"/>
        <v>11653701.960356809</v>
      </c>
      <c r="BJ482" s="486">
        <f>'2. Traffic'!L218</f>
        <v>56.308120963200004</v>
      </c>
      <c r="BK482" s="487">
        <f t="shared" si="82"/>
        <v>0.20696307674647943</v>
      </c>
    </row>
    <row r="483" spans="3:63">
      <c r="C483" s="256" t="str">
        <f t="shared" ref="C483:D483" si="93">C448</f>
        <v>S13</v>
      </c>
      <c r="D483" s="256" t="str">
        <f t="shared" si="93"/>
        <v>MMS в мрежата (MMS on net)</v>
      </c>
      <c r="E483" s="485">
        <f>'8. Routing factors'!E266*'7. Network costs'!$L$309</f>
        <v>9836.2555236404914</v>
      </c>
      <c r="F483" s="485">
        <f>'8. Routing factors'!F266*'7. Network costs'!$L$310</f>
        <v>5667.6989487119727</v>
      </c>
      <c r="G483" s="485">
        <f>'8. Routing factors'!G266*'7. Network costs'!$L$311</f>
        <v>11452.863837341314</v>
      </c>
      <c r="H483" s="485">
        <f>'8. Routing factors'!H266*'7. Network costs'!$L$312</f>
        <v>2922.8390089666054</v>
      </c>
      <c r="I483" s="485">
        <f>'8. Routing factors'!I266*'7. Network costs'!$L$313</f>
        <v>11431.262838909615</v>
      </c>
      <c r="J483" s="485">
        <f>'8. Routing factors'!J266*'7. Network costs'!$L$314</f>
        <v>642.46217072758463</v>
      </c>
      <c r="K483" s="485">
        <f>'8. Routing factors'!K266*'7. Network costs'!$L$315</f>
        <v>283.82425405659512</v>
      </c>
      <c r="L483" s="485">
        <f>'8. Routing factors'!L266*'7. Network costs'!$L$316</f>
        <v>29.723648979771664</v>
      </c>
      <c r="M483" s="485">
        <f>'8. Routing factors'!M266*'7. Network costs'!$L$317</f>
        <v>891.70946939315013</v>
      </c>
      <c r="N483" s="485">
        <f>'8. Routing factors'!N266*'7. Network costs'!$L$318</f>
        <v>0</v>
      </c>
      <c r="O483" s="485">
        <f>'8. Routing factors'!O266*'7. Network costs'!$L$319</f>
        <v>0</v>
      </c>
      <c r="P483" s="485">
        <f>'8. Routing factors'!P266*'7. Network costs'!$L$320</f>
        <v>880844.51067789551</v>
      </c>
      <c r="Q483" s="485">
        <f>'8. Routing factors'!Q266*'7. Network costs'!$L$321</f>
        <v>0</v>
      </c>
      <c r="R483" s="485">
        <f>'8. Routing factors'!R266*'7. Network costs'!$L$322</f>
        <v>158.52612789211557</v>
      </c>
      <c r="S483" s="485">
        <f>'8. Routing factors'!S266*'7. Network costs'!$L$323</f>
        <v>148.61824489885834</v>
      </c>
      <c r="T483" s="485">
        <f>'8. Routing factors'!T266*'7. Network costs'!$L$324</f>
        <v>8601.8241358288378</v>
      </c>
      <c r="U483" s="485">
        <f>'8. Routing factors'!U266*'7. Network costs'!$L$325</f>
        <v>665.73532429240265</v>
      </c>
      <c r="V483" s="485">
        <f>'8. Routing factors'!V266*'7. Network costs'!$L$326</f>
        <v>0</v>
      </c>
      <c r="W483" s="485">
        <f>'8. Routing factors'!W266*'7. Network costs'!$L$327</f>
        <v>0</v>
      </c>
      <c r="X483" s="485">
        <f>'8. Routing factors'!X266*'7. Network costs'!$L$328</f>
        <v>0</v>
      </c>
      <c r="Y483" s="485">
        <f>'8. Routing factors'!Y266*'7. Network costs'!$L$329</f>
        <v>0</v>
      </c>
      <c r="Z483" s="485">
        <f>'8. Routing factors'!Z266*'7. Network costs'!$L$330</f>
        <v>0</v>
      </c>
      <c r="AA483" s="485">
        <f>'8. Routing factors'!AA266*'7. Network costs'!$L$331</f>
        <v>0</v>
      </c>
      <c r="AB483" s="485">
        <f>'8. Routing factors'!AB266*'7. Network costs'!$L$332</f>
        <v>1080.2354973136266</v>
      </c>
      <c r="AC483" s="485">
        <f>'8. Routing factors'!AC266*'7. Network costs'!$L$333</f>
        <v>1512.0065423874248</v>
      </c>
      <c r="AD483" s="485">
        <f>'8. Routing factors'!AD266*'7. Network costs'!$L$334</f>
        <v>0</v>
      </c>
      <c r="AE483" s="485">
        <f>'8. Routing factors'!AE266*'7. Network costs'!$L$335</f>
        <v>0</v>
      </c>
      <c r="AF483" s="485">
        <f>'8. Routing factors'!AF266*'7. Network costs'!$L$336</f>
        <v>0</v>
      </c>
      <c r="AG483" s="485">
        <f>'8. Routing factors'!AG266*'7. Network costs'!$L$337</f>
        <v>0</v>
      </c>
      <c r="AH483" s="485">
        <f>'8. Routing factors'!AH266*'7. Network costs'!$L$338</f>
        <v>0</v>
      </c>
      <c r="AI483" s="485">
        <f>'8. Routing factors'!AI266*'7. Network costs'!$L$339</f>
        <v>4882.3418812049531</v>
      </c>
      <c r="AJ483" s="485">
        <f>'8. Routing factors'!AJ266*'7. Network costs'!$L$340</f>
        <v>11344.891970260705</v>
      </c>
      <c r="AK483" s="485">
        <f>'8. Routing factors'!AK266*'7. Network costs'!$L$341</f>
        <v>4644.2674407938239</v>
      </c>
      <c r="AL483" s="485">
        <f>'8. Routing factors'!AL266*'7. Network costs'!$L$342</f>
        <v>1316.5669660852386</v>
      </c>
      <c r="AM483" s="485">
        <f>'8. Routing factors'!AM266*'7. Network costs'!$L$343</f>
        <v>1846.7182012076469</v>
      </c>
      <c r="AN483" s="485">
        <f>'8. Routing factors'!AN266*'7. Network costs'!$L$344</f>
        <v>1.5884507071193852</v>
      </c>
      <c r="AO483" s="485">
        <f>'8. Routing factors'!AO266*'7. Network costs'!$L$345</f>
        <v>0.77657590125836595</v>
      </c>
      <c r="AP483" s="485">
        <f>'8. Routing factors'!AP266*'7. Network costs'!$L$346</f>
        <v>0</v>
      </c>
      <c r="AQ483" s="485">
        <f>'8. Routing factors'!AQ266*'7. Network costs'!$L$347</f>
        <v>6276.3854545617314</v>
      </c>
      <c r="AR483" s="485">
        <f>'8. Routing factors'!AR266*'7. Network costs'!$L$348</f>
        <v>3.8828795062918298</v>
      </c>
      <c r="AS483" s="485">
        <f>'8. Routing factors'!AS266*'7. Network costs'!$L$349</f>
        <v>15.322898432796288</v>
      </c>
      <c r="AT483" s="485">
        <f>'8. Routing factors'!AT266*'7. Network costs'!$L$350</f>
        <v>4.34833900956896</v>
      </c>
      <c r="AU483" s="485">
        <f>'8. Routing factors'!AU266*'7. Network costs'!$L$351</f>
        <v>0</v>
      </c>
      <c r="AV483" s="485">
        <f>'8. Routing factors'!AV266*'7. Network costs'!$L$352</f>
        <v>0</v>
      </c>
      <c r="AW483" s="485">
        <f>'8. Routing factors'!AW266*'7. Network costs'!$L$353</f>
        <v>0</v>
      </c>
      <c r="AX483" s="485">
        <f>'8. Routing factors'!AX266*'7. Network costs'!$L$354</f>
        <v>0</v>
      </c>
      <c r="AY483" s="485">
        <f>'8. Routing factors'!AY266*'7. Network costs'!$L$355</f>
        <v>0</v>
      </c>
      <c r="AZ483" s="485">
        <f>'8. Routing factors'!AZ266*'7. Network costs'!$L$356</f>
        <v>0</v>
      </c>
      <c r="BA483" s="485">
        <f>'8. Routing factors'!BA266*'7. Network costs'!$L$357</f>
        <v>0</v>
      </c>
      <c r="BB483" s="485">
        <f>'8. Routing factors'!BB266*'7. Network costs'!$L$358</f>
        <v>0</v>
      </c>
      <c r="BC483" s="485">
        <f>'8. Routing factors'!BC266*'7. Network costs'!$L$359</f>
        <v>0</v>
      </c>
      <c r="BD483" s="485">
        <f>'8. Routing factors'!BD266*'7. Network costs'!$L$360</f>
        <v>0</v>
      </c>
      <c r="BE483" s="485">
        <f>'8. Routing factors'!BE266*'7. Network costs'!$L$361</f>
        <v>0</v>
      </c>
      <c r="BF483" s="485">
        <f>'8. Routing factors'!BF266*'7. Network costs'!$L$362</f>
        <v>0</v>
      </c>
      <c r="BG483" s="485">
        <f>'8. Routing factors'!BG266*'7. Network costs'!$L$363</f>
        <v>0</v>
      </c>
      <c r="BH483" s="245"/>
      <c r="BI483" s="351">
        <f t="shared" si="81"/>
        <v>966507.18730890716</v>
      </c>
      <c r="BJ483" s="486">
        <f>'2. Traffic'!L219</f>
        <v>11.261624192640001</v>
      </c>
      <c r="BK483" s="487">
        <f t="shared" si="82"/>
        <v>8.5823072300757905E-2</v>
      </c>
    </row>
    <row r="484" spans="3:63">
      <c r="C484" s="256" t="str">
        <f t="shared" ref="C484:D484" si="94">C449</f>
        <v>S14</v>
      </c>
      <c r="D484" s="256" t="str">
        <f t="shared" si="94"/>
        <v>Изходящи MMS към други мрежи (MMS outgoing to other network)</v>
      </c>
      <c r="E484" s="485">
        <f>'8. Routing factors'!E267*'7. Network costs'!$L$309</f>
        <v>4918.1277618202457</v>
      </c>
      <c r="F484" s="485">
        <f>'8. Routing factors'!F267*'7. Network costs'!$L$310</f>
        <v>2833.8494743559863</v>
      </c>
      <c r="G484" s="485">
        <f>'8. Routing factors'!G267*'7. Network costs'!$L$311</f>
        <v>5726.4319186706571</v>
      </c>
      <c r="H484" s="485">
        <f>'8. Routing factors'!H267*'7. Network costs'!$L$312</f>
        <v>1461.4195044833027</v>
      </c>
      <c r="I484" s="485">
        <f>'8. Routing factors'!I267*'7. Network costs'!$L$313</f>
        <v>5715.6314194548077</v>
      </c>
      <c r="J484" s="485">
        <f>'8. Routing factors'!J267*'7. Network costs'!$L$314</f>
        <v>321.23108536379232</v>
      </c>
      <c r="K484" s="485">
        <f>'8. Routing factors'!K267*'7. Network costs'!$L$315</f>
        <v>212.86819054244634</v>
      </c>
      <c r="L484" s="485">
        <f>'8. Routing factors'!L267*'7. Network costs'!$L$316</f>
        <v>29.723648979771664</v>
      </c>
      <c r="M484" s="485">
        <f>'8. Routing factors'!M267*'7. Network costs'!$L$317</f>
        <v>891.70946939315013</v>
      </c>
      <c r="N484" s="485">
        <f>'8. Routing factors'!N267*'7. Network costs'!$L$318</f>
        <v>0</v>
      </c>
      <c r="O484" s="485">
        <f>'8. Routing factors'!O267*'7. Network costs'!$L$319</f>
        <v>0</v>
      </c>
      <c r="P484" s="485">
        <f>'8. Routing factors'!P267*'7. Network costs'!$L$320</f>
        <v>880844.51067789551</v>
      </c>
      <c r="Q484" s="485">
        <f>'8. Routing factors'!Q267*'7. Network costs'!$L$321</f>
        <v>0</v>
      </c>
      <c r="R484" s="485">
        <f>'8. Routing factors'!R267*'7. Network costs'!$L$322</f>
        <v>158.52612789211557</v>
      </c>
      <c r="S484" s="485">
        <f>'8. Routing factors'!S267*'7. Network costs'!$L$323</f>
        <v>148.61824489885834</v>
      </c>
      <c r="T484" s="485">
        <f>'8. Routing factors'!T267*'7. Network costs'!$L$324</f>
        <v>8601.8241358288378</v>
      </c>
      <c r="U484" s="485">
        <f>'8. Routing factors'!U267*'7. Network costs'!$L$325</f>
        <v>665.73532429240265</v>
      </c>
      <c r="V484" s="485">
        <f>'8. Routing factors'!V267*'7. Network costs'!$L$326</f>
        <v>0</v>
      </c>
      <c r="W484" s="485">
        <f>'8. Routing factors'!W267*'7. Network costs'!$L$327</f>
        <v>1167.1782214282764</v>
      </c>
      <c r="X484" s="485">
        <f>'8. Routing factors'!X267*'7. Network costs'!$L$328</f>
        <v>0</v>
      </c>
      <c r="Y484" s="485">
        <f>'8. Routing factors'!Y267*'7. Network costs'!$L$329</f>
        <v>0</v>
      </c>
      <c r="Z484" s="485">
        <f>'8. Routing factors'!Z267*'7. Network costs'!$L$330</f>
        <v>0</v>
      </c>
      <c r="AA484" s="485">
        <f>'8. Routing factors'!AA267*'7. Network costs'!$L$331</f>
        <v>0</v>
      </c>
      <c r="AB484" s="485">
        <f>'8. Routing factors'!AB267*'7. Network costs'!$L$332</f>
        <v>540.11774865681332</v>
      </c>
      <c r="AC484" s="485">
        <f>'8. Routing factors'!AC267*'7. Network costs'!$L$333</f>
        <v>756.00327119371241</v>
      </c>
      <c r="AD484" s="485">
        <f>'8. Routing factors'!AD267*'7. Network costs'!$L$334</f>
        <v>0</v>
      </c>
      <c r="AE484" s="485">
        <f>'8. Routing factors'!AE267*'7. Network costs'!$L$335</f>
        <v>0</v>
      </c>
      <c r="AF484" s="485">
        <f>'8. Routing factors'!AF267*'7. Network costs'!$L$336</f>
        <v>0</v>
      </c>
      <c r="AG484" s="485">
        <f>'8. Routing factors'!AG267*'7. Network costs'!$L$337</f>
        <v>0</v>
      </c>
      <c r="AH484" s="485">
        <f>'8. Routing factors'!AH267*'7. Network costs'!$L$338</f>
        <v>0</v>
      </c>
      <c r="AI484" s="485">
        <f>'8. Routing factors'!AI267*'7. Network costs'!$L$339</f>
        <v>2441.1709406024765</v>
      </c>
      <c r="AJ484" s="485">
        <f>'8. Routing factors'!AJ267*'7. Network costs'!$L$340</f>
        <v>5672.4459851303527</v>
      </c>
      <c r="AK484" s="485">
        <f>'8. Routing factors'!AK267*'7. Network costs'!$L$341</f>
        <v>2322.1337203969119</v>
      </c>
      <c r="AL484" s="485">
        <f>'8. Routing factors'!AL267*'7. Network costs'!$L$342</f>
        <v>658.28348304261931</v>
      </c>
      <c r="AM484" s="485">
        <f>'8. Routing factors'!AM267*'7. Network costs'!$L$343</f>
        <v>923.35910060382344</v>
      </c>
      <c r="AN484" s="485">
        <f>'8. Routing factors'!AN267*'7. Network costs'!$L$344</f>
        <v>1.5884507071193852</v>
      </c>
      <c r="AO484" s="485">
        <f>'8. Routing factors'!AO267*'7. Network costs'!$L$345</f>
        <v>0.77657590125836595</v>
      </c>
      <c r="AP484" s="485">
        <f>'8. Routing factors'!AP267*'7. Network costs'!$L$346</f>
        <v>0</v>
      </c>
      <c r="AQ484" s="485">
        <f>'8. Routing factors'!AQ267*'7. Network costs'!$L$347</f>
        <v>6276.3854545617314</v>
      </c>
      <c r="AR484" s="485">
        <f>'8. Routing factors'!AR267*'7. Network costs'!$L$348</f>
        <v>3.8828795062918298</v>
      </c>
      <c r="AS484" s="485">
        <f>'8. Routing factors'!AS267*'7. Network costs'!$L$349</f>
        <v>15.322898432796288</v>
      </c>
      <c r="AT484" s="485">
        <f>'8. Routing factors'!AT267*'7. Network costs'!$L$350</f>
        <v>4.34833900956896</v>
      </c>
      <c r="AU484" s="485">
        <f>'8. Routing factors'!AU267*'7. Network costs'!$L$351</f>
        <v>0</v>
      </c>
      <c r="AV484" s="485">
        <f>'8. Routing factors'!AV267*'7. Network costs'!$L$352</f>
        <v>30.494320527457777</v>
      </c>
      <c r="AW484" s="485">
        <f>'8. Routing factors'!AW267*'7. Network costs'!$L$353</f>
        <v>0</v>
      </c>
      <c r="AX484" s="485">
        <f>'8. Routing factors'!AX267*'7. Network costs'!$L$354</f>
        <v>0</v>
      </c>
      <c r="AY484" s="485">
        <f>'8. Routing factors'!AY267*'7. Network costs'!$L$355</f>
        <v>0</v>
      </c>
      <c r="AZ484" s="485">
        <f>'8. Routing factors'!AZ267*'7. Network costs'!$L$356</f>
        <v>0</v>
      </c>
      <c r="BA484" s="485">
        <f>'8. Routing factors'!BA267*'7. Network costs'!$L$357</f>
        <v>0</v>
      </c>
      <c r="BB484" s="485">
        <f>'8. Routing factors'!BB267*'7. Network costs'!$L$358</f>
        <v>0</v>
      </c>
      <c r="BC484" s="485">
        <f>'8. Routing factors'!BC267*'7. Network costs'!$L$359</f>
        <v>0</v>
      </c>
      <c r="BD484" s="485">
        <f>'8. Routing factors'!BD267*'7. Network costs'!$L$360</f>
        <v>0</v>
      </c>
      <c r="BE484" s="485">
        <f>'8. Routing factors'!BE267*'7. Network costs'!$L$361</f>
        <v>0</v>
      </c>
      <c r="BF484" s="485">
        <f>'8. Routing factors'!BF267*'7. Network costs'!$L$362</f>
        <v>0</v>
      </c>
      <c r="BG484" s="485">
        <f>'8. Routing factors'!BG267*'7. Network costs'!$L$363</f>
        <v>0</v>
      </c>
      <c r="BH484" s="245"/>
      <c r="BI484" s="351">
        <f t="shared" si="81"/>
        <v>933343.69837357313</v>
      </c>
      <c r="BJ484" s="486">
        <f>'2. Traffic'!L220</f>
        <v>11.261624192640001</v>
      </c>
      <c r="BK484" s="487">
        <f t="shared" si="82"/>
        <v>8.2878249389955402E-2</v>
      </c>
    </row>
    <row r="485" spans="3:63">
      <c r="C485" s="256" t="str">
        <f t="shared" ref="C485:D485" si="95">C450</f>
        <v>S15</v>
      </c>
      <c r="D485" s="256" t="str">
        <f t="shared" si="95"/>
        <v>Входящи MMS от други мрежи (MMS incoming from other network)</v>
      </c>
      <c r="E485" s="485">
        <f>'8. Routing factors'!E268*'7. Network costs'!$L$309</f>
        <v>4918.1277618202457</v>
      </c>
      <c r="F485" s="485">
        <f>'8. Routing factors'!F268*'7. Network costs'!$L$310</f>
        <v>2833.8494743559863</v>
      </c>
      <c r="G485" s="485">
        <f>'8. Routing factors'!G268*'7. Network costs'!$L$311</f>
        <v>5726.4319186706571</v>
      </c>
      <c r="H485" s="485">
        <f>'8. Routing factors'!H268*'7. Network costs'!$L$312</f>
        <v>1461.4195044833027</v>
      </c>
      <c r="I485" s="485">
        <f>'8. Routing factors'!I268*'7. Network costs'!$L$313</f>
        <v>5715.6314194548077</v>
      </c>
      <c r="J485" s="485">
        <f>'8. Routing factors'!J268*'7. Network costs'!$L$314</f>
        <v>321.23108536379232</v>
      </c>
      <c r="K485" s="485">
        <f>'8. Routing factors'!K268*'7. Network costs'!$L$315</f>
        <v>212.86819054244634</v>
      </c>
      <c r="L485" s="485">
        <f>'8. Routing factors'!L268*'7. Network costs'!$L$316</f>
        <v>29.723648979771664</v>
      </c>
      <c r="M485" s="485">
        <f>'8. Routing factors'!M268*'7. Network costs'!$L$317</f>
        <v>891.70946939315013</v>
      </c>
      <c r="N485" s="485">
        <f>'8. Routing factors'!N268*'7. Network costs'!$L$318</f>
        <v>0</v>
      </c>
      <c r="O485" s="485">
        <f>'8. Routing factors'!O268*'7. Network costs'!$L$319</f>
        <v>0</v>
      </c>
      <c r="P485" s="485">
        <f>'8. Routing factors'!P268*'7. Network costs'!$L$320</f>
        <v>880844.51067789551</v>
      </c>
      <c r="Q485" s="485">
        <f>'8. Routing factors'!Q268*'7. Network costs'!$L$321</f>
        <v>0</v>
      </c>
      <c r="R485" s="485">
        <f>'8. Routing factors'!R268*'7. Network costs'!$L$322</f>
        <v>158.52612789211557</v>
      </c>
      <c r="S485" s="485">
        <f>'8. Routing factors'!S268*'7. Network costs'!$L$323</f>
        <v>148.61824489885834</v>
      </c>
      <c r="T485" s="485">
        <f>'8. Routing factors'!T268*'7. Network costs'!$L$324</f>
        <v>8601.8241358288378</v>
      </c>
      <c r="U485" s="485">
        <f>'8. Routing factors'!U268*'7. Network costs'!$L$325</f>
        <v>0</v>
      </c>
      <c r="V485" s="485">
        <f>'8. Routing factors'!V268*'7. Network costs'!$L$326</f>
        <v>1777.1479781057199</v>
      </c>
      <c r="W485" s="485">
        <f>'8. Routing factors'!W268*'7. Network costs'!$L$327</f>
        <v>1167.1782214282764</v>
      </c>
      <c r="X485" s="485">
        <f>'8. Routing factors'!X268*'7. Network costs'!$L$328</f>
        <v>0</v>
      </c>
      <c r="Y485" s="485">
        <f>'8. Routing factors'!Y268*'7. Network costs'!$L$329</f>
        <v>0</v>
      </c>
      <c r="Z485" s="485">
        <f>'8. Routing factors'!Z268*'7. Network costs'!$L$330</f>
        <v>0</v>
      </c>
      <c r="AA485" s="485">
        <f>'8. Routing factors'!AA268*'7. Network costs'!$L$331</f>
        <v>0</v>
      </c>
      <c r="AB485" s="485">
        <f>'8. Routing factors'!AB268*'7. Network costs'!$L$332</f>
        <v>540.11774865681332</v>
      </c>
      <c r="AC485" s="485">
        <f>'8. Routing factors'!AC268*'7. Network costs'!$L$333</f>
        <v>756.00327119371241</v>
      </c>
      <c r="AD485" s="485">
        <f>'8. Routing factors'!AD268*'7. Network costs'!$L$334</f>
        <v>0</v>
      </c>
      <c r="AE485" s="485">
        <f>'8. Routing factors'!AE268*'7. Network costs'!$L$335</f>
        <v>0</v>
      </c>
      <c r="AF485" s="485">
        <f>'8. Routing factors'!AF268*'7. Network costs'!$L$336</f>
        <v>0</v>
      </c>
      <c r="AG485" s="485">
        <f>'8. Routing factors'!AG268*'7. Network costs'!$L$337</f>
        <v>0</v>
      </c>
      <c r="AH485" s="485">
        <f>'8. Routing factors'!AH268*'7. Network costs'!$L$338</f>
        <v>0</v>
      </c>
      <c r="AI485" s="485">
        <f>'8. Routing factors'!AI268*'7. Network costs'!$L$339</f>
        <v>2441.1709406024765</v>
      </c>
      <c r="AJ485" s="485">
        <f>'8. Routing factors'!AJ268*'7. Network costs'!$L$340</f>
        <v>5672.4459851303527</v>
      </c>
      <c r="AK485" s="485">
        <f>'8. Routing factors'!AK268*'7. Network costs'!$L$341</f>
        <v>2322.1337203969119</v>
      </c>
      <c r="AL485" s="485">
        <f>'8. Routing factors'!AL268*'7. Network costs'!$L$342</f>
        <v>658.28348304261931</v>
      </c>
      <c r="AM485" s="485">
        <f>'8. Routing factors'!AM268*'7. Network costs'!$L$343</f>
        <v>923.35910060382344</v>
      </c>
      <c r="AN485" s="485">
        <f>'8. Routing factors'!AN268*'7. Network costs'!$L$344</f>
        <v>1.5884507071193852</v>
      </c>
      <c r="AO485" s="485">
        <f>'8. Routing factors'!AO268*'7. Network costs'!$L$345</f>
        <v>0.77657590125836595</v>
      </c>
      <c r="AP485" s="485">
        <f>'8. Routing factors'!AP268*'7. Network costs'!$L$346</f>
        <v>0</v>
      </c>
      <c r="AQ485" s="485">
        <f>'8. Routing factors'!AQ268*'7. Network costs'!$L$347</f>
        <v>6276.3854545617314</v>
      </c>
      <c r="AR485" s="485">
        <f>'8. Routing factors'!AR268*'7. Network costs'!$L$348</f>
        <v>3.8828795062918298</v>
      </c>
      <c r="AS485" s="485">
        <f>'8. Routing factors'!AS268*'7. Network costs'!$L$349</f>
        <v>15.322898432796288</v>
      </c>
      <c r="AT485" s="485">
        <f>'8. Routing factors'!AT268*'7. Network costs'!$L$350</f>
        <v>0</v>
      </c>
      <c r="AU485" s="485">
        <f>'8. Routing factors'!AU268*'7. Network costs'!$L$351</f>
        <v>3.1657306099922198</v>
      </c>
      <c r="AV485" s="485">
        <f>'8. Routing factors'!AV268*'7. Network costs'!$L$352</f>
        <v>30.494320527457777</v>
      </c>
      <c r="AW485" s="485">
        <f>'8. Routing factors'!AW268*'7. Network costs'!$L$353</f>
        <v>0</v>
      </c>
      <c r="AX485" s="485">
        <f>'8. Routing factors'!AX268*'7. Network costs'!$L$354</f>
        <v>0</v>
      </c>
      <c r="AY485" s="485">
        <f>'8. Routing factors'!AY268*'7. Network costs'!$L$355</f>
        <v>0</v>
      </c>
      <c r="AZ485" s="485">
        <f>'8. Routing factors'!AZ268*'7. Network costs'!$L$356</f>
        <v>0</v>
      </c>
      <c r="BA485" s="485">
        <f>'8. Routing factors'!BA268*'7. Network costs'!$L$357</f>
        <v>0</v>
      </c>
      <c r="BB485" s="485">
        <f>'8. Routing factors'!BB268*'7. Network costs'!$L$358</f>
        <v>0</v>
      </c>
      <c r="BC485" s="485">
        <f>'8. Routing factors'!BC268*'7. Network costs'!$L$359</f>
        <v>0</v>
      </c>
      <c r="BD485" s="485">
        <f>'8. Routing factors'!BD268*'7. Network costs'!$L$360</f>
        <v>0</v>
      </c>
      <c r="BE485" s="485">
        <f>'8. Routing factors'!BE268*'7. Network costs'!$L$361</f>
        <v>0</v>
      </c>
      <c r="BF485" s="485">
        <f>'8. Routing factors'!BF268*'7. Network costs'!$L$362</f>
        <v>0</v>
      </c>
      <c r="BG485" s="485">
        <f>'8. Routing factors'!BG268*'7. Network costs'!$L$363</f>
        <v>0</v>
      </c>
      <c r="BH485" s="245"/>
      <c r="BI485" s="351">
        <f t="shared" si="81"/>
        <v>934453.92841898685</v>
      </c>
      <c r="BJ485" s="486">
        <f>'2. Traffic'!L221</f>
        <v>11.261624192640001</v>
      </c>
      <c r="BK485" s="487">
        <f t="shared" si="82"/>
        <v>8.2976834640752464E-2</v>
      </c>
    </row>
    <row r="486" spans="3:63">
      <c r="C486" s="256" t="str">
        <f t="shared" ref="C486:D486" si="96">C451</f>
        <v>S16</v>
      </c>
      <c r="D486" s="256" t="str">
        <f t="shared" si="96"/>
        <v>SMS в мрежата (SMS on net)</v>
      </c>
      <c r="E486" s="485">
        <f>'8. Routing factors'!E269*'7. Network costs'!$L$309</f>
        <v>532.23671729059151</v>
      </c>
      <c r="F486" s="485">
        <f>'8. Routing factors'!F269*'7. Network costs'!$L$310</f>
        <v>306.67742168793723</v>
      </c>
      <c r="G486" s="485">
        <f>'8. Routing factors'!G269*'7. Network costs'!$L$311</f>
        <v>619.71088873325812</v>
      </c>
      <c r="H486" s="485">
        <f>'8. Routing factors'!H269*'7. Network costs'!$L$312</f>
        <v>158.15390679536901</v>
      </c>
      <c r="I486" s="485">
        <f>'8. Routing factors'!I269*'7. Network costs'!$L$313</f>
        <v>618.54206544802969</v>
      </c>
      <c r="J486" s="485">
        <f>'8. Routing factors'!J269*'7. Network costs'!$L$314</f>
        <v>34.763427597993228</v>
      </c>
      <c r="K486" s="485">
        <f>'8. Routing factors'!K269*'7. Network costs'!$L$315</f>
        <v>15.357641828587195</v>
      </c>
      <c r="L486" s="485">
        <f>'8. Routing factors'!L269*'7. Network costs'!$L$316</f>
        <v>1.6083373719673737</v>
      </c>
      <c r="M486" s="485">
        <f>'8. Routing factors'!M269*'7. Network costs'!$L$317</f>
        <v>48.250121159021219</v>
      </c>
      <c r="N486" s="485">
        <f>'8. Routing factors'!N269*'7. Network costs'!$L$318</f>
        <v>121204.20466927836</v>
      </c>
      <c r="O486" s="485">
        <f>'8. Routing factors'!O269*'7. Network costs'!$L$319</f>
        <v>162327.0598249264</v>
      </c>
      <c r="P486" s="485">
        <f>'8. Routing factors'!P269*'7. Network costs'!$L$320</f>
        <v>0</v>
      </c>
      <c r="Q486" s="485">
        <f>'8. Routing factors'!Q269*'7. Network costs'!$L$321</f>
        <v>0</v>
      </c>
      <c r="R486" s="485">
        <f>'8. Routing factors'!R269*'7. Network costs'!$L$322</f>
        <v>8.577799317159327</v>
      </c>
      <c r="S486" s="485">
        <f>'8. Routing factors'!S269*'7. Network costs'!$L$323</f>
        <v>8.0416868598368687</v>
      </c>
      <c r="T486" s="485">
        <f>'8. Routing factors'!T269*'7. Network costs'!$L$324</f>
        <v>465.44202006152045</v>
      </c>
      <c r="U486" s="485">
        <f>'8. Routing factors'!U269*'7. Network costs'!$L$325</f>
        <v>36.022730675731296</v>
      </c>
      <c r="V486" s="485">
        <f>'8. Routing factors'!V269*'7. Network costs'!$L$326</f>
        <v>0</v>
      </c>
      <c r="W486" s="485">
        <f>'8. Routing factors'!W269*'7. Network costs'!$L$327</f>
        <v>0</v>
      </c>
      <c r="X486" s="485">
        <f>'8. Routing factors'!X269*'7. Network costs'!$L$328</f>
        <v>0</v>
      </c>
      <c r="Y486" s="485">
        <f>'8. Routing factors'!Y269*'7. Network costs'!$L$329</f>
        <v>0</v>
      </c>
      <c r="Z486" s="485">
        <f>'8. Routing factors'!Z269*'7. Network costs'!$L$330</f>
        <v>0</v>
      </c>
      <c r="AA486" s="485">
        <f>'8. Routing factors'!AA269*'7. Network costs'!$L$331</f>
        <v>0</v>
      </c>
      <c r="AB486" s="485">
        <f>'8. Routing factors'!AB269*'7. Network costs'!$L$332</f>
        <v>58.451205706191651</v>
      </c>
      <c r="AC486" s="485">
        <f>'8. Routing factors'!AC269*'7. Network costs'!$L$333</f>
        <v>81.814202234585366</v>
      </c>
      <c r="AD486" s="485">
        <f>'8. Routing factors'!AD269*'7. Network costs'!$L$334</f>
        <v>0</v>
      </c>
      <c r="AE486" s="485">
        <f>'8. Routing factors'!AE269*'7. Network costs'!$L$335</f>
        <v>0</v>
      </c>
      <c r="AF486" s="485">
        <f>'8. Routing factors'!AF269*'7. Network costs'!$L$336</f>
        <v>0</v>
      </c>
      <c r="AG486" s="485">
        <f>'8. Routing factors'!AG269*'7. Network costs'!$L$337</f>
        <v>0</v>
      </c>
      <c r="AH486" s="485">
        <f>'8. Routing factors'!AH269*'7. Network costs'!$L$338</f>
        <v>0</v>
      </c>
      <c r="AI486" s="485">
        <f>'8. Routing factors'!AI269*'7. Network costs'!$L$339</f>
        <v>264.1819958110587</v>
      </c>
      <c r="AJ486" s="485">
        <f>'8. Routing factors'!AJ269*'7. Network costs'!$L$340</f>
        <v>613.86856469474526</v>
      </c>
      <c r="AK486" s="485">
        <f>'8. Routing factors'!AK269*'7. Network costs'!$L$341</f>
        <v>251.29986212403986</v>
      </c>
      <c r="AL486" s="485">
        <f>'8. Routing factors'!AL269*'7. Network costs'!$L$342</f>
        <v>71.239027741635553</v>
      </c>
      <c r="AM486" s="485">
        <f>'8. Routing factors'!AM269*'7. Network costs'!$L$343</f>
        <v>99.925345657121213</v>
      </c>
      <c r="AN486" s="485">
        <f>'8. Routing factors'!AN269*'7. Network costs'!$L$344</f>
        <v>8.5950572136238898E-2</v>
      </c>
      <c r="AO486" s="485">
        <f>'8. Routing factors'!AO269*'7. Network costs'!$L$345</f>
        <v>4.2020279711050122E-2</v>
      </c>
      <c r="AP486" s="485">
        <f>'8. Routing factors'!AP269*'7. Network costs'!$L$346</f>
        <v>2159.0765963692347</v>
      </c>
      <c r="AQ486" s="485">
        <f>'8. Routing factors'!AQ269*'7. Network costs'!$L$347</f>
        <v>0</v>
      </c>
      <c r="AR486" s="485">
        <f>'8. Routing factors'!AR269*'7. Network costs'!$L$348</f>
        <v>0.21010139855525062</v>
      </c>
      <c r="AS486" s="485">
        <f>'8. Routing factors'!AS269*'7. Network costs'!$L$349</f>
        <v>0.82911725317097607</v>
      </c>
      <c r="AT486" s="485">
        <f>'8. Routing factors'!AT269*'7. Network costs'!$L$350</f>
        <v>0.23528726704560476</v>
      </c>
      <c r="AU486" s="485">
        <f>'8. Routing factors'!AU269*'7. Network costs'!$L$351</f>
        <v>0</v>
      </c>
      <c r="AV486" s="485">
        <f>'8. Routing factors'!AV269*'7. Network costs'!$L$352</f>
        <v>0</v>
      </c>
      <c r="AW486" s="485">
        <f>'8. Routing factors'!AW269*'7. Network costs'!$L$353</f>
        <v>0</v>
      </c>
      <c r="AX486" s="485">
        <f>'8. Routing factors'!AX269*'7. Network costs'!$L$354</f>
        <v>0</v>
      </c>
      <c r="AY486" s="485">
        <f>'8. Routing factors'!AY269*'7. Network costs'!$L$355</f>
        <v>0</v>
      </c>
      <c r="AZ486" s="485">
        <f>'8. Routing factors'!AZ269*'7. Network costs'!$L$356</f>
        <v>0</v>
      </c>
      <c r="BA486" s="485">
        <f>'8. Routing factors'!BA269*'7. Network costs'!$L$357</f>
        <v>0</v>
      </c>
      <c r="BB486" s="485">
        <f>'8. Routing factors'!BB269*'7. Network costs'!$L$358</f>
        <v>0</v>
      </c>
      <c r="BC486" s="485">
        <f>'8. Routing factors'!BC269*'7. Network costs'!$L$359</f>
        <v>0</v>
      </c>
      <c r="BD486" s="485">
        <f>'8. Routing factors'!BD269*'7. Network costs'!$L$360</f>
        <v>0</v>
      </c>
      <c r="BE486" s="485">
        <f>'8. Routing factors'!BE269*'7. Network costs'!$L$361</f>
        <v>0</v>
      </c>
      <c r="BF486" s="485">
        <f>'8. Routing factors'!BF269*'7. Network costs'!$L$362</f>
        <v>0</v>
      </c>
      <c r="BG486" s="485">
        <f>'8. Routing factors'!BG269*'7. Network costs'!$L$363</f>
        <v>0</v>
      </c>
      <c r="BH486" s="245"/>
      <c r="BI486" s="351">
        <f t="shared" si="81"/>
        <v>289985.9085361411</v>
      </c>
      <c r="BJ486" s="486">
        <f>'2. Traffic'!L222</f>
        <v>337.84872577920009</v>
      </c>
      <c r="BK486" s="487">
        <f t="shared" si="82"/>
        <v>8.5833062672451932E-4</v>
      </c>
    </row>
    <row r="487" spans="3:63">
      <c r="C487" s="256" t="str">
        <f t="shared" ref="C487:D487" si="97">C452</f>
        <v>S17</v>
      </c>
      <c r="D487" s="256" t="str">
        <f t="shared" si="97"/>
        <v>Изходящи SMS към други мрежи (SMS outgoing to other network)</v>
      </c>
      <c r="E487" s="485">
        <f>'8. Routing factors'!E270*'7. Network costs'!$L$309</f>
        <v>88.706119548431914</v>
      </c>
      <c r="F487" s="485">
        <f>'8. Routing factors'!F270*'7. Network costs'!$L$310</f>
        <v>51.112903614656197</v>
      </c>
      <c r="G487" s="485">
        <f>'8. Routing factors'!G270*'7. Network costs'!$L$311</f>
        <v>103.28514812220966</v>
      </c>
      <c r="H487" s="485">
        <f>'8. Routing factors'!H270*'7. Network costs'!$L$312</f>
        <v>26.358984465894832</v>
      </c>
      <c r="I487" s="485">
        <f>'8. Routing factors'!I270*'7. Network costs'!$L$313</f>
        <v>103.09034424133827</v>
      </c>
      <c r="J487" s="485">
        <f>'8. Routing factors'!J270*'7. Network costs'!$L$314</f>
        <v>5.7939045996655372</v>
      </c>
      <c r="K487" s="485">
        <f>'8. Routing factors'!K270*'7. Network costs'!$L$315</f>
        <v>3.8394104571467977</v>
      </c>
      <c r="L487" s="485">
        <f>'8. Routing factors'!L270*'7. Network costs'!$L$316</f>
        <v>0.53611245732245782</v>
      </c>
      <c r="M487" s="485">
        <f>'8. Routing factors'!M270*'7. Network costs'!$L$317</f>
        <v>16.083373719673737</v>
      </c>
      <c r="N487" s="485">
        <f>'8. Routing factors'!N270*'7. Network costs'!$L$318</f>
        <v>40401.401556426114</v>
      </c>
      <c r="O487" s="485">
        <f>'8. Routing factors'!O270*'7. Network costs'!$L$319</f>
        <v>54109.019941642124</v>
      </c>
      <c r="P487" s="485">
        <f>'8. Routing factors'!P270*'7. Network costs'!$L$320</f>
        <v>0</v>
      </c>
      <c r="Q487" s="485">
        <f>'8. Routing factors'!Q270*'7. Network costs'!$L$321</f>
        <v>0</v>
      </c>
      <c r="R487" s="485">
        <f>'8. Routing factors'!R270*'7. Network costs'!$L$322</f>
        <v>2.8592664390531088</v>
      </c>
      <c r="S487" s="485">
        <f>'8. Routing factors'!S270*'7. Network costs'!$L$323</f>
        <v>2.6805622866122896</v>
      </c>
      <c r="T487" s="485">
        <f>'8. Routing factors'!T270*'7. Network costs'!$L$324</f>
        <v>155.14734002050679</v>
      </c>
      <c r="U487" s="485">
        <f>'8. Routing factors'!U270*'7. Network costs'!$L$325</f>
        <v>12.007576891910428</v>
      </c>
      <c r="V487" s="485">
        <f>'8. Routing factors'!V270*'7. Network costs'!$L$326</f>
        <v>0</v>
      </c>
      <c r="W487" s="485">
        <f>'8. Routing factors'!W270*'7. Network costs'!$L$327</f>
        <v>21.051883126765951</v>
      </c>
      <c r="X487" s="485">
        <f>'8. Routing factors'!X270*'7. Network costs'!$L$328</f>
        <v>0</v>
      </c>
      <c r="Y487" s="485">
        <f>'8. Routing factors'!Y270*'7. Network costs'!$L$329</f>
        <v>0</v>
      </c>
      <c r="Z487" s="485">
        <f>'8. Routing factors'!Z270*'7. Network costs'!$L$330</f>
        <v>0</v>
      </c>
      <c r="AA487" s="485">
        <f>'8. Routing factors'!AA270*'7. Network costs'!$L$331</f>
        <v>0</v>
      </c>
      <c r="AB487" s="485">
        <f>'8. Routing factors'!AB270*'7. Network costs'!$L$332</f>
        <v>9.7418676176986061</v>
      </c>
      <c r="AC487" s="485">
        <f>'8. Routing factors'!AC270*'7. Network costs'!$L$333</f>
        <v>13.635700372430893</v>
      </c>
      <c r="AD487" s="485">
        <f>'8. Routing factors'!AD270*'7. Network costs'!$L$334</f>
        <v>0</v>
      </c>
      <c r="AE487" s="485">
        <f>'8. Routing factors'!AE270*'7. Network costs'!$L$335</f>
        <v>0</v>
      </c>
      <c r="AF487" s="485">
        <f>'8. Routing factors'!AF270*'7. Network costs'!$L$336</f>
        <v>0</v>
      </c>
      <c r="AG487" s="485">
        <f>'8. Routing factors'!AG270*'7. Network costs'!$L$337</f>
        <v>0</v>
      </c>
      <c r="AH487" s="485">
        <f>'8. Routing factors'!AH270*'7. Network costs'!$L$338</f>
        <v>0</v>
      </c>
      <c r="AI487" s="485">
        <f>'8. Routing factors'!AI270*'7. Network costs'!$L$339</f>
        <v>44.030332635176443</v>
      </c>
      <c r="AJ487" s="485">
        <f>'8. Routing factors'!AJ270*'7. Network costs'!$L$340</f>
        <v>102.31142744912421</v>
      </c>
      <c r="AK487" s="485">
        <f>'8. Routing factors'!AK270*'7. Network costs'!$L$341</f>
        <v>41.883310354006639</v>
      </c>
      <c r="AL487" s="485">
        <f>'8. Routing factors'!AL270*'7. Network costs'!$L$342</f>
        <v>11.873171290272591</v>
      </c>
      <c r="AM487" s="485">
        <f>'8. Routing factors'!AM270*'7. Network costs'!$L$343</f>
        <v>16.654224276186866</v>
      </c>
      <c r="AN487" s="485">
        <f>'8. Routing factors'!AN270*'7. Network costs'!$L$344</f>
        <v>2.865019071207963E-2</v>
      </c>
      <c r="AO487" s="485">
        <f>'8. Routing factors'!AO270*'7. Network costs'!$L$345</f>
        <v>1.4006759903683373E-2</v>
      </c>
      <c r="AP487" s="485">
        <f>'8. Routing factors'!AP270*'7. Network costs'!$L$346</f>
        <v>719.69219878974491</v>
      </c>
      <c r="AQ487" s="485">
        <f>'8. Routing factors'!AQ270*'7. Network costs'!$L$347</f>
        <v>0</v>
      </c>
      <c r="AR487" s="485">
        <f>'8. Routing factors'!AR270*'7. Network costs'!$L$348</f>
        <v>7.0033799518416873E-2</v>
      </c>
      <c r="AS487" s="485">
        <f>'8. Routing factors'!AS270*'7. Network costs'!$L$349</f>
        <v>0.27637241772365867</v>
      </c>
      <c r="AT487" s="485">
        <f>'8. Routing factors'!AT270*'7. Network costs'!$L$350</f>
        <v>7.842908901520157E-2</v>
      </c>
      <c r="AU487" s="485">
        <f>'8. Routing factors'!AU270*'7. Network costs'!$L$351</f>
        <v>0</v>
      </c>
      <c r="AV487" s="485">
        <f>'8. Routing factors'!AV270*'7. Network costs'!$L$352</f>
        <v>0.55001272298296544</v>
      </c>
      <c r="AW487" s="485">
        <f>'8. Routing factors'!AW270*'7. Network costs'!$L$353</f>
        <v>0</v>
      </c>
      <c r="AX487" s="485">
        <f>'8. Routing factors'!AX270*'7. Network costs'!$L$354</f>
        <v>0</v>
      </c>
      <c r="AY487" s="485">
        <f>'8. Routing factors'!AY270*'7. Network costs'!$L$355</f>
        <v>0</v>
      </c>
      <c r="AZ487" s="485">
        <f>'8. Routing factors'!AZ270*'7. Network costs'!$L$356</f>
        <v>0</v>
      </c>
      <c r="BA487" s="485">
        <f>'8. Routing factors'!BA270*'7. Network costs'!$L$357</f>
        <v>0</v>
      </c>
      <c r="BB487" s="485">
        <f>'8. Routing factors'!BB270*'7. Network costs'!$L$358</f>
        <v>0</v>
      </c>
      <c r="BC487" s="485">
        <f>'8. Routing factors'!BC270*'7. Network costs'!$L$359</f>
        <v>0</v>
      </c>
      <c r="BD487" s="485">
        <f>'8. Routing factors'!BD270*'7. Network costs'!$L$360</f>
        <v>0</v>
      </c>
      <c r="BE487" s="485">
        <f>'8. Routing factors'!BE270*'7. Network costs'!$L$361</f>
        <v>0</v>
      </c>
      <c r="BF487" s="485">
        <f>'8. Routing factors'!BF270*'7. Network costs'!$L$362</f>
        <v>0</v>
      </c>
      <c r="BG487" s="485">
        <f>'8. Routing factors'!BG270*'7. Network costs'!$L$363</f>
        <v>0</v>
      </c>
      <c r="BH487" s="245"/>
      <c r="BI487" s="351">
        <f t="shared" si="81"/>
        <v>96063.814165823918</v>
      </c>
      <c r="BJ487" s="486">
        <f>'2. Traffic'!L223</f>
        <v>112.61624192640001</v>
      </c>
      <c r="BK487" s="487">
        <f t="shared" si="82"/>
        <v>8.5301917842904151E-4</v>
      </c>
    </row>
    <row r="488" spans="3:63">
      <c r="C488" s="256" t="str">
        <f t="shared" ref="C488:D488" si="98">C453</f>
        <v>S18</v>
      </c>
      <c r="D488" s="256" t="str">
        <f t="shared" si="98"/>
        <v>Входящи SMS от други мрежи (SMS incoming from other network)</v>
      </c>
      <c r="E488" s="485">
        <f>'8. Routing factors'!E271*'7. Network costs'!$L$309</f>
        <v>44.353059774215957</v>
      </c>
      <c r="F488" s="485">
        <f>'8. Routing factors'!F271*'7. Network costs'!$L$310</f>
        <v>25.556451807328099</v>
      </c>
      <c r="G488" s="485">
        <f>'8. Routing factors'!G271*'7. Network costs'!$L$311</f>
        <v>51.642574061104831</v>
      </c>
      <c r="H488" s="485">
        <f>'8. Routing factors'!H271*'7. Network costs'!$L$312</f>
        <v>13.179492232947416</v>
      </c>
      <c r="I488" s="485">
        <f>'8. Routing factors'!I271*'7. Network costs'!$L$313</f>
        <v>51.545172120669136</v>
      </c>
      <c r="J488" s="485">
        <f>'8. Routing factors'!J271*'7. Network costs'!$L$314</f>
        <v>2.8969522998327686</v>
      </c>
      <c r="K488" s="485">
        <f>'8. Routing factors'!K271*'7. Network costs'!$L$315</f>
        <v>1.9197052285733989</v>
      </c>
      <c r="L488" s="485">
        <f>'8. Routing factors'!L271*'7. Network costs'!$L$316</f>
        <v>0.26805622866122891</v>
      </c>
      <c r="M488" s="485">
        <f>'8. Routing factors'!M271*'7. Network costs'!$L$317</f>
        <v>8.0416868598368687</v>
      </c>
      <c r="N488" s="485">
        <f>'8. Routing factors'!N271*'7. Network costs'!$L$318</f>
        <v>20200.700778213057</v>
      </c>
      <c r="O488" s="485">
        <f>'8. Routing factors'!O271*'7. Network costs'!$L$319</f>
        <v>27054.509970821062</v>
      </c>
      <c r="P488" s="485">
        <f>'8. Routing factors'!P271*'7. Network costs'!$L$320</f>
        <v>0</v>
      </c>
      <c r="Q488" s="485">
        <f>'8. Routing factors'!Q271*'7. Network costs'!$L$321</f>
        <v>0</v>
      </c>
      <c r="R488" s="485">
        <f>'8. Routing factors'!R271*'7. Network costs'!$L$322</f>
        <v>1.4296332195265544</v>
      </c>
      <c r="S488" s="485">
        <f>'8. Routing factors'!S271*'7. Network costs'!$L$323</f>
        <v>1.3402811433061448</v>
      </c>
      <c r="T488" s="485">
        <f>'8. Routing factors'!T271*'7. Network costs'!$L$324</f>
        <v>77.573670010253394</v>
      </c>
      <c r="U488" s="485">
        <f>'8. Routing factors'!U271*'7. Network costs'!$L$325</f>
        <v>0</v>
      </c>
      <c r="V488" s="485">
        <f>'8. Routing factors'!V271*'7. Network costs'!$L$326</f>
        <v>16.026820432045316</v>
      </c>
      <c r="W488" s="485">
        <f>'8. Routing factors'!W271*'7. Network costs'!$L$327</f>
        <v>10.525941563382975</v>
      </c>
      <c r="X488" s="485">
        <f>'8. Routing factors'!X271*'7. Network costs'!$L$328</f>
        <v>0</v>
      </c>
      <c r="Y488" s="485">
        <f>'8. Routing factors'!Y271*'7. Network costs'!$L$329</f>
        <v>0</v>
      </c>
      <c r="Z488" s="485">
        <f>'8. Routing factors'!Z271*'7. Network costs'!$L$330</f>
        <v>0</v>
      </c>
      <c r="AA488" s="485">
        <f>'8. Routing factors'!AA271*'7. Network costs'!$L$331</f>
        <v>0</v>
      </c>
      <c r="AB488" s="485">
        <f>'8. Routing factors'!AB271*'7. Network costs'!$L$332</f>
        <v>4.870933808849303</v>
      </c>
      <c r="AC488" s="485">
        <f>'8. Routing factors'!AC271*'7. Network costs'!$L$333</f>
        <v>6.8178501862154466</v>
      </c>
      <c r="AD488" s="485">
        <f>'8. Routing factors'!AD271*'7. Network costs'!$L$334</f>
        <v>0</v>
      </c>
      <c r="AE488" s="485">
        <f>'8. Routing factors'!AE271*'7. Network costs'!$L$335</f>
        <v>0</v>
      </c>
      <c r="AF488" s="485">
        <f>'8. Routing factors'!AF271*'7. Network costs'!$L$336</f>
        <v>0</v>
      </c>
      <c r="AG488" s="485">
        <f>'8. Routing factors'!AG271*'7. Network costs'!$L$337</f>
        <v>0</v>
      </c>
      <c r="AH488" s="485">
        <f>'8. Routing factors'!AH271*'7. Network costs'!$L$338</f>
        <v>0</v>
      </c>
      <c r="AI488" s="485">
        <f>'8. Routing factors'!AI271*'7. Network costs'!$L$339</f>
        <v>22.015166317588221</v>
      </c>
      <c r="AJ488" s="485">
        <f>'8. Routing factors'!AJ271*'7. Network costs'!$L$340</f>
        <v>51.155713724562105</v>
      </c>
      <c r="AK488" s="485">
        <f>'8. Routing factors'!AK271*'7. Network costs'!$L$341</f>
        <v>20.941655177003319</v>
      </c>
      <c r="AL488" s="485">
        <f>'8. Routing factors'!AL271*'7. Network costs'!$L$342</f>
        <v>5.9365856451362955</v>
      </c>
      <c r="AM488" s="485">
        <f>'8. Routing factors'!AM271*'7. Network costs'!$L$343</f>
        <v>8.3271121380934332</v>
      </c>
      <c r="AN488" s="485">
        <f>'8. Routing factors'!AN271*'7. Network costs'!$L$344</f>
        <v>1.4325095356039815E-2</v>
      </c>
      <c r="AO488" s="485">
        <f>'8. Routing factors'!AO271*'7. Network costs'!$L$345</f>
        <v>7.0033799518416867E-3</v>
      </c>
      <c r="AP488" s="485">
        <f>'8. Routing factors'!AP271*'7. Network costs'!$L$346</f>
        <v>359.84609939487245</v>
      </c>
      <c r="AQ488" s="485">
        <f>'8. Routing factors'!AQ271*'7. Network costs'!$L$347</f>
        <v>0</v>
      </c>
      <c r="AR488" s="485">
        <f>'8. Routing factors'!AR271*'7. Network costs'!$L$348</f>
        <v>3.5016899759208436E-2</v>
      </c>
      <c r="AS488" s="485">
        <f>'8. Routing factors'!AS271*'7. Network costs'!$L$349</f>
        <v>0.13818620886182933</v>
      </c>
      <c r="AT488" s="485">
        <f>'8. Routing factors'!AT271*'7. Network costs'!$L$350</f>
        <v>0</v>
      </c>
      <c r="AU488" s="485">
        <f>'8. Routing factors'!AU271*'7. Network costs'!$L$351</f>
        <v>2.8549449256699062E-2</v>
      </c>
      <c r="AV488" s="485">
        <f>'8. Routing factors'!AV271*'7. Network costs'!$L$352</f>
        <v>0.27500636149148272</v>
      </c>
      <c r="AW488" s="485">
        <f>'8. Routing factors'!AW271*'7. Network costs'!$L$353</f>
        <v>0</v>
      </c>
      <c r="AX488" s="485">
        <f>'8. Routing factors'!AX271*'7. Network costs'!$L$354</f>
        <v>0</v>
      </c>
      <c r="AY488" s="485">
        <f>'8. Routing factors'!AY271*'7. Network costs'!$L$355</f>
        <v>0</v>
      </c>
      <c r="AZ488" s="485">
        <f>'8. Routing factors'!AZ271*'7. Network costs'!$L$356</f>
        <v>0</v>
      </c>
      <c r="BA488" s="485">
        <f>'8. Routing factors'!BA271*'7. Network costs'!$L$357</f>
        <v>0</v>
      </c>
      <c r="BB488" s="485">
        <f>'8. Routing factors'!BB271*'7. Network costs'!$L$358</f>
        <v>0</v>
      </c>
      <c r="BC488" s="485">
        <f>'8. Routing factors'!BC271*'7. Network costs'!$L$359</f>
        <v>0</v>
      </c>
      <c r="BD488" s="485">
        <f>'8. Routing factors'!BD271*'7. Network costs'!$L$360</f>
        <v>0</v>
      </c>
      <c r="BE488" s="485">
        <f>'8. Routing factors'!BE271*'7. Network costs'!$L$361</f>
        <v>0</v>
      </c>
      <c r="BF488" s="485">
        <f>'8. Routing factors'!BF271*'7. Network costs'!$L$362</f>
        <v>0</v>
      </c>
      <c r="BG488" s="485">
        <f>'8. Routing factors'!BG271*'7. Network costs'!$L$363</f>
        <v>0</v>
      </c>
      <c r="BH488" s="245"/>
      <c r="BI488" s="351">
        <f t="shared" si="81"/>
        <v>48041.919449802801</v>
      </c>
      <c r="BJ488" s="486">
        <f>'2. Traffic'!L224</f>
        <v>56.308120963200004</v>
      </c>
      <c r="BK488" s="487">
        <f t="shared" si="82"/>
        <v>8.5319699233438184E-4</v>
      </c>
    </row>
    <row r="489" spans="3:63">
      <c r="C489" s="256" t="str">
        <f t="shared" ref="C489:D489" si="99">C454</f>
        <v>S19</v>
      </c>
      <c r="D489" s="256" t="str">
        <f t="shared" si="99"/>
        <v>Пренос на данни (Data services)</v>
      </c>
      <c r="E489" s="485">
        <f>'8. Routing factors'!E272*'7. Network costs'!$L$309</f>
        <v>0</v>
      </c>
      <c r="F489" s="485">
        <f>'8. Routing factors'!F272*'7. Network costs'!$L$310</f>
        <v>2491886.0367037226</v>
      </c>
      <c r="G489" s="485">
        <f>'8. Routing factors'!G272*'7. Network costs'!$L$311</f>
        <v>0</v>
      </c>
      <c r="H489" s="485">
        <f>'8. Routing factors'!H272*'7. Network costs'!$L$312</f>
        <v>1285068.5577842898</v>
      </c>
      <c r="I489" s="485">
        <f>'8. Routing factors'!I272*'7. Network costs'!$L$313</f>
        <v>0</v>
      </c>
      <c r="J489" s="485">
        <f>'8. Routing factors'!J272*'7. Network costs'!$L$314</f>
        <v>282467.81045246898</v>
      </c>
      <c r="K489" s="485">
        <f>'8. Routing factors'!K272*'7. Network costs'!$L$315</f>
        <v>124787.44936200412</v>
      </c>
      <c r="L489" s="485">
        <f>'8. Routing factors'!L272*'7. Network costs'!$L$316</f>
        <v>26136.866662407454</v>
      </c>
      <c r="M489" s="485">
        <f>'8. Routing factors'!M272*'7. Network costs'!$L$317</f>
        <v>784105.99987222371</v>
      </c>
      <c r="N489" s="485">
        <f>'8. Routing factors'!N272*'7. Network costs'!$L$318</f>
        <v>0</v>
      </c>
      <c r="O489" s="485">
        <f>'8. Routing factors'!O272*'7. Network costs'!$L$319</f>
        <v>0</v>
      </c>
      <c r="P489" s="485">
        <f>'8. Routing factors'!P272*'7. Network costs'!$L$320</f>
        <v>0</v>
      </c>
      <c r="Q489" s="485">
        <f>'8. Routing factors'!Q272*'7. Network costs'!$L$321</f>
        <v>0</v>
      </c>
      <c r="R489" s="485">
        <f>'8. Routing factors'!R272*'7. Network costs'!$L$322</f>
        <v>139396.62219950644</v>
      </c>
      <c r="S489" s="485">
        <f>'8. Routing factors'!S272*'7. Network costs'!$L$323</f>
        <v>130684.33331203728</v>
      </c>
      <c r="T489" s="485">
        <f>'8. Routing factors'!T272*'7. Network costs'!$L$324</f>
        <v>7563833.4527715705</v>
      </c>
      <c r="U489" s="485">
        <f>'8. Routing factors'!U272*'7. Network costs'!$L$325</f>
        <v>585400.37985668529</v>
      </c>
      <c r="V489" s="485">
        <f>'8. Routing factors'!V272*'7. Network costs'!$L$326</f>
        <v>0</v>
      </c>
      <c r="W489" s="485">
        <f>'8. Routing factors'!W272*'7. Network costs'!$L$327</f>
        <v>0</v>
      </c>
      <c r="X489" s="485">
        <f>'8. Routing factors'!X272*'7. Network costs'!$L$328</f>
        <v>0</v>
      </c>
      <c r="Y489" s="485">
        <f>'8. Routing factors'!Y272*'7. Network costs'!$L$329</f>
        <v>659472.21291027719</v>
      </c>
      <c r="Z489" s="485">
        <f>'8. Routing factors'!Z272*'7. Network costs'!$L$330</f>
        <v>391376.75611078425</v>
      </c>
      <c r="AA489" s="485">
        <f>'8. Routing factors'!AA272*'7. Network costs'!$L$331</f>
        <v>712212.81077615335</v>
      </c>
      <c r="AB489" s="485">
        <f>'8. Routing factors'!AB272*'7. Network costs'!$L$332</f>
        <v>474941.20214681921</v>
      </c>
      <c r="AC489" s="485">
        <f>'8. Routing factors'!AC272*'7. Network costs'!$L$333</f>
        <v>664775.60372823756</v>
      </c>
      <c r="AD489" s="485">
        <f>'8. Routing factors'!AD272*'7. Network costs'!$L$334</f>
        <v>0</v>
      </c>
      <c r="AE489" s="485">
        <f>'8. Routing factors'!AE272*'7. Network costs'!$L$335</f>
        <v>0</v>
      </c>
      <c r="AF489" s="485">
        <f>'8. Routing factors'!AF272*'7. Network costs'!$L$336</f>
        <v>0</v>
      </c>
      <c r="AG489" s="485">
        <f>'8. Routing factors'!AG272*'7. Network costs'!$L$337</f>
        <v>0</v>
      </c>
      <c r="AH489" s="485">
        <f>'8. Routing factors'!AH272*'7. Network costs'!$L$338</f>
        <v>0</v>
      </c>
      <c r="AI489" s="485">
        <f>'8. Routing factors'!AI272*'7. Network costs'!$L$339</f>
        <v>0</v>
      </c>
      <c r="AJ489" s="485">
        <f>'8. Routing factors'!AJ272*'7. Network costs'!$L$340</f>
        <v>4987946.2802147325</v>
      </c>
      <c r="AK489" s="485">
        <f>'8. Routing factors'!AK272*'7. Network costs'!$L$341</f>
        <v>0</v>
      </c>
      <c r="AL489" s="485">
        <f>'8. Routing factors'!AL272*'7. Network costs'!$L$342</f>
        <v>578847.75971009559</v>
      </c>
      <c r="AM489" s="485">
        <f>'8. Routing factors'!AM272*'7. Network costs'!$L$343</f>
        <v>0</v>
      </c>
      <c r="AN489" s="485">
        <f>'8. Routing factors'!AN272*'7. Network costs'!$L$344</f>
        <v>1396.7707787169923</v>
      </c>
      <c r="AO489" s="485">
        <f>'8. Routing factors'!AO272*'7. Network costs'!$L$345</f>
        <v>682.86571403941844</v>
      </c>
      <c r="AP489" s="485">
        <f>'8. Routing factors'!AP272*'7. Network costs'!$L$346</f>
        <v>0</v>
      </c>
      <c r="AQ489" s="485">
        <f>'8. Routing factors'!AQ272*'7. Network costs'!$L$347</f>
        <v>0</v>
      </c>
      <c r="AR489" s="485">
        <f>'8. Routing factors'!AR272*'7. Network costs'!$L$348</f>
        <v>3414.3285701970922</v>
      </c>
      <c r="AS489" s="485">
        <f>'8. Routing factors'!AS272*'7. Network costs'!$L$349</f>
        <v>13473.869022345223</v>
      </c>
      <c r="AT489" s="485">
        <f>'8. Routing factors'!AT272*'7. Network costs'!$L$350</f>
        <v>3823.6206117692436</v>
      </c>
      <c r="AU489" s="485">
        <f>'8. Routing factors'!AU272*'7. Network costs'!$L$351</f>
        <v>0</v>
      </c>
      <c r="AV489" s="485">
        <f>'8. Routing factors'!AV272*'7. Network costs'!$L$352</f>
        <v>0</v>
      </c>
      <c r="AW489" s="485">
        <f>'8. Routing factors'!AW272*'7. Network costs'!$L$353</f>
        <v>0</v>
      </c>
      <c r="AX489" s="485">
        <f>'8. Routing factors'!AX272*'7. Network costs'!$L$354</f>
        <v>3253.0859494668516</v>
      </c>
      <c r="AY489" s="485">
        <f>'8. Routing factors'!AY272*'7. Network costs'!$L$355</f>
        <v>0</v>
      </c>
      <c r="AZ489" s="485">
        <f>'8. Routing factors'!AZ272*'7. Network costs'!$L$356</f>
        <v>0</v>
      </c>
      <c r="BA489" s="485">
        <f>'8. Routing factors'!BA272*'7. Network costs'!$L$357</f>
        <v>0</v>
      </c>
      <c r="BB489" s="485">
        <f>'8. Routing factors'!BB272*'7. Network costs'!$L$358</f>
        <v>0</v>
      </c>
      <c r="BC489" s="485">
        <f>'8. Routing factors'!BC272*'7. Network costs'!$L$359</f>
        <v>0</v>
      </c>
      <c r="BD489" s="485">
        <f>'8. Routing factors'!BD272*'7. Network costs'!$L$360</f>
        <v>0</v>
      </c>
      <c r="BE489" s="485">
        <f>'8. Routing factors'!BE272*'7. Network costs'!$L$361</f>
        <v>0</v>
      </c>
      <c r="BF489" s="485">
        <f>'8. Routing factors'!BF272*'7. Network costs'!$L$362</f>
        <v>0</v>
      </c>
      <c r="BG489" s="485">
        <f>'8. Routing factors'!BG272*'7. Network costs'!$L$363</f>
        <v>0</v>
      </c>
      <c r="BH489" s="245"/>
      <c r="BI489" s="351">
        <f t="shared" si="81"/>
        <v>21909384.675220553</v>
      </c>
      <c r="BJ489" s="486">
        <f>'2. Traffic'!L225</f>
        <v>5630.8120963199999</v>
      </c>
      <c r="BK489" s="487">
        <f t="shared" si="82"/>
        <v>3.8909813185809138E-3</v>
      </c>
    </row>
    <row r="490" spans="3:63">
      <c r="C490" s="256" t="str">
        <f t="shared" ref="C490:D490" si="100">C455</f>
        <v>S20</v>
      </c>
      <c r="D490" s="256" t="str">
        <f t="shared" si="100"/>
        <v>Subscribers</v>
      </c>
      <c r="E490" s="485">
        <f>'8. Routing factors'!E273*'7. Network costs'!$L$309</f>
        <v>0</v>
      </c>
      <c r="F490" s="485">
        <f>'8. Routing factors'!F273*'7. Network costs'!$L$310</f>
        <v>0</v>
      </c>
      <c r="G490" s="485">
        <f>'8. Routing factors'!G273*'7. Network costs'!$L$311</f>
        <v>0</v>
      </c>
      <c r="H490" s="485">
        <f>'8. Routing factors'!H273*'7. Network costs'!$L$312</f>
        <v>0</v>
      </c>
      <c r="I490" s="485">
        <f>'8. Routing factors'!I273*'7. Network costs'!$L$313</f>
        <v>0</v>
      </c>
      <c r="J490" s="485">
        <f>'8. Routing factors'!J273*'7. Network costs'!$L$314</f>
        <v>0</v>
      </c>
      <c r="K490" s="485">
        <f>'8. Routing factors'!K273*'7. Network costs'!$L$315</f>
        <v>0</v>
      </c>
      <c r="L490" s="485">
        <f>'8. Routing factors'!L273*'7. Network costs'!$L$316</f>
        <v>0</v>
      </c>
      <c r="M490" s="485">
        <f>'8. Routing factors'!M273*'7. Network costs'!$L$317</f>
        <v>0</v>
      </c>
      <c r="N490" s="485">
        <f>'8. Routing factors'!N273*'7. Network costs'!$L$318</f>
        <v>0</v>
      </c>
      <c r="O490" s="485">
        <f>'8. Routing factors'!O273*'7. Network costs'!$L$319</f>
        <v>0</v>
      </c>
      <c r="P490" s="485">
        <f>'8. Routing factors'!P273*'7. Network costs'!$L$320</f>
        <v>0</v>
      </c>
      <c r="Q490" s="485">
        <f>'8. Routing factors'!Q273*'7. Network costs'!$L$321</f>
        <v>0</v>
      </c>
      <c r="R490" s="485">
        <f>'8. Routing factors'!R273*'7. Network costs'!$L$322</f>
        <v>0</v>
      </c>
      <c r="S490" s="485">
        <f>'8. Routing factors'!S273*'7. Network costs'!$L$323</f>
        <v>0</v>
      </c>
      <c r="T490" s="485">
        <f>'8. Routing factors'!T273*'7. Network costs'!$L$324</f>
        <v>0</v>
      </c>
      <c r="U490" s="485">
        <f>'8. Routing factors'!U273*'7. Network costs'!$L$325</f>
        <v>0</v>
      </c>
      <c r="V490" s="485">
        <f>'8. Routing factors'!V273*'7. Network costs'!$L$326</f>
        <v>0</v>
      </c>
      <c r="W490" s="485">
        <f>'8. Routing factors'!W273*'7. Network costs'!$L$327</f>
        <v>0</v>
      </c>
      <c r="X490" s="485">
        <f>'8. Routing factors'!X273*'7. Network costs'!$L$328</f>
        <v>0</v>
      </c>
      <c r="Y490" s="485">
        <f>'8. Routing factors'!Y273*'7. Network costs'!$L$329</f>
        <v>0</v>
      </c>
      <c r="Z490" s="485">
        <f>'8. Routing factors'!Z273*'7. Network costs'!$L$330</f>
        <v>0</v>
      </c>
      <c r="AA490" s="485">
        <f>'8. Routing factors'!AA273*'7. Network costs'!$L$331</f>
        <v>0</v>
      </c>
      <c r="AB490" s="485">
        <f>'8. Routing factors'!AB273*'7. Network costs'!$L$332</f>
        <v>0</v>
      </c>
      <c r="AC490" s="485">
        <f>'8. Routing factors'!AC273*'7. Network costs'!$L$333</f>
        <v>0</v>
      </c>
      <c r="AD490" s="485">
        <f>'8. Routing factors'!AD273*'7. Network costs'!$L$334</f>
        <v>0</v>
      </c>
      <c r="AE490" s="485">
        <f>'8. Routing factors'!AE273*'7. Network costs'!$L$335</f>
        <v>0</v>
      </c>
      <c r="AF490" s="485">
        <f>'8. Routing factors'!AF273*'7. Network costs'!$L$336</f>
        <v>0</v>
      </c>
      <c r="AG490" s="485">
        <f>'8. Routing factors'!AG273*'7. Network costs'!$L$337</f>
        <v>0</v>
      </c>
      <c r="AH490" s="485">
        <f>'8. Routing factors'!AH273*'7. Network costs'!$L$338</f>
        <v>0</v>
      </c>
      <c r="AI490" s="485">
        <f>'8. Routing factors'!AI273*'7. Network costs'!$L$339</f>
        <v>0</v>
      </c>
      <c r="AJ490" s="485">
        <f>'8. Routing factors'!AJ273*'7. Network costs'!$L$340</f>
        <v>0</v>
      </c>
      <c r="AK490" s="485">
        <f>'8. Routing factors'!AK273*'7. Network costs'!$L$341</f>
        <v>0</v>
      </c>
      <c r="AL490" s="485">
        <f>'8. Routing factors'!AL273*'7. Network costs'!$L$342</f>
        <v>0</v>
      </c>
      <c r="AM490" s="485">
        <f>'8. Routing factors'!AM273*'7. Network costs'!$L$343</f>
        <v>0</v>
      </c>
      <c r="AN490" s="485">
        <f>'8. Routing factors'!AN273*'7. Network costs'!$L$344</f>
        <v>0</v>
      </c>
      <c r="AO490" s="485">
        <f>'8. Routing factors'!AO273*'7. Network costs'!$L$345</f>
        <v>0</v>
      </c>
      <c r="AP490" s="485">
        <f>'8. Routing factors'!AP273*'7. Network costs'!$L$346</f>
        <v>0</v>
      </c>
      <c r="AQ490" s="485">
        <f>'8. Routing factors'!AQ273*'7. Network costs'!$L$347</f>
        <v>0</v>
      </c>
      <c r="AR490" s="485">
        <f>'8. Routing factors'!AR273*'7. Network costs'!$L$348</f>
        <v>0</v>
      </c>
      <c r="AS490" s="485">
        <f>'8. Routing factors'!AS273*'7. Network costs'!$L$349</f>
        <v>0</v>
      </c>
      <c r="AT490" s="485">
        <f>'8. Routing factors'!AT273*'7. Network costs'!$L$350</f>
        <v>0</v>
      </c>
      <c r="AU490" s="485">
        <f>'8. Routing factors'!AU273*'7. Network costs'!$L$351</f>
        <v>0</v>
      </c>
      <c r="AV490" s="485">
        <f>'8. Routing factors'!AV273*'7. Network costs'!$L$352</f>
        <v>0</v>
      </c>
      <c r="AW490" s="485">
        <f>'8. Routing factors'!AW273*'7. Network costs'!$L$353</f>
        <v>0</v>
      </c>
      <c r="AX490" s="485">
        <f>'8. Routing factors'!AX273*'7. Network costs'!$L$354</f>
        <v>0</v>
      </c>
      <c r="AY490" s="485">
        <f>'8. Routing factors'!AY273*'7. Network costs'!$L$355</f>
        <v>0</v>
      </c>
      <c r="AZ490" s="485">
        <f>'8. Routing factors'!AZ273*'7. Network costs'!$L$356</f>
        <v>0</v>
      </c>
      <c r="BA490" s="485">
        <f>'8. Routing factors'!BA273*'7. Network costs'!$L$357</f>
        <v>0</v>
      </c>
      <c r="BB490" s="485">
        <f>'8. Routing factors'!BB273*'7. Network costs'!$L$358</f>
        <v>0</v>
      </c>
      <c r="BC490" s="485">
        <f>'8. Routing factors'!BC273*'7. Network costs'!$L$359</f>
        <v>0</v>
      </c>
      <c r="BD490" s="485">
        <f>'8. Routing factors'!BD273*'7. Network costs'!$L$360</f>
        <v>0</v>
      </c>
      <c r="BE490" s="485">
        <f>'8. Routing factors'!BE273*'7. Network costs'!$L$361</f>
        <v>0</v>
      </c>
      <c r="BF490" s="485">
        <f>'8. Routing factors'!BF273*'7. Network costs'!$L$362</f>
        <v>0</v>
      </c>
      <c r="BG490" s="485">
        <f>'8. Routing factors'!BG273*'7. Network costs'!$L$363</f>
        <v>0</v>
      </c>
      <c r="BH490" s="245"/>
      <c r="BI490" s="351">
        <f t="shared" si="81"/>
        <v>0</v>
      </c>
      <c r="BJ490" s="486">
        <f>'2. Traffic'!L226</f>
        <v>0</v>
      </c>
      <c r="BK490" s="487" t="str">
        <f t="shared" si="82"/>
        <v/>
      </c>
    </row>
    <row r="491" spans="3:63">
      <c r="C491" s="256" t="str">
        <f t="shared" ref="C491:D491" si="101">C456</f>
        <v>S21</v>
      </c>
      <c r="D491" s="256" t="str">
        <f t="shared" si="101"/>
        <v>OTHER: complete as required</v>
      </c>
      <c r="E491" s="485">
        <f>'8. Routing factors'!E274*'7. Network costs'!$L$309</f>
        <v>0</v>
      </c>
      <c r="F491" s="485">
        <f>'8. Routing factors'!F274*'7. Network costs'!$L$310</f>
        <v>0</v>
      </c>
      <c r="G491" s="485">
        <f>'8. Routing factors'!G274*'7. Network costs'!$L$311</f>
        <v>0</v>
      </c>
      <c r="H491" s="485">
        <f>'8. Routing factors'!H274*'7. Network costs'!$L$312</f>
        <v>0</v>
      </c>
      <c r="I491" s="485">
        <f>'8. Routing factors'!I274*'7. Network costs'!$L$313</f>
        <v>0</v>
      </c>
      <c r="J491" s="485">
        <f>'8. Routing factors'!J274*'7. Network costs'!$L$314</f>
        <v>0</v>
      </c>
      <c r="K491" s="485">
        <f>'8. Routing factors'!K274*'7. Network costs'!$L$315</f>
        <v>0</v>
      </c>
      <c r="L491" s="485">
        <f>'8. Routing factors'!L274*'7. Network costs'!$L$316</f>
        <v>0</v>
      </c>
      <c r="M491" s="485">
        <f>'8. Routing factors'!M274*'7. Network costs'!$L$317</f>
        <v>0</v>
      </c>
      <c r="N491" s="485">
        <f>'8. Routing factors'!N274*'7. Network costs'!$L$318</f>
        <v>0</v>
      </c>
      <c r="O491" s="485">
        <f>'8. Routing factors'!O274*'7. Network costs'!$L$319</f>
        <v>0</v>
      </c>
      <c r="P491" s="485">
        <f>'8. Routing factors'!P274*'7. Network costs'!$L$320</f>
        <v>0</v>
      </c>
      <c r="Q491" s="485">
        <f>'8. Routing factors'!Q274*'7. Network costs'!$L$321</f>
        <v>0</v>
      </c>
      <c r="R491" s="485">
        <f>'8. Routing factors'!R274*'7. Network costs'!$L$322</f>
        <v>0</v>
      </c>
      <c r="S491" s="485">
        <f>'8. Routing factors'!S274*'7. Network costs'!$L$323</f>
        <v>0</v>
      </c>
      <c r="T491" s="485">
        <f>'8. Routing factors'!T274*'7. Network costs'!$L$324</f>
        <v>0</v>
      </c>
      <c r="U491" s="485">
        <f>'8. Routing factors'!U274*'7. Network costs'!$L$325</f>
        <v>0</v>
      </c>
      <c r="V491" s="485">
        <f>'8. Routing factors'!V274*'7. Network costs'!$L$326</f>
        <v>0</v>
      </c>
      <c r="W491" s="485">
        <f>'8. Routing factors'!W274*'7. Network costs'!$L$327</f>
        <v>0</v>
      </c>
      <c r="X491" s="485">
        <f>'8. Routing factors'!X274*'7. Network costs'!$L$328</f>
        <v>0</v>
      </c>
      <c r="Y491" s="485">
        <f>'8. Routing factors'!Y274*'7. Network costs'!$L$329</f>
        <v>0</v>
      </c>
      <c r="Z491" s="485">
        <f>'8. Routing factors'!Z274*'7. Network costs'!$L$330</f>
        <v>0</v>
      </c>
      <c r="AA491" s="485">
        <f>'8. Routing factors'!AA274*'7. Network costs'!$L$331</f>
        <v>0</v>
      </c>
      <c r="AB491" s="485">
        <f>'8. Routing factors'!AB274*'7. Network costs'!$L$332</f>
        <v>0</v>
      </c>
      <c r="AC491" s="485">
        <f>'8. Routing factors'!AC274*'7. Network costs'!$L$333</f>
        <v>0</v>
      </c>
      <c r="AD491" s="485">
        <f>'8. Routing factors'!AD274*'7. Network costs'!$L$334</f>
        <v>0</v>
      </c>
      <c r="AE491" s="485">
        <f>'8. Routing factors'!AE274*'7. Network costs'!$L$335</f>
        <v>0</v>
      </c>
      <c r="AF491" s="485">
        <f>'8. Routing factors'!AF274*'7. Network costs'!$L$336</f>
        <v>0</v>
      </c>
      <c r="AG491" s="485">
        <f>'8. Routing factors'!AG274*'7. Network costs'!$L$337</f>
        <v>0</v>
      </c>
      <c r="AH491" s="485">
        <f>'8. Routing factors'!AH274*'7. Network costs'!$L$338</f>
        <v>0</v>
      </c>
      <c r="AI491" s="485">
        <f>'8. Routing factors'!AI274*'7. Network costs'!$L$339</f>
        <v>0</v>
      </c>
      <c r="AJ491" s="485">
        <f>'8. Routing factors'!AJ274*'7. Network costs'!$L$340</f>
        <v>0</v>
      </c>
      <c r="AK491" s="485">
        <f>'8. Routing factors'!AK274*'7. Network costs'!$L$341</f>
        <v>0</v>
      </c>
      <c r="AL491" s="485">
        <f>'8. Routing factors'!AL274*'7. Network costs'!$L$342</f>
        <v>0</v>
      </c>
      <c r="AM491" s="485">
        <f>'8. Routing factors'!AM274*'7. Network costs'!$L$343</f>
        <v>0</v>
      </c>
      <c r="AN491" s="485">
        <f>'8. Routing factors'!AN274*'7. Network costs'!$L$344</f>
        <v>0</v>
      </c>
      <c r="AO491" s="485">
        <f>'8. Routing factors'!AO274*'7. Network costs'!$L$345</f>
        <v>0</v>
      </c>
      <c r="AP491" s="485">
        <f>'8. Routing factors'!AP274*'7. Network costs'!$L$346</f>
        <v>0</v>
      </c>
      <c r="AQ491" s="485">
        <f>'8. Routing factors'!AQ274*'7. Network costs'!$L$347</f>
        <v>0</v>
      </c>
      <c r="AR491" s="485">
        <f>'8. Routing factors'!AR274*'7. Network costs'!$L$348</f>
        <v>0</v>
      </c>
      <c r="AS491" s="485">
        <f>'8. Routing factors'!AS274*'7. Network costs'!$L$349</f>
        <v>0</v>
      </c>
      <c r="AT491" s="485">
        <f>'8. Routing factors'!AT274*'7. Network costs'!$L$350</f>
        <v>0</v>
      </c>
      <c r="AU491" s="485">
        <f>'8. Routing factors'!AU274*'7. Network costs'!$L$351</f>
        <v>0</v>
      </c>
      <c r="AV491" s="485">
        <f>'8. Routing factors'!AV274*'7. Network costs'!$L$352</f>
        <v>0</v>
      </c>
      <c r="AW491" s="485">
        <f>'8. Routing factors'!AW274*'7. Network costs'!$L$353</f>
        <v>0</v>
      </c>
      <c r="AX491" s="485">
        <f>'8. Routing factors'!AX274*'7. Network costs'!$L$354</f>
        <v>0</v>
      </c>
      <c r="AY491" s="485">
        <f>'8. Routing factors'!AY274*'7. Network costs'!$L$355</f>
        <v>0</v>
      </c>
      <c r="AZ491" s="485">
        <f>'8. Routing factors'!AZ274*'7. Network costs'!$L$356</f>
        <v>0</v>
      </c>
      <c r="BA491" s="485">
        <f>'8. Routing factors'!BA274*'7. Network costs'!$L$357</f>
        <v>0</v>
      </c>
      <c r="BB491" s="485">
        <f>'8. Routing factors'!BB274*'7. Network costs'!$L$358</f>
        <v>0</v>
      </c>
      <c r="BC491" s="485">
        <f>'8. Routing factors'!BC274*'7. Network costs'!$L$359</f>
        <v>0</v>
      </c>
      <c r="BD491" s="485">
        <f>'8. Routing factors'!BD274*'7. Network costs'!$L$360</f>
        <v>0</v>
      </c>
      <c r="BE491" s="485">
        <f>'8. Routing factors'!BE274*'7. Network costs'!$L$361</f>
        <v>0</v>
      </c>
      <c r="BF491" s="485">
        <f>'8. Routing factors'!BF274*'7. Network costs'!$L$362</f>
        <v>0</v>
      </c>
      <c r="BG491" s="485">
        <f>'8. Routing factors'!BG274*'7. Network costs'!$L$363</f>
        <v>0</v>
      </c>
      <c r="BH491" s="245"/>
      <c r="BI491" s="351">
        <f t="shared" si="81"/>
        <v>0</v>
      </c>
      <c r="BJ491" s="486">
        <f>'2. Traffic'!L227</f>
        <v>0</v>
      </c>
      <c r="BK491" s="487" t="str">
        <f t="shared" si="82"/>
        <v/>
      </c>
    </row>
    <row r="492" spans="3:63">
      <c r="C492" s="256" t="str">
        <f t="shared" ref="C492:D492" si="102">C457</f>
        <v>S22</v>
      </c>
      <c r="D492" s="256" t="str">
        <f t="shared" si="102"/>
        <v>OTHER: complete as required</v>
      </c>
      <c r="E492" s="485">
        <f>'8. Routing factors'!E275*'7. Network costs'!$L$309</f>
        <v>0</v>
      </c>
      <c r="F492" s="485">
        <f>'8. Routing factors'!F275*'7. Network costs'!$L$310</f>
        <v>0</v>
      </c>
      <c r="G492" s="485">
        <f>'8. Routing factors'!G275*'7. Network costs'!$L$311</f>
        <v>0</v>
      </c>
      <c r="H492" s="485">
        <f>'8. Routing factors'!H275*'7. Network costs'!$L$312</f>
        <v>0</v>
      </c>
      <c r="I492" s="485">
        <f>'8. Routing factors'!I275*'7. Network costs'!$L$313</f>
        <v>0</v>
      </c>
      <c r="J492" s="485">
        <f>'8. Routing factors'!J275*'7. Network costs'!$L$314</f>
        <v>0</v>
      </c>
      <c r="K492" s="485">
        <f>'8. Routing factors'!K275*'7. Network costs'!$L$315</f>
        <v>0</v>
      </c>
      <c r="L492" s="485">
        <f>'8. Routing factors'!L275*'7. Network costs'!$L$316</f>
        <v>0</v>
      </c>
      <c r="M492" s="485">
        <f>'8. Routing factors'!M275*'7. Network costs'!$L$317</f>
        <v>0</v>
      </c>
      <c r="N492" s="485">
        <f>'8. Routing factors'!N275*'7. Network costs'!$L$318</f>
        <v>0</v>
      </c>
      <c r="O492" s="485">
        <f>'8. Routing factors'!O275*'7. Network costs'!$L$319</f>
        <v>0</v>
      </c>
      <c r="P492" s="485">
        <f>'8. Routing factors'!P275*'7. Network costs'!$L$320</f>
        <v>0</v>
      </c>
      <c r="Q492" s="485">
        <f>'8. Routing factors'!Q275*'7. Network costs'!$L$321</f>
        <v>0</v>
      </c>
      <c r="R492" s="485">
        <f>'8. Routing factors'!R275*'7. Network costs'!$L$322</f>
        <v>0</v>
      </c>
      <c r="S492" s="485">
        <f>'8. Routing factors'!S275*'7. Network costs'!$L$323</f>
        <v>0</v>
      </c>
      <c r="T492" s="485">
        <f>'8. Routing factors'!T275*'7. Network costs'!$L$324</f>
        <v>0</v>
      </c>
      <c r="U492" s="485">
        <f>'8. Routing factors'!U275*'7. Network costs'!$L$325</f>
        <v>0</v>
      </c>
      <c r="V492" s="485">
        <f>'8. Routing factors'!V275*'7. Network costs'!$L$326</f>
        <v>0</v>
      </c>
      <c r="W492" s="485">
        <f>'8. Routing factors'!W275*'7. Network costs'!$L$327</f>
        <v>0</v>
      </c>
      <c r="X492" s="485">
        <f>'8. Routing factors'!X275*'7. Network costs'!$L$328</f>
        <v>0</v>
      </c>
      <c r="Y492" s="485">
        <f>'8. Routing factors'!Y275*'7. Network costs'!$L$329</f>
        <v>0</v>
      </c>
      <c r="Z492" s="485">
        <f>'8. Routing factors'!Z275*'7. Network costs'!$L$330</f>
        <v>0</v>
      </c>
      <c r="AA492" s="485">
        <f>'8. Routing factors'!AA275*'7. Network costs'!$L$331</f>
        <v>0</v>
      </c>
      <c r="AB492" s="485">
        <f>'8. Routing factors'!AB275*'7. Network costs'!$L$332</f>
        <v>0</v>
      </c>
      <c r="AC492" s="485">
        <f>'8. Routing factors'!AC275*'7. Network costs'!$L$333</f>
        <v>0</v>
      </c>
      <c r="AD492" s="485">
        <f>'8. Routing factors'!AD275*'7. Network costs'!$L$334</f>
        <v>0</v>
      </c>
      <c r="AE492" s="485">
        <f>'8. Routing factors'!AE275*'7. Network costs'!$L$335</f>
        <v>0</v>
      </c>
      <c r="AF492" s="485">
        <f>'8. Routing factors'!AF275*'7. Network costs'!$L$336</f>
        <v>0</v>
      </c>
      <c r="AG492" s="485">
        <f>'8. Routing factors'!AG275*'7. Network costs'!$L$337</f>
        <v>0</v>
      </c>
      <c r="AH492" s="485">
        <f>'8. Routing factors'!AH275*'7. Network costs'!$L$338</f>
        <v>0</v>
      </c>
      <c r="AI492" s="485">
        <f>'8. Routing factors'!AI275*'7. Network costs'!$L$339</f>
        <v>0</v>
      </c>
      <c r="AJ492" s="485">
        <f>'8. Routing factors'!AJ275*'7. Network costs'!$L$340</f>
        <v>0</v>
      </c>
      <c r="AK492" s="485">
        <f>'8. Routing factors'!AK275*'7. Network costs'!$L$341</f>
        <v>0</v>
      </c>
      <c r="AL492" s="485">
        <f>'8. Routing factors'!AL275*'7. Network costs'!$L$342</f>
        <v>0</v>
      </c>
      <c r="AM492" s="485">
        <f>'8. Routing factors'!AM275*'7. Network costs'!$L$343</f>
        <v>0</v>
      </c>
      <c r="AN492" s="485">
        <f>'8. Routing factors'!AN275*'7. Network costs'!$L$344</f>
        <v>0</v>
      </c>
      <c r="AO492" s="485">
        <f>'8. Routing factors'!AO275*'7. Network costs'!$L$345</f>
        <v>0</v>
      </c>
      <c r="AP492" s="485">
        <f>'8. Routing factors'!AP275*'7. Network costs'!$L$346</f>
        <v>0</v>
      </c>
      <c r="AQ492" s="485">
        <f>'8. Routing factors'!AQ275*'7. Network costs'!$L$347</f>
        <v>0</v>
      </c>
      <c r="AR492" s="485">
        <f>'8. Routing factors'!AR275*'7. Network costs'!$L$348</f>
        <v>0</v>
      </c>
      <c r="AS492" s="485">
        <f>'8. Routing factors'!AS275*'7. Network costs'!$L$349</f>
        <v>0</v>
      </c>
      <c r="AT492" s="485">
        <f>'8. Routing factors'!AT275*'7. Network costs'!$L$350</f>
        <v>0</v>
      </c>
      <c r="AU492" s="485">
        <f>'8. Routing factors'!AU275*'7. Network costs'!$L$351</f>
        <v>0</v>
      </c>
      <c r="AV492" s="485">
        <f>'8. Routing factors'!AV275*'7. Network costs'!$L$352</f>
        <v>0</v>
      </c>
      <c r="AW492" s="485">
        <f>'8. Routing factors'!AW275*'7. Network costs'!$L$353</f>
        <v>0</v>
      </c>
      <c r="AX492" s="485">
        <f>'8. Routing factors'!AX275*'7. Network costs'!$L$354</f>
        <v>0</v>
      </c>
      <c r="AY492" s="485">
        <f>'8. Routing factors'!AY275*'7. Network costs'!$L$355</f>
        <v>0</v>
      </c>
      <c r="AZ492" s="485">
        <f>'8. Routing factors'!AZ275*'7. Network costs'!$L$356</f>
        <v>0</v>
      </c>
      <c r="BA492" s="485">
        <f>'8. Routing factors'!BA275*'7. Network costs'!$L$357</f>
        <v>0</v>
      </c>
      <c r="BB492" s="485">
        <f>'8. Routing factors'!BB275*'7. Network costs'!$L$358</f>
        <v>0</v>
      </c>
      <c r="BC492" s="485">
        <f>'8. Routing factors'!BC275*'7. Network costs'!$L$359</f>
        <v>0</v>
      </c>
      <c r="BD492" s="485">
        <f>'8. Routing factors'!BD275*'7. Network costs'!$L$360</f>
        <v>0</v>
      </c>
      <c r="BE492" s="485">
        <f>'8. Routing factors'!BE275*'7. Network costs'!$L$361</f>
        <v>0</v>
      </c>
      <c r="BF492" s="485">
        <f>'8. Routing factors'!BF275*'7. Network costs'!$L$362</f>
        <v>0</v>
      </c>
      <c r="BG492" s="485">
        <f>'8. Routing factors'!BG275*'7. Network costs'!$L$363</f>
        <v>0</v>
      </c>
      <c r="BH492" s="245"/>
      <c r="BI492" s="351">
        <f t="shared" si="81"/>
        <v>0</v>
      </c>
      <c r="BJ492" s="486">
        <f>'2. Traffic'!L228</f>
        <v>0</v>
      </c>
      <c r="BK492" s="487" t="str">
        <f t="shared" si="82"/>
        <v/>
      </c>
    </row>
    <row r="493" spans="3:63">
      <c r="C493" s="256" t="str">
        <f t="shared" ref="C493:D493" si="103">C458</f>
        <v>S23</v>
      </c>
      <c r="D493" s="256" t="str">
        <f t="shared" si="103"/>
        <v>OTHER: complete as required</v>
      </c>
      <c r="E493" s="485">
        <f>'8. Routing factors'!E276*'7. Network costs'!$L$309</f>
        <v>0</v>
      </c>
      <c r="F493" s="485">
        <f>'8. Routing factors'!F276*'7. Network costs'!$L$310</f>
        <v>0</v>
      </c>
      <c r="G493" s="485">
        <f>'8. Routing factors'!G276*'7. Network costs'!$L$311</f>
        <v>0</v>
      </c>
      <c r="H493" s="485">
        <f>'8. Routing factors'!H276*'7. Network costs'!$L$312</f>
        <v>0</v>
      </c>
      <c r="I493" s="485">
        <f>'8. Routing factors'!I276*'7. Network costs'!$L$313</f>
        <v>0</v>
      </c>
      <c r="J493" s="485">
        <f>'8. Routing factors'!J276*'7. Network costs'!$L$314</f>
        <v>0</v>
      </c>
      <c r="K493" s="485">
        <f>'8. Routing factors'!K276*'7. Network costs'!$L$315</f>
        <v>0</v>
      </c>
      <c r="L493" s="485">
        <f>'8. Routing factors'!L276*'7. Network costs'!$L$316</f>
        <v>0</v>
      </c>
      <c r="M493" s="485">
        <f>'8. Routing factors'!M276*'7. Network costs'!$L$317</f>
        <v>0</v>
      </c>
      <c r="N493" s="485">
        <f>'8. Routing factors'!N276*'7. Network costs'!$L$318</f>
        <v>0</v>
      </c>
      <c r="O493" s="485">
        <f>'8. Routing factors'!O276*'7. Network costs'!$L$319</f>
        <v>0</v>
      </c>
      <c r="P493" s="485">
        <f>'8. Routing factors'!P276*'7. Network costs'!$L$320</f>
        <v>0</v>
      </c>
      <c r="Q493" s="485">
        <f>'8. Routing factors'!Q276*'7. Network costs'!$L$321</f>
        <v>0</v>
      </c>
      <c r="R493" s="485">
        <f>'8. Routing factors'!R276*'7. Network costs'!$L$322</f>
        <v>0</v>
      </c>
      <c r="S493" s="485">
        <f>'8. Routing factors'!S276*'7. Network costs'!$L$323</f>
        <v>0</v>
      </c>
      <c r="T493" s="485">
        <f>'8. Routing factors'!T276*'7. Network costs'!$L$324</f>
        <v>0</v>
      </c>
      <c r="U493" s="485">
        <f>'8. Routing factors'!U276*'7. Network costs'!$L$325</f>
        <v>0</v>
      </c>
      <c r="V493" s="485">
        <f>'8. Routing factors'!V276*'7. Network costs'!$L$326</f>
        <v>0</v>
      </c>
      <c r="W493" s="485">
        <f>'8. Routing factors'!W276*'7. Network costs'!$L$327</f>
        <v>0</v>
      </c>
      <c r="X493" s="485">
        <f>'8. Routing factors'!X276*'7. Network costs'!$L$328</f>
        <v>0</v>
      </c>
      <c r="Y493" s="485">
        <f>'8. Routing factors'!Y276*'7. Network costs'!$L$329</f>
        <v>0</v>
      </c>
      <c r="Z493" s="485">
        <f>'8. Routing factors'!Z276*'7. Network costs'!$L$330</f>
        <v>0</v>
      </c>
      <c r="AA493" s="485">
        <f>'8. Routing factors'!AA276*'7. Network costs'!$L$331</f>
        <v>0</v>
      </c>
      <c r="AB493" s="485">
        <f>'8. Routing factors'!AB276*'7. Network costs'!$L$332</f>
        <v>0</v>
      </c>
      <c r="AC493" s="485">
        <f>'8. Routing factors'!AC276*'7. Network costs'!$L$333</f>
        <v>0</v>
      </c>
      <c r="AD493" s="485">
        <f>'8. Routing factors'!AD276*'7. Network costs'!$L$334</f>
        <v>0</v>
      </c>
      <c r="AE493" s="485">
        <f>'8. Routing factors'!AE276*'7. Network costs'!$L$335</f>
        <v>0</v>
      </c>
      <c r="AF493" s="485">
        <f>'8. Routing factors'!AF276*'7. Network costs'!$L$336</f>
        <v>0</v>
      </c>
      <c r="AG493" s="485">
        <f>'8. Routing factors'!AG276*'7. Network costs'!$L$337</f>
        <v>0</v>
      </c>
      <c r="AH493" s="485">
        <f>'8. Routing factors'!AH276*'7. Network costs'!$L$338</f>
        <v>0</v>
      </c>
      <c r="AI493" s="485">
        <f>'8. Routing factors'!AI276*'7. Network costs'!$L$339</f>
        <v>0</v>
      </c>
      <c r="AJ493" s="485">
        <f>'8. Routing factors'!AJ276*'7. Network costs'!$L$340</f>
        <v>0</v>
      </c>
      <c r="AK493" s="485">
        <f>'8. Routing factors'!AK276*'7. Network costs'!$L$341</f>
        <v>0</v>
      </c>
      <c r="AL493" s="485">
        <f>'8. Routing factors'!AL276*'7. Network costs'!$L$342</f>
        <v>0</v>
      </c>
      <c r="AM493" s="485">
        <f>'8. Routing factors'!AM276*'7. Network costs'!$L$343</f>
        <v>0</v>
      </c>
      <c r="AN493" s="485">
        <f>'8. Routing factors'!AN276*'7. Network costs'!$L$344</f>
        <v>0</v>
      </c>
      <c r="AO493" s="485">
        <f>'8. Routing factors'!AO276*'7. Network costs'!$L$345</f>
        <v>0</v>
      </c>
      <c r="AP493" s="485">
        <f>'8. Routing factors'!AP276*'7. Network costs'!$L$346</f>
        <v>0</v>
      </c>
      <c r="AQ493" s="485">
        <f>'8. Routing factors'!AQ276*'7. Network costs'!$L$347</f>
        <v>0</v>
      </c>
      <c r="AR493" s="485">
        <f>'8. Routing factors'!AR276*'7. Network costs'!$L$348</f>
        <v>0</v>
      </c>
      <c r="AS493" s="485">
        <f>'8. Routing factors'!AS276*'7. Network costs'!$L$349</f>
        <v>0</v>
      </c>
      <c r="AT493" s="485">
        <f>'8. Routing factors'!AT276*'7. Network costs'!$L$350</f>
        <v>0</v>
      </c>
      <c r="AU493" s="485">
        <f>'8. Routing factors'!AU276*'7. Network costs'!$L$351</f>
        <v>0</v>
      </c>
      <c r="AV493" s="485">
        <f>'8. Routing factors'!AV276*'7. Network costs'!$L$352</f>
        <v>0</v>
      </c>
      <c r="AW493" s="485">
        <f>'8. Routing factors'!AW276*'7. Network costs'!$L$353</f>
        <v>0</v>
      </c>
      <c r="AX493" s="485">
        <f>'8. Routing factors'!AX276*'7. Network costs'!$L$354</f>
        <v>0</v>
      </c>
      <c r="AY493" s="485">
        <f>'8. Routing factors'!AY276*'7. Network costs'!$L$355</f>
        <v>0</v>
      </c>
      <c r="AZ493" s="485">
        <f>'8. Routing factors'!AZ276*'7. Network costs'!$L$356</f>
        <v>0</v>
      </c>
      <c r="BA493" s="485">
        <f>'8. Routing factors'!BA276*'7. Network costs'!$L$357</f>
        <v>0</v>
      </c>
      <c r="BB493" s="485">
        <f>'8. Routing factors'!BB276*'7. Network costs'!$L$358</f>
        <v>0</v>
      </c>
      <c r="BC493" s="485">
        <f>'8. Routing factors'!BC276*'7. Network costs'!$L$359</f>
        <v>0</v>
      </c>
      <c r="BD493" s="485">
        <f>'8. Routing factors'!BD276*'7. Network costs'!$L$360</f>
        <v>0</v>
      </c>
      <c r="BE493" s="485">
        <f>'8. Routing factors'!BE276*'7. Network costs'!$L$361</f>
        <v>0</v>
      </c>
      <c r="BF493" s="485">
        <f>'8. Routing factors'!BF276*'7. Network costs'!$L$362</f>
        <v>0</v>
      </c>
      <c r="BG493" s="485">
        <f>'8. Routing factors'!BG276*'7. Network costs'!$L$363</f>
        <v>0</v>
      </c>
      <c r="BH493" s="245"/>
      <c r="BI493" s="351">
        <f t="shared" si="81"/>
        <v>0</v>
      </c>
      <c r="BJ493" s="486">
        <f>'2. Traffic'!L229</f>
        <v>0</v>
      </c>
      <c r="BK493" s="487" t="str">
        <f t="shared" si="82"/>
        <v/>
      </c>
    </row>
    <row r="494" spans="3:63">
      <c r="C494" s="256" t="str">
        <f t="shared" ref="C494:D494" si="104">C459</f>
        <v>S24</v>
      </c>
      <c r="D494" s="256" t="str">
        <f t="shared" si="104"/>
        <v>OTHER: complete as required</v>
      </c>
      <c r="E494" s="485">
        <f>'8. Routing factors'!E277*'7. Network costs'!$L$309</f>
        <v>0</v>
      </c>
      <c r="F494" s="485">
        <f>'8. Routing factors'!F277*'7. Network costs'!$L$310</f>
        <v>0</v>
      </c>
      <c r="G494" s="485">
        <f>'8. Routing factors'!G277*'7. Network costs'!$L$311</f>
        <v>0</v>
      </c>
      <c r="H494" s="485">
        <f>'8. Routing factors'!H277*'7. Network costs'!$L$312</f>
        <v>0</v>
      </c>
      <c r="I494" s="485">
        <f>'8. Routing factors'!I277*'7. Network costs'!$L$313</f>
        <v>0</v>
      </c>
      <c r="J494" s="485">
        <f>'8. Routing factors'!J277*'7. Network costs'!$L$314</f>
        <v>0</v>
      </c>
      <c r="K494" s="485">
        <f>'8. Routing factors'!K277*'7. Network costs'!$L$315</f>
        <v>0</v>
      </c>
      <c r="L494" s="485">
        <f>'8. Routing factors'!L277*'7. Network costs'!$L$316</f>
        <v>0</v>
      </c>
      <c r="M494" s="485">
        <f>'8. Routing factors'!M277*'7. Network costs'!$L$317</f>
        <v>0</v>
      </c>
      <c r="N494" s="485">
        <f>'8. Routing factors'!N277*'7. Network costs'!$L$318</f>
        <v>0</v>
      </c>
      <c r="O494" s="485">
        <f>'8. Routing factors'!O277*'7. Network costs'!$L$319</f>
        <v>0</v>
      </c>
      <c r="P494" s="485">
        <f>'8. Routing factors'!P277*'7. Network costs'!$L$320</f>
        <v>0</v>
      </c>
      <c r="Q494" s="485">
        <f>'8. Routing factors'!Q277*'7. Network costs'!$L$321</f>
        <v>0</v>
      </c>
      <c r="R494" s="485">
        <f>'8. Routing factors'!R277*'7. Network costs'!$L$322</f>
        <v>0</v>
      </c>
      <c r="S494" s="485">
        <f>'8. Routing factors'!S277*'7. Network costs'!$L$323</f>
        <v>0</v>
      </c>
      <c r="T494" s="485">
        <f>'8. Routing factors'!T277*'7. Network costs'!$L$324</f>
        <v>0</v>
      </c>
      <c r="U494" s="485">
        <f>'8. Routing factors'!U277*'7. Network costs'!$L$325</f>
        <v>0</v>
      </c>
      <c r="V494" s="485">
        <f>'8. Routing factors'!V277*'7. Network costs'!$L$326</f>
        <v>0</v>
      </c>
      <c r="W494" s="485">
        <f>'8. Routing factors'!W277*'7. Network costs'!$L$327</f>
        <v>0</v>
      </c>
      <c r="X494" s="485">
        <f>'8. Routing factors'!X277*'7. Network costs'!$L$328</f>
        <v>0</v>
      </c>
      <c r="Y494" s="485">
        <f>'8. Routing factors'!Y277*'7. Network costs'!$L$329</f>
        <v>0</v>
      </c>
      <c r="Z494" s="485">
        <f>'8. Routing factors'!Z277*'7. Network costs'!$L$330</f>
        <v>0</v>
      </c>
      <c r="AA494" s="485">
        <f>'8. Routing factors'!AA277*'7. Network costs'!$L$331</f>
        <v>0</v>
      </c>
      <c r="AB494" s="485">
        <f>'8. Routing factors'!AB277*'7. Network costs'!$L$332</f>
        <v>0</v>
      </c>
      <c r="AC494" s="485">
        <f>'8. Routing factors'!AC277*'7. Network costs'!$L$333</f>
        <v>0</v>
      </c>
      <c r="AD494" s="485">
        <f>'8. Routing factors'!AD277*'7. Network costs'!$L$334</f>
        <v>0</v>
      </c>
      <c r="AE494" s="485">
        <f>'8. Routing factors'!AE277*'7. Network costs'!$L$335</f>
        <v>0</v>
      </c>
      <c r="AF494" s="485">
        <f>'8. Routing factors'!AF277*'7. Network costs'!$L$336</f>
        <v>0</v>
      </c>
      <c r="AG494" s="485">
        <f>'8. Routing factors'!AG277*'7. Network costs'!$L$337</f>
        <v>0</v>
      </c>
      <c r="AH494" s="485">
        <f>'8. Routing factors'!AH277*'7. Network costs'!$L$338</f>
        <v>0</v>
      </c>
      <c r="AI494" s="485">
        <f>'8. Routing factors'!AI277*'7. Network costs'!$L$339</f>
        <v>0</v>
      </c>
      <c r="AJ494" s="485">
        <f>'8. Routing factors'!AJ277*'7. Network costs'!$L$340</f>
        <v>0</v>
      </c>
      <c r="AK494" s="485">
        <f>'8. Routing factors'!AK277*'7. Network costs'!$L$341</f>
        <v>0</v>
      </c>
      <c r="AL494" s="485">
        <f>'8. Routing factors'!AL277*'7. Network costs'!$L$342</f>
        <v>0</v>
      </c>
      <c r="AM494" s="485">
        <f>'8. Routing factors'!AM277*'7. Network costs'!$L$343</f>
        <v>0</v>
      </c>
      <c r="AN494" s="485">
        <f>'8. Routing factors'!AN277*'7. Network costs'!$L$344</f>
        <v>0</v>
      </c>
      <c r="AO494" s="485">
        <f>'8. Routing factors'!AO277*'7. Network costs'!$L$345</f>
        <v>0</v>
      </c>
      <c r="AP494" s="485">
        <f>'8. Routing factors'!AP277*'7. Network costs'!$L$346</f>
        <v>0</v>
      </c>
      <c r="AQ494" s="485">
        <f>'8. Routing factors'!AQ277*'7. Network costs'!$L$347</f>
        <v>0</v>
      </c>
      <c r="AR494" s="485">
        <f>'8. Routing factors'!AR277*'7. Network costs'!$L$348</f>
        <v>0</v>
      </c>
      <c r="AS494" s="485">
        <f>'8. Routing factors'!AS277*'7. Network costs'!$L$349</f>
        <v>0</v>
      </c>
      <c r="AT494" s="485">
        <f>'8. Routing factors'!AT277*'7. Network costs'!$L$350</f>
        <v>0</v>
      </c>
      <c r="AU494" s="485">
        <f>'8. Routing factors'!AU277*'7. Network costs'!$L$351</f>
        <v>0</v>
      </c>
      <c r="AV494" s="485">
        <f>'8. Routing factors'!AV277*'7. Network costs'!$L$352</f>
        <v>0</v>
      </c>
      <c r="AW494" s="485">
        <f>'8. Routing factors'!AW277*'7. Network costs'!$L$353</f>
        <v>0</v>
      </c>
      <c r="AX494" s="485">
        <f>'8. Routing factors'!AX277*'7. Network costs'!$L$354</f>
        <v>0</v>
      </c>
      <c r="AY494" s="485">
        <f>'8. Routing factors'!AY277*'7. Network costs'!$L$355</f>
        <v>0</v>
      </c>
      <c r="AZ494" s="485">
        <f>'8. Routing factors'!AZ277*'7. Network costs'!$L$356</f>
        <v>0</v>
      </c>
      <c r="BA494" s="485">
        <f>'8. Routing factors'!BA277*'7. Network costs'!$L$357</f>
        <v>0</v>
      </c>
      <c r="BB494" s="485">
        <f>'8. Routing factors'!BB277*'7. Network costs'!$L$358</f>
        <v>0</v>
      </c>
      <c r="BC494" s="485">
        <f>'8. Routing factors'!BC277*'7. Network costs'!$L$359</f>
        <v>0</v>
      </c>
      <c r="BD494" s="485">
        <f>'8. Routing factors'!BD277*'7. Network costs'!$L$360</f>
        <v>0</v>
      </c>
      <c r="BE494" s="485">
        <f>'8. Routing factors'!BE277*'7. Network costs'!$L$361</f>
        <v>0</v>
      </c>
      <c r="BF494" s="485">
        <f>'8. Routing factors'!BF277*'7. Network costs'!$L$362</f>
        <v>0</v>
      </c>
      <c r="BG494" s="485">
        <f>'8. Routing factors'!BG277*'7. Network costs'!$L$363</f>
        <v>0</v>
      </c>
      <c r="BH494" s="245"/>
      <c r="BI494" s="351">
        <f t="shared" si="81"/>
        <v>0</v>
      </c>
      <c r="BJ494" s="486">
        <f>'2. Traffic'!L230</f>
        <v>0</v>
      </c>
      <c r="BK494" s="487" t="str">
        <f t="shared" si="82"/>
        <v/>
      </c>
    </row>
    <row r="495" spans="3:63">
      <c r="C495" s="256" t="str">
        <f t="shared" ref="C495:D495" si="105">C460</f>
        <v>S25</v>
      </c>
      <c r="D495" s="256" t="str">
        <f t="shared" si="105"/>
        <v>OTHER: complete as required</v>
      </c>
      <c r="E495" s="485">
        <f>'8. Routing factors'!E278*'7. Network costs'!$L$309</f>
        <v>0</v>
      </c>
      <c r="F495" s="485">
        <f>'8. Routing factors'!F278*'7. Network costs'!$L$310</f>
        <v>0</v>
      </c>
      <c r="G495" s="485">
        <f>'8. Routing factors'!G278*'7. Network costs'!$L$311</f>
        <v>0</v>
      </c>
      <c r="H495" s="485">
        <f>'8. Routing factors'!H278*'7. Network costs'!$L$312</f>
        <v>0</v>
      </c>
      <c r="I495" s="485">
        <f>'8. Routing factors'!I278*'7. Network costs'!$L$313</f>
        <v>0</v>
      </c>
      <c r="J495" s="485">
        <f>'8. Routing factors'!J278*'7. Network costs'!$L$314</f>
        <v>0</v>
      </c>
      <c r="K495" s="485">
        <f>'8. Routing factors'!K278*'7. Network costs'!$L$315</f>
        <v>0</v>
      </c>
      <c r="L495" s="485">
        <f>'8. Routing factors'!L278*'7. Network costs'!$L$316</f>
        <v>0</v>
      </c>
      <c r="M495" s="485">
        <f>'8. Routing factors'!M278*'7. Network costs'!$L$317</f>
        <v>0</v>
      </c>
      <c r="N495" s="485">
        <f>'8. Routing factors'!N278*'7. Network costs'!$L$318</f>
        <v>0</v>
      </c>
      <c r="O495" s="485">
        <f>'8. Routing factors'!O278*'7. Network costs'!$L$319</f>
        <v>0</v>
      </c>
      <c r="P495" s="485">
        <f>'8. Routing factors'!P278*'7. Network costs'!$L$320</f>
        <v>0</v>
      </c>
      <c r="Q495" s="485">
        <f>'8. Routing factors'!Q278*'7. Network costs'!$L$321</f>
        <v>0</v>
      </c>
      <c r="R495" s="485">
        <f>'8. Routing factors'!R278*'7. Network costs'!$L$322</f>
        <v>0</v>
      </c>
      <c r="S495" s="485">
        <f>'8. Routing factors'!S278*'7. Network costs'!$L$323</f>
        <v>0</v>
      </c>
      <c r="T495" s="485">
        <f>'8. Routing factors'!T278*'7. Network costs'!$L$324</f>
        <v>0</v>
      </c>
      <c r="U495" s="485">
        <f>'8. Routing factors'!U278*'7. Network costs'!$L$325</f>
        <v>0</v>
      </c>
      <c r="V495" s="485">
        <f>'8. Routing factors'!V278*'7. Network costs'!$L$326</f>
        <v>0</v>
      </c>
      <c r="W495" s="485">
        <f>'8. Routing factors'!W278*'7. Network costs'!$L$327</f>
        <v>0</v>
      </c>
      <c r="X495" s="485">
        <f>'8. Routing factors'!X278*'7. Network costs'!$L$328</f>
        <v>0</v>
      </c>
      <c r="Y495" s="485">
        <f>'8. Routing factors'!Y278*'7. Network costs'!$L$329</f>
        <v>0</v>
      </c>
      <c r="Z495" s="485">
        <f>'8. Routing factors'!Z278*'7. Network costs'!$L$330</f>
        <v>0</v>
      </c>
      <c r="AA495" s="485">
        <f>'8. Routing factors'!AA278*'7. Network costs'!$L$331</f>
        <v>0</v>
      </c>
      <c r="AB495" s="485">
        <f>'8. Routing factors'!AB278*'7. Network costs'!$L$332</f>
        <v>0</v>
      </c>
      <c r="AC495" s="485">
        <f>'8. Routing factors'!AC278*'7. Network costs'!$L$333</f>
        <v>0</v>
      </c>
      <c r="AD495" s="485">
        <f>'8. Routing factors'!AD278*'7. Network costs'!$L$334</f>
        <v>0</v>
      </c>
      <c r="AE495" s="485">
        <f>'8. Routing factors'!AE278*'7. Network costs'!$L$335</f>
        <v>0</v>
      </c>
      <c r="AF495" s="485">
        <f>'8. Routing factors'!AF278*'7. Network costs'!$L$336</f>
        <v>0</v>
      </c>
      <c r="AG495" s="485">
        <f>'8. Routing factors'!AG278*'7. Network costs'!$L$337</f>
        <v>0</v>
      </c>
      <c r="AH495" s="485">
        <f>'8. Routing factors'!AH278*'7. Network costs'!$L$338</f>
        <v>0</v>
      </c>
      <c r="AI495" s="485">
        <f>'8. Routing factors'!AI278*'7. Network costs'!$L$339</f>
        <v>0</v>
      </c>
      <c r="AJ495" s="485">
        <f>'8. Routing factors'!AJ278*'7. Network costs'!$L$340</f>
        <v>0</v>
      </c>
      <c r="AK495" s="485">
        <f>'8. Routing factors'!AK278*'7. Network costs'!$L$341</f>
        <v>0</v>
      </c>
      <c r="AL495" s="485">
        <f>'8. Routing factors'!AL278*'7. Network costs'!$L$342</f>
        <v>0</v>
      </c>
      <c r="AM495" s="485">
        <f>'8. Routing factors'!AM278*'7. Network costs'!$L$343</f>
        <v>0</v>
      </c>
      <c r="AN495" s="485">
        <f>'8. Routing factors'!AN278*'7. Network costs'!$L$344</f>
        <v>0</v>
      </c>
      <c r="AO495" s="485">
        <f>'8. Routing factors'!AO278*'7. Network costs'!$L$345</f>
        <v>0</v>
      </c>
      <c r="AP495" s="485">
        <f>'8. Routing factors'!AP278*'7. Network costs'!$L$346</f>
        <v>0</v>
      </c>
      <c r="AQ495" s="485">
        <f>'8. Routing factors'!AQ278*'7. Network costs'!$L$347</f>
        <v>0</v>
      </c>
      <c r="AR495" s="485">
        <f>'8. Routing factors'!AR278*'7. Network costs'!$L$348</f>
        <v>0</v>
      </c>
      <c r="AS495" s="485">
        <f>'8. Routing factors'!AS278*'7. Network costs'!$L$349</f>
        <v>0</v>
      </c>
      <c r="AT495" s="485">
        <f>'8. Routing factors'!AT278*'7. Network costs'!$L$350</f>
        <v>0</v>
      </c>
      <c r="AU495" s="485">
        <f>'8. Routing factors'!AU278*'7. Network costs'!$L$351</f>
        <v>0</v>
      </c>
      <c r="AV495" s="485">
        <f>'8. Routing factors'!AV278*'7. Network costs'!$L$352</f>
        <v>0</v>
      </c>
      <c r="AW495" s="485">
        <f>'8. Routing factors'!AW278*'7. Network costs'!$L$353</f>
        <v>0</v>
      </c>
      <c r="AX495" s="485">
        <f>'8. Routing factors'!AX278*'7. Network costs'!$L$354</f>
        <v>0</v>
      </c>
      <c r="AY495" s="485">
        <f>'8. Routing factors'!AY278*'7. Network costs'!$L$355</f>
        <v>0</v>
      </c>
      <c r="AZ495" s="485">
        <f>'8. Routing factors'!AZ278*'7. Network costs'!$L$356</f>
        <v>0</v>
      </c>
      <c r="BA495" s="485">
        <f>'8. Routing factors'!BA278*'7. Network costs'!$L$357</f>
        <v>0</v>
      </c>
      <c r="BB495" s="485">
        <f>'8. Routing factors'!BB278*'7. Network costs'!$L$358</f>
        <v>0</v>
      </c>
      <c r="BC495" s="485">
        <f>'8. Routing factors'!BC278*'7. Network costs'!$L$359</f>
        <v>0</v>
      </c>
      <c r="BD495" s="485">
        <f>'8. Routing factors'!BD278*'7. Network costs'!$L$360</f>
        <v>0</v>
      </c>
      <c r="BE495" s="485">
        <f>'8. Routing factors'!BE278*'7. Network costs'!$L$361</f>
        <v>0</v>
      </c>
      <c r="BF495" s="485">
        <f>'8. Routing factors'!BF278*'7. Network costs'!$L$362</f>
        <v>0</v>
      </c>
      <c r="BG495" s="485">
        <f>'8. Routing factors'!BG278*'7. Network costs'!$L$363</f>
        <v>0</v>
      </c>
      <c r="BH495" s="245"/>
      <c r="BI495" s="351">
        <f t="shared" si="81"/>
        <v>0</v>
      </c>
      <c r="BJ495" s="486">
        <f>'2. Traffic'!L231</f>
        <v>0</v>
      </c>
      <c r="BK495" s="487" t="str">
        <f t="shared" si="82"/>
        <v/>
      </c>
    </row>
    <row r="496" spans="3:63">
      <c r="C496" s="256" t="str">
        <f t="shared" ref="C496:D496" si="106">C461</f>
        <v>S26</v>
      </c>
      <c r="D496" s="256" t="str">
        <f t="shared" si="106"/>
        <v>OTHER: complete as required</v>
      </c>
      <c r="E496" s="485">
        <f>'8. Routing factors'!E279*'7. Network costs'!$L$309</f>
        <v>0</v>
      </c>
      <c r="F496" s="485">
        <f>'8. Routing factors'!F279*'7. Network costs'!$L$310</f>
        <v>0</v>
      </c>
      <c r="G496" s="485">
        <f>'8. Routing factors'!G279*'7. Network costs'!$L$311</f>
        <v>0</v>
      </c>
      <c r="H496" s="485">
        <f>'8. Routing factors'!H279*'7. Network costs'!$L$312</f>
        <v>0</v>
      </c>
      <c r="I496" s="485">
        <f>'8. Routing factors'!I279*'7. Network costs'!$L$313</f>
        <v>0</v>
      </c>
      <c r="J496" s="485">
        <f>'8. Routing factors'!J279*'7. Network costs'!$L$314</f>
        <v>0</v>
      </c>
      <c r="K496" s="485">
        <f>'8. Routing factors'!K279*'7. Network costs'!$L$315</f>
        <v>0</v>
      </c>
      <c r="L496" s="485">
        <f>'8. Routing factors'!L279*'7. Network costs'!$L$316</f>
        <v>0</v>
      </c>
      <c r="M496" s="485">
        <f>'8. Routing factors'!M279*'7. Network costs'!$L$317</f>
        <v>0</v>
      </c>
      <c r="N496" s="485">
        <f>'8. Routing factors'!N279*'7. Network costs'!$L$318</f>
        <v>0</v>
      </c>
      <c r="O496" s="485">
        <f>'8. Routing factors'!O279*'7. Network costs'!$L$319</f>
        <v>0</v>
      </c>
      <c r="P496" s="485">
        <f>'8. Routing factors'!P279*'7. Network costs'!$L$320</f>
        <v>0</v>
      </c>
      <c r="Q496" s="485">
        <f>'8. Routing factors'!Q279*'7. Network costs'!$L$321</f>
        <v>0</v>
      </c>
      <c r="R496" s="485">
        <f>'8. Routing factors'!R279*'7. Network costs'!$L$322</f>
        <v>0</v>
      </c>
      <c r="S496" s="485">
        <f>'8. Routing factors'!S279*'7. Network costs'!$L$323</f>
        <v>0</v>
      </c>
      <c r="T496" s="485">
        <f>'8. Routing factors'!T279*'7. Network costs'!$L$324</f>
        <v>0</v>
      </c>
      <c r="U496" s="485">
        <f>'8. Routing factors'!U279*'7. Network costs'!$L$325</f>
        <v>0</v>
      </c>
      <c r="V496" s="485">
        <f>'8. Routing factors'!V279*'7. Network costs'!$L$326</f>
        <v>0</v>
      </c>
      <c r="W496" s="485">
        <f>'8. Routing factors'!W279*'7. Network costs'!$L$327</f>
        <v>0</v>
      </c>
      <c r="X496" s="485">
        <f>'8. Routing factors'!X279*'7. Network costs'!$L$328</f>
        <v>0</v>
      </c>
      <c r="Y496" s="485">
        <f>'8. Routing factors'!Y279*'7. Network costs'!$L$329</f>
        <v>0</v>
      </c>
      <c r="Z496" s="485">
        <f>'8. Routing factors'!Z279*'7. Network costs'!$L$330</f>
        <v>0</v>
      </c>
      <c r="AA496" s="485">
        <f>'8. Routing factors'!AA279*'7. Network costs'!$L$331</f>
        <v>0</v>
      </c>
      <c r="AB496" s="485">
        <f>'8. Routing factors'!AB279*'7. Network costs'!$L$332</f>
        <v>0</v>
      </c>
      <c r="AC496" s="485">
        <f>'8. Routing factors'!AC279*'7. Network costs'!$L$333</f>
        <v>0</v>
      </c>
      <c r="AD496" s="485">
        <f>'8. Routing factors'!AD279*'7. Network costs'!$L$334</f>
        <v>0</v>
      </c>
      <c r="AE496" s="485">
        <f>'8. Routing factors'!AE279*'7. Network costs'!$L$335</f>
        <v>0</v>
      </c>
      <c r="AF496" s="485">
        <f>'8. Routing factors'!AF279*'7. Network costs'!$L$336</f>
        <v>0</v>
      </c>
      <c r="AG496" s="485">
        <f>'8. Routing factors'!AG279*'7. Network costs'!$L$337</f>
        <v>0</v>
      </c>
      <c r="AH496" s="485">
        <f>'8. Routing factors'!AH279*'7. Network costs'!$L$338</f>
        <v>0</v>
      </c>
      <c r="AI496" s="485">
        <f>'8. Routing factors'!AI279*'7. Network costs'!$L$339</f>
        <v>0</v>
      </c>
      <c r="AJ496" s="485">
        <f>'8. Routing factors'!AJ279*'7. Network costs'!$L$340</f>
        <v>0</v>
      </c>
      <c r="AK496" s="485">
        <f>'8. Routing factors'!AK279*'7. Network costs'!$L$341</f>
        <v>0</v>
      </c>
      <c r="AL496" s="485">
        <f>'8. Routing factors'!AL279*'7. Network costs'!$L$342</f>
        <v>0</v>
      </c>
      <c r="AM496" s="485">
        <f>'8. Routing factors'!AM279*'7. Network costs'!$L$343</f>
        <v>0</v>
      </c>
      <c r="AN496" s="485">
        <f>'8. Routing factors'!AN279*'7. Network costs'!$L$344</f>
        <v>0</v>
      </c>
      <c r="AO496" s="485">
        <f>'8. Routing factors'!AO279*'7. Network costs'!$L$345</f>
        <v>0</v>
      </c>
      <c r="AP496" s="485">
        <f>'8. Routing factors'!AP279*'7. Network costs'!$L$346</f>
        <v>0</v>
      </c>
      <c r="AQ496" s="485">
        <f>'8. Routing factors'!AQ279*'7. Network costs'!$L$347</f>
        <v>0</v>
      </c>
      <c r="AR496" s="485">
        <f>'8. Routing factors'!AR279*'7. Network costs'!$L$348</f>
        <v>0</v>
      </c>
      <c r="AS496" s="485">
        <f>'8. Routing factors'!AS279*'7. Network costs'!$L$349</f>
        <v>0</v>
      </c>
      <c r="AT496" s="485">
        <f>'8. Routing factors'!AT279*'7. Network costs'!$L$350</f>
        <v>0</v>
      </c>
      <c r="AU496" s="485">
        <f>'8. Routing factors'!AU279*'7. Network costs'!$L$351</f>
        <v>0</v>
      </c>
      <c r="AV496" s="485">
        <f>'8. Routing factors'!AV279*'7. Network costs'!$L$352</f>
        <v>0</v>
      </c>
      <c r="AW496" s="485">
        <f>'8. Routing factors'!AW279*'7. Network costs'!$L$353</f>
        <v>0</v>
      </c>
      <c r="AX496" s="485">
        <f>'8. Routing factors'!AX279*'7. Network costs'!$L$354</f>
        <v>0</v>
      </c>
      <c r="AY496" s="485">
        <f>'8. Routing factors'!AY279*'7. Network costs'!$L$355</f>
        <v>0</v>
      </c>
      <c r="AZ496" s="485">
        <f>'8. Routing factors'!AZ279*'7. Network costs'!$L$356</f>
        <v>0</v>
      </c>
      <c r="BA496" s="485">
        <f>'8. Routing factors'!BA279*'7. Network costs'!$L$357</f>
        <v>0</v>
      </c>
      <c r="BB496" s="485">
        <f>'8. Routing factors'!BB279*'7. Network costs'!$L$358</f>
        <v>0</v>
      </c>
      <c r="BC496" s="485">
        <f>'8. Routing factors'!BC279*'7. Network costs'!$L$359</f>
        <v>0</v>
      </c>
      <c r="BD496" s="485">
        <f>'8. Routing factors'!BD279*'7. Network costs'!$L$360</f>
        <v>0</v>
      </c>
      <c r="BE496" s="485">
        <f>'8. Routing factors'!BE279*'7. Network costs'!$L$361</f>
        <v>0</v>
      </c>
      <c r="BF496" s="485">
        <f>'8. Routing factors'!BF279*'7. Network costs'!$L$362</f>
        <v>0</v>
      </c>
      <c r="BG496" s="485">
        <f>'8. Routing factors'!BG279*'7. Network costs'!$L$363</f>
        <v>0</v>
      </c>
      <c r="BH496" s="245"/>
      <c r="BI496" s="351">
        <f t="shared" si="81"/>
        <v>0</v>
      </c>
      <c r="BJ496" s="486">
        <f>'2. Traffic'!L232</f>
        <v>0</v>
      </c>
      <c r="BK496" s="487" t="str">
        <f t="shared" si="82"/>
        <v/>
      </c>
    </row>
    <row r="497" spans="3:63">
      <c r="C497" s="256" t="str">
        <f t="shared" ref="C497:D497" si="107">C462</f>
        <v>S27</v>
      </c>
      <c r="D497" s="256" t="str">
        <f t="shared" si="107"/>
        <v>OTHER: complete as required</v>
      </c>
      <c r="E497" s="485">
        <f>'8. Routing factors'!E280*'7. Network costs'!$L$309</f>
        <v>0</v>
      </c>
      <c r="F497" s="485">
        <f>'8. Routing factors'!F280*'7. Network costs'!$L$310</f>
        <v>0</v>
      </c>
      <c r="G497" s="485">
        <f>'8. Routing factors'!G280*'7. Network costs'!$L$311</f>
        <v>0</v>
      </c>
      <c r="H497" s="485">
        <f>'8. Routing factors'!H280*'7. Network costs'!$L$312</f>
        <v>0</v>
      </c>
      <c r="I497" s="485">
        <f>'8. Routing factors'!I280*'7. Network costs'!$L$313</f>
        <v>0</v>
      </c>
      <c r="J497" s="485">
        <f>'8. Routing factors'!J280*'7. Network costs'!$L$314</f>
        <v>0</v>
      </c>
      <c r="K497" s="485">
        <f>'8. Routing factors'!K280*'7. Network costs'!$L$315</f>
        <v>0</v>
      </c>
      <c r="L497" s="485">
        <f>'8. Routing factors'!L280*'7. Network costs'!$L$316</f>
        <v>0</v>
      </c>
      <c r="M497" s="485">
        <f>'8. Routing factors'!M280*'7. Network costs'!$L$317</f>
        <v>0</v>
      </c>
      <c r="N497" s="485">
        <f>'8. Routing factors'!N280*'7. Network costs'!$L$318</f>
        <v>0</v>
      </c>
      <c r="O497" s="485">
        <f>'8. Routing factors'!O280*'7. Network costs'!$L$319</f>
        <v>0</v>
      </c>
      <c r="P497" s="485">
        <f>'8. Routing factors'!P280*'7. Network costs'!$L$320</f>
        <v>0</v>
      </c>
      <c r="Q497" s="485">
        <f>'8. Routing factors'!Q280*'7. Network costs'!$L$321</f>
        <v>0</v>
      </c>
      <c r="R497" s="485">
        <f>'8. Routing factors'!R280*'7. Network costs'!$L$322</f>
        <v>0</v>
      </c>
      <c r="S497" s="485">
        <f>'8. Routing factors'!S280*'7. Network costs'!$L$323</f>
        <v>0</v>
      </c>
      <c r="T497" s="485">
        <f>'8. Routing factors'!T280*'7. Network costs'!$L$324</f>
        <v>0</v>
      </c>
      <c r="U497" s="485">
        <f>'8. Routing factors'!U280*'7. Network costs'!$L$325</f>
        <v>0</v>
      </c>
      <c r="V497" s="485">
        <f>'8. Routing factors'!V280*'7. Network costs'!$L$326</f>
        <v>0</v>
      </c>
      <c r="W497" s="485">
        <f>'8. Routing factors'!W280*'7. Network costs'!$L$327</f>
        <v>0</v>
      </c>
      <c r="X497" s="485">
        <f>'8. Routing factors'!X280*'7. Network costs'!$L$328</f>
        <v>0</v>
      </c>
      <c r="Y497" s="485">
        <f>'8. Routing factors'!Y280*'7. Network costs'!$L$329</f>
        <v>0</v>
      </c>
      <c r="Z497" s="485">
        <f>'8. Routing factors'!Z280*'7. Network costs'!$L$330</f>
        <v>0</v>
      </c>
      <c r="AA497" s="485">
        <f>'8. Routing factors'!AA280*'7. Network costs'!$L$331</f>
        <v>0</v>
      </c>
      <c r="AB497" s="485">
        <f>'8. Routing factors'!AB280*'7. Network costs'!$L$332</f>
        <v>0</v>
      </c>
      <c r="AC497" s="485">
        <f>'8. Routing factors'!AC280*'7. Network costs'!$L$333</f>
        <v>0</v>
      </c>
      <c r="AD497" s="485">
        <f>'8. Routing factors'!AD280*'7. Network costs'!$L$334</f>
        <v>0</v>
      </c>
      <c r="AE497" s="485">
        <f>'8. Routing factors'!AE280*'7. Network costs'!$L$335</f>
        <v>0</v>
      </c>
      <c r="AF497" s="485">
        <f>'8. Routing factors'!AF280*'7. Network costs'!$L$336</f>
        <v>0</v>
      </c>
      <c r="AG497" s="485">
        <f>'8. Routing factors'!AG280*'7. Network costs'!$L$337</f>
        <v>0</v>
      </c>
      <c r="AH497" s="485">
        <f>'8. Routing factors'!AH280*'7. Network costs'!$L$338</f>
        <v>0</v>
      </c>
      <c r="AI497" s="485">
        <f>'8. Routing factors'!AI280*'7. Network costs'!$L$339</f>
        <v>0</v>
      </c>
      <c r="AJ497" s="485">
        <f>'8. Routing factors'!AJ280*'7. Network costs'!$L$340</f>
        <v>0</v>
      </c>
      <c r="AK497" s="485">
        <f>'8. Routing factors'!AK280*'7. Network costs'!$L$341</f>
        <v>0</v>
      </c>
      <c r="AL497" s="485">
        <f>'8. Routing factors'!AL280*'7. Network costs'!$L$342</f>
        <v>0</v>
      </c>
      <c r="AM497" s="485">
        <f>'8. Routing factors'!AM280*'7. Network costs'!$L$343</f>
        <v>0</v>
      </c>
      <c r="AN497" s="485">
        <f>'8. Routing factors'!AN280*'7. Network costs'!$L$344</f>
        <v>0</v>
      </c>
      <c r="AO497" s="485">
        <f>'8. Routing factors'!AO280*'7. Network costs'!$L$345</f>
        <v>0</v>
      </c>
      <c r="AP497" s="485">
        <f>'8. Routing factors'!AP280*'7. Network costs'!$L$346</f>
        <v>0</v>
      </c>
      <c r="AQ497" s="485">
        <f>'8. Routing factors'!AQ280*'7. Network costs'!$L$347</f>
        <v>0</v>
      </c>
      <c r="AR497" s="485">
        <f>'8. Routing factors'!AR280*'7. Network costs'!$L$348</f>
        <v>0</v>
      </c>
      <c r="AS497" s="485">
        <f>'8. Routing factors'!AS280*'7. Network costs'!$L$349</f>
        <v>0</v>
      </c>
      <c r="AT497" s="485">
        <f>'8. Routing factors'!AT280*'7. Network costs'!$L$350</f>
        <v>0</v>
      </c>
      <c r="AU497" s="485">
        <f>'8. Routing factors'!AU280*'7. Network costs'!$L$351</f>
        <v>0</v>
      </c>
      <c r="AV497" s="485">
        <f>'8. Routing factors'!AV280*'7. Network costs'!$L$352</f>
        <v>0</v>
      </c>
      <c r="AW497" s="485">
        <f>'8. Routing factors'!AW280*'7. Network costs'!$L$353</f>
        <v>0</v>
      </c>
      <c r="AX497" s="485">
        <f>'8. Routing factors'!AX280*'7. Network costs'!$L$354</f>
        <v>0</v>
      </c>
      <c r="AY497" s="485">
        <f>'8. Routing factors'!AY280*'7. Network costs'!$L$355</f>
        <v>0</v>
      </c>
      <c r="AZ497" s="485">
        <f>'8. Routing factors'!AZ280*'7. Network costs'!$L$356</f>
        <v>0</v>
      </c>
      <c r="BA497" s="485">
        <f>'8. Routing factors'!BA280*'7. Network costs'!$L$357</f>
        <v>0</v>
      </c>
      <c r="BB497" s="485">
        <f>'8. Routing factors'!BB280*'7. Network costs'!$L$358</f>
        <v>0</v>
      </c>
      <c r="BC497" s="485">
        <f>'8. Routing factors'!BC280*'7. Network costs'!$L$359</f>
        <v>0</v>
      </c>
      <c r="BD497" s="485">
        <f>'8. Routing factors'!BD280*'7. Network costs'!$L$360</f>
        <v>0</v>
      </c>
      <c r="BE497" s="485">
        <f>'8. Routing factors'!BE280*'7. Network costs'!$L$361</f>
        <v>0</v>
      </c>
      <c r="BF497" s="485">
        <f>'8. Routing factors'!BF280*'7. Network costs'!$L$362</f>
        <v>0</v>
      </c>
      <c r="BG497" s="485">
        <f>'8. Routing factors'!BG280*'7. Network costs'!$L$363</f>
        <v>0</v>
      </c>
      <c r="BH497" s="245"/>
      <c r="BI497" s="351">
        <f t="shared" si="81"/>
        <v>0</v>
      </c>
      <c r="BJ497" s="486">
        <f>'2. Traffic'!L233</f>
        <v>0</v>
      </c>
      <c r="BK497" s="487" t="str">
        <f t="shared" si="82"/>
        <v/>
      </c>
    </row>
    <row r="498" spans="3:63">
      <c r="C498" s="256" t="str">
        <f t="shared" ref="C498:D498" si="108">C463</f>
        <v>S28</v>
      </c>
      <c r="D498" s="256" t="str">
        <f t="shared" si="108"/>
        <v>OTHER: complete as required</v>
      </c>
      <c r="E498" s="485">
        <f>'8. Routing factors'!E281*'7. Network costs'!$L$309</f>
        <v>0</v>
      </c>
      <c r="F498" s="485">
        <f>'8. Routing factors'!F281*'7. Network costs'!$L$310</f>
        <v>0</v>
      </c>
      <c r="G498" s="485">
        <f>'8. Routing factors'!G281*'7. Network costs'!$L$311</f>
        <v>0</v>
      </c>
      <c r="H498" s="485">
        <f>'8. Routing factors'!H281*'7. Network costs'!$L$312</f>
        <v>0</v>
      </c>
      <c r="I498" s="485">
        <f>'8. Routing factors'!I281*'7. Network costs'!$L$313</f>
        <v>0</v>
      </c>
      <c r="J498" s="485">
        <f>'8. Routing factors'!J281*'7. Network costs'!$L$314</f>
        <v>0</v>
      </c>
      <c r="K498" s="485">
        <f>'8. Routing factors'!K281*'7. Network costs'!$L$315</f>
        <v>0</v>
      </c>
      <c r="L498" s="485">
        <f>'8. Routing factors'!L281*'7. Network costs'!$L$316</f>
        <v>0</v>
      </c>
      <c r="M498" s="485">
        <f>'8. Routing factors'!M281*'7. Network costs'!$L$317</f>
        <v>0</v>
      </c>
      <c r="N498" s="485">
        <f>'8. Routing factors'!N281*'7. Network costs'!$L$318</f>
        <v>0</v>
      </c>
      <c r="O498" s="485">
        <f>'8. Routing factors'!O281*'7. Network costs'!$L$319</f>
        <v>0</v>
      </c>
      <c r="P498" s="485">
        <f>'8. Routing factors'!P281*'7. Network costs'!$L$320</f>
        <v>0</v>
      </c>
      <c r="Q498" s="485">
        <f>'8. Routing factors'!Q281*'7. Network costs'!$L$321</f>
        <v>0</v>
      </c>
      <c r="R498" s="485">
        <f>'8. Routing factors'!R281*'7. Network costs'!$L$322</f>
        <v>0</v>
      </c>
      <c r="S498" s="485">
        <f>'8. Routing factors'!S281*'7. Network costs'!$L$323</f>
        <v>0</v>
      </c>
      <c r="T498" s="485">
        <f>'8. Routing factors'!T281*'7. Network costs'!$L$324</f>
        <v>0</v>
      </c>
      <c r="U498" s="485">
        <f>'8. Routing factors'!U281*'7. Network costs'!$L$325</f>
        <v>0</v>
      </c>
      <c r="V498" s="485">
        <f>'8. Routing factors'!V281*'7. Network costs'!$L$326</f>
        <v>0</v>
      </c>
      <c r="W498" s="485">
        <f>'8. Routing factors'!W281*'7. Network costs'!$L$327</f>
        <v>0</v>
      </c>
      <c r="X498" s="485">
        <f>'8. Routing factors'!X281*'7. Network costs'!$L$328</f>
        <v>0</v>
      </c>
      <c r="Y498" s="485">
        <f>'8. Routing factors'!Y281*'7. Network costs'!$L$329</f>
        <v>0</v>
      </c>
      <c r="Z498" s="485">
        <f>'8. Routing factors'!Z281*'7. Network costs'!$L$330</f>
        <v>0</v>
      </c>
      <c r="AA498" s="485">
        <f>'8. Routing factors'!AA281*'7. Network costs'!$L$331</f>
        <v>0</v>
      </c>
      <c r="AB498" s="485">
        <f>'8. Routing factors'!AB281*'7. Network costs'!$L$332</f>
        <v>0</v>
      </c>
      <c r="AC498" s="485">
        <f>'8. Routing factors'!AC281*'7. Network costs'!$L$333</f>
        <v>0</v>
      </c>
      <c r="AD498" s="485">
        <f>'8. Routing factors'!AD281*'7. Network costs'!$L$334</f>
        <v>0</v>
      </c>
      <c r="AE498" s="485">
        <f>'8. Routing factors'!AE281*'7. Network costs'!$L$335</f>
        <v>0</v>
      </c>
      <c r="AF498" s="485">
        <f>'8. Routing factors'!AF281*'7. Network costs'!$L$336</f>
        <v>0</v>
      </c>
      <c r="AG498" s="485">
        <f>'8. Routing factors'!AG281*'7. Network costs'!$L$337</f>
        <v>0</v>
      </c>
      <c r="AH498" s="485">
        <f>'8. Routing factors'!AH281*'7. Network costs'!$L$338</f>
        <v>0</v>
      </c>
      <c r="AI498" s="485">
        <f>'8. Routing factors'!AI281*'7. Network costs'!$L$339</f>
        <v>0</v>
      </c>
      <c r="AJ498" s="485">
        <f>'8. Routing factors'!AJ281*'7. Network costs'!$L$340</f>
        <v>0</v>
      </c>
      <c r="AK498" s="485">
        <f>'8. Routing factors'!AK281*'7. Network costs'!$L$341</f>
        <v>0</v>
      </c>
      <c r="AL498" s="485">
        <f>'8. Routing factors'!AL281*'7. Network costs'!$L$342</f>
        <v>0</v>
      </c>
      <c r="AM498" s="485">
        <f>'8. Routing factors'!AM281*'7. Network costs'!$L$343</f>
        <v>0</v>
      </c>
      <c r="AN498" s="485">
        <f>'8. Routing factors'!AN281*'7. Network costs'!$L$344</f>
        <v>0</v>
      </c>
      <c r="AO498" s="485">
        <f>'8. Routing factors'!AO281*'7. Network costs'!$L$345</f>
        <v>0</v>
      </c>
      <c r="AP498" s="485">
        <f>'8. Routing factors'!AP281*'7. Network costs'!$L$346</f>
        <v>0</v>
      </c>
      <c r="AQ498" s="485">
        <f>'8. Routing factors'!AQ281*'7. Network costs'!$L$347</f>
        <v>0</v>
      </c>
      <c r="AR498" s="485">
        <f>'8. Routing factors'!AR281*'7. Network costs'!$L$348</f>
        <v>0</v>
      </c>
      <c r="AS498" s="485">
        <f>'8. Routing factors'!AS281*'7. Network costs'!$L$349</f>
        <v>0</v>
      </c>
      <c r="AT498" s="485">
        <f>'8. Routing factors'!AT281*'7. Network costs'!$L$350</f>
        <v>0</v>
      </c>
      <c r="AU498" s="485">
        <f>'8. Routing factors'!AU281*'7. Network costs'!$L$351</f>
        <v>0</v>
      </c>
      <c r="AV498" s="485">
        <f>'8. Routing factors'!AV281*'7. Network costs'!$L$352</f>
        <v>0</v>
      </c>
      <c r="AW498" s="485">
        <f>'8. Routing factors'!AW281*'7. Network costs'!$L$353</f>
        <v>0</v>
      </c>
      <c r="AX498" s="485">
        <f>'8. Routing factors'!AX281*'7. Network costs'!$L$354</f>
        <v>0</v>
      </c>
      <c r="AY498" s="485">
        <f>'8. Routing factors'!AY281*'7. Network costs'!$L$355</f>
        <v>0</v>
      </c>
      <c r="AZ498" s="485">
        <f>'8. Routing factors'!AZ281*'7. Network costs'!$L$356</f>
        <v>0</v>
      </c>
      <c r="BA498" s="485">
        <f>'8. Routing factors'!BA281*'7. Network costs'!$L$357</f>
        <v>0</v>
      </c>
      <c r="BB498" s="485">
        <f>'8. Routing factors'!BB281*'7. Network costs'!$L$358</f>
        <v>0</v>
      </c>
      <c r="BC498" s="485">
        <f>'8. Routing factors'!BC281*'7. Network costs'!$L$359</f>
        <v>0</v>
      </c>
      <c r="BD498" s="485">
        <f>'8. Routing factors'!BD281*'7. Network costs'!$L$360</f>
        <v>0</v>
      </c>
      <c r="BE498" s="485">
        <f>'8. Routing factors'!BE281*'7. Network costs'!$L$361</f>
        <v>0</v>
      </c>
      <c r="BF498" s="485">
        <f>'8. Routing factors'!BF281*'7. Network costs'!$L$362</f>
        <v>0</v>
      </c>
      <c r="BG498" s="485">
        <f>'8. Routing factors'!BG281*'7. Network costs'!$L$363</f>
        <v>0</v>
      </c>
      <c r="BH498" s="245"/>
      <c r="BI498" s="351">
        <f t="shared" si="81"/>
        <v>0</v>
      </c>
      <c r="BJ498" s="486">
        <f>'2. Traffic'!L234</f>
        <v>0</v>
      </c>
      <c r="BK498" s="487" t="str">
        <f t="shared" si="82"/>
        <v/>
      </c>
    </row>
    <row r="499" spans="3:63">
      <c r="C499" s="256" t="str">
        <f t="shared" ref="C499:D499" si="109">C464</f>
        <v>S29</v>
      </c>
      <c r="D499" s="256" t="str">
        <f t="shared" si="109"/>
        <v>OTHER: complete as required</v>
      </c>
      <c r="E499" s="485">
        <f>'8. Routing factors'!E282*'7. Network costs'!$L$309</f>
        <v>0</v>
      </c>
      <c r="F499" s="485">
        <f>'8. Routing factors'!F282*'7. Network costs'!$L$310</f>
        <v>0</v>
      </c>
      <c r="G499" s="485">
        <f>'8. Routing factors'!G282*'7. Network costs'!$L$311</f>
        <v>0</v>
      </c>
      <c r="H499" s="485">
        <f>'8. Routing factors'!H282*'7. Network costs'!$L$312</f>
        <v>0</v>
      </c>
      <c r="I499" s="485">
        <f>'8. Routing factors'!I282*'7. Network costs'!$L$313</f>
        <v>0</v>
      </c>
      <c r="J499" s="485">
        <f>'8. Routing factors'!J282*'7. Network costs'!$L$314</f>
        <v>0</v>
      </c>
      <c r="K499" s="485">
        <f>'8. Routing factors'!K282*'7. Network costs'!$L$315</f>
        <v>0</v>
      </c>
      <c r="L499" s="485">
        <f>'8. Routing factors'!L282*'7. Network costs'!$L$316</f>
        <v>0</v>
      </c>
      <c r="M499" s="485">
        <f>'8. Routing factors'!M282*'7. Network costs'!$L$317</f>
        <v>0</v>
      </c>
      <c r="N499" s="485">
        <f>'8. Routing factors'!N282*'7. Network costs'!$L$318</f>
        <v>0</v>
      </c>
      <c r="O499" s="485">
        <f>'8. Routing factors'!O282*'7. Network costs'!$L$319</f>
        <v>0</v>
      </c>
      <c r="P499" s="485">
        <f>'8. Routing factors'!P282*'7. Network costs'!$L$320</f>
        <v>0</v>
      </c>
      <c r="Q499" s="485">
        <f>'8. Routing factors'!Q282*'7. Network costs'!$L$321</f>
        <v>0</v>
      </c>
      <c r="R499" s="485">
        <f>'8. Routing factors'!R282*'7. Network costs'!$L$322</f>
        <v>0</v>
      </c>
      <c r="S499" s="485">
        <f>'8. Routing factors'!S282*'7. Network costs'!$L$323</f>
        <v>0</v>
      </c>
      <c r="T499" s="485">
        <f>'8. Routing factors'!T282*'7. Network costs'!$L$324</f>
        <v>0</v>
      </c>
      <c r="U499" s="485">
        <f>'8. Routing factors'!U282*'7. Network costs'!$L$325</f>
        <v>0</v>
      </c>
      <c r="V499" s="485">
        <f>'8. Routing factors'!V282*'7. Network costs'!$L$326</f>
        <v>0</v>
      </c>
      <c r="W499" s="485">
        <f>'8. Routing factors'!W282*'7. Network costs'!$L$327</f>
        <v>0</v>
      </c>
      <c r="X499" s="485">
        <f>'8. Routing factors'!X282*'7. Network costs'!$L$328</f>
        <v>0</v>
      </c>
      <c r="Y499" s="485">
        <f>'8. Routing factors'!Y282*'7. Network costs'!$L$329</f>
        <v>0</v>
      </c>
      <c r="Z499" s="485">
        <f>'8. Routing factors'!Z282*'7. Network costs'!$L$330</f>
        <v>0</v>
      </c>
      <c r="AA499" s="485">
        <f>'8. Routing factors'!AA282*'7. Network costs'!$L$331</f>
        <v>0</v>
      </c>
      <c r="AB499" s="485">
        <f>'8. Routing factors'!AB282*'7. Network costs'!$L$332</f>
        <v>0</v>
      </c>
      <c r="AC499" s="485">
        <f>'8. Routing factors'!AC282*'7. Network costs'!$L$333</f>
        <v>0</v>
      </c>
      <c r="AD499" s="485">
        <f>'8. Routing factors'!AD282*'7. Network costs'!$L$334</f>
        <v>0</v>
      </c>
      <c r="AE499" s="485">
        <f>'8. Routing factors'!AE282*'7. Network costs'!$L$335</f>
        <v>0</v>
      </c>
      <c r="AF499" s="485">
        <f>'8. Routing factors'!AF282*'7. Network costs'!$L$336</f>
        <v>0</v>
      </c>
      <c r="AG499" s="485">
        <f>'8. Routing factors'!AG282*'7. Network costs'!$L$337</f>
        <v>0</v>
      </c>
      <c r="AH499" s="485">
        <f>'8. Routing factors'!AH282*'7. Network costs'!$L$338</f>
        <v>0</v>
      </c>
      <c r="AI499" s="485">
        <f>'8. Routing factors'!AI282*'7. Network costs'!$L$339</f>
        <v>0</v>
      </c>
      <c r="AJ499" s="485">
        <f>'8. Routing factors'!AJ282*'7. Network costs'!$L$340</f>
        <v>0</v>
      </c>
      <c r="AK499" s="485">
        <f>'8. Routing factors'!AK282*'7. Network costs'!$L$341</f>
        <v>0</v>
      </c>
      <c r="AL499" s="485">
        <f>'8. Routing factors'!AL282*'7. Network costs'!$L$342</f>
        <v>0</v>
      </c>
      <c r="AM499" s="485">
        <f>'8. Routing factors'!AM282*'7. Network costs'!$L$343</f>
        <v>0</v>
      </c>
      <c r="AN499" s="485">
        <f>'8. Routing factors'!AN282*'7. Network costs'!$L$344</f>
        <v>0</v>
      </c>
      <c r="AO499" s="485">
        <f>'8. Routing factors'!AO282*'7. Network costs'!$L$345</f>
        <v>0</v>
      </c>
      <c r="AP499" s="485">
        <f>'8. Routing factors'!AP282*'7. Network costs'!$L$346</f>
        <v>0</v>
      </c>
      <c r="AQ499" s="485">
        <f>'8. Routing factors'!AQ282*'7. Network costs'!$L$347</f>
        <v>0</v>
      </c>
      <c r="AR499" s="485">
        <f>'8. Routing factors'!AR282*'7. Network costs'!$L$348</f>
        <v>0</v>
      </c>
      <c r="AS499" s="485">
        <f>'8. Routing factors'!AS282*'7. Network costs'!$L$349</f>
        <v>0</v>
      </c>
      <c r="AT499" s="485">
        <f>'8. Routing factors'!AT282*'7. Network costs'!$L$350</f>
        <v>0</v>
      </c>
      <c r="AU499" s="485">
        <f>'8. Routing factors'!AU282*'7. Network costs'!$L$351</f>
        <v>0</v>
      </c>
      <c r="AV499" s="485">
        <f>'8. Routing factors'!AV282*'7. Network costs'!$L$352</f>
        <v>0</v>
      </c>
      <c r="AW499" s="485">
        <f>'8. Routing factors'!AW282*'7. Network costs'!$L$353</f>
        <v>0</v>
      </c>
      <c r="AX499" s="485">
        <f>'8. Routing factors'!AX282*'7. Network costs'!$L$354</f>
        <v>0</v>
      </c>
      <c r="AY499" s="485">
        <f>'8. Routing factors'!AY282*'7. Network costs'!$L$355</f>
        <v>0</v>
      </c>
      <c r="AZ499" s="485">
        <f>'8. Routing factors'!AZ282*'7. Network costs'!$L$356</f>
        <v>0</v>
      </c>
      <c r="BA499" s="485">
        <f>'8. Routing factors'!BA282*'7. Network costs'!$L$357</f>
        <v>0</v>
      </c>
      <c r="BB499" s="485">
        <f>'8. Routing factors'!BB282*'7. Network costs'!$L$358</f>
        <v>0</v>
      </c>
      <c r="BC499" s="485">
        <f>'8. Routing factors'!BC282*'7. Network costs'!$L$359</f>
        <v>0</v>
      </c>
      <c r="BD499" s="485">
        <f>'8. Routing factors'!BD282*'7. Network costs'!$L$360</f>
        <v>0</v>
      </c>
      <c r="BE499" s="485">
        <f>'8. Routing factors'!BE282*'7. Network costs'!$L$361</f>
        <v>0</v>
      </c>
      <c r="BF499" s="485">
        <f>'8. Routing factors'!BF282*'7. Network costs'!$L$362</f>
        <v>0</v>
      </c>
      <c r="BG499" s="485">
        <f>'8. Routing factors'!BG282*'7. Network costs'!$L$363</f>
        <v>0</v>
      </c>
      <c r="BH499" s="245"/>
      <c r="BI499" s="351">
        <f t="shared" si="81"/>
        <v>0</v>
      </c>
      <c r="BJ499" s="486">
        <f>'2. Traffic'!L235</f>
        <v>0</v>
      </c>
      <c r="BK499" s="487" t="str">
        <f t="shared" si="82"/>
        <v/>
      </c>
    </row>
    <row r="500" spans="3:63">
      <c r="C500" s="256" t="str">
        <f t="shared" ref="C500:D500" si="110">C465</f>
        <v>S30</v>
      </c>
      <c r="D500" s="256" t="str">
        <f t="shared" si="110"/>
        <v>OTHER: complete as required</v>
      </c>
      <c r="E500" s="485">
        <f>'8. Routing factors'!E283*'7. Network costs'!$L$309</f>
        <v>0</v>
      </c>
      <c r="F500" s="485">
        <f>'8. Routing factors'!F283*'7. Network costs'!$L$310</f>
        <v>0</v>
      </c>
      <c r="G500" s="485">
        <f>'8. Routing factors'!G283*'7. Network costs'!$L$311</f>
        <v>0</v>
      </c>
      <c r="H500" s="485">
        <f>'8. Routing factors'!H283*'7. Network costs'!$L$312</f>
        <v>0</v>
      </c>
      <c r="I500" s="485">
        <f>'8. Routing factors'!I283*'7. Network costs'!$L$313</f>
        <v>0</v>
      </c>
      <c r="J500" s="485">
        <f>'8. Routing factors'!J283*'7. Network costs'!$L$314</f>
        <v>0</v>
      </c>
      <c r="K500" s="485">
        <f>'8. Routing factors'!K283*'7. Network costs'!$L$315</f>
        <v>0</v>
      </c>
      <c r="L500" s="485">
        <f>'8. Routing factors'!L283*'7. Network costs'!$L$316</f>
        <v>0</v>
      </c>
      <c r="M500" s="485">
        <f>'8. Routing factors'!M283*'7. Network costs'!$L$317</f>
        <v>0</v>
      </c>
      <c r="N500" s="485">
        <f>'8. Routing factors'!N283*'7. Network costs'!$L$318</f>
        <v>0</v>
      </c>
      <c r="O500" s="485">
        <f>'8. Routing factors'!O283*'7. Network costs'!$L$319</f>
        <v>0</v>
      </c>
      <c r="P500" s="485">
        <f>'8. Routing factors'!P283*'7. Network costs'!$L$320</f>
        <v>0</v>
      </c>
      <c r="Q500" s="485">
        <f>'8. Routing factors'!Q283*'7. Network costs'!$L$321</f>
        <v>0</v>
      </c>
      <c r="R500" s="485">
        <f>'8. Routing factors'!R283*'7. Network costs'!$L$322</f>
        <v>0</v>
      </c>
      <c r="S500" s="485">
        <f>'8. Routing factors'!S283*'7. Network costs'!$L$323</f>
        <v>0</v>
      </c>
      <c r="T500" s="485">
        <f>'8. Routing factors'!T283*'7. Network costs'!$L$324</f>
        <v>0</v>
      </c>
      <c r="U500" s="485">
        <f>'8. Routing factors'!U283*'7. Network costs'!$L$325</f>
        <v>0</v>
      </c>
      <c r="V500" s="485">
        <f>'8. Routing factors'!V283*'7. Network costs'!$L$326</f>
        <v>0</v>
      </c>
      <c r="W500" s="485">
        <f>'8. Routing factors'!W283*'7. Network costs'!$L$327</f>
        <v>0</v>
      </c>
      <c r="X500" s="485">
        <f>'8. Routing factors'!X283*'7. Network costs'!$L$328</f>
        <v>0</v>
      </c>
      <c r="Y500" s="485">
        <f>'8. Routing factors'!Y283*'7. Network costs'!$L$329</f>
        <v>0</v>
      </c>
      <c r="Z500" s="485">
        <f>'8. Routing factors'!Z283*'7. Network costs'!$L$330</f>
        <v>0</v>
      </c>
      <c r="AA500" s="485">
        <f>'8. Routing factors'!AA283*'7. Network costs'!$L$331</f>
        <v>0</v>
      </c>
      <c r="AB500" s="485">
        <f>'8. Routing factors'!AB283*'7. Network costs'!$L$332</f>
        <v>0</v>
      </c>
      <c r="AC500" s="485">
        <f>'8. Routing factors'!AC283*'7. Network costs'!$L$333</f>
        <v>0</v>
      </c>
      <c r="AD500" s="485">
        <f>'8. Routing factors'!AD283*'7. Network costs'!$L$334</f>
        <v>0</v>
      </c>
      <c r="AE500" s="485">
        <f>'8. Routing factors'!AE283*'7. Network costs'!$L$335</f>
        <v>0</v>
      </c>
      <c r="AF500" s="485">
        <f>'8. Routing factors'!AF283*'7. Network costs'!$L$336</f>
        <v>0</v>
      </c>
      <c r="AG500" s="485">
        <f>'8. Routing factors'!AG283*'7. Network costs'!$L$337</f>
        <v>0</v>
      </c>
      <c r="AH500" s="485">
        <f>'8. Routing factors'!AH283*'7. Network costs'!$L$338</f>
        <v>0</v>
      </c>
      <c r="AI500" s="485">
        <f>'8. Routing factors'!AI283*'7. Network costs'!$L$339</f>
        <v>0</v>
      </c>
      <c r="AJ500" s="485">
        <f>'8. Routing factors'!AJ283*'7. Network costs'!$L$340</f>
        <v>0</v>
      </c>
      <c r="AK500" s="485">
        <f>'8. Routing factors'!AK283*'7. Network costs'!$L$341</f>
        <v>0</v>
      </c>
      <c r="AL500" s="485">
        <f>'8. Routing factors'!AL283*'7. Network costs'!$L$342</f>
        <v>0</v>
      </c>
      <c r="AM500" s="485">
        <f>'8. Routing factors'!AM283*'7. Network costs'!$L$343</f>
        <v>0</v>
      </c>
      <c r="AN500" s="485">
        <f>'8. Routing factors'!AN283*'7. Network costs'!$L$344</f>
        <v>0</v>
      </c>
      <c r="AO500" s="485">
        <f>'8. Routing factors'!AO283*'7. Network costs'!$L$345</f>
        <v>0</v>
      </c>
      <c r="AP500" s="485">
        <f>'8. Routing factors'!AP283*'7. Network costs'!$L$346</f>
        <v>0</v>
      </c>
      <c r="AQ500" s="485">
        <f>'8. Routing factors'!AQ283*'7. Network costs'!$L$347</f>
        <v>0</v>
      </c>
      <c r="AR500" s="485">
        <f>'8. Routing factors'!AR283*'7. Network costs'!$L$348</f>
        <v>0</v>
      </c>
      <c r="AS500" s="485">
        <f>'8. Routing factors'!AS283*'7. Network costs'!$L$349</f>
        <v>0</v>
      </c>
      <c r="AT500" s="485">
        <f>'8. Routing factors'!AT283*'7. Network costs'!$L$350</f>
        <v>0</v>
      </c>
      <c r="AU500" s="485">
        <f>'8. Routing factors'!AU283*'7. Network costs'!$L$351</f>
        <v>0</v>
      </c>
      <c r="AV500" s="485">
        <f>'8. Routing factors'!AV283*'7. Network costs'!$L$352</f>
        <v>0</v>
      </c>
      <c r="AW500" s="485">
        <f>'8. Routing factors'!AW283*'7. Network costs'!$L$353</f>
        <v>0</v>
      </c>
      <c r="AX500" s="485">
        <f>'8. Routing factors'!AX283*'7. Network costs'!$L$354</f>
        <v>0</v>
      </c>
      <c r="AY500" s="485">
        <f>'8. Routing factors'!AY283*'7. Network costs'!$L$355</f>
        <v>0</v>
      </c>
      <c r="AZ500" s="485">
        <f>'8. Routing factors'!AZ283*'7. Network costs'!$L$356</f>
        <v>0</v>
      </c>
      <c r="BA500" s="485">
        <f>'8. Routing factors'!BA283*'7. Network costs'!$L$357</f>
        <v>0</v>
      </c>
      <c r="BB500" s="485">
        <f>'8. Routing factors'!BB283*'7. Network costs'!$L$358</f>
        <v>0</v>
      </c>
      <c r="BC500" s="485">
        <f>'8. Routing factors'!BC283*'7. Network costs'!$L$359</f>
        <v>0</v>
      </c>
      <c r="BD500" s="485">
        <f>'8. Routing factors'!BD283*'7. Network costs'!$L$360</f>
        <v>0</v>
      </c>
      <c r="BE500" s="485">
        <f>'8. Routing factors'!BE283*'7. Network costs'!$L$361</f>
        <v>0</v>
      </c>
      <c r="BF500" s="485">
        <f>'8. Routing factors'!BF283*'7. Network costs'!$L$362</f>
        <v>0</v>
      </c>
      <c r="BG500" s="485">
        <f>'8. Routing factors'!BG283*'7. Network costs'!$L$363</f>
        <v>0</v>
      </c>
      <c r="BH500" s="245"/>
      <c r="BI500" s="351">
        <f t="shared" si="81"/>
        <v>0</v>
      </c>
      <c r="BJ500" s="486">
        <f>'2. Traffic'!L236</f>
        <v>0</v>
      </c>
      <c r="BK500" s="487" t="str">
        <f t="shared" si="82"/>
        <v/>
      </c>
    </row>
    <row r="501" spans="3:63">
      <c r="C501" s="238"/>
      <c r="D501" s="238" t="s">
        <v>2</v>
      </c>
      <c r="E501" s="488">
        <f t="shared" ref="E501:AG501" si="111">SUM(E471:E500)</f>
        <v>18094503.470121082</v>
      </c>
      <c r="F501" s="488">
        <f t="shared" si="111"/>
        <v>12918028.184860742</v>
      </c>
      <c r="G501" s="488">
        <f t="shared" si="111"/>
        <v>21068371.388841007</v>
      </c>
      <c r="H501" s="488">
        <f t="shared" si="111"/>
        <v>6661842.3171932381</v>
      </c>
      <c r="I501" s="488">
        <f t="shared" si="111"/>
        <v>21028634.78987395</v>
      </c>
      <c r="J501" s="488">
        <f t="shared" si="111"/>
        <v>1464323.4413591849</v>
      </c>
      <c r="K501" s="488">
        <f t="shared" si="111"/>
        <v>711594.10201960779</v>
      </c>
      <c r="L501" s="488">
        <f t="shared" si="111"/>
        <v>94879.213602614356</v>
      </c>
      <c r="M501" s="488">
        <f t="shared" si="111"/>
        <v>2846376.4080784316</v>
      </c>
      <c r="N501" s="488">
        <f t="shared" si="111"/>
        <v>181806.30700391755</v>
      </c>
      <c r="O501" s="488">
        <f t="shared" si="111"/>
        <v>243490.58973738959</v>
      </c>
      <c r="P501" s="488">
        <f t="shared" si="111"/>
        <v>2642533.5320336865</v>
      </c>
      <c r="Q501" s="488">
        <f t="shared" si="111"/>
        <v>355797.05100980389</v>
      </c>
      <c r="R501" s="488">
        <f t="shared" si="111"/>
        <v>506022.47254727682</v>
      </c>
      <c r="S501" s="488">
        <f t="shared" si="111"/>
        <v>474396.06801307196</v>
      </c>
      <c r="T501" s="488">
        <f t="shared" si="111"/>
        <v>7590337.0882091494</v>
      </c>
      <c r="U501" s="488">
        <f t="shared" si="111"/>
        <v>1897584.2720522876</v>
      </c>
      <c r="V501" s="488">
        <f t="shared" si="111"/>
        <v>607226.96705673193</v>
      </c>
      <c r="W501" s="488">
        <f t="shared" si="111"/>
        <v>926309.05837616744</v>
      </c>
      <c r="X501" s="488">
        <f t="shared" si="111"/>
        <v>74104.724670093419</v>
      </c>
      <c r="Y501" s="488">
        <f t="shared" si="111"/>
        <v>659472.21291027719</v>
      </c>
      <c r="Z501" s="488">
        <f t="shared" si="111"/>
        <v>391376.75611078425</v>
      </c>
      <c r="AA501" s="488">
        <f t="shared" si="111"/>
        <v>712212.81077615335</v>
      </c>
      <c r="AB501" s="488">
        <f t="shared" si="111"/>
        <v>2462112.5304751331</v>
      </c>
      <c r="AC501" s="488">
        <f t="shared" si="111"/>
        <v>3446220.9985047672</v>
      </c>
      <c r="AD501" s="488">
        <f t="shared" si="111"/>
        <v>0</v>
      </c>
      <c r="AE501" s="488">
        <f t="shared" si="111"/>
        <v>0</v>
      </c>
      <c r="AF501" s="488">
        <f t="shared" si="111"/>
        <v>0</v>
      </c>
      <c r="AG501" s="488">
        <f t="shared" si="111"/>
        <v>0</v>
      </c>
      <c r="AH501" s="488">
        <f t="shared" ref="AH501:BG501" si="112">SUM(AH471:AH500)</f>
        <v>0</v>
      </c>
      <c r="AI501" s="488">
        <f t="shared" si="112"/>
        <v>8981421.0193559267</v>
      </c>
      <c r="AJ501" s="488">
        <f t="shared" si="112"/>
        <v>25857695.610197075</v>
      </c>
      <c r="AK501" s="488">
        <f t="shared" si="112"/>
        <v>8543465.8668273166</v>
      </c>
      <c r="AL501" s="488">
        <f t="shared" si="112"/>
        <v>3000767.9181708805</v>
      </c>
      <c r="AM501" s="488">
        <f t="shared" si="112"/>
        <v>3397171.7001227476</v>
      </c>
      <c r="AN501" s="488">
        <f t="shared" si="112"/>
        <v>5070.4055225712655</v>
      </c>
      <c r="AO501" s="488">
        <f t="shared" si="112"/>
        <v>2478.8649221459514</v>
      </c>
      <c r="AP501" s="488">
        <f t="shared" si="112"/>
        <v>3238.6148945538521</v>
      </c>
      <c r="AQ501" s="488">
        <f t="shared" si="112"/>
        <v>18829.156363685193</v>
      </c>
      <c r="AR501" s="488">
        <f t="shared" si="112"/>
        <v>12394.32461072976</v>
      </c>
      <c r="AS501" s="488">
        <f t="shared" si="112"/>
        <v>13521.081393523369</v>
      </c>
      <c r="AT501" s="488">
        <f t="shared" si="112"/>
        <v>12394.324610729756</v>
      </c>
      <c r="AU501" s="488">
        <f t="shared" si="112"/>
        <v>1081.6865114818693</v>
      </c>
      <c r="AV501" s="488">
        <f t="shared" si="112"/>
        <v>24201.244347280895</v>
      </c>
      <c r="AW501" s="488">
        <f t="shared" si="112"/>
        <v>4840.2488694561798</v>
      </c>
      <c r="AX501" s="488">
        <f t="shared" si="112"/>
        <v>3253.0859494668516</v>
      </c>
      <c r="AY501" s="488">
        <f t="shared" si="112"/>
        <v>0</v>
      </c>
      <c r="AZ501" s="488">
        <f t="shared" si="112"/>
        <v>0</v>
      </c>
      <c r="BA501" s="488">
        <f t="shared" si="112"/>
        <v>0</v>
      </c>
      <c r="BB501" s="488">
        <f t="shared" si="112"/>
        <v>0</v>
      </c>
      <c r="BC501" s="488">
        <f t="shared" si="112"/>
        <v>0</v>
      </c>
      <c r="BD501" s="488">
        <f t="shared" si="112"/>
        <v>0</v>
      </c>
      <c r="BE501" s="488">
        <f t="shared" si="112"/>
        <v>0</v>
      </c>
      <c r="BF501" s="488">
        <f t="shared" si="112"/>
        <v>0</v>
      </c>
      <c r="BG501" s="488">
        <f t="shared" si="112"/>
        <v>0</v>
      </c>
      <c r="BH501" s="32"/>
      <c r="BI501" s="488">
        <f>SUM(BI471:BI500)</f>
        <v>157941381.90810618</v>
      </c>
      <c r="BJ501" s="160"/>
      <c r="BK501" s="160"/>
    </row>
    <row r="502" spans="3:63">
      <c r="C502" s="503"/>
      <c r="D502" s="503"/>
      <c r="E502" s="460" t="str">
        <f>IF(ROUND(E501,0)=ROUND('7. Network costs'!$L$309,0),"OK", "ERROR")</f>
        <v>OK</v>
      </c>
      <c r="F502" s="460" t="str">
        <f>IF(ROUND(F501,0)=ROUND('7. Network costs'!$L$310,0),"OK", "ERROR")</f>
        <v>OK</v>
      </c>
      <c r="G502" s="460" t="str">
        <f>IF(ROUND(G501,0)=ROUND('7. Network costs'!$L$311,0),"OK", "ERROR")</f>
        <v>OK</v>
      </c>
      <c r="H502" s="460" t="str">
        <f>IF(ROUND(H501,0)=ROUND('7. Network costs'!$L$312,0),"OK", "ERROR")</f>
        <v>OK</v>
      </c>
      <c r="I502" s="460" t="str">
        <f>IF(ROUND(I501,0)=ROUND('7. Network costs'!$L$313,0),"OK", "ERROR")</f>
        <v>OK</v>
      </c>
      <c r="J502" s="460" t="str">
        <f>IF(ROUND(J501,0)=ROUND('7. Network costs'!$L$314,0),"OK", "ERROR")</f>
        <v>OK</v>
      </c>
      <c r="K502" s="460" t="str">
        <f>IF(ROUND(K501,0)=ROUND('7. Network costs'!$L$315,0),"OK", "ERROR")</f>
        <v>OK</v>
      </c>
      <c r="L502" s="460" t="str">
        <f>IF(ROUND(L501,0)=ROUND('7. Network costs'!$L$316,0),"OK", "ERROR")</f>
        <v>OK</v>
      </c>
      <c r="M502" s="460" t="str">
        <f>IF(ROUND(M501,0)=ROUND('7. Network costs'!$L$317,0),"OK", "ERROR")</f>
        <v>OK</v>
      </c>
      <c r="N502" s="460" t="str">
        <f>IF(ROUND(N501,0)=ROUND('7. Network costs'!$L$318,0),"OK", "ERROR")</f>
        <v>OK</v>
      </c>
      <c r="O502" s="460" t="str">
        <f>IF(ROUND(O501,0)=ROUND('7. Network costs'!$L$319,0),"OK", "ERROR")</f>
        <v>OK</v>
      </c>
      <c r="P502" s="460" t="str">
        <f>IF(ROUND(P501,0)=ROUND('7. Network costs'!$L$320,0),"OK", "ERROR")</f>
        <v>OK</v>
      </c>
      <c r="Q502" s="460" t="str">
        <f>IF(ROUND(Q501,0)=ROUND('7. Network costs'!$L$321,0),"OK", "ERROR")</f>
        <v>OK</v>
      </c>
      <c r="R502" s="460" t="str">
        <f>IF(ROUND(R501,0)=ROUND('7. Network costs'!$L$322,0),"OK", "ERROR")</f>
        <v>OK</v>
      </c>
      <c r="S502" s="460" t="str">
        <f>IF(ROUND(S501,0)=ROUND('7. Network costs'!$L$323,0),"OK", "ERROR")</f>
        <v>OK</v>
      </c>
      <c r="T502" s="460" t="str">
        <f>IF(ROUND(T501,0)=ROUND('7. Network costs'!$L$324,0),"OK", "ERROR")</f>
        <v>OK</v>
      </c>
      <c r="U502" s="460" t="str">
        <f>IF(ROUND(U501,0)=ROUND('7. Network costs'!$L$325,0),"OK", "ERROR")</f>
        <v>OK</v>
      </c>
      <c r="V502" s="460" t="str">
        <f>IF(ROUND(V501,0)=ROUND('7. Network costs'!$L$326,0),"OK", "ERROR")</f>
        <v>OK</v>
      </c>
      <c r="W502" s="460" t="str">
        <f>IF(ROUND(W501,0)=ROUND('7. Network costs'!$L$327,0),"OK", "ERROR")</f>
        <v>OK</v>
      </c>
      <c r="X502" s="460" t="str">
        <f>IF(ROUND(X501,0)=ROUND('7. Network costs'!$L$328,0),"OK", "ERROR")</f>
        <v>OK</v>
      </c>
      <c r="Y502" s="460" t="str">
        <f>IF(ROUND(Y501,0)=ROUND('7. Network costs'!$L$329,0),"OK", "ERROR")</f>
        <v>OK</v>
      </c>
      <c r="Z502" s="460" t="str">
        <f>IF(ROUND(Z501,0)=ROUND('7. Network costs'!$L$330,0),"OK", "ERROR")</f>
        <v>OK</v>
      </c>
      <c r="AA502" s="460" t="str">
        <f>IF(ROUND(AA501,0)=ROUND('7. Network costs'!$L$331,0),"OK", "ERROR")</f>
        <v>OK</v>
      </c>
      <c r="AB502" s="460" t="str">
        <f>IF(ROUND(AB501,0)=ROUND('7. Network costs'!$L$332,0),"OK", "ERROR")</f>
        <v>OK</v>
      </c>
      <c r="AC502" s="460" t="str">
        <f>IF(ROUND(AC501,0)=ROUND('7. Network costs'!$L$333,0),"OK", "ERROR")</f>
        <v>OK</v>
      </c>
      <c r="AD502" s="460" t="str">
        <f>IF(ROUND(AD501,0)=ROUND('7. Network costs'!$L$334,0),"OK", "ERROR")</f>
        <v>OK</v>
      </c>
      <c r="AE502" s="460" t="str">
        <f>IF(ROUND(AE501,0)=ROUND('7. Network costs'!$L$335,0),"OK", "ERROR")</f>
        <v>OK</v>
      </c>
      <c r="AF502" s="460" t="str">
        <f>IF(ROUND(AF501,0)=ROUND('7. Network costs'!$L$336,0),"OK", "ERROR")</f>
        <v>OK</v>
      </c>
      <c r="AG502" s="460" t="str">
        <f>IF(ROUND(AG501,0)=ROUND('7. Network costs'!$L$337,0),"OK", "ERROR")</f>
        <v>OK</v>
      </c>
      <c r="AH502" s="460" t="str">
        <f>IF(ROUND(AH501,0)=ROUND('7. Network costs'!$L$338,0),"OK", "ERROR")</f>
        <v>OK</v>
      </c>
      <c r="AI502" s="460" t="str">
        <f>IF(ROUND(AI501,0)=ROUND('7. Network costs'!$L$339,0),"OK", "ERROR")</f>
        <v>OK</v>
      </c>
      <c r="AJ502" s="460" t="str">
        <f>IF(ROUND(AJ501,0)=ROUND('7. Network costs'!$L$340,0),"OK", "ERROR")</f>
        <v>OK</v>
      </c>
      <c r="AK502" s="460" t="str">
        <f>IF(ROUND(AK501,0)=ROUND('7. Network costs'!$L$341,0),"OK", "ERROR")</f>
        <v>OK</v>
      </c>
      <c r="AL502" s="460" t="str">
        <f>IF(ROUND(AL501,0)=ROUND('7. Network costs'!$L$342,0),"OK", "ERROR")</f>
        <v>OK</v>
      </c>
      <c r="AM502" s="460" t="str">
        <f>IF(ROUND(AM501,0)=ROUND('7. Network costs'!$L$343,0),"OK", "ERROR")</f>
        <v>OK</v>
      </c>
      <c r="AN502" s="460" t="str">
        <f>IF(ROUND(AN501,0)=ROUND('7. Network costs'!$L$344,0),"OK", "ERROR")</f>
        <v>OK</v>
      </c>
      <c r="AO502" s="460" t="str">
        <f>IF(ROUND(AO501,0)=ROUND('7. Network costs'!$L$345,0),"OK", "ERROR")</f>
        <v>OK</v>
      </c>
      <c r="AP502" s="460" t="str">
        <f>IF(ROUND(AP501,0)=ROUND('7. Network costs'!$L$346,0),"OK", "ERROR")</f>
        <v>OK</v>
      </c>
      <c r="AQ502" s="460" t="str">
        <f>IF(ROUND(AQ501,0)=ROUND('7. Network costs'!$L$347,0),"OK", "ERROR")</f>
        <v>OK</v>
      </c>
      <c r="AR502" s="460" t="str">
        <f>IF(ROUND(AR501,0)=ROUND('7. Network costs'!$L$348,0),"OK", "ERROR")</f>
        <v>OK</v>
      </c>
      <c r="AS502" s="460" t="str">
        <f>IF(ROUND(AS501,0)=ROUND('7. Network costs'!$L$349,0),"OK", "ERROR")</f>
        <v>OK</v>
      </c>
      <c r="AT502" s="460" t="str">
        <f>IF(ROUND(AT501,0)=ROUND('7. Network costs'!$L$350,0),"OK", "ERROR")</f>
        <v>OK</v>
      </c>
      <c r="AU502" s="460" t="str">
        <f>IF(ROUND(AU501,0)=ROUND('7. Network costs'!$L$351,0),"OK", "ERROR")</f>
        <v>OK</v>
      </c>
      <c r="AV502" s="460" t="str">
        <f>IF(ROUND(AV501,0)=ROUND('7. Network costs'!$L$352,0),"OK", "ERROR")</f>
        <v>OK</v>
      </c>
      <c r="AW502" s="460" t="str">
        <f>IF(ROUND(AW501,0)=ROUND('7. Network costs'!$L$353,0),"OK", "ERROR")</f>
        <v>OK</v>
      </c>
      <c r="AX502" s="460" t="str">
        <f>IF(ROUND(AX501,0)=ROUND('7. Network costs'!$L$354,0),"OK", "ERROR")</f>
        <v>OK</v>
      </c>
      <c r="AY502" s="460" t="str">
        <f>IF(ROUND(AY501,0)=ROUND('7. Network costs'!$L$355,0),"OK", "ERROR")</f>
        <v>OK</v>
      </c>
      <c r="AZ502" s="460" t="str">
        <f>IF(ROUND(AZ501,0)=ROUND('7. Network costs'!$L$356,0),"OK", "ERROR")</f>
        <v>OK</v>
      </c>
      <c r="BA502" s="460" t="str">
        <f>IF(ROUND(BA501,0)=ROUND('7. Network costs'!$L$357,0),"OK", "ERROR")</f>
        <v>OK</v>
      </c>
      <c r="BB502" s="460" t="str">
        <f>IF(ROUND(BB501,0)=ROUND('7. Network costs'!$L$358,0),"OK", "ERROR")</f>
        <v>OK</v>
      </c>
      <c r="BC502" s="460" t="str">
        <f>IF(ROUND(BC501,0)=ROUND('7. Network costs'!$L$359,0),"OK", "ERROR")</f>
        <v>OK</v>
      </c>
      <c r="BD502" s="460" t="str">
        <f>IF(ROUND(BD501,0)=ROUND('7. Network costs'!$L$360,0),"OK", "ERROR")</f>
        <v>OK</v>
      </c>
      <c r="BE502" s="460" t="str">
        <f>IF(ROUND(BE501,0)=ROUND('7. Network costs'!$L$361,0),"OK", "ERROR")</f>
        <v>OK</v>
      </c>
      <c r="BF502" s="460" t="str">
        <f>IF(ROUND(BK501,0)=ROUND('7. Network costs'!$L$362,0),"OK", "ERROR")</f>
        <v>OK</v>
      </c>
      <c r="BG502" s="460" t="str">
        <f>IF(ROUND(BK501,0)=ROUND('7. Network costs'!$L$363,0),"OK", "ERROR")</f>
        <v>OK</v>
      </c>
      <c r="BH502" s="503"/>
      <c r="BI502" s="495" t="str">
        <f>IF(ROUND(BI501,0)=ROUND('7. Network costs'!L364,0),"Ok", "Not ok")</f>
        <v>Ok</v>
      </c>
      <c r="BJ502" s="503"/>
      <c r="BK502" s="503"/>
    </row>
  </sheetData>
  <conditionalFormatting sqref="D2:D8">
    <cfRule type="cellIs" dxfId="5" priority="5" stopIfTrue="1" operator="equal">
      <formula>"NOT OK"</formula>
    </cfRule>
  </conditionalFormatting>
  <conditionalFormatting sqref="D3:D8">
    <cfRule type="cellIs" dxfId="4" priority="4" stopIfTrue="1" operator="equal">
      <formula>"NOT OK"</formula>
    </cfRule>
  </conditionalFormatting>
  <conditionalFormatting sqref="D3:D8">
    <cfRule type="cellIs" dxfId="3" priority="3" stopIfTrue="1" operator="equal">
      <formula>"NOT OK"</formula>
    </cfRule>
  </conditionalFormatting>
  <conditionalFormatting sqref="D3:D8">
    <cfRule type="cellIs" dxfId="2" priority="2" stopIfTrue="1" operator="equal">
      <formula>"NOT OK"</formula>
    </cfRule>
  </conditionalFormatting>
  <conditionalFormatting sqref="D3:D8">
    <cfRule type="cellIs" dxfId="1" priority="1" stopIfTrue="1" operator="equal">
      <formula>"NOT OK"</formula>
    </cfRule>
  </conditionalFormatting>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sheetPr>
    <tabColor theme="4" tint="0.39997558519241921"/>
  </sheetPr>
  <dimension ref="A1:N24"/>
  <sheetViews>
    <sheetView showGridLines="0" workbookViewId="0">
      <selection activeCell="B1" sqref="B1"/>
    </sheetView>
  </sheetViews>
  <sheetFormatPr defaultColWidth="8.85546875" defaultRowHeight="12.75"/>
  <cols>
    <col min="1" max="1" width="8.85546875" style="223"/>
    <col min="3" max="3" width="46.85546875" customWidth="1"/>
    <col min="5" max="9" width="10.140625" bestFit="1" customWidth="1"/>
  </cols>
  <sheetData>
    <row r="1" spans="1:14" ht="23.25">
      <c r="A1" s="467">
        <v>10</v>
      </c>
      <c r="B1" s="468" t="s">
        <v>1098</v>
      </c>
      <c r="C1" s="468"/>
      <c r="D1" s="468"/>
      <c r="E1" s="469"/>
      <c r="F1" s="470"/>
      <c r="G1" s="470"/>
      <c r="H1" s="470"/>
      <c r="I1" s="470"/>
      <c r="J1" s="470"/>
      <c r="K1" s="470"/>
    </row>
    <row r="2" spans="1:14">
      <c r="B2" s="265"/>
      <c r="C2" s="143"/>
      <c r="D2" s="265"/>
      <c r="E2" s="265"/>
      <c r="F2" s="265"/>
      <c r="G2" s="265"/>
      <c r="H2" s="265"/>
      <c r="I2" s="265"/>
      <c r="J2" s="265"/>
      <c r="K2" s="265"/>
    </row>
    <row r="3" spans="1:14" ht="30" customHeight="1">
      <c r="B3" s="265"/>
      <c r="C3" s="750" t="s">
        <v>1007</v>
      </c>
      <c r="D3" s="850" t="s">
        <v>1074</v>
      </c>
      <c r="E3" s="850"/>
      <c r="F3" s="850"/>
      <c r="G3" s="850"/>
      <c r="H3" s="850"/>
      <c r="I3" s="850"/>
      <c r="J3" s="850"/>
      <c r="K3" s="850"/>
      <c r="L3" s="850"/>
      <c r="M3" s="850"/>
      <c r="N3" s="850"/>
    </row>
    <row r="4" spans="1:14">
      <c r="B4" s="265"/>
      <c r="C4" s="773" t="s">
        <v>1009</v>
      </c>
      <c r="D4" s="465" t="s">
        <v>1075</v>
      </c>
      <c r="E4" s="124"/>
      <c r="F4" s="124"/>
      <c r="G4" s="124"/>
      <c r="H4" s="124"/>
      <c r="I4" s="124"/>
      <c r="J4" s="124"/>
      <c r="K4" s="124"/>
      <c r="L4" s="124"/>
      <c r="M4" s="124"/>
      <c r="N4" s="124"/>
    </row>
    <row r="5" spans="1:14" ht="17.25" customHeight="1">
      <c r="B5" s="265"/>
      <c r="C5" s="898" t="s">
        <v>1011</v>
      </c>
      <c r="D5" s="916" t="s">
        <v>1076</v>
      </c>
      <c r="E5" s="916"/>
      <c r="F5" s="916"/>
      <c r="G5" s="916"/>
      <c r="H5" s="916"/>
      <c r="I5" s="916"/>
      <c r="J5" s="916"/>
      <c r="K5" s="916"/>
      <c r="L5" s="916"/>
      <c r="M5" s="916"/>
      <c r="N5" s="916"/>
    </row>
    <row r="6" spans="1:14" ht="27" customHeight="1">
      <c r="B6" s="265"/>
      <c r="C6" s="898"/>
      <c r="D6" s="812" t="s">
        <v>1077</v>
      </c>
      <c r="E6" s="812"/>
      <c r="F6" s="812"/>
      <c r="G6" s="812"/>
      <c r="H6" s="812"/>
      <c r="I6" s="812"/>
      <c r="J6" s="812"/>
      <c r="K6" s="812"/>
      <c r="L6" s="812"/>
      <c r="M6" s="812"/>
      <c r="N6" s="812"/>
    </row>
    <row r="7" spans="1:14" ht="27.75" customHeight="1">
      <c r="B7" s="265"/>
      <c r="C7" s="775" t="s">
        <v>1013</v>
      </c>
      <c r="D7" s="818" t="s">
        <v>1078</v>
      </c>
      <c r="E7" s="818"/>
      <c r="F7" s="818"/>
      <c r="G7" s="818"/>
      <c r="H7" s="818"/>
      <c r="I7" s="818"/>
      <c r="J7" s="818"/>
      <c r="K7" s="818"/>
      <c r="L7" s="818"/>
      <c r="M7" s="818"/>
      <c r="N7" s="818"/>
    </row>
    <row r="8" spans="1:14" ht="30.75" customHeight="1">
      <c r="B8" s="265"/>
      <c r="C8" s="776" t="s">
        <v>1015</v>
      </c>
      <c r="D8" s="819" t="s">
        <v>1079</v>
      </c>
      <c r="E8" s="819"/>
      <c r="F8" s="819"/>
      <c r="G8" s="819"/>
      <c r="H8" s="819"/>
      <c r="I8" s="819"/>
      <c r="J8" s="819"/>
      <c r="K8" s="819"/>
      <c r="L8" s="819"/>
      <c r="M8" s="819"/>
      <c r="N8" s="819"/>
    </row>
    <row r="9" spans="1:14">
      <c r="B9" s="265"/>
      <c r="C9" s="143"/>
      <c r="D9" s="265"/>
      <c r="E9" s="265"/>
      <c r="F9" s="471"/>
      <c r="G9" s="265"/>
      <c r="H9" s="265"/>
      <c r="I9" s="265"/>
      <c r="J9" s="265"/>
      <c r="K9" s="265"/>
    </row>
    <row r="10" spans="1:14" ht="15.75">
      <c r="B10" s="384">
        <f>A1+0.01</f>
        <v>10.01</v>
      </c>
      <c r="C10" s="75" t="s">
        <v>473</v>
      </c>
      <c r="D10" s="308"/>
      <c r="E10" s="330"/>
      <c r="F10" s="333"/>
      <c r="G10" s="333"/>
      <c r="H10" s="360"/>
      <c r="I10" s="360"/>
      <c r="J10" s="360"/>
      <c r="K10" s="360"/>
    </row>
    <row r="11" spans="1:14">
      <c r="B11" s="265"/>
      <c r="J11" s="265"/>
      <c r="K11" s="265"/>
    </row>
    <row r="12" spans="1:14">
      <c r="B12" s="265"/>
      <c r="C12" s="452" t="s">
        <v>474</v>
      </c>
      <c r="D12" s="230" t="s">
        <v>14</v>
      </c>
      <c r="E12" s="230">
        <f>'C. Masterfiles'!D143</f>
        <v>2014</v>
      </c>
      <c r="F12" s="230">
        <f>'C. Masterfiles'!D144</f>
        <v>2015</v>
      </c>
      <c r="G12" s="230">
        <f>'C. Masterfiles'!D145</f>
        <v>2016</v>
      </c>
      <c r="H12" s="230">
        <f>'C. Masterfiles'!D146</f>
        <v>2017</v>
      </c>
      <c r="I12" s="230">
        <f>'C. Masterfiles'!D147</f>
        <v>2018</v>
      </c>
      <c r="J12" s="230">
        <f>'C. Masterfiles'!D148</f>
        <v>2019</v>
      </c>
      <c r="K12" s="230">
        <f>'C. Masterfiles'!D149</f>
        <v>2020</v>
      </c>
    </row>
    <row r="13" spans="1:14">
      <c r="B13" s="265"/>
      <c r="C13" s="363" t="s">
        <v>475</v>
      </c>
      <c r="D13" s="473" t="s">
        <v>300</v>
      </c>
      <c r="E13" s="412">
        <f>'1. Coverage&amp;Subs'!F228</f>
        <v>2900198</v>
      </c>
      <c r="F13" s="412">
        <f>'1. Coverage&amp;Subs'!G228</f>
        <v>2917530.75</v>
      </c>
      <c r="G13" s="412">
        <f>'1. Coverage&amp;Subs'!H228</f>
        <v>2886447.0220713224</v>
      </c>
      <c r="H13" s="412">
        <f>'1. Coverage&amp;Subs'!I228</f>
        <v>3015403.7276465823</v>
      </c>
      <c r="I13" s="412">
        <f>'1. Coverage&amp;Subs'!J228</f>
        <v>3150980.2606485421</v>
      </c>
      <c r="J13" s="412">
        <f>'1. Coverage&amp;Subs'!K228</f>
        <v>3281779.9699303797</v>
      </c>
      <c r="K13" s="412">
        <f>'1. Coverage&amp;Subs'!L228</f>
        <v>3366259.8600987885</v>
      </c>
    </row>
    <row r="14" spans="1:14">
      <c r="B14" s="265"/>
      <c r="C14" s="363" t="s">
        <v>476</v>
      </c>
      <c r="D14" s="473" t="s">
        <v>10</v>
      </c>
      <c r="E14" s="472"/>
      <c r="F14" s="472">
        <f t="shared" ref="F14:K14" si="0">F13/E13-1</f>
        <v>5.9764023008084255E-3</v>
      </c>
      <c r="G14" s="472">
        <f t="shared" si="0"/>
        <v>-1.0654121787294857E-2</v>
      </c>
      <c r="H14" s="472">
        <f t="shared" si="0"/>
        <v>4.4676623055676323E-2</v>
      </c>
      <c r="I14" s="472">
        <f t="shared" si="0"/>
        <v>4.4961320356187384E-2</v>
      </c>
      <c r="J14" s="472">
        <f t="shared" si="0"/>
        <v>4.1510799326593073E-2</v>
      </c>
      <c r="K14" s="472">
        <f t="shared" si="0"/>
        <v>2.5742094516531866E-2</v>
      </c>
    </row>
    <row r="15" spans="1:14">
      <c r="B15" s="265"/>
      <c r="C15" s="265"/>
      <c r="D15" s="265"/>
      <c r="E15" s="265"/>
      <c r="F15" s="265"/>
      <c r="G15" s="265"/>
      <c r="H15" s="265"/>
      <c r="I15" s="265"/>
      <c r="J15" s="265"/>
      <c r="K15" s="504"/>
    </row>
    <row r="16" spans="1:14">
      <c r="B16" s="265"/>
      <c r="C16" s="238" t="s">
        <v>477</v>
      </c>
      <c r="D16" s="230" t="s">
        <v>14</v>
      </c>
      <c r="E16" s="230">
        <f t="shared" ref="E16:J16" si="1">E12</f>
        <v>2014</v>
      </c>
      <c r="F16" s="230">
        <f t="shared" si="1"/>
        <v>2015</v>
      </c>
      <c r="G16" s="230">
        <f t="shared" si="1"/>
        <v>2016</v>
      </c>
      <c r="H16" s="230">
        <f t="shared" si="1"/>
        <v>2017</v>
      </c>
      <c r="I16" s="230">
        <f t="shared" si="1"/>
        <v>2018</v>
      </c>
      <c r="J16" s="230">
        <f t="shared" si="1"/>
        <v>2019</v>
      </c>
      <c r="K16" s="230">
        <f t="shared" ref="K16" si="2">K12</f>
        <v>2020</v>
      </c>
    </row>
    <row r="17" spans="2:11">
      <c r="B17" s="265"/>
      <c r="C17" s="363" t="s">
        <v>478</v>
      </c>
      <c r="D17" s="473" t="s">
        <v>10</v>
      </c>
      <c r="E17" s="482">
        <f>'4. Indirect OPEX'!D190</f>
        <v>0.02</v>
      </c>
      <c r="F17" s="483">
        <f t="shared" ref="F17:K17" si="3">E17*1*(1+F14)</f>
        <v>2.0119528046016168E-2</v>
      </c>
      <c r="G17" s="483">
        <f t="shared" si="3"/>
        <v>1.9905172143911017E-2</v>
      </c>
      <c r="H17" s="483">
        <f t="shared" si="3"/>
        <v>2.0794468016642878E-2</v>
      </c>
      <c r="I17" s="483">
        <f t="shared" si="3"/>
        <v>2.1729414754775651E-2</v>
      </c>
      <c r="J17" s="483">
        <f t="shared" si="3"/>
        <v>2.2631420130145453E-2</v>
      </c>
      <c r="K17" s="483">
        <f t="shared" si="3"/>
        <v>2.3214000286178999E-2</v>
      </c>
    </row>
    <row r="18" spans="2:11">
      <c r="B18" s="265"/>
      <c r="C18" s="363" t="s">
        <v>479</v>
      </c>
      <c r="D18" s="473" t="s">
        <v>10</v>
      </c>
      <c r="E18" s="482">
        <f>'4. Indirect OPEX'!D192</f>
        <v>0.05</v>
      </c>
      <c r="F18" s="474">
        <f t="shared" ref="F18:K18" si="4">E18</f>
        <v>0.05</v>
      </c>
      <c r="G18" s="474">
        <f t="shared" si="4"/>
        <v>0.05</v>
      </c>
      <c r="H18" s="474">
        <f t="shared" si="4"/>
        <v>0.05</v>
      </c>
      <c r="I18" s="474">
        <f t="shared" si="4"/>
        <v>0.05</v>
      </c>
      <c r="J18" s="474">
        <f t="shared" si="4"/>
        <v>0.05</v>
      </c>
      <c r="K18" s="474">
        <f t="shared" si="4"/>
        <v>0.05</v>
      </c>
    </row>
    <row r="19" spans="2:11">
      <c r="B19" s="265"/>
      <c r="C19" s="265"/>
      <c r="D19" s="265"/>
      <c r="E19" s="265"/>
      <c r="F19" s="265"/>
      <c r="G19" s="265"/>
      <c r="H19" s="265"/>
      <c r="I19" s="265"/>
      <c r="J19" s="265"/>
      <c r="K19" s="504"/>
    </row>
    <row r="20" spans="2:11">
      <c r="B20" s="265"/>
      <c r="C20" s="238" t="s">
        <v>480</v>
      </c>
      <c r="D20" s="230" t="s">
        <v>14</v>
      </c>
      <c r="E20" s="230">
        <f t="shared" ref="E20:J20" si="5">E16</f>
        <v>2014</v>
      </c>
      <c r="F20" s="230">
        <f t="shared" si="5"/>
        <v>2015</v>
      </c>
      <c r="G20" s="230">
        <f t="shared" si="5"/>
        <v>2016</v>
      </c>
      <c r="H20" s="230">
        <f t="shared" si="5"/>
        <v>2017</v>
      </c>
      <c r="I20" s="230">
        <f t="shared" si="5"/>
        <v>2018</v>
      </c>
      <c r="J20" s="230">
        <f t="shared" si="5"/>
        <v>2019</v>
      </c>
      <c r="K20" s="230">
        <f t="shared" ref="K20" si="6">K16</f>
        <v>2020</v>
      </c>
    </row>
    <row r="21" spans="2:11">
      <c r="B21" s="265"/>
      <c r="C21" s="363" t="s">
        <v>341</v>
      </c>
      <c r="D21" s="473" t="s">
        <v>10</v>
      </c>
      <c r="E21" s="475">
        <f>E17</f>
        <v>0.02</v>
      </c>
      <c r="F21" s="475">
        <f t="shared" ref="F21:J22" si="7">F17</f>
        <v>2.0119528046016168E-2</v>
      </c>
      <c r="G21" s="475">
        <f t="shared" si="7"/>
        <v>1.9905172143911017E-2</v>
      </c>
      <c r="H21" s="475">
        <f t="shared" si="7"/>
        <v>2.0794468016642878E-2</v>
      </c>
      <c r="I21" s="475">
        <f t="shared" si="7"/>
        <v>2.1729414754775651E-2</v>
      </c>
      <c r="J21" s="475">
        <f t="shared" si="7"/>
        <v>2.2631420130145453E-2</v>
      </c>
      <c r="K21" s="475">
        <f t="shared" ref="K21" si="8">K17</f>
        <v>2.3214000286178999E-2</v>
      </c>
    </row>
    <row r="22" spans="2:11">
      <c r="B22" s="265"/>
      <c r="C22" s="363" t="s">
        <v>481</v>
      </c>
      <c r="D22" s="473" t="s">
        <v>10</v>
      </c>
      <c r="E22" s="475">
        <f>E18</f>
        <v>0.05</v>
      </c>
      <c r="F22" s="475">
        <f t="shared" si="7"/>
        <v>0.05</v>
      </c>
      <c r="G22" s="475">
        <f t="shared" si="7"/>
        <v>0.05</v>
      </c>
      <c r="H22" s="475">
        <f t="shared" si="7"/>
        <v>0.05</v>
      </c>
      <c r="I22" s="475">
        <f t="shared" si="7"/>
        <v>0.05</v>
      </c>
      <c r="J22" s="475">
        <f t="shared" si="7"/>
        <v>0.05</v>
      </c>
      <c r="K22" s="475">
        <f t="shared" ref="K22" si="9">K18</f>
        <v>0.05</v>
      </c>
    </row>
    <row r="23" spans="2:11">
      <c r="B23" s="265"/>
      <c r="C23" s="238" t="s">
        <v>482</v>
      </c>
      <c r="D23" s="230"/>
      <c r="E23" s="476">
        <f>(1+E21)*(1+E22)-1</f>
        <v>7.1000000000000174E-2</v>
      </c>
      <c r="F23" s="476">
        <f t="shared" ref="F23:J23" si="10">(1+F21)*(1+F22)-1</f>
        <v>7.1125504448317001E-2</v>
      </c>
      <c r="G23" s="476">
        <f t="shared" si="10"/>
        <v>7.0900430751106525E-2</v>
      </c>
      <c r="H23" s="476">
        <f t="shared" si="10"/>
        <v>7.1834191417475157E-2</v>
      </c>
      <c r="I23" s="476">
        <f t="shared" si="10"/>
        <v>7.2815885492514498E-2</v>
      </c>
      <c r="J23" s="476">
        <f t="shared" si="10"/>
        <v>7.3762991136652634E-2</v>
      </c>
      <c r="K23" s="476">
        <f t="shared" ref="K23" si="11">(1+K21)*(1+K22)-1</f>
        <v>7.4374700300487984E-2</v>
      </c>
    </row>
    <row r="24" spans="2:11">
      <c r="B24" s="265"/>
      <c r="C24" s="143"/>
      <c r="D24" s="265"/>
      <c r="E24" s="265"/>
      <c r="F24" s="265"/>
      <c r="G24" s="265"/>
      <c r="H24" s="265"/>
      <c r="I24" s="265"/>
      <c r="J24" s="265"/>
      <c r="K24" s="265"/>
    </row>
  </sheetData>
  <mergeCells count="6">
    <mergeCell ref="D8:N8"/>
    <mergeCell ref="D3:N3"/>
    <mergeCell ref="C5:C6"/>
    <mergeCell ref="D5:N5"/>
    <mergeCell ref="D6:N6"/>
    <mergeCell ref="D7:N7"/>
  </mergeCells>
  <pageMargins left="0.7" right="0.7" top="0.75" bottom="0.75" header="0.3" footer="0.3"/>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sheetPr>
    <tabColor theme="4" tint="0.39997558519241921"/>
  </sheetPr>
  <dimension ref="A1:AF391"/>
  <sheetViews>
    <sheetView showGridLines="0" zoomScale="75" zoomScaleNormal="75" zoomScalePageLayoutView="75" workbookViewId="0">
      <selection activeCell="I225" sqref="I225"/>
    </sheetView>
  </sheetViews>
  <sheetFormatPr defaultColWidth="8.85546875" defaultRowHeight="12.75"/>
  <cols>
    <col min="1" max="1" width="7.140625" style="223" bestFit="1" customWidth="1"/>
    <col min="3" max="3" width="14" customWidth="1"/>
    <col min="4" max="4" width="70.7109375" customWidth="1"/>
    <col min="5" max="5" width="30" bestFit="1" customWidth="1"/>
    <col min="6" max="6" width="17.7109375" style="223" bestFit="1" customWidth="1"/>
    <col min="7" max="7" width="19.85546875" style="223" customWidth="1"/>
    <col min="8" max="8" width="13.42578125" customWidth="1"/>
    <col min="9" max="9" width="20.42578125" customWidth="1"/>
    <col min="10" max="10" width="17.140625" style="223" bestFit="1" customWidth="1"/>
    <col min="11" max="11" width="14" bestFit="1" customWidth="1"/>
    <col min="12" max="12" width="28" bestFit="1" customWidth="1"/>
    <col min="13" max="13" width="13.28515625" bestFit="1" customWidth="1"/>
    <col min="14" max="14" width="22.42578125" bestFit="1" customWidth="1"/>
    <col min="15" max="15" width="13.7109375" style="223" bestFit="1" customWidth="1"/>
    <col min="16" max="16" width="13.7109375" bestFit="1" customWidth="1"/>
    <col min="17" max="17" width="14.42578125" bestFit="1" customWidth="1"/>
    <col min="18" max="18" width="13.7109375" bestFit="1" customWidth="1"/>
  </cols>
  <sheetData>
    <row r="1" spans="1:17" ht="26.25">
      <c r="A1" s="311">
        <v>11</v>
      </c>
      <c r="B1" s="312" t="s">
        <v>1099</v>
      </c>
      <c r="C1" s="312"/>
      <c r="D1" s="263"/>
      <c r="E1" s="263"/>
    </row>
    <row r="2" spans="1:17">
      <c r="B2" s="265"/>
      <c r="C2" s="143"/>
      <c r="D2" s="403"/>
      <c r="E2" s="265"/>
    </row>
    <row r="3" spans="1:17">
      <c r="B3" s="935" t="s">
        <v>1007</v>
      </c>
      <c r="C3" s="935"/>
      <c r="D3" s="801" t="s">
        <v>1080</v>
      </c>
      <c r="E3" s="122"/>
      <c r="F3" s="122"/>
      <c r="G3" s="122"/>
      <c r="H3" s="223"/>
      <c r="I3" s="223"/>
      <c r="K3" s="223"/>
      <c r="L3" s="223"/>
    </row>
    <row r="4" spans="1:17">
      <c r="B4" s="936" t="s">
        <v>1009</v>
      </c>
      <c r="C4" s="936"/>
      <c r="D4" s="686" t="s">
        <v>1019</v>
      </c>
      <c r="E4" s="124"/>
      <c r="F4" s="124"/>
      <c r="G4" s="124"/>
      <c r="H4" s="223"/>
      <c r="I4" s="223"/>
      <c r="K4" s="223"/>
      <c r="L4" s="223"/>
    </row>
    <row r="5" spans="1:17" ht="18" customHeight="1">
      <c r="B5" s="937" t="s">
        <v>1011</v>
      </c>
      <c r="C5" s="937"/>
      <c r="D5" s="802" t="s">
        <v>1081</v>
      </c>
      <c r="E5" s="126"/>
      <c r="F5" s="126"/>
      <c r="G5" s="126"/>
      <c r="H5" s="223"/>
      <c r="I5" s="223"/>
      <c r="K5" s="223"/>
      <c r="L5" s="223"/>
    </row>
    <row r="6" spans="1:17" ht="16.5" customHeight="1">
      <c r="B6" s="938" t="s">
        <v>1013</v>
      </c>
      <c r="C6" s="938"/>
      <c r="D6" s="803" t="s">
        <v>1082</v>
      </c>
      <c r="E6" s="128"/>
      <c r="F6" s="128"/>
      <c r="G6" s="128"/>
      <c r="H6" s="223"/>
      <c r="I6" s="223"/>
      <c r="K6" s="223"/>
      <c r="L6" s="223"/>
    </row>
    <row r="7" spans="1:17">
      <c r="B7" s="939" t="s">
        <v>1015</v>
      </c>
      <c r="C7" s="939"/>
      <c r="D7" s="804" t="s">
        <v>1083</v>
      </c>
      <c r="E7" s="130"/>
      <c r="F7" s="130"/>
      <c r="G7" s="130"/>
      <c r="H7" s="223"/>
      <c r="I7" s="223"/>
      <c r="K7" s="223"/>
      <c r="L7" s="223"/>
    </row>
    <row r="8" spans="1:17">
      <c r="B8" s="263"/>
      <c r="C8" s="264"/>
      <c r="D8" s="237"/>
      <c r="E8" s="263"/>
    </row>
    <row r="9" spans="1:17">
      <c r="B9" s="265"/>
      <c r="C9" s="143"/>
      <c r="D9" s="265"/>
      <c r="E9" s="265"/>
    </row>
    <row r="10" spans="1:17" ht="15.75">
      <c r="B10" s="384">
        <f>A1+0.01</f>
        <v>11.01</v>
      </c>
      <c r="C10" s="75" t="s">
        <v>472</v>
      </c>
      <c r="D10" s="308"/>
      <c r="E10" s="457"/>
    </row>
    <row r="11" spans="1:17">
      <c r="G11" s="285"/>
      <c r="K11" s="285"/>
    </row>
    <row r="12" spans="1:17" ht="18">
      <c r="C12" s="477">
        <f>'C. Masterfiles'!D143</f>
        <v>2014</v>
      </c>
      <c r="D12" s="237"/>
      <c r="E12" s="237"/>
      <c r="F12" s="232"/>
      <c r="G12" s="232"/>
      <c r="H12" s="232"/>
      <c r="I12" s="285"/>
      <c r="J12" s="285"/>
      <c r="K12" s="232"/>
      <c r="L12" s="232"/>
      <c r="M12" s="265"/>
      <c r="N12" s="265"/>
      <c r="O12" s="265"/>
      <c r="P12" s="265"/>
      <c r="Q12" s="265"/>
    </row>
    <row r="13" spans="1:17">
      <c r="C13" s="232"/>
      <c r="D13" s="232"/>
      <c r="E13" s="232"/>
      <c r="F13" s="232"/>
      <c r="G13" s="230" t="s">
        <v>492</v>
      </c>
      <c r="H13" s="232"/>
      <c r="I13" s="815" t="str">
        <f>'C. Masterfiles'!D160</f>
        <v>Euro</v>
      </c>
      <c r="J13" s="816"/>
      <c r="K13" s="816"/>
      <c r="L13" s="817"/>
      <c r="M13" s="232"/>
      <c r="N13" s="815" t="str">
        <f>'C. Masterfiles'!D161</f>
        <v>BGN</v>
      </c>
      <c r="O13" s="816"/>
      <c r="P13" s="816"/>
      <c r="Q13" s="817"/>
    </row>
    <row r="14" spans="1:17">
      <c r="C14" s="458" t="s">
        <v>0</v>
      </c>
      <c r="D14" s="458" t="s">
        <v>484</v>
      </c>
      <c r="E14" s="238" t="s">
        <v>14</v>
      </c>
      <c r="F14" s="232"/>
      <c r="G14" s="230" t="s">
        <v>760</v>
      </c>
      <c r="H14" s="232"/>
      <c r="I14" s="230" t="s">
        <v>761</v>
      </c>
      <c r="J14" s="230" t="s">
        <v>727</v>
      </c>
      <c r="K14" s="230" t="s">
        <v>486</v>
      </c>
      <c r="L14" s="230" t="s">
        <v>483</v>
      </c>
      <c r="M14" s="265"/>
      <c r="N14" s="230" t="s">
        <v>761</v>
      </c>
      <c r="O14" s="230" t="str">
        <f>J14</f>
        <v>Indirect</v>
      </c>
      <c r="P14" s="230" t="str">
        <f>K14</f>
        <v>Common</v>
      </c>
      <c r="Q14" s="230" t="s">
        <v>483</v>
      </c>
    </row>
    <row r="15" spans="1:17">
      <c r="C15" s="256" t="str">
        <f>'C. Masterfiles'!C110</f>
        <v>S01</v>
      </c>
      <c r="D15" s="256" t="str">
        <f>'C. Masterfiles'!D110</f>
        <v>Повиквания в мрежата (On Net calls)</v>
      </c>
      <c r="E15" s="256" t="str">
        <f>'C. Masterfiles'!E110</f>
        <v>минути (Minutes)</v>
      </c>
      <c r="F15" s="245"/>
      <c r="G15" s="478">
        <f>'9. Service costing'!BK14</f>
        <v>1.5693526416057538E-2</v>
      </c>
      <c r="H15" s="245"/>
      <c r="I15" s="478">
        <f>'9. Service costing'!BK261</f>
        <v>1.7258549895943404E-2</v>
      </c>
      <c r="J15" s="479">
        <f>'10. Mark-ups'!$E$17*I15</f>
        <v>3.4517099791886809E-4</v>
      </c>
      <c r="K15" s="479">
        <f>I15*('10. Mark-ups'!$E$18)</f>
        <v>8.6292749479717024E-4</v>
      </c>
      <c r="L15" s="480">
        <f t="shared" ref="L15:L44" si="0">IF(I15="","",I15+J15+K15)</f>
        <v>1.8466648388659444E-2</v>
      </c>
      <c r="M15" s="265"/>
      <c r="N15" s="480">
        <f>IF($I15="","",I15*'C. Masterfiles'!$E$161)</f>
        <v>3.3754789642982987E-2</v>
      </c>
      <c r="O15" s="480">
        <f>IF($I15="","",J15*'C. Masterfiles'!$E$161)</f>
        <v>6.7509579285965978E-4</v>
      </c>
      <c r="P15" s="480">
        <f>IF($I15="","",K15*'C. Masterfiles'!$E$161)</f>
        <v>1.6877394821491493E-3</v>
      </c>
      <c r="Q15" s="480">
        <f>IF($I15="","",L15*'C. Masterfiles'!$E$161)</f>
        <v>3.6117624917991802E-2</v>
      </c>
    </row>
    <row r="16" spans="1:17">
      <c r="C16" s="256" t="str">
        <f>'C. Masterfiles'!C111</f>
        <v>S02</v>
      </c>
      <c r="D16" s="256" t="str">
        <f>'C. Masterfiles'!D111</f>
        <v>Изходящи повиквания към фиксирана линия (Outgoing Calls to Fixed Line)</v>
      </c>
      <c r="E16" s="256" t="str">
        <f>'C. Masterfiles'!E111</f>
        <v>минути (Minutes)</v>
      </c>
      <c r="F16" s="245"/>
      <c r="G16" s="478">
        <f>'9. Service costing'!BK15</f>
        <v>6.6977701957703631E-3</v>
      </c>
      <c r="H16" s="245"/>
      <c r="I16" s="478">
        <f>'9. Service costing'!BK262</f>
        <v>7.3571247431821083E-3</v>
      </c>
      <c r="J16" s="479">
        <f>'10. Mark-ups'!$E$17*I16</f>
        <v>1.4714249486364218E-4</v>
      </c>
      <c r="K16" s="479">
        <f>I16*('10. Mark-ups'!$E$18)</f>
        <v>3.6785623715910546E-4</v>
      </c>
      <c r="L16" s="480">
        <f t="shared" si="0"/>
        <v>7.8721234752048563E-3</v>
      </c>
      <c r="M16" s="265"/>
      <c r="N16" s="480">
        <f>IF($I16="","",I16*'C. Masterfiles'!$E$161)</f>
        <v>1.4389285286457863E-2</v>
      </c>
      <c r="O16" s="480">
        <f>IF($I16="","",J16*'C. Masterfiles'!$E$161)</f>
        <v>2.8778570572915728E-4</v>
      </c>
      <c r="P16" s="480">
        <f>IF($I16="","",K16*'C. Masterfiles'!$E$161)</f>
        <v>7.1946426432289317E-4</v>
      </c>
      <c r="Q16" s="480">
        <f>IF($I16="","",L16*'C. Masterfiles'!$E$161)</f>
        <v>1.5396535256509913E-2</v>
      </c>
    </row>
    <row r="17" spans="3:17">
      <c r="C17" s="256" t="str">
        <f>'C. Masterfiles'!C112</f>
        <v>S03</v>
      </c>
      <c r="D17" s="256" t="str">
        <f>'C. Masterfiles'!D112</f>
        <v>Изходящи повиквания към други мобилни мрежи (Outgoing Calls to Other Mobile)</v>
      </c>
      <c r="E17" s="256" t="str">
        <f>'C. Masterfiles'!E112</f>
        <v>минути (Minutes)</v>
      </c>
      <c r="F17" s="245"/>
      <c r="G17" s="478">
        <f>'9. Service costing'!BK16</f>
        <v>6.9033529155874927E-3</v>
      </c>
      <c r="H17" s="245"/>
      <c r="I17" s="478">
        <f>'9. Service costing'!BK263</f>
        <v>7.5829458255017744E-3</v>
      </c>
      <c r="J17" s="479">
        <f>'10. Mark-ups'!$E$17*I17</f>
        <v>1.516589165100355E-4</v>
      </c>
      <c r="K17" s="479">
        <f>I17*('10. Mark-ups'!$E$18)</f>
        <v>3.7914729127508872E-4</v>
      </c>
      <c r="L17" s="480">
        <f t="shared" si="0"/>
        <v>8.1137520332868977E-3</v>
      </c>
      <c r="M17" s="265"/>
      <c r="N17" s="480">
        <f>IF($I17="","",I17*'C. Masterfiles'!$E$161)</f>
        <v>1.4830952933891134E-2</v>
      </c>
      <c r="O17" s="480">
        <f>IF($I17="","",J17*'C. Masterfiles'!$E$161)</f>
        <v>2.9661905867782272E-4</v>
      </c>
      <c r="P17" s="480">
        <f>IF($I17="","",K17*'C. Masterfiles'!$E$161)</f>
        <v>7.415476466945568E-4</v>
      </c>
      <c r="Q17" s="480">
        <f>IF($I17="","",L17*'C. Masterfiles'!$E$161)</f>
        <v>1.5869119639263511E-2</v>
      </c>
    </row>
    <row r="18" spans="3:17">
      <c r="C18" s="256" t="str">
        <f>'C. Masterfiles'!C113</f>
        <v>S04</v>
      </c>
      <c r="D18" s="256" t="str">
        <f>'C. Masterfiles'!D113</f>
        <v>Изходящи международни повиквания (Outgoing Calls to International)</v>
      </c>
      <c r="E18" s="256" t="str">
        <f>'C. Masterfiles'!E113</f>
        <v>минути (Minutes)</v>
      </c>
      <c r="F18" s="245"/>
      <c r="G18" s="478">
        <f>'9. Service costing'!BK17</f>
        <v>6.5858497035393513E-3</v>
      </c>
      <c r="H18" s="245"/>
      <c r="I18" s="478">
        <f>'9. Service costing'!BK264</f>
        <v>7.2360548090130332E-3</v>
      </c>
      <c r="J18" s="479">
        <f>'10. Mark-ups'!$E$17*I18</f>
        <v>1.4472109618026067E-4</v>
      </c>
      <c r="K18" s="479">
        <f>I18*('10. Mark-ups'!$E$18)</f>
        <v>3.6180274045065168E-4</v>
      </c>
      <c r="L18" s="480">
        <f t="shared" si="0"/>
        <v>7.7425786456439454E-3</v>
      </c>
      <c r="M18" s="265"/>
      <c r="N18" s="480">
        <f>IF($I18="","",I18*'C. Masterfiles'!$E$161)</f>
        <v>1.4152493077111961E-2</v>
      </c>
      <c r="O18" s="480">
        <f>IF($I18="","",J18*'C. Masterfiles'!$E$161)</f>
        <v>2.830498615422392E-4</v>
      </c>
      <c r="P18" s="480">
        <f>IF($I18="","",K18*'C. Masterfiles'!$E$161)</f>
        <v>7.0762465385559804E-4</v>
      </c>
      <c r="Q18" s="480">
        <f>IF($I18="","",L18*'C. Masterfiles'!$E$161)</f>
        <v>1.5143167592509797E-2</v>
      </c>
    </row>
    <row r="19" spans="3:17">
      <c r="C19" s="256" t="str">
        <f>'C. Masterfiles'!C114</f>
        <v>S05</v>
      </c>
      <c r="D19" s="256" t="str">
        <f>'C. Masterfiles'!D114</f>
        <v>Входящи повиквания от фиксирана линия (Incoming calls from fixed)</v>
      </c>
      <c r="E19" s="256" t="str">
        <f>'C. Masterfiles'!E114</f>
        <v>минути (Minutes)</v>
      </c>
      <c r="F19" s="245"/>
      <c r="G19" s="478">
        <f>'9. Service costing'!BK18</f>
        <v>6.9326254922176039E-3</v>
      </c>
      <c r="H19" s="245"/>
      <c r="I19" s="478">
        <f>'9. Service costing'!BK265</f>
        <v>7.6110503771202485E-3</v>
      </c>
      <c r="J19" s="479">
        <f>'10. Mark-ups'!$E$17*I19</f>
        <v>1.5222100754240498E-4</v>
      </c>
      <c r="K19" s="479">
        <f>I19*('10. Mark-ups'!$E$18)</f>
        <v>3.8055251885601245E-4</v>
      </c>
      <c r="L19" s="480">
        <f t="shared" si="0"/>
        <v>8.1438239035186658E-3</v>
      </c>
      <c r="M19" s="265"/>
      <c r="N19" s="480">
        <f>IF($I19="","",I19*'C. Masterfiles'!$E$161)</f>
        <v>1.4885920659083096E-2</v>
      </c>
      <c r="O19" s="480">
        <f>IF($I19="","",J19*'C. Masterfiles'!$E$161)</f>
        <v>2.9771841318166194E-4</v>
      </c>
      <c r="P19" s="480">
        <f>IF($I19="","",K19*'C. Masterfiles'!$E$161)</f>
        <v>7.4429603295415479E-4</v>
      </c>
      <c r="Q19" s="480">
        <f>IF($I19="","",L19*'C. Masterfiles'!$E$161)</f>
        <v>1.5927935105218911E-2</v>
      </c>
    </row>
    <row r="20" spans="3:17">
      <c r="C20" s="256" t="str">
        <f>'C. Masterfiles'!C115</f>
        <v>S06</v>
      </c>
      <c r="D20" s="256" t="str">
        <f>'C. Masterfiles'!D115</f>
        <v>Входящи повиквания от други мобилни мрежи (Incoming calls from other mobile)</v>
      </c>
      <c r="E20" s="256" t="str">
        <f>'C. Masterfiles'!E115</f>
        <v>минути (Minutes)</v>
      </c>
      <c r="F20" s="245"/>
      <c r="G20" s="478">
        <f>'9. Service costing'!BK19</f>
        <v>6.9871494255831995E-3</v>
      </c>
      <c r="H20" s="245"/>
      <c r="I20" s="478">
        <f>'9. Service costing'!BK266</f>
        <v>7.6709100080883637E-3</v>
      </c>
      <c r="J20" s="479">
        <f>'10. Mark-ups'!$E$17*I20</f>
        <v>1.5341820016176729E-4</v>
      </c>
      <c r="K20" s="479">
        <f>I20*('10. Mark-ups'!$E$18)</f>
        <v>3.8354550040441821E-4</v>
      </c>
      <c r="L20" s="480">
        <f t="shared" si="0"/>
        <v>8.2078737086545492E-3</v>
      </c>
      <c r="M20" s="265"/>
      <c r="N20" s="480">
        <f>IF($I20="","",I20*'C. Masterfiles'!$E$161)</f>
        <v>1.5002995921119464E-2</v>
      </c>
      <c r="O20" s="480">
        <f>IF($I20="","",J20*'C. Masterfiles'!$E$161)</f>
        <v>3.0005991842238928E-4</v>
      </c>
      <c r="P20" s="480">
        <f>IF($I20="","",K20*'C. Masterfiles'!$E$161)</f>
        <v>7.5014979605597329E-4</v>
      </c>
      <c r="Q20" s="480">
        <f>IF($I20="","",L20*'C. Masterfiles'!$E$161)</f>
        <v>1.6053205635597825E-2</v>
      </c>
    </row>
    <row r="21" spans="3:17">
      <c r="C21" s="256" t="str">
        <f>'C. Masterfiles'!C116</f>
        <v>S07</v>
      </c>
      <c r="D21" s="256" t="str">
        <f>'C. Masterfiles'!D116</f>
        <v>Входящи международни повиквания (Incoming calls from international)</v>
      </c>
      <c r="E21" s="256" t="str">
        <f>'C. Masterfiles'!E116</f>
        <v>минути (Minutes)</v>
      </c>
      <c r="F21" s="245"/>
      <c r="G21" s="478">
        <f>'9. Service costing'!BK20</f>
        <v>6.6863274331106304E-3</v>
      </c>
      <c r="H21" s="245"/>
      <c r="I21" s="478">
        <f>'9. Service costing'!BK267</f>
        <v>7.3424401690301783E-3</v>
      </c>
      <c r="J21" s="479">
        <f>'10. Mark-ups'!$E$17*I21</f>
        <v>1.4684880338060357E-4</v>
      </c>
      <c r="K21" s="479">
        <f>I21*('10. Mark-ups'!$E$18)</f>
        <v>3.6712200845150891E-4</v>
      </c>
      <c r="L21" s="480">
        <f t="shared" si="0"/>
        <v>7.8564109808622919E-3</v>
      </c>
      <c r="M21" s="265"/>
      <c r="N21" s="480">
        <f>IF($I21="","",I21*'C. Masterfiles'!$E$161)</f>
        <v>1.4360564755794293E-2</v>
      </c>
      <c r="O21" s="480">
        <f>IF($I21="","",J21*'C. Masterfiles'!$E$161)</f>
        <v>2.8721129511588588E-4</v>
      </c>
      <c r="P21" s="480">
        <f>IF($I21="","",K21*'C. Masterfiles'!$E$161)</f>
        <v>7.1802823778971468E-4</v>
      </c>
      <c r="Q21" s="480">
        <f>IF($I21="","",L21*'C. Masterfiles'!$E$161)</f>
        <v>1.5365804288699896E-2</v>
      </c>
    </row>
    <row r="22" spans="3:17">
      <c r="C22" s="256" t="str">
        <f>'C. Masterfiles'!C117</f>
        <v>S08</v>
      </c>
      <c r="D22" s="256" t="str">
        <f>'C. Masterfiles'!D117</f>
        <v>Изходящи повиквания от чужди абонати в роуминг в мрежата на предприятието (Roaming Calls Outbound)</v>
      </c>
      <c r="E22" s="256" t="str">
        <f>'C. Masterfiles'!E117</f>
        <v>минути (Minutes)</v>
      </c>
      <c r="F22" s="245"/>
      <c r="G22" s="478">
        <f>'9. Service costing'!BK21</f>
        <v>6.2680303471949767E-3</v>
      </c>
      <c r="H22" s="245"/>
      <c r="I22" s="478">
        <f>'9. Service costing'!BK268</f>
        <v>6.8830966270124454E-3</v>
      </c>
      <c r="J22" s="479">
        <f>'10. Mark-ups'!$E$17*I22</f>
        <v>1.376619325402489E-4</v>
      </c>
      <c r="K22" s="479">
        <f>I22*('10. Mark-ups'!$E$18)</f>
        <v>3.4415483135062229E-4</v>
      </c>
      <c r="L22" s="480">
        <f t="shared" si="0"/>
        <v>7.3649133909033165E-3</v>
      </c>
      <c r="M22" s="265"/>
      <c r="N22" s="480">
        <f>IF($I22="","",I22*'C. Masterfiles'!$E$161)</f>
        <v>1.346216687600975E-2</v>
      </c>
      <c r="O22" s="480">
        <f>IF($I22="","",J22*'C. Masterfiles'!$E$161)</f>
        <v>2.6924333752019502E-4</v>
      </c>
      <c r="P22" s="480">
        <f>IF($I22="","",K22*'C. Masterfiles'!$E$161)</f>
        <v>6.731083438004876E-4</v>
      </c>
      <c r="Q22" s="480">
        <f>IF($I22="","",L22*'C. Masterfiles'!$E$161)</f>
        <v>1.4404518557330433E-2</v>
      </c>
    </row>
    <row r="23" spans="3:17">
      <c r="C23" s="256" t="str">
        <f>'C. Masterfiles'!C118</f>
        <v>S09</v>
      </c>
      <c r="D23" s="256" t="str">
        <f>'C. Masterfiles'!D118</f>
        <v>Входящи повиквания от чужди абонати в роуминг в мрежата на предприятието (Roaming Calls Inbound)</v>
      </c>
      <c r="E23" s="256" t="str">
        <f>'C. Masterfiles'!E118</f>
        <v>минути (Minutes)</v>
      </c>
      <c r="F23" s="245"/>
      <c r="G23" s="478">
        <f>'9. Service costing'!BK22</f>
        <v>6.8755428876599552E-3</v>
      </c>
      <c r="H23" s="245"/>
      <c r="I23" s="478">
        <f>'9. Service costing'!BK269</f>
        <v>7.5502228670782049E-3</v>
      </c>
      <c r="J23" s="479">
        <f>'10. Mark-ups'!$E$17*I23</f>
        <v>1.5100445734156411E-4</v>
      </c>
      <c r="K23" s="479">
        <f>I23*('10. Mark-ups'!$E$18)</f>
        <v>3.7751114335391026E-4</v>
      </c>
      <c r="L23" s="480">
        <f t="shared" si="0"/>
        <v>8.0787384677736794E-3</v>
      </c>
      <c r="M23" s="265"/>
      <c r="N23" s="480">
        <f>IF($I23="","",I23*'C. Masterfiles'!$E$161)</f>
        <v>1.4766952390117565E-2</v>
      </c>
      <c r="O23" s="480">
        <f>IF($I23="","",J23*'C. Masterfiles'!$E$161)</f>
        <v>2.9533904780235131E-4</v>
      </c>
      <c r="P23" s="480">
        <f>IF($I23="","",K23*'C. Masterfiles'!$E$161)</f>
        <v>7.3834761950587833E-4</v>
      </c>
      <c r="Q23" s="480">
        <f>IF($I23="","",L23*'C. Masterfiles'!$E$161)</f>
        <v>1.5800639057425795E-2</v>
      </c>
    </row>
    <row r="24" spans="3:17">
      <c r="C24" s="256" t="str">
        <f>'C. Masterfiles'!C119</f>
        <v>S10</v>
      </c>
      <c r="D24" s="256" t="str">
        <f>'C. Masterfiles'!D119</f>
        <v>Гласова поща (Voice mail)</v>
      </c>
      <c r="E24" s="256" t="str">
        <f>'C. Masterfiles'!E119</f>
        <v>минути (Minutes)</v>
      </c>
      <c r="F24" s="245"/>
      <c r="G24" s="478">
        <f>'9. Service costing'!BK23</f>
        <v>2.042423945676539E-2</v>
      </c>
      <c r="H24" s="245"/>
      <c r="I24" s="478">
        <f>'9. Service costing'!BK270</f>
        <v>2.2328584301336329E-2</v>
      </c>
      <c r="J24" s="479">
        <f>'10. Mark-ups'!$E$17*I24</f>
        <v>4.4657168602672657E-4</v>
      </c>
      <c r="K24" s="479">
        <f>I24*('10. Mark-ups'!$E$18)</f>
        <v>1.1164292150668165E-3</v>
      </c>
      <c r="L24" s="480">
        <f t="shared" si="0"/>
        <v>2.3891585202429875E-2</v>
      </c>
      <c r="M24" s="265"/>
      <c r="N24" s="480">
        <f>IF($I24="","",I24*'C. Masterfiles'!$E$161)</f>
        <v>4.367091503408263E-2</v>
      </c>
      <c r="O24" s="480">
        <f>IF($I24="","",J24*'C. Masterfiles'!$E$161)</f>
        <v>8.7341830068165258E-4</v>
      </c>
      <c r="P24" s="480">
        <f>IF($I24="","",K24*'C. Masterfiles'!$E$161)</f>
        <v>2.1835457517041315E-3</v>
      </c>
      <c r="Q24" s="480">
        <f>IF($I24="","",L24*'C. Masterfiles'!$E$161)</f>
        <v>4.6727879086468423E-2</v>
      </c>
    </row>
    <row r="25" spans="3:17">
      <c r="C25" s="256" t="str">
        <f>'C. Masterfiles'!C120</f>
        <v>S11</v>
      </c>
      <c r="D25" s="256" t="str">
        <f>'C. Masterfiles'!D120</f>
        <v>Повиквания към центъра за обслужване на клиенти (Help desk call)</v>
      </c>
      <c r="E25" s="256" t="str">
        <f>'C. Masterfiles'!E120</f>
        <v>минути (Minutes)</v>
      </c>
      <c r="F25" s="245"/>
      <c r="G25" s="478">
        <f>'9. Service costing'!BK24</f>
        <v>5.6256762533122935E-3</v>
      </c>
      <c r="H25" s="245"/>
      <c r="I25" s="478">
        <f>'9. Service costing'!BK271</f>
        <v>6.1835473769796577E-3</v>
      </c>
      <c r="J25" s="479">
        <f>'10. Mark-ups'!$E$17*I25</f>
        <v>1.2367094753959316E-4</v>
      </c>
      <c r="K25" s="479">
        <f>I25*('10. Mark-ups'!$E$18)</f>
        <v>3.0917736884898293E-4</v>
      </c>
      <c r="L25" s="480">
        <f t="shared" si="0"/>
        <v>6.6163956933682332E-3</v>
      </c>
      <c r="M25" s="265"/>
      <c r="N25" s="480">
        <f>IF($I25="","",I25*'C. Masterfiles'!$E$161)</f>
        <v>1.2093967466318124E-2</v>
      </c>
      <c r="O25" s="480">
        <f>IF($I25="","",J25*'C. Masterfiles'!$E$161)</f>
        <v>2.4187934932636248E-4</v>
      </c>
      <c r="P25" s="480">
        <f>IF($I25="","",K25*'C. Masterfiles'!$E$161)</f>
        <v>6.0469837331590627E-4</v>
      </c>
      <c r="Q25" s="480">
        <f>IF($I25="","",L25*'C. Masterfiles'!$E$161)</f>
        <v>1.2940545188960392E-2</v>
      </c>
    </row>
    <row r="26" spans="3:17">
      <c r="C26" s="256" t="str">
        <f>'C. Masterfiles'!C121</f>
        <v>S12</v>
      </c>
      <c r="D26" s="256" t="str">
        <f>'C. Masterfiles'!D121</f>
        <v>Видеоразговори (Video call)</v>
      </c>
      <c r="E26" s="256" t="str">
        <f>'C. Masterfiles'!E121</f>
        <v>минути (Minutes)</v>
      </c>
      <c r="F26" s="245"/>
      <c r="G26" s="478">
        <f>'9. Service costing'!BK25</f>
        <v>0.20468886635919942</v>
      </c>
      <c r="H26" s="245"/>
      <c r="I26" s="478">
        <f>'9. Service costing'!BK272</f>
        <v>0.22483923445091472</v>
      </c>
      <c r="J26" s="479">
        <f>'10. Mark-ups'!$E$17*I26</f>
        <v>4.4967846890182949E-3</v>
      </c>
      <c r="K26" s="479">
        <f>I26*('10. Mark-ups'!$E$18)</f>
        <v>1.1241961722545737E-2</v>
      </c>
      <c r="L26" s="480">
        <f t="shared" si="0"/>
        <v>0.24057798086247875</v>
      </c>
      <c r="M26" s="265"/>
      <c r="N26" s="480">
        <f>IF($I26="","",I26*'C. Masterfiles'!$E$161)</f>
        <v>0.43974731991613253</v>
      </c>
      <c r="O26" s="480">
        <f>IF($I26="","",J26*'C. Masterfiles'!$E$161)</f>
        <v>8.7949463983226523E-3</v>
      </c>
      <c r="P26" s="480">
        <f>IF($I26="","",K26*'C. Masterfiles'!$E$161)</f>
        <v>2.1987365995806626E-2</v>
      </c>
      <c r="Q26" s="480">
        <f>IF($I26="","",L26*'C. Masterfiles'!$E$161)</f>
        <v>0.47052963231026179</v>
      </c>
    </row>
    <row r="27" spans="3:17">
      <c r="C27" s="256" t="str">
        <f>'C. Masterfiles'!C122</f>
        <v>S13</v>
      </c>
      <c r="D27" s="256" t="str">
        <f>'C. Masterfiles'!D122</f>
        <v>MMS в мрежата (MMS on net)</v>
      </c>
      <c r="E27" s="256" t="str">
        <f>'C. Masterfiles'!E122</f>
        <v>брой съобщения (Number of messages)</v>
      </c>
      <c r="F27" s="245"/>
      <c r="G27" s="478">
        <f>'9. Service costing'!BK26</f>
        <v>8.056448069188811E-2</v>
      </c>
      <c r="H27" s="245"/>
      <c r="I27" s="478">
        <f>'9. Service costing'!BK273</f>
        <v>8.6957028375525755E-2</v>
      </c>
      <c r="J27" s="479">
        <f>'10. Mark-ups'!$E$17*I27</f>
        <v>1.7391405675105151E-3</v>
      </c>
      <c r="K27" s="479">
        <f>I27*('10. Mark-ups'!$E$18)</f>
        <v>4.3478514187762878E-3</v>
      </c>
      <c r="L27" s="480">
        <f t="shared" si="0"/>
        <v>9.3044020361812557E-2</v>
      </c>
      <c r="M27" s="265"/>
      <c r="N27" s="480">
        <f>IF($I27="","",I27*'C. Masterfiles'!$E$161)</f>
        <v>0.17007316480770454</v>
      </c>
      <c r="O27" s="480">
        <f>IF($I27="","",J27*'C. Masterfiles'!$E$161)</f>
        <v>3.4014632961540908E-3</v>
      </c>
      <c r="P27" s="480">
        <f>IF($I27="","",K27*'C. Masterfiles'!$E$161)</f>
        <v>8.5036582403852264E-3</v>
      </c>
      <c r="Q27" s="480">
        <f>IF($I27="","",L27*'C. Masterfiles'!$E$161)</f>
        <v>0.18197828634424384</v>
      </c>
    </row>
    <row r="28" spans="3:17">
      <c r="C28" s="256" t="str">
        <f>'C. Masterfiles'!C123</f>
        <v>S14</v>
      </c>
      <c r="D28" s="256" t="str">
        <f>'C. Masterfiles'!D123</f>
        <v>Изходящи MMS към други мрежи (MMS outgoing to other network)</v>
      </c>
      <c r="E28" s="256" t="str">
        <f>'C. Masterfiles'!E123</f>
        <v>брой съобщения (Number of messages)</v>
      </c>
      <c r="F28" s="245"/>
      <c r="G28" s="478">
        <f>'9. Service costing'!BK27</f>
        <v>7.7869042555697224E-2</v>
      </c>
      <c r="H28" s="245"/>
      <c r="I28" s="478">
        <f>'9. Service costing'!BK274</f>
        <v>8.3988883248636417E-2</v>
      </c>
      <c r="J28" s="479">
        <f>'10. Mark-ups'!$E$17*I28</f>
        <v>1.6797776649727283E-3</v>
      </c>
      <c r="K28" s="479">
        <f>I28*('10. Mark-ups'!$E$18)</f>
        <v>4.1994441624318207E-3</v>
      </c>
      <c r="L28" s="480">
        <f t="shared" si="0"/>
        <v>8.9868105076040955E-2</v>
      </c>
      <c r="M28" s="265"/>
      <c r="N28" s="480">
        <f>IF($I28="","",I28*'C. Masterfiles'!$E$161)</f>
        <v>0.16426797752418057</v>
      </c>
      <c r="O28" s="480">
        <f>IF($I28="","",J28*'C. Masterfiles'!$E$161)</f>
        <v>3.2853595504836112E-3</v>
      </c>
      <c r="P28" s="480">
        <f>IF($I28="","",K28*'C. Masterfiles'!$E$161)</f>
        <v>8.2133988762090274E-3</v>
      </c>
      <c r="Q28" s="480">
        <f>IF($I28="","",L28*'C. Masterfiles'!$E$161)</f>
        <v>0.17576673595087317</v>
      </c>
    </row>
    <row r="29" spans="3:17">
      <c r="C29" s="256" t="str">
        <f>'C. Masterfiles'!C124</f>
        <v>S15</v>
      </c>
      <c r="D29" s="256" t="str">
        <f>'C. Masterfiles'!D124</f>
        <v>Входящи MMS от други мрежи (MMS incoming from other network)</v>
      </c>
      <c r="E29" s="256" t="str">
        <f>'C. Masterfiles'!E124</f>
        <v>брой съобщения (Number of messages)</v>
      </c>
      <c r="F29" s="245"/>
      <c r="G29" s="478">
        <f>'9. Service costing'!BK28</f>
        <v>7.7957824666374756E-2</v>
      </c>
      <c r="H29" s="245"/>
      <c r="I29" s="478">
        <f>'9. Service costing'!BK275</f>
        <v>8.4084570986302398E-2</v>
      </c>
      <c r="J29" s="479">
        <f>'10. Mark-ups'!$E$17*I29</f>
        <v>1.6816914197260481E-3</v>
      </c>
      <c r="K29" s="479">
        <f>I29*('10. Mark-ups'!$E$18)</f>
        <v>4.2042285493151203E-3</v>
      </c>
      <c r="L29" s="480">
        <f t="shared" si="0"/>
        <v>8.9970490955343568E-2</v>
      </c>
      <c r="M29" s="265"/>
      <c r="N29" s="480">
        <f>IF($I29="","",I29*'C. Masterfiles'!$E$161)</f>
        <v>0.16445512647213981</v>
      </c>
      <c r="O29" s="480">
        <f>IF($I29="","",J29*'C. Masterfiles'!$E$161)</f>
        <v>3.2891025294427968E-3</v>
      </c>
      <c r="P29" s="480">
        <f>IF($I29="","",K29*'C. Masterfiles'!$E$161)</f>
        <v>8.2227563236069914E-3</v>
      </c>
      <c r="Q29" s="480">
        <f>IF($I29="","",L29*'C. Masterfiles'!$E$161)</f>
        <v>0.17596698532518962</v>
      </c>
    </row>
    <row r="30" spans="3:17">
      <c r="C30" s="256" t="str">
        <f>'C. Masterfiles'!C125</f>
        <v>S16</v>
      </c>
      <c r="D30" s="256" t="str">
        <f>'C. Masterfiles'!D125</f>
        <v>SMS в мрежата (SMS on net)</v>
      </c>
      <c r="E30" s="256" t="str">
        <f>'C. Masterfiles'!E125</f>
        <v>брой съобщения (Number of messages)</v>
      </c>
      <c r="F30" s="245"/>
      <c r="G30" s="478">
        <f>'9. Service costing'!BK29</f>
        <v>8.0737585107016415E-4</v>
      </c>
      <c r="H30" s="245"/>
      <c r="I30" s="478">
        <f>'9. Service costing'!BK276</f>
        <v>8.7040239415708321E-4</v>
      </c>
      <c r="J30" s="479">
        <f>'10. Mark-ups'!$E$17*I30</f>
        <v>1.7408047883141666E-5</v>
      </c>
      <c r="K30" s="479">
        <f>I30*('10. Mark-ups'!$E$18)</f>
        <v>4.3520119707854161E-5</v>
      </c>
      <c r="L30" s="480">
        <f t="shared" si="0"/>
        <v>9.31330561748079E-4</v>
      </c>
      <c r="M30" s="265"/>
      <c r="N30" s="480">
        <f>IF($I30="","",I30*'C. Masterfiles'!$E$161)</f>
        <v>1.7023591145642479E-3</v>
      </c>
      <c r="O30" s="480">
        <f>IF($I30="","",J30*'C. Masterfiles'!$E$161)</f>
        <v>3.404718229128496E-5</v>
      </c>
      <c r="P30" s="480">
        <f>IF($I30="","",K30*'C. Masterfiles'!$E$161)</f>
        <v>8.5117955728212396E-5</v>
      </c>
      <c r="Q30" s="480">
        <f>IF($I30="","",L30*'C. Masterfiles'!$E$161)</f>
        <v>1.8215242525837453E-3</v>
      </c>
    </row>
    <row r="31" spans="3:17">
      <c r="C31" s="256" t="str">
        <f>'C. Masterfiles'!C126</f>
        <v>S17</v>
      </c>
      <c r="D31" s="256" t="str">
        <f>'C. Masterfiles'!D126</f>
        <v>Изходящи SMS към други мрежи (SMS outgoing to other network)</v>
      </c>
      <c r="E31" s="256" t="str">
        <f>'C. Masterfiles'!E126</f>
        <v>брой съобщения (Number of messages)</v>
      </c>
      <c r="F31" s="245"/>
      <c r="G31" s="478">
        <f>'9. Service costing'!BK30</f>
        <v>8.0251420718607184E-4</v>
      </c>
      <c r="H31" s="245"/>
      <c r="I31" s="478">
        <f>'9. Service costing'!BK277</f>
        <v>8.6504888060042254E-4</v>
      </c>
      <c r="J31" s="479">
        <f>'10. Mark-ups'!$E$17*I31</f>
        <v>1.730097761200845E-5</v>
      </c>
      <c r="K31" s="479">
        <f>I31*('10. Mark-ups'!$E$18)</f>
        <v>4.3252444030021131E-5</v>
      </c>
      <c r="L31" s="480">
        <f t="shared" si="0"/>
        <v>9.2560230224245207E-4</v>
      </c>
      <c r="M31" s="265"/>
      <c r="N31" s="480">
        <f>IF($I31="","",I31*'C. Masterfiles'!$E$161)</f>
        <v>1.6918885521447244E-3</v>
      </c>
      <c r="O31" s="480">
        <f>IF($I31="","",J31*'C. Masterfiles'!$E$161)</f>
        <v>3.3837771042894484E-5</v>
      </c>
      <c r="P31" s="480">
        <f>IF($I31="","",K31*'C. Masterfiles'!$E$161)</f>
        <v>8.4594427607236224E-5</v>
      </c>
      <c r="Q31" s="480">
        <f>IF($I31="","",L31*'C. Masterfiles'!$E$161)</f>
        <v>1.8103207507948549E-3</v>
      </c>
    </row>
    <row r="32" spans="3:17">
      <c r="C32" s="256" t="str">
        <f>'C. Masterfiles'!C127</f>
        <v>S18</v>
      </c>
      <c r="D32" s="256" t="str">
        <f>'C. Masterfiles'!D127</f>
        <v>Входящи SMS от други мрежи (SMS incoming from other network)</v>
      </c>
      <c r="E32" s="256" t="str">
        <f>'C. Masterfiles'!E127</f>
        <v>брой съобщения (Number of messages)</v>
      </c>
      <c r="F32" s="245"/>
      <c r="G32" s="478">
        <f>'9. Service costing'!BK31</f>
        <v>8.0267433959630872E-4</v>
      </c>
      <c r="H32" s="245"/>
      <c r="I32" s="478">
        <f>'9. Service costing'!BK278</f>
        <v>8.6522146838804808E-4</v>
      </c>
      <c r="J32" s="479">
        <f>'10. Mark-ups'!$E$17*I32</f>
        <v>1.7304429367760963E-5</v>
      </c>
      <c r="K32" s="479">
        <f>I32*('10. Mark-ups'!$E$18)</f>
        <v>4.3261073419402405E-5</v>
      </c>
      <c r="L32" s="480">
        <f t="shared" si="0"/>
        <v>9.2578697117521149E-4</v>
      </c>
      <c r="M32" s="265"/>
      <c r="N32" s="480">
        <f>IF($I32="","",I32*'C. Masterfiles'!$E$161)</f>
        <v>1.6922261045173961E-3</v>
      </c>
      <c r="O32" s="480">
        <f>IF($I32="","",J32*'C. Masterfiles'!$E$161)</f>
        <v>3.384452209034792E-5</v>
      </c>
      <c r="P32" s="480">
        <f>IF($I32="","",K32*'C. Masterfiles'!$E$161)</f>
        <v>8.46113052258698E-5</v>
      </c>
      <c r="Q32" s="480">
        <f>IF($I32="","",L32*'C. Masterfiles'!$E$161)</f>
        <v>1.8106819318336139E-3</v>
      </c>
    </row>
    <row r="33" spans="3:17">
      <c r="C33" s="256" t="str">
        <f>'C. Masterfiles'!C128</f>
        <v>S19</v>
      </c>
      <c r="D33" s="256" t="str">
        <f>'C. Masterfiles'!D128</f>
        <v>Пренос на данни (Data services)</v>
      </c>
      <c r="E33" s="256" t="str">
        <f>'C. Masterfiles'!E128</f>
        <v>MB (MB)</v>
      </c>
      <c r="F33" s="245"/>
      <c r="G33" s="478">
        <f>'9. Service costing'!BK32</f>
        <v>3.6601964104460089E-3</v>
      </c>
      <c r="H33" s="245"/>
      <c r="I33" s="478">
        <f>'9. Service costing'!BK279</f>
        <v>3.9448928534808209E-3</v>
      </c>
      <c r="J33" s="479">
        <f>'10. Mark-ups'!$E$17*I33</f>
        <v>7.8897857069616423E-5</v>
      </c>
      <c r="K33" s="479">
        <f>I33*('10. Mark-ups'!$E$18)</f>
        <v>1.9724464267404106E-4</v>
      </c>
      <c r="L33" s="480">
        <f t="shared" si="0"/>
        <v>4.221035353224478E-3</v>
      </c>
      <c r="M33" s="265"/>
      <c r="N33" s="480">
        <f>IF($I33="","",I33*'C. Masterfiles'!$E$161)</f>
        <v>7.715539789623394E-3</v>
      </c>
      <c r="O33" s="480">
        <f>IF($I33="","",J33*'C. Masterfiles'!$E$161)</f>
        <v>1.543107957924679E-4</v>
      </c>
      <c r="P33" s="480">
        <f>IF($I33="","",K33*'C. Masterfiles'!$E$161)</f>
        <v>3.8577698948116969E-4</v>
      </c>
      <c r="Q33" s="480">
        <f>IF($I33="","",L33*'C. Masterfiles'!$E$161)</f>
        <v>8.2556275748970308E-3</v>
      </c>
    </row>
    <row r="34" spans="3:17">
      <c r="C34" s="256" t="str">
        <f>'C. Masterfiles'!C129</f>
        <v>S20</v>
      </c>
      <c r="D34" s="256" t="str">
        <f>'C. Masterfiles'!D129</f>
        <v>Subscribers</v>
      </c>
      <c r="E34" s="256" t="str">
        <f>'C. Masterfiles'!E129</f>
        <v>Subscriber</v>
      </c>
      <c r="F34" s="245"/>
      <c r="G34" s="478" t="str">
        <f>'9. Service costing'!BK33</f>
        <v/>
      </c>
      <c r="H34" s="245"/>
      <c r="I34" s="478" t="str">
        <f>'9. Service costing'!BK280</f>
        <v/>
      </c>
      <c r="J34" s="479" t="e">
        <f>'10. Mark-ups'!$E$17*I34</f>
        <v>#VALUE!</v>
      </c>
      <c r="K34" s="479" t="e">
        <f>I34*('10. Mark-ups'!$E$18)</f>
        <v>#VALUE!</v>
      </c>
      <c r="L34" s="480" t="str">
        <f t="shared" si="0"/>
        <v/>
      </c>
      <c r="M34" s="265"/>
      <c r="N34" s="480" t="str">
        <f>IF($I34="","",I34*'C. Masterfiles'!$E$161)</f>
        <v/>
      </c>
      <c r="O34" s="480" t="str">
        <f>IF($I34="","",J34*'C. Masterfiles'!$E$161)</f>
        <v/>
      </c>
      <c r="P34" s="480" t="str">
        <f>IF($I34="","",K34*'C. Masterfiles'!$E$161)</f>
        <v/>
      </c>
      <c r="Q34" s="480" t="str">
        <f>IF($I34="","",L34*'C. Masterfiles'!$E$161)</f>
        <v/>
      </c>
    </row>
    <row r="35" spans="3:17">
      <c r="C35" s="256" t="str">
        <f>'C. Masterfiles'!C130</f>
        <v>S21</v>
      </c>
      <c r="D35" s="256" t="str">
        <f>'C. Masterfiles'!D130</f>
        <v>OTHER: complete as required</v>
      </c>
      <c r="E35" s="256" t="str">
        <f>'C. Masterfiles'!E130</f>
        <v>OTHER: complete as required</v>
      </c>
      <c r="F35" s="245"/>
      <c r="G35" s="478" t="str">
        <f>'9. Service costing'!BK34</f>
        <v/>
      </c>
      <c r="H35" s="245"/>
      <c r="I35" s="478" t="str">
        <f>'9. Service costing'!BK281</f>
        <v/>
      </c>
      <c r="J35" s="479" t="e">
        <f>'10. Mark-ups'!$E$17*I35</f>
        <v>#VALUE!</v>
      </c>
      <c r="K35" s="479" t="e">
        <f>I35*('10. Mark-ups'!$E$18)</f>
        <v>#VALUE!</v>
      </c>
      <c r="L35" s="480" t="str">
        <f t="shared" si="0"/>
        <v/>
      </c>
      <c r="M35" s="265"/>
      <c r="N35" s="480" t="str">
        <f>IF($I35="","",I35*'C. Masterfiles'!$E$161)</f>
        <v/>
      </c>
      <c r="O35" s="480" t="str">
        <f>IF($I35="","",J35*'C. Masterfiles'!$E$161)</f>
        <v/>
      </c>
      <c r="P35" s="480" t="str">
        <f>IF($I35="","",K35*'C. Masterfiles'!$E$161)</f>
        <v/>
      </c>
      <c r="Q35" s="480" t="str">
        <f>IF($I35="","",L35*'C. Masterfiles'!$E$161)</f>
        <v/>
      </c>
    </row>
    <row r="36" spans="3:17">
      <c r="C36" s="256" t="str">
        <f>'C. Masterfiles'!C131</f>
        <v>S22</v>
      </c>
      <c r="D36" s="256" t="str">
        <f>'C. Masterfiles'!D131</f>
        <v>OTHER: complete as required</v>
      </c>
      <c r="E36" s="256" t="str">
        <f>'C. Masterfiles'!E131</f>
        <v>OTHER: complete as required</v>
      </c>
      <c r="G36" s="478" t="str">
        <f>'9. Service costing'!BK35</f>
        <v/>
      </c>
      <c r="I36" s="478" t="str">
        <f>'9. Service costing'!BK282</f>
        <v/>
      </c>
      <c r="J36" s="479" t="e">
        <f>'10. Mark-ups'!$E$17*I36</f>
        <v>#VALUE!</v>
      </c>
      <c r="K36" s="479" t="e">
        <f>I36*('10. Mark-ups'!$E$18)</f>
        <v>#VALUE!</v>
      </c>
      <c r="L36" s="480" t="str">
        <f t="shared" si="0"/>
        <v/>
      </c>
      <c r="N36" s="480" t="str">
        <f>IF($I36="","",I36*'C. Masterfiles'!$E$161)</f>
        <v/>
      </c>
      <c r="O36" s="480" t="str">
        <f>IF($I36="","",J36*'C. Masterfiles'!$E$161)</f>
        <v/>
      </c>
      <c r="P36" s="480" t="str">
        <f>IF($I36="","",K36*'C. Masterfiles'!$E$161)</f>
        <v/>
      </c>
      <c r="Q36" s="480" t="str">
        <f>IF($I36="","",L36*'C. Masterfiles'!$E$161)</f>
        <v/>
      </c>
    </row>
    <row r="37" spans="3:17">
      <c r="C37" s="256" t="str">
        <f>'C. Masterfiles'!C132</f>
        <v>S23</v>
      </c>
      <c r="D37" s="256" t="str">
        <f>'C. Masterfiles'!D132</f>
        <v>OTHER: complete as required</v>
      </c>
      <c r="E37" s="256" t="str">
        <f>'C. Masterfiles'!E132</f>
        <v>OTHER: complete as required</v>
      </c>
      <c r="G37" s="478" t="str">
        <f>'9. Service costing'!BK36</f>
        <v/>
      </c>
      <c r="I37" s="478" t="str">
        <f>'9. Service costing'!BK283</f>
        <v/>
      </c>
      <c r="J37" s="479" t="e">
        <f>'10. Mark-ups'!$E$17*I37</f>
        <v>#VALUE!</v>
      </c>
      <c r="K37" s="479" t="e">
        <f>I37*('10. Mark-ups'!$E$18)</f>
        <v>#VALUE!</v>
      </c>
      <c r="L37" s="480" t="str">
        <f t="shared" si="0"/>
        <v/>
      </c>
      <c r="N37" s="480" t="str">
        <f>IF($I37="","",I37*'C. Masterfiles'!$E$161)</f>
        <v/>
      </c>
      <c r="O37" s="480" t="str">
        <f>IF($I37="","",J37*'C. Masterfiles'!$E$161)</f>
        <v/>
      </c>
      <c r="P37" s="480" t="str">
        <f>IF($I37="","",K37*'C. Masterfiles'!$E$161)</f>
        <v/>
      </c>
      <c r="Q37" s="480" t="str">
        <f>IF($I37="","",L37*'C. Masterfiles'!$E$161)</f>
        <v/>
      </c>
    </row>
    <row r="38" spans="3:17" ht="12" customHeight="1">
      <c r="C38" s="256" t="str">
        <f>'C. Masterfiles'!C133</f>
        <v>S24</v>
      </c>
      <c r="D38" s="256" t="str">
        <f>'C. Masterfiles'!D133</f>
        <v>OTHER: complete as required</v>
      </c>
      <c r="E38" s="256" t="str">
        <f>'C. Masterfiles'!E133</f>
        <v>OTHER: complete as required</v>
      </c>
      <c r="G38" s="478" t="str">
        <f>'9. Service costing'!BK37</f>
        <v/>
      </c>
      <c r="I38" s="478" t="str">
        <f>'9. Service costing'!BK284</f>
        <v/>
      </c>
      <c r="J38" s="479" t="e">
        <f>'10. Mark-ups'!$E$17*I38</f>
        <v>#VALUE!</v>
      </c>
      <c r="K38" s="479" t="e">
        <f>I38*('10. Mark-ups'!$E$18)</f>
        <v>#VALUE!</v>
      </c>
      <c r="L38" s="480" t="str">
        <f t="shared" si="0"/>
        <v/>
      </c>
      <c r="N38" s="480" t="str">
        <f>IF($I38="","",I38*'C. Masterfiles'!$E$161)</f>
        <v/>
      </c>
      <c r="O38" s="480" t="str">
        <f>IF($I38="","",J38*'C. Masterfiles'!$E$161)</f>
        <v/>
      </c>
      <c r="P38" s="480" t="str">
        <f>IF($I38="","",K38*'C. Masterfiles'!$E$161)</f>
        <v/>
      </c>
      <c r="Q38" s="480" t="str">
        <f>IF($I38="","",L38*'C. Masterfiles'!$E$161)</f>
        <v/>
      </c>
    </row>
    <row r="39" spans="3:17">
      <c r="C39" s="256" t="str">
        <f>'C. Masterfiles'!C134</f>
        <v>S25</v>
      </c>
      <c r="D39" s="256" t="str">
        <f>'C. Masterfiles'!D134</f>
        <v>OTHER: complete as required</v>
      </c>
      <c r="E39" s="256" t="str">
        <f>'C. Masterfiles'!E134</f>
        <v>OTHER: complete as required</v>
      </c>
      <c r="G39" s="478" t="str">
        <f>'9. Service costing'!BK38</f>
        <v/>
      </c>
      <c r="I39" s="478" t="str">
        <f>'9. Service costing'!BK285</f>
        <v/>
      </c>
      <c r="J39" s="479" t="e">
        <f>'10. Mark-ups'!$E$17*I39</f>
        <v>#VALUE!</v>
      </c>
      <c r="K39" s="479" t="e">
        <f>I39*('10. Mark-ups'!$E$18)</f>
        <v>#VALUE!</v>
      </c>
      <c r="L39" s="480" t="str">
        <f t="shared" si="0"/>
        <v/>
      </c>
      <c r="N39" s="480" t="str">
        <f>IF($I39="","",I39*'C. Masterfiles'!$E$161)</f>
        <v/>
      </c>
      <c r="O39" s="480" t="str">
        <f>IF($I39="","",J39*'C. Masterfiles'!$E$161)</f>
        <v/>
      </c>
      <c r="P39" s="480" t="str">
        <f>IF($I39="","",K39*'C. Masterfiles'!$E$161)</f>
        <v/>
      </c>
      <c r="Q39" s="480" t="str">
        <f>IF($I39="","",L39*'C. Masterfiles'!$E$161)</f>
        <v/>
      </c>
    </row>
    <row r="40" spans="3:17">
      <c r="C40" s="256" t="str">
        <f>'C. Masterfiles'!C135</f>
        <v>S26</v>
      </c>
      <c r="D40" s="256" t="str">
        <f>'C. Masterfiles'!D135</f>
        <v>OTHER: complete as required</v>
      </c>
      <c r="E40" s="256" t="str">
        <f>'C. Masterfiles'!E135</f>
        <v>OTHER: complete as required</v>
      </c>
      <c r="G40" s="478" t="str">
        <f>'9. Service costing'!BK39</f>
        <v/>
      </c>
      <c r="I40" s="478" t="str">
        <f>'9. Service costing'!BK286</f>
        <v/>
      </c>
      <c r="J40" s="479" t="e">
        <f>'10. Mark-ups'!$E$17*I40</f>
        <v>#VALUE!</v>
      </c>
      <c r="K40" s="479" t="e">
        <f>I40*('10. Mark-ups'!$E$18)</f>
        <v>#VALUE!</v>
      </c>
      <c r="L40" s="480" t="str">
        <f t="shared" si="0"/>
        <v/>
      </c>
      <c r="N40" s="480" t="str">
        <f>IF($I40="","",I40*'C. Masterfiles'!$E$161)</f>
        <v/>
      </c>
      <c r="O40" s="480" t="str">
        <f>IF($I40="","",J40*'C. Masterfiles'!$E$161)</f>
        <v/>
      </c>
      <c r="P40" s="480" t="str">
        <f>IF($I40="","",K40*'C. Masterfiles'!$E$161)</f>
        <v/>
      </c>
      <c r="Q40" s="480" t="str">
        <f>IF($I40="","",L40*'C. Masterfiles'!$E$161)</f>
        <v/>
      </c>
    </row>
    <row r="41" spans="3:17">
      <c r="C41" s="256" t="str">
        <f>'C. Masterfiles'!C136</f>
        <v>S27</v>
      </c>
      <c r="D41" s="256" t="str">
        <f>'C. Masterfiles'!D136</f>
        <v>OTHER: complete as required</v>
      </c>
      <c r="E41" s="256" t="str">
        <f>'C. Masterfiles'!E136</f>
        <v>OTHER: complete as required</v>
      </c>
      <c r="G41" s="478" t="str">
        <f>'9. Service costing'!BK40</f>
        <v/>
      </c>
      <c r="I41" s="478" t="str">
        <f>'9. Service costing'!BK287</f>
        <v/>
      </c>
      <c r="J41" s="479" t="e">
        <f>'10. Mark-ups'!$E$17*I41</f>
        <v>#VALUE!</v>
      </c>
      <c r="K41" s="479" t="e">
        <f>I41*('10. Mark-ups'!$E$18)</f>
        <v>#VALUE!</v>
      </c>
      <c r="L41" s="480" t="str">
        <f t="shared" si="0"/>
        <v/>
      </c>
      <c r="N41" s="480" t="str">
        <f>IF($I41="","",I41*'C. Masterfiles'!$E$161)</f>
        <v/>
      </c>
      <c r="O41" s="480" t="str">
        <f>IF($I41="","",J41*'C. Masterfiles'!$E$161)</f>
        <v/>
      </c>
      <c r="P41" s="480" t="str">
        <f>IF($I41="","",K41*'C. Masterfiles'!$E$161)</f>
        <v/>
      </c>
      <c r="Q41" s="480" t="str">
        <f>IF($I41="","",L41*'C. Masterfiles'!$E$161)</f>
        <v/>
      </c>
    </row>
    <row r="42" spans="3:17">
      <c r="C42" s="256" t="str">
        <f>'C. Masterfiles'!C137</f>
        <v>S28</v>
      </c>
      <c r="D42" s="256" t="str">
        <f>'C. Masterfiles'!D137</f>
        <v>OTHER: complete as required</v>
      </c>
      <c r="E42" s="256" t="str">
        <f>'C. Masterfiles'!E137</f>
        <v>OTHER: complete as required</v>
      </c>
      <c r="G42" s="478" t="str">
        <f>'9. Service costing'!BK41</f>
        <v/>
      </c>
      <c r="I42" s="478" t="str">
        <f>'9. Service costing'!BK288</f>
        <v/>
      </c>
      <c r="J42" s="479" t="e">
        <f>'10. Mark-ups'!$E$17*I42</f>
        <v>#VALUE!</v>
      </c>
      <c r="K42" s="479" t="e">
        <f>I42*('10. Mark-ups'!$E$18)</f>
        <v>#VALUE!</v>
      </c>
      <c r="L42" s="480" t="str">
        <f t="shared" si="0"/>
        <v/>
      </c>
      <c r="N42" s="480" t="str">
        <f>IF($I42="","",I42*'C. Masterfiles'!$E$161)</f>
        <v/>
      </c>
      <c r="O42" s="480" t="str">
        <f>IF($I42="","",J42*'C. Masterfiles'!$E$161)</f>
        <v/>
      </c>
      <c r="P42" s="480" t="str">
        <f>IF($I42="","",K42*'C. Masterfiles'!$E$161)</f>
        <v/>
      </c>
      <c r="Q42" s="480" t="str">
        <f>IF($I42="","",L42*'C. Masterfiles'!$E$161)</f>
        <v/>
      </c>
    </row>
    <row r="43" spans="3:17">
      <c r="C43" s="256" t="str">
        <f>'C. Masterfiles'!C138</f>
        <v>S29</v>
      </c>
      <c r="D43" s="256" t="str">
        <f>'C. Masterfiles'!D138</f>
        <v>OTHER: complete as required</v>
      </c>
      <c r="E43" s="256" t="str">
        <f>'C. Masterfiles'!E138</f>
        <v>OTHER: complete as required</v>
      </c>
      <c r="G43" s="478" t="str">
        <f>'9. Service costing'!BK42</f>
        <v/>
      </c>
      <c r="I43" s="478" t="str">
        <f>'9. Service costing'!BK289</f>
        <v/>
      </c>
      <c r="J43" s="479" t="e">
        <f>'10. Mark-ups'!$E$17*I43</f>
        <v>#VALUE!</v>
      </c>
      <c r="K43" s="479" t="e">
        <f>I43*('10. Mark-ups'!$E$18)</f>
        <v>#VALUE!</v>
      </c>
      <c r="L43" s="480" t="str">
        <f t="shared" si="0"/>
        <v/>
      </c>
      <c r="N43" s="480" t="str">
        <f>IF($I43="","",I43*'C. Masterfiles'!$E$161)</f>
        <v/>
      </c>
      <c r="O43" s="480" t="str">
        <f>IF($I43="","",J43*'C. Masterfiles'!$E$161)</f>
        <v/>
      </c>
      <c r="P43" s="480" t="str">
        <f>IF($I43="","",K43*'C. Masterfiles'!$E$161)</f>
        <v/>
      </c>
      <c r="Q43" s="480" t="str">
        <f>IF($I43="","",L43*'C. Masterfiles'!$E$161)</f>
        <v/>
      </c>
    </row>
    <row r="44" spans="3:17">
      <c r="C44" s="256" t="str">
        <f>'C. Masterfiles'!C139</f>
        <v>S30</v>
      </c>
      <c r="D44" s="256" t="str">
        <f>'C. Masterfiles'!D139</f>
        <v>OTHER: complete as required</v>
      </c>
      <c r="E44" s="256" t="str">
        <f>'C. Masterfiles'!E139</f>
        <v>OTHER: complete as required</v>
      </c>
      <c r="G44" s="478" t="str">
        <f>'9. Service costing'!BK43</f>
        <v/>
      </c>
      <c r="I44" s="478" t="str">
        <f>'9. Service costing'!BK290</f>
        <v/>
      </c>
      <c r="J44" s="479" t="e">
        <f>'10. Mark-ups'!$E$17*I44</f>
        <v>#VALUE!</v>
      </c>
      <c r="K44" s="479" t="e">
        <f>I44*('10. Mark-ups'!$E$18)</f>
        <v>#VALUE!</v>
      </c>
      <c r="L44" s="480" t="str">
        <f t="shared" si="0"/>
        <v/>
      </c>
      <c r="N44" s="480" t="str">
        <f>IF($I44="","",I44*'C. Masterfiles'!$E$161)</f>
        <v/>
      </c>
      <c r="O44" s="480" t="str">
        <f>IF($I44="","",J44*'C. Masterfiles'!$E$161)</f>
        <v/>
      </c>
      <c r="P44" s="480" t="str">
        <f>IF($I44="","",K44*'C. Masterfiles'!$E$161)</f>
        <v/>
      </c>
      <c r="Q44" s="480" t="str">
        <f>IF($I44="","",L44*'C. Masterfiles'!$E$161)</f>
        <v/>
      </c>
    </row>
    <row r="45" spans="3:17">
      <c r="N45" s="223"/>
    </row>
    <row r="47" spans="3:17" ht="18">
      <c r="C47" s="477">
        <f>'C. Masterfiles'!D144</f>
        <v>2015</v>
      </c>
      <c r="D47" s="237"/>
      <c r="E47" s="237"/>
      <c r="F47" s="232"/>
      <c r="G47" s="232"/>
      <c r="H47" s="232"/>
      <c r="I47" s="285"/>
      <c r="J47" s="285"/>
      <c r="K47" s="232"/>
      <c r="L47" s="232"/>
      <c r="M47" s="265"/>
      <c r="N47" s="265"/>
      <c r="O47" s="265"/>
      <c r="P47" s="265"/>
      <c r="Q47" s="265"/>
    </row>
    <row r="48" spans="3:17">
      <c r="C48" s="232"/>
      <c r="D48" s="232"/>
      <c r="E48" s="232"/>
      <c r="F48" s="232"/>
      <c r="G48" s="230" t="str">
        <f>G13</f>
        <v>EURO</v>
      </c>
      <c r="H48" s="232"/>
      <c r="I48" s="815" t="str">
        <f>I13</f>
        <v>Euro</v>
      </c>
      <c r="J48" s="816"/>
      <c r="K48" s="816"/>
      <c r="L48" s="817"/>
      <c r="M48" s="232"/>
      <c r="N48" s="815" t="str">
        <f>N13</f>
        <v>BGN</v>
      </c>
      <c r="O48" s="816"/>
      <c r="P48" s="816"/>
      <c r="Q48" s="817"/>
    </row>
    <row r="49" spans="3:17">
      <c r="C49" s="276" t="str">
        <f t="shared" ref="C49:E79" si="1">C14</f>
        <v>Code</v>
      </c>
      <c r="D49" s="276" t="str">
        <f t="shared" si="1"/>
        <v>Service description</v>
      </c>
      <c r="E49" s="276" t="str">
        <f t="shared" si="1"/>
        <v>Unit</v>
      </c>
      <c r="F49" s="232"/>
      <c r="G49" s="230" t="str">
        <f>G14</f>
        <v>LRIC excl. coverage</v>
      </c>
      <c r="H49" s="232"/>
      <c r="I49" s="230" t="str">
        <f>I14</f>
        <v>LRIC incl. coverage</v>
      </c>
      <c r="J49" s="230" t="str">
        <f>J14</f>
        <v>Indirect</v>
      </c>
      <c r="K49" s="230" t="str">
        <f>K14</f>
        <v>Common</v>
      </c>
      <c r="L49" s="230" t="str">
        <f>L14</f>
        <v>LRIC+</v>
      </c>
      <c r="M49" s="265"/>
      <c r="N49" s="230" t="str">
        <f>I49</f>
        <v>LRIC incl. coverage</v>
      </c>
      <c r="O49" s="230" t="str">
        <f>J49</f>
        <v>Indirect</v>
      </c>
      <c r="P49" s="230" t="str">
        <f>K49</f>
        <v>Common</v>
      </c>
      <c r="Q49" s="230" t="str">
        <f>L49</f>
        <v>LRIC+</v>
      </c>
    </row>
    <row r="50" spans="3:17">
      <c r="C50" s="256" t="str">
        <f t="shared" si="1"/>
        <v>S01</v>
      </c>
      <c r="D50" s="256" t="str">
        <f t="shared" si="1"/>
        <v>Повиквания в мрежата (On Net calls)</v>
      </c>
      <c r="E50" s="256" t="str">
        <f t="shared" si="1"/>
        <v>минути (Minutes)</v>
      </c>
      <c r="F50" s="245"/>
      <c r="G50" s="478">
        <f>'9. Service costing'!BK49</f>
        <v>1.5859654286365595E-2</v>
      </c>
      <c r="H50" s="245"/>
      <c r="I50" s="478">
        <f>'9. Service costing'!BK296</f>
        <v>1.7397242750298046E-2</v>
      </c>
      <c r="J50" s="479">
        <f>('10. Mark-ups'!$F$17)*I50</f>
        <v>3.50024313437973E-4</v>
      </c>
      <c r="K50" s="479">
        <f>I50*('10. Mark-ups'!$F$18)</f>
        <v>8.6986213751490235E-4</v>
      </c>
      <c r="L50" s="480">
        <f t="shared" ref="L50:L79" si="2">IF(I50="","",I50+J50+K50)</f>
        <v>1.8617129201250922E-2</v>
      </c>
      <c r="M50" s="265"/>
      <c r="N50" s="480">
        <f>IF($I50="","",I50*'C. Masterfiles'!$E$161)</f>
        <v>3.402604928831543E-2</v>
      </c>
      <c r="O50" s="480">
        <f>IF($I50="","",J50*'C. Masterfiles'!$E$161)</f>
        <v>6.8458805295139075E-4</v>
      </c>
      <c r="P50" s="480">
        <f>IF($I50="","",K50*'C. Masterfiles'!$E$161)</f>
        <v>1.7013024644157715E-3</v>
      </c>
      <c r="Q50" s="480">
        <f>IF($I50="","",L50*'C. Masterfiles'!$E$161)</f>
        <v>3.6411939805682587E-2</v>
      </c>
    </row>
    <row r="51" spans="3:17">
      <c r="C51" s="256" t="str">
        <f t="shared" si="1"/>
        <v>S02</v>
      </c>
      <c r="D51" s="256" t="str">
        <f t="shared" si="1"/>
        <v>Изходящи повиквания към фиксирана линия (Outgoing Calls to Fixed Line)</v>
      </c>
      <c r="E51" s="256" t="str">
        <f t="shared" si="1"/>
        <v>минути (Minutes)</v>
      </c>
      <c r="F51" s="245"/>
      <c r="G51" s="478">
        <f>'9. Service costing'!BK50</f>
        <v>6.7582244855110109E-3</v>
      </c>
      <c r="H51" s="245"/>
      <c r="I51" s="478">
        <f>'9. Service costing'!BK297</f>
        <v>7.4052939214498395E-3</v>
      </c>
      <c r="J51" s="479">
        <f>('10. Mark-ups'!$F$17)*I51</f>
        <v>1.4899101874160309E-4</v>
      </c>
      <c r="K51" s="479">
        <f>I51*('10. Mark-ups'!$F$18)</f>
        <v>3.7026469607249199E-4</v>
      </c>
      <c r="L51" s="480">
        <f t="shared" si="2"/>
        <v>7.9245496362639351E-3</v>
      </c>
      <c r="M51" s="265"/>
      <c r="N51" s="480">
        <f>IF($I51="","",I51*'C. Masterfiles'!$E$161)</f>
        <v>1.448349601038924E-2</v>
      </c>
      <c r="O51" s="480">
        <f>IF($I51="","",J51*'C. Masterfiles'!$E$161)</f>
        <v>2.9140110418538959E-4</v>
      </c>
      <c r="P51" s="480">
        <f>IF($I51="","",K51*'C. Masterfiles'!$E$161)</f>
        <v>7.2417480051946198E-4</v>
      </c>
      <c r="Q51" s="480">
        <f>IF($I51="","",L51*'C. Masterfiles'!$E$161)</f>
        <v>1.5499071915094092E-2</v>
      </c>
    </row>
    <row r="52" spans="3:17">
      <c r="C52" s="256" t="str">
        <f t="shared" si="1"/>
        <v>S03</v>
      </c>
      <c r="D52" s="256" t="str">
        <f t="shared" si="1"/>
        <v>Изходящи повиквания към други мобилни мрежи (Outgoing Calls to Other Mobile)</v>
      </c>
      <c r="E52" s="256" t="str">
        <f t="shared" si="1"/>
        <v>минути (Minutes)</v>
      </c>
      <c r="F52" s="245"/>
      <c r="G52" s="478">
        <f>'9. Service costing'!BK51</f>
        <v>6.9656628015857345E-3</v>
      </c>
      <c r="H52" s="245"/>
      <c r="I52" s="478">
        <f>'9. Service costing'!BK298</f>
        <v>7.6325935183184064E-3</v>
      </c>
      <c r="J52" s="479">
        <f>('10. Mark-ups'!$F$17)*I52</f>
        <v>1.5356417935564838E-4</v>
      </c>
      <c r="K52" s="479">
        <f>I52*('10. Mark-ups'!$F$18)</f>
        <v>3.8162967591592032E-4</v>
      </c>
      <c r="L52" s="480">
        <f t="shared" si="2"/>
        <v>8.1677873735899759E-3</v>
      </c>
      <c r="M52" s="265"/>
      <c r="N52" s="480">
        <f>IF($I52="","",I52*'C. Masterfiles'!$E$161)</f>
        <v>1.4928055380932689E-2</v>
      </c>
      <c r="O52" s="480">
        <f>IF($I52="","",J52*'C. Masterfiles'!$E$161)</f>
        <v>3.003454289091578E-4</v>
      </c>
      <c r="P52" s="480">
        <f>IF($I52="","",K52*'C. Masterfiles'!$E$161)</f>
        <v>7.4640276904663439E-4</v>
      </c>
      <c r="Q52" s="480">
        <f>IF($I52="","",L52*'C. Masterfiles'!$E$161)</f>
        <v>1.5974803578888482E-2</v>
      </c>
    </row>
    <row r="53" spans="3:17">
      <c r="C53" s="256" t="str">
        <f t="shared" si="1"/>
        <v>S04</v>
      </c>
      <c r="D53" s="256" t="str">
        <f t="shared" si="1"/>
        <v>Изходящи международни повиквания (Outgoing Calls to International)</v>
      </c>
      <c r="E53" s="256" t="str">
        <f t="shared" si="1"/>
        <v>минути (Minutes)</v>
      </c>
      <c r="F53" s="245"/>
      <c r="G53" s="478">
        <f>'9. Service costing'!BK52</f>
        <v>6.6463997616645881E-3</v>
      </c>
      <c r="H53" s="245"/>
      <c r="I53" s="478">
        <f>'9. Service costing'!BK299</f>
        <v>7.2845619115823566E-3</v>
      </c>
      <c r="J53" s="479">
        <f>('10. Mark-ups'!$F$17)*I53</f>
        <v>1.4656194768302238E-4</v>
      </c>
      <c r="K53" s="479">
        <f>I53*('10. Mark-ups'!$F$18)</f>
        <v>3.6422809557911783E-4</v>
      </c>
      <c r="L53" s="480">
        <f t="shared" si="2"/>
        <v>7.7953519548444967E-3</v>
      </c>
      <c r="M53" s="265"/>
      <c r="N53" s="480">
        <f>IF($I53="","",I53*'C. Masterfiles'!$E$161)</f>
        <v>1.424736472353012E-2</v>
      </c>
      <c r="O53" s="480">
        <f>IF($I53="","",J53*'C. Masterfiles'!$E$161)</f>
        <v>2.8665025413688564E-4</v>
      </c>
      <c r="P53" s="480">
        <f>IF($I53="","",K53*'C. Masterfiles'!$E$161)</f>
        <v>7.1236823617650599E-4</v>
      </c>
      <c r="Q53" s="480">
        <f>IF($I53="","",L53*'C. Masterfiles'!$E$161)</f>
        <v>1.5246383213843511E-2</v>
      </c>
    </row>
    <row r="54" spans="3:17">
      <c r="C54" s="256" t="str">
        <f t="shared" si="1"/>
        <v>S05</v>
      </c>
      <c r="D54" s="256" t="str">
        <f t="shared" si="1"/>
        <v>Входящи повиквания от фиксирана линия (Incoming calls from fixed)</v>
      </c>
      <c r="E54" s="256" t="str">
        <f t="shared" si="1"/>
        <v>минути (Minutes)</v>
      </c>
      <c r="F54" s="245"/>
      <c r="G54" s="478">
        <f>'9. Service costing'!BK53</f>
        <v>6.9871133685555278E-3</v>
      </c>
      <c r="H54" s="245"/>
      <c r="I54" s="478">
        <f>'9. Service costing'!BK300</f>
        <v>7.6523113180218504E-3</v>
      </c>
      <c r="J54" s="479">
        <f>('10. Mark-ups'!$F$17)*I54</f>
        <v>1.5396089217978756E-4</v>
      </c>
      <c r="K54" s="479">
        <f>I54*('10. Mark-ups'!$F$18)</f>
        <v>3.8261556590109253E-4</v>
      </c>
      <c r="L54" s="480">
        <f t="shared" si="2"/>
        <v>8.1888877761027296E-3</v>
      </c>
      <c r="M54" s="265"/>
      <c r="N54" s="480">
        <f>IF($I54="","",I54*'C. Masterfiles'!$E$161)</f>
        <v>1.4966620045126675E-2</v>
      </c>
      <c r="O54" s="480">
        <f>IF($I54="","",J54*'C. Masterfiles'!$E$161)</f>
        <v>3.0112133175199388E-4</v>
      </c>
      <c r="P54" s="480">
        <f>IF($I54="","",K54*'C. Masterfiles'!$E$161)</f>
        <v>7.4833100225633377E-4</v>
      </c>
      <c r="Q54" s="480">
        <f>IF($I54="","",L54*'C. Masterfiles'!$E$161)</f>
        <v>1.6016072379135E-2</v>
      </c>
    </row>
    <row r="55" spans="3:17">
      <c r="C55" s="256" t="str">
        <f t="shared" si="1"/>
        <v>S06</v>
      </c>
      <c r="D55" s="256" t="str">
        <f t="shared" si="1"/>
        <v>Входящи повиквания от други мобилни мрежи (Incoming calls from other mobile)</v>
      </c>
      <c r="E55" s="256" t="str">
        <f t="shared" si="1"/>
        <v>минути (Minutes)</v>
      </c>
      <c r="F55" s="245"/>
      <c r="G55" s="478">
        <f>'9. Service costing'!BK54</f>
        <v>7.0420658399031662E-3</v>
      </c>
      <c r="H55" s="245"/>
      <c r="I55" s="478">
        <f>'9. Service costing'!BK301</f>
        <v>7.7124954593496926E-3</v>
      </c>
      <c r="J55" s="479">
        <f>('10. Mark-ups'!$F$17)*I55</f>
        <v>1.5517176869915848E-4</v>
      </c>
      <c r="K55" s="479">
        <f>I55*('10. Mark-ups'!$F$18)</f>
        <v>3.8562477296748466E-4</v>
      </c>
      <c r="L55" s="480">
        <f t="shared" si="2"/>
        <v>8.2532920010163352E-3</v>
      </c>
      <c r="M55" s="265"/>
      <c r="N55" s="480">
        <f>IF($I55="","",I55*'C. Masterfiles'!$E$161)</f>
        <v>1.5084329994259909E-2</v>
      </c>
      <c r="O55" s="480">
        <f>IF($I55="","",J55*'C. Masterfiles'!$E$161)</f>
        <v>3.0348960037487513E-4</v>
      </c>
      <c r="P55" s="480">
        <f>IF($I55="","",K55*'C. Masterfiles'!$E$161)</f>
        <v>7.5421649971299553E-4</v>
      </c>
      <c r="Q55" s="480">
        <f>IF($I55="","",L55*'C. Masterfiles'!$E$161)</f>
        <v>1.6142036094347778E-2</v>
      </c>
    </row>
    <row r="56" spans="3:17">
      <c r="C56" s="256" t="str">
        <f t="shared" si="1"/>
        <v>S07</v>
      </c>
      <c r="D56" s="256" t="str">
        <f t="shared" si="1"/>
        <v>Входящи международни повиквания (Incoming calls from international)</v>
      </c>
      <c r="E56" s="256" t="str">
        <f t="shared" si="1"/>
        <v>минути (Minutes)</v>
      </c>
      <c r="F56" s="245"/>
      <c r="G56" s="478">
        <f>'9. Service costing'!BK55</f>
        <v>6.739866152010502E-3</v>
      </c>
      <c r="H56" s="245"/>
      <c r="I56" s="478">
        <f>'9. Service costing'!BK302</f>
        <v>7.3832516574621858E-3</v>
      </c>
      <c r="J56" s="479">
        <f>('10. Mark-ups'!$F$17)*I56</f>
        <v>1.4854753879310579E-4</v>
      </c>
      <c r="K56" s="479">
        <f>I56*('10. Mark-ups'!$F$18)</f>
        <v>3.6916258287310929E-4</v>
      </c>
      <c r="L56" s="480">
        <f t="shared" si="2"/>
        <v>7.9009617791284022E-3</v>
      </c>
      <c r="M56" s="265"/>
      <c r="N56" s="480">
        <f>IF($I56="","",I56*'C. Masterfiles'!$E$161)</f>
        <v>1.4440385089214266E-2</v>
      </c>
      <c r="O56" s="480">
        <f>IF($I56="","",J56*'C. Masterfiles'!$E$161)</f>
        <v>2.9053373279772012E-4</v>
      </c>
      <c r="P56" s="480">
        <f>IF($I56="","",K56*'C. Masterfiles'!$E$161)</f>
        <v>7.2201925446071331E-4</v>
      </c>
      <c r="Q56" s="480">
        <f>IF($I56="","",L56*'C. Masterfiles'!$E$161)</f>
        <v>1.5452938076472703E-2</v>
      </c>
    </row>
    <row r="57" spans="3:17">
      <c r="C57" s="256" t="str">
        <f t="shared" si="1"/>
        <v>S08</v>
      </c>
      <c r="D57" s="256" t="str">
        <f t="shared" si="1"/>
        <v>Изходящи повиквания от чужди абонати в роуминг в мрежата на предприятието (Roaming Calls Outbound)</v>
      </c>
      <c r="E57" s="256" t="str">
        <f t="shared" si="1"/>
        <v>минути (Minutes)</v>
      </c>
      <c r="F57" s="245"/>
      <c r="G57" s="478">
        <f>'9. Service costing'!BK56</f>
        <v>6.3182196803036935E-3</v>
      </c>
      <c r="H57" s="245"/>
      <c r="I57" s="478">
        <f>'9. Service costing'!BK303</f>
        <v>6.9213549460321296E-3</v>
      </c>
      <c r="J57" s="479">
        <f>('10. Mark-ups'!$F$17)*I57</f>
        <v>1.3925439495312614E-4</v>
      </c>
      <c r="K57" s="479">
        <f>I57*('10. Mark-ups'!$F$18)</f>
        <v>3.4606774730160648E-4</v>
      </c>
      <c r="L57" s="480">
        <f t="shared" si="2"/>
        <v>7.4066770882868617E-3</v>
      </c>
      <c r="M57" s="265"/>
      <c r="N57" s="480">
        <f>IF($I57="","",I57*'C. Masterfiles'!$E$161)</f>
        <v>1.353699364409802E-2</v>
      </c>
      <c r="O57" s="480">
        <f>IF($I57="","",J57*'C. Masterfiles'!$E$161)</f>
        <v>2.7235792328117269E-4</v>
      </c>
      <c r="P57" s="480">
        <f>IF($I57="","",K57*'C. Masterfiles'!$E$161)</f>
        <v>6.7684968220490095E-4</v>
      </c>
      <c r="Q57" s="480">
        <f>IF($I57="","",L57*'C. Masterfiles'!$E$161)</f>
        <v>1.4486201249584092E-2</v>
      </c>
    </row>
    <row r="58" spans="3:17">
      <c r="C58" s="256" t="str">
        <f t="shared" si="1"/>
        <v>S09</v>
      </c>
      <c r="D58" s="256" t="str">
        <f t="shared" si="1"/>
        <v>Входящи повиквания от чужди абонати в роуминг в мрежата на предприятието (Roaming Calls Inbound)</v>
      </c>
      <c r="E58" s="256" t="str">
        <f t="shared" si="1"/>
        <v>минути (Minutes)</v>
      </c>
      <c r="F58" s="245"/>
      <c r="G58" s="478">
        <f>'9. Service costing'!BK57</f>
        <v>6.9305966913554779E-3</v>
      </c>
      <c r="H58" s="245"/>
      <c r="I58" s="478">
        <f>'9. Service costing'!BK304</f>
        <v>7.5921892741724756E-3</v>
      </c>
      <c r="J58" s="479">
        <f>('10. Mark-ups'!$F$17)*I58</f>
        <v>1.5275126503237624E-4</v>
      </c>
      <c r="K58" s="479">
        <f>I58*('10. Mark-ups'!$F$18)</f>
        <v>3.7960946370862379E-4</v>
      </c>
      <c r="L58" s="480">
        <f t="shared" si="2"/>
        <v>8.1245500029134745E-3</v>
      </c>
      <c r="M58" s="265"/>
      <c r="N58" s="480">
        <f>IF($I58="","",I58*'C. Masterfiles'!$E$161)</f>
        <v>1.4849031548104753E-2</v>
      </c>
      <c r="O58" s="480">
        <f>IF($I58="","",J58*'C. Masterfiles'!$E$161)</f>
        <v>2.9875550668827244E-4</v>
      </c>
      <c r="P58" s="480">
        <f>IF($I58="","",K58*'C. Masterfiles'!$E$161)</f>
        <v>7.4245157740523765E-4</v>
      </c>
      <c r="Q58" s="480">
        <f>IF($I58="","",L58*'C. Masterfiles'!$E$161)</f>
        <v>1.589023863219826E-2</v>
      </c>
    </row>
    <row r="59" spans="3:17">
      <c r="C59" s="256" t="str">
        <f t="shared" si="1"/>
        <v>S10</v>
      </c>
      <c r="D59" s="256" t="str">
        <f t="shared" si="1"/>
        <v>Гласова поща (Voice mail)</v>
      </c>
      <c r="E59" s="256" t="str">
        <f t="shared" si="1"/>
        <v>минути (Minutes)</v>
      </c>
      <c r="F59" s="245"/>
      <c r="G59" s="478">
        <f>'9. Service costing'!BK58</f>
        <v>2.0382063353645428E-2</v>
      </c>
      <c r="H59" s="245"/>
      <c r="I59" s="478">
        <f>'9. Service costing'!BK305</f>
        <v>2.223444973035018E-2</v>
      </c>
      <c r="J59" s="479">
        <f>('10. Mark-ups'!$F$17)*I59</f>
        <v>4.4734663493751706E-4</v>
      </c>
      <c r="K59" s="479">
        <f>I59*('10. Mark-ups'!$F$18)</f>
        <v>1.1117224865175091E-3</v>
      </c>
      <c r="L59" s="480">
        <f t="shared" si="2"/>
        <v>2.3793518851805206E-2</v>
      </c>
      <c r="M59" s="265"/>
      <c r="N59" s="480">
        <f>IF($I59="","",I59*'C. Masterfiles'!$E$161)</f>
        <v>4.3486803816110788E-2</v>
      </c>
      <c r="O59" s="480">
        <f>IF($I59="","",J59*'C. Masterfiles'!$E$161)</f>
        <v>8.7493396900984398E-4</v>
      </c>
      <c r="P59" s="480">
        <f>IF($I59="","",K59*'C. Masterfiles'!$E$161)</f>
        <v>2.1743401908055396E-3</v>
      </c>
      <c r="Q59" s="480">
        <f>IF($I59="","",L59*'C. Masterfiles'!$E$161)</f>
        <v>4.6536077975926175E-2</v>
      </c>
    </row>
    <row r="60" spans="3:17">
      <c r="C60" s="256" t="str">
        <f t="shared" si="1"/>
        <v>S11</v>
      </c>
      <c r="D60" s="256" t="str">
        <f t="shared" si="1"/>
        <v>Повиквания към центъра за обслужване на клиенти (Help desk call)</v>
      </c>
      <c r="E60" s="256" t="str">
        <f t="shared" si="1"/>
        <v>минути (Minutes)</v>
      </c>
      <c r="F60" s="245"/>
      <c r="G60" s="478">
        <f>'9. Service costing'!BK59</f>
        <v>5.6790989226068525E-3</v>
      </c>
      <c r="H60" s="245"/>
      <c r="I60" s="478">
        <f>'9. Service costing'!BK306</f>
        <v>6.2267498898574908E-3</v>
      </c>
      <c r="J60" s="479">
        <f>('10. Mark-ups'!$F$17)*I60</f>
        <v>1.2527926904451586E-4</v>
      </c>
      <c r="K60" s="479">
        <f>I60*('10. Mark-ups'!$F$18)</f>
        <v>3.1133749449287456E-4</v>
      </c>
      <c r="L60" s="480">
        <f t="shared" si="2"/>
        <v>6.6633666533948812E-3</v>
      </c>
      <c r="M60" s="265"/>
      <c r="N60" s="480">
        <f>IF($I60="","",I60*'C. Masterfiles'!$E$161)</f>
        <v>1.2178464237079975E-2</v>
      </c>
      <c r="O60" s="480">
        <f>IF($I60="","",J60*'C. Masterfiles'!$E$161)</f>
        <v>2.4502495277533545E-4</v>
      </c>
      <c r="P60" s="480">
        <f>IF($I60="","",K60*'C. Masterfiles'!$E$161)</f>
        <v>6.0892321185399879E-4</v>
      </c>
      <c r="Q60" s="480">
        <f>IF($I60="","",L60*'C. Masterfiles'!$E$161)</f>
        <v>1.303241240170931E-2</v>
      </c>
    </row>
    <row r="61" spans="3:17">
      <c r="C61" s="256" t="str">
        <f t="shared" si="1"/>
        <v>S12</v>
      </c>
      <c r="D61" s="256" t="str">
        <f t="shared" si="1"/>
        <v>Видеоразговори (Video call)</v>
      </c>
      <c r="E61" s="256" t="str">
        <f t="shared" si="1"/>
        <v>минути (Minutes)</v>
      </c>
      <c r="F61" s="245"/>
      <c r="G61" s="478">
        <f>'9. Service costing'!BK60</f>
        <v>0.20653639466666185</v>
      </c>
      <c r="H61" s="245"/>
      <c r="I61" s="478">
        <f>'9. Service costing'!BK307</f>
        <v>0.22631132056388742</v>
      </c>
      <c r="J61" s="479">
        <f>('10. Mark-ups'!$F$17)*I61</f>
        <v>4.5532769612160887E-3</v>
      </c>
      <c r="K61" s="479">
        <f>I61*('10. Mark-ups'!$F$18)</f>
        <v>1.1315566028194371E-2</v>
      </c>
      <c r="L61" s="480">
        <f t="shared" si="2"/>
        <v>0.24218016355329788</v>
      </c>
      <c r="M61" s="265"/>
      <c r="N61" s="480">
        <f>IF($I61="","",I61*'C. Masterfiles'!$E$161)</f>
        <v>0.44262647009846789</v>
      </c>
      <c r="O61" s="480">
        <f>IF($I61="","",J61*'C. Masterfiles'!$E$161)</f>
        <v>8.9054356790552631E-3</v>
      </c>
      <c r="P61" s="480">
        <f>IF($I61="","",K61*'C. Masterfiles'!$E$161)</f>
        <v>2.2131323504923396E-2</v>
      </c>
      <c r="Q61" s="480">
        <f>IF($I61="","",L61*'C. Masterfiles'!$E$161)</f>
        <v>0.47366322928244659</v>
      </c>
    </row>
    <row r="62" spans="3:17">
      <c r="C62" s="256" t="str">
        <f t="shared" si="1"/>
        <v>S13</v>
      </c>
      <c r="D62" s="256" t="str">
        <f t="shared" si="1"/>
        <v>MMS в мрежата (MMS on net)</v>
      </c>
      <c r="E62" s="256" t="str">
        <f t="shared" si="1"/>
        <v>брой съобщения (Number of messages)</v>
      </c>
      <c r="F62" s="245"/>
      <c r="G62" s="478">
        <f>'9. Service costing'!BK61</f>
        <v>8.0441239360394115E-2</v>
      </c>
      <c r="H62" s="245"/>
      <c r="I62" s="478">
        <f>'9. Service costing'!BK308</f>
        <v>8.6660221944763804E-2</v>
      </c>
      <c r="J62" s="479">
        <f>('10. Mark-ups'!$F$17)*I62</f>
        <v>1.7435627658916612E-3</v>
      </c>
      <c r="K62" s="479">
        <f>I62*('10. Mark-ups'!$F$18)</f>
        <v>4.33301109723819E-3</v>
      </c>
      <c r="L62" s="480">
        <f t="shared" si="2"/>
        <v>9.2736795807893652E-2</v>
      </c>
      <c r="M62" s="265"/>
      <c r="N62" s="480">
        <f>IF($I62="","",I62*'C. Masterfiles'!$E$161)</f>
        <v>0.16949266188622739</v>
      </c>
      <c r="O62" s="480">
        <f>IF($I62="","",J62*'C. Masterfiles'!$E$161)</f>
        <v>3.4101123644138878E-3</v>
      </c>
      <c r="P62" s="480">
        <f>IF($I62="","",K62*'C. Masterfiles'!$E$161)</f>
        <v>8.4746330943113683E-3</v>
      </c>
      <c r="Q62" s="480">
        <f>IF($I62="","",L62*'C. Masterfiles'!$E$161)</f>
        <v>0.18137740734495264</v>
      </c>
    </row>
    <row r="63" spans="3:17">
      <c r="C63" s="256" t="str">
        <f t="shared" si="1"/>
        <v>S14</v>
      </c>
      <c r="D63" s="256" t="str">
        <f t="shared" si="1"/>
        <v>Изходящи MMS към други мрежи (MMS outgoing to other network)</v>
      </c>
      <c r="E63" s="256" t="str">
        <f t="shared" si="1"/>
        <v>брой съобщения (Number of messages)</v>
      </c>
      <c r="F63" s="245"/>
      <c r="G63" s="478">
        <f>'9. Service costing'!BK62</f>
        <v>7.7712508422848603E-2</v>
      </c>
      <c r="H63" s="245"/>
      <c r="I63" s="478">
        <f>'9. Service costing'!BK309</f>
        <v>8.3663233573100196E-2</v>
      </c>
      <c r="J63" s="479">
        <f>('10. Mark-ups'!$F$17)*I63</f>
        <v>1.6832647742943908E-3</v>
      </c>
      <c r="K63" s="479">
        <f>I63*('10. Mark-ups'!$F$18)</f>
        <v>4.1831616786550101E-3</v>
      </c>
      <c r="L63" s="480">
        <f t="shared" si="2"/>
        <v>8.9529660026049604E-2</v>
      </c>
      <c r="M63" s="265"/>
      <c r="N63" s="480">
        <f>IF($I63="","",I63*'C. Masterfiles'!$E$161)</f>
        <v>0.16363106211927655</v>
      </c>
      <c r="O63" s="480">
        <f>IF($I63="","",J63*'C. Masterfiles'!$E$161)</f>
        <v>3.2921797435081983E-3</v>
      </c>
      <c r="P63" s="480">
        <f>IF($I63="","",K63*'C. Masterfiles'!$E$161)</f>
        <v>8.1815531059638291E-3</v>
      </c>
      <c r="Q63" s="480">
        <f>IF($I63="","",L63*'C. Masterfiles'!$E$161)</f>
        <v>0.17510479496874859</v>
      </c>
    </row>
    <row r="64" spans="3:17">
      <c r="C64" s="256" t="str">
        <f t="shared" si="1"/>
        <v>S15</v>
      </c>
      <c r="D64" s="256" t="str">
        <f t="shared" si="1"/>
        <v>Входящи MMS от други мрежи (MMS incoming from other network)</v>
      </c>
      <c r="E64" s="256" t="str">
        <f t="shared" si="1"/>
        <v>брой съобщения (Number of messages)</v>
      </c>
      <c r="F64" s="245"/>
      <c r="G64" s="478">
        <f>'9. Service costing'!BK63</f>
        <v>7.779842902152026E-2</v>
      </c>
      <c r="H64" s="245"/>
      <c r="I64" s="478">
        <f>'9. Service costing'!BK310</f>
        <v>8.3755665460539586E-2</v>
      </c>
      <c r="J64" s="479">
        <f>('10. Mark-ups'!$F$17)*I64</f>
        <v>1.6851244602460738E-3</v>
      </c>
      <c r="K64" s="479">
        <f>I64*('10. Mark-ups'!$F$18)</f>
        <v>4.1877832730269791E-3</v>
      </c>
      <c r="L64" s="480">
        <f t="shared" si="2"/>
        <v>8.9628573193812636E-2</v>
      </c>
      <c r="M64" s="265"/>
      <c r="N64" s="480">
        <f>IF($I64="","",I64*'C. Masterfiles'!$E$161)</f>
        <v>0.16381184317768713</v>
      </c>
      <c r="O64" s="480">
        <f>IF($I64="","",J64*'C. Masterfiles'!$E$161)</f>
        <v>3.2958169730830785E-3</v>
      </c>
      <c r="P64" s="480">
        <f>IF($I64="","",K64*'C. Masterfiles'!$E$161)</f>
        <v>8.1905921588843571E-3</v>
      </c>
      <c r="Q64" s="480">
        <f>IF($I64="","",L64*'C. Masterfiles'!$E$161)</f>
        <v>0.17529825230965457</v>
      </c>
    </row>
    <row r="65" spans="3:17">
      <c r="C65" s="256" t="str">
        <f t="shared" si="1"/>
        <v>S16</v>
      </c>
      <c r="D65" s="256" t="str">
        <f t="shared" si="1"/>
        <v>SMS в мрежата (SMS on net)</v>
      </c>
      <c r="E65" s="256" t="str">
        <f t="shared" si="1"/>
        <v>брой съобщения (Number of messages)</v>
      </c>
      <c r="F65" s="245"/>
      <c r="G65" s="478">
        <f>'9. Service costing'!BK64</f>
        <v>8.0570958370395859E-4</v>
      </c>
      <c r="H65" s="245"/>
      <c r="I65" s="478">
        <f>'9. Service costing'!BK311</f>
        <v>8.6699010416858738E-4</v>
      </c>
      <c r="J65" s="479">
        <f>('10. Mark-ups'!$F$17)*I65</f>
        <v>1.7443431716438371E-5</v>
      </c>
      <c r="K65" s="479">
        <f>I65*('10. Mark-ups'!$F$18)</f>
        <v>4.3349505208429373E-5</v>
      </c>
      <c r="L65" s="480">
        <f t="shared" si="2"/>
        <v>9.2778304109345509E-4</v>
      </c>
      <c r="M65" s="265"/>
      <c r="N65" s="480">
        <f>IF($I65="","",I65*'C. Masterfiles'!$E$161)</f>
        <v>1.6956852554360481E-3</v>
      </c>
      <c r="O65" s="480">
        <f>IF($I65="","",J65*'C. Masterfiles'!$E$161)</f>
        <v>3.4116387053961659E-5</v>
      </c>
      <c r="P65" s="480">
        <f>IF($I65="","",K65*'C. Masterfiles'!$E$161)</f>
        <v>8.4784262771802425E-5</v>
      </c>
      <c r="Q65" s="480">
        <f>IF($I65="","",L65*'C. Masterfiles'!$E$161)</f>
        <v>1.8145859052618122E-3</v>
      </c>
    </row>
    <row r="66" spans="3:17">
      <c r="C66" s="256" t="str">
        <f t="shared" si="1"/>
        <v>S17</v>
      </c>
      <c r="D66" s="256" t="str">
        <f t="shared" si="1"/>
        <v>Изходящи SMS към други мрежи (SMS outgoing to other network)</v>
      </c>
      <c r="E66" s="256" t="str">
        <f t="shared" si="1"/>
        <v>брой съобщения (Number of messages)</v>
      </c>
      <c r="F66" s="245"/>
      <c r="G66" s="478">
        <f>'9. Service costing'!BK65</f>
        <v>8.0078789105008936E-4</v>
      </c>
      <c r="H66" s="245"/>
      <c r="I66" s="478">
        <f>'9. Service costing'!BK312</f>
        <v>8.6158456731275622E-4</v>
      </c>
      <c r="J66" s="479">
        <f>('10. Mark-ups'!$F$17)*I66</f>
        <v>1.7334674866063705E-5</v>
      </c>
      <c r="K66" s="479">
        <f>I66*('10. Mark-ups'!$F$18)</f>
        <v>4.3079228365637814E-5</v>
      </c>
      <c r="L66" s="480">
        <f t="shared" si="2"/>
        <v>9.2199847054445772E-4</v>
      </c>
      <c r="M66" s="265"/>
      <c r="N66" s="480">
        <f>IF($I66="","",I66*'C. Masterfiles'!$E$161)</f>
        <v>1.685112944287308E-3</v>
      </c>
      <c r="O66" s="480">
        <f>IF($I66="","",J66*'C. Masterfiles'!$E$161)</f>
        <v>3.3903677143293373E-5</v>
      </c>
      <c r="P66" s="480">
        <f>IF($I66="","",K66*'C. Masterfiles'!$E$161)</f>
        <v>8.4255647214365406E-5</v>
      </c>
      <c r="Q66" s="480">
        <f>IF($I66="","",L66*'C. Masterfiles'!$E$161)</f>
        <v>1.8032722686449666E-3</v>
      </c>
    </row>
    <row r="67" spans="3:17">
      <c r="C67" s="256" t="str">
        <f t="shared" si="1"/>
        <v>S18</v>
      </c>
      <c r="D67" s="256" t="str">
        <f t="shared" si="1"/>
        <v>Входящи SMS от други мрежи (SMS incoming from other network)</v>
      </c>
      <c r="E67" s="256" t="str">
        <f t="shared" si="1"/>
        <v>брой съобщения (Number of messages)</v>
      </c>
      <c r="F67" s="245"/>
      <c r="G67" s="478">
        <f>'9. Service costing'!BK66</f>
        <v>8.0094286227626636E-4</v>
      </c>
      <c r="H67" s="245"/>
      <c r="I67" s="478">
        <f>'9. Service costing'!BK313</f>
        <v>8.6175128266571918E-4</v>
      </c>
      <c r="J67" s="479">
        <f>('10. Mark-ups'!$F$17)*I67</f>
        <v>1.7338029100283343E-5</v>
      </c>
      <c r="K67" s="479">
        <f>I67*('10. Mark-ups'!$F$18)</f>
        <v>4.3087564133285959E-5</v>
      </c>
      <c r="L67" s="480">
        <f t="shared" si="2"/>
        <v>9.2217687589928846E-4</v>
      </c>
      <c r="M67" s="265"/>
      <c r="N67" s="480">
        <f>IF($I67="","",I67*'C. Masterfiles'!$E$161)</f>
        <v>1.6854390111760934E-3</v>
      </c>
      <c r="O67" s="480">
        <f>IF($I67="","",J67*'C. Masterfiles'!$E$161)</f>
        <v>3.3910237455207168E-5</v>
      </c>
      <c r="P67" s="480">
        <f>IF($I67="","",K67*'C. Masterfiles'!$E$161)</f>
        <v>8.4271950558804676E-5</v>
      </c>
      <c r="Q67" s="480">
        <f>IF($I67="","",L67*'C. Masterfiles'!$E$161)</f>
        <v>1.8036211991901052E-3</v>
      </c>
    </row>
    <row r="68" spans="3:17">
      <c r="C68" s="256" t="str">
        <f t="shared" si="1"/>
        <v>S19</v>
      </c>
      <c r="D68" s="256" t="str">
        <f t="shared" si="1"/>
        <v>Пренос на данни (Data services)</v>
      </c>
      <c r="E68" s="256" t="str">
        <f t="shared" si="1"/>
        <v>MB (MB)</v>
      </c>
      <c r="F68" s="245"/>
      <c r="G68" s="478">
        <f>'9. Service costing'!BK67</f>
        <v>3.620305891552815E-3</v>
      </c>
      <c r="H68" s="245"/>
      <c r="I68" s="478">
        <f>'9. Service costing'!BK314</f>
        <v>3.8946621862234678E-3</v>
      </c>
      <c r="J68" s="479">
        <f>('10. Mark-ups'!$F$17)*I68</f>
        <v>7.8358765085481701E-5</v>
      </c>
      <c r="K68" s="479">
        <f>I68*('10. Mark-ups'!$F$18)</f>
        <v>1.9473310931117339E-4</v>
      </c>
      <c r="L68" s="480">
        <f t="shared" si="2"/>
        <v>4.1677540606201236E-3</v>
      </c>
      <c r="M68" s="265"/>
      <c r="N68" s="480">
        <f>IF($I68="","",I68*'C. Masterfiles'!$E$161)</f>
        <v>7.6172971436814447E-3</v>
      </c>
      <c r="O68" s="480">
        <f>IF($I68="","",J68*'C. Masterfiles'!$E$161)</f>
        <v>1.5325642351713767E-4</v>
      </c>
      <c r="P68" s="480">
        <f>IF($I68="","",K68*'C. Masterfiles'!$E$161)</f>
        <v>3.8086485718407222E-4</v>
      </c>
      <c r="Q68" s="480">
        <f>IF($I68="","",L68*'C. Masterfiles'!$E$161)</f>
        <v>8.1514184243826563E-3</v>
      </c>
    </row>
    <row r="69" spans="3:17">
      <c r="C69" s="256" t="str">
        <f t="shared" si="1"/>
        <v>S20</v>
      </c>
      <c r="D69" s="256" t="str">
        <f t="shared" si="1"/>
        <v>Subscribers</v>
      </c>
      <c r="E69" s="256" t="str">
        <f t="shared" si="1"/>
        <v>Subscriber</v>
      </c>
      <c r="F69" s="245"/>
      <c r="G69" s="478" t="str">
        <f>'9. Service costing'!BK68</f>
        <v/>
      </c>
      <c r="H69" s="245"/>
      <c r="I69" s="478" t="str">
        <f>'9. Service costing'!BK315</f>
        <v/>
      </c>
      <c r="J69" s="479" t="e">
        <f>('10. Mark-ups'!$F$17)*I69</f>
        <v>#VALUE!</v>
      </c>
      <c r="K69" s="479" t="e">
        <f>I69*('10. Mark-ups'!$F$18)</f>
        <v>#VALUE!</v>
      </c>
      <c r="L69" s="480" t="str">
        <f t="shared" si="2"/>
        <v/>
      </c>
      <c r="M69" s="265"/>
      <c r="N69" s="480" t="str">
        <f>IF($I69="","",I69*'C. Masterfiles'!$E$161)</f>
        <v/>
      </c>
      <c r="O69" s="480" t="str">
        <f>IF($I69="","",J69*'C. Masterfiles'!$E$161)</f>
        <v/>
      </c>
      <c r="P69" s="480" t="str">
        <f>IF($I69="","",K69*'C. Masterfiles'!$E$161)</f>
        <v/>
      </c>
      <c r="Q69" s="480" t="str">
        <f>IF($I69="","",L69*'C. Masterfiles'!$E$161)</f>
        <v/>
      </c>
    </row>
    <row r="70" spans="3:17">
      <c r="C70" s="256" t="str">
        <f t="shared" si="1"/>
        <v>S21</v>
      </c>
      <c r="D70" s="256" t="str">
        <f t="shared" si="1"/>
        <v>OTHER: complete as required</v>
      </c>
      <c r="E70" s="256" t="str">
        <f t="shared" si="1"/>
        <v>OTHER: complete as required</v>
      </c>
      <c r="F70" s="245"/>
      <c r="G70" s="478" t="str">
        <f>'9. Service costing'!BK69</f>
        <v/>
      </c>
      <c r="H70" s="245"/>
      <c r="I70" s="478" t="str">
        <f>'9. Service costing'!BK316</f>
        <v/>
      </c>
      <c r="J70" s="479" t="e">
        <f>('10. Mark-ups'!$F$17)*I70</f>
        <v>#VALUE!</v>
      </c>
      <c r="K70" s="479" t="e">
        <f>I70*('10. Mark-ups'!$F$18)</f>
        <v>#VALUE!</v>
      </c>
      <c r="L70" s="480" t="str">
        <f t="shared" si="2"/>
        <v/>
      </c>
      <c r="M70" s="265"/>
      <c r="N70" s="480" t="str">
        <f>IF($I70="","",I70*'C. Masterfiles'!$E$161)</f>
        <v/>
      </c>
      <c r="O70" s="480" t="str">
        <f>IF($I70="","",J70*'C. Masterfiles'!$E$161)</f>
        <v/>
      </c>
      <c r="P70" s="480" t="str">
        <f>IF($I70="","",K70*'C. Masterfiles'!$E$161)</f>
        <v/>
      </c>
      <c r="Q70" s="480" t="str">
        <f>IF($I70="","",L70*'C. Masterfiles'!$E$161)</f>
        <v/>
      </c>
    </row>
    <row r="71" spans="3:17">
      <c r="C71" s="256" t="str">
        <f t="shared" si="1"/>
        <v>S22</v>
      </c>
      <c r="D71" s="256" t="str">
        <f t="shared" si="1"/>
        <v>OTHER: complete as required</v>
      </c>
      <c r="E71" s="256" t="str">
        <f t="shared" si="1"/>
        <v>OTHER: complete as required</v>
      </c>
      <c r="G71" s="478" t="str">
        <f>'9. Service costing'!BK70</f>
        <v/>
      </c>
      <c r="H71" s="223"/>
      <c r="I71" s="478" t="str">
        <f>'9. Service costing'!BK317</f>
        <v/>
      </c>
      <c r="J71" s="479" t="e">
        <f>('10. Mark-ups'!$F$17)*I71</f>
        <v>#VALUE!</v>
      </c>
      <c r="K71" s="479" t="e">
        <f>I71*('10. Mark-ups'!$F$18)</f>
        <v>#VALUE!</v>
      </c>
      <c r="L71" s="480" t="str">
        <f t="shared" si="2"/>
        <v/>
      </c>
      <c r="M71" s="223"/>
      <c r="N71" s="480" t="str">
        <f>IF($I71="","",I71*'C. Masterfiles'!$E$161)</f>
        <v/>
      </c>
      <c r="O71" s="480" t="str">
        <f>IF($I71="","",J71*'C. Masterfiles'!$E$161)</f>
        <v/>
      </c>
      <c r="P71" s="480" t="str">
        <f>IF($I71="","",K71*'C. Masterfiles'!$E$161)</f>
        <v/>
      </c>
      <c r="Q71" s="480" t="str">
        <f>IF($I71="","",L71*'C. Masterfiles'!$E$161)</f>
        <v/>
      </c>
    </row>
    <row r="72" spans="3:17">
      <c r="C72" s="256" t="str">
        <f t="shared" si="1"/>
        <v>S23</v>
      </c>
      <c r="D72" s="256" t="str">
        <f t="shared" si="1"/>
        <v>OTHER: complete as required</v>
      </c>
      <c r="E72" s="256" t="str">
        <f t="shared" si="1"/>
        <v>OTHER: complete as required</v>
      </c>
      <c r="G72" s="478" t="str">
        <f>'9. Service costing'!BK71</f>
        <v/>
      </c>
      <c r="H72" s="223"/>
      <c r="I72" s="478" t="str">
        <f>'9. Service costing'!BK318</f>
        <v/>
      </c>
      <c r="J72" s="479" t="e">
        <f>('10. Mark-ups'!$F$17)*I72</f>
        <v>#VALUE!</v>
      </c>
      <c r="K72" s="479" t="e">
        <f>I72*('10. Mark-ups'!$F$18)</f>
        <v>#VALUE!</v>
      </c>
      <c r="L72" s="480" t="str">
        <f t="shared" si="2"/>
        <v/>
      </c>
      <c r="M72" s="223"/>
      <c r="N72" s="480" t="str">
        <f>IF($I72="","",I72*'C. Masterfiles'!$E$161)</f>
        <v/>
      </c>
      <c r="O72" s="480" t="str">
        <f>IF($I72="","",J72*'C. Masterfiles'!$E$161)</f>
        <v/>
      </c>
      <c r="P72" s="480" t="str">
        <f>IF($I72="","",K72*'C. Masterfiles'!$E$161)</f>
        <v/>
      </c>
      <c r="Q72" s="480" t="str">
        <f>IF($I72="","",L72*'C. Masterfiles'!$E$161)</f>
        <v/>
      </c>
    </row>
    <row r="73" spans="3:17">
      <c r="C73" s="256" t="str">
        <f t="shared" si="1"/>
        <v>S24</v>
      </c>
      <c r="D73" s="256" t="str">
        <f t="shared" si="1"/>
        <v>OTHER: complete as required</v>
      </c>
      <c r="E73" s="256" t="str">
        <f t="shared" si="1"/>
        <v>OTHER: complete as required</v>
      </c>
      <c r="G73" s="478" t="str">
        <f>'9. Service costing'!BK72</f>
        <v/>
      </c>
      <c r="H73" s="223"/>
      <c r="I73" s="478" t="str">
        <f>'9. Service costing'!BK319</f>
        <v/>
      </c>
      <c r="J73" s="479" t="e">
        <f>('10. Mark-ups'!$F$17)*I73</f>
        <v>#VALUE!</v>
      </c>
      <c r="K73" s="479" t="e">
        <f>I73*('10. Mark-ups'!$F$18)</f>
        <v>#VALUE!</v>
      </c>
      <c r="L73" s="480" t="str">
        <f t="shared" si="2"/>
        <v/>
      </c>
      <c r="M73" s="223"/>
      <c r="N73" s="480" t="str">
        <f>IF($I73="","",I73*'C. Masterfiles'!$E$161)</f>
        <v/>
      </c>
      <c r="O73" s="480" t="str">
        <f>IF($I73="","",J73*'C. Masterfiles'!$E$161)</f>
        <v/>
      </c>
      <c r="P73" s="480" t="str">
        <f>IF($I73="","",K73*'C. Masterfiles'!$E$161)</f>
        <v/>
      </c>
      <c r="Q73" s="480" t="str">
        <f>IF($I73="","",L73*'C. Masterfiles'!$E$161)</f>
        <v/>
      </c>
    </row>
    <row r="74" spans="3:17">
      <c r="C74" s="256" t="str">
        <f t="shared" si="1"/>
        <v>S25</v>
      </c>
      <c r="D74" s="256" t="str">
        <f t="shared" si="1"/>
        <v>OTHER: complete as required</v>
      </c>
      <c r="E74" s="256" t="str">
        <f t="shared" si="1"/>
        <v>OTHER: complete as required</v>
      </c>
      <c r="G74" s="478" t="str">
        <f>'9. Service costing'!BK73</f>
        <v/>
      </c>
      <c r="H74" s="223"/>
      <c r="I74" s="478" t="str">
        <f>'9. Service costing'!BK320</f>
        <v/>
      </c>
      <c r="J74" s="479" t="e">
        <f>('10. Mark-ups'!$F$17)*I74</f>
        <v>#VALUE!</v>
      </c>
      <c r="K74" s="479" t="e">
        <f>I74*('10. Mark-ups'!$F$18)</f>
        <v>#VALUE!</v>
      </c>
      <c r="L74" s="480" t="str">
        <f t="shared" si="2"/>
        <v/>
      </c>
      <c r="M74" s="223"/>
      <c r="N74" s="480" t="str">
        <f>IF($I74="","",I74*'C. Masterfiles'!$E$161)</f>
        <v/>
      </c>
      <c r="O74" s="480" t="str">
        <f>IF($I74="","",J74*'C. Masterfiles'!$E$161)</f>
        <v/>
      </c>
      <c r="P74" s="480" t="str">
        <f>IF($I74="","",K74*'C. Masterfiles'!$E$161)</f>
        <v/>
      </c>
      <c r="Q74" s="480" t="str">
        <f>IF($I74="","",L74*'C. Masterfiles'!$E$161)</f>
        <v/>
      </c>
    </row>
    <row r="75" spans="3:17">
      <c r="C75" s="256" t="str">
        <f t="shared" si="1"/>
        <v>S26</v>
      </c>
      <c r="D75" s="256" t="str">
        <f t="shared" si="1"/>
        <v>OTHER: complete as required</v>
      </c>
      <c r="E75" s="256" t="str">
        <f t="shared" si="1"/>
        <v>OTHER: complete as required</v>
      </c>
      <c r="G75" s="478" t="str">
        <f>'9. Service costing'!BK74</f>
        <v/>
      </c>
      <c r="H75" s="223"/>
      <c r="I75" s="478" t="str">
        <f>'9. Service costing'!BK321</f>
        <v/>
      </c>
      <c r="J75" s="479" t="e">
        <f>('10. Mark-ups'!$F$17)*I75</f>
        <v>#VALUE!</v>
      </c>
      <c r="K75" s="479" t="e">
        <f>I75*('10. Mark-ups'!$F$18)</f>
        <v>#VALUE!</v>
      </c>
      <c r="L75" s="480" t="str">
        <f t="shared" si="2"/>
        <v/>
      </c>
      <c r="M75" s="223"/>
      <c r="N75" s="480" t="str">
        <f>IF($I75="","",I75*'C. Masterfiles'!$E$161)</f>
        <v/>
      </c>
      <c r="O75" s="480" t="str">
        <f>IF($I75="","",J75*'C. Masterfiles'!$E$161)</f>
        <v/>
      </c>
      <c r="P75" s="480" t="str">
        <f>IF($I75="","",K75*'C. Masterfiles'!$E$161)</f>
        <v/>
      </c>
      <c r="Q75" s="480" t="str">
        <f>IF($I75="","",L75*'C. Masterfiles'!$E$161)</f>
        <v/>
      </c>
    </row>
    <row r="76" spans="3:17">
      <c r="C76" s="256" t="str">
        <f t="shared" si="1"/>
        <v>S27</v>
      </c>
      <c r="D76" s="256" t="str">
        <f t="shared" si="1"/>
        <v>OTHER: complete as required</v>
      </c>
      <c r="E76" s="256" t="str">
        <f t="shared" si="1"/>
        <v>OTHER: complete as required</v>
      </c>
      <c r="G76" s="478" t="str">
        <f>'9. Service costing'!BK75</f>
        <v/>
      </c>
      <c r="H76" s="223"/>
      <c r="I76" s="478" t="str">
        <f>'9. Service costing'!BK322</f>
        <v/>
      </c>
      <c r="J76" s="479" t="e">
        <f>('10. Mark-ups'!$F$17)*I76</f>
        <v>#VALUE!</v>
      </c>
      <c r="K76" s="479" t="e">
        <f>I76*('10. Mark-ups'!$F$18)</f>
        <v>#VALUE!</v>
      </c>
      <c r="L76" s="480" t="str">
        <f t="shared" si="2"/>
        <v/>
      </c>
      <c r="M76" s="223"/>
      <c r="N76" s="480" t="str">
        <f>IF($I76="","",I76*'C. Masterfiles'!$E$161)</f>
        <v/>
      </c>
      <c r="O76" s="480" t="str">
        <f>IF($I76="","",J76*'C. Masterfiles'!$E$161)</f>
        <v/>
      </c>
      <c r="P76" s="480" t="str">
        <f>IF($I76="","",K76*'C. Masterfiles'!$E$161)</f>
        <v/>
      </c>
      <c r="Q76" s="480" t="str">
        <f>IF($I76="","",L76*'C. Masterfiles'!$E$161)</f>
        <v/>
      </c>
    </row>
    <row r="77" spans="3:17">
      <c r="C77" s="256" t="str">
        <f t="shared" si="1"/>
        <v>S28</v>
      </c>
      <c r="D77" s="256" t="str">
        <f t="shared" si="1"/>
        <v>OTHER: complete as required</v>
      </c>
      <c r="E77" s="256" t="str">
        <f t="shared" si="1"/>
        <v>OTHER: complete as required</v>
      </c>
      <c r="G77" s="478" t="str">
        <f>'9. Service costing'!BK76</f>
        <v/>
      </c>
      <c r="H77" s="223"/>
      <c r="I77" s="478" t="str">
        <f>'9. Service costing'!BK323</f>
        <v/>
      </c>
      <c r="J77" s="479" t="e">
        <f>('10. Mark-ups'!$F$17)*I77</f>
        <v>#VALUE!</v>
      </c>
      <c r="K77" s="479" t="e">
        <f>I77*('10. Mark-ups'!$F$18)</f>
        <v>#VALUE!</v>
      </c>
      <c r="L77" s="480" t="str">
        <f t="shared" si="2"/>
        <v/>
      </c>
      <c r="M77" s="223"/>
      <c r="N77" s="480" t="str">
        <f>IF($I77="","",I77*'C. Masterfiles'!$E$161)</f>
        <v/>
      </c>
      <c r="O77" s="480" t="str">
        <f>IF($I77="","",J77*'C. Masterfiles'!$E$161)</f>
        <v/>
      </c>
      <c r="P77" s="480" t="str">
        <f>IF($I77="","",K77*'C. Masterfiles'!$E$161)</f>
        <v/>
      </c>
      <c r="Q77" s="480" t="str">
        <f>IF($I77="","",L77*'C. Masterfiles'!$E$161)</f>
        <v/>
      </c>
    </row>
    <row r="78" spans="3:17">
      <c r="C78" s="256" t="str">
        <f t="shared" si="1"/>
        <v>S29</v>
      </c>
      <c r="D78" s="256" t="str">
        <f t="shared" si="1"/>
        <v>OTHER: complete as required</v>
      </c>
      <c r="E78" s="256" t="str">
        <f t="shared" si="1"/>
        <v>OTHER: complete as required</v>
      </c>
      <c r="G78" s="478" t="str">
        <f>'9. Service costing'!BK77</f>
        <v/>
      </c>
      <c r="H78" s="223"/>
      <c r="I78" s="478" t="str">
        <f>'9. Service costing'!BK324</f>
        <v/>
      </c>
      <c r="J78" s="479" t="e">
        <f>('10. Mark-ups'!$F$17)*I78</f>
        <v>#VALUE!</v>
      </c>
      <c r="K78" s="479" t="e">
        <f>I78*('10. Mark-ups'!$F$18)</f>
        <v>#VALUE!</v>
      </c>
      <c r="L78" s="480" t="str">
        <f t="shared" si="2"/>
        <v/>
      </c>
      <c r="M78" s="223"/>
      <c r="N78" s="480" t="str">
        <f>IF($I78="","",I78*'C. Masterfiles'!$E$161)</f>
        <v/>
      </c>
      <c r="O78" s="480" t="str">
        <f>IF($I78="","",J78*'C. Masterfiles'!$E$161)</f>
        <v/>
      </c>
      <c r="P78" s="480" t="str">
        <f>IF($I78="","",K78*'C. Masterfiles'!$E$161)</f>
        <v/>
      </c>
      <c r="Q78" s="480" t="str">
        <f>IF($I78="","",L78*'C. Masterfiles'!$E$161)</f>
        <v/>
      </c>
    </row>
    <row r="79" spans="3:17">
      <c r="C79" s="256" t="str">
        <f t="shared" si="1"/>
        <v>S30</v>
      </c>
      <c r="D79" s="256" t="str">
        <f t="shared" si="1"/>
        <v>OTHER: complete as required</v>
      </c>
      <c r="E79" s="256" t="str">
        <f t="shared" si="1"/>
        <v>OTHER: complete as required</v>
      </c>
      <c r="G79" s="478" t="str">
        <f>'9. Service costing'!BK78</f>
        <v/>
      </c>
      <c r="H79" s="223"/>
      <c r="I79" s="478" t="str">
        <f>'9. Service costing'!BK325</f>
        <v/>
      </c>
      <c r="J79" s="479" t="e">
        <f>('10. Mark-ups'!$F$17)*I79</f>
        <v>#VALUE!</v>
      </c>
      <c r="K79" s="479" t="e">
        <f>I79*('10. Mark-ups'!$F$18)</f>
        <v>#VALUE!</v>
      </c>
      <c r="L79" s="480" t="str">
        <f t="shared" si="2"/>
        <v/>
      </c>
      <c r="M79" s="223"/>
      <c r="N79" s="480" t="str">
        <f>IF($I79="","",I79*'C. Masterfiles'!$E$161)</f>
        <v/>
      </c>
      <c r="O79" s="480" t="str">
        <f>IF($I79="","",J79*'C. Masterfiles'!$E$161)</f>
        <v/>
      </c>
      <c r="P79" s="480" t="str">
        <f>IF($I79="","",K79*'C. Masterfiles'!$E$161)</f>
        <v/>
      </c>
      <c r="Q79" s="480" t="str">
        <f>IF($I79="","",L79*'C. Masterfiles'!$E$161)</f>
        <v/>
      </c>
    </row>
    <row r="82" spans="3:17" ht="18">
      <c r="C82" s="477">
        <f>'7. Network costs'!H181</f>
        <v>2016</v>
      </c>
      <c r="D82" s="237"/>
      <c r="E82" s="237"/>
      <c r="F82" s="232"/>
      <c r="G82" s="232"/>
      <c r="H82" s="232"/>
      <c r="I82" s="285"/>
      <c r="J82" s="285"/>
      <c r="K82" s="232"/>
      <c r="L82" s="232"/>
      <c r="M82" s="265"/>
      <c r="N82" s="265"/>
      <c r="O82" s="265"/>
      <c r="P82" s="265"/>
      <c r="Q82" s="265"/>
    </row>
    <row r="83" spans="3:17">
      <c r="C83" s="232"/>
      <c r="D83" s="232"/>
      <c r="E83" s="232"/>
      <c r="F83" s="232"/>
      <c r="G83" s="230" t="str">
        <f>G48</f>
        <v>EURO</v>
      </c>
      <c r="H83" s="232"/>
      <c r="I83" s="815" t="str">
        <f>I48</f>
        <v>Euro</v>
      </c>
      <c r="J83" s="816"/>
      <c r="K83" s="816"/>
      <c r="L83" s="817"/>
      <c r="M83" s="232"/>
      <c r="N83" s="815" t="str">
        <f>N48</f>
        <v>BGN</v>
      </c>
      <c r="O83" s="816"/>
      <c r="P83" s="816"/>
      <c r="Q83" s="817"/>
    </row>
    <row r="84" spans="3:17">
      <c r="C84" s="276" t="str">
        <f t="shared" ref="C84:E114" si="3">C49</f>
        <v>Code</v>
      </c>
      <c r="D84" s="276" t="str">
        <f t="shared" si="3"/>
        <v>Service description</v>
      </c>
      <c r="E84" s="276" t="str">
        <f t="shared" si="3"/>
        <v>Unit</v>
      </c>
      <c r="F84" s="232"/>
      <c r="G84" s="230" t="str">
        <f>G49</f>
        <v>LRIC excl. coverage</v>
      </c>
      <c r="H84" s="232"/>
      <c r="I84" s="230" t="str">
        <f>I49</f>
        <v>LRIC incl. coverage</v>
      </c>
      <c r="J84" s="230" t="str">
        <f>J49</f>
        <v>Indirect</v>
      </c>
      <c r="K84" s="230" t="str">
        <f>K49</f>
        <v>Common</v>
      </c>
      <c r="L84" s="230" t="str">
        <f>L49</f>
        <v>LRIC+</v>
      </c>
      <c r="M84" s="265"/>
      <c r="N84" s="230" t="str">
        <f>I84</f>
        <v>LRIC incl. coverage</v>
      </c>
      <c r="O84" s="230" t="str">
        <f>J84</f>
        <v>Indirect</v>
      </c>
      <c r="P84" s="230" t="str">
        <f>K84</f>
        <v>Common</v>
      </c>
      <c r="Q84" s="230" t="str">
        <f>L84</f>
        <v>LRIC+</v>
      </c>
    </row>
    <row r="85" spans="3:17">
      <c r="C85" s="256" t="str">
        <f t="shared" si="3"/>
        <v>S01</v>
      </c>
      <c r="D85" s="256" t="str">
        <f t="shared" si="3"/>
        <v>Повиквания в мрежата (On Net calls)</v>
      </c>
      <c r="E85" s="256" t="str">
        <f t="shared" si="3"/>
        <v>минути (Minutes)</v>
      </c>
      <c r="F85" s="245"/>
      <c r="G85" s="478">
        <f>'9. Service costing'!BK84</f>
        <v>1.5927039387853465E-2</v>
      </c>
      <c r="H85" s="245"/>
      <c r="I85" s="478">
        <f>'9. Service costing'!BK331</f>
        <v>1.742967518656385E-2</v>
      </c>
      <c r="J85" s="479">
        <f>('10. Mark-ups'!$G$17)*I85</f>
        <v>3.469406850010078E-4</v>
      </c>
      <c r="K85" s="479">
        <f>I85*('10. Mark-ups'!$G$18)</f>
        <v>8.7148375932819249E-4</v>
      </c>
      <c r="L85" s="480">
        <f t="shared" ref="L85:L114" si="4">IF(I85="","",I85+J85+K85)</f>
        <v>1.8648099630893051E-2</v>
      </c>
      <c r="M85" s="265"/>
      <c r="N85" s="480">
        <f>IF($I85="","",I85*'C. Masterfiles'!$E$161)</f>
        <v>3.4089481620137176E-2</v>
      </c>
      <c r="O85" s="480">
        <f>IF($I85="","",J85*'C. Masterfiles'!$E$161)</f>
        <v>6.7855699994552111E-4</v>
      </c>
      <c r="P85" s="480">
        <f>IF($I85="","",K85*'C. Masterfiles'!$E$161)</f>
        <v>1.7044740810068586E-3</v>
      </c>
      <c r="Q85" s="480">
        <f>IF($I85="","",L85*'C. Masterfiles'!$E$161)</f>
        <v>3.6472512701089553E-2</v>
      </c>
    </row>
    <row r="86" spans="3:17">
      <c r="C86" s="256" t="str">
        <f t="shared" si="3"/>
        <v>S02</v>
      </c>
      <c r="D86" s="256" t="str">
        <f t="shared" si="3"/>
        <v>Изходящи повиквания към фиксирана линия (Outgoing Calls to Fixed Line)</v>
      </c>
      <c r="E86" s="256" t="str">
        <f t="shared" si="3"/>
        <v>минути (Minutes)</v>
      </c>
      <c r="F86" s="245"/>
      <c r="G86" s="478">
        <f>'9. Service costing'!BK85</f>
        <v>6.7886198046507827E-3</v>
      </c>
      <c r="H86" s="245"/>
      <c r="I86" s="478">
        <f>'9. Service costing'!BK332</f>
        <v>7.4211511616615166E-3</v>
      </c>
      <c r="J86" s="479">
        <f>('10. Mark-ups'!$G$17)*I86</f>
        <v>1.4771929137885771E-4</v>
      </c>
      <c r="K86" s="479">
        <f>I86*('10. Mark-ups'!$G$18)</f>
        <v>3.7105755808307584E-4</v>
      </c>
      <c r="L86" s="480">
        <f t="shared" si="4"/>
        <v>7.93992801112345E-3</v>
      </c>
      <c r="M86" s="265"/>
      <c r="N86" s="480">
        <f>IF($I86="","",I86*'C. Masterfiles'!$E$161)</f>
        <v>1.4514510076512444E-2</v>
      </c>
      <c r="O86" s="480">
        <f>IF($I86="","",J86*'C. Masterfiles'!$E$161)</f>
        <v>2.8891382165751125E-4</v>
      </c>
      <c r="P86" s="480">
        <f>IF($I86="","",K86*'C. Masterfiles'!$E$161)</f>
        <v>7.2572550382562215E-4</v>
      </c>
      <c r="Q86" s="480">
        <f>IF($I86="","",L86*'C. Masterfiles'!$E$161)</f>
        <v>1.5529149401995576E-2</v>
      </c>
    </row>
    <row r="87" spans="3:17">
      <c r="C87" s="256" t="str">
        <f t="shared" si="3"/>
        <v>S03</v>
      </c>
      <c r="D87" s="256" t="str">
        <f t="shared" si="3"/>
        <v>Изходящи повиквания към други мобилни мрежи (Outgoing Calls to Other Mobile)</v>
      </c>
      <c r="E87" s="256" t="str">
        <f t="shared" si="3"/>
        <v>минути (Minutes)</v>
      </c>
      <c r="F87" s="245"/>
      <c r="G87" s="478">
        <f>'9. Service costing'!BK86</f>
        <v>6.9969910808295125E-3</v>
      </c>
      <c r="H87" s="245"/>
      <c r="I87" s="478">
        <f>'9. Service costing'!BK333</f>
        <v>7.648937483884375E-3</v>
      </c>
      <c r="J87" s="479">
        <f>('10. Mark-ups'!$G$17)*I87</f>
        <v>1.5225341733473207E-4</v>
      </c>
      <c r="K87" s="479">
        <f>I87*('10. Mark-ups'!$G$18)</f>
        <v>3.8244687419421879E-4</v>
      </c>
      <c r="L87" s="480">
        <f t="shared" si="4"/>
        <v>8.1836377754133261E-3</v>
      </c>
      <c r="M87" s="265"/>
      <c r="N87" s="480">
        <f>IF($I87="","",I87*'C. Masterfiles'!$E$161)</f>
        <v>1.4960021399105577E-2</v>
      </c>
      <c r="O87" s="480">
        <f>IF($I87="","",J87*'C. Masterfiles'!$E$161)</f>
        <v>2.97781801225789E-4</v>
      </c>
      <c r="P87" s="480">
        <f>IF($I87="","",K87*'C. Masterfiles'!$E$161)</f>
        <v>7.4800106995527897E-4</v>
      </c>
      <c r="Q87" s="480">
        <f>IF($I87="","",L87*'C. Masterfiles'!$E$161)</f>
        <v>1.6005804270286646E-2</v>
      </c>
    </row>
    <row r="88" spans="3:17">
      <c r="C88" s="256" t="str">
        <f t="shared" si="3"/>
        <v>S04</v>
      </c>
      <c r="D88" s="256" t="str">
        <f t="shared" si="3"/>
        <v>Изходящи международни повиквания (Outgoing Calls to International)</v>
      </c>
      <c r="E88" s="256" t="str">
        <f t="shared" si="3"/>
        <v>минути (Minutes)</v>
      </c>
      <c r="F88" s="245"/>
      <c r="G88" s="478">
        <f>'9. Service costing'!BK87</f>
        <v>6.6769513682139441E-3</v>
      </c>
      <c r="H88" s="245"/>
      <c r="I88" s="478">
        <f>'9. Service costing'!BK334</f>
        <v>7.3008133836811604E-3</v>
      </c>
      <c r="J88" s="479">
        <f>('10. Mark-ups'!$G$17)*I88</f>
        <v>1.4532394719274296E-4</v>
      </c>
      <c r="K88" s="479">
        <f>I88*('10. Mark-ups'!$G$18)</f>
        <v>3.6504066918405806E-4</v>
      </c>
      <c r="L88" s="480">
        <f t="shared" si="4"/>
        <v>7.8111780000579608E-3</v>
      </c>
      <c r="M88" s="265"/>
      <c r="N88" s="480">
        <f>IF($I88="","",I88*'C. Masterfiles'!$E$161)</f>
        <v>1.4279149840205124E-2</v>
      </c>
      <c r="O88" s="480">
        <f>IF($I88="","",J88*'C. Masterfiles'!$E$161)</f>
        <v>2.8422893563798243E-4</v>
      </c>
      <c r="P88" s="480">
        <f>IF($I88="","",K88*'C. Masterfiles'!$E$161)</f>
        <v>7.139574920102563E-4</v>
      </c>
      <c r="Q88" s="480">
        <f>IF($I88="","",L88*'C. Masterfiles'!$E$161)</f>
        <v>1.5277336267853362E-2</v>
      </c>
    </row>
    <row r="89" spans="3:17">
      <c r="C89" s="256" t="str">
        <f t="shared" si="3"/>
        <v>S05</v>
      </c>
      <c r="D89" s="256" t="str">
        <f t="shared" si="3"/>
        <v>Входящи повиквания от фиксирана линия (Incoming calls from fixed)</v>
      </c>
      <c r="E89" s="256" t="str">
        <f t="shared" si="3"/>
        <v>минути (Minutes)</v>
      </c>
      <c r="F89" s="245"/>
      <c r="G89" s="478">
        <f>'9. Service costing'!BK88</f>
        <v>7.0219251009839773E-3</v>
      </c>
      <c r="H89" s="245"/>
      <c r="I89" s="478">
        <f>'9. Service costing'!BK335</f>
        <v>7.6724507458241237E-3</v>
      </c>
      <c r="J89" s="479">
        <f>('10. Mark-ups'!$G$17)*I89</f>
        <v>1.5272145286130765E-4</v>
      </c>
      <c r="K89" s="479">
        <f>I89*('10. Mark-ups'!$G$18)</f>
        <v>3.8362253729120623E-4</v>
      </c>
      <c r="L89" s="480">
        <f t="shared" si="4"/>
        <v>8.2087947359766374E-3</v>
      </c>
      <c r="M89" s="265"/>
      <c r="N89" s="480">
        <f>IF($I89="","",I89*'C. Masterfiles'!$E$161)</f>
        <v>1.5006009342205195E-2</v>
      </c>
      <c r="O89" s="480">
        <f>IF($I89="","",J89*'C. Masterfiles'!$E$161)</f>
        <v>2.9869719914973132E-4</v>
      </c>
      <c r="P89" s="480">
        <f>IF($I89="","",K89*'C. Masterfiles'!$E$161)</f>
        <v>7.5030046711025984E-4</v>
      </c>
      <c r="Q89" s="480">
        <f>IF($I89="","",L89*'C. Masterfiles'!$E$161)</f>
        <v>1.6055007008465186E-2</v>
      </c>
    </row>
    <row r="90" spans="3:17">
      <c r="C90" s="256" t="str">
        <f t="shared" si="3"/>
        <v>S06</v>
      </c>
      <c r="D90" s="256" t="str">
        <f t="shared" si="3"/>
        <v>Входящи повиквания от други мобилни мрежи (Incoming calls from other mobile)</v>
      </c>
      <c r="E90" s="256" t="str">
        <f t="shared" si="3"/>
        <v>минути (Minutes)</v>
      </c>
      <c r="F90" s="245"/>
      <c r="G90" s="478">
        <f>'9. Service costing'!BK89</f>
        <v>7.0771513607515192E-3</v>
      </c>
      <c r="H90" s="245"/>
      <c r="I90" s="478">
        <f>'9. Service costing'!BK336</f>
        <v>7.7327932803640002E-3</v>
      </c>
      <c r="J90" s="479">
        <f>('10. Mark-ups'!$G$17)*I90</f>
        <v>1.5392258139892379E-4</v>
      </c>
      <c r="K90" s="479">
        <f>I90*('10. Mark-ups'!$G$18)</f>
        <v>3.8663966401820005E-4</v>
      </c>
      <c r="L90" s="480">
        <f t="shared" si="4"/>
        <v>8.2733555257811231E-3</v>
      </c>
      <c r="M90" s="265"/>
      <c r="N90" s="480">
        <f>IF($I90="","",I90*'C. Masterfiles'!$E$161)</f>
        <v>1.5124029081534322E-2</v>
      </c>
      <c r="O90" s="480">
        <f>IF($I90="","",J90*'C. Masterfiles'!$E$161)</f>
        <v>3.0104640237745711E-4</v>
      </c>
      <c r="P90" s="480">
        <f>IF($I90="","",K90*'C. Masterfiles'!$E$161)</f>
        <v>7.5620145407671619E-4</v>
      </c>
      <c r="Q90" s="480">
        <f>IF($I90="","",L90*'C. Masterfiles'!$E$161)</f>
        <v>1.6181276937988494E-2</v>
      </c>
    </row>
    <row r="91" spans="3:17">
      <c r="C91" s="256" t="str">
        <f t="shared" si="3"/>
        <v>S07</v>
      </c>
      <c r="D91" s="256" t="str">
        <f t="shared" si="3"/>
        <v>Входящи международни повиквания (Incoming calls from international)</v>
      </c>
      <c r="E91" s="256" t="str">
        <f t="shared" si="3"/>
        <v>минути (Minutes)</v>
      </c>
      <c r="F91" s="245"/>
      <c r="G91" s="478">
        <f>'9. Service costing'!BK90</f>
        <v>6.7741392264372884E-3</v>
      </c>
      <c r="H91" s="245"/>
      <c r="I91" s="478">
        <f>'9. Service costing'!BK337</f>
        <v>7.4033736072812708E-3</v>
      </c>
      <c r="J91" s="479">
        <f>('10. Mark-ups'!$G$17)*I91</f>
        <v>1.4736542609862117E-4</v>
      </c>
      <c r="K91" s="479">
        <f>I91*('10. Mark-ups'!$G$18)</f>
        <v>3.7016868036406357E-4</v>
      </c>
      <c r="L91" s="480">
        <f t="shared" si="4"/>
        <v>7.9209077137439559E-3</v>
      </c>
      <c r="M91" s="265"/>
      <c r="N91" s="480">
        <f>IF($I91="","",I91*'C. Masterfiles'!$E$161)</f>
        <v>1.4479740202328928E-2</v>
      </c>
      <c r="O91" s="480">
        <f>IF($I91="","",J91*'C. Masterfiles'!$E$161)</f>
        <v>2.8822172132646624E-4</v>
      </c>
      <c r="P91" s="480">
        <f>IF($I91="","",K91*'C. Masterfiles'!$E$161)</f>
        <v>7.2398701011644646E-4</v>
      </c>
      <c r="Q91" s="480">
        <f>IF($I91="","",L91*'C. Masterfiles'!$E$161)</f>
        <v>1.5491948933771841E-2</v>
      </c>
    </row>
    <row r="92" spans="3:17">
      <c r="C92" s="256" t="str">
        <f t="shared" si="3"/>
        <v>S08</v>
      </c>
      <c r="D92" s="256" t="str">
        <f t="shared" si="3"/>
        <v>Изходящи повиквания от чужди абонати в роуминг в мрежата на предприятието (Roaming Calls Outbound)</v>
      </c>
      <c r="E92" s="256" t="str">
        <f t="shared" si="3"/>
        <v>минути (Minutes)</v>
      </c>
      <c r="F92" s="245"/>
      <c r="G92" s="478">
        <f>'9. Service costing'!BK91</f>
        <v>6.3503486289302521E-3</v>
      </c>
      <c r="H92" s="245"/>
      <c r="I92" s="478">
        <f>'9. Service costing'!BK338</f>
        <v>6.9402180653412721E-3</v>
      </c>
      <c r="J92" s="479">
        <f>('10. Mark-ups'!$G$17)*I92</f>
        <v>1.3814623530689909E-4</v>
      </c>
      <c r="K92" s="479">
        <f>I92*('10. Mark-ups'!$G$18)</f>
        <v>3.470109032670636E-4</v>
      </c>
      <c r="L92" s="480">
        <f t="shared" si="4"/>
        <v>7.4253752039152351E-3</v>
      </c>
      <c r="M92" s="265"/>
      <c r="N92" s="480">
        <f>IF($I92="","",I92*'C. Masterfiles'!$E$161)</f>
        <v>1.357388669873642E-2</v>
      </c>
      <c r="O92" s="480">
        <f>IF($I92="","",J92*'C. Masterfiles'!$E$161)</f>
        <v>2.7019055140029246E-4</v>
      </c>
      <c r="P92" s="480">
        <f>IF($I92="","",K92*'C. Masterfiles'!$E$161)</f>
        <v>6.7869433493682099E-4</v>
      </c>
      <c r="Q92" s="480">
        <f>IF($I92="","",L92*'C. Masterfiles'!$E$161)</f>
        <v>1.4522771585073533E-2</v>
      </c>
    </row>
    <row r="93" spans="3:17">
      <c r="C93" s="256" t="str">
        <f t="shared" si="3"/>
        <v>S09</v>
      </c>
      <c r="D93" s="256" t="str">
        <f t="shared" si="3"/>
        <v>Входящи повиквания от чужди абонати в роуминг в мрежата на предприятието (Roaming Calls Inbound)</v>
      </c>
      <c r="E93" s="256" t="str">
        <f t="shared" si="3"/>
        <v>минути (Minutes)</v>
      </c>
      <c r="F93" s="245"/>
      <c r="G93" s="478">
        <f>'9. Service costing'!BK92</f>
        <v>6.9658396547716012E-3</v>
      </c>
      <c r="H93" s="245"/>
      <c r="I93" s="478">
        <f>'9. Service costing'!BK339</f>
        <v>7.6128806522643352E-3</v>
      </c>
      <c r="J93" s="479">
        <f>('10. Mark-ups'!$G$17)*I93</f>
        <v>1.5153569989437117E-4</v>
      </c>
      <c r="K93" s="479">
        <f>I93*('10. Mark-ups'!$G$18)</f>
        <v>3.8064403261321678E-4</v>
      </c>
      <c r="L93" s="480">
        <f t="shared" si="4"/>
        <v>8.1450603847719235E-3</v>
      </c>
      <c r="M93" s="265"/>
      <c r="N93" s="480">
        <f>IF($I93="","",I93*'C. Masterfiles'!$E$161)</f>
        <v>1.4889500366118155E-2</v>
      </c>
      <c r="O93" s="480">
        <f>IF($I93="","",J93*'C. Masterfiles'!$E$161)</f>
        <v>2.9637806792440793E-4</v>
      </c>
      <c r="P93" s="480">
        <f>IF($I93="","",K93*'C. Masterfiles'!$E$161)</f>
        <v>7.4447501830590776E-4</v>
      </c>
      <c r="Q93" s="480">
        <f>IF($I93="","",L93*'C. Masterfiles'!$E$161)</f>
        <v>1.5930353452348472E-2</v>
      </c>
    </row>
    <row r="94" spans="3:17">
      <c r="C94" s="256" t="str">
        <f t="shared" si="3"/>
        <v>S10</v>
      </c>
      <c r="D94" s="256" t="str">
        <f t="shared" si="3"/>
        <v>Гласова поща (Voice mail)</v>
      </c>
      <c r="E94" s="256" t="str">
        <f t="shared" si="3"/>
        <v>минути (Minutes)</v>
      </c>
      <c r="F94" s="245"/>
      <c r="G94" s="478">
        <f>'9. Service costing'!BK93</f>
        <v>2.0574482369235033E-2</v>
      </c>
      <c r="H94" s="245"/>
      <c r="I94" s="478">
        <f>'9. Service costing'!BK340</f>
        <v>2.2393291387757169E-2</v>
      </c>
      <c r="J94" s="479">
        <f>('10. Mark-ups'!$G$17)*I94</f>
        <v>4.4574231994206649E-4</v>
      </c>
      <c r="K94" s="479">
        <f>I94*('10. Mark-ups'!$G$18)</f>
        <v>1.1196645693878585E-3</v>
      </c>
      <c r="L94" s="480">
        <f t="shared" si="4"/>
        <v>2.3958698277087093E-2</v>
      </c>
      <c r="M94" s="265"/>
      <c r="N94" s="480">
        <f>IF($I94="","",I94*'C. Masterfiles'!$E$161)</f>
        <v>4.3797471094917106E-2</v>
      </c>
      <c r="O94" s="480">
        <f>IF($I94="","",J94*'C. Masterfiles'!$E$161)</f>
        <v>8.7179620161229184E-4</v>
      </c>
      <c r="P94" s="480">
        <f>IF($I94="","",K94*'C. Masterfiles'!$E$161)</f>
        <v>2.1898735547458553E-3</v>
      </c>
      <c r="Q94" s="480">
        <f>IF($I94="","",L94*'C. Masterfiles'!$E$161)</f>
        <v>4.6859140851275252E-2</v>
      </c>
    </row>
    <row r="95" spans="3:17">
      <c r="C95" s="256" t="str">
        <f t="shared" si="3"/>
        <v>S11</v>
      </c>
      <c r="D95" s="256" t="str">
        <f t="shared" si="3"/>
        <v>Повиквания към центъра за обслужване на клиенти (Help desk call)</v>
      </c>
      <c r="E95" s="256" t="str">
        <f t="shared" si="3"/>
        <v>минути (Minutes)</v>
      </c>
      <c r="F95" s="245"/>
      <c r="G95" s="478">
        <f>'9. Service costing'!BK94</f>
        <v>5.7057462957880627E-3</v>
      </c>
      <c r="H95" s="245"/>
      <c r="I95" s="478">
        <f>'9. Service costing'!BK341</f>
        <v>6.241150943230747E-3</v>
      </c>
      <c r="J95" s="479">
        <f>('10. Mark-ups'!$G$17)*I95</f>
        <v>1.2423118390114064E-4</v>
      </c>
      <c r="K95" s="479">
        <f>I95*('10. Mark-ups'!$G$18)</f>
        <v>3.1205754716153735E-4</v>
      </c>
      <c r="L95" s="480">
        <f t="shared" si="4"/>
        <v>6.6774396742934252E-3</v>
      </c>
      <c r="M95" s="265"/>
      <c r="N95" s="480">
        <f>IF($I95="","",I95*'C. Masterfiles'!$E$161)</f>
        <v>1.2206630249298991E-2</v>
      </c>
      <c r="O95" s="480">
        <f>IF($I95="","",J95*'C. Masterfiles'!$E$161)</f>
        <v>2.4297507640936788E-4</v>
      </c>
      <c r="P95" s="480">
        <f>IF($I95="","",K95*'C. Masterfiles'!$E$161)</f>
        <v>6.1033151246494958E-4</v>
      </c>
      <c r="Q95" s="480">
        <f>IF($I95="","",L95*'C. Masterfiles'!$E$161)</f>
        <v>1.305993683817331E-2</v>
      </c>
    </row>
    <row r="96" spans="3:17">
      <c r="C96" s="256" t="str">
        <f t="shared" si="3"/>
        <v>S12</v>
      </c>
      <c r="D96" s="256" t="str">
        <f t="shared" si="3"/>
        <v>Видеоразговори (Video call)</v>
      </c>
      <c r="E96" s="256" t="str">
        <f t="shared" si="3"/>
        <v>минути (Minutes)</v>
      </c>
      <c r="F96" s="245"/>
      <c r="G96" s="478">
        <f>'9. Service costing'!BK95</f>
        <v>0.20746529835184277</v>
      </c>
      <c r="H96" s="245"/>
      <c r="I96" s="478">
        <f>'9. Service costing'!BK342</f>
        <v>0.22679592968418288</v>
      </c>
      <c r="J96" s="479">
        <f>('10. Mark-ups'!$G$17)*I96</f>
        <v>4.5144120219019991E-3</v>
      </c>
      <c r="K96" s="479">
        <f>I96*('10. Mark-ups'!$G$18)</f>
        <v>1.1339796484209144E-2</v>
      </c>
      <c r="L96" s="480">
        <f t="shared" si="4"/>
        <v>0.24265013819029402</v>
      </c>
      <c r="M96" s="265"/>
      <c r="N96" s="480">
        <f>IF($I96="","",I96*'C. Masterfiles'!$E$161)</f>
        <v>0.44357428315421538</v>
      </c>
      <c r="O96" s="480">
        <f>IF($I96="","",J96*'C. Masterfiles'!$E$161)</f>
        <v>8.8294224647965866E-3</v>
      </c>
      <c r="P96" s="480">
        <f>IF($I96="","",K96*'C. Masterfiles'!$E$161)</f>
        <v>2.217871415771077E-2</v>
      </c>
      <c r="Q96" s="480">
        <f>IF($I96="","",L96*'C. Masterfiles'!$E$161)</f>
        <v>0.47458241977672272</v>
      </c>
    </row>
    <row r="97" spans="3:17">
      <c r="C97" s="256" t="str">
        <f t="shared" si="3"/>
        <v>S13</v>
      </c>
      <c r="D97" s="256" t="str">
        <f t="shared" si="3"/>
        <v>MMS в мрежата (MMS on net)</v>
      </c>
      <c r="E97" s="256" t="str">
        <f t="shared" si="3"/>
        <v>брой съобщения (Number of messages)</v>
      </c>
      <c r="F97" s="245"/>
      <c r="G97" s="478">
        <f>'9. Service costing'!BK96</f>
        <v>8.0352192028997918E-2</v>
      </c>
      <c r="H97" s="245"/>
      <c r="I97" s="478">
        <f>'9. Service costing'!BK343</f>
        <v>8.6407109922898614E-2</v>
      </c>
      <c r="J97" s="479">
        <f>('10. Mark-ups'!$G$17)*I97</f>
        <v>1.7199483974731388E-3</v>
      </c>
      <c r="K97" s="479">
        <f>I97*('10. Mark-ups'!$G$18)</f>
        <v>4.3203554961449312E-3</v>
      </c>
      <c r="L97" s="480">
        <f t="shared" si="4"/>
        <v>9.244741381651668E-2</v>
      </c>
      <c r="M97" s="265"/>
      <c r="N97" s="480">
        <f>IF($I97="","",I97*'C. Masterfiles'!$E$161)</f>
        <v>0.16899761780050279</v>
      </c>
      <c r="O97" s="480">
        <f>IF($I97="","",J97*'C. Masterfiles'!$E$161)</f>
        <v>3.3639266742298891E-3</v>
      </c>
      <c r="P97" s="480">
        <f>IF($I97="","",K97*'C. Masterfiles'!$E$161)</f>
        <v>8.4498808900251403E-3</v>
      </c>
      <c r="Q97" s="480">
        <f>IF($I97="","",L97*'C. Masterfiles'!$E$161)</f>
        <v>0.18081142536475781</v>
      </c>
    </row>
    <row r="98" spans="3:17">
      <c r="C98" s="256" t="str">
        <f t="shared" si="3"/>
        <v>S14</v>
      </c>
      <c r="D98" s="256" t="str">
        <f t="shared" si="3"/>
        <v>Изходящи MMS към други мрежи (MMS outgoing to other network)</v>
      </c>
      <c r="E98" s="256" t="str">
        <f t="shared" si="3"/>
        <v>брой съобщения (Number of messages)</v>
      </c>
      <c r="F98" s="245"/>
      <c r="G98" s="478">
        <f>'9. Service costing'!BK97</f>
        <v>7.761263289698693E-2</v>
      </c>
      <c r="H98" s="245"/>
      <c r="I98" s="478">
        <f>'9. Service costing'!BK344</f>
        <v>8.3405469414916236E-2</v>
      </c>
      <c r="J98" s="479">
        <f>('10. Mark-ups'!$G$17)*I98</f>
        <v>1.660200226447613E-3</v>
      </c>
      <c r="K98" s="479">
        <f>I98*('10. Mark-ups'!$G$18)</f>
        <v>4.1702734707458116E-3</v>
      </c>
      <c r="L98" s="480">
        <f t="shared" si="4"/>
        <v>8.9235943112109653E-2</v>
      </c>
      <c r="M98" s="265"/>
      <c r="N98" s="480">
        <f>IF($I98="","",I98*'C. Masterfiles'!$E$161)</f>
        <v>0.16312691924577563</v>
      </c>
      <c r="O98" s="480">
        <f>IF($I98="","",J98*'C. Masterfiles'!$E$161)</f>
        <v>3.2470694088930349E-3</v>
      </c>
      <c r="P98" s="480">
        <f>IF($I98="","",K98*'C. Masterfiles'!$E$161)</f>
        <v>8.1563459622887805E-3</v>
      </c>
      <c r="Q98" s="480">
        <f>IF($I98="","",L98*'C. Masterfiles'!$E$161)</f>
        <v>0.17453033461695741</v>
      </c>
    </row>
    <row r="99" spans="3:17">
      <c r="C99" s="256" t="str">
        <f t="shared" si="3"/>
        <v>S15</v>
      </c>
      <c r="D99" s="256" t="str">
        <f t="shared" si="3"/>
        <v>Входящи MMS от други мрежи (MMS incoming from other network)</v>
      </c>
      <c r="E99" s="256" t="str">
        <f t="shared" si="3"/>
        <v>брой съобщения (Number of messages)</v>
      </c>
      <c r="F99" s="245"/>
      <c r="G99" s="478">
        <f>'9. Service costing'!BK98</f>
        <v>7.7700474144665535E-2</v>
      </c>
      <c r="H99" s="245"/>
      <c r="I99" s="478">
        <f>'9. Service costing'!BK345</f>
        <v>8.3499799356164445E-2</v>
      </c>
      <c r="J99" s="479">
        <f>('10. Mark-ups'!$G$17)*I99</f>
        <v>1.6620778801664836E-3</v>
      </c>
      <c r="K99" s="479">
        <f>I99*('10. Mark-ups'!$G$18)</f>
        <v>4.1749899678082221E-3</v>
      </c>
      <c r="L99" s="480">
        <f t="shared" si="4"/>
        <v>8.933686720413915E-2</v>
      </c>
      <c r="M99" s="265"/>
      <c r="N99" s="480">
        <f>IF($I99="","",I99*'C. Masterfiles'!$E$161)</f>
        <v>0.16331141257476711</v>
      </c>
      <c r="O99" s="480">
        <f>IF($I99="","",J99*'C. Masterfiles'!$E$161)</f>
        <v>3.2507417803660137E-3</v>
      </c>
      <c r="P99" s="480">
        <f>IF($I99="","",K99*'C. Masterfiles'!$E$161)</f>
        <v>8.1655706287383552E-3</v>
      </c>
      <c r="Q99" s="480">
        <f>IF($I99="","",L99*'C. Masterfiles'!$E$161)</f>
        <v>0.17472772498387146</v>
      </c>
    </row>
    <row r="100" spans="3:17">
      <c r="C100" s="256" t="str">
        <f t="shared" si="3"/>
        <v>S16</v>
      </c>
      <c r="D100" s="256" t="str">
        <f t="shared" si="3"/>
        <v>SMS в мрежата (SMS on net)</v>
      </c>
      <c r="E100" s="256" t="str">
        <f t="shared" si="3"/>
        <v>брой съобщения (Number of messages)</v>
      </c>
      <c r="F100" s="245"/>
      <c r="G100" s="478">
        <f>'9. Service costing'!BK99</f>
        <v>8.0440350056355846E-4</v>
      </c>
      <c r="H100" s="245"/>
      <c r="I100" s="478">
        <f>'9. Service costing'!BK346</f>
        <v>8.640389194610672E-4</v>
      </c>
      <c r="J100" s="479">
        <f>('10. Mark-ups'!$G$17)*I100</f>
        <v>1.719884343091141E-5</v>
      </c>
      <c r="K100" s="479">
        <f>I100*('10. Mark-ups'!$G$18)</f>
        <v>4.3201945973053364E-5</v>
      </c>
      <c r="L100" s="480">
        <f t="shared" si="4"/>
        <v>9.2443970886503198E-4</v>
      </c>
      <c r="M100" s="265"/>
      <c r="N100" s="480">
        <f>IF($I100="","",I100*'C. Masterfiles'!$E$161)</f>
        <v>1.689913239849539E-3</v>
      </c>
      <c r="O100" s="480">
        <f>IF($I100="","",J100*'C. Masterfiles'!$E$161)</f>
        <v>3.3638013947479462E-5</v>
      </c>
      <c r="P100" s="480">
        <f>IF($I100="","",K100*'C. Masterfiles'!$E$161)</f>
        <v>8.4495661992476959E-5</v>
      </c>
      <c r="Q100" s="480">
        <f>IF($I100="","",L100*'C. Masterfiles'!$E$161)</f>
        <v>1.8080469157894955E-3</v>
      </c>
    </row>
    <row r="101" spans="3:17">
      <c r="C101" s="256" t="str">
        <f t="shared" si="3"/>
        <v>S17</v>
      </c>
      <c r="D101" s="256" t="str">
        <f t="shared" si="3"/>
        <v>Изходящи SMS към други мрежи (SMS outgoing to other network)</v>
      </c>
      <c r="E101" s="256" t="str">
        <f t="shared" si="3"/>
        <v>брой съобщения (Number of messages)</v>
      </c>
      <c r="F101" s="245"/>
      <c r="G101" s="478">
        <f>'9. Service costing'!BK100</f>
        <v>7.9946227756889162E-4</v>
      </c>
      <c r="H101" s="245"/>
      <c r="I101" s="478">
        <f>'9. Service costing'!BK347</f>
        <v>8.5862499175041399E-4</v>
      </c>
      <c r="J101" s="479">
        <f>('10. Mark-ups'!$G$17)*I101</f>
        <v>1.7091078267856168E-5</v>
      </c>
      <c r="K101" s="479">
        <f>I101*('10. Mark-ups'!$G$18)</f>
        <v>4.2931249587520701E-5</v>
      </c>
      <c r="L101" s="480">
        <f t="shared" si="4"/>
        <v>9.1864731960579092E-4</v>
      </c>
      <c r="M101" s="265"/>
      <c r="N101" s="480">
        <f>IF($I101="","",I101*'C. Masterfiles'!$E$161)</f>
        <v>1.6793245176152122E-3</v>
      </c>
      <c r="O101" s="480">
        <f>IF($I101="","",J101*'C. Masterfiles'!$E$161)</f>
        <v>3.3427243608621126E-5</v>
      </c>
      <c r="P101" s="480">
        <f>IF($I101="","",K101*'C. Masterfiles'!$E$161)</f>
        <v>8.3966225880760618E-5</v>
      </c>
      <c r="Q101" s="480">
        <f>IF($I101="","",L101*'C. Masterfiles'!$E$161)</f>
        <v>1.796717987104594E-3</v>
      </c>
    </row>
    <row r="102" spans="3:17">
      <c r="C102" s="256" t="str">
        <f t="shared" si="3"/>
        <v>S18</v>
      </c>
      <c r="D102" s="256" t="str">
        <f t="shared" si="3"/>
        <v>Входящи SMS от други мрежи (SMS incoming from other network)</v>
      </c>
      <c r="E102" s="256" t="str">
        <f t="shared" si="3"/>
        <v>брой съобщения (Number of messages)</v>
      </c>
      <c r="F102" s="245"/>
      <c r="G102" s="478">
        <f>'9. Service costing'!BK101</f>
        <v>7.9962071298568483E-4</v>
      </c>
      <c r="H102" s="245"/>
      <c r="I102" s="478">
        <f>'9. Service costing'!BK348</f>
        <v>8.5879513054002256E-4</v>
      </c>
      <c r="J102" s="479">
        <f>('10. Mark-ups'!$G$17)*I102</f>
        <v>1.7094464909751683E-5</v>
      </c>
      <c r="K102" s="479">
        <f>I102*('10. Mark-ups'!$G$18)</f>
        <v>4.293975652700113E-5</v>
      </c>
      <c r="L102" s="480">
        <f t="shared" si="4"/>
        <v>9.1882935197677544E-4</v>
      </c>
      <c r="M102" s="265"/>
      <c r="N102" s="480">
        <f>IF($I102="","",I102*'C. Masterfiles'!$E$161)</f>
        <v>1.6796572801640922E-3</v>
      </c>
      <c r="O102" s="480">
        <f>IF($I102="","",J102*'C. Masterfiles'!$E$161)</f>
        <v>3.3433867304439635E-5</v>
      </c>
      <c r="P102" s="480">
        <f>IF($I102="","",K102*'C. Masterfiles'!$E$161)</f>
        <v>8.3982864008204619E-5</v>
      </c>
      <c r="Q102" s="480">
        <f>IF($I102="","",L102*'C. Masterfiles'!$E$161)</f>
        <v>1.7970740114767367E-3</v>
      </c>
    </row>
    <row r="103" spans="3:17">
      <c r="C103" s="256" t="str">
        <f t="shared" si="3"/>
        <v>S19</v>
      </c>
      <c r="D103" s="256" t="str">
        <f t="shared" si="3"/>
        <v>Пренос на данни (Data services)</v>
      </c>
      <c r="E103" s="256" t="str">
        <f t="shared" si="3"/>
        <v>MB (MB)</v>
      </c>
      <c r="F103" s="245"/>
      <c r="G103" s="478">
        <f>'9. Service costing'!BK102</f>
        <v>3.6892587529498587E-3</v>
      </c>
      <c r="H103" s="245"/>
      <c r="I103" s="478">
        <f>'9. Service costing'!BK349</f>
        <v>3.9617784424972593E-3</v>
      </c>
      <c r="J103" s="479">
        <f>('10. Mark-ups'!$G$17)*I103</f>
        <v>7.8859881893943626E-5</v>
      </c>
      <c r="K103" s="479">
        <f>I103*('10. Mark-ups'!$G$18)</f>
        <v>1.9808892212486298E-4</v>
      </c>
      <c r="L103" s="480">
        <f t="shared" si="4"/>
        <v>4.2387272465160665E-3</v>
      </c>
      <c r="M103" s="265"/>
      <c r="N103" s="480">
        <f>IF($I103="","",I103*'C. Masterfiles'!$E$161)</f>
        <v>7.7485651311894142E-3</v>
      </c>
      <c r="O103" s="480">
        <f>IF($I103="","",J103*'C. Masterfiles'!$E$161)</f>
        <v>1.5423652280463176E-4</v>
      </c>
      <c r="P103" s="480">
        <f>IF($I103="","",K103*'C. Masterfiles'!$E$161)</f>
        <v>3.8742825655947076E-4</v>
      </c>
      <c r="Q103" s="480">
        <f>IF($I103="","",L103*'C. Masterfiles'!$E$161)</f>
        <v>8.2902299105535177E-3</v>
      </c>
    </row>
    <row r="104" spans="3:17">
      <c r="C104" s="256" t="str">
        <f t="shared" si="3"/>
        <v>S20</v>
      </c>
      <c r="D104" s="256" t="str">
        <f t="shared" si="3"/>
        <v>Subscribers</v>
      </c>
      <c r="E104" s="256" t="str">
        <f t="shared" si="3"/>
        <v>Subscriber</v>
      </c>
      <c r="F104" s="245"/>
      <c r="G104" s="478" t="str">
        <f>'9. Service costing'!BK103</f>
        <v/>
      </c>
      <c r="H104" s="245"/>
      <c r="I104" s="478" t="str">
        <f>'9. Service costing'!BK350</f>
        <v/>
      </c>
      <c r="J104" s="479" t="e">
        <f>('10. Mark-ups'!$G$17)*I104</f>
        <v>#VALUE!</v>
      </c>
      <c r="K104" s="479" t="e">
        <f>I104*('10. Mark-ups'!$G$18)</f>
        <v>#VALUE!</v>
      </c>
      <c r="L104" s="480" t="str">
        <f t="shared" si="4"/>
        <v/>
      </c>
      <c r="M104" s="265"/>
      <c r="N104" s="480" t="str">
        <f>IF($I104="","",I104*'C. Masterfiles'!$E$161)</f>
        <v/>
      </c>
      <c r="O104" s="480" t="str">
        <f>IF($I104="","",J104*'C. Masterfiles'!$E$161)</f>
        <v/>
      </c>
      <c r="P104" s="480" t="str">
        <f>IF($I104="","",K104*'C. Masterfiles'!$E$161)</f>
        <v/>
      </c>
      <c r="Q104" s="480" t="str">
        <f>IF($I104="","",L104*'C. Masterfiles'!$E$161)</f>
        <v/>
      </c>
    </row>
    <row r="105" spans="3:17">
      <c r="C105" s="256" t="str">
        <f t="shared" si="3"/>
        <v>S21</v>
      </c>
      <c r="D105" s="256" t="str">
        <f t="shared" si="3"/>
        <v>OTHER: complete as required</v>
      </c>
      <c r="E105" s="256" t="str">
        <f t="shared" si="3"/>
        <v>OTHER: complete as required</v>
      </c>
      <c r="F105" s="245"/>
      <c r="G105" s="478" t="str">
        <f>'9. Service costing'!BK104</f>
        <v/>
      </c>
      <c r="H105" s="245"/>
      <c r="I105" s="478" t="str">
        <f>'9. Service costing'!BK351</f>
        <v/>
      </c>
      <c r="J105" s="479" t="e">
        <f>('10. Mark-ups'!$G$17)*I105</f>
        <v>#VALUE!</v>
      </c>
      <c r="K105" s="479" t="e">
        <f>I105*('10. Mark-ups'!$G$18)</f>
        <v>#VALUE!</v>
      </c>
      <c r="L105" s="480" t="str">
        <f t="shared" si="4"/>
        <v/>
      </c>
      <c r="M105" s="265"/>
      <c r="N105" s="480" t="str">
        <f>IF($I105="","",I105*'C. Masterfiles'!$E$161)</f>
        <v/>
      </c>
      <c r="O105" s="480" t="str">
        <f>IF($I105="","",J105*'C. Masterfiles'!$E$161)</f>
        <v/>
      </c>
      <c r="P105" s="480" t="str">
        <f>IF($I105="","",K105*'C. Masterfiles'!$E$161)</f>
        <v/>
      </c>
      <c r="Q105" s="480" t="str">
        <f>IF($I105="","",L105*'C. Masterfiles'!$E$161)</f>
        <v/>
      </c>
    </row>
    <row r="106" spans="3:17">
      <c r="C106" s="256" t="str">
        <f t="shared" si="3"/>
        <v>S22</v>
      </c>
      <c r="D106" s="256" t="str">
        <f t="shared" si="3"/>
        <v>OTHER: complete as required</v>
      </c>
      <c r="E106" s="256" t="str">
        <f t="shared" si="3"/>
        <v>OTHER: complete as required</v>
      </c>
      <c r="G106" s="478" t="str">
        <f>'9. Service costing'!BK105</f>
        <v/>
      </c>
      <c r="H106" s="223"/>
      <c r="I106" s="478" t="str">
        <f>'9. Service costing'!BK352</f>
        <v/>
      </c>
      <c r="J106" s="479" t="e">
        <f>('10. Mark-ups'!$G$17)*I106</f>
        <v>#VALUE!</v>
      </c>
      <c r="K106" s="479" t="e">
        <f>I106*('10. Mark-ups'!$G$18)</f>
        <v>#VALUE!</v>
      </c>
      <c r="L106" s="480" t="str">
        <f t="shared" si="4"/>
        <v/>
      </c>
      <c r="M106" s="223"/>
      <c r="N106" s="480" t="str">
        <f>IF($I106="","",I106*'C. Masterfiles'!$E$161)</f>
        <v/>
      </c>
      <c r="O106" s="480" t="str">
        <f>IF($I106="","",J106*'C. Masterfiles'!$E$161)</f>
        <v/>
      </c>
      <c r="P106" s="480" t="str">
        <f>IF($I106="","",K106*'C. Masterfiles'!$E$161)</f>
        <v/>
      </c>
      <c r="Q106" s="480" t="str">
        <f>IF($I106="","",L106*'C. Masterfiles'!$E$161)</f>
        <v/>
      </c>
    </row>
    <row r="107" spans="3:17">
      <c r="C107" s="256" t="str">
        <f t="shared" si="3"/>
        <v>S23</v>
      </c>
      <c r="D107" s="256" t="str">
        <f t="shared" si="3"/>
        <v>OTHER: complete as required</v>
      </c>
      <c r="E107" s="256" t="str">
        <f t="shared" si="3"/>
        <v>OTHER: complete as required</v>
      </c>
      <c r="G107" s="478" t="str">
        <f>'9. Service costing'!BK106</f>
        <v/>
      </c>
      <c r="H107" s="223"/>
      <c r="I107" s="478" t="str">
        <f>'9. Service costing'!BK353</f>
        <v/>
      </c>
      <c r="J107" s="479" t="e">
        <f>('10. Mark-ups'!$G$17)*I107</f>
        <v>#VALUE!</v>
      </c>
      <c r="K107" s="479" t="e">
        <f>I107*('10. Mark-ups'!$G$18)</f>
        <v>#VALUE!</v>
      </c>
      <c r="L107" s="480" t="str">
        <f t="shared" si="4"/>
        <v/>
      </c>
      <c r="M107" s="223"/>
      <c r="N107" s="480" t="str">
        <f>IF($I107="","",I107*'C. Masterfiles'!$E$161)</f>
        <v/>
      </c>
      <c r="O107" s="480" t="str">
        <f>IF($I107="","",J107*'C. Masterfiles'!$E$161)</f>
        <v/>
      </c>
      <c r="P107" s="480" t="str">
        <f>IF($I107="","",K107*'C. Masterfiles'!$E$161)</f>
        <v/>
      </c>
      <c r="Q107" s="480" t="str">
        <f>IF($I107="","",L107*'C. Masterfiles'!$E$161)</f>
        <v/>
      </c>
    </row>
    <row r="108" spans="3:17">
      <c r="C108" s="256" t="str">
        <f t="shared" si="3"/>
        <v>S24</v>
      </c>
      <c r="D108" s="256" t="str">
        <f t="shared" si="3"/>
        <v>OTHER: complete as required</v>
      </c>
      <c r="E108" s="256" t="str">
        <f t="shared" si="3"/>
        <v>OTHER: complete as required</v>
      </c>
      <c r="G108" s="478" t="str">
        <f>'9. Service costing'!BK107</f>
        <v/>
      </c>
      <c r="H108" s="223"/>
      <c r="I108" s="478" t="str">
        <f>'9. Service costing'!BK354</f>
        <v/>
      </c>
      <c r="J108" s="479" t="e">
        <f>('10. Mark-ups'!$G$17)*I108</f>
        <v>#VALUE!</v>
      </c>
      <c r="K108" s="479" t="e">
        <f>I108*('10. Mark-ups'!$G$18)</f>
        <v>#VALUE!</v>
      </c>
      <c r="L108" s="480" t="str">
        <f t="shared" si="4"/>
        <v/>
      </c>
      <c r="M108" s="223"/>
      <c r="N108" s="480" t="str">
        <f>IF($I108="","",I108*'C. Masterfiles'!$E$161)</f>
        <v/>
      </c>
      <c r="O108" s="480" t="str">
        <f>IF($I108="","",J108*'C. Masterfiles'!$E$161)</f>
        <v/>
      </c>
      <c r="P108" s="480" t="str">
        <f>IF($I108="","",K108*'C. Masterfiles'!$E$161)</f>
        <v/>
      </c>
      <c r="Q108" s="480" t="str">
        <f>IF($I108="","",L108*'C. Masterfiles'!$E$161)</f>
        <v/>
      </c>
    </row>
    <row r="109" spans="3:17">
      <c r="C109" s="256" t="str">
        <f t="shared" si="3"/>
        <v>S25</v>
      </c>
      <c r="D109" s="256" t="str">
        <f t="shared" si="3"/>
        <v>OTHER: complete as required</v>
      </c>
      <c r="E109" s="256" t="str">
        <f t="shared" si="3"/>
        <v>OTHER: complete as required</v>
      </c>
      <c r="G109" s="478" t="str">
        <f>'9. Service costing'!BK108</f>
        <v/>
      </c>
      <c r="H109" s="223"/>
      <c r="I109" s="478" t="str">
        <f>'9. Service costing'!BK355</f>
        <v/>
      </c>
      <c r="J109" s="479" t="e">
        <f>('10. Mark-ups'!$G$17)*I109</f>
        <v>#VALUE!</v>
      </c>
      <c r="K109" s="479" t="e">
        <f>I109*('10. Mark-ups'!$G$18)</f>
        <v>#VALUE!</v>
      </c>
      <c r="L109" s="480" t="str">
        <f t="shared" si="4"/>
        <v/>
      </c>
      <c r="M109" s="223"/>
      <c r="N109" s="480" t="str">
        <f>IF($I109="","",I109*'C. Masterfiles'!$E$161)</f>
        <v/>
      </c>
      <c r="O109" s="480" t="str">
        <f>IF($I109="","",J109*'C. Masterfiles'!$E$161)</f>
        <v/>
      </c>
      <c r="P109" s="480" t="str">
        <f>IF($I109="","",K109*'C. Masterfiles'!$E$161)</f>
        <v/>
      </c>
      <c r="Q109" s="480" t="str">
        <f>IF($I109="","",L109*'C. Masterfiles'!$E$161)</f>
        <v/>
      </c>
    </row>
    <row r="110" spans="3:17">
      <c r="C110" s="256" t="str">
        <f t="shared" si="3"/>
        <v>S26</v>
      </c>
      <c r="D110" s="256" t="str">
        <f t="shared" si="3"/>
        <v>OTHER: complete as required</v>
      </c>
      <c r="E110" s="256" t="str">
        <f t="shared" si="3"/>
        <v>OTHER: complete as required</v>
      </c>
      <c r="G110" s="478" t="str">
        <f>'9. Service costing'!BK109</f>
        <v/>
      </c>
      <c r="H110" s="223"/>
      <c r="I110" s="478" t="str">
        <f>'9. Service costing'!BK356</f>
        <v/>
      </c>
      <c r="J110" s="479" t="e">
        <f>('10. Mark-ups'!$G$17)*I110</f>
        <v>#VALUE!</v>
      </c>
      <c r="K110" s="479" t="e">
        <f>I110*('10. Mark-ups'!$G$18)</f>
        <v>#VALUE!</v>
      </c>
      <c r="L110" s="480" t="str">
        <f t="shared" si="4"/>
        <v/>
      </c>
      <c r="M110" s="223"/>
      <c r="N110" s="480" t="str">
        <f>IF($I110="","",I110*'C. Masterfiles'!$E$161)</f>
        <v/>
      </c>
      <c r="O110" s="480" t="str">
        <f>IF($I110="","",J110*'C. Masterfiles'!$E$161)</f>
        <v/>
      </c>
      <c r="P110" s="480" t="str">
        <f>IF($I110="","",K110*'C. Masterfiles'!$E$161)</f>
        <v/>
      </c>
      <c r="Q110" s="480" t="str">
        <f>IF($I110="","",L110*'C. Masterfiles'!$E$161)</f>
        <v/>
      </c>
    </row>
    <row r="111" spans="3:17">
      <c r="C111" s="256" t="str">
        <f t="shared" si="3"/>
        <v>S27</v>
      </c>
      <c r="D111" s="256" t="str">
        <f t="shared" si="3"/>
        <v>OTHER: complete as required</v>
      </c>
      <c r="E111" s="256" t="str">
        <f t="shared" si="3"/>
        <v>OTHER: complete as required</v>
      </c>
      <c r="G111" s="478" t="str">
        <f>'9. Service costing'!BK110</f>
        <v/>
      </c>
      <c r="H111" s="223"/>
      <c r="I111" s="478" t="str">
        <f>'9. Service costing'!BK357</f>
        <v/>
      </c>
      <c r="J111" s="479" t="e">
        <f>('10. Mark-ups'!$G$17)*I111</f>
        <v>#VALUE!</v>
      </c>
      <c r="K111" s="479" t="e">
        <f>I111*('10. Mark-ups'!$G$18)</f>
        <v>#VALUE!</v>
      </c>
      <c r="L111" s="480" t="str">
        <f t="shared" si="4"/>
        <v/>
      </c>
      <c r="M111" s="223"/>
      <c r="N111" s="480" t="str">
        <f>IF($I111="","",I111*'C. Masterfiles'!$E$161)</f>
        <v/>
      </c>
      <c r="O111" s="480" t="str">
        <f>IF($I111="","",J111*'C. Masterfiles'!$E$161)</f>
        <v/>
      </c>
      <c r="P111" s="480" t="str">
        <f>IF($I111="","",K111*'C. Masterfiles'!$E$161)</f>
        <v/>
      </c>
      <c r="Q111" s="480" t="str">
        <f>IF($I111="","",L111*'C. Masterfiles'!$E$161)</f>
        <v/>
      </c>
    </row>
    <row r="112" spans="3:17">
      <c r="C112" s="256" t="str">
        <f t="shared" si="3"/>
        <v>S28</v>
      </c>
      <c r="D112" s="256" t="str">
        <f t="shared" si="3"/>
        <v>OTHER: complete as required</v>
      </c>
      <c r="E112" s="256" t="str">
        <f t="shared" si="3"/>
        <v>OTHER: complete as required</v>
      </c>
      <c r="G112" s="478" t="str">
        <f>'9. Service costing'!BK111</f>
        <v/>
      </c>
      <c r="H112" s="223"/>
      <c r="I112" s="478" t="str">
        <f>'9. Service costing'!BK358</f>
        <v/>
      </c>
      <c r="J112" s="479" t="e">
        <f>('10. Mark-ups'!$G$17)*I112</f>
        <v>#VALUE!</v>
      </c>
      <c r="K112" s="479" t="e">
        <f>I112*('10. Mark-ups'!$G$18)</f>
        <v>#VALUE!</v>
      </c>
      <c r="L112" s="480" t="str">
        <f t="shared" si="4"/>
        <v/>
      </c>
      <c r="M112" s="223"/>
      <c r="N112" s="480" t="str">
        <f>IF($I112="","",I112*'C. Masterfiles'!$E$161)</f>
        <v/>
      </c>
      <c r="O112" s="480" t="str">
        <f>IF($I112="","",J112*'C. Masterfiles'!$E$161)</f>
        <v/>
      </c>
      <c r="P112" s="480" t="str">
        <f>IF($I112="","",K112*'C. Masterfiles'!$E$161)</f>
        <v/>
      </c>
      <c r="Q112" s="480" t="str">
        <f>IF($I112="","",L112*'C. Masterfiles'!$E$161)</f>
        <v/>
      </c>
    </row>
    <row r="113" spans="3:17">
      <c r="C113" s="256" t="str">
        <f t="shared" si="3"/>
        <v>S29</v>
      </c>
      <c r="D113" s="256" t="str">
        <f t="shared" si="3"/>
        <v>OTHER: complete as required</v>
      </c>
      <c r="E113" s="256" t="str">
        <f t="shared" si="3"/>
        <v>OTHER: complete as required</v>
      </c>
      <c r="G113" s="478" t="str">
        <f>'9. Service costing'!BK112</f>
        <v/>
      </c>
      <c r="H113" s="223"/>
      <c r="I113" s="478" t="str">
        <f>'9. Service costing'!BK359</f>
        <v/>
      </c>
      <c r="J113" s="479" t="e">
        <f>('10. Mark-ups'!$G$17)*I113</f>
        <v>#VALUE!</v>
      </c>
      <c r="K113" s="479" t="e">
        <f>I113*('10. Mark-ups'!$G$18)</f>
        <v>#VALUE!</v>
      </c>
      <c r="L113" s="480" t="str">
        <f t="shared" si="4"/>
        <v/>
      </c>
      <c r="M113" s="223"/>
      <c r="N113" s="480" t="str">
        <f>IF($I113="","",I113*'C. Masterfiles'!$E$161)</f>
        <v/>
      </c>
      <c r="O113" s="480" t="str">
        <f>IF($I113="","",J113*'C. Masterfiles'!$E$161)</f>
        <v/>
      </c>
      <c r="P113" s="480" t="str">
        <f>IF($I113="","",K113*'C. Masterfiles'!$E$161)</f>
        <v/>
      </c>
      <c r="Q113" s="480" t="str">
        <f>IF($I113="","",L113*'C. Masterfiles'!$E$161)</f>
        <v/>
      </c>
    </row>
    <row r="114" spans="3:17">
      <c r="C114" s="256" t="str">
        <f t="shared" si="3"/>
        <v>S30</v>
      </c>
      <c r="D114" s="256" t="str">
        <f t="shared" si="3"/>
        <v>OTHER: complete as required</v>
      </c>
      <c r="E114" s="256" t="str">
        <f t="shared" si="3"/>
        <v>OTHER: complete as required</v>
      </c>
      <c r="G114" s="478" t="str">
        <f>'9. Service costing'!BK113</f>
        <v/>
      </c>
      <c r="H114" s="223"/>
      <c r="I114" s="478" t="str">
        <f>'9. Service costing'!BK360</f>
        <v/>
      </c>
      <c r="J114" s="479" t="e">
        <f>('10. Mark-ups'!$G$17)*I114</f>
        <v>#VALUE!</v>
      </c>
      <c r="K114" s="479" t="e">
        <f>I114*('10. Mark-ups'!$G$18)</f>
        <v>#VALUE!</v>
      </c>
      <c r="L114" s="480" t="str">
        <f t="shared" si="4"/>
        <v/>
      </c>
      <c r="M114" s="223"/>
      <c r="N114" s="480" t="str">
        <f>IF($I114="","",I114*'C. Masterfiles'!$E$161)</f>
        <v/>
      </c>
      <c r="O114" s="480" t="str">
        <f>IF($I114="","",J114*'C. Masterfiles'!$E$161)</f>
        <v/>
      </c>
      <c r="P114" s="480" t="str">
        <f>IF($I114="","",K114*'C. Masterfiles'!$E$161)</f>
        <v/>
      </c>
      <c r="Q114" s="480" t="str">
        <f>IF($I114="","",L114*'C. Masterfiles'!$E$161)</f>
        <v/>
      </c>
    </row>
    <row r="117" spans="3:17" ht="18">
      <c r="C117" s="477">
        <f>'7. Network costs'!I181</f>
        <v>2017</v>
      </c>
      <c r="D117" s="237"/>
      <c r="E117" s="237"/>
      <c r="F117" s="232"/>
      <c r="G117" s="232"/>
      <c r="H117" s="232"/>
      <c r="I117" s="285"/>
      <c r="J117" s="285"/>
      <c r="K117" s="232"/>
      <c r="L117" s="232"/>
      <c r="M117" s="265"/>
      <c r="N117" s="265"/>
      <c r="O117" s="265"/>
      <c r="P117" s="265"/>
      <c r="Q117" s="265"/>
    </row>
    <row r="118" spans="3:17">
      <c r="C118" s="232"/>
      <c r="D118" s="232"/>
      <c r="E118" s="232"/>
      <c r="F118" s="232"/>
      <c r="G118" s="230" t="str">
        <f>G83</f>
        <v>EURO</v>
      </c>
      <c r="H118" s="232"/>
      <c r="I118" s="815" t="str">
        <f>I83</f>
        <v>Euro</v>
      </c>
      <c r="J118" s="816"/>
      <c r="K118" s="816"/>
      <c r="L118" s="817"/>
      <c r="M118" s="232"/>
      <c r="N118" s="815" t="str">
        <f>N83</f>
        <v>BGN</v>
      </c>
      <c r="O118" s="816"/>
      <c r="P118" s="816"/>
      <c r="Q118" s="817"/>
    </row>
    <row r="119" spans="3:17">
      <c r="C119" s="276" t="str">
        <f t="shared" ref="C119:E149" si="5">C84</f>
        <v>Code</v>
      </c>
      <c r="D119" s="276" t="str">
        <f t="shared" si="5"/>
        <v>Service description</v>
      </c>
      <c r="E119" s="276" t="str">
        <f t="shared" si="5"/>
        <v>Unit</v>
      </c>
      <c r="F119" s="232"/>
      <c r="G119" s="230" t="str">
        <f>G84</f>
        <v>LRIC excl. coverage</v>
      </c>
      <c r="H119" s="232"/>
      <c r="I119" s="230" t="str">
        <f>I84</f>
        <v>LRIC incl. coverage</v>
      </c>
      <c r="J119" s="230" t="str">
        <f>J84</f>
        <v>Indirect</v>
      </c>
      <c r="K119" s="230" t="str">
        <f>K84</f>
        <v>Common</v>
      </c>
      <c r="L119" s="230" t="str">
        <f>L84</f>
        <v>LRIC+</v>
      </c>
      <c r="M119" s="265"/>
      <c r="N119" s="230" t="str">
        <f>I119</f>
        <v>LRIC incl. coverage</v>
      </c>
      <c r="O119" s="230" t="str">
        <f>J119</f>
        <v>Indirect</v>
      </c>
      <c r="P119" s="230" t="str">
        <f>K119</f>
        <v>Common</v>
      </c>
      <c r="Q119" s="230" t="str">
        <f>L119</f>
        <v>LRIC+</v>
      </c>
    </row>
    <row r="120" spans="3:17">
      <c r="C120" s="256" t="str">
        <f t="shared" si="5"/>
        <v>S01</v>
      </c>
      <c r="D120" s="256" t="str">
        <f t="shared" si="5"/>
        <v>Повиквания в мрежата (On Net calls)</v>
      </c>
      <c r="E120" s="256" t="str">
        <f t="shared" si="5"/>
        <v>минути (Minutes)</v>
      </c>
      <c r="F120" s="245"/>
      <c r="G120" s="478">
        <f>'9. Service costing'!BK119</f>
        <v>1.5999229570814486E-2</v>
      </c>
      <c r="H120" s="245"/>
      <c r="I120" s="478">
        <f>'9. Service costing'!BK366</f>
        <v>1.7469661323743006E-2</v>
      </c>
      <c r="J120" s="479">
        <f>('10. Mark-ups'!$H$17)*I120</f>
        <v>3.63272313658157E-4</v>
      </c>
      <c r="K120" s="479">
        <f>I120*('10. Mark-ups'!$H$18)</f>
        <v>8.7348306618715036E-4</v>
      </c>
      <c r="L120" s="480">
        <f t="shared" ref="L120:L149" si="6">IF(I120="","",I120+J120+K120)</f>
        <v>1.8706416703588313E-2</v>
      </c>
      <c r="M120" s="265"/>
      <c r="N120" s="480">
        <f>IF($I120="","",I120*'C. Masterfiles'!$E$161)</f>
        <v>3.4167687706816281E-2</v>
      </c>
      <c r="O120" s="480">
        <f>IF($I120="","",J120*'C. Masterfiles'!$E$161)</f>
        <v>7.1049888922203319E-4</v>
      </c>
      <c r="P120" s="480">
        <f>IF($I120="","",K120*'C. Masterfiles'!$E$161)</f>
        <v>1.7083843853408142E-3</v>
      </c>
      <c r="Q120" s="480">
        <f>IF($I120="","",L120*'C. Masterfiles'!$E$161)</f>
        <v>3.658657098137913E-2</v>
      </c>
    </row>
    <row r="121" spans="3:17">
      <c r="C121" s="256" t="str">
        <f t="shared" si="5"/>
        <v>S02</v>
      </c>
      <c r="D121" s="256" t="str">
        <f t="shared" si="5"/>
        <v>Изходящи повиквания към фиксирана линия (Outgoing Calls to Fixed Line)</v>
      </c>
      <c r="E121" s="256" t="str">
        <f t="shared" si="5"/>
        <v>минути (Minutes)</v>
      </c>
      <c r="F121" s="245"/>
      <c r="G121" s="478">
        <f>'9. Service costing'!BK120</f>
        <v>6.8212415620948026E-3</v>
      </c>
      <c r="H121" s="245"/>
      <c r="I121" s="478">
        <f>'9. Service costing'!BK367</f>
        <v>7.440388279302137E-3</v>
      </c>
      <c r="J121" s="479">
        <f>('10. Mark-ups'!$H$17)*I121</f>
        <v>1.5471891610535282E-4</v>
      </c>
      <c r="K121" s="479">
        <f>I121*('10. Mark-ups'!$H$18)</f>
        <v>3.7201941396510689E-4</v>
      </c>
      <c r="L121" s="480">
        <f t="shared" si="6"/>
        <v>7.9671266093725972E-3</v>
      </c>
      <c r="M121" s="265"/>
      <c r="N121" s="480">
        <f>IF($I121="","",I121*'C. Masterfiles'!$E$161)</f>
        <v>1.4552134608307498E-2</v>
      </c>
      <c r="O121" s="480">
        <f>IF($I121="","",J121*'C. Masterfiles'!$E$161)</f>
        <v>3.026038976863322E-4</v>
      </c>
      <c r="P121" s="480">
        <f>IF($I121="","",K121*'C. Masterfiles'!$E$161)</f>
        <v>7.2760673041537499E-4</v>
      </c>
      <c r="Q121" s="480">
        <f>IF($I121="","",L121*'C. Masterfiles'!$E$161)</f>
        <v>1.5582345236409207E-2</v>
      </c>
    </row>
    <row r="122" spans="3:17">
      <c r="C122" s="256" t="str">
        <f t="shared" si="5"/>
        <v>S03</v>
      </c>
      <c r="D122" s="256" t="str">
        <f t="shared" si="5"/>
        <v>Изходящи повиквания към други мобилни мрежи (Outgoing Calls to Other Mobile)</v>
      </c>
      <c r="E122" s="256" t="str">
        <f t="shared" si="5"/>
        <v>минути (Minutes)</v>
      </c>
      <c r="F122" s="245"/>
      <c r="G122" s="478">
        <f>'9. Service costing'!BK121</f>
        <v>7.0306141371274059E-3</v>
      </c>
      <c r="H122" s="245"/>
      <c r="I122" s="478">
        <f>'9. Service costing'!BK368</f>
        <v>7.6687650695241054E-3</v>
      </c>
      <c r="J122" s="479">
        <f>('10. Mark-ups'!$H$17)*I122</f>
        <v>1.594678899653671E-4</v>
      </c>
      <c r="K122" s="479">
        <f>I122*('10. Mark-ups'!$H$18)</f>
        <v>3.834382534762053E-4</v>
      </c>
      <c r="L122" s="480">
        <f t="shared" si="6"/>
        <v>8.2116712129656783E-3</v>
      </c>
      <c r="M122" s="265"/>
      <c r="N122" s="480">
        <f>IF($I122="","",I122*'C. Masterfiles'!$E$161)</f>
        <v>1.499880078592733E-2</v>
      </c>
      <c r="O122" s="480">
        <f>IF($I122="","",J122*'C. Masterfiles'!$E$161)</f>
        <v>3.1189208323096392E-4</v>
      </c>
      <c r="P122" s="480">
        <f>IF($I122="","",K122*'C. Masterfiles'!$E$161)</f>
        <v>7.4994003929636655E-4</v>
      </c>
      <c r="Q122" s="480">
        <f>IF($I122="","",L122*'C. Masterfiles'!$E$161)</f>
        <v>1.6060632908454664E-2</v>
      </c>
    </row>
    <row r="123" spans="3:17">
      <c r="C123" s="256" t="str">
        <f t="shared" si="5"/>
        <v>S04</v>
      </c>
      <c r="D123" s="256" t="str">
        <f t="shared" si="5"/>
        <v>Изходящи международни повиквания (Outgoing Calls to International)</v>
      </c>
      <c r="E123" s="256" t="str">
        <f t="shared" si="5"/>
        <v>минути (Minutes)</v>
      </c>
      <c r="F123" s="245"/>
      <c r="G123" s="478">
        <f>'9. Service costing'!BK122</f>
        <v>6.7096871652891198E-3</v>
      </c>
      <c r="H123" s="245"/>
      <c r="I123" s="478">
        <f>'9. Service costing'!BK369</f>
        <v>7.3203860660414309E-3</v>
      </c>
      <c r="J123" s="479">
        <f>('10. Mark-ups'!$H$17)*I123</f>
        <v>1.5222353391977671E-4</v>
      </c>
      <c r="K123" s="479">
        <f>I123*('10. Mark-ups'!$H$18)</f>
        <v>3.6601930330207159E-4</v>
      </c>
      <c r="L123" s="480">
        <f t="shared" si="6"/>
        <v>7.8386289032632787E-3</v>
      </c>
      <c r="M123" s="265"/>
      <c r="N123" s="480">
        <f>IF($I123="","",I123*'C. Masterfiles'!$E$161)</f>
        <v>1.4317430679545811E-2</v>
      </c>
      <c r="O123" s="480">
        <f>IF($I123="","",J123*'C. Masterfiles'!$E$161)</f>
        <v>2.9772335434631689E-4</v>
      </c>
      <c r="P123" s="480">
        <f>IF($I123="","",K123*'C. Masterfiles'!$E$161)</f>
        <v>7.1587153397729064E-4</v>
      </c>
      <c r="Q123" s="480">
        <f>IF($I123="","",L123*'C. Masterfiles'!$E$161)</f>
        <v>1.5331025567869418E-2</v>
      </c>
    </row>
    <row r="124" spans="3:17">
      <c r="C124" s="256" t="str">
        <f t="shared" si="5"/>
        <v>S05</v>
      </c>
      <c r="D124" s="256" t="str">
        <f t="shared" si="5"/>
        <v>Входящи повиквания от фиксирана линия (Incoming calls from fixed)</v>
      </c>
      <c r="E124" s="256" t="str">
        <f t="shared" si="5"/>
        <v>минути (Minutes)</v>
      </c>
      <c r="F124" s="245"/>
      <c r="G124" s="478">
        <f>'9. Service costing'!BK123</f>
        <v>7.0592149050560243E-3</v>
      </c>
      <c r="H124" s="245"/>
      <c r="I124" s="478">
        <f>'9. Service costing'!BK370</f>
        <v>7.6962497219454145E-3</v>
      </c>
      <c r="J124" s="479">
        <f>('10. Mark-ups'!$H$17)*I124</f>
        <v>1.6003941869109056E-4</v>
      </c>
      <c r="K124" s="479">
        <f>I124*('10. Mark-ups'!$H$18)</f>
        <v>3.8481248609727073E-4</v>
      </c>
      <c r="L124" s="480">
        <f t="shared" si="6"/>
        <v>8.2411016267337749E-3</v>
      </c>
      <c r="M124" s="265"/>
      <c r="N124" s="480">
        <f>IF($I124="","",I124*'C. Masterfiles'!$E$161)</f>
        <v>1.50525560936725E-2</v>
      </c>
      <c r="O124" s="480">
        <f>IF($I124="","",J124*'C. Masterfiles'!$E$161)</f>
        <v>3.1300989625859566E-4</v>
      </c>
      <c r="P124" s="480">
        <f>IF($I124="","",K124*'C. Masterfiles'!$E$161)</f>
        <v>7.5262780468362503E-4</v>
      </c>
      <c r="Q124" s="480">
        <f>IF($I124="","",L124*'C. Masterfiles'!$E$161)</f>
        <v>1.6118193794614717E-2</v>
      </c>
    </row>
    <row r="125" spans="3:17">
      <c r="C125" s="256" t="str">
        <f t="shared" si="5"/>
        <v>S06</v>
      </c>
      <c r="D125" s="256" t="str">
        <f t="shared" si="5"/>
        <v>Входящи повиквания от други мобилни мрежи (Incoming calls from other mobile)</v>
      </c>
      <c r="E125" s="256" t="str">
        <f t="shared" si="5"/>
        <v>минути (Minutes)</v>
      </c>
      <c r="F125" s="245"/>
      <c r="G125" s="478">
        <f>'9. Service costing'!BK124</f>
        <v>7.1147344428601081E-3</v>
      </c>
      <c r="H125" s="245"/>
      <c r="I125" s="478">
        <f>'9. Service costing'!BK371</f>
        <v>7.7567794314292787E-3</v>
      </c>
      <c r="J125" s="479">
        <f>('10. Mark-ups'!$H$17)*I125</f>
        <v>1.6129810179900948E-4</v>
      </c>
      <c r="K125" s="479">
        <f>I125*('10. Mark-ups'!$H$18)</f>
        <v>3.8783897157146396E-4</v>
      </c>
      <c r="L125" s="480">
        <f t="shared" si="6"/>
        <v>8.3059165047997523E-3</v>
      </c>
      <c r="M125" s="265"/>
      <c r="N125" s="480">
        <f>IF($I125="","",I125*'C. Masterfiles'!$E$161)</f>
        <v>1.5170941915372325E-2</v>
      </c>
      <c r="O125" s="480">
        <f>IF($I125="","",J125*'C. Masterfiles'!$E$161)</f>
        <v>3.1547166644155667E-4</v>
      </c>
      <c r="P125" s="480">
        <f>IF($I125="","",K125*'C. Masterfiles'!$E$161)</f>
        <v>7.5854709576861639E-4</v>
      </c>
      <c r="Q125" s="480">
        <f>IF($I125="","",L125*'C. Masterfiles'!$E$161)</f>
        <v>1.62449606775825E-2</v>
      </c>
    </row>
    <row r="126" spans="3:17">
      <c r="C126" s="256" t="str">
        <f t="shared" si="5"/>
        <v>S07</v>
      </c>
      <c r="D126" s="256" t="str">
        <f t="shared" si="5"/>
        <v>Входящи международни повиквания (Incoming calls from international)</v>
      </c>
      <c r="E126" s="256" t="str">
        <f t="shared" si="5"/>
        <v>минути (Minutes)</v>
      </c>
      <c r="F126" s="245"/>
      <c r="G126" s="478">
        <f>'9. Service costing'!BK125</f>
        <v>6.8107995917498941E-3</v>
      </c>
      <c r="H126" s="245"/>
      <c r="I126" s="478">
        <f>'9. Service costing'!BK372</f>
        <v>7.4270250055104743E-3</v>
      </c>
      <c r="J126" s="479">
        <f>('10. Mark-ups'!$H$17)*I126</f>
        <v>1.5444103393589444E-4</v>
      </c>
      <c r="K126" s="479">
        <f>I126*('10. Mark-ups'!$H$18)</f>
        <v>3.7135125027552374E-4</v>
      </c>
      <c r="L126" s="480">
        <f t="shared" si="6"/>
        <v>7.9528172897218932E-3</v>
      </c>
      <c r="M126" s="265"/>
      <c r="N126" s="480">
        <f>IF($I126="","",I126*'C. Masterfiles'!$E$161)</f>
        <v>1.4525998316527551E-2</v>
      </c>
      <c r="O126" s="480">
        <f>IF($I126="","",J126*'C. Masterfiles'!$E$161)</f>
        <v>3.020604074028404E-4</v>
      </c>
      <c r="P126" s="480">
        <f>IF($I126="","",K126*'C. Masterfiles'!$E$161)</f>
        <v>7.2629991582637754E-4</v>
      </c>
      <c r="Q126" s="480">
        <f>IF($I126="","",L126*'C. Masterfiles'!$E$161)</f>
        <v>1.5554358639756771E-2</v>
      </c>
    </row>
    <row r="127" spans="3:17">
      <c r="C127" s="256" t="str">
        <f t="shared" si="5"/>
        <v>S08</v>
      </c>
      <c r="D127" s="256" t="str">
        <f t="shared" si="5"/>
        <v>Изходящи повиквания от чужди абонати в роуминг в мрежата на предприятието (Roaming Calls Outbound)</v>
      </c>
      <c r="E127" s="256" t="str">
        <f t="shared" si="5"/>
        <v>минути (Minutes)</v>
      </c>
      <c r="F127" s="245"/>
      <c r="G127" s="478">
        <f>'9. Service costing'!BK126</f>
        <v>6.3847155193671084E-3</v>
      </c>
      <c r="H127" s="245"/>
      <c r="I127" s="478">
        <f>'9. Service costing'!BK373</f>
        <v>6.9623898305348417E-3</v>
      </c>
      <c r="J127" s="479">
        <f>('10. Mark-ups'!$H$17)*I127</f>
        <v>1.447791926504564E-4</v>
      </c>
      <c r="K127" s="479">
        <f>I127*('10. Mark-ups'!$H$18)</f>
        <v>3.4811949152674208E-4</v>
      </c>
      <c r="L127" s="480">
        <f t="shared" si="6"/>
        <v>7.4552885147120404E-3</v>
      </c>
      <c r="M127" s="265"/>
      <c r="N127" s="480">
        <f>IF($I127="","",I127*'C. Masterfiles'!$E$161)</f>
        <v>1.3617250902254959E-2</v>
      </c>
      <c r="O127" s="480">
        <f>IF($I127="","",J127*'C. Masterfiles'!$E$161)</f>
        <v>2.8316348836154214E-4</v>
      </c>
      <c r="P127" s="480">
        <f>IF($I127="","",K127*'C. Masterfiles'!$E$161)</f>
        <v>6.8086254511274798E-4</v>
      </c>
      <c r="Q127" s="480">
        <f>IF($I127="","",L127*'C. Masterfiles'!$E$161)</f>
        <v>1.458127693572925E-2</v>
      </c>
    </row>
    <row r="128" spans="3:17">
      <c r="C128" s="256" t="str">
        <f t="shared" si="5"/>
        <v>S09</v>
      </c>
      <c r="D128" s="256" t="str">
        <f t="shared" si="5"/>
        <v>Входящи повиквания от чужди абонати в роуминг в мрежата на предприятието (Roaming Calls Inbound)</v>
      </c>
      <c r="E128" s="256" t="str">
        <f t="shared" si="5"/>
        <v>минути (Minutes)</v>
      </c>
      <c r="F128" s="245"/>
      <c r="G128" s="478">
        <f>'9. Service costing'!BK127</f>
        <v>7.0035374666878826E-3</v>
      </c>
      <c r="H128" s="245"/>
      <c r="I128" s="478">
        <f>'9. Service costing'!BK374</f>
        <v>7.6372013581383442E-3</v>
      </c>
      <c r="J128" s="479">
        <f>('10. Mark-ups'!$H$17)*I128</f>
        <v>1.5881153937846935E-4</v>
      </c>
      <c r="K128" s="479">
        <f>I128*('10. Mark-ups'!$H$18)</f>
        <v>3.8186006790691721E-4</v>
      </c>
      <c r="L128" s="480">
        <f t="shared" si="6"/>
        <v>8.1778729654237298E-3</v>
      </c>
      <c r="M128" s="265"/>
      <c r="N128" s="480">
        <f>IF($I128="","",I128*'C. Masterfiles'!$E$161)</f>
        <v>1.4937067532287717E-2</v>
      </c>
      <c r="O128" s="480">
        <f>IF($I128="","",J128*'C. Masterfiles'!$E$161)</f>
        <v>3.106083730625917E-4</v>
      </c>
      <c r="P128" s="480">
        <f>IF($I128="","",K128*'C. Masterfiles'!$E$161)</f>
        <v>7.4685337661438585E-4</v>
      </c>
      <c r="Q128" s="480">
        <f>IF($I128="","",L128*'C. Masterfiles'!$E$161)</f>
        <v>1.5994529281964692E-2</v>
      </c>
    </row>
    <row r="129" spans="3:17">
      <c r="C129" s="256" t="str">
        <f t="shared" si="5"/>
        <v>S10</v>
      </c>
      <c r="D129" s="256" t="str">
        <f t="shared" si="5"/>
        <v>Гласова поща (Voice mail)</v>
      </c>
      <c r="E129" s="256" t="str">
        <f t="shared" si="5"/>
        <v>минути (Minutes)</v>
      </c>
      <c r="F129" s="245"/>
      <c r="G129" s="478">
        <f>'9. Service costing'!BK128</f>
        <v>2.0778658684292371E-2</v>
      </c>
      <c r="H129" s="245"/>
      <c r="I129" s="478">
        <f>'9. Service costing'!BK375</f>
        <v>2.2567067529853262E-2</v>
      </c>
      <c r="J129" s="479">
        <f>('10. Mark-ups'!$H$17)*I129</f>
        <v>4.6927016397895366E-4</v>
      </c>
      <c r="K129" s="479">
        <f>I129*('10. Mark-ups'!$H$18)</f>
        <v>1.1283533764926631E-3</v>
      </c>
      <c r="L129" s="480">
        <f t="shared" si="6"/>
        <v>2.4164691070324876E-2</v>
      </c>
      <c r="M129" s="265"/>
      <c r="N129" s="480">
        <f>IF($I129="","",I129*'C. Masterfiles'!$E$161)</f>
        <v>4.4137347686912902E-2</v>
      </c>
      <c r="O129" s="480">
        <f>IF($I129="","",J129*'C. Masterfiles'!$E$161)</f>
        <v>9.1781266481495694E-4</v>
      </c>
      <c r="P129" s="480">
        <f>IF($I129="","",K129*'C. Masterfiles'!$E$161)</f>
        <v>2.2068673843456451E-3</v>
      </c>
      <c r="Q129" s="480">
        <f>IF($I129="","",L129*'C. Masterfiles'!$E$161)</f>
        <v>4.7262027736073499E-2</v>
      </c>
    </row>
    <row r="130" spans="3:17">
      <c r="C130" s="256" t="str">
        <f t="shared" si="5"/>
        <v>S11</v>
      </c>
      <c r="D130" s="256" t="str">
        <f t="shared" si="5"/>
        <v>Повиквания към центъра за обслужване на клиенти (Help desk call)</v>
      </c>
      <c r="E130" s="256" t="str">
        <f t="shared" si="5"/>
        <v>минути (Minutes)</v>
      </c>
      <c r="F130" s="245"/>
      <c r="G130" s="478">
        <f>'9. Service costing'!BK129</f>
        <v>5.7342468509537677E-3</v>
      </c>
      <c r="H130" s="245"/>
      <c r="I130" s="478">
        <f>'9. Service costing'!BK376</f>
        <v>6.2583809652540711E-3</v>
      </c>
      <c r="J130" s="479">
        <f>('10. Mark-ups'!$H$17)*I130</f>
        <v>1.3013970281794236E-4</v>
      </c>
      <c r="K130" s="479">
        <f>I130*('10. Mark-ups'!$H$18)</f>
        <v>3.1291904826270356E-4</v>
      </c>
      <c r="L130" s="480">
        <f t="shared" si="6"/>
        <v>6.7014397163347172E-3</v>
      </c>
      <c r="M130" s="265"/>
      <c r="N130" s="480">
        <f>IF($I130="","",I130*'C. Masterfiles'!$E$161)</f>
        <v>1.224032924327287E-2</v>
      </c>
      <c r="O130" s="480">
        <f>IF($I130="","",J130*'C. Masterfiles'!$E$161)</f>
        <v>2.5453113496241619E-4</v>
      </c>
      <c r="P130" s="480">
        <f>IF($I130="","",K130*'C. Masterfiles'!$E$161)</f>
        <v>6.1201646216364346E-4</v>
      </c>
      <c r="Q130" s="480">
        <f>IF($I130="","",L130*'C. Masterfiles'!$E$161)</f>
        <v>1.3106876840398929E-2</v>
      </c>
    </row>
    <row r="131" spans="3:17">
      <c r="C131" s="256" t="str">
        <f t="shared" si="5"/>
        <v>S12</v>
      </c>
      <c r="D131" s="256" t="str">
        <f t="shared" si="5"/>
        <v>Видеоразговори (Video call)</v>
      </c>
      <c r="E131" s="256" t="str">
        <f t="shared" si="5"/>
        <v>минути (Minutes)</v>
      </c>
      <c r="F131" s="245"/>
      <c r="G131" s="478">
        <f>'9. Service costing'!BK130</f>
        <v>0.20846224365672605</v>
      </c>
      <c r="H131" s="245"/>
      <c r="I131" s="478">
        <f>'9. Service costing'!BK377</f>
        <v>0.22738383038647389</v>
      </c>
      <c r="J131" s="479">
        <f>('10. Mark-ups'!$H$17)*I131</f>
        <v>4.72832578847328E-3</v>
      </c>
      <c r="K131" s="479">
        <f>I131*('10. Mark-ups'!$H$18)</f>
        <v>1.1369191519323696E-2</v>
      </c>
      <c r="L131" s="480">
        <f t="shared" si="6"/>
        <v>0.24348134769427088</v>
      </c>
      <c r="M131" s="265"/>
      <c r="N131" s="480">
        <f>IF($I131="","",I131*'C. Masterfiles'!$E$161)</f>
        <v>0.44472411698477721</v>
      </c>
      <c r="O131" s="480">
        <f>IF($I131="","",J131*'C. Masterfiles'!$E$161)</f>
        <v>9.2478014268696958E-3</v>
      </c>
      <c r="P131" s="480">
        <f>IF($I131="","",K131*'C. Masterfiles'!$E$161)</f>
        <v>2.2236205849238865E-2</v>
      </c>
      <c r="Q131" s="480">
        <f>IF($I131="","",L131*'C. Masterfiles'!$E$161)</f>
        <v>0.47620812426088582</v>
      </c>
    </row>
    <row r="132" spans="3:17">
      <c r="C132" s="256" t="str">
        <f t="shared" si="5"/>
        <v>S13</v>
      </c>
      <c r="D132" s="256" t="str">
        <f t="shared" si="5"/>
        <v>MMS в мрежата (MMS on net)</v>
      </c>
      <c r="E132" s="256" t="str">
        <f t="shared" si="5"/>
        <v>брой съобщения (Number of messages)</v>
      </c>
      <c r="F132" s="245"/>
      <c r="G132" s="478">
        <f>'9. Service costing'!BK131</f>
        <v>8.0299202923853258E-2</v>
      </c>
      <c r="H132" s="245"/>
      <c r="I132" s="478">
        <f>'9. Service costing'!BK378</f>
        <v>8.6201620879697294E-2</v>
      </c>
      <c r="J132" s="479">
        <f>('10. Mark-ups'!$H$17)*I132</f>
        <v>1.7925168483656402E-3</v>
      </c>
      <c r="K132" s="479">
        <f>I132*('10. Mark-ups'!$H$18)</f>
        <v>4.3100810439848647E-3</v>
      </c>
      <c r="L132" s="480">
        <f t="shared" si="6"/>
        <v>9.2304218772047794E-2</v>
      </c>
      <c r="M132" s="265"/>
      <c r="N132" s="480">
        <f>IF($I132="","",I132*'C. Masterfiles'!$E$161)</f>
        <v>0.16859571616513835</v>
      </c>
      <c r="O132" s="480">
        <f>IF($I132="","",J132*'C. Masterfiles'!$E$161)</f>
        <v>3.50585822753897E-3</v>
      </c>
      <c r="P132" s="480">
        <f>IF($I132="","",K132*'C. Masterfiles'!$E$161)</f>
        <v>8.4297858082569184E-3</v>
      </c>
      <c r="Q132" s="480">
        <f>IF($I132="","",L132*'C. Masterfiles'!$E$161)</f>
        <v>0.18053136020093424</v>
      </c>
    </row>
    <row r="133" spans="3:17">
      <c r="C133" s="256" t="str">
        <f t="shared" si="5"/>
        <v>S14</v>
      </c>
      <c r="D133" s="256" t="str">
        <f t="shared" si="5"/>
        <v>Изходящи MMS към други мрежи (MMS outgoing to other network)</v>
      </c>
      <c r="E133" s="256" t="str">
        <f t="shared" si="5"/>
        <v>брой съобщения (Number of messages)</v>
      </c>
      <c r="F133" s="245"/>
      <c r="G133" s="478">
        <f>'9. Service costing'!BK132</f>
        <v>7.7548070350762097E-2</v>
      </c>
      <c r="H133" s="245"/>
      <c r="I133" s="478">
        <f>'9. Service costing'!BK379</f>
        <v>8.3194101955891109E-2</v>
      </c>
      <c r="J133" s="479">
        <f>('10. Mark-ups'!$H$17)*I133</f>
        <v>1.7299770922951044E-3</v>
      </c>
      <c r="K133" s="479">
        <f>I133*('10. Mark-ups'!$H$18)</f>
        <v>4.159705097794556E-3</v>
      </c>
      <c r="L133" s="480">
        <f t="shared" si="6"/>
        <v>8.9083784145980768E-2</v>
      </c>
      <c r="M133" s="265"/>
      <c r="N133" s="480">
        <f>IF($I133="","",I133*'C. Masterfiles'!$E$161)</f>
        <v>0.16271352042839049</v>
      </c>
      <c r="O133" s="480">
        <f>IF($I133="","",J133*'C. Masterfiles'!$E$161)</f>
        <v>3.383541096423534E-3</v>
      </c>
      <c r="P133" s="480">
        <f>IF($I133="","",K133*'C. Masterfiles'!$E$161)</f>
        <v>8.1356760214195255E-3</v>
      </c>
      <c r="Q133" s="480">
        <f>IF($I133="","",L133*'C. Masterfiles'!$E$161)</f>
        <v>0.17423273754623356</v>
      </c>
    </row>
    <row r="134" spans="3:17">
      <c r="C134" s="256" t="str">
        <f t="shared" si="5"/>
        <v>S15</v>
      </c>
      <c r="D134" s="256" t="str">
        <f t="shared" si="5"/>
        <v>Входящи MMS от други мрежи (MMS incoming from other network)</v>
      </c>
      <c r="E134" s="256" t="str">
        <f t="shared" si="5"/>
        <v>брой съобщения (Number of messages)</v>
      </c>
      <c r="F134" s="245"/>
      <c r="G134" s="478">
        <f>'9. Service costing'!BK133</f>
        <v>7.7637940380166623E-2</v>
      </c>
      <c r="H134" s="245"/>
      <c r="I134" s="478">
        <f>'9. Service costing'!BK380</f>
        <v>8.329044775277869E-2</v>
      </c>
      <c r="J134" s="479">
        <f>('10. Mark-ups'!$H$17)*I134</f>
        <v>1.731980551887021E-3</v>
      </c>
      <c r="K134" s="479">
        <f>I134*('10. Mark-ups'!$H$18)</f>
        <v>4.1645223876389343E-3</v>
      </c>
      <c r="L134" s="480">
        <f t="shared" si="6"/>
        <v>8.9186950692304645E-2</v>
      </c>
      <c r="M134" s="265"/>
      <c r="N134" s="480">
        <f>IF($I134="","",I134*'C. Masterfiles'!$E$161)</f>
        <v>0.16290195642831715</v>
      </c>
      <c r="O134" s="480">
        <f>IF($I134="","",J134*'C. Masterfiles'!$E$161)</f>
        <v>3.3874595227971925E-3</v>
      </c>
      <c r="P134" s="480">
        <f>IF($I134="","",K134*'C. Masterfiles'!$E$161)</f>
        <v>8.1450978214158559E-3</v>
      </c>
      <c r="Q134" s="480">
        <f>IF($I134="","",L134*'C. Masterfiles'!$E$161)</f>
        <v>0.17443451377253019</v>
      </c>
    </row>
    <row r="135" spans="3:17">
      <c r="C135" s="256" t="str">
        <f t="shared" si="5"/>
        <v>S16</v>
      </c>
      <c r="D135" s="256" t="str">
        <f t="shared" si="5"/>
        <v>SMS в мрежата (SMS on net)</v>
      </c>
      <c r="E135" s="256" t="str">
        <f t="shared" si="5"/>
        <v>брой съобщения (Number of messages)</v>
      </c>
      <c r="F135" s="245"/>
      <c r="G135" s="478">
        <f>'9. Service costing'!BK134</f>
        <v>8.0346119537026857E-4</v>
      </c>
      <c r="H135" s="245"/>
      <c r="I135" s="478">
        <f>'9. Service costing'!BK381</f>
        <v>8.6156598119768734E-4</v>
      </c>
      <c r="J135" s="479">
        <f>('10. Mark-ups'!$H$17)*I135</f>
        <v>1.7915806240242849E-5</v>
      </c>
      <c r="K135" s="479">
        <f>I135*('10. Mark-ups'!$H$18)</f>
        <v>4.307829905988437E-5</v>
      </c>
      <c r="L135" s="480">
        <f t="shared" si="6"/>
        <v>9.2256008649781456E-4</v>
      </c>
      <c r="M135" s="265"/>
      <c r="N135" s="480">
        <f>IF($I135="","",I135*'C. Masterfiles'!$E$161)</f>
        <v>1.6850765930058729E-3</v>
      </c>
      <c r="O135" s="480">
        <f>IF($I135="","",J135*'C. Masterfiles'!$E$161)</f>
        <v>3.5040271318854174E-5</v>
      </c>
      <c r="P135" s="480">
        <f>IF($I135="","",K135*'C. Masterfiles'!$E$161)</f>
        <v>8.425382965029365E-5</v>
      </c>
      <c r="Q135" s="480">
        <f>IF($I135="","",L135*'C. Masterfiles'!$E$161)</f>
        <v>1.8043706939750207E-3</v>
      </c>
    </row>
    <row r="136" spans="3:17">
      <c r="C136" s="256" t="str">
        <f t="shared" si="5"/>
        <v>S17</v>
      </c>
      <c r="D136" s="256" t="str">
        <f t="shared" si="5"/>
        <v>Изходящи SMS към други мрежи (SMS outgoing to other network)</v>
      </c>
      <c r="E136" s="256" t="str">
        <f t="shared" si="5"/>
        <v>брой съобщения (Number of messages)</v>
      </c>
      <c r="F136" s="245"/>
      <c r="G136" s="478">
        <f>'9. Service costing'!BK135</f>
        <v>7.9849909786607748E-4</v>
      </c>
      <c r="H136" s="245"/>
      <c r="I136" s="478">
        <f>'9. Service costing'!BK382</f>
        <v>8.5614145084549867E-4</v>
      </c>
      <c r="J136" s="479">
        <f>('10. Mark-ups'!$H$17)*I136</f>
        <v>1.7803006017328954E-5</v>
      </c>
      <c r="K136" s="479">
        <f>I136*('10. Mark-ups'!$H$18)</f>
        <v>4.2807072542274934E-5</v>
      </c>
      <c r="L136" s="480">
        <f t="shared" si="6"/>
        <v>9.1675152940510259E-4</v>
      </c>
      <c r="M136" s="265"/>
      <c r="N136" s="480">
        <f>IF($I136="","",I136*'C. Masterfiles'!$E$161)</f>
        <v>1.6744671338071516E-3</v>
      </c>
      <c r="O136" s="480">
        <f>IF($I136="","",J136*'C. Masterfiles'!$E$161)</f>
        <v>3.4819653258872486E-5</v>
      </c>
      <c r="P136" s="480">
        <f>IF($I136="","",K136*'C. Masterfiles'!$E$161)</f>
        <v>8.3723356690357587E-5</v>
      </c>
      <c r="Q136" s="480">
        <f>IF($I136="","",L136*'C. Masterfiles'!$E$161)</f>
        <v>1.7930101437563818E-3</v>
      </c>
    </row>
    <row r="137" spans="3:17">
      <c r="C137" s="256" t="str">
        <f t="shared" si="5"/>
        <v>S18</v>
      </c>
      <c r="D137" s="256" t="str">
        <f t="shared" si="5"/>
        <v>Входящи SMS от други мрежи (SMS incoming from other network)</v>
      </c>
      <c r="E137" s="256" t="str">
        <f t="shared" si="5"/>
        <v>брой съобщения (Number of messages)</v>
      </c>
      <c r="F137" s="245"/>
      <c r="G137" s="478">
        <f>'9. Service costing'!BK136</f>
        <v>7.9866119250774303E-4</v>
      </c>
      <c r="H137" s="245"/>
      <c r="I137" s="478">
        <f>'9. Service costing'!BK383</f>
        <v>8.5631522554576269E-4</v>
      </c>
      <c r="J137" s="479">
        <f>('10. Mark-ups'!$H$17)*I137</f>
        <v>1.7806619569775694E-5</v>
      </c>
      <c r="K137" s="479">
        <f>I137*('10. Mark-ups'!$H$18)</f>
        <v>4.2815761277288139E-5</v>
      </c>
      <c r="L137" s="480">
        <f t="shared" si="6"/>
        <v>9.1693760639282652E-4</v>
      </c>
      <c r="M137" s="265"/>
      <c r="N137" s="480">
        <f>IF($I137="","",I137*'C. Masterfiles'!$E$161)</f>
        <v>1.674807007579169E-3</v>
      </c>
      <c r="O137" s="480">
        <f>IF($I137="","",J137*'C. Masterfiles'!$E$161)</f>
        <v>3.4826720753154393E-5</v>
      </c>
      <c r="P137" s="480">
        <f>IF($I137="","",K137*'C. Masterfiles'!$E$161)</f>
        <v>8.3740350378958453E-5</v>
      </c>
      <c r="Q137" s="480">
        <f>IF($I137="","",L137*'C. Masterfiles'!$E$161)</f>
        <v>1.7933740787112818E-3</v>
      </c>
    </row>
    <row r="138" spans="3:17">
      <c r="C138" s="256" t="str">
        <f t="shared" si="5"/>
        <v>S19</v>
      </c>
      <c r="D138" s="256" t="str">
        <f t="shared" si="5"/>
        <v>Пренос на данни (Data services)</v>
      </c>
      <c r="E138" s="256" t="str">
        <f t="shared" si="5"/>
        <v>MB (MB)</v>
      </c>
      <c r="F138" s="245"/>
      <c r="G138" s="478">
        <f>'9. Service costing'!BK137</f>
        <v>3.7304606872619515E-3</v>
      </c>
      <c r="H138" s="245"/>
      <c r="I138" s="478">
        <f>'9. Service costing'!BK384</f>
        <v>3.9992666081626526E-3</v>
      </c>
      <c r="J138" s="479">
        <f>('10. Mark-ups'!$H$17)*I138</f>
        <v>8.316262157346612E-5</v>
      </c>
      <c r="K138" s="479">
        <f>I138*('10. Mark-ups'!$H$18)</f>
        <v>1.9996333040813265E-4</v>
      </c>
      <c r="L138" s="480">
        <f t="shared" si="6"/>
        <v>4.2823925601442507E-3</v>
      </c>
      <c r="M138" s="265"/>
      <c r="N138" s="480">
        <f>IF($I138="","",I138*'C. Masterfiles'!$E$161)</f>
        <v>7.8218856102427615E-3</v>
      </c>
      <c r="O138" s="480">
        <f>IF($I138="","",J138*'C. Masterfiles'!$E$161)</f>
        <v>1.6265195015203223E-4</v>
      </c>
      <c r="P138" s="480">
        <f>IF($I138="","",K138*'C. Masterfiles'!$E$161)</f>
        <v>3.9109428051213807E-4</v>
      </c>
      <c r="Q138" s="480">
        <f>IF($I138="","",L138*'C. Masterfiles'!$E$161)</f>
        <v>8.3756318409069306E-3</v>
      </c>
    </row>
    <row r="139" spans="3:17">
      <c r="C139" s="256" t="str">
        <f t="shared" si="5"/>
        <v>S20</v>
      </c>
      <c r="D139" s="256" t="str">
        <f t="shared" si="5"/>
        <v>Subscribers</v>
      </c>
      <c r="E139" s="256" t="str">
        <f t="shared" si="5"/>
        <v>Subscriber</v>
      </c>
      <c r="F139" s="245"/>
      <c r="G139" s="478" t="str">
        <f>'9. Service costing'!BK138</f>
        <v/>
      </c>
      <c r="H139" s="245"/>
      <c r="I139" s="478" t="str">
        <f>'9. Service costing'!BK385</f>
        <v/>
      </c>
      <c r="J139" s="479" t="e">
        <f>('10. Mark-ups'!$H$17)*I139</f>
        <v>#VALUE!</v>
      </c>
      <c r="K139" s="479" t="e">
        <f>I139*('10. Mark-ups'!$H$18)</f>
        <v>#VALUE!</v>
      </c>
      <c r="L139" s="480" t="str">
        <f t="shared" si="6"/>
        <v/>
      </c>
      <c r="M139" s="265"/>
      <c r="N139" s="480" t="str">
        <f>IF($I139="","",I139*'C. Masterfiles'!$E$161)</f>
        <v/>
      </c>
      <c r="O139" s="480" t="str">
        <f>IF($I139="","",J139*'C. Masterfiles'!$E$161)</f>
        <v/>
      </c>
      <c r="P139" s="480" t="str">
        <f>IF($I139="","",K139*'C. Masterfiles'!$E$161)</f>
        <v/>
      </c>
      <c r="Q139" s="480" t="str">
        <f>IF($I139="","",L139*'C. Masterfiles'!$E$161)</f>
        <v/>
      </c>
    </row>
    <row r="140" spans="3:17">
      <c r="C140" s="256" t="str">
        <f t="shared" si="5"/>
        <v>S21</v>
      </c>
      <c r="D140" s="256" t="str">
        <f t="shared" si="5"/>
        <v>OTHER: complete as required</v>
      </c>
      <c r="E140" s="256" t="str">
        <f t="shared" si="5"/>
        <v>OTHER: complete as required</v>
      </c>
      <c r="F140" s="245"/>
      <c r="G140" s="478" t="str">
        <f>'9. Service costing'!BK139</f>
        <v/>
      </c>
      <c r="H140" s="245"/>
      <c r="I140" s="478" t="str">
        <f>'9. Service costing'!BK386</f>
        <v/>
      </c>
      <c r="J140" s="479" t="e">
        <f>('10. Mark-ups'!$H$17)*I140</f>
        <v>#VALUE!</v>
      </c>
      <c r="K140" s="479" t="e">
        <f>I140*('10. Mark-ups'!$H$18)</f>
        <v>#VALUE!</v>
      </c>
      <c r="L140" s="480" t="str">
        <f t="shared" si="6"/>
        <v/>
      </c>
      <c r="M140" s="265"/>
      <c r="N140" s="480" t="str">
        <f>IF($I140="","",I140*'C. Masterfiles'!$E$161)</f>
        <v/>
      </c>
      <c r="O140" s="480" t="str">
        <f>IF($I140="","",J140*'C. Masterfiles'!$E$161)</f>
        <v/>
      </c>
      <c r="P140" s="480" t="str">
        <f>IF($I140="","",K140*'C. Masterfiles'!$E$161)</f>
        <v/>
      </c>
      <c r="Q140" s="480" t="str">
        <f>IF($I140="","",L140*'C. Masterfiles'!$E$161)</f>
        <v/>
      </c>
    </row>
    <row r="141" spans="3:17">
      <c r="C141" s="256" t="str">
        <f t="shared" si="5"/>
        <v>S22</v>
      </c>
      <c r="D141" s="256" t="str">
        <f t="shared" si="5"/>
        <v>OTHER: complete as required</v>
      </c>
      <c r="E141" s="256" t="str">
        <f t="shared" si="5"/>
        <v>OTHER: complete as required</v>
      </c>
      <c r="G141" s="478" t="str">
        <f>'9. Service costing'!BK140</f>
        <v/>
      </c>
      <c r="H141" s="223"/>
      <c r="I141" s="478" t="str">
        <f>'9. Service costing'!BK387</f>
        <v/>
      </c>
      <c r="J141" s="479" t="e">
        <f>('10. Mark-ups'!$H$17)*I141</f>
        <v>#VALUE!</v>
      </c>
      <c r="K141" s="479" t="e">
        <f>I141*('10. Mark-ups'!$H$18)</f>
        <v>#VALUE!</v>
      </c>
      <c r="L141" s="480" t="str">
        <f t="shared" si="6"/>
        <v/>
      </c>
      <c r="M141" s="223"/>
      <c r="N141" s="480" t="str">
        <f>IF($I141="","",I141*'C. Masterfiles'!$E$161)</f>
        <v/>
      </c>
      <c r="O141" s="480" t="str">
        <f>IF($I141="","",J141*'C. Masterfiles'!$E$161)</f>
        <v/>
      </c>
      <c r="P141" s="480" t="str">
        <f>IF($I141="","",K141*'C. Masterfiles'!$E$161)</f>
        <v/>
      </c>
      <c r="Q141" s="480" t="str">
        <f>IF($I141="","",L141*'C. Masterfiles'!$E$161)</f>
        <v/>
      </c>
    </row>
    <row r="142" spans="3:17">
      <c r="C142" s="256" t="str">
        <f t="shared" si="5"/>
        <v>S23</v>
      </c>
      <c r="D142" s="256" t="str">
        <f t="shared" si="5"/>
        <v>OTHER: complete as required</v>
      </c>
      <c r="E142" s="256" t="str">
        <f t="shared" si="5"/>
        <v>OTHER: complete as required</v>
      </c>
      <c r="G142" s="478" t="str">
        <f>'9. Service costing'!BK141</f>
        <v/>
      </c>
      <c r="H142" s="223"/>
      <c r="I142" s="478" t="str">
        <f>'9. Service costing'!BK388</f>
        <v/>
      </c>
      <c r="J142" s="479" t="e">
        <f>('10. Mark-ups'!$H$17)*I142</f>
        <v>#VALUE!</v>
      </c>
      <c r="K142" s="479" t="e">
        <f>I142*('10. Mark-ups'!$H$18)</f>
        <v>#VALUE!</v>
      </c>
      <c r="L142" s="480" t="str">
        <f t="shared" si="6"/>
        <v/>
      </c>
      <c r="M142" s="223"/>
      <c r="N142" s="480" t="str">
        <f>IF($I142="","",I142*'C. Masterfiles'!$E$161)</f>
        <v/>
      </c>
      <c r="O142" s="480" t="str">
        <f>IF($I142="","",J142*'C. Masterfiles'!$E$161)</f>
        <v/>
      </c>
      <c r="P142" s="480" t="str">
        <f>IF($I142="","",K142*'C. Masterfiles'!$E$161)</f>
        <v/>
      </c>
      <c r="Q142" s="480" t="str">
        <f>IF($I142="","",L142*'C. Masterfiles'!$E$161)</f>
        <v/>
      </c>
    </row>
    <row r="143" spans="3:17">
      <c r="C143" s="256" t="str">
        <f t="shared" si="5"/>
        <v>S24</v>
      </c>
      <c r="D143" s="256" t="str">
        <f t="shared" si="5"/>
        <v>OTHER: complete as required</v>
      </c>
      <c r="E143" s="256" t="str">
        <f t="shared" si="5"/>
        <v>OTHER: complete as required</v>
      </c>
      <c r="G143" s="478" t="str">
        <f>'9. Service costing'!BK142</f>
        <v/>
      </c>
      <c r="H143" s="223"/>
      <c r="I143" s="478" t="str">
        <f>'9. Service costing'!BK389</f>
        <v/>
      </c>
      <c r="J143" s="479" t="e">
        <f>('10. Mark-ups'!$H$17)*I143</f>
        <v>#VALUE!</v>
      </c>
      <c r="K143" s="479" t="e">
        <f>I143*('10. Mark-ups'!$H$18)</f>
        <v>#VALUE!</v>
      </c>
      <c r="L143" s="480" t="str">
        <f t="shared" si="6"/>
        <v/>
      </c>
      <c r="M143" s="223"/>
      <c r="N143" s="480" t="str">
        <f>IF($I143="","",I143*'C. Masterfiles'!$E$161)</f>
        <v/>
      </c>
      <c r="O143" s="480" t="str">
        <f>IF($I143="","",J143*'C. Masterfiles'!$E$161)</f>
        <v/>
      </c>
      <c r="P143" s="480" t="str">
        <f>IF($I143="","",K143*'C. Masterfiles'!$E$161)</f>
        <v/>
      </c>
      <c r="Q143" s="480" t="str">
        <f>IF($I143="","",L143*'C. Masterfiles'!$E$161)</f>
        <v/>
      </c>
    </row>
    <row r="144" spans="3:17">
      <c r="C144" s="256" t="str">
        <f t="shared" si="5"/>
        <v>S25</v>
      </c>
      <c r="D144" s="256" t="str">
        <f t="shared" si="5"/>
        <v>OTHER: complete as required</v>
      </c>
      <c r="E144" s="256" t="str">
        <f t="shared" si="5"/>
        <v>OTHER: complete as required</v>
      </c>
      <c r="G144" s="478" t="str">
        <f>'9. Service costing'!BK143</f>
        <v/>
      </c>
      <c r="H144" s="223"/>
      <c r="I144" s="478" t="str">
        <f>'9. Service costing'!BK390</f>
        <v/>
      </c>
      <c r="J144" s="479" t="e">
        <f>('10. Mark-ups'!$H$17)*I144</f>
        <v>#VALUE!</v>
      </c>
      <c r="K144" s="479" t="e">
        <f>I144*('10. Mark-ups'!$H$18)</f>
        <v>#VALUE!</v>
      </c>
      <c r="L144" s="480" t="str">
        <f t="shared" si="6"/>
        <v/>
      </c>
      <c r="M144" s="223"/>
      <c r="N144" s="480" t="str">
        <f>IF($I144="","",I144*'C. Masterfiles'!$E$161)</f>
        <v/>
      </c>
      <c r="O144" s="480" t="str">
        <f>IF($I144="","",J144*'C. Masterfiles'!$E$161)</f>
        <v/>
      </c>
      <c r="P144" s="480" t="str">
        <f>IF($I144="","",K144*'C. Masterfiles'!$E$161)</f>
        <v/>
      </c>
      <c r="Q144" s="480" t="str">
        <f>IF($I144="","",L144*'C. Masterfiles'!$E$161)</f>
        <v/>
      </c>
    </row>
    <row r="145" spans="3:17">
      <c r="C145" s="256" t="str">
        <f t="shared" si="5"/>
        <v>S26</v>
      </c>
      <c r="D145" s="256" t="str">
        <f t="shared" si="5"/>
        <v>OTHER: complete as required</v>
      </c>
      <c r="E145" s="256" t="str">
        <f t="shared" si="5"/>
        <v>OTHER: complete as required</v>
      </c>
      <c r="G145" s="478" t="str">
        <f>'9. Service costing'!BK144</f>
        <v/>
      </c>
      <c r="H145" s="223"/>
      <c r="I145" s="478" t="str">
        <f>'9. Service costing'!BK391</f>
        <v/>
      </c>
      <c r="J145" s="479" t="e">
        <f>('10. Mark-ups'!$H$17)*I145</f>
        <v>#VALUE!</v>
      </c>
      <c r="K145" s="479" t="e">
        <f>I145*('10. Mark-ups'!$H$18)</f>
        <v>#VALUE!</v>
      </c>
      <c r="L145" s="480" t="str">
        <f t="shared" si="6"/>
        <v/>
      </c>
      <c r="M145" s="223"/>
      <c r="N145" s="480" t="str">
        <f>IF($I145="","",I145*'C. Masterfiles'!$E$161)</f>
        <v/>
      </c>
      <c r="O145" s="480" t="str">
        <f>IF($I145="","",J145*'C. Masterfiles'!$E$161)</f>
        <v/>
      </c>
      <c r="P145" s="480" t="str">
        <f>IF($I145="","",K145*'C. Masterfiles'!$E$161)</f>
        <v/>
      </c>
      <c r="Q145" s="480" t="str">
        <f>IF($I145="","",L145*'C. Masterfiles'!$E$161)</f>
        <v/>
      </c>
    </row>
    <row r="146" spans="3:17">
      <c r="C146" s="256" t="str">
        <f t="shared" si="5"/>
        <v>S27</v>
      </c>
      <c r="D146" s="256" t="str">
        <f t="shared" si="5"/>
        <v>OTHER: complete as required</v>
      </c>
      <c r="E146" s="256" t="str">
        <f t="shared" si="5"/>
        <v>OTHER: complete as required</v>
      </c>
      <c r="G146" s="478" t="str">
        <f>'9. Service costing'!BK145</f>
        <v/>
      </c>
      <c r="H146" s="223"/>
      <c r="I146" s="478" t="str">
        <f>'9. Service costing'!BK392</f>
        <v/>
      </c>
      <c r="J146" s="479" t="e">
        <f>('10. Mark-ups'!$H$17)*I146</f>
        <v>#VALUE!</v>
      </c>
      <c r="K146" s="479" t="e">
        <f>I146*('10. Mark-ups'!$H$18)</f>
        <v>#VALUE!</v>
      </c>
      <c r="L146" s="480" t="str">
        <f t="shared" si="6"/>
        <v/>
      </c>
      <c r="M146" s="223"/>
      <c r="N146" s="480" t="str">
        <f>IF($I146="","",I146*'C. Masterfiles'!$E$161)</f>
        <v/>
      </c>
      <c r="O146" s="480" t="str">
        <f>IF($I146="","",J146*'C. Masterfiles'!$E$161)</f>
        <v/>
      </c>
      <c r="P146" s="480" t="str">
        <f>IF($I146="","",K146*'C. Masterfiles'!$E$161)</f>
        <v/>
      </c>
      <c r="Q146" s="480" t="str">
        <f>IF($I146="","",L146*'C. Masterfiles'!$E$161)</f>
        <v/>
      </c>
    </row>
    <row r="147" spans="3:17">
      <c r="C147" s="256" t="str">
        <f t="shared" si="5"/>
        <v>S28</v>
      </c>
      <c r="D147" s="256" t="str">
        <f t="shared" si="5"/>
        <v>OTHER: complete as required</v>
      </c>
      <c r="E147" s="256" t="str">
        <f t="shared" si="5"/>
        <v>OTHER: complete as required</v>
      </c>
      <c r="G147" s="478" t="str">
        <f>'9. Service costing'!BK146</f>
        <v/>
      </c>
      <c r="H147" s="223"/>
      <c r="I147" s="478" t="str">
        <f>'9. Service costing'!BK393</f>
        <v/>
      </c>
      <c r="J147" s="479" t="e">
        <f>('10. Mark-ups'!$H$17)*I147</f>
        <v>#VALUE!</v>
      </c>
      <c r="K147" s="479" t="e">
        <f>I147*('10. Mark-ups'!$H$18)</f>
        <v>#VALUE!</v>
      </c>
      <c r="L147" s="480" t="str">
        <f t="shared" si="6"/>
        <v/>
      </c>
      <c r="M147" s="223"/>
      <c r="N147" s="480" t="str">
        <f>IF($I147="","",I147*'C. Masterfiles'!$E$161)</f>
        <v/>
      </c>
      <c r="O147" s="480" t="str">
        <f>IF($I147="","",J147*'C. Masterfiles'!$E$161)</f>
        <v/>
      </c>
      <c r="P147" s="480" t="str">
        <f>IF($I147="","",K147*'C. Masterfiles'!$E$161)</f>
        <v/>
      </c>
      <c r="Q147" s="480" t="str">
        <f>IF($I147="","",L147*'C. Masterfiles'!$E$161)</f>
        <v/>
      </c>
    </row>
    <row r="148" spans="3:17">
      <c r="C148" s="256" t="str">
        <f t="shared" si="5"/>
        <v>S29</v>
      </c>
      <c r="D148" s="256" t="str">
        <f t="shared" si="5"/>
        <v>OTHER: complete as required</v>
      </c>
      <c r="E148" s="256" t="str">
        <f t="shared" si="5"/>
        <v>OTHER: complete as required</v>
      </c>
      <c r="G148" s="478" t="str">
        <f>'9. Service costing'!BK147</f>
        <v/>
      </c>
      <c r="H148" s="223"/>
      <c r="I148" s="478" t="str">
        <f>'9. Service costing'!BK394</f>
        <v/>
      </c>
      <c r="J148" s="479" t="e">
        <f>('10. Mark-ups'!$H$17)*I148</f>
        <v>#VALUE!</v>
      </c>
      <c r="K148" s="479" t="e">
        <f>I148*('10. Mark-ups'!$H$18)</f>
        <v>#VALUE!</v>
      </c>
      <c r="L148" s="480" t="str">
        <f t="shared" si="6"/>
        <v/>
      </c>
      <c r="M148" s="223"/>
      <c r="N148" s="480" t="str">
        <f>IF($I148="","",I148*'C. Masterfiles'!$E$161)</f>
        <v/>
      </c>
      <c r="O148" s="480" t="str">
        <f>IF($I148="","",J148*'C. Masterfiles'!$E$161)</f>
        <v/>
      </c>
      <c r="P148" s="480" t="str">
        <f>IF($I148="","",K148*'C. Masterfiles'!$E$161)</f>
        <v/>
      </c>
      <c r="Q148" s="480" t="str">
        <f>IF($I148="","",L148*'C. Masterfiles'!$E$161)</f>
        <v/>
      </c>
    </row>
    <row r="149" spans="3:17">
      <c r="C149" s="256" t="str">
        <f t="shared" si="5"/>
        <v>S30</v>
      </c>
      <c r="D149" s="256" t="str">
        <f t="shared" si="5"/>
        <v>OTHER: complete as required</v>
      </c>
      <c r="E149" s="256" t="str">
        <f t="shared" si="5"/>
        <v>OTHER: complete as required</v>
      </c>
      <c r="G149" s="478" t="str">
        <f>'9. Service costing'!BK148</f>
        <v/>
      </c>
      <c r="H149" s="223"/>
      <c r="I149" s="478" t="str">
        <f>'9. Service costing'!BK395</f>
        <v/>
      </c>
      <c r="J149" s="479" t="e">
        <f>('10. Mark-ups'!$H$17)*I149</f>
        <v>#VALUE!</v>
      </c>
      <c r="K149" s="479" t="e">
        <f>I149*('10. Mark-ups'!$H$18)</f>
        <v>#VALUE!</v>
      </c>
      <c r="L149" s="480" t="str">
        <f t="shared" si="6"/>
        <v/>
      </c>
      <c r="M149" s="223"/>
      <c r="N149" s="480" t="str">
        <f>IF($I149="","",I149*'C. Masterfiles'!$E$161)</f>
        <v/>
      </c>
      <c r="O149" s="480" t="str">
        <f>IF($I149="","",J149*'C. Masterfiles'!$E$161)</f>
        <v/>
      </c>
      <c r="P149" s="480" t="str">
        <f>IF($I149="","",K149*'C. Masterfiles'!$E$161)</f>
        <v/>
      </c>
      <c r="Q149" s="480" t="str">
        <f>IF($I149="","",L149*'C. Masterfiles'!$E$161)</f>
        <v/>
      </c>
    </row>
    <row r="152" spans="3:17" ht="18">
      <c r="C152" s="477">
        <f>'7. Network costs'!J181</f>
        <v>2018</v>
      </c>
      <c r="D152" s="237"/>
      <c r="E152" s="237"/>
      <c r="F152" s="232"/>
      <c r="G152" s="232"/>
      <c r="H152" s="232"/>
      <c r="I152" s="285"/>
      <c r="J152" s="285"/>
      <c r="K152" s="232"/>
      <c r="L152" s="232"/>
      <c r="M152" s="265"/>
      <c r="N152" s="265"/>
      <c r="O152" s="265"/>
      <c r="P152" s="265"/>
      <c r="Q152" s="265"/>
    </row>
    <row r="153" spans="3:17">
      <c r="C153" s="232"/>
      <c r="D153" s="232"/>
      <c r="E153" s="232"/>
      <c r="F153" s="232"/>
      <c r="G153" s="230" t="str">
        <f>G118</f>
        <v>EURO</v>
      </c>
      <c r="H153" s="232"/>
      <c r="I153" s="815" t="str">
        <f>I118</f>
        <v>Euro</v>
      </c>
      <c r="J153" s="816"/>
      <c r="K153" s="816"/>
      <c r="L153" s="817"/>
      <c r="M153" s="232"/>
      <c r="N153" s="815" t="str">
        <f>N118</f>
        <v>BGN</v>
      </c>
      <c r="O153" s="816"/>
      <c r="P153" s="816"/>
      <c r="Q153" s="817"/>
    </row>
    <row r="154" spans="3:17">
      <c r="C154" s="276" t="str">
        <f t="shared" ref="C154:E184" si="7">C119</f>
        <v>Code</v>
      </c>
      <c r="D154" s="276" t="str">
        <f t="shared" si="7"/>
        <v>Service description</v>
      </c>
      <c r="E154" s="276" t="str">
        <f t="shared" si="7"/>
        <v>Unit</v>
      </c>
      <c r="F154" s="232"/>
      <c r="G154" s="230" t="str">
        <f>G119</f>
        <v>LRIC excl. coverage</v>
      </c>
      <c r="H154" s="232"/>
      <c r="I154" s="230" t="str">
        <f>I119</f>
        <v>LRIC incl. coverage</v>
      </c>
      <c r="J154" s="230" t="str">
        <f>J119</f>
        <v>Indirect</v>
      </c>
      <c r="K154" s="230" t="str">
        <f>K119</f>
        <v>Common</v>
      </c>
      <c r="L154" s="230" t="str">
        <f>L119</f>
        <v>LRIC+</v>
      </c>
      <c r="M154" s="265"/>
      <c r="N154" s="230" t="str">
        <f>I154</f>
        <v>LRIC incl. coverage</v>
      </c>
      <c r="O154" s="230" t="str">
        <f>J154</f>
        <v>Indirect</v>
      </c>
      <c r="P154" s="230" t="str">
        <f>K154</f>
        <v>Common</v>
      </c>
      <c r="Q154" s="230" t="str">
        <f>L154</f>
        <v>LRIC+</v>
      </c>
    </row>
    <row r="155" spans="3:17">
      <c r="C155" s="256" t="str">
        <f t="shared" si="7"/>
        <v>S01</v>
      </c>
      <c r="D155" s="256" t="str">
        <f t="shared" si="7"/>
        <v>Повиквания в мрежата (On Net calls)</v>
      </c>
      <c r="E155" s="256" t="str">
        <f t="shared" si="7"/>
        <v>минути (Minutes)</v>
      </c>
      <c r="F155" s="245"/>
      <c r="G155" s="478">
        <f>'9. Service costing'!BK154</f>
        <v>1.5894925119852878E-2</v>
      </c>
      <c r="H155" s="245"/>
      <c r="I155" s="478">
        <f>'9. Service costing'!BK401</f>
        <v>1.7334265385561966E-2</v>
      </c>
      <c r="J155" s="479">
        <f>('10. Mark-ups'!$I$17)*I155</f>
        <v>3.7666344203222702E-4</v>
      </c>
      <c r="K155" s="479">
        <f>I155*('10. Mark-ups'!$I$18)</f>
        <v>8.6671326927809838E-4</v>
      </c>
      <c r="L155" s="480">
        <f t="shared" ref="L155:L184" si="8">IF(I155="","",I155+J155+K155)</f>
        <v>1.857764209687229E-2</v>
      </c>
      <c r="M155" s="265"/>
      <c r="N155" s="480">
        <f>IF($I155="","",I155*'C. Masterfiles'!$E$161)</f>
        <v>3.3902876269043661E-2</v>
      </c>
      <c r="O155" s="480">
        <f>IF($I155="","",J155*'C. Masterfiles'!$E$161)</f>
        <v>7.366896598298906E-4</v>
      </c>
      <c r="P155" s="480">
        <f>IF($I155="","",K155*'C. Masterfiles'!$E$161)</f>
        <v>1.6951438134521831E-3</v>
      </c>
      <c r="Q155" s="480">
        <f>IF($I155="","",L155*'C. Masterfiles'!$E$161)</f>
        <v>3.6334709742325728E-2</v>
      </c>
    </row>
    <row r="156" spans="3:17">
      <c r="C156" s="256" t="str">
        <f t="shared" si="7"/>
        <v>S02</v>
      </c>
      <c r="D156" s="256" t="str">
        <f t="shared" si="7"/>
        <v>Изходящи повиквания към фиксирана линия (Outgoing Calls to Fixed Line)</v>
      </c>
      <c r="E156" s="256" t="str">
        <f t="shared" si="7"/>
        <v>минути (Minutes)</v>
      </c>
      <c r="F156" s="245"/>
      <c r="G156" s="478">
        <f>'9. Service costing'!BK155</f>
        <v>6.781693809997066E-3</v>
      </c>
      <c r="H156" s="245"/>
      <c r="I156" s="478">
        <f>'9. Service costing'!BK402</f>
        <v>7.3881350200689982E-3</v>
      </c>
      <c r="J156" s="479">
        <f>('10. Mark-ups'!$I$17)*I156</f>
        <v>1.6053985011536199E-4</v>
      </c>
      <c r="K156" s="479">
        <f>I156*('10. Mark-ups'!$I$18)</f>
        <v>3.6940675100344993E-4</v>
      </c>
      <c r="L156" s="480">
        <f t="shared" si="8"/>
        <v>7.9180816211878099E-3</v>
      </c>
      <c r="M156" s="265"/>
      <c r="N156" s="480">
        <f>IF($I156="","",I156*'C. Masterfiles'!$E$161)</f>
        <v>1.4449936116301548E-2</v>
      </c>
      <c r="O156" s="480">
        <f>IF($I156="","",J156*'C. Masterfiles'!$E$161)</f>
        <v>3.1398865505112843E-4</v>
      </c>
      <c r="P156" s="480">
        <f>IF($I156="","",K156*'C. Masterfiles'!$E$161)</f>
        <v>7.2249680581507741E-4</v>
      </c>
      <c r="Q156" s="480">
        <f>IF($I156="","",L156*'C. Masterfiles'!$E$161)</f>
        <v>1.5486421577167755E-2</v>
      </c>
    </row>
    <row r="157" spans="3:17">
      <c r="C157" s="256" t="str">
        <f t="shared" si="7"/>
        <v>S03</v>
      </c>
      <c r="D157" s="256" t="str">
        <f t="shared" si="7"/>
        <v>Изходящи повиквания към други мобилни мрежи (Outgoing Calls to Other Mobile)</v>
      </c>
      <c r="E157" s="256" t="str">
        <f t="shared" si="7"/>
        <v>минути (Minutes)</v>
      </c>
      <c r="F157" s="245"/>
      <c r="G157" s="478">
        <f>'9. Service costing'!BK156</f>
        <v>6.9898524982880744E-3</v>
      </c>
      <c r="H157" s="245"/>
      <c r="I157" s="478">
        <f>'9. Service costing'!BK403</f>
        <v>7.6149079381307603E-3</v>
      </c>
      <c r="J157" s="479">
        <f>('10. Mark-ups'!$I$17)*I157</f>
        <v>1.6546749290707676E-4</v>
      </c>
      <c r="K157" s="479">
        <f>I157*('10. Mark-ups'!$I$18)</f>
        <v>3.8074539690653806E-4</v>
      </c>
      <c r="L157" s="480">
        <f t="shared" si="8"/>
        <v>8.1611208279443754E-3</v>
      </c>
      <c r="M157" s="265"/>
      <c r="N157" s="480">
        <f>IF($I157="","",I157*'C. Masterfiles'!$E$161)</f>
        <v>1.4893465392634284E-2</v>
      </c>
      <c r="O157" s="480">
        <f>IF($I157="","",J157*'C. Masterfiles'!$E$161)</f>
        <v>3.2362628665244791E-4</v>
      </c>
      <c r="P157" s="480">
        <f>IF($I157="","",K157*'C. Masterfiles'!$E$161)</f>
        <v>7.4467326963171437E-4</v>
      </c>
      <c r="Q157" s="480">
        <f>IF($I157="","",L157*'C. Masterfiles'!$E$161)</f>
        <v>1.5961764948918447E-2</v>
      </c>
    </row>
    <row r="158" spans="3:17">
      <c r="C158" s="256" t="str">
        <f t="shared" si="7"/>
        <v>S04</v>
      </c>
      <c r="D158" s="256" t="str">
        <f t="shared" si="7"/>
        <v>Изходящи международни повиквания (Outgoing Calls to International)</v>
      </c>
      <c r="E158" s="256" t="str">
        <f t="shared" si="7"/>
        <v>минути (Minutes)</v>
      </c>
      <c r="F158" s="245"/>
      <c r="G158" s="478">
        <f>'9. Service costing'!BK157</f>
        <v>6.6708259741844579E-3</v>
      </c>
      <c r="H158" s="245"/>
      <c r="I158" s="478">
        <f>'9. Service costing'!BK404</f>
        <v>7.2689867135097164E-3</v>
      </c>
      <c r="J158" s="479">
        <f>('10. Mark-ups'!$I$17)*I158</f>
        <v>1.579508271448062E-4</v>
      </c>
      <c r="K158" s="479">
        <f>I158*('10. Mark-ups'!$I$18)</f>
        <v>3.6344933567548584E-4</v>
      </c>
      <c r="L158" s="480">
        <f t="shared" si="8"/>
        <v>7.7903868763300084E-3</v>
      </c>
      <c r="M158" s="265"/>
      <c r="N158" s="480">
        <f>IF($I158="","",I158*'C. Masterfiles'!$E$161)</f>
        <v>1.4216902283883708E-2</v>
      </c>
      <c r="O158" s="480">
        <f>IF($I158="","",J158*'C. Masterfiles'!$E$161)</f>
        <v>3.089249662546263E-4</v>
      </c>
      <c r="P158" s="480">
        <f>IF($I158="","",K158*'C. Masterfiles'!$E$161)</f>
        <v>7.1084511419418545E-4</v>
      </c>
      <c r="Q158" s="480">
        <f>IF($I158="","",L158*'C. Masterfiles'!$E$161)</f>
        <v>1.523667236433252E-2</v>
      </c>
    </row>
    <row r="159" spans="3:17">
      <c r="C159" s="256" t="str">
        <f t="shared" si="7"/>
        <v>S05</v>
      </c>
      <c r="D159" s="256" t="str">
        <f t="shared" si="7"/>
        <v>Входящи повиквания от фиксирана линия (Incoming calls from fixed)</v>
      </c>
      <c r="E159" s="256" t="str">
        <f t="shared" si="7"/>
        <v>минути (Minutes)</v>
      </c>
      <c r="F159" s="245"/>
      <c r="G159" s="478">
        <f>'9. Service costing'!BK158</f>
        <v>7.0234418881443758E-3</v>
      </c>
      <c r="H159" s="245"/>
      <c r="I159" s="478">
        <f>'9. Service costing'!BK405</f>
        <v>7.647790103150344E-3</v>
      </c>
      <c r="J159" s="479">
        <f>('10. Mark-ups'!$I$17)*I159</f>
        <v>1.6618200310882227E-4</v>
      </c>
      <c r="K159" s="479">
        <f>I159*('10. Mark-ups'!$I$18)</f>
        <v>3.8238950515751723E-4</v>
      </c>
      <c r="L159" s="480">
        <f t="shared" si="8"/>
        <v>8.1963616114166839E-3</v>
      </c>
      <c r="M159" s="265"/>
      <c r="N159" s="480">
        <f>IF($I159="","",I159*'C. Masterfiles'!$E$161)</f>
        <v>1.4957777317444536E-2</v>
      </c>
      <c r="O159" s="480">
        <f>IF($I159="","",J159*'C. Masterfiles'!$E$161)</f>
        <v>3.2502374714032787E-4</v>
      </c>
      <c r="P159" s="480">
        <f>IF($I159="","",K159*'C. Masterfiles'!$E$161)</f>
        <v>7.4788886587222694E-4</v>
      </c>
      <c r="Q159" s="480">
        <f>IF($I159="","",L159*'C. Masterfiles'!$E$161)</f>
        <v>1.6030689930457094E-2</v>
      </c>
    </row>
    <row r="160" spans="3:17">
      <c r="C160" s="256" t="str">
        <f t="shared" si="7"/>
        <v>S06</v>
      </c>
      <c r="D160" s="256" t="str">
        <f t="shared" si="7"/>
        <v>Входящи повиквания от други мобилни мрежи (Incoming calls from other mobile)</v>
      </c>
      <c r="E160" s="256" t="str">
        <f t="shared" si="7"/>
        <v>минути (Minutes)</v>
      </c>
      <c r="F160" s="245"/>
      <c r="G160" s="478">
        <f>'9. Service costing'!BK159</f>
        <v>7.0786800771877904E-3</v>
      </c>
      <c r="H160" s="245"/>
      <c r="I160" s="478">
        <f>'9. Service costing'!BK406</f>
        <v>7.7079386858837319E-3</v>
      </c>
      <c r="J160" s="479">
        <f>('10. Mark-ups'!$I$17)*I160</f>
        <v>1.67488996609948E-4</v>
      </c>
      <c r="K160" s="479">
        <f>I160*('10. Mark-ups'!$I$18)</f>
        <v>3.8539693429418659E-4</v>
      </c>
      <c r="L160" s="480">
        <f t="shared" si="8"/>
        <v>8.2608246167878673E-3</v>
      </c>
      <c r="M160" s="265"/>
      <c r="N160" s="480">
        <f>IF($I160="","",I160*'C. Masterfiles'!$E$161)</f>
        <v>1.507541772001198E-2</v>
      </c>
      <c r="O160" s="480">
        <f>IF($I160="","",J160*'C. Masterfiles'!$E$161)</f>
        <v>3.2758000423963458E-4</v>
      </c>
      <c r="P160" s="480">
        <f>IF($I160="","",K160*'C. Masterfiles'!$E$161)</f>
        <v>7.5377088600059891E-4</v>
      </c>
      <c r="Q160" s="480">
        <f>IF($I160="","",L160*'C. Masterfiles'!$E$161)</f>
        <v>1.6156768610252215E-2</v>
      </c>
    </row>
    <row r="161" spans="3:17">
      <c r="C161" s="256" t="str">
        <f t="shared" si="7"/>
        <v>S07</v>
      </c>
      <c r="D161" s="256" t="str">
        <f t="shared" si="7"/>
        <v>Входящи международни повиквания (Incoming calls from international)</v>
      </c>
      <c r="E161" s="256" t="str">
        <f t="shared" si="7"/>
        <v>минути (Minutes)</v>
      </c>
      <c r="F161" s="245"/>
      <c r="G161" s="478">
        <f>'9. Service costing'!BK160</f>
        <v>6.7763892491823491E-3</v>
      </c>
      <c r="H161" s="245"/>
      <c r="I161" s="478">
        <f>'9. Service costing'!BK407</f>
        <v>7.3803404140176327E-3</v>
      </c>
      <c r="J161" s="479">
        <f>('10. Mark-ups'!$I$17)*I161</f>
        <v>1.6037047788762179E-4</v>
      </c>
      <c r="K161" s="479">
        <f>I161*('10. Mark-ups'!$I$18)</f>
        <v>3.6901702070088168E-4</v>
      </c>
      <c r="L161" s="480">
        <f t="shared" si="8"/>
        <v>7.9097279126061366E-3</v>
      </c>
      <c r="M161" s="265"/>
      <c r="N161" s="480">
        <f>IF($I161="","",I161*'C. Masterfiles'!$E$161)</f>
        <v>1.4434691191948106E-2</v>
      </c>
      <c r="O161" s="480">
        <f>IF($I161="","",J161*'C. Masterfiles'!$E$161)</f>
        <v>3.1365739176694734E-4</v>
      </c>
      <c r="P161" s="480">
        <f>IF($I161="","",K161*'C. Masterfiles'!$E$161)</f>
        <v>7.2173455959740544E-4</v>
      </c>
      <c r="Q161" s="480">
        <f>IF($I161="","",L161*'C. Masterfiles'!$E$161)</f>
        <v>1.547008314331246E-2</v>
      </c>
    </row>
    <row r="162" spans="3:17">
      <c r="C162" s="256" t="str">
        <f t="shared" si="7"/>
        <v>S08</v>
      </c>
      <c r="D162" s="256" t="str">
        <f t="shared" si="7"/>
        <v>Изходящи повиквания от чужди абонати в роуминг в мрежата на предприятието (Roaming Calls Outbound)</v>
      </c>
      <c r="E162" s="256" t="str">
        <f t="shared" si="7"/>
        <v>минути (Minutes)</v>
      </c>
      <c r="F162" s="245"/>
      <c r="G162" s="478">
        <f>'9. Service costing'!BK161</f>
        <v>6.3524578901037448E-3</v>
      </c>
      <c r="H162" s="245"/>
      <c r="I162" s="478">
        <f>'9. Service costing'!BK408</f>
        <v>6.9186258301697917E-3</v>
      </c>
      <c r="J162" s="479">
        <f>('10. Mark-ups'!$I$17)*I162</f>
        <v>1.503376901968634E-4</v>
      </c>
      <c r="K162" s="479">
        <f>I162*('10. Mark-ups'!$I$18)</f>
        <v>3.4593129150848961E-4</v>
      </c>
      <c r="L162" s="480">
        <f t="shared" si="8"/>
        <v>7.4148948118751452E-3</v>
      </c>
      <c r="M162" s="265"/>
      <c r="N162" s="480">
        <f>IF($I162="","",I162*'C. Masterfiles'!$E$161)</f>
        <v>1.3531655957420983E-2</v>
      </c>
      <c r="O162" s="480">
        <f>IF($I162="","",J162*'C. Masterfiles'!$E$161)</f>
        <v>2.9403496461773132E-4</v>
      </c>
      <c r="P162" s="480">
        <f>IF($I162="","",K162*'C. Masterfiles'!$E$161)</f>
        <v>6.7658279787104919E-4</v>
      </c>
      <c r="Q162" s="480">
        <f>IF($I162="","",L162*'C. Masterfiles'!$E$161)</f>
        <v>1.4502273719909765E-2</v>
      </c>
    </row>
    <row r="163" spans="3:17">
      <c r="C163" s="256" t="str">
        <f t="shared" si="7"/>
        <v>S09</v>
      </c>
      <c r="D163" s="256" t="str">
        <f t="shared" si="7"/>
        <v>Входящи повиквания от чужди абонати в роуминг в мрежата на предприятието (Roaming Calls Inbound)</v>
      </c>
      <c r="E163" s="256" t="str">
        <f t="shared" si="7"/>
        <v>минути (Minutes)</v>
      </c>
      <c r="F163" s="245"/>
      <c r="G163" s="478">
        <f>'9. Service costing'!BK162</f>
        <v>6.9681533505988845E-3</v>
      </c>
      <c r="H163" s="245"/>
      <c r="I163" s="478">
        <f>'9. Service costing'!BK409</f>
        <v>7.5891956458526439E-3</v>
      </c>
      <c r="J163" s="479">
        <f>('10. Mark-ups'!$I$17)*I163</f>
        <v>1.6490877984386956E-4</v>
      </c>
      <c r="K163" s="479">
        <f>I163*('10. Mark-ups'!$I$18)</f>
        <v>3.7945978229263222E-4</v>
      </c>
      <c r="L163" s="480">
        <f t="shared" si="8"/>
        <v>8.1335642079891461E-3</v>
      </c>
      <c r="M163" s="265"/>
      <c r="N163" s="480">
        <f>IF($I163="","",I163*'C. Masterfiles'!$E$161)</f>
        <v>1.4843176520027977E-2</v>
      </c>
      <c r="O163" s="480">
        <f>IF($I163="","",J163*'C. Masterfiles'!$E$161)</f>
        <v>3.2253353888203541E-4</v>
      </c>
      <c r="P163" s="480">
        <f>IF($I163="","",K163*'C. Masterfiles'!$E$161)</f>
        <v>7.4215882600139882E-4</v>
      </c>
      <c r="Q163" s="480">
        <f>IF($I163="","",L163*'C. Masterfiles'!$E$161)</f>
        <v>1.590786888491141E-2</v>
      </c>
    </row>
    <row r="164" spans="3:17">
      <c r="C164" s="256" t="str">
        <f t="shared" si="7"/>
        <v>S10</v>
      </c>
      <c r="D164" s="256" t="str">
        <f t="shared" si="7"/>
        <v>Гласова поща (Voice mail)</v>
      </c>
      <c r="E164" s="256" t="str">
        <f t="shared" si="7"/>
        <v>минути (Minutes)</v>
      </c>
      <c r="F164" s="245"/>
      <c r="G164" s="478">
        <f>'9. Service costing'!BK163</f>
        <v>2.0806403349587048E-2</v>
      </c>
      <c r="H164" s="245"/>
      <c r="I164" s="478">
        <f>'9. Service costing'!BK410</f>
        <v>2.2569163076081616E-2</v>
      </c>
      <c r="J164" s="479">
        <f>('10. Mark-ups'!$I$17)*I164</f>
        <v>4.9041470514834564E-4</v>
      </c>
      <c r="K164" s="479">
        <f>I164*('10. Mark-ups'!$I$18)</f>
        <v>1.128458153804081E-3</v>
      </c>
      <c r="L164" s="480">
        <f t="shared" si="8"/>
        <v>2.418803593503404E-2</v>
      </c>
      <c r="M164" s="265"/>
      <c r="N164" s="480">
        <f>IF($I164="","",I164*'C. Masterfiles'!$E$161)</f>
        <v>4.414144621909271E-2</v>
      </c>
      <c r="O164" s="480">
        <f>IF($I164="","",J164*'C. Masterfiles'!$E$161)</f>
        <v>9.5916779277028879E-4</v>
      </c>
      <c r="P164" s="480">
        <f>IF($I164="","",K164*'C. Masterfiles'!$E$161)</f>
        <v>2.2070723109546358E-3</v>
      </c>
      <c r="Q164" s="480">
        <f>IF($I164="","",L164*'C. Masterfiles'!$E$161)</f>
        <v>4.7307686322817628E-2</v>
      </c>
    </row>
    <row r="165" spans="3:17">
      <c r="C165" s="256" t="str">
        <f t="shared" si="7"/>
        <v>S11</v>
      </c>
      <c r="D165" s="256" t="str">
        <f t="shared" si="7"/>
        <v>Повиквания към центъра за обслужване на клиенти (Help desk call)</v>
      </c>
      <c r="E165" s="256" t="str">
        <f t="shared" si="7"/>
        <v>минути (Minutes)</v>
      </c>
      <c r="F165" s="245"/>
      <c r="G165" s="478">
        <f>'9. Service costing'!BK164</f>
        <v>5.7007438104984586E-3</v>
      </c>
      <c r="H165" s="245"/>
      <c r="I165" s="478">
        <f>'9. Service costing'!BK411</f>
        <v>6.2140846320550966E-3</v>
      </c>
      <c r="J165" s="479">
        <f>('10. Mark-ups'!$I$17)*I165</f>
        <v>1.3502842229120264E-4</v>
      </c>
      <c r="K165" s="479">
        <f>I165*('10. Mark-ups'!$I$18)</f>
        <v>3.1070423160275485E-4</v>
      </c>
      <c r="L165" s="480">
        <f t="shared" si="8"/>
        <v>6.6598172859490537E-3</v>
      </c>
      <c r="M165" s="265"/>
      <c r="N165" s="480">
        <f>IF($I165="","",I165*'C. Masterfiles'!$E$161)</f>
        <v>1.2153693145912319E-2</v>
      </c>
      <c r="O165" s="480">
        <f>IF($I165="","",J165*'C. Masterfiles'!$E$161)</f>
        <v>2.6409263916980287E-4</v>
      </c>
      <c r="P165" s="480">
        <f>IF($I165="","",K165*'C. Masterfiles'!$E$161)</f>
        <v>6.0768465729561598E-4</v>
      </c>
      <c r="Q165" s="480">
        <f>IF($I165="","",L165*'C. Masterfiles'!$E$161)</f>
        <v>1.3025470442377738E-2</v>
      </c>
    </row>
    <row r="166" spans="3:17">
      <c r="C166" s="256" t="str">
        <f t="shared" si="7"/>
        <v>S12</v>
      </c>
      <c r="D166" s="256" t="str">
        <f t="shared" si="7"/>
        <v>Видеоразговори (Video call)</v>
      </c>
      <c r="E166" s="256" t="str">
        <f t="shared" si="7"/>
        <v>минути (Minutes)</v>
      </c>
      <c r="F166" s="245"/>
      <c r="G166" s="478">
        <f>'9. Service costing'!BK165</f>
        <v>0.20725363477536254</v>
      </c>
      <c r="H166" s="245"/>
      <c r="I166" s="478">
        <f>'9. Service costing'!BK412</f>
        <v>0.2257869317047666</v>
      </c>
      <c r="J166" s="479">
        <f>('10. Mark-ups'!$I$17)*I166</f>
        <v>4.9062178852210779E-3</v>
      </c>
      <c r="K166" s="479">
        <f>I166*('10. Mark-ups'!$I$18)</f>
        <v>1.128934658523833E-2</v>
      </c>
      <c r="L166" s="480">
        <f t="shared" si="8"/>
        <v>0.24198249617522602</v>
      </c>
      <c r="M166" s="265"/>
      <c r="N166" s="480">
        <f>IF($I166="","",I166*'C. Masterfiles'!$E$161)</f>
        <v>0.44160085463613363</v>
      </c>
      <c r="O166" s="480">
        <f>IF($I166="","",J166*'C. Masterfiles'!$E$161)</f>
        <v>9.5957281264519405E-3</v>
      </c>
      <c r="P166" s="480">
        <f>IF($I166="","",K166*'C. Masterfiles'!$E$161)</f>
        <v>2.2080042731806682E-2</v>
      </c>
      <c r="Q166" s="480">
        <f>IF($I166="","",L166*'C. Masterfiles'!$E$161)</f>
        <v>0.47327662549439231</v>
      </c>
    </row>
    <row r="167" spans="3:17">
      <c r="C167" s="256" t="str">
        <f t="shared" si="7"/>
        <v>S13</v>
      </c>
      <c r="D167" s="256" t="str">
        <f t="shared" si="7"/>
        <v>MMS в мрежата (MMS on net)</v>
      </c>
      <c r="E167" s="256" t="str">
        <f t="shared" si="7"/>
        <v>брой съобщения (Number of messages)</v>
      </c>
      <c r="F167" s="245"/>
      <c r="G167" s="478">
        <f>'9. Service costing'!BK166</f>
        <v>8.0213426873644633E-2</v>
      </c>
      <c r="H167" s="245"/>
      <c r="I167" s="478">
        <f>'9. Service costing'!BK413</f>
        <v>8.6029024044477181E-2</v>
      </c>
      <c r="J167" s="479">
        <f>('10. Mark-ups'!$I$17)*I167</f>
        <v>1.8693603444110117E-3</v>
      </c>
      <c r="K167" s="479">
        <f>I167*('10. Mark-ups'!$I$18)</f>
        <v>4.3014512022238596E-3</v>
      </c>
      <c r="L167" s="480">
        <f t="shared" si="8"/>
        <v>9.2199835591112056E-2</v>
      </c>
      <c r="M167" s="265"/>
      <c r="N167" s="480">
        <f>IF($I167="","",I167*'C. Masterfiles'!$E$161)</f>
        <v>0.16825814609690981</v>
      </c>
      <c r="O167" s="480">
        <f>IF($I167="","",J167*'C. Masterfiles'!$E$161)</f>
        <v>3.6561510424093888E-3</v>
      </c>
      <c r="P167" s="480">
        <f>IF($I167="","",K167*'C. Masterfiles'!$E$161)</f>
        <v>8.4129073048454916E-3</v>
      </c>
      <c r="Q167" s="480">
        <f>IF($I167="","",L167*'C. Masterfiles'!$E$161)</f>
        <v>0.1803272044441647</v>
      </c>
    </row>
    <row r="168" spans="3:17">
      <c r="C168" s="256" t="str">
        <f t="shared" si="7"/>
        <v>S14</v>
      </c>
      <c r="D168" s="256" t="str">
        <f t="shared" si="7"/>
        <v>Изходящи MMS към други мрежи (MMS outgoing to other network)</v>
      </c>
      <c r="E168" s="256" t="str">
        <f t="shared" si="7"/>
        <v>брой съобщения (Number of messages)</v>
      </c>
      <c r="F168" s="245"/>
      <c r="G168" s="478">
        <f>'9. Service costing'!BK167</f>
        <v>7.7482472471836469E-2</v>
      </c>
      <c r="H168" s="245"/>
      <c r="I168" s="478">
        <f>'9. Service costing'!BK414</f>
        <v>8.3047280313753899E-2</v>
      </c>
      <c r="J168" s="479">
        <f>('10. Mark-ups'!$I$17)*I168</f>
        <v>1.8045687981936734E-3</v>
      </c>
      <c r="K168" s="479">
        <f>I168*('10. Mark-ups'!$I$18)</f>
        <v>4.1523640156876955E-3</v>
      </c>
      <c r="L168" s="480">
        <f t="shared" si="8"/>
        <v>8.9004213127635262E-2</v>
      </c>
      <c r="M168" s="265"/>
      <c r="N168" s="480">
        <f>IF($I168="","",I168*'C. Masterfiles'!$E$161)</f>
        <v>0.16242636225604928</v>
      </c>
      <c r="O168" s="480">
        <f>IF($I168="","",J168*'C. Masterfiles'!$E$161)</f>
        <v>3.5294297925711321E-3</v>
      </c>
      <c r="P168" s="480">
        <f>IF($I168="","",K168*'C. Masterfiles'!$E$161)</f>
        <v>8.1213181128024659E-3</v>
      </c>
      <c r="Q168" s="480">
        <f>IF($I168="","",L168*'C. Masterfiles'!$E$161)</f>
        <v>0.17407711016142288</v>
      </c>
    </row>
    <row r="169" spans="3:17">
      <c r="C169" s="256" t="str">
        <f t="shared" si="7"/>
        <v>S15</v>
      </c>
      <c r="D169" s="256" t="str">
        <f t="shared" si="7"/>
        <v>Входящи MMS от други мрежи (MMS incoming from other network)</v>
      </c>
      <c r="E169" s="256" t="str">
        <f t="shared" si="7"/>
        <v>брой съобщения (Number of messages)</v>
      </c>
      <c r="F169" s="245"/>
      <c r="G169" s="478">
        <f>'9. Service costing'!BK168</f>
        <v>7.7574156294655597E-2</v>
      </c>
      <c r="H169" s="245"/>
      <c r="I169" s="478">
        <f>'9. Service costing'!BK415</f>
        <v>8.3145481857475306E-2</v>
      </c>
      <c r="J169" s="479">
        <f>('10. Mark-ups'!$I$17)*I169</f>
        <v>1.806702660266755E-3</v>
      </c>
      <c r="K169" s="479">
        <f>I169*('10. Mark-ups'!$I$18)</f>
        <v>4.1572740928737658E-3</v>
      </c>
      <c r="L169" s="480">
        <f t="shared" si="8"/>
        <v>8.9109458610615824E-2</v>
      </c>
      <c r="M169" s="265"/>
      <c r="N169" s="480">
        <f>IF($I169="","",I169*'C. Masterfiles'!$E$161)</f>
        <v>0.16261842778130592</v>
      </c>
      <c r="O169" s="480">
        <f>IF($I169="","",J169*'C. Masterfiles'!$E$161)</f>
        <v>3.5336032640295272E-3</v>
      </c>
      <c r="P169" s="480">
        <f>IF($I169="","",K169*'C. Masterfiles'!$E$161)</f>
        <v>8.1309213890652966E-3</v>
      </c>
      <c r="Q169" s="480">
        <f>IF($I169="","",L169*'C. Masterfiles'!$E$161)</f>
        <v>0.17428295243440076</v>
      </c>
    </row>
    <row r="170" spans="3:17">
      <c r="C170" s="256" t="str">
        <f t="shared" si="7"/>
        <v>S16</v>
      </c>
      <c r="D170" s="256" t="str">
        <f t="shared" si="7"/>
        <v>SMS в мрежата (SMS on net)</v>
      </c>
      <c r="E170" s="256" t="str">
        <f t="shared" si="7"/>
        <v>брой съобщения (Number of messages)</v>
      </c>
      <c r="F170" s="245"/>
      <c r="G170" s="478">
        <f>'9. Service costing'!BK169</f>
        <v>8.0275886440607524E-4</v>
      </c>
      <c r="H170" s="245"/>
      <c r="I170" s="478">
        <f>'9. Service costing'!BK416</f>
        <v>8.6003062141608798E-4</v>
      </c>
      <c r="J170" s="479">
        <f>('10. Mark-ups'!$I$17)*I170</f>
        <v>1.8687962074557613E-5</v>
      </c>
      <c r="K170" s="479">
        <f>I170*('10. Mark-ups'!$I$18)</f>
        <v>4.3001531070804402E-5</v>
      </c>
      <c r="L170" s="480">
        <f t="shared" si="8"/>
        <v>9.2172011456144996E-4</v>
      </c>
      <c r="M170" s="265"/>
      <c r="N170" s="480">
        <f>IF($I170="","",I170*'C. Masterfiles'!$E$161)</f>
        <v>1.6820736902842274E-3</v>
      </c>
      <c r="O170" s="480">
        <f>IF($I170="","",J170*'C. Masterfiles'!$E$161)</f>
        <v>3.6550476864282017E-5</v>
      </c>
      <c r="P170" s="480">
        <f>IF($I170="","",K170*'C. Masterfiles'!$E$161)</f>
        <v>8.4103684514211377E-5</v>
      </c>
      <c r="Q170" s="480">
        <f>IF($I170="","",L170*'C. Masterfiles'!$E$161)</f>
        <v>1.8027278516627207E-3</v>
      </c>
    </row>
    <row r="171" spans="3:17">
      <c r="C171" s="256" t="str">
        <f t="shared" si="7"/>
        <v>S17</v>
      </c>
      <c r="D171" s="256" t="str">
        <f t="shared" si="7"/>
        <v>Изходящи SMS към други мрежи (SMS outgoing to other network)</v>
      </c>
      <c r="E171" s="256" t="str">
        <f t="shared" si="7"/>
        <v>брой съобщения (Number of messages)</v>
      </c>
      <c r="F171" s="245"/>
      <c r="G171" s="478">
        <f>'9. Service costing'!BK170</f>
        <v>7.9783316138695617E-4</v>
      </c>
      <c r="H171" s="245"/>
      <c r="I171" s="478">
        <f>'9. Service costing'!BK417</f>
        <v>8.5465258065241289E-4</v>
      </c>
      <c r="J171" s="479">
        <f>('10. Mark-ups'!$I$17)*I171</f>
        <v>1.8571100396235629E-5</v>
      </c>
      <c r="K171" s="479">
        <f>I171*('10. Mark-ups'!$I$18)</f>
        <v>4.2732629032620646E-5</v>
      </c>
      <c r="L171" s="480">
        <f t="shared" si="8"/>
        <v>9.1595631008126914E-4</v>
      </c>
      <c r="M171" s="265"/>
      <c r="N171" s="480">
        <f>IF($I171="","",I171*'C. Masterfiles'!$E$161)</f>
        <v>1.6715551568174086E-3</v>
      </c>
      <c r="O171" s="480">
        <f>IF($I171="","",J171*'C. Masterfiles'!$E$161)</f>
        <v>3.6321915287969528E-5</v>
      </c>
      <c r="P171" s="480">
        <f>IF($I171="","",K171*'C. Masterfiles'!$E$161)</f>
        <v>8.3577757840870437E-5</v>
      </c>
      <c r="Q171" s="480">
        <f>IF($I171="","",L171*'C. Masterfiles'!$E$161)</f>
        <v>1.7914548299462485E-3</v>
      </c>
    </row>
    <row r="172" spans="3:17">
      <c r="C172" s="256" t="str">
        <f t="shared" si="7"/>
        <v>S18</v>
      </c>
      <c r="D172" s="256" t="str">
        <f t="shared" si="7"/>
        <v>Входящи SMS от други мрежи (SMS incoming from other network)</v>
      </c>
      <c r="E172" s="256" t="str">
        <f t="shared" si="7"/>
        <v>брой съобщения (Number of messages)</v>
      </c>
      <c r="F172" s="245"/>
      <c r="G172" s="478">
        <f>'9. Service costing'!BK171</f>
        <v>7.9799852748847918E-4</v>
      </c>
      <c r="H172" s="245"/>
      <c r="I172" s="478">
        <f>'9. Service costing'!BK418</f>
        <v>8.5482970248208182E-4</v>
      </c>
      <c r="J172" s="479">
        <f>('10. Mark-ups'!$I$17)*I172</f>
        <v>1.8574949149934628E-5</v>
      </c>
      <c r="K172" s="479">
        <f>I172*('10. Mark-ups'!$I$18)</f>
        <v>4.2741485124104092E-5</v>
      </c>
      <c r="L172" s="480">
        <f t="shared" si="8"/>
        <v>9.1614613675612049E-4</v>
      </c>
      <c r="M172" s="265"/>
      <c r="N172" s="480">
        <f>IF($I172="","",I172*'C. Masterfiles'!$E$161)</f>
        <v>1.6719015770055301E-3</v>
      </c>
      <c r="O172" s="480">
        <f>IF($I172="","",J172*'C. Masterfiles'!$E$161)</f>
        <v>3.6329442795916643E-5</v>
      </c>
      <c r="P172" s="480">
        <f>IF($I172="","",K172*'C. Masterfiles'!$E$161)</f>
        <v>8.3595078850276502E-5</v>
      </c>
      <c r="Q172" s="480">
        <f>IF($I172="","",L172*'C. Masterfiles'!$E$161)</f>
        <v>1.7918260986517231E-3</v>
      </c>
    </row>
    <row r="173" spans="3:17">
      <c r="C173" s="256" t="str">
        <f t="shared" si="7"/>
        <v>S19</v>
      </c>
      <c r="D173" s="256" t="str">
        <f t="shared" si="7"/>
        <v>Пренос на данни (Data services)</v>
      </c>
      <c r="E173" s="256" t="str">
        <f t="shared" si="7"/>
        <v>MB (MB)</v>
      </c>
      <c r="F173" s="245"/>
      <c r="G173" s="478">
        <f>'9. Service costing'!BK172</f>
        <v>3.7099596325922551E-3</v>
      </c>
      <c r="H173" s="245"/>
      <c r="I173" s="478">
        <f>'9. Service costing'!BK419</f>
        <v>3.9736973422614752E-3</v>
      </c>
      <c r="J173" s="479">
        <f>('10. Mark-ups'!$I$17)*I173</f>
        <v>8.6346117659949292E-5</v>
      </c>
      <c r="K173" s="479">
        <f>I173*('10. Mark-ups'!$I$18)</f>
        <v>1.9868486711307378E-4</v>
      </c>
      <c r="L173" s="480">
        <f t="shared" si="8"/>
        <v>4.2587283270344983E-3</v>
      </c>
      <c r="M173" s="265"/>
      <c r="N173" s="480">
        <f>IF($I173="","",I173*'C. Masterfiles'!$E$161)</f>
        <v>7.7718764729152612E-3</v>
      </c>
      <c r="O173" s="480">
        <f>IF($I173="","",J173*'C. Masterfiles'!$E$161)</f>
        <v>1.6887832730285861E-4</v>
      </c>
      <c r="P173" s="480">
        <f>IF($I173="","",K173*'C. Masterfiles'!$E$161)</f>
        <v>3.885938236457631E-4</v>
      </c>
      <c r="Q173" s="480">
        <f>IF($I173="","",L173*'C. Masterfiles'!$E$161)</f>
        <v>8.3293486238638827E-3</v>
      </c>
    </row>
    <row r="174" spans="3:17">
      <c r="C174" s="256" t="str">
        <f t="shared" si="7"/>
        <v>S20</v>
      </c>
      <c r="D174" s="256" t="str">
        <f t="shared" si="7"/>
        <v>Subscribers</v>
      </c>
      <c r="E174" s="256" t="str">
        <f t="shared" si="7"/>
        <v>Subscriber</v>
      </c>
      <c r="F174" s="245"/>
      <c r="G174" s="478" t="str">
        <f>'9. Service costing'!BK173</f>
        <v/>
      </c>
      <c r="H174" s="245"/>
      <c r="I174" s="478" t="str">
        <f>'9. Service costing'!BK420</f>
        <v/>
      </c>
      <c r="J174" s="479" t="e">
        <f>('10. Mark-ups'!$I$17)*I174</f>
        <v>#VALUE!</v>
      </c>
      <c r="K174" s="479" t="e">
        <f>I174*('10. Mark-ups'!$I$18)</f>
        <v>#VALUE!</v>
      </c>
      <c r="L174" s="480" t="str">
        <f t="shared" si="8"/>
        <v/>
      </c>
      <c r="M174" s="265"/>
      <c r="N174" s="480" t="str">
        <f>IF($I174="","",I174*'C. Masterfiles'!$E$161)</f>
        <v/>
      </c>
      <c r="O174" s="480" t="str">
        <f>IF($I174="","",J174*'C. Masterfiles'!$E$161)</f>
        <v/>
      </c>
      <c r="P174" s="480" t="str">
        <f>IF($I174="","",K174*'C. Masterfiles'!$E$161)</f>
        <v/>
      </c>
      <c r="Q174" s="480" t="str">
        <f>IF($I174="","",L174*'C. Masterfiles'!$E$161)</f>
        <v/>
      </c>
    </row>
    <row r="175" spans="3:17">
      <c r="C175" s="256" t="str">
        <f t="shared" si="7"/>
        <v>S21</v>
      </c>
      <c r="D175" s="256" t="str">
        <f t="shared" si="7"/>
        <v>OTHER: complete as required</v>
      </c>
      <c r="E175" s="256" t="str">
        <f t="shared" si="7"/>
        <v>OTHER: complete as required</v>
      </c>
      <c r="F175" s="245"/>
      <c r="G175" s="478" t="str">
        <f>'9. Service costing'!BK174</f>
        <v/>
      </c>
      <c r="H175" s="245"/>
      <c r="I175" s="478" t="str">
        <f>'9. Service costing'!BK421</f>
        <v/>
      </c>
      <c r="J175" s="479" t="e">
        <f>('10. Mark-ups'!$I$17)*I175</f>
        <v>#VALUE!</v>
      </c>
      <c r="K175" s="479" t="e">
        <f>I175*('10. Mark-ups'!$I$18)</f>
        <v>#VALUE!</v>
      </c>
      <c r="L175" s="480" t="str">
        <f t="shared" si="8"/>
        <v/>
      </c>
      <c r="M175" s="265"/>
      <c r="N175" s="480" t="str">
        <f>IF($I175="","",I175*'C. Masterfiles'!$E$161)</f>
        <v/>
      </c>
      <c r="O175" s="480" t="str">
        <f>IF($I175="","",J175*'C. Masterfiles'!$E$161)</f>
        <v/>
      </c>
      <c r="P175" s="480" t="str">
        <f>IF($I175="","",K175*'C. Masterfiles'!$E$161)</f>
        <v/>
      </c>
      <c r="Q175" s="480" t="str">
        <f>IF($I175="","",L175*'C. Masterfiles'!$E$161)</f>
        <v/>
      </c>
    </row>
    <row r="176" spans="3:17">
      <c r="C176" s="256" t="str">
        <f t="shared" si="7"/>
        <v>S22</v>
      </c>
      <c r="D176" s="256" t="str">
        <f t="shared" si="7"/>
        <v>OTHER: complete as required</v>
      </c>
      <c r="E176" s="256" t="str">
        <f t="shared" si="7"/>
        <v>OTHER: complete as required</v>
      </c>
      <c r="G176" s="478" t="str">
        <f>'9. Service costing'!BK175</f>
        <v/>
      </c>
      <c r="H176" s="223"/>
      <c r="I176" s="478" t="str">
        <f>'9. Service costing'!BK422</f>
        <v/>
      </c>
      <c r="J176" s="479" t="e">
        <f>('10. Mark-ups'!$I$17)*I176</f>
        <v>#VALUE!</v>
      </c>
      <c r="K176" s="479" t="e">
        <f>I176*('10. Mark-ups'!$I$18)</f>
        <v>#VALUE!</v>
      </c>
      <c r="L176" s="480" t="str">
        <f t="shared" si="8"/>
        <v/>
      </c>
      <c r="M176" s="223"/>
      <c r="N176" s="480" t="str">
        <f>IF($I176="","",I176*'C. Masterfiles'!$E$161)</f>
        <v/>
      </c>
      <c r="O176" s="480" t="str">
        <f>IF($I176="","",J176*'C. Masterfiles'!$E$161)</f>
        <v/>
      </c>
      <c r="P176" s="480" t="str">
        <f>IF($I176="","",K176*'C. Masterfiles'!$E$161)</f>
        <v/>
      </c>
      <c r="Q176" s="480" t="str">
        <f>IF($I176="","",L176*'C. Masterfiles'!$E$161)</f>
        <v/>
      </c>
    </row>
    <row r="177" spans="3:17">
      <c r="C177" s="256" t="str">
        <f t="shared" si="7"/>
        <v>S23</v>
      </c>
      <c r="D177" s="256" t="str">
        <f t="shared" si="7"/>
        <v>OTHER: complete as required</v>
      </c>
      <c r="E177" s="256" t="str">
        <f t="shared" si="7"/>
        <v>OTHER: complete as required</v>
      </c>
      <c r="G177" s="478" t="str">
        <f>'9. Service costing'!BK176</f>
        <v/>
      </c>
      <c r="H177" s="223"/>
      <c r="I177" s="478" t="str">
        <f>'9. Service costing'!BK423</f>
        <v/>
      </c>
      <c r="J177" s="479" t="e">
        <f>('10. Mark-ups'!$I$17)*I177</f>
        <v>#VALUE!</v>
      </c>
      <c r="K177" s="479" t="e">
        <f>I177*('10. Mark-ups'!$I$18)</f>
        <v>#VALUE!</v>
      </c>
      <c r="L177" s="480" t="str">
        <f t="shared" si="8"/>
        <v/>
      </c>
      <c r="M177" s="223"/>
      <c r="N177" s="480" t="str">
        <f>IF($I177="","",I177*'C. Masterfiles'!$E$161)</f>
        <v/>
      </c>
      <c r="O177" s="480" t="str">
        <f>IF($I177="","",J177*'C. Masterfiles'!$E$161)</f>
        <v/>
      </c>
      <c r="P177" s="480" t="str">
        <f>IF($I177="","",K177*'C. Masterfiles'!$E$161)</f>
        <v/>
      </c>
      <c r="Q177" s="480" t="str">
        <f>IF($I177="","",L177*'C. Masterfiles'!$E$161)</f>
        <v/>
      </c>
    </row>
    <row r="178" spans="3:17">
      <c r="C178" s="256" t="str">
        <f t="shared" si="7"/>
        <v>S24</v>
      </c>
      <c r="D178" s="256" t="str">
        <f t="shared" si="7"/>
        <v>OTHER: complete as required</v>
      </c>
      <c r="E178" s="256" t="str">
        <f t="shared" si="7"/>
        <v>OTHER: complete as required</v>
      </c>
      <c r="G178" s="478" t="str">
        <f>'9. Service costing'!BK177</f>
        <v/>
      </c>
      <c r="H178" s="223"/>
      <c r="I178" s="478" t="str">
        <f>'9. Service costing'!BK424</f>
        <v/>
      </c>
      <c r="J178" s="479" t="e">
        <f>('10. Mark-ups'!$I$17)*I178</f>
        <v>#VALUE!</v>
      </c>
      <c r="K178" s="479" t="e">
        <f>I178*('10. Mark-ups'!$I$18)</f>
        <v>#VALUE!</v>
      </c>
      <c r="L178" s="480" t="str">
        <f t="shared" si="8"/>
        <v/>
      </c>
      <c r="M178" s="223"/>
      <c r="N178" s="480" t="str">
        <f>IF($I178="","",I178*'C. Masterfiles'!$E$161)</f>
        <v/>
      </c>
      <c r="O178" s="480" t="str">
        <f>IF($I178="","",J178*'C. Masterfiles'!$E$161)</f>
        <v/>
      </c>
      <c r="P178" s="480" t="str">
        <f>IF($I178="","",K178*'C. Masterfiles'!$E$161)</f>
        <v/>
      </c>
      <c r="Q178" s="480" t="str">
        <f>IF($I178="","",L178*'C. Masterfiles'!$E$161)</f>
        <v/>
      </c>
    </row>
    <row r="179" spans="3:17">
      <c r="C179" s="256" t="str">
        <f t="shared" si="7"/>
        <v>S25</v>
      </c>
      <c r="D179" s="256" t="str">
        <f t="shared" si="7"/>
        <v>OTHER: complete as required</v>
      </c>
      <c r="E179" s="256" t="str">
        <f t="shared" si="7"/>
        <v>OTHER: complete as required</v>
      </c>
      <c r="G179" s="478" t="str">
        <f>'9. Service costing'!BK178</f>
        <v/>
      </c>
      <c r="H179" s="223"/>
      <c r="I179" s="478" t="str">
        <f>'9. Service costing'!BK425</f>
        <v/>
      </c>
      <c r="J179" s="479" t="e">
        <f>('10. Mark-ups'!$I$17)*I179</f>
        <v>#VALUE!</v>
      </c>
      <c r="K179" s="479" t="e">
        <f>I179*('10. Mark-ups'!$I$18)</f>
        <v>#VALUE!</v>
      </c>
      <c r="L179" s="480" t="str">
        <f t="shared" si="8"/>
        <v/>
      </c>
      <c r="M179" s="223"/>
      <c r="N179" s="480" t="str">
        <f>IF($I179="","",I179*'C. Masterfiles'!$E$161)</f>
        <v/>
      </c>
      <c r="O179" s="480" t="str">
        <f>IF($I179="","",J179*'C. Masterfiles'!$E$161)</f>
        <v/>
      </c>
      <c r="P179" s="480" t="str">
        <f>IF($I179="","",K179*'C. Masterfiles'!$E$161)</f>
        <v/>
      </c>
      <c r="Q179" s="480" t="str">
        <f>IF($I179="","",L179*'C. Masterfiles'!$E$161)</f>
        <v/>
      </c>
    </row>
    <row r="180" spans="3:17">
      <c r="C180" s="256" t="str">
        <f t="shared" si="7"/>
        <v>S26</v>
      </c>
      <c r="D180" s="256" t="str">
        <f t="shared" si="7"/>
        <v>OTHER: complete as required</v>
      </c>
      <c r="E180" s="256" t="str">
        <f t="shared" si="7"/>
        <v>OTHER: complete as required</v>
      </c>
      <c r="G180" s="478" t="str">
        <f>'9. Service costing'!BK179</f>
        <v/>
      </c>
      <c r="H180" s="223"/>
      <c r="I180" s="478" t="str">
        <f>'9. Service costing'!BK426</f>
        <v/>
      </c>
      <c r="J180" s="479" t="e">
        <f>('10. Mark-ups'!$I$17)*I180</f>
        <v>#VALUE!</v>
      </c>
      <c r="K180" s="479" t="e">
        <f>I180*('10. Mark-ups'!$I$18)</f>
        <v>#VALUE!</v>
      </c>
      <c r="L180" s="480" t="str">
        <f t="shared" si="8"/>
        <v/>
      </c>
      <c r="M180" s="223"/>
      <c r="N180" s="480" t="str">
        <f>IF($I180="","",I180*'C. Masterfiles'!$E$161)</f>
        <v/>
      </c>
      <c r="O180" s="480" t="str">
        <f>IF($I180="","",J180*'C. Masterfiles'!$E$161)</f>
        <v/>
      </c>
      <c r="P180" s="480" t="str">
        <f>IF($I180="","",K180*'C. Masterfiles'!$E$161)</f>
        <v/>
      </c>
      <c r="Q180" s="480" t="str">
        <f>IF($I180="","",L180*'C. Masterfiles'!$E$161)</f>
        <v/>
      </c>
    </row>
    <row r="181" spans="3:17">
      <c r="C181" s="256" t="str">
        <f t="shared" si="7"/>
        <v>S27</v>
      </c>
      <c r="D181" s="256" t="str">
        <f t="shared" si="7"/>
        <v>OTHER: complete as required</v>
      </c>
      <c r="E181" s="256" t="str">
        <f t="shared" si="7"/>
        <v>OTHER: complete as required</v>
      </c>
      <c r="G181" s="478" t="str">
        <f>'9. Service costing'!BK180</f>
        <v/>
      </c>
      <c r="H181" s="223"/>
      <c r="I181" s="478" t="str">
        <f>'9. Service costing'!BK427</f>
        <v/>
      </c>
      <c r="J181" s="479" t="e">
        <f>('10. Mark-ups'!$I$17)*I181</f>
        <v>#VALUE!</v>
      </c>
      <c r="K181" s="479" t="e">
        <f>I181*('10. Mark-ups'!$I$18)</f>
        <v>#VALUE!</v>
      </c>
      <c r="L181" s="480" t="str">
        <f t="shared" si="8"/>
        <v/>
      </c>
      <c r="M181" s="223"/>
      <c r="N181" s="480" t="str">
        <f>IF($I181="","",I181*'C. Masterfiles'!$E$161)</f>
        <v/>
      </c>
      <c r="O181" s="480" t="str">
        <f>IF($I181="","",J181*'C. Masterfiles'!$E$161)</f>
        <v/>
      </c>
      <c r="P181" s="480" t="str">
        <f>IF($I181="","",K181*'C. Masterfiles'!$E$161)</f>
        <v/>
      </c>
      <c r="Q181" s="480" t="str">
        <f>IF($I181="","",L181*'C. Masterfiles'!$E$161)</f>
        <v/>
      </c>
    </row>
    <row r="182" spans="3:17">
      <c r="C182" s="256" t="str">
        <f t="shared" si="7"/>
        <v>S28</v>
      </c>
      <c r="D182" s="256" t="str">
        <f t="shared" si="7"/>
        <v>OTHER: complete as required</v>
      </c>
      <c r="E182" s="256" t="str">
        <f t="shared" si="7"/>
        <v>OTHER: complete as required</v>
      </c>
      <c r="G182" s="478" t="str">
        <f>'9. Service costing'!BK181</f>
        <v/>
      </c>
      <c r="H182" s="223"/>
      <c r="I182" s="478" t="str">
        <f>'9. Service costing'!BK428</f>
        <v/>
      </c>
      <c r="J182" s="479" t="e">
        <f>('10. Mark-ups'!$I$17)*I182</f>
        <v>#VALUE!</v>
      </c>
      <c r="K182" s="479" t="e">
        <f>I182*('10. Mark-ups'!$I$18)</f>
        <v>#VALUE!</v>
      </c>
      <c r="L182" s="480" t="str">
        <f t="shared" si="8"/>
        <v/>
      </c>
      <c r="M182" s="223"/>
      <c r="N182" s="480" t="str">
        <f>IF($I182="","",I182*'C. Masterfiles'!$E$161)</f>
        <v/>
      </c>
      <c r="O182" s="480" t="str">
        <f>IF($I182="","",J182*'C. Masterfiles'!$E$161)</f>
        <v/>
      </c>
      <c r="P182" s="480" t="str">
        <f>IF($I182="","",K182*'C. Masterfiles'!$E$161)</f>
        <v/>
      </c>
      <c r="Q182" s="480" t="str">
        <f>IF($I182="","",L182*'C. Masterfiles'!$E$161)</f>
        <v/>
      </c>
    </row>
    <row r="183" spans="3:17">
      <c r="C183" s="256" t="str">
        <f t="shared" si="7"/>
        <v>S29</v>
      </c>
      <c r="D183" s="256" t="str">
        <f t="shared" si="7"/>
        <v>OTHER: complete as required</v>
      </c>
      <c r="E183" s="256" t="str">
        <f t="shared" si="7"/>
        <v>OTHER: complete as required</v>
      </c>
      <c r="G183" s="478" t="str">
        <f>'9. Service costing'!BK182</f>
        <v/>
      </c>
      <c r="H183" s="223"/>
      <c r="I183" s="478" t="str">
        <f>'9. Service costing'!BK429</f>
        <v/>
      </c>
      <c r="J183" s="479" t="e">
        <f>('10. Mark-ups'!$I$17)*I183</f>
        <v>#VALUE!</v>
      </c>
      <c r="K183" s="479" t="e">
        <f>I183*('10. Mark-ups'!$I$18)</f>
        <v>#VALUE!</v>
      </c>
      <c r="L183" s="480" t="str">
        <f t="shared" si="8"/>
        <v/>
      </c>
      <c r="M183" s="223"/>
      <c r="N183" s="480" t="str">
        <f>IF($I183="","",I183*'C. Masterfiles'!$E$161)</f>
        <v/>
      </c>
      <c r="O183" s="480" t="str">
        <f>IF($I183="","",J183*'C. Masterfiles'!$E$161)</f>
        <v/>
      </c>
      <c r="P183" s="480" t="str">
        <f>IF($I183="","",K183*'C. Masterfiles'!$E$161)</f>
        <v/>
      </c>
      <c r="Q183" s="480" t="str">
        <f>IF($I183="","",L183*'C. Masterfiles'!$E$161)</f>
        <v/>
      </c>
    </row>
    <row r="184" spans="3:17">
      <c r="C184" s="256" t="str">
        <f t="shared" si="7"/>
        <v>S30</v>
      </c>
      <c r="D184" s="256" t="str">
        <f t="shared" si="7"/>
        <v>OTHER: complete as required</v>
      </c>
      <c r="E184" s="256" t="str">
        <f t="shared" si="7"/>
        <v>OTHER: complete as required</v>
      </c>
      <c r="G184" s="478" t="str">
        <f>'9. Service costing'!BK183</f>
        <v/>
      </c>
      <c r="H184" s="223"/>
      <c r="I184" s="478" t="str">
        <f>'9. Service costing'!BK430</f>
        <v/>
      </c>
      <c r="J184" s="479" t="e">
        <f>('10. Mark-ups'!$I$17)*I184</f>
        <v>#VALUE!</v>
      </c>
      <c r="K184" s="479" t="e">
        <f>I184*('10. Mark-ups'!$I$18)</f>
        <v>#VALUE!</v>
      </c>
      <c r="L184" s="480" t="str">
        <f t="shared" si="8"/>
        <v/>
      </c>
      <c r="M184" s="223"/>
      <c r="N184" s="480" t="str">
        <f>IF($I184="","",I184*'C. Masterfiles'!$E$161)</f>
        <v/>
      </c>
      <c r="O184" s="480" t="str">
        <f>IF($I184="","",J184*'C. Masterfiles'!$E$161)</f>
        <v/>
      </c>
      <c r="P184" s="480" t="str">
        <f>IF($I184="","",K184*'C. Masterfiles'!$E$161)</f>
        <v/>
      </c>
      <c r="Q184" s="480" t="str">
        <f>IF($I184="","",L184*'C. Masterfiles'!$E$161)</f>
        <v/>
      </c>
    </row>
    <row r="187" spans="3:17" ht="18">
      <c r="C187" s="477">
        <f>'7. Network costs'!K181</f>
        <v>2019</v>
      </c>
      <c r="D187" s="237"/>
      <c r="E187" s="237"/>
      <c r="F187" s="232"/>
      <c r="G187" s="232"/>
      <c r="H187" s="232"/>
      <c r="I187" s="285"/>
      <c r="J187" s="285"/>
      <c r="K187" s="232"/>
      <c r="L187" s="232"/>
      <c r="M187" s="265"/>
      <c r="N187" s="265"/>
      <c r="O187" s="265"/>
      <c r="P187" s="265"/>
      <c r="Q187" s="265"/>
    </row>
    <row r="188" spans="3:17">
      <c r="C188" s="232"/>
      <c r="D188" s="232"/>
      <c r="E188" s="232"/>
      <c r="F188" s="232"/>
      <c r="G188" s="230" t="str">
        <f>G153</f>
        <v>EURO</v>
      </c>
      <c r="H188" s="232"/>
      <c r="I188" s="815" t="str">
        <f>I153</f>
        <v>Euro</v>
      </c>
      <c r="J188" s="816"/>
      <c r="K188" s="816"/>
      <c r="L188" s="817"/>
      <c r="M188" s="232"/>
      <c r="N188" s="815" t="str">
        <f>N153</f>
        <v>BGN</v>
      </c>
      <c r="O188" s="816"/>
      <c r="P188" s="816"/>
      <c r="Q188" s="817"/>
    </row>
    <row r="189" spans="3:17">
      <c r="C189" s="276" t="str">
        <f>C154</f>
        <v>Code</v>
      </c>
      <c r="D189" s="276" t="str">
        <f>D154</f>
        <v>Service description</v>
      </c>
      <c r="E189" s="276" t="str">
        <f>E154</f>
        <v>Unit</v>
      </c>
      <c r="F189" s="232"/>
      <c r="G189" s="230" t="str">
        <f>G154</f>
        <v>LRIC excl. coverage</v>
      </c>
      <c r="H189" s="232"/>
      <c r="I189" s="230" t="str">
        <f>I154</f>
        <v>LRIC incl. coverage</v>
      </c>
      <c r="J189" s="230" t="str">
        <f>J154</f>
        <v>Indirect</v>
      </c>
      <c r="K189" s="230" t="str">
        <f>K154</f>
        <v>Common</v>
      </c>
      <c r="L189" s="230" t="str">
        <f>L154</f>
        <v>LRIC+</v>
      </c>
      <c r="M189" s="265"/>
      <c r="N189" s="230" t="str">
        <f>I189</f>
        <v>LRIC incl. coverage</v>
      </c>
      <c r="O189" s="230" t="str">
        <f>J189</f>
        <v>Indirect</v>
      </c>
      <c r="P189" s="230" t="str">
        <f>K189</f>
        <v>Common</v>
      </c>
      <c r="Q189" s="230" t="str">
        <f>L189</f>
        <v>LRIC+</v>
      </c>
    </row>
    <row r="190" spans="3:17" s="503" customFormat="1" ht="0.75" customHeight="1">
      <c r="C190" s="276"/>
      <c r="D190" s="513" t="s">
        <v>230</v>
      </c>
      <c r="E190" s="276"/>
      <c r="F190" s="232"/>
      <c r="G190" s="230"/>
      <c r="H190" s="232"/>
      <c r="I190" s="230"/>
      <c r="J190" s="230"/>
      <c r="K190" s="230"/>
      <c r="L190" s="230"/>
      <c r="M190" s="504"/>
      <c r="N190" s="230"/>
      <c r="O190" s="230"/>
      <c r="P190" s="230"/>
      <c r="Q190" s="230"/>
    </row>
    <row r="191" spans="3:17">
      <c r="C191" s="256" t="str">
        <f t="shared" ref="C191:E220" si="9">C155</f>
        <v>S01</v>
      </c>
      <c r="D191" s="256" t="str">
        <f t="shared" si="9"/>
        <v>Повиквания в мрежата (On Net calls)</v>
      </c>
      <c r="E191" s="256" t="str">
        <f t="shared" si="9"/>
        <v>минути (Minutes)</v>
      </c>
      <c r="F191" s="245"/>
      <c r="G191" s="478">
        <f>'9. Service costing'!BK189</f>
        <v>1.5873133396252945E-2</v>
      </c>
      <c r="H191" s="245"/>
      <c r="I191" s="478">
        <f>'9. Service costing'!BK436</f>
        <v>1.7292345075125403E-2</v>
      </c>
      <c r="J191" s="479">
        <f>('10. Mark-ups'!$J$17)*I191</f>
        <v>3.9135032643061463E-4</v>
      </c>
      <c r="K191" s="479">
        <f>I191*('10. Mark-ups'!$J$18)</f>
        <v>8.6461725375627015E-4</v>
      </c>
      <c r="L191" s="480">
        <f t="shared" ref="L191:L220" si="10">IF(I191="","",I191+J191+K191)</f>
        <v>1.8548312655312288E-2</v>
      </c>
      <c r="M191" s="265"/>
      <c r="N191" s="480">
        <f>IF($I191="","",I191*'C. Masterfiles'!$E$161)</f>
        <v>3.3820887268282515E-2</v>
      </c>
      <c r="O191" s="480">
        <f>IF($I191="","",J191*'C. Masterfiles'!$E$161)</f>
        <v>7.6541470894278898E-4</v>
      </c>
      <c r="P191" s="480">
        <f>IF($I191="","",K191*'C. Masterfiles'!$E$161)</f>
        <v>1.6910443634141259E-3</v>
      </c>
      <c r="Q191" s="480">
        <f>IF($I191="","",L191*'C. Masterfiles'!$E$161)</f>
        <v>3.6277346340639428E-2</v>
      </c>
    </row>
    <row r="192" spans="3:17">
      <c r="C192" s="256" t="str">
        <f t="shared" si="9"/>
        <v>S02</v>
      </c>
      <c r="D192" s="256" t="str">
        <f t="shared" si="9"/>
        <v>Изходящи повиквания към фиксирана линия (Outgoing Calls to Fixed Line)</v>
      </c>
      <c r="E192" s="256" t="str">
        <f t="shared" si="9"/>
        <v>минути (Minutes)</v>
      </c>
      <c r="F192" s="245"/>
      <c r="G192" s="478">
        <f>'9. Service costing'!BK190</f>
        <v>6.7828668347656215E-3</v>
      </c>
      <c r="H192" s="245"/>
      <c r="I192" s="478">
        <f>'9. Service costing'!BK437</f>
        <v>7.3815979472550827E-3</v>
      </c>
      <c r="J192" s="479">
        <f>('10. Mark-ups'!$J$17)*I192</f>
        <v>1.6705604437614903E-4</v>
      </c>
      <c r="K192" s="479">
        <f>I192*('10. Mark-ups'!$J$18)</f>
        <v>3.6907989736275417E-4</v>
      </c>
      <c r="L192" s="480">
        <f t="shared" si="10"/>
        <v>7.9177338889939858E-3</v>
      </c>
      <c r="M192" s="265"/>
      <c r="N192" s="480">
        <f>IF($I192="","",I192*'C. Masterfiles'!$E$161)</f>
        <v>1.4437150713179909E-2</v>
      </c>
      <c r="O192" s="480">
        <f>IF($I192="","",J192*'C. Masterfiles'!$E$161)</f>
        <v>3.2673322327220357E-4</v>
      </c>
      <c r="P192" s="480">
        <f>IF($I192="","",K192*'C. Masterfiles'!$E$161)</f>
        <v>7.2185753565899547E-4</v>
      </c>
      <c r="Q192" s="480">
        <f>IF($I192="","",L192*'C. Masterfiles'!$E$161)</f>
        <v>1.5485741472111106E-2</v>
      </c>
    </row>
    <row r="193" spans="3:17">
      <c r="C193" s="256" t="str">
        <f t="shared" si="9"/>
        <v>S03</v>
      </c>
      <c r="D193" s="256" t="str">
        <f t="shared" si="9"/>
        <v>Изходящи повиквания към други мобилни мрежи (Outgoing Calls to Other Mobile)</v>
      </c>
      <c r="E193" s="256" t="str">
        <f t="shared" si="9"/>
        <v>минути (Minutes)</v>
      </c>
      <c r="F193" s="245"/>
      <c r="G193" s="478">
        <f>'9. Service costing'!BK191</f>
        <v>6.9910615281173118E-3</v>
      </c>
      <c r="H193" s="245"/>
      <c r="I193" s="478">
        <f>'9. Service costing'!BK438</f>
        <v>7.6081702150751305E-3</v>
      </c>
      <c r="J193" s="479">
        <f>('10. Mark-ups'!$J$17)*I193</f>
        <v>1.7218369655902437E-4</v>
      </c>
      <c r="K193" s="479">
        <f>I193*('10. Mark-ups'!$J$18)</f>
        <v>3.8040851075375656E-4</v>
      </c>
      <c r="L193" s="480">
        <f t="shared" si="10"/>
        <v>8.1607624223879113E-3</v>
      </c>
      <c r="M193" s="265"/>
      <c r="N193" s="480">
        <f>IF($I193="","",I193*'C. Masterfiles'!$E$161)</f>
        <v>1.4880287551750393E-2</v>
      </c>
      <c r="O193" s="480">
        <f>IF($I193="","",J193*'C. Masterfiles'!$E$161)</f>
        <v>3.3676203924103663E-4</v>
      </c>
      <c r="P193" s="480">
        <f>IF($I193="","",K193*'C. Masterfiles'!$E$161)</f>
        <v>7.4401437758751972E-4</v>
      </c>
      <c r="Q193" s="480">
        <f>IF($I193="","",L193*'C. Masterfiles'!$E$161)</f>
        <v>1.5961063968578947E-2</v>
      </c>
    </row>
    <row r="194" spans="3:17">
      <c r="C194" s="256" t="str">
        <f t="shared" si="9"/>
        <v>S04</v>
      </c>
      <c r="D194" s="256" t="str">
        <f t="shared" si="9"/>
        <v>Изходящи международни повиквания (Outgoing Calls to International)</v>
      </c>
      <c r="E194" s="256" t="str">
        <f t="shared" si="9"/>
        <v>минути (Minutes)</v>
      </c>
      <c r="F194" s="245"/>
      <c r="G194" s="478">
        <f>'9. Service costing'!BK192</f>
        <v>6.6649731653463107E-3</v>
      </c>
      <c r="H194" s="245"/>
      <c r="I194" s="478">
        <f>'9. Service costing'!BK439</f>
        <v>7.2550271487118265E-3</v>
      </c>
      <c r="J194" s="479">
        <f>('10. Mark-ups'!$J$17)*I194</f>
        <v>1.6419156745810861E-4</v>
      </c>
      <c r="K194" s="479">
        <f>I194*('10. Mark-ups'!$J$18)</f>
        <v>3.6275135743559135E-4</v>
      </c>
      <c r="L194" s="480">
        <f t="shared" si="10"/>
        <v>7.7819700736055262E-3</v>
      </c>
      <c r="M194" s="265"/>
      <c r="N194" s="480">
        <f>IF($I194="","",I194*'C. Masterfiles'!$E$161)</f>
        <v>1.4189599748265051E-2</v>
      </c>
      <c r="O194" s="480">
        <f>IF($I194="","",J194*'C. Masterfiles'!$E$161)</f>
        <v>3.2113079338159256E-4</v>
      </c>
      <c r="P194" s="480">
        <f>IF($I194="","",K194*'C. Masterfiles'!$E$161)</f>
        <v>7.0947998741325256E-4</v>
      </c>
      <c r="Q194" s="480">
        <f>IF($I194="","",L194*'C. Masterfiles'!$E$161)</f>
        <v>1.5220210529059896E-2</v>
      </c>
    </row>
    <row r="195" spans="3:17">
      <c r="C195" s="256" t="str">
        <f t="shared" si="9"/>
        <v>S05</v>
      </c>
      <c r="D195" s="256" t="str">
        <f t="shared" si="9"/>
        <v>Входящи повиквания от фиксирана линия (Incoming calls from fixed)</v>
      </c>
      <c r="E195" s="256" t="str">
        <f t="shared" si="9"/>
        <v>минути (Minutes)</v>
      </c>
      <c r="F195" s="245"/>
      <c r="G195" s="478">
        <f>'9. Service costing'!BK193</f>
        <v>7.0245907254286285E-3</v>
      </c>
      <c r="H195" s="245"/>
      <c r="I195" s="478">
        <f>'9. Service costing'!BK440</f>
        <v>7.6410181350651937E-3</v>
      </c>
      <c r="J195" s="479">
        <f>('10. Mark-ups'!$J$17)*I195</f>
        <v>1.7292709163672088E-4</v>
      </c>
      <c r="K195" s="479">
        <f>I195*('10. Mark-ups'!$J$18)</f>
        <v>3.8205090675325971E-4</v>
      </c>
      <c r="L195" s="480">
        <f t="shared" si="10"/>
        <v>8.1959961334551745E-3</v>
      </c>
      <c r="M195" s="265"/>
      <c r="N195" s="480">
        <f>IF($I195="","",I195*'C. Masterfiles'!$E$161)</f>
        <v>1.4944532499104558E-2</v>
      </c>
      <c r="O195" s="480">
        <f>IF($I195="","",J195*'C. Masterfiles'!$E$161)</f>
        <v>3.3821599363584781E-4</v>
      </c>
      <c r="P195" s="480">
        <f>IF($I195="","",K195*'C. Masterfiles'!$E$161)</f>
        <v>7.472266249552279E-4</v>
      </c>
      <c r="Q195" s="480">
        <f>IF($I195="","",L195*'C. Masterfiles'!$E$161)</f>
        <v>1.6029975117695633E-2</v>
      </c>
    </row>
    <row r="196" spans="3:17">
      <c r="C196" s="256" t="str">
        <f t="shared" si="9"/>
        <v>S06</v>
      </c>
      <c r="D196" s="256" t="str">
        <f t="shared" si="9"/>
        <v>Входящи повиквания от други мобилни мрежи (Incoming calls from other mobile)</v>
      </c>
      <c r="E196" s="256" t="str">
        <f t="shared" si="9"/>
        <v>минути (Minutes)</v>
      </c>
      <c r="F196" s="245"/>
      <c r="G196" s="478">
        <f>'9. Service costing'!BK194</f>
        <v>7.0798379498840424E-3</v>
      </c>
      <c r="H196" s="245"/>
      <c r="I196" s="478">
        <f>'9. Service costing'!BK441</f>
        <v>7.7011134574086985E-3</v>
      </c>
      <c r="J196" s="479">
        <f>('10. Mark-ups'!$J$17)*I196</f>
        <v>1.7428713412453328E-4</v>
      </c>
      <c r="K196" s="479">
        <f>I196*('10. Mark-ups'!$J$18)</f>
        <v>3.8505567287043497E-4</v>
      </c>
      <c r="L196" s="480">
        <f t="shared" si="10"/>
        <v>8.2604562644036667E-3</v>
      </c>
      <c r="M196" s="265"/>
      <c r="N196" s="480">
        <f>IF($I196="","",I196*'C. Masterfiles'!$E$161)</f>
        <v>1.5062068733403655E-2</v>
      </c>
      <c r="O196" s="480">
        <f>IF($I196="","",J196*'C. Masterfiles'!$E$161)</f>
        <v>3.4087600553478589E-4</v>
      </c>
      <c r="P196" s="480">
        <f>IF($I196="","",K196*'C. Masterfiles'!$E$161)</f>
        <v>7.5310343667018284E-4</v>
      </c>
      <c r="Q196" s="480">
        <f>IF($I196="","",L196*'C. Masterfiles'!$E$161)</f>
        <v>1.6156048175608624E-2</v>
      </c>
    </row>
    <row r="197" spans="3:17">
      <c r="C197" s="256" t="str">
        <f t="shared" si="9"/>
        <v>S07</v>
      </c>
      <c r="D197" s="256" t="str">
        <f t="shared" si="9"/>
        <v>Входящи международни повиквания (Incoming calls from international)</v>
      </c>
      <c r="E197" s="256" t="str">
        <f t="shared" si="9"/>
        <v>минути (Minutes)</v>
      </c>
      <c r="F197" s="245"/>
      <c r="G197" s="478">
        <f>'9. Service costing'!BK195</f>
        <v>6.7705870901993781E-3</v>
      </c>
      <c r="H197" s="245"/>
      <c r="I197" s="478">
        <f>'9. Service costing'!BK442</f>
        <v>7.3663813946701958E-3</v>
      </c>
      <c r="J197" s="479">
        <f>('10. Mark-ups'!$J$17)*I197</f>
        <v>1.6671167218166802E-4</v>
      </c>
      <c r="K197" s="479">
        <f>I197*('10. Mark-ups'!$J$18)</f>
        <v>3.683190697335098E-4</v>
      </c>
      <c r="L197" s="480">
        <f t="shared" si="10"/>
        <v>7.9014121365853732E-3</v>
      </c>
      <c r="M197" s="265"/>
      <c r="N197" s="480">
        <f>IF($I197="","",I197*'C. Masterfiles'!$E$161)</f>
        <v>1.4407389723137808E-2</v>
      </c>
      <c r="O197" s="480">
        <f>IF($I197="","",J197*'C. Masterfiles'!$E$161)</f>
        <v>3.2605968980307178E-4</v>
      </c>
      <c r="P197" s="480">
        <f>IF($I197="","",K197*'C. Masterfiles'!$E$161)</f>
        <v>7.2036948615689046E-4</v>
      </c>
      <c r="Q197" s="480">
        <f>IF($I197="","",L197*'C. Masterfiles'!$E$161)</f>
        <v>1.545381889909777E-2</v>
      </c>
    </row>
    <row r="198" spans="3:17">
      <c r="C198" s="256" t="str">
        <f t="shared" si="9"/>
        <v>S08</v>
      </c>
      <c r="D198" s="256" t="str">
        <f t="shared" si="9"/>
        <v>Изходящи повиквания от чужди абонати в роуминг в мрежата на предприятието (Roaming Calls Outbound)</v>
      </c>
      <c r="E198" s="256" t="str">
        <f t="shared" si="9"/>
        <v>минути (Minutes)</v>
      </c>
      <c r="F198" s="245"/>
      <c r="G198" s="478">
        <f>'9. Service costing'!BK196</f>
        <v>6.347018714570038E-3</v>
      </c>
      <c r="H198" s="245"/>
      <c r="I198" s="478">
        <f>'9. Service costing'!BK443</f>
        <v>6.9055400879948605E-3</v>
      </c>
      <c r="J198" s="479">
        <f>('10. Mark-ups'!$J$17)*I198</f>
        <v>1.5628217895697328E-4</v>
      </c>
      <c r="K198" s="479">
        <f>I198*('10. Mark-ups'!$J$18)</f>
        <v>3.4527700439974306E-4</v>
      </c>
      <c r="L198" s="480">
        <f t="shared" si="10"/>
        <v>7.4070992713515769E-3</v>
      </c>
      <c r="M198" s="265"/>
      <c r="N198" s="480">
        <f>IF($I198="","",I198*'C. Masterfiles'!$E$161)</f>
        <v>1.3506062470302988E-2</v>
      </c>
      <c r="O198" s="480">
        <f>IF($I198="","",J198*'C. Masterfiles'!$E$161)</f>
        <v>3.0566137406941703E-4</v>
      </c>
      <c r="P198" s="480">
        <f>IF($I198="","",K198*'C. Masterfiles'!$E$161)</f>
        <v>6.7530312351514942E-4</v>
      </c>
      <c r="Q198" s="480">
        <f>IF($I198="","",L198*'C. Masterfiles'!$E$161)</f>
        <v>1.4487026967887555E-2</v>
      </c>
    </row>
    <row r="199" spans="3:17">
      <c r="C199" s="256" t="str">
        <f t="shared" si="9"/>
        <v>S09</v>
      </c>
      <c r="D199" s="256" t="str">
        <f t="shared" si="9"/>
        <v>Входящи повиквания от чужди абонати в роуминг в мрежата на предприятието (Roaming Calls Inbound)</v>
      </c>
      <c r="E199" s="256" t="str">
        <f t="shared" si="9"/>
        <v>минути (Minutes)</v>
      </c>
      <c r="F199" s="245"/>
      <c r="G199" s="478">
        <f>'9. Service costing'!BK197</f>
        <v>6.9621869971219549E-3</v>
      </c>
      <c r="H199" s="245"/>
      <c r="I199" s="478">
        <f>'9. Service costing'!BK444</f>
        <v>7.5748416021488131E-3</v>
      </c>
      <c r="J199" s="479">
        <f>('10. Mark-ups'!$J$17)*I199</f>
        <v>1.7142942271753387E-4</v>
      </c>
      <c r="K199" s="479">
        <f>I199*('10. Mark-ups'!$J$18)</f>
        <v>3.787420801074407E-4</v>
      </c>
      <c r="L199" s="480">
        <f t="shared" si="10"/>
        <v>8.125013104973787E-3</v>
      </c>
      <c r="M199" s="265"/>
      <c r="N199" s="480">
        <f>IF($I199="","",I199*'C. Masterfiles'!$E$161)</f>
        <v>1.4815102450730713E-2</v>
      </c>
      <c r="O199" s="480">
        <f>IF($I199="","",J199*'C. Masterfiles'!$E$161)</f>
        <v>3.3528680783363426E-4</v>
      </c>
      <c r="P199" s="480">
        <f>IF($I199="","",K199*'C. Masterfiles'!$E$161)</f>
        <v>7.4075512253653577E-4</v>
      </c>
      <c r="Q199" s="480">
        <f>IF($I199="","",L199*'C. Masterfiles'!$E$161)</f>
        <v>1.5891144381100883E-2</v>
      </c>
    </row>
    <row r="200" spans="3:17">
      <c r="C200" s="256" t="str">
        <f t="shared" si="9"/>
        <v>S10</v>
      </c>
      <c r="D200" s="256" t="str">
        <f t="shared" si="9"/>
        <v>Гласова поща (Voice mail)</v>
      </c>
      <c r="E200" s="256" t="str">
        <f t="shared" si="9"/>
        <v>минути (Minutes)</v>
      </c>
      <c r="F200" s="245"/>
      <c r="G200" s="478">
        <f>'9. Service costing'!BK198</f>
        <v>2.082212049176687E-2</v>
      </c>
      <c r="H200" s="245"/>
      <c r="I200" s="478">
        <f>'9. Service costing'!BK445</f>
        <v>2.2563889953826233E-2</v>
      </c>
      <c r="J200" s="479">
        <f>('10. Mark-ups'!$J$17)*I200</f>
        <v>5.1065287331540979E-4</v>
      </c>
      <c r="K200" s="479">
        <f>I200*('10. Mark-ups'!$J$18)</f>
        <v>1.1281944976913117E-3</v>
      </c>
      <c r="L200" s="480">
        <f t="shared" si="10"/>
        <v>2.4202737324832954E-2</v>
      </c>
      <c r="M200" s="265"/>
      <c r="N200" s="480">
        <f>IF($I200="","",I200*'C. Masterfiles'!$E$161)</f>
        <v>4.4131132888391961E-2</v>
      </c>
      <c r="O200" s="480">
        <f>IF($I200="","",J200*'C. Masterfiles'!$E$161)</f>
        <v>9.9875020921647798E-4</v>
      </c>
      <c r="P200" s="480">
        <f>IF($I200="","",K200*'C. Masterfiles'!$E$161)</f>
        <v>2.2065566444195981E-3</v>
      </c>
      <c r="Q200" s="480">
        <f>IF($I200="","",L200*'C. Masterfiles'!$E$161)</f>
        <v>4.7336439742028037E-2</v>
      </c>
    </row>
    <row r="201" spans="3:17">
      <c r="C201" s="256" t="str">
        <f t="shared" si="9"/>
        <v>S11</v>
      </c>
      <c r="D201" s="256" t="str">
        <f t="shared" si="9"/>
        <v>Повиквания към центъра за обслужване на клиенти (Help desk call)</v>
      </c>
      <c r="E201" s="256" t="str">
        <f t="shared" si="9"/>
        <v>минути (Minutes)</v>
      </c>
      <c r="F201" s="245"/>
      <c r="G201" s="478">
        <f>'9. Service costing'!BK199</f>
        <v>5.6951449410423977E-3</v>
      </c>
      <c r="H201" s="245"/>
      <c r="I201" s="478">
        <f>'9. Service costing'!BK446</f>
        <v>6.2014757995017093E-3</v>
      </c>
      <c r="J201" s="479">
        <f>('10. Mark-ups'!$J$17)*I201</f>
        <v>1.4034820424545284E-4</v>
      </c>
      <c r="K201" s="479">
        <f>I201*('10. Mark-ups'!$J$18)</f>
        <v>3.1007378997508547E-4</v>
      </c>
      <c r="L201" s="480">
        <f t="shared" si="10"/>
        <v>6.651897793722248E-3</v>
      </c>
      <c r="M201" s="265"/>
      <c r="N201" s="480">
        <f>IF($I201="","",I201*'C. Masterfiles'!$E$161)</f>
        <v>1.2129032412939427E-2</v>
      </c>
      <c r="O201" s="480">
        <f>IF($I201="","",J201*'C. Masterfiles'!$E$161)</f>
        <v>2.7449722830938405E-4</v>
      </c>
      <c r="P201" s="480">
        <f>IF($I201="","",K201*'C. Masterfiles'!$E$161)</f>
        <v>6.0645162064697136E-4</v>
      </c>
      <c r="Q201" s="480">
        <f>IF($I201="","",L201*'C. Masterfiles'!$E$161)</f>
        <v>1.3009981261895785E-2</v>
      </c>
    </row>
    <row r="202" spans="3:17">
      <c r="C202" s="256" t="str">
        <f t="shared" si="9"/>
        <v>S12</v>
      </c>
      <c r="D202" s="256" t="str">
        <f t="shared" si="9"/>
        <v>Видеоразговори (Video call)</v>
      </c>
      <c r="E202" s="256" t="str">
        <f t="shared" si="9"/>
        <v>минути (Minutes)</v>
      </c>
      <c r="F202" s="245"/>
      <c r="G202" s="478">
        <f>'9. Service costing'!BK200</f>
        <v>0.19153190005269199</v>
      </c>
      <c r="H202" s="245"/>
      <c r="I202" s="478">
        <f>'9. Service costing'!BK447</f>
        <v>0.20843863143771568</v>
      </c>
      <c r="J202" s="479">
        <f>('10. Mark-ups'!$J$17)*I202</f>
        <v>4.7172622394194876E-3</v>
      </c>
      <c r="K202" s="479">
        <f>I202*('10. Mark-ups'!$J$18)</f>
        <v>1.0421931571885784E-2</v>
      </c>
      <c r="L202" s="480">
        <f t="shared" si="10"/>
        <v>0.22357782524902095</v>
      </c>
      <c r="M202" s="265"/>
      <c r="N202" s="480">
        <f>IF($I202="","",I202*'C. Masterfiles'!$E$161)</f>
        <v>0.40767052852482744</v>
      </c>
      <c r="O202" s="480">
        <f>IF($I202="","",J202*'C. Masterfiles'!$E$161)</f>
        <v>9.2261630057238163E-3</v>
      </c>
      <c r="P202" s="480">
        <f>IF($I202="","",K202*'C. Masterfiles'!$E$161)</f>
        <v>2.0383526426241371E-2</v>
      </c>
      <c r="Q202" s="480">
        <f>IF($I202="","",L202*'C. Masterfiles'!$E$161)</f>
        <v>0.43728021795679262</v>
      </c>
    </row>
    <row r="203" spans="3:17">
      <c r="C203" s="256" t="str">
        <f t="shared" si="9"/>
        <v>S13</v>
      </c>
      <c r="D203" s="256" t="str">
        <f t="shared" si="9"/>
        <v>MMS в мрежата (MMS on net)</v>
      </c>
      <c r="E203" s="256" t="str">
        <f t="shared" si="9"/>
        <v>брой съобщения (Number of messages)</v>
      </c>
      <c r="F203" s="245"/>
      <c r="G203" s="478">
        <f>'9. Service costing'!BK201</f>
        <v>8.0181104072062831E-2</v>
      </c>
      <c r="H203" s="245"/>
      <c r="I203" s="478">
        <f>'9. Service costing'!BK448</f>
        <v>8.592741567198435E-2</v>
      </c>
      <c r="J203" s="479">
        <f>('10. Mark-ups'!$J$17)*I203</f>
        <v>1.9446594447703224E-3</v>
      </c>
      <c r="K203" s="479">
        <f>I203*('10. Mark-ups'!$J$18)</f>
        <v>4.2963707835992175E-3</v>
      </c>
      <c r="L203" s="480">
        <f t="shared" si="10"/>
        <v>9.216844590035389E-2</v>
      </c>
      <c r="M203" s="265"/>
      <c r="N203" s="480">
        <f>IF($I203="","",I203*'C. Masterfiles'!$E$161)</f>
        <v>0.16805941739373714</v>
      </c>
      <c r="O203" s="480">
        <f>IF($I203="","",J203*'C. Masterfiles'!$E$161)</f>
        <v>3.8034232818651395E-3</v>
      </c>
      <c r="P203" s="480">
        <f>IF($I203="","",K203*'C. Masterfiles'!$E$161)</f>
        <v>8.4029708696868582E-3</v>
      </c>
      <c r="Q203" s="480">
        <f>IF($I203="","",L203*'C. Masterfiles'!$E$161)</f>
        <v>0.18026581154528915</v>
      </c>
    </row>
    <row r="204" spans="3:17">
      <c r="C204" s="256" t="str">
        <f t="shared" si="9"/>
        <v>S14</v>
      </c>
      <c r="D204" s="256" t="str">
        <f t="shared" si="9"/>
        <v>Изходящи MMS към други мрежи (MMS outgoing to other network)</v>
      </c>
      <c r="E204" s="256" t="str">
        <f t="shared" si="9"/>
        <v>брой съобщения (Number of messages)</v>
      </c>
      <c r="F204" s="245"/>
      <c r="G204" s="478">
        <f>'9. Service costing'!BK202</f>
        <v>7.7458664228845828E-2</v>
      </c>
      <c r="H204" s="245"/>
      <c r="I204" s="478">
        <f>'9. Service costing'!BK449</f>
        <v>8.2958044836199243E-2</v>
      </c>
      <c r="J204" s="479">
        <f>('10. Mark-ups'!$J$17)*I204</f>
        <v>1.8774583658634687E-3</v>
      </c>
      <c r="K204" s="479">
        <f>I204*('10. Mark-ups'!$J$18)</f>
        <v>4.147902241809962E-3</v>
      </c>
      <c r="L204" s="480">
        <f t="shared" si="10"/>
        <v>8.8983405443872662E-2</v>
      </c>
      <c r="M204" s="265"/>
      <c r="N204" s="480">
        <f>IF($I204="","",I204*'C. Masterfiles'!$E$161)</f>
        <v>0.16225183283198355</v>
      </c>
      <c r="O204" s="480">
        <f>IF($I204="","",J204*'C. Masterfiles'!$E$161)</f>
        <v>3.6719893957067478E-3</v>
      </c>
      <c r="P204" s="480">
        <f>IF($I204="","",K204*'C. Masterfiles'!$E$161)</f>
        <v>8.1125916415991772E-3</v>
      </c>
      <c r="Q204" s="480">
        <f>IF($I204="","",L204*'C. Masterfiles'!$E$161)</f>
        <v>0.17403641386928947</v>
      </c>
    </row>
    <row r="205" spans="3:17">
      <c r="C205" s="256" t="str">
        <f t="shared" si="9"/>
        <v>S15</v>
      </c>
      <c r="D205" s="256" t="str">
        <f t="shared" si="9"/>
        <v>Входящи MMS от други мрежи (MMS incoming from other network)</v>
      </c>
      <c r="E205" s="256" t="str">
        <f t="shared" si="9"/>
        <v>брой съобщения (Number of messages)</v>
      </c>
      <c r="F205" s="245"/>
      <c r="G205" s="478">
        <f>'9. Service costing'!BK203</f>
        <v>7.7550334012641706E-2</v>
      </c>
      <c r="H205" s="245"/>
      <c r="I205" s="478">
        <f>'9. Service costing'!BK450</f>
        <v>8.3056157157393076E-2</v>
      </c>
      <c r="J205" s="479">
        <f>('10. Mark-ups'!$J$17)*I205</f>
        <v>1.8796787870243501E-3</v>
      </c>
      <c r="K205" s="479">
        <f>I205*('10. Mark-ups'!$J$18)</f>
        <v>4.1528078578696543E-3</v>
      </c>
      <c r="L205" s="480">
        <f t="shared" si="10"/>
        <v>8.9088643802287079E-2</v>
      </c>
      <c r="M205" s="265"/>
      <c r="N205" s="480">
        <f>IF($I205="","",I205*'C. Masterfiles'!$E$161)</f>
        <v>0.1624437238531441</v>
      </c>
      <c r="O205" s="480">
        <f>IF($I205="","",J205*'C. Masterfiles'!$E$161)</f>
        <v>3.6763321620258346E-3</v>
      </c>
      <c r="P205" s="480">
        <f>IF($I205="","",K205*'C. Masterfiles'!$E$161)</f>
        <v>8.1221861926572061E-3</v>
      </c>
      <c r="Q205" s="480">
        <f>IF($I205="","",L205*'C. Masterfiles'!$E$161)</f>
        <v>0.17424224220782714</v>
      </c>
    </row>
    <row r="206" spans="3:17">
      <c r="C206" s="256" t="str">
        <f t="shared" si="9"/>
        <v>S16</v>
      </c>
      <c r="D206" s="256" t="str">
        <f t="shared" si="9"/>
        <v>SMS в мрежата (SMS on net)</v>
      </c>
      <c r="E206" s="256" t="str">
        <f t="shared" si="9"/>
        <v>брой съобщения (Number of messages)</v>
      </c>
      <c r="F206" s="245"/>
      <c r="G206" s="478">
        <f>'9. Service costing'!BK204</f>
        <v>8.0245256317224933E-4</v>
      </c>
      <c r="H206" s="245"/>
      <c r="I206" s="478">
        <f>'9. Service costing'!BK451</f>
        <v>8.5904935862552627E-4</v>
      </c>
      <c r="J206" s="479">
        <f>('10. Mark-ups'!$J$17)*I206</f>
        <v>1.9441506947586275E-5</v>
      </c>
      <c r="K206" s="479">
        <f>I206*('10. Mark-ups'!$J$18)</f>
        <v>4.2952467931276319E-5</v>
      </c>
      <c r="L206" s="480">
        <f t="shared" si="10"/>
        <v>9.2144333350438891E-4</v>
      </c>
      <c r="M206" s="265"/>
      <c r="N206" s="480">
        <f>IF($I206="","",I206*'C. Masterfiles'!$E$161)</f>
        <v>1.680154507080563E-3</v>
      </c>
      <c r="O206" s="480">
        <f>IF($I206="","",J206*'C. Masterfiles'!$E$161)</f>
        <v>3.8024282533297661E-5</v>
      </c>
      <c r="P206" s="480">
        <f>IF($I206="","",K206*'C. Masterfiles'!$E$161)</f>
        <v>8.4007725354028154E-5</v>
      </c>
      <c r="Q206" s="480">
        <f>IF($I206="","",L206*'C. Masterfiles'!$E$161)</f>
        <v>1.802186514967889E-3</v>
      </c>
    </row>
    <row r="207" spans="3:17">
      <c r="C207" s="256" t="str">
        <f t="shared" si="9"/>
        <v>S17</v>
      </c>
      <c r="D207" s="256" t="str">
        <f t="shared" si="9"/>
        <v>Изходящи SMS към други мрежи (SMS outgoing to other network)</v>
      </c>
      <c r="E207" s="256" t="str">
        <f t="shared" si="9"/>
        <v>брой съобщения (Number of messages)</v>
      </c>
      <c r="F207" s="245"/>
      <c r="G207" s="478">
        <f>'9. Service costing'!BK205</f>
        <v>7.9754221749008577E-4</v>
      </c>
      <c r="H207" s="245"/>
      <c r="I207" s="478">
        <f>'9. Service costing'!BK452</f>
        <v>8.5369363431133521E-4</v>
      </c>
      <c r="J207" s="479">
        <f>('10. Mark-ups'!$J$17)*I207</f>
        <v>1.9320299300530582E-5</v>
      </c>
      <c r="K207" s="479">
        <f>I207*('10. Mark-ups'!$J$18)</f>
        <v>4.2684681715566762E-5</v>
      </c>
      <c r="L207" s="480">
        <f t="shared" si="10"/>
        <v>9.1569861532743262E-4</v>
      </c>
      <c r="M207" s="265"/>
      <c r="N207" s="480">
        <f>IF($I207="","",I207*'C. Masterfiles'!$E$161)</f>
        <v>1.6696796207951387E-3</v>
      </c>
      <c r="O207" s="480">
        <f>IF($I207="","",J207*'C. Masterfiles'!$E$161)</f>
        <v>3.7787220980956728E-5</v>
      </c>
      <c r="P207" s="480">
        <f>IF($I207="","",K207*'C. Masterfiles'!$E$161)</f>
        <v>8.3483981039756945E-5</v>
      </c>
      <c r="Q207" s="480">
        <f>IF($I207="","",L207*'C. Masterfiles'!$E$161)</f>
        <v>1.7909508228158525E-3</v>
      </c>
    </row>
    <row r="208" spans="3:17">
      <c r="C208" s="256" t="str">
        <f t="shared" si="9"/>
        <v>S18</v>
      </c>
      <c r="D208" s="256" t="str">
        <f t="shared" si="9"/>
        <v>Входящи SMS от други мрежи (SMS incoming from other network)</v>
      </c>
      <c r="E208" s="256" t="str">
        <f t="shared" si="9"/>
        <v>брой съобщения (Number of messages)</v>
      </c>
      <c r="F208" s="245"/>
      <c r="G208" s="478">
        <f>'9. Service costing'!BK206</f>
        <v>7.9770755827003668E-4</v>
      </c>
      <c r="H208" s="245"/>
      <c r="I208" s="478">
        <f>'9. Service costing'!BK453</f>
        <v>8.5387059521423332E-4</v>
      </c>
      <c r="J208" s="479">
        <f>('10. Mark-ups'!$J$17)*I208</f>
        <v>1.9324304177070681E-5</v>
      </c>
      <c r="K208" s="479">
        <f>I208*('10. Mark-ups'!$J$18)</f>
        <v>4.269352976071167E-5</v>
      </c>
      <c r="L208" s="480">
        <f t="shared" si="10"/>
        <v>9.1588842915201569E-4</v>
      </c>
      <c r="M208" s="265"/>
      <c r="N208" s="480">
        <f>IF($I208="","",I208*'C. Masterfiles'!$E$161)</f>
        <v>1.6700257262378538E-3</v>
      </c>
      <c r="O208" s="480">
        <f>IF($I208="","",J208*'C. Masterfiles'!$E$161)</f>
        <v>3.779505383864015E-5</v>
      </c>
      <c r="P208" s="480">
        <f>IF($I208="","",K208*'C. Masterfiles'!$E$161)</f>
        <v>8.3501286311892705E-5</v>
      </c>
      <c r="Q208" s="480">
        <f>IF($I208="","",L208*'C. Masterfiles'!$E$161)</f>
        <v>1.7913220663883869E-3</v>
      </c>
    </row>
    <row r="209" spans="3:17">
      <c r="C209" s="256" t="str">
        <f t="shared" si="9"/>
        <v>S19</v>
      </c>
      <c r="D209" s="256" t="str">
        <f t="shared" si="9"/>
        <v>Пренос на данни (Data services)</v>
      </c>
      <c r="E209" s="256" t="str">
        <f t="shared" si="9"/>
        <v>MB (MB)</v>
      </c>
      <c r="F209" s="245"/>
      <c r="G209" s="478">
        <f>'9. Service costing'!BK207</f>
        <v>3.6772227725954164E-3</v>
      </c>
      <c r="H209" s="245"/>
      <c r="I209" s="478">
        <f>'9. Service costing'!BK454</f>
        <v>3.9356573870567907E-3</v>
      </c>
      <c r="J209" s="479">
        <f>('10. Mark-ups'!$J$17)*I209</f>
        <v>8.9069515814792704E-5</v>
      </c>
      <c r="K209" s="479">
        <f>I209*('10. Mark-ups'!$J$18)</f>
        <v>1.9678286935283955E-4</v>
      </c>
      <c r="L209" s="480">
        <f t="shared" si="10"/>
        <v>4.2215097722244225E-3</v>
      </c>
      <c r="M209" s="265"/>
      <c r="N209" s="480">
        <f>IF($I209="","",I209*'C. Masterfiles'!$E$161)</f>
        <v>7.6974767873272823E-3</v>
      </c>
      <c r="O209" s="480">
        <f>IF($I209="","",J209*'C. Masterfiles'!$E$161)</f>
        <v>1.7420483111604601E-4</v>
      </c>
      <c r="P209" s="480">
        <f>IF($I209="","",K209*'C. Masterfiles'!$E$161)</f>
        <v>3.8487383936636416E-4</v>
      </c>
      <c r="Q209" s="480">
        <f>IF($I209="","",L209*'C. Masterfiles'!$E$161)</f>
        <v>8.2565554578096917E-3</v>
      </c>
    </row>
    <row r="210" spans="3:17">
      <c r="C210" s="256" t="str">
        <f t="shared" si="9"/>
        <v>S20</v>
      </c>
      <c r="D210" s="256" t="str">
        <f t="shared" si="9"/>
        <v>Subscribers</v>
      </c>
      <c r="E210" s="256" t="str">
        <f t="shared" si="9"/>
        <v>Subscriber</v>
      </c>
      <c r="F210" s="245"/>
      <c r="G210" s="478" t="str">
        <f>'9. Service costing'!BK208</f>
        <v/>
      </c>
      <c r="H210" s="245"/>
      <c r="I210" s="478" t="str">
        <f>'9. Service costing'!BK455</f>
        <v/>
      </c>
      <c r="J210" s="479" t="e">
        <f>('10. Mark-ups'!$J$17)*I210</f>
        <v>#VALUE!</v>
      </c>
      <c r="K210" s="479" t="e">
        <f>I210*('10. Mark-ups'!$J$18)</f>
        <v>#VALUE!</v>
      </c>
      <c r="L210" s="480" t="str">
        <f t="shared" si="10"/>
        <v/>
      </c>
      <c r="M210" s="265"/>
      <c r="N210" s="480" t="str">
        <f>IF($I210="","",I210*'C. Masterfiles'!$E$161)</f>
        <v/>
      </c>
      <c r="O210" s="480" t="str">
        <f>IF($I210="","",J210*'C. Masterfiles'!$E$161)</f>
        <v/>
      </c>
      <c r="P210" s="480" t="str">
        <f>IF($I210="","",K210*'C. Masterfiles'!$E$161)</f>
        <v/>
      </c>
      <c r="Q210" s="480" t="str">
        <f>IF($I210="","",L210*'C. Masterfiles'!$E$161)</f>
        <v/>
      </c>
    </row>
    <row r="211" spans="3:17">
      <c r="C211" s="256" t="str">
        <f t="shared" si="9"/>
        <v>S21</v>
      </c>
      <c r="D211" s="256" t="str">
        <f t="shared" si="9"/>
        <v>OTHER: complete as required</v>
      </c>
      <c r="E211" s="256" t="str">
        <f t="shared" si="9"/>
        <v>OTHER: complete as required</v>
      </c>
      <c r="F211" s="245"/>
      <c r="G211" s="478" t="str">
        <f>'9. Service costing'!BK209</f>
        <v/>
      </c>
      <c r="H211" s="245"/>
      <c r="I211" s="478" t="str">
        <f>'9. Service costing'!BK456</f>
        <v/>
      </c>
      <c r="J211" s="479" t="e">
        <f>('10. Mark-ups'!$J$17)*I211</f>
        <v>#VALUE!</v>
      </c>
      <c r="K211" s="479" t="e">
        <f>I211*('10. Mark-ups'!$J$18)</f>
        <v>#VALUE!</v>
      </c>
      <c r="L211" s="480" t="str">
        <f t="shared" si="10"/>
        <v/>
      </c>
      <c r="M211" s="265"/>
      <c r="N211" s="480" t="str">
        <f>IF($I211="","",I211*'C. Masterfiles'!$E$161)</f>
        <v/>
      </c>
      <c r="O211" s="480" t="str">
        <f>IF($I211="","",J211*'C. Masterfiles'!$E$161)</f>
        <v/>
      </c>
      <c r="P211" s="480" t="str">
        <f>IF($I211="","",K211*'C. Masterfiles'!$E$161)</f>
        <v/>
      </c>
      <c r="Q211" s="480" t="str">
        <f>IF($I211="","",L211*'C. Masterfiles'!$E$161)</f>
        <v/>
      </c>
    </row>
    <row r="212" spans="3:17">
      <c r="C212" s="256" t="str">
        <f t="shared" si="9"/>
        <v>S22</v>
      </c>
      <c r="D212" s="256" t="str">
        <f t="shared" si="9"/>
        <v>OTHER: complete as required</v>
      </c>
      <c r="E212" s="256" t="str">
        <f t="shared" si="9"/>
        <v>OTHER: complete as required</v>
      </c>
      <c r="G212" s="478" t="str">
        <f>'9. Service costing'!BK210</f>
        <v/>
      </c>
      <c r="H212" s="223"/>
      <c r="I212" s="478" t="str">
        <f>'9. Service costing'!BK457</f>
        <v/>
      </c>
      <c r="J212" s="479" t="e">
        <f>('10. Mark-ups'!$J$17)*I212</f>
        <v>#VALUE!</v>
      </c>
      <c r="K212" s="479" t="e">
        <f>I212*('10. Mark-ups'!$J$18)</f>
        <v>#VALUE!</v>
      </c>
      <c r="L212" s="480" t="str">
        <f t="shared" si="10"/>
        <v/>
      </c>
      <c r="M212" s="223"/>
      <c r="N212" s="480" t="str">
        <f>IF($I212="","",I212*'C. Masterfiles'!$E$161)</f>
        <v/>
      </c>
      <c r="O212" s="480" t="str">
        <f>IF($I212="","",J212*'C. Masterfiles'!$E$161)</f>
        <v/>
      </c>
      <c r="P212" s="480" t="str">
        <f>IF($I212="","",K212*'C. Masterfiles'!$E$161)</f>
        <v/>
      </c>
      <c r="Q212" s="480" t="str">
        <f>IF($I212="","",L212*'C. Masterfiles'!$E$161)</f>
        <v/>
      </c>
    </row>
    <row r="213" spans="3:17">
      <c r="C213" s="256" t="str">
        <f t="shared" si="9"/>
        <v>S23</v>
      </c>
      <c r="D213" s="256" t="str">
        <f t="shared" si="9"/>
        <v>OTHER: complete as required</v>
      </c>
      <c r="E213" s="256" t="str">
        <f t="shared" si="9"/>
        <v>OTHER: complete as required</v>
      </c>
      <c r="G213" s="478" t="str">
        <f>'9. Service costing'!BK211</f>
        <v/>
      </c>
      <c r="H213" s="223"/>
      <c r="I213" s="478" t="str">
        <f>'9. Service costing'!BK458</f>
        <v/>
      </c>
      <c r="J213" s="479" t="e">
        <f>('10. Mark-ups'!$J$17)*I213</f>
        <v>#VALUE!</v>
      </c>
      <c r="K213" s="479" t="e">
        <f>I213*('10. Mark-ups'!$J$18)</f>
        <v>#VALUE!</v>
      </c>
      <c r="L213" s="480" t="str">
        <f t="shared" si="10"/>
        <v/>
      </c>
      <c r="M213" s="223"/>
      <c r="N213" s="480" t="str">
        <f>IF($I213="","",I213*'C. Masterfiles'!$E$161)</f>
        <v/>
      </c>
      <c r="O213" s="480" t="str">
        <f>IF($I213="","",J213*'C. Masterfiles'!$E$161)</f>
        <v/>
      </c>
      <c r="P213" s="480" t="str">
        <f>IF($I213="","",K213*'C. Masterfiles'!$E$161)</f>
        <v/>
      </c>
      <c r="Q213" s="480" t="str">
        <f>IF($I213="","",L213*'C. Masterfiles'!$E$161)</f>
        <v/>
      </c>
    </row>
    <row r="214" spans="3:17">
      <c r="C214" s="256" t="str">
        <f t="shared" si="9"/>
        <v>S24</v>
      </c>
      <c r="D214" s="256" t="str">
        <f t="shared" si="9"/>
        <v>OTHER: complete as required</v>
      </c>
      <c r="E214" s="256" t="str">
        <f t="shared" si="9"/>
        <v>OTHER: complete as required</v>
      </c>
      <c r="G214" s="478" t="str">
        <f>'9. Service costing'!BK212</f>
        <v/>
      </c>
      <c r="H214" s="223"/>
      <c r="I214" s="478" t="str">
        <f>'9. Service costing'!BK459</f>
        <v/>
      </c>
      <c r="J214" s="479" t="e">
        <f>('10. Mark-ups'!$J$17)*I214</f>
        <v>#VALUE!</v>
      </c>
      <c r="K214" s="479" t="e">
        <f>I214*('10. Mark-ups'!$J$18)</f>
        <v>#VALUE!</v>
      </c>
      <c r="L214" s="480" t="str">
        <f t="shared" si="10"/>
        <v/>
      </c>
      <c r="M214" s="223"/>
      <c r="N214" s="480" t="str">
        <f>IF($I214="","",I214*'C. Masterfiles'!$E$161)</f>
        <v/>
      </c>
      <c r="O214" s="480" t="str">
        <f>IF($I214="","",J214*'C. Masterfiles'!$E$161)</f>
        <v/>
      </c>
      <c r="P214" s="480" t="str">
        <f>IF($I214="","",K214*'C. Masterfiles'!$E$161)</f>
        <v/>
      </c>
      <c r="Q214" s="480" t="str">
        <f>IF($I214="","",L214*'C. Masterfiles'!$E$161)</f>
        <v/>
      </c>
    </row>
    <row r="215" spans="3:17">
      <c r="C215" s="256" t="str">
        <f t="shared" si="9"/>
        <v>S25</v>
      </c>
      <c r="D215" s="256" t="str">
        <f t="shared" si="9"/>
        <v>OTHER: complete as required</v>
      </c>
      <c r="E215" s="256" t="str">
        <f t="shared" si="9"/>
        <v>OTHER: complete as required</v>
      </c>
      <c r="G215" s="478" t="str">
        <f>'9. Service costing'!BK213</f>
        <v/>
      </c>
      <c r="H215" s="223"/>
      <c r="I215" s="478" t="str">
        <f>'9. Service costing'!BK460</f>
        <v/>
      </c>
      <c r="J215" s="479" t="e">
        <f>('10. Mark-ups'!$J$17)*I215</f>
        <v>#VALUE!</v>
      </c>
      <c r="K215" s="479" t="e">
        <f>I215*('10. Mark-ups'!$J$18)</f>
        <v>#VALUE!</v>
      </c>
      <c r="L215" s="480" t="str">
        <f t="shared" si="10"/>
        <v/>
      </c>
      <c r="M215" s="223"/>
      <c r="N215" s="480" t="str">
        <f>IF($I215="","",I215*'C. Masterfiles'!$E$161)</f>
        <v/>
      </c>
      <c r="O215" s="480" t="str">
        <f>IF($I215="","",J215*'C. Masterfiles'!$E$161)</f>
        <v/>
      </c>
      <c r="P215" s="480" t="str">
        <f>IF($I215="","",K215*'C. Masterfiles'!$E$161)</f>
        <v/>
      </c>
      <c r="Q215" s="480" t="str">
        <f>IF($I215="","",L215*'C. Masterfiles'!$E$161)</f>
        <v/>
      </c>
    </row>
    <row r="216" spans="3:17">
      <c r="C216" s="256" t="str">
        <f t="shared" si="9"/>
        <v>S26</v>
      </c>
      <c r="D216" s="256" t="str">
        <f t="shared" si="9"/>
        <v>OTHER: complete as required</v>
      </c>
      <c r="E216" s="256" t="str">
        <f t="shared" si="9"/>
        <v>OTHER: complete as required</v>
      </c>
      <c r="G216" s="478" t="str">
        <f>'9. Service costing'!BK214</f>
        <v/>
      </c>
      <c r="H216" s="223"/>
      <c r="I216" s="478" t="str">
        <f>'9. Service costing'!BK461</f>
        <v/>
      </c>
      <c r="J216" s="479" t="e">
        <f>('10. Mark-ups'!$J$17)*I216</f>
        <v>#VALUE!</v>
      </c>
      <c r="K216" s="479" t="e">
        <f>I216*('10. Mark-ups'!$J$18)</f>
        <v>#VALUE!</v>
      </c>
      <c r="L216" s="480" t="str">
        <f t="shared" si="10"/>
        <v/>
      </c>
      <c r="M216" s="223"/>
      <c r="N216" s="480" t="str">
        <f>IF($I216="","",I216*'C. Masterfiles'!$E$161)</f>
        <v/>
      </c>
      <c r="O216" s="480" t="str">
        <f>IF($I216="","",J216*'C. Masterfiles'!$E$161)</f>
        <v/>
      </c>
      <c r="P216" s="480" t="str">
        <f>IF($I216="","",K216*'C. Masterfiles'!$E$161)</f>
        <v/>
      </c>
      <c r="Q216" s="480" t="str">
        <f>IF($I216="","",L216*'C. Masterfiles'!$E$161)</f>
        <v/>
      </c>
    </row>
    <row r="217" spans="3:17">
      <c r="C217" s="256" t="str">
        <f t="shared" si="9"/>
        <v>S27</v>
      </c>
      <c r="D217" s="256" t="str">
        <f t="shared" si="9"/>
        <v>OTHER: complete as required</v>
      </c>
      <c r="E217" s="256" t="str">
        <f t="shared" si="9"/>
        <v>OTHER: complete as required</v>
      </c>
      <c r="G217" s="478" t="str">
        <f>'9. Service costing'!BK215</f>
        <v/>
      </c>
      <c r="H217" s="223"/>
      <c r="I217" s="478" t="str">
        <f>'9. Service costing'!BK462</f>
        <v/>
      </c>
      <c r="J217" s="479" t="e">
        <f>('10. Mark-ups'!$J$17)*I217</f>
        <v>#VALUE!</v>
      </c>
      <c r="K217" s="479" t="e">
        <f>I217*('10. Mark-ups'!$J$18)</f>
        <v>#VALUE!</v>
      </c>
      <c r="L217" s="480" t="str">
        <f t="shared" si="10"/>
        <v/>
      </c>
      <c r="M217" s="223"/>
      <c r="N217" s="480" t="str">
        <f>IF($I217="","",I217*'C. Masterfiles'!$E$161)</f>
        <v/>
      </c>
      <c r="O217" s="480" t="str">
        <f>IF($I217="","",J217*'C. Masterfiles'!$E$161)</f>
        <v/>
      </c>
      <c r="P217" s="480" t="str">
        <f>IF($I217="","",K217*'C. Masterfiles'!$E$161)</f>
        <v/>
      </c>
      <c r="Q217" s="480" t="str">
        <f>IF($I217="","",L217*'C. Masterfiles'!$E$161)</f>
        <v/>
      </c>
    </row>
    <row r="218" spans="3:17">
      <c r="C218" s="256" t="str">
        <f t="shared" si="9"/>
        <v>S28</v>
      </c>
      <c r="D218" s="256" t="str">
        <f t="shared" si="9"/>
        <v>OTHER: complete as required</v>
      </c>
      <c r="E218" s="256" t="str">
        <f t="shared" si="9"/>
        <v>OTHER: complete as required</v>
      </c>
      <c r="G218" s="478" t="str">
        <f>'9. Service costing'!BK216</f>
        <v/>
      </c>
      <c r="H218" s="223"/>
      <c r="I218" s="478" t="str">
        <f>'9. Service costing'!BK463</f>
        <v/>
      </c>
      <c r="J218" s="479" t="e">
        <f>('10. Mark-ups'!$J$17)*I218</f>
        <v>#VALUE!</v>
      </c>
      <c r="K218" s="479" t="e">
        <f>I218*('10. Mark-ups'!$J$18)</f>
        <v>#VALUE!</v>
      </c>
      <c r="L218" s="480" t="str">
        <f t="shared" si="10"/>
        <v/>
      </c>
      <c r="M218" s="223"/>
      <c r="N218" s="480" t="str">
        <f>IF($I218="","",I218*'C. Masterfiles'!$E$161)</f>
        <v/>
      </c>
      <c r="O218" s="480" t="str">
        <f>IF($I218="","",J218*'C. Masterfiles'!$E$161)</f>
        <v/>
      </c>
      <c r="P218" s="480" t="str">
        <f>IF($I218="","",K218*'C. Masterfiles'!$E$161)</f>
        <v/>
      </c>
      <c r="Q218" s="480" t="str">
        <f>IF($I218="","",L218*'C. Masterfiles'!$E$161)</f>
        <v/>
      </c>
    </row>
    <row r="219" spans="3:17">
      <c r="C219" s="256" t="str">
        <f t="shared" si="9"/>
        <v>S29</v>
      </c>
      <c r="D219" s="256" t="str">
        <f t="shared" si="9"/>
        <v>OTHER: complete as required</v>
      </c>
      <c r="E219" s="256" t="str">
        <f t="shared" si="9"/>
        <v>OTHER: complete as required</v>
      </c>
      <c r="G219" s="478" t="str">
        <f>'9. Service costing'!BK217</f>
        <v/>
      </c>
      <c r="H219" s="223"/>
      <c r="I219" s="478" t="str">
        <f>'9. Service costing'!BK464</f>
        <v/>
      </c>
      <c r="J219" s="479" t="e">
        <f>('10. Mark-ups'!$J$17)*I219</f>
        <v>#VALUE!</v>
      </c>
      <c r="K219" s="479" t="e">
        <f>I219*('10. Mark-ups'!$J$18)</f>
        <v>#VALUE!</v>
      </c>
      <c r="L219" s="480" t="str">
        <f t="shared" si="10"/>
        <v/>
      </c>
      <c r="M219" s="223"/>
      <c r="N219" s="480" t="str">
        <f>IF($I219="","",I219*'C. Masterfiles'!$E$161)</f>
        <v/>
      </c>
      <c r="O219" s="480" t="str">
        <f>IF($I219="","",J219*'C. Masterfiles'!$E$161)</f>
        <v/>
      </c>
      <c r="P219" s="480" t="str">
        <f>IF($I219="","",K219*'C. Masterfiles'!$E$161)</f>
        <v/>
      </c>
      <c r="Q219" s="480" t="str">
        <f>IF($I219="","",L219*'C. Masterfiles'!$E$161)</f>
        <v/>
      </c>
    </row>
    <row r="220" spans="3:17">
      <c r="C220" s="256" t="str">
        <f t="shared" si="9"/>
        <v>S30</v>
      </c>
      <c r="D220" s="256" t="str">
        <f t="shared" si="9"/>
        <v>OTHER: complete as required</v>
      </c>
      <c r="E220" s="256" t="str">
        <f t="shared" si="9"/>
        <v>OTHER: complete as required</v>
      </c>
      <c r="G220" s="478" t="str">
        <f>'9. Service costing'!BK218</f>
        <v/>
      </c>
      <c r="H220" s="223"/>
      <c r="I220" s="478" t="str">
        <f>'9. Service costing'!BK465</f>
        <v/>
      </c>
      <c r="J220" s="479" t="e">
        <f>('10. Mark-ups'!$J$17)*I220</f>
        <v>#VALUE!</v>
      </c>
      <c r="K220" s="479" t="e">
        <f>I220*('10. Mark-ups'!$J$18)</f>
        <v>#VALUE!</v>
      </c>
      <c r="L220" s="480" t="str">
        <f t="shared" si="10"/>
        <v/>
      </c>
      <c r="M220" s="223"/>
      <c r="N220" s="480" t="str">
        <f>IF($I220="","",I220*'C. Masterfiles'!$E$161)</f>
        <v/>
      </c>
      <c r="O220" s="480" t="str">
        <f>IF($I220="","",J220*'C. Masterfiles'!$E$161)</f>
        <v/>
      </c>
      <c r="P220" s="480" t="str">
        <f>IF($I220="","",K220*'C. Masterfiles'!$E$161)</f>
        <v/>
      </c>
      <c r="Q220" s="480" t="str">
        <f>IF($I220="","",L220*'C. Masterfiles'!$E$161)</f>
        <v/>
      </c>
    </row>
    <row r="222" spans="3:17" s="503" customFormat="1"/>
    <row r="223" spans="3:17" s="503" customFormat="1" ht="18">
      <c r="C223" s="477">
        <f>'7. Network costs'!L181</f>
        <v>2020</v>
      </c>
      <c r="D223" s="237"/>
      <c r="E223" s="237"/>
      <c r="F223" s="232"/>
      <c r="G223" s="232"/>
      <c r="H223" s="232"/>
      <c r="I223" s="285"/>
      <c r="J223" s="285"/>
      <c r="K223" s="232"/>
      <c r="L223" s="232"/>
      <c r="M223" s="504"/>
      <c r="N223" s="504"/>
      <c r="O223" s="504"/>
      <c r="P223" s="504"/>
      <c r="Q223" s="504"/>
    </row>
    <row r="224" spans="3:17" s="503" customFormat="1">
      <c r="C224" s="232"/>
      <c r="D224" s="232"/>
      <c r="E224" s="232"/>
      <c r="F224" s="232"/>
      <c r="G224" s="230" t="str">
        <f>G188</f>
        <v>EURO</v>
      </c>
      <c r="H224" s="232"/>
      <c r="I224" s="815" t="str">
        <f>I188</f>
        <v>Euro</v>
      </c>
      <c r="J224" s="816"/>
      <c r="K224" s="816"/>
      <c r="L224" s="817"/>
      <c r="M224" s="232"/>
      <c r="N224" s="815" t="str">
        <f>N189</f>
        <v>LRIC incl. coverage</v>
      </c>
      <c r="O224" s="816"/>
      <c r="P224" s="816"/>
      <c r="Q224" s="817"/>
    </row>
    <row r="225" spans="3:17" s="503" customFormat="1">
      <c r="C225" s="276" t="str">
        <f>C189</f>
        <v>Code</v>
      </c>
      <c r="D225" s="276" t="str">
        <f>D189</f>
        <v>Service description</v>
      </c>
      <c r="E225" s="276" t="str">
        <f>E189</f>
        <v>Unit</v>
      </c>
      <c r="F225" s="232"/>
      <c r="G225" s="230" t="str">
        <f>G189</f>
        <v>LRIC excl. coverage</v>
      </c>
      <c r="H225" s="232"/>
      <c r="I225" s="230" t="str">
        <f>I189</f>
        <v>LRIC incl. coverage</v>
      </c>
      <c r="J225" s="230" t="str">
        <f t="shared" ref="J225:N225" si="11">J189</f>
        <v>Indirect</v>
      </c>
      <c r="K225" s="230" t="str">
        <f t="shared" si="11"/>
        <v>Common</v>
      </c>
      <c r="L225" s="230" t="str">
        <f t="shared" si="11"/>
        <v>LRIC+</v>
      </c>
      <c r="M225" s="504"/>
      <c r="N225" s="230" t="str">
        <f t="shared" si="11"/>
        <v>LRIC incl. coverage</v>
      </c>
      <c r="O225" s="230" t="str">
        <f>J225</f>
        <v>Indirect</v>
      </c>
      <c r="P225" s="230" t="str">
        <f>K225</f>
        <v>Common</v>
      </c>
      <c r="Q225" s="230" t="str">
        <f>L225</f>
        <v>LRIC+</v>
      </c>
    </row>
    <row r="226" spans="3:17" s="503" customFormat="1" ht="0.75" customHeight="1">
      <c r="C226" s="276"/>
      <c r="D226" s="513" t="s">
        <v>230</v>
      </c>
      <c r="E226" s="276"/>
      <c r="F226" s="232"/>
      <c r="G226" s="230"/>
      <c r="H226" s="232"/>
      <c r="I226" s="230"/>
      <c r="J226" s="230"/>
      <c r="K226" s="230"/>
      <c r="L226" s="230"/>
      <c r="M226" s="504"/>
      <c r="N226" s="230"/>
      <c r="O226" s="230"/>
      <c r="P226" s="230"/>
      <c r="Q226" s="230"/>
    </row>
    <row r="227" spans="3:17" s="503" customFormat="1">
      <c r="C227" s="256" t="str">
        <f t="shared" ref="C227:E256" si="12">C191</f>
        <v>S01</v>
      </c>
      <c r="D227" s="256" t="str">
        <f t="shared" si="12"/>
        <v>Повиквания в мрежата (On Net calls)</v>
      </c>
      <c r="E227" s="256" t="str">
        <f t="shared" si="12"/>
        <v>минути (Minutes)</v>
      </c>
      <c r="F227" s="245"/>
      <c r="G227" s="478">
        <f>'9. Service costing'!BK224</f>
        <v>1.5769981570721698E-2</v>
      </c>
      <c r="H227" s="245"/>
      <c r="I227" s="478">
        <f>'9. Service costing'!BK471</f>
        <v>1.7160298388347331E-2</v>
      </c>
      <c r="J227" s="479">
        <f>('10. Mark-ups'!$K$17)*I227</f>
        <v>3.9835917169801197E-4</v>
      </c>
      <c r="K227" s="479">
        <f>I227*('10. Mark-ups'!$K$18)</f>
        <v>8.5801491941736661E-4</v>
      </c>
      <c r="L227" s="480">
        <f t="shared" ref="L227:L256" si="13">IF(I227="","",I227+J227+K227)</f>
        <v>1.8416672479462708E-2</v>
      </c>
      <c r="M227" s="504"/>
      <c r="N227" s="480">
        <f>IF($I227="","",I227*'C. Masterfiles'!$E$161)</f>
        <v>3.3562626396881359E-2</v>
      </c>
      <c r="O227" s="480">
        <f>IF($I227="","",J227*'C. Masterfiles'!$E$161)</f>
        <v>7.7912281878212276E-4</v>
      </c>
      <c r="P227" s="480">
        <f>IF($I227="","",K227*'C. Masterfiles'!$E$161)</f>
        <v>1.6781313198440681E-3</v>
      </c>
      <c r="Q227" s="480">
        <f>IF($I227="","",L227*'C. Masterfiles'!$E$161)</f>
        <v>3.6019880535507545E-2</v>
      </c>
    </row>
    <row r="228" spans="3:17" s="503" customFormat="1">
      <c r="C228" s="256" t="str">
        <f t="shared" si="12"/>
        <v>S02</v>
      </c>
      <c r="D228" s="256" t="str">
        <f t="shared" si="12"/>
        <v>Изходящи повиквания към фиксирана линия (Outgoing Calls to Fixed Line)</v>
      </c>
      <c r="E228" s="256" t="str">
        <f t="shared" si="12"/>
        <v>минути (Minutes)</v>
      </c>
      <c r="F228" s="245"/>
      <c r="G228" s="478">
        <f>'9. Service costing'!BK225</f>
        <v>6.7425080760189198E-3</v>
      </c>
      <c r="H228" s="245"/>
      <c r="I228" s="478">
        <f>'9. Service costing'!BK472</f>
        <v>7.329342991421013E-3</v>
      </c>
      <c r="J228" s="479">
        <f>('10. Mark-ups'!$K$17)*I228</f>
        <v>1.7014337030035143E-4</v>
      </c>
      <c r="K228" s="479">
        <f>I228*('10. Mark-ups'!$K$18)</f>
        <v>3.6646714957105068E-4</v>
      </c>
      <c r="L228" s="480">
        <f t="shared" si="13"/>
        <v>7.8659535112924148E-3</v>
      </c>
      <c r="M228" s="504"/>
      <c r="N228" s="480">
        <f>IF($I228="","",I228*'C. Masterfiles'!$E$161)</f>
        <v>1.433494890291096E-2</v>
      </c>
      <c r="O228" s="480">
        <f>IF($I228="","",J228*'C. Masterfiles'!$E$161)</f>
        <v>3.3277150793453633E-4</v>
      </c>
      <c r="P228" s="480">
        <f>IF($I228="","",K228*'C. Masterfiles'!$E$161)</f>
        <v>7.1674744514554803E-4</v>
      </c>
      <c r="Q228" s="480">
        <f>IF($I228="","",L228*'C. Masterfiles'!$E$161)</f>
        <v>1.5384467855991043E-2</v>
      </c>
    </row>
    <row r="229" spans="3:17" s="503" customFormat="1">
      <c r="C229" s="256" t="str">
        <f t="shared" si="12"/>
        <v>S03</v>
      </c>
      <c r="D229" s="256" t="str">
        <f t="shared" si="12"/>
        <v>Изходящи повиквания към други мобилни мрежи (Outgoing Calls to Other Mobile)</v>
      </c>
      <c r="E229" s="256" t="str">
        <f t="shared" si="12"/>
        <v>минути (Minutes)</v>
      </c>
      <c r="F229" s="245"/>
      <c r="G229" s="478">
        <f>'9. Service costing'!BK226</f>
        <v>6.949463989426077E-3</v>
      </c>
      <c r="H229" s="245"/>
      <c r="I229" s="478">
        <f>'9. Service costing'!BK473</f>
        <v>7.5543113350050387E-3</v>
      </c>
      <c r="J229" s="479">
        <f>('10. Mark-ups'!$K$17)*I229</f>
        <v>1.7536578549269224E-4</v>
      </c>
      <c r="K229" s="479">
        <f>I229*('10. Mark-ups'!$K$18)</f>
        <v>3.7771556675025197E-4</v>
      </c>
      <c r="L229" s="480">
        <f t="shared" si="13"/>
        <v>8.1073926872479822E-3</v>
      </c>
      <c r="M229" s="504"/>
      <c r="N229" s="480">
        <f>IF($I229="","",I229*'C. Masterfiles'!$E$161)</f>
        <v>1.4774948738342904E-2</v>
      </c>
      <c r="O229" s="480">
        <f>IF($I229="","",J229*'C. Masterfiles'!$E$161)</f>
        <v>3.4298566424017228E-4</v>
      </c>
      <c r="P229" s="480">
        <f>IF($I229="","",K229*'C. Masterfiles'!$E$161)</f>
        <v>7.3874743691714525E-4</v>
      </c>
      <c r="Q229" s="480">
        <f>IF($I229="","",L229*'C. Masterfiles'!$E$161)</f>
        <v>1.585668183950022E-2</v>
      </c>
    </row>
    <row r="230" spans="3:17" s="503" customFormat="1">
      <c r="C230" s="256" t="str">
        <f t="shared" si="12"/>
        <v>S04</v>
      </c>
      <c r="D230" s="256" t="str">
        <f t="shared" si="12"/>
        <v>Изходящи международни повиквания (Outgoing Calls to International)</v>
      </c>
      <c r="E230" s="256" t="str">
        <f t="shared" si="12"/>
        <v>минути (Minutes)</v>
      </c>
      <c r="F230" s="245"/>
      <c r="G230" s="478">
        <f>'9. Service costing'!BK227</f>
        <v>6.6247517915665553E-3</v>
      </c>
      <c r="H230" s="245"/>
      <c r="I230" s="478">
        <f>'9. Service costing'!BK474</f>
        <v>7.2030339908904515E-3</v>
      </c>
      <c r="J230" s="479">
        <f>('10. Mark-ups'!$K$17)*I230</f>
        <v>1.6721123312588799E-4</v>
      </c>
      <c r="K230" s="479">
        <f>I230*('10. Mark-ups'!$K$18)</f>
        <v>3.6015169954452258E-4</v>
      </c>
      <c r="L230" s="480">
        <f t="shared" si="13"/>
        <v>7.730396923560862E-3</v>
      </c>
      <c r="M230" s="504"/>
      <c r="N230" s="480">
        <f>IF($I230="","",I230*'C. Masterfiles'!$E$161)</f>
        <v>1.4087909970403271E-2</v>
      </c>
      <c r="O230" s="480">
        <f>IF($I230="","",J230*'C. Masterfiles'!$E$161)</f>
        <v>3.270367460846055E-4</v>
      </c>
      <c r="P230" s="480">
        <f>IF($I230="","",K230*'C. Masterfiles'!$E$161)</f>
        <v>7.0439549852016354E-4</v>
      </c>
      <c r="Q230" s="480">
        <f>IF($I230="","",L230*'C. Masterfiles'!$E$161)</f>
        <v>1.511934221500804E-2</v>
      </c>
    </row>
    <row r="231" spans="3:17" s="503" customFormat="1">
      <c r="C231" s="256" t="str">
        <f t="shared" si="12"/>
        <v>S05</v>
      </c>
      <c r="D231" s="256" t="str">
        <f t="shared" si="12"/>
        <v>Входящи повиквания от фиксирана линия (Incoming calls from fixed)</v>
      </c>
      <c r="E231" s="256" t="str">
        <f t="shared" si="12"/>
        <v>минути (Minutes)</v>
      </c>
      <c r="F231" s="245"/>
      <c r="G231" s="478">
        <f>'9. Service costing'!BK228</f>
        <v>6.9851428265813829E-3</v>
      </c>
      <c r="H231" s="245"/>
      <c r="I231" s="478">
        <f>'9. Service costing'!BK475</f>
        <v>7.5895040684216368E-3</v>
      </c>
      <c r="J231" s="479">
        <f>('10. Mark-ups'!$K$17)*I231</f>
        <v>1.7618274961629657E-4</v>
      </c>
      <c r="K231" s="479">
        <f>I231*('10. Mark-ups'!$K$18)</f>
        <v>3.7947520342108184E-4</v>
      </c>
      <c r="L231" s="480">
        <f t="shared" si="13"/>
        <v>8.145162021459016E-3</v>
      </c>
      <c r="M231" s="504"/>
      <c r="N231" s="480">
        <f>IF($I231="","",I231*'C. Masterfiles'!$E$161)</f>
        <v>1.484377974214109E-2</v>
      </c>
      <c r="O231" s="480">
        <f>IF($I231="","",J231*'C. Masterfiles'!$E$161)</f>
        <v>3.445835071820413E-4</v>
      </c>
      <c r="P231" s="480">
        <f>IF($I231="","",K231*'C. Masterfiles'!$E$161)</f>
        <v>7.4218898710705448E-4</v>
      </c>
      <c r="Q231" s="480">
        <f>IF($I231="","",L231*'C. Masterfiles'!$E$161)</f>
        <v>1.5930552236430189E-2</v>
      </c>
    </row>
    <row r="232" spans="3:17" s="503" customFormat="1">
      <c r="C232" s="256" t="str">
        <f t="shared" si="12"/>
        <v>S06</v>
      </c>
      <c r="D232" s="256" t="str">
        <f t="shared" si="12"/>
        <v>Входящи повиквания от други мобилни мрежи (Incoming calls from other mobile)</v>
      </c>
      <c r="E232" s="256" t="str">
        <f t="shared" si="12"/>
        <v>минути (Minutes)</v>
      </c>
      <c r="F232" s="245"/>
      <c r="G232" s="478">
        <f>'9. Service costing'!BK229</f>
        <v>7.0400797999478574E-3</v>
      </c>
      <c r="H232" s="245"/>
      <c r="I232" s="478">
        <f>'9. Service costing'!BK476</f>
        <v>7.6491942412961252E-3</v>
      </c>
      <c r="J232" s="479">
        <f>('10. Mark-ups'!$K$17)*I232</f>
        <v>1.7756839730648699E-4</v>
      </c>
      <c r="K232" s="479">
        <f>I232*('10. Mark-ups'!$K$18)</f>
        <v>3.8245971206480629E-4</v>
      </c>
      <c r="L232" s="480">
        <f t="shared" si="13"/>
        <v>8.2092223506674191E-3</v>
      </c>
      <c r="M232" s="504"/>
      <c r="N232" s="480">
        <f>IF($I232="","",I232*'C. Masterfiles'!$E$161)</f>
        <v>1.49605235729542E-2</v>
      </c>
      <c r="O232" s="480">
        <f>IF($I232="","",J232*'C. Masterfiles'!$E$161)</f>
        <v>3.4729359850394642E-4</v>
      </c>
      <c r="P232" s="480">
        <f>IF($I232="","",K232*'C. Masterfiles'!$E$161)</f>
        <v>7.4802617864771007E-4</v>
      </c>
      <c r="Q232" s="480">
        <f>IF($I232="","",L232*'C. Masterfiles'!$E$161)</f>
        <v>1.6055843350105858E-2</v>
      </c>
    </row>
    <row r="233" spans="3:17" s="503" customFormat="1">
      <c r="C233" s="256" t="str">
        <f t="shared" si="12"/>
        <v>S07</v>
      </c>
      <c r="D233" s="256" t="str">
        <f t="shared" si="12"/>
        <v>Входящи международни повиквания (Incoming calls from international)</v>
      </c>
      <c r="E233" s="256" t="str">
        <f t="shared" si="12"/>
        <v>минути (Minutes)</v>
      </c>
      <c r="F233" s="245"/>
      <c r="G233" s="478">
        <f>'9. Service costing'!BK230</f>
        <v>6.7320410050647726E-3</v>
      </c>
      <c r="H233" s="245"/>
      <c r="I233" s="478">
        <f>'9. Service costing'!BK477</f>
        <v>7.3161276553503308E-3</v>
      </c>
      <c r="J233" s="479">
        <f>('10. Mark-ups'!$K$17)*I233</f>
        <v>1.6983658948502468E-4</v>
      </c>
      <c r="K233" s="479">
        <f>I233*('10. Mark-ups'!$K$18)</f>
        <v>3.6580638276751656E-4</v>
      </c>
      <c r="L233" s="480">
        <f t="shared" si="13"/>
        <v>7.8517706276028717E-3</v>
      </c>
      <c r="M233" s="504"/>
      <c r="N233" s="480">
        <f>IF($I233="","",I233*'C. Masterfiles'!$E$161)</f>
        <v>1.4309101952163837E-2</v>
      </c>
      <c r="O233" s="480">
        <f>IF($I233="","",J233*'C. Masterfiles'!$E$161)</f>
        <v>3.3217149681249579E-4</v>
      </c>
      <c r="P233" s="480">
        <f>IF($I233="","",K233*'C. Masterfiles'!$E$161)</f>
        <v>7.1545509760819186E-4</v>
      </c>
      <c r="Q233" s="480">
        <f>IF($I233="","",L233*'C. Masterfiles'!$E$161)</f>
        <v>1.5356728546584524E-2</v>
      </c>
    </row>
    <row r="234" spans="3:17" s="503" customFormat="1">
      <c r="C234" s="256" t="str">
        <f t="shared" si="12"/>
        <v>S08</v>
      </c>
      <c r="D234" s="256" t="str">
        <f t="shared" si="12"/>
        <v>Изходящи повиквания от чужди абонати в роуминг в мрежата на предприятието (Roaming Calls Outbound)</v>
      </c>
      <c r="E234" s="256" t="str">
        <f t="shared" si="12"/>
        <v>минути (Minutes)</v>
      </c>
      <c r="F234" s="245"/>
      <c r="G234" s="478">
        <f>'9. Service costing'!BK231</f>
        <v>6.3108840750678201E-3</v>
      </c>
      <c r="H234" s="245"/>
      <c r="I234" s="478">
        <f>'9. Service costing'!BK478</f>
        <v>6.8584302259266164E-3</v>
      </c>
      <c r="J234" s="479">
        <f>('10. Mark-ups'!$K$17)*I234</f>
        <v>1.5921160122739917E-4</v>
      </c>
      <c r="K234" s="479">
        <f>I234*('10. Mark-ups'!$K$18)</f>
        <v>3.4292151129633084E-4</v>
      </c>
      <c r="L234" s="480">
        <f t="shared" si="13"/>
        <v>7.3605633384503464E-3</v>
      </c>
      <c r="M234" s="504"/>
      <c r="N234" s="480">
        <f>IF($I234="","",I234*'C. Masterfiles'!$E$161)</f>
        <v>1.3413923588774053E-2</v>
      </c>
      <c r="O234" s="480">
        <f>IF($I234="","",J234*'C. Masterfiles'!$E$161)</f>
        <v>3.1139082602858411E-4</v>
      </c>
      <c r="P234" s="480">
        <f>IF($I234="","",K234*'C. Masterfiles'!$E$161)</f>
        <v>6.7069617943870275E-4</v>
      </c>
      <c r="Q234" s="480">
        <f>IF($I234="","",L234*'C. Masterfiles'!$E$161)</f>
        <v>1.4396010594241341E-2</v>
      </c>
    </row>
    <row r="235" spans="3:17" s="503" customFormat="1">
      <c r="C235" s="256" t="str">
        <f t="shared" si="12"/>
        <v>S09</v>
      </c>
      <c r="D235" s="256" t="str">
        <f t="shared" si="12"/>
        <v>Входящи повиквания от чужди абонати в роуминг в мрежата на предприятието (Roaming Calls Inbound)</v>
      </c>
      <c r="E235" s="256" t="str">
        <f t="shared" si="12"/>
        <v>минути (Minutes)</v>
      </c>
      <c r="F235" s="245"/>
      <c r="G235" s="478">
        <f>'9. Service costing'!BK232</f>
        <v>6.9225501016594391E-3</v>
      </c>
      <c r="H235" s="245"/>
      <c r="I235" s="478">
        <f>'9. Service costing'!BK479</f>
        <v>7.523165739215746E-3</v>
      </c>
      <c r="J235" s="479">
        <f>('10. Mark-ups'!$K$17)*I235</f>
        <v>1.7464277162312637E-4</v>
      </c>
      <c r="K235" s="479">
        <f>I235*('10. Mark-ups'!$K$18)</f>
        <v>3.761582869607873E-4</v>
      </c>
      <c r="L235" s="480">
        <f t="shared" si="13"/>
        <v>8.0739667977996598E-3</v>
      </c>
      <c r="M235" s="504"/>
      <c r="N235" s="480">
        <f>IF($I235="","",I235*'C. Masterfiles'!$E$161)</f>
        <v>1.4714033247730332E-2</v>
      </c>
      <c r="O235" s="480">
        <f>IF($I235="","",J235*'C. Masterfiles'!$E$161)</f>
        <v>3.4157157202365922E-4</v>
      </c>
      <c r="P235" s="480">
        <f>IF($I235="","",K235*'C. Masterfiles'!$E$161)</f>
        <v>7.3570166238651658E-4</v>
      </c>
      <c r="Q235" s="480">
        <f>IF($I235="","",L235*'C. Masterfiles'!$E$161)</f>
        <v>1.579130648214051E-2</v>
      </c>
    </row>
    <row r="236" spans="3:17" s="503" customFormat="1">
      <c r="C236" s="256" t="str">
        <f t="shared" si="12"/>
        <v>S10</v>
      </c>
      <c r="D236" s="256" t="str">
        <f t="shared" si="12"/>
        <v>Гласова поща (Voice mail)</v>
      </c>
      <c r="E236" s="256" t="str">
        <f t="shared" si="12"/>
        <v>минути (Minutes)</v>
      </c>
      <c r="F236" s="245"/>
      <c r="G236" s="478">
        <f>'9. Service costing'!BK233</f>
        <v>2.0763071499374043E-2</v>
      </c>
      <c r="H236" s="245"/>
      <c r="I236" s="478">
        <f>'9. Service costing'!BK480</f>
        <v>2.2475225651935587E-2</v>
      </c>
      <c r="J236" s="479">
        <f>('10. Mark-ups'!$K$17)*I236</f>
        <v>5.2173989471597027E-4</v>
      </c>
      <c r="K236" s="479">
        <f>I236*('10. Mark-ups'!$K$18)</f>
        <v>1.1237612825967793E-3</v>
      </c>
      <c r="L236" s="480">
        <f t="shared" si="13"/>
        <v>2.4120726829248339E-2</v>
      </c>
      <c r="M236" s="504"/>
      <c r="N236" s="480">
        <f>IF($I236="","",I236*'C. Masterfiles'!$E$161)</f>
        <v>4.3957720586825177E-2</v>
      </c>
      <c r="O236" s="480">
        <f>IF($I236="","",J236*'C. Masterfiles'!$E$161)</f>
        <v>1.0204345382823362E-3</v>
      </c>
      <c r="P236" s="480">
        <f>IF($I236="","",K236*'C. Masterfiles'!$E$161)</f>
        <v>2.197886029341259E-3</v>
      </c>
      <c r="Q236" s="480">
        <f>IF($I236="","",L236*'C. Masterfiles'!$E$161)</f>
        <v>4.7176041154448775E-2</v>
      </c>
    </row>
    <row r="237" spans="3:17" s="503" customFormat="1">
      <c r="C237" s="256" t="str">
        <f t="shared" si="12"/>
        <v>S11</v>
      </c>
      <c r="D237" s="256" t="str">
        <f t="shared" si="12"/>
        <v>Повиквания към центъра за обслужване на клиенти (Help desk call)</v>
      </c>
      <c r="E237" s="256" t="str">
        <f t="shared" si="12"/>
        <v>минути (Minutes)</v>
      </c>
      <c r="F237" s="245"/>
      <c r="G237" s="478">
        <f>'9. Service costing'!BK234</f>
        <v>5.6599647368913908E-3</v>
      </c>
      <c r="H237" s="245"/>
      <c r="I237" s="478">
        <f>'9. Service costing'!BK481</f>
        <v>6.1561270491280254E-3</v>
      </c>
      <c r="J237" s="479">
        <f>('10. Mark-ups'!$K$17)*I237</f>
        <v>1.4290833508021227E-4</v>
      </c>
      <c r="K237" s="479">
        <f>I237*('10. Mark-ups'!$K$18)</f>
        <v>3.0780635245640129E-4</v>
      </c>
      <c r="L237" s="480">
        <f t="shared" si="13"/>
        <v>6.6068417366646395E-3</v>
      </c>
      <c r="M237" s="504"/>
      <c r="N237" s="480">
        <f>IF($I237="","",I237*'C. Masterfiles'!$E$161)</f>
        <v>1.2040337966496065E-2</v>
      </c>
      <c r="O237" s="480">
        <f>IF($I237="","",J237*'C. Masterfiles'!$E$161)</f>
        <v>2.7950440899993155E-4</v>
      </c>
      <c r="P237" s="480">
        <f>IF($I237="","",K237*'C. Masterfiles'!$E$161)</f>
        <v>6.0201689832480336E-4</v>
      </c>
      <c r="Q237" s="480">
        <f>IF($I237="","",L237*'C. Masterfiles'!$E$161)</f>
        <v>1.2921859273820802E-2</v>
      </c>
    </row>
    <row r="238" spans="3:17" s="503" customFormat="1">
      <c r="C238" s="256" t="str">
        <f t="shared" si="12"/>
        <v>S12</v>
      </c>
      <c r="D238" s="256" t="str">
        <f t="shared" si="12"/>
        <v>Видеоразговори (Video call)</v>
      </c>
      <c r="E238" s="256" t="str">
        <f t="shared" si="12"/>
        <v>минути (Minutes)</v>
      </c>
      <c r="F238" s="245"/>
      <c r="G238" s="478">
        <f>'9. Service costing'!BK235</f>
        <v>0.19039226545056409</v>
      </c>
      <c r="H238" s="245"/>
      <c r="I238" s="478">
        <f>'9. Service costing'!BK482</f>
        <v>0.20696307674647943</v>
      </c>
      <c r="J238" s="479">
        <f>('10. Mark-ups'!$K$17)*I238</f>
        <v>4.8044409228212596E-3</v>
      </c>
      <c r="K238" s="479">
        <f>I238*('10. Mark-ups'!$K$18)</f>
        <v>1.0348153837323973E-2</v>
      </c>
      <c r="L238" s="480">
        <f t="shared" si="13"/>
        <v>0.22211567150662465</v>
      </c>
      <c r="M238" s="504"/>
      <c r="N238" s="480">
        <f>IF($I238="","",I238*'C. Masterfiles'!$E$161)</f>
        <v>0.40478459439306685</v>
      </c>
      <c r="O238" s="480">
        <f>IF($I238="","",J238*'C. Masterfiles'!$E$161)</f>
        <v>9.3966696900815039E-3</v>
      </c>
      <c r="P238" s="480">
        <f>IF($I238="","",K238*'C. Masterfiles'!$E$161)</f>
        <v>2.0239229719653345E-2</v>
      </c>
      <c r="Q238" s="480">
        <f>IF($I238="","",L238*'C. Masterfiles'!$E$161)</f>
        <v>0.43442049380280168</v>
      </c>
    </row>
    <row r="239" spans="3:17" s="503" customFormat="1">
      <c r="C239" s="256" t="str">
        <f t="shared" si="12"/>
        <v>S13</v>
      </c>
      <c r="D239" s="256" t="str">
        <f t="shared" si="12"/>
        <v>MMS в мрежата (MMS on net)</v>
      </c>
      <c r="E239" s="256" t="str">
        <f t="shared" si="12"/>
        <v>брой съобщения (Number of messages)</v>
      </c>
      <c r="F239" s="245"/>
      <c r="G239" s="478">
        <f>'9. Service costing'!BK236</f>
        <v>8.0152968480750542E-2</v>
      </c>
      <c r="H239" s="245"/>
      <c r="I239" s="478">
        <f>'9. Service costing'!BK483</f>
        <v>8.5823072300757905E-2</v>
      </c>
      <c r="J239" s="479">
        <f>('10. Mark-ups'!$K$17)*I239</f>
        <v>1.9922968249505551E-3</v>
      </c>
      <c r="K239" s="479">
        <f>I239*('10. Mark-ups'!$K$18)</f>
        <v>4.2911536150378954E-3</v>
      </c>
      <c r="L239" s="480">
        <f t="shared" si="13"/>
        <v>9.2106522740746363E-2</v>
      </c>
      <c r="M239" s="504"/>
      <c r="N239" s="480">
        <f>IF($I239="","",I239*'C. Masterfiles'!$E$161)</f>
        <v>0.16785533949799133</v>
      </c>
      <c r="O239" s="480">
        <f>IF($I239="","",J239*'C. Masterfiles'!$E$161)</f>
        <v>3.8965938991430442E-3</v>
      </c>
      <c r="P239" s="480">
        <f>IF($I239="","",K239*'C. Masterfiles'!$E$161)</f>
        <v>8.3927669748995667E-3</v>
      </c>
      <c r="Q239" s="480">
        <f>IF($I239="","",L239*'C. Masterfiles'!$E$161)</f>
        <v>0.18014470037203395</v>
      </c>
    </row>
    <row r="240" spans="3:17" s="503" customFormat="1">
      <c r="C240" s="256" t="str">
        <f t="shared" si="12"/>
        <v>S14</v>
      </c>
      <c r="D240" s="256" t="str">
        <f t="shared" si="12"/>
        <v>Изходящи MMS към други мрежи (MMS outgoing to other network)</v>
      </c>
      <c r="E240" s="256" t="str">
        <f t="shared" si="12"/>
        <v>брой съобщения (Number of messages)</v>
      </c>
      <c r="F240" s="245"/>
      <c r="G240" s="478">
        <f>'9. Service costing'!BK237</f>
        <v>7.7449915220144092E-2</v>
      </c>
      <c r="H240" s="245"/>
      <c r="I240" s="478">
        <f>'9. Service costing'!BK484</f>
        <v>8.2878249389955402E-2</v>
      </c>
      <c r="J240" s="479">
        <f>('10. Mark-ups'!$K$17)*I240</f>
        <v>1.9239357050564391E-3</v>
      </c>
      <c r="K240" s="479">
        <f>I240*('10. Mark-ups'!$K$18)</f>
        <v>4.1439124694977701E-3</v>
      </c>
      <c r="L240" s="480">
        <f t="shared" si="13"/>
        <v>8.8946097564509621E-2</v>
      </c>
      <c r="M240" s="504"/>
      <c r="N240" s="480">
        <f>IF($I240="","",I240*'C. Masterfiles'!$E$161)</f>
        <v>0.16209576650435648</v>
      </c>
      <c r="O240" s="480">
        <f>IF($I240="","",J240*'C. Masterfiles'!$E$161)</f>
        <v>3.7628911700205354E-3</v>
      </c>
      <c r="P240" s="480">
        <f>IF($I240="","",K240*'C. Masterfiles'!$E$161)</f>
        <v>8.1047883252178231E-3</v>
      </c>
      <c r="Q240" s="480">
        <f>IF($I240="","",L240*'C. Masterfiles'!$E$161)</f>
        <v>0.17396344599959485</v>
      </c>
    </row>
    <row r="241" spans="3:17" s="503" customFormat="1">
      <c r="C241" s="256" t="str">
        <f t="shared" si="12"/>
        <v>S15</v>
      </c>
      <c r="D241" s="256" t="str">
        <f t="shared" si="12"/>
        <v>Входящи MMS от други мрежи (MMS incoming from other network)</v>
      </c>
      <c r="E241" s="256" t="str">
        <f t="shared" si="12"/>
        <v>брой съобщения (Number of messages)</v>
      </c>
      <c r="F241" s="245"/>
      <c r="G241" s="478">
        <f>'9. Service costing'!BK238</f>
        <v>7.7542103663166689E-2</v>
      </c>
      <c r="H241" s="245"/>
      <c r="I241" s="478">
        <f>'9. Service costing'!BK485</f>
        <v>8.2976834640752464E-2</v>
      </c>
      <c r="J241" s="479">
        <f>('10. Mark-ups'!$K$17)*I241</f>
        <v>1.9262242630966552E-3</v>
      </c>
      <c r="K241" s="479">
        <f>I241*('10. Mark-ups'!$K$18)</f>
        <v>4.1488417320376236E-3</v>
      </c>
      <c r="L241" s="480">
        <f t="shared" si="13"/>
        <v>8.9051900635886749E-2</v>
      </c>
      <c r="M241" s="504"/>
      <c r="N241" s="480">
        <f>IF($I241="","",I241*'C. Masterfiles'!$E$161)</f>
        <v>0.16228858249542288</v>
      </c>
      <c r="O241" s="480">
        <f>IF($I241="","",J241*'C. Masterfiles'!$E$161)</f>
        <v>3.7673672004923308E-3</v>
      </c>
      <c r="P241" s="480">
        <f>IF($I241="","",K241*'C. Masterfiles'!$E$161)</f>
        <v>8.1144291247711459E-3</v>
      </c>
      <c r="Q241" s="480">
        <f>IF($I241="","",L241*'C. Masterfiles'!$E$161)</f>
        <v>0.17417037882068637</v>
      </c>
    </row>
    <row r="242" spans="3:17" s="503" customFormat="1">
      <c r="C242" s="256" t="str">
        <f t="shared" si="12"/>
        <v>S16</v>
      </c>
      <c r="D242" s="256" t="str">
        <f t="shared" si="12"/>
        <v>SMS в мрежата (SMS on net)</v>
      </c>
      <c r="E242" s="256" t="str">
        <f t="shared" si="12"/>
        <v>брой съобщения (Number of messages)</v>
      </c>
      <c r="F242" s="245"/>
      <c r="G242" s="478">
        <f>'9. Service costing'!BK239</f>
        <v>8.0245407961992705E-4</v>
      </c>
      <c r="H242" s="245"/>
      <c r="I242" s="478">
        <f>'9. Service costing'!BK486</f>
        <v>8.5833062672451932E-4</v>
      </c>
      <c r="J242" s="479">
        <f>('10. Mark-ups'!$K$17)*I242</f>
        <v>1.9925287414419192E-5</v>
      </c>
      <c r="K242" s="479">
        <f>I242*('10. Mark-ups'!$K$18)</f>
        <v>4.2916531336225967E-5</v>
      </c>
      <c r="L242" s="480">
        <f t="shared" si="13"/>
        <v>9.211724454751644E-4</v>
      </c>
      <c r="M242" s="504"/>
      <c r="N242" s="480">
        <f>IF($I242="","",I242*'C. Masterfiles'!$E$161)</f>
        <v>1.6787487896666165E-3</v>
      </c>
      <c r="O242" s="480">
        <f>IF($I242="","",J242*'C. Masterfiles'!$E$161)</f>
        <v>3.8970474883743489E-5</v>
      </c>
      <c r="P242" s="480">
        <f>IF($I242="","",K242*'C. Masterfiles'!$E$161)</f>
        <v>8.3937439483330837E-5</v>
      </c>
      <c r="Q242" s="480">
        <f>IF($I242="","",L242*'C. Masterfiles'!$E$161)</f>
        <v>1.8016567040336907E-3</v>
      </c>
    </row>
    <row r="243" spans="3:17" s="503" customFormat="1">
      <c r="C243" s="256" t="str">
        <f t="shared" si="12"/>
        <v>S17</v>
      </c>
      <c r="D243" s="256" t="str">
        <f t="shared" si="12"/>
        <v>Изходящи SMS към други мрежи (SMS outgoing to other network)</v>
      </c>
      <c r="E243" s="256" t="str">
        <f t="shared" si="12"/>
        <v>брой съобщения (Number of messages)</v>
      </c>
      <c r="F243" s="245"/>
      <c r="G243" s="478">
        <f>'9. Service costing'!BK240</f>
        <v>7.9757870066896617E-4</v>
      </c>
      <c r="H243" s="245"/>
      <c r="I243" s="478">
        <f>'9. Service costing'!BK487</f>
        <v>8.5301917842904151E-4</v>
      </c>
      <c r="J243" s="479">
        <f>('10. Mark-ups'!$K$17)*I243</f>
        <v>1.9801987452167945E-5</v>
      </c>
      <c r="K243" s="479">
        <f>I243*('10. Mark-ups'!$K$18)</f>
        <v>4.2650958921452077E-5</v>
      </c>
      <c r="L243" s="480">
        <f t="shared" si="13"/>
        <v>9.1547212480266155E-4</v>
      </c>
      <c r="M243" s="504"/>
      <c r="N243" s="480">
        <f>IF($I243="","",I243*'C. Masterfiles'!$E$161)</f>
        <v>1.6683604997468722E-3</v>
      </c>
      <c r="O243" s="480">
        <f>IF($I243="","",J243*'C. Masterfiles'!$E$161)</f>
        <v>3.8729321118573628E-5</v>
      </c>
      <c r="P243" s="480">
        <f>IF($I243="","",K243*'C. Masterfiles'!$E$161)</f>
        <v>8.3418024987343608E-5</v>
      </c>
      <c r="Q243" s="480">
        <f>IF($I243="","",L243*'C. Masterfiles'!$E$161)</f>
        <v>1.7905078458527895E-3</v>
      </c>
    </row>
    <row r="244" spans="3:17" s="503" customFormat="1">
      <c r="C244" s="256" t="str">
        <f t="shared" si="12"/>
        <v>S18</v>
      </c>
      <c r="D244" s="256" t="str">
        <f t="shared" si="12"/>
        <v>Входящи SMS от други мрежи (SMS incoming from other network)</v>
      </c>
      <c r="E244" s="256" t="str">
        <f t="shared" si="12"/>
        <v>брой съобщения (Number of messages)</v>
      </c>
      <c r="F244" s="245"/>
      <c r="G244" s="478">
        <f>'9. Service costing'!BK241</f>
        <v>7.9774497693188139E-4</v>
      </c>
      <c r="H244" s="245"/>
      <c r="I244" s="478">
        <f>'9. Service costing'!BK488</f>
        <v>8.5319699233438184E-4</v>
      </c>
      <c r="J244" s="479">
        <f>('10. Mark-ups'!$K$17)*I244</f>
        <v>1.9806115224217401E-5</v>
      </c>
      <c r="K244" s="479">
        <f>I244*('10. Mark-ups'!$K$18)</f>
        <v>4.2659849616719094E-5</v>
      </c>
      <c r="L244" s="480">
        <f t="shared" si="13"/>
        <v>9.1566295717531831E-4</v>
      </c>
      <c r="M244" s="504"/>
      <c r="N244" s="480">
        <f>IF($I244="","",I244*'C. Masterfiles'!$E$161)</f>
        <v>1.668708273517354E-3</v>
      </c>
      <c r="O244" s="480">
        <f>IF($I244="","",J244*'C. Masterfiles'!$E$161)</f>
        <v>3.8737394338981118E-5</v>
      </c>
      <c r="P244" s="480">
        <f>IF($I244="","",K244*'C. Masterfiles'!$E$161)</f>
        <v>8.3435413675867707E-5</v>
      </c>
      <c r="Q244" s="480">
        <f>IF($I244="","",L244*'C. Masterfiles'!$E$161)</f>
        <v>1.7908810815322027E-3</v>
      </c>
    </row>
    <row r="245" spans="3:17" s="503" customFormat="1">
      <c r="C245" s="256" t="str">
        <f t="shared" si="12"/>
        <v>S19</v>
      </c>
      <c r="D245" s="256" t="str">
        <f t="shared" si="12"/>
        <v>Пренос на данни (Data services)</v>
      </c>
      <c r="E245" s="256" t="str">
        <f t="shared" si="12"/>
        <v>MB (MB)</v>
      </c>
      <c r="F245" s="245"/>
      <c r="G245" s="478">
        <f>'9. Service costing'!BK242</f>
        <v>3.6385108998543887E-3</v>
      </c>
      <c r="H245" s="245"/>
      <c r="I245" s="478">
        <f>'9. Service costing'!BK489</f>
        <v>3.8909813185809138E-3</v>
      </c>
      <c r="J245" s="479">
        <f>('10. Mark-ups'!$K$17)*I245</f>
        <v>9.0325241443054474E-5</v>
      </c>
      <c r="K245" s="479">
        <f>I245*('10. Mark-ups'!$K$18)</f>
        <v>1.9454906592904569E-4</v>
      </c>
      <c r="L245" s="480">
        <f t="shared" si="13"/>
        <v>4.1758556259530143E-3</v>
      </c>
      <c r="M245" s="504"/>
      <c r="N245" s="480">
        <f>IF($I245="","",I245*'C. Masterfiles'!$E$161)</f>
        <v>7.6100979923201086E-3</v>
      </c>
      <c r="O245" s="480">
        <f>IF($I245="","",J245*'C. Masterfiles'!$E$161)</f>
        <v>1.7666081697156923E-4</v>
      </c>
      <c r="P245" s="480">
        <f>IF($I245="","",K245*'C. Masterfiles'!$E$161)</f>
        <v>3.8050489961600543E-4</v>
      </c>
      <c r="Q245" s="480">
        <f>IF($I245="","",L245*'C. Masterfiles'!$E$161)</f>
        <v>8.1672637089076836E-3</v>
      </c>
    </row>
    <row r="246" spans="3:17" s="503" customFormat="1">
      <c r="C246" s="256" t="str">
        <f t="shared" si="12"/>
        <v>S20</v>
      </c>
      <c r="D246" s="256" t="str">
        <f t="shared" si="12"/>
        <v>Subscribers</v>
      </c>
      <c r="E246" s="256" t="str">
        <f t="shared" si="12"/>
        <v>Subscriber</v>
      </c>
      <c r="F246" s="245"/>
      <c r="G246" s="478" t="str">
        <f>'9. Service costing'!BK243</f>
        <v/>
      </c>
      <c r="H246" s="245"/>
      <c r="I246" s="478" t="str">
        <f>'9. Service costing'!BK491</f>
        <v/>
      </c>
      <c r="J246" s="479" t="e">
        <f>('10. Mark-ups'!$K$17)*I246</f>
        <v>#VALUE!</v>
      </c>
      <c r="K246" s="479" t="e">
        <f>I246*('10. Mark-ups'!$K$18)</f>
        <v>#VALUE!</v>
      </c>
      <c r="L246" s="480" t="str">
        <f t="shared" si="13"/>
        <v/>
      </c>
      <c r="M246" s="504"/>
      <c r="N246" s="480" t="str">
        <f>IF($I246="","",I246*'C. Masterfiles'!$E$161)</f>
        <v/>
      </c>
      <c r="O246" s="480" t="str">
        <f>IF($I246="","",J246*'C. Masterfiles'!$E$161)</f>
        <v/>
      </c>
      <c r="P246" s="480" t="str">
        <f>IF($I246="","",K246*'C. Masterfiles'!$E$161)</f>
        <v/>
      </c>
      <c r="Q246" s="480" t="str">
        <f>IF($I246="","",L246*'C. Masterfiles'!$E$161)</f>
        <v/>
      </c>
    </row>
    <row r="247" spans="3:17" s="503" customFormat="1">
      <c r="C247" s="256" t="str">
        <f t="shared" si="12"/>
        <v>S21</v>
      </c>
      <c r="D247" s="256" t="str">
        <f t="shared" si="12"/>
        <v>OTHER: complete as required</v>
      </c>
      <c r="E247" s="256" t="str">
        <f t="shared" si="12"/>
        <v>OTHER: complete as required</v>
      </c>
      <c r="F247" s="245"/>
      <c r="G247" s="478" t="str">
        <f>'9. Service costing'!BK244</f>
        <v/>
      </c>
      <c r="H247" s="245"/>
      <c r="I247" s="478" t="str">
        <f>'9. Service costing'!BK492</f>
        <v/>
      </c>
      <c r="J247" s="479" t="e">
        <f>('10. Mark-ups'!$K$17)*I247</f>
        <v>#VALUE!</v>
      </c>
      <c r="K247" s="479" t="e">
        <f>I247*('10. Mark-ups'!$K$18)</f>
        <v>#VALUE!</v>
      </c>
      <c r="L247" s="480" t="str">
        <f t="shared" si="13"/>
        <v/>
      </c>
      <c r="M247" s="504"/>
      <c r="N247" s="480" t="str">
        <f>IF($I247="","",I247*'C. Masterfiles'!$E$161)</f>
        <v/>
      </c>
      <c r="O247" s="480" t="str">
        <f>IF($I247="","",J247*'C. Masterfiles'!$E$161)</f>
        <v/>
      </c>
      <c r="P247" s="480" t="str">
        <f>IF($I247="","",K247*'C. Masterfiles'!$E$161)</f>
        <v/>
      </c>
      <c r="Q247" s="480" t="str">
        <f>IF($I247="","",L247*'C. Masterfiles'!$E$161)</f>
        <v/>
      </c>
    </row>
    <row r="248" spans="3:17" s="503" customFormat="1">
      <c r="C248" s="256" t="str">
        <f t="shared" si="12"/>
        <v>S22</v>
      </c>
      <c r="D248" s="256" t="str">
        <f t="shared" si="12"/>
        <v>OTHER: complete as required</v>
      </c>
      <c r="E248" s="256" t="str">
        <f t="shared" si="12"/>
        <v>OTHER: complete as required</v>
      </c>
      <c r="G248" s="478" t="str">
        <f>'9. Service costing'!BK245</f>
        <v/>
      </c>
      <c r="I248" s="478" t="str">
        <f>'9. Service costing'!BK493</f>
        <v/>
      </c>
      <c r="J248" s="479" t="e">
        <f>('10. Mark-ups'!$K$17)*I248</f>
        <v>#VALUE!</v>
      </c>
      <c r="K248" s="479" t="e">
        <f>I248*('10. Mark-ups'!$K$18)</f>
        <v>#VALUE!</v>
      </c>
      <c r="L248" s="480" t="str">
        <f t="shared" si="13"/>
        <v/>
      </c>
      <c r="N248" s="480" t="str">
        <f>IF($I248="","",I248*'C. Masterfiles'!$E$161)</f>
        <v/>
      </c>
      <c r="O248" s="480" t="str">
        <f>IF($I248="","",J248*'C. Masterfiles'!$E$161)</f>
        <v/>
      </c>
      <c r="P248" s="480" t="str">
        <f>IF($I248="","",K248*'C. Masterfiles'!$E$161)</f>
        <v/>
      </c>
      <c r="Q248" s="480" t="str">
        <f>IF($I248="","",L248*'C. Masterfiles'!$E$161)</f>
        <v/>
      </c>
    </row>
    <row r="249" spans="3:17" s="503" customFormat="1">
      <c r="C249" s="256" t="str">
        <f t="shared" si="12"/>
        <v>S23</v>
      </c>
      <c r="D249" s="256" t="str">
        <f t="shared" si="12"/>
        <v>OTHER: complete as required</v>
      </c>
      <c r="E249" s="256" t="str">
        <f t="shared" si="12"/>
        <v>OTHER: complete as required</v>
      </c>
      <c r="G249" s="478" t="str">
        <f>'9. Service costing'!BK246</f>
        <v/>
      </c>
      <c r="I249" s="478" t="str">
        <f>'9. Service costing'!BK494</f>
        <v/>
      </c>
      <c r="J249" s="479" t="e">
        <f>('10. Mark-ups'!$K$17)*I249</f>
        <v>#VALUE!</v>
      </c>
      <c r="K249" s="479" t="e">
        <f>I249*('10. Mark-ups'!$K$18)</f>
        <v>#VALUE!</v>
      </c>
      <c r="L249" s="480" t="str">
        <f t="shared" si="13"/>
        <v/>
      </c>
      <c r="N249" s="480" t="str">
        <f>IF($I249="","",I249*'C. Masterfiles'!$E$161)</f>
        <v/>
      </c>
      <c r="O249" s="480" t="str">
        <f>IF($I249="","",J249*'C. Masterfiles'!$E$161)</f>
        <v/>
      </c>
      <c r="P249" s="480" t="str">
        <f>IF($I249="","",K249*'C. Masterfiles'!$E$161)</f>
        <v/>
      </c>
      <c r="Q249" s="480" t="str">
        <f>IF($I249="","",L249*'C. Masterfiles'!$E$161)</f>
        <v/>
      </c>
    </row>
    <row r="250" spans="3:17" s="503" customFormat="1">
      <c r="C250" s="256" t="str">
        <f t="shared" si="12"/>
        <v>S24</v>
      </c>
      <c r="D250" s="256" t="str">
        <f t="shared" si="12"/>
        <v>OTHER: complete as required</v>
      </c>
      <c r="E250" s="256" t="str">
        <f t="shared" si="12"/>
        <v>OTHER: complete as required</v>
      </c>
      <c r="G250" s="478" t="str">
        <f>'9. Service costing'!BK247</f>
        <v/>
      </c>
      <c r="I250" s="478" t="str">
        <f>'9. Service costing'!BK495</f>
        <v/>
      </c>
      <c r="J250" s="479" t="e">
        <f>('10. Mark-ups'!$K$17)*I250</f>
        <v>#VALUE!</v>
      </c>
      <c r="K250" s="479" t="e">
        <f>I250*('10. Mark-ups'!$K$18)</f>
        <v>#VALUE!</v>
      </c>
      <c r="L250" s="480" t="str">
        <f t="shared" si="13"/>
        <v/>
      </c>
      <c r="N250" s="480" t="str">
        <f>IF($I250="","",I250*'C. Masterfiles'!$E$161)</f>
        <v/>
      </c>
      <c r="O250" s="480" t="str">
        <f>IF($I250="","",J250*'C. Masterfiles'!$E$161)</f>
        <v/>
      </c>
      <c r="P250" s="480" t="str">
        <f>IF($I250="","",K250*'C. Masterfiles'!$E$161)</f>
        <v/>
      </c>
      <c r="Q250" s="480" t="str">
        <f>IF($I250="","",L250*'C. Masterfiles'!$E$161)</f>
        <v/>
      </c>
    </row>
    <row r="251" spans="3:17" s="503" customFormat="1">
      <c r="C251" s="256" t="str">
        <f t="shared" si="12"/>
        <v>S25</v>
      </c>
      <c r="D251" s="256" t="str">
        <f t="shared" si="12"/>
        <v>OTHER: complete as required</v>
      </c>
      <c r="E251" s="256" t="str">
        <f t="shared" si="12"/>
        <v>OTHER: complete as required</v>
      </c>
      <c r="G251" s="478" t="str">
        <f>'9. Service costing'!BK248</f>
        <v/>
      </c>
      <c r="I251" s="478" t="str">
        <f>'9. Service costing'!BK496</f>
        <v/>
      </c>
      <c r="J251" s="479" t="e">
        <f>('10. Mark-ups'!$K$17)*I251</f>
        <v>#VALUE!</v>
      </c>
      <c r="K251" s="479" t="e">
        <f>I251*('10. Mark-ups'!$K$18)</f>
        <v>#VALUE!</v>
      </c>
      <c r="L251" s="480" t="str">
        <f t="shared" si="13"/>
        <v/>
      </c>
      <c r="N251" s="480" t="str">
        <f>IF($I251="","",I251*'C. Masterfiles'!$E$161)</f>
        <v/>
      </c>
      <c r="O251" s="480" t="str">
        <f>IF($I251="","",J251*'C. Masterfiles'!$E$161)</f>
        <v/>
      </c>
      <c r="P251" s="480" t="str">
        <f>IF($I251="","",K251*'C. Masterfiles'!$E$161)</f>
        <v/>
      </c>
      <c r="Q251" s="480" t="str">
        <f>IF($I251="","",L251*'C. Masterfiles'!$E$161)</f>
        <v/>
      </c>
    </row>
    <row r="252" spans="3:17" s="503" customFormat="1">
      <c r="C252" s="256" t="str">
        <f t="shared" si="12"/>
        <v>S26</v>
      </c>
      <c r="D252" s="256" t="str">
        <f t="shared" si="12"/>
        <v>OTHER: complete as required</v>
      </c>
      <c r="E252" s="256" t="str">
        <f t="shared" si="12"/>
        <v>OTHER: complete as required</v>
      </c>
      <c r="G252" s="478" t="str">
        <f>'9. Service costing'!BK249</f>
        <v/>
      </c>
      <c r="I252" s="478" t="str">
        <f>'9. Service costing'!BK497</f>
        <v/>
      </c>
      <c r="J252" s="479" t="e">
        <f>('10. Mark-ups'!$K$17)*I252</f>
        <v>#VALUE!</v>
      </c>
      <c r="K252" s="479" t="e">
        <f>I252*('10. Mark-ups'!$K$18)</f>
        <v>#VALUE!</v>
      </c>
      <c r="L252" s="480" t="str">
        <f t="shared" si="13"/>
        <v/>
      </c>
      <c r="N252" s="480" t="str">
        <f>IF($I252="","",I252*'C. Masterfiles'!$E$161)</f>
        <v/>
      </c>
      <c r="O252" s="480" t="str">
        <f>IF($I252="","",J252*'C. Masterfiles'!$E$161)</f>
        <v/>
      </c>
      <c r="P252" s="480" t="str">
        <f>IF($I252="","",K252*'C. Masterfiles'!$E$161)</f>
        <v/>
      </c>
      <c r="Q252" s="480" t="str">
        <f>IF($I252="","",L252*'C. Masterfiles'!$E$161)</f>
        <v/>
      </c>
    </row>
    <row r="253" spans="3:17" s="503" customFormat="1">
      <c r="C253" s="256" t="str">
        <f t="shared" si="12"/>
        <v>S27</v>
      </c>
      <c r="D253" s="256" t="str">
        <f t="shared" si="12"/>
        <v>OTHER: complete as required</v>
      </c>
      <c r="E253" s="256" t="str">
        <f t="shared" si="12"/>
        <v>OTHER: complete as required</v>
      </c>
      <c r="G253" s="478" t="str">
        <f>'9. Service costing'!BK250</f>
        <v/>
      </c>
      <c r="I253" s="478" t="str">
        <f>'9. Service costing'!BK498</f>
        <v/>
      </c>
      <c r="J253" s="479" t="e">
        <f>('10. Mark-ups'!$K$17)*I253</f>
        <v>#VALUE!</v>
      </c>
      <c r="K253" s="479" t="e">
        <f>I253*('10. Mark-ups'!$K$18)</f>
        <v>#VALUE!</v>
      </c>
      <c r="L253" s="480" t="str">
        <f t="shared" si="13"/>
        <v/>
      </c>
      <c r="N253" s="480" t="str">
        <f>IF($I253="","",I253*'C. Masterfiles'!$E$161)</f>
        <v/>
      </c>
      <c r="O253" s="480" t="str">
        <f>IF($I253="","",J253*'C. Masterfiles'!$E$161)</f>
        <v/>
      </c>
      <c r="P253" s="480" t="str">
        <f>IF($I253="","",K253*'C. Masterfiles'!$E$161)</f>
        <v/>
      </c>
      <c r="Q253" s="480" t="str">
        <f>IF($I253="","",L253*'C. Masterfiles'!$E$161)</f>
        <v/>
      </c>
    </row>
    <row r="254" spans="3:17" s="503" customFormat="1">
      <c r="C254" s="256" t="str">
        <f t="shared" si="12"/>
        <v>S28</v>
      </c>
      <c r="D254" s="256" t="str">
        <f t="shared" si="12"/>
        <v>OTHER: complete as required</v>
      </c>
      <c r="E254" s="256" t="str">
        <f t="shared" si="12"/>
        <v>OTHER: complete as required</v>
      </c>
      <c r="G254" s="478" t="str">
        <f>'9. Service costing'!BK251</f>
        <v/>
      </c>
      <c r="I254" s="478" t="str">
        <f>'9. Service costing'!BK499</f>
        <v/>
      </c>
      <c r="J254" s="479" t="e">
        <f>('10. Mark-ups'!$K$17)*I254</f>
        <v>#VALUE!</v>
      </c>
      <c r="K254" s="479" t="e">
        <f>I254*('10. Mark-ups'!$K$18)</f>
        <v>#VALUE!</v>
      </c>
      <c r="L254" s="480" t="str">
        <f t="shared" si="13"/>
        <v/>
      </c>
      <c r="N254" s="480" t="str">
        <f>IF($I254="","",I254*'C. Masterfiles'!$E$161)</f>
        <v/>
      </c>
      <c r="O254" s="480" t="str">
        <f>IF($I254="","",J254*'C. Masterfiles'!$E$161)</f>
        <v/>
      </c>
      <c r="P254" s="480" t="str">
        <f>IF($I254="","",K254*'C. Masterfiles'!$E$161)</f>
        <v/>
      </c>
      <c r="Q254" s="480" t="str">
        <f>IF($I254="","",L254*'C. Masterfiles'!$E$161)</f>
        <v/>
      </c>
    </row>
    <row r="255" spans="3:17" s="503" customFormat="1">
      <c r="C255" s="256" t="str">
        <f t="shared" si="12"/>
        <v>S29</v>
      </c>
      <c r="D255" s="256" t="str">
        <f t="shared" si="12"/>
        <v>OTHER: complete as required</v>
      </c>
      <c r="E255" s="256" t="str">
        <f t="shared" si="12"/>
        <v>OTHER: complete as required</v>
      </c>
      <c r="G255" s="478" t="str">
        <f>'9. Service costing'!BK252</f>
        <v/>
      </c>
      <c r="I255" s="478" t="str">
        <f>'9. Service costing'!BK500</f>
        <v/>
      </c>
      <c r="J255" s="479" t="e">
        <f>('10. Mark-ups'!$K$17)*I255</f>
        <v>#VALUE!</v>
      </c>
      <c r="K255" s="479" t="e">
        <f>I255*('10. Mark-ups'!$K$18)</f>
        <v>#VALUE!</v>
      </c>
      <c r="L255" s="480" t="str">
        <f t="shared" si="13"/>
        <v/>
      </c>
      <c r="N255" s="480" t="str">
        <f>IF($I255="","",I255*'C. Masterfiles'!$E$161)</f>
        <v/>
      </c>
      <c r="O255" s="480" t="str">
        <f>IF($I255="","",J255*'C. Masterfiles'!$E$161)</f>
        <v/>
      </c>
      <c r="P255" s="480" t="str">
        <f>IF($I255="","",K255*'C. Masterfiles'!$E$161)</f>
        <v/>
      </c>
      <c r="Q255" s="480" t="str">
        <f>IF($I255="","",L255*'C. Masterfiles'!$E$161)</f>
        <v/>
      </c>
    </row>
    <row r="256" spans="3:17" s="503" customFormat="1">
      <c r="C256" s="256" t="str">
        <f t="shared" si="12"/>
        <v>S30</v>
      </c>
      <c r="D256" s="256" t="str">
        <f t="shared" si="12"/>
        <v>OTHER: complete as required</v>
      </c>
      <c r="E256" s="256" t="str">
        <f t="shared" si="12"/>
        <v>OTHER: complete as required</v>
      </c>
      <c r="G256" s="478" t="str">
        <f>'9. Service costing'!BK253</f>
        <v/>
      </c>
      <c r="I256" s="478">
        <f>'9. Service costing'!BK501</f>
        <v>0</v>
      </c>
      <c r="J256" s="479">
        <f>('10. Mark-ups'!$K$17)*I256</f>
        <v>0</v>
      </c>
      <c r="K256" s="479">
        <f>I256*('10. Mark-ups'!$K$18)</f>
        <v>0</v>
      </c>
      <c r="L256" s="480">
        <f t="shared" si="13"/>
        <v>0</v>
      </c>
      <c r="N256" s="480">
        <f>IF($I256="","",I256*'C. Masterfiles'!$E$161)</f>
        <v>0</v>
      </c>
      <c r="O256" s="480">
        <f>IF($I256="","",J256*'C. Masterfiles'!$E$161)</f>
        <v>0</v>
      </c>
      <c r="P256" s="480">
        <f>IF($I256="","",K256*'C. Masterfiles'!$E$161)</f>
        <v>0</v>
      </c>
      <c r="Q256" s="480">
        <f>IF($I256="","",L256*'C. Masterfiles'!$E$161)</f>
        <v>0</v>
      </c>
    </row>
    <row r="257" spans="2:32" s="503" customFormat="1"/>
    <row r="258" spans="2:32" s="503" customFormat="1"/>
    <row r="259" spans="2:32" ht="15.75">
      <c r="B259" s="507">
        <f>B10+0.01</f>
        <v>11.02</v>
      </c>
      <c r="C259" s="506" t="s">
        <v>493</v>
      </c>
      <c r="D259" s="503"/>
      <c r="E259" s="503"/>
      <c r="F259" s="503"/>
      <c r="G259" s="503"/>
      <c r="H259" s="503"/>
      <c r="I259" s="503"/>
      <c r="J259" s="503"/>
      <c r="K259" s="503"/>
    </row>
    <row r="260" spans="2:32">
      <c r="B260" s="223"/>
      <c r="C260" s="503"/>
      <c r="D260" s="503"/>
      <c r="E260" s="503"/>
      <c r="F260" s="503"/>
      <c r="G260" s="503"/>
      <c r="H260" s="503"/>
      <c r="I260" s="503"/>
      <c r="J260" s="503"/>
      <c r="K260" s="503"/>
    </row>
    <row r="261" spans="2:32">
      <c r="B261" s="223"/>
      <c r="C261" s="503"/>
      <c r="D261" s="503"/>
      <c r="E261" s="503"/>
      <c r="F261" s="503"/>
      <c r="G261" s="503"/>
      <c r="H261" s="503"/>
      <c r="I261" s="503"/>
      <c r="J261" s="503"/>
      <c r="K261" s="503"/>
    </row>
    <row r="262" spans="2:32">
      <c r="B262" s="503"/>
      <c r="C262" s="504" t="s">
        <v>509</v>
      </c>
      <c r="D262" s="510" t="s">
        <v>230</v>
      </c>
      <c r="E262" s="285" t="s">
        <v>762</v>
      </c>
      <c r="F262" s="503"/>
      <c r="G262" s="503"/>
      <c r="H262" s="503"/>
      <c r="I262" s="503"/>
      <c r="J262" s="503"/>
      <c r="K262" s="503"/>
    </row>
    <row r="263" spans="2:32" ht="9" customHeight="1">
      <c r="B263" s="223"/>
      <c r="C263" s="503"/>
      <c r="D263" s="503"/>
      <c r="E263" s="503"/>
      <c r="F263" s="503"/>
      <c r="G263" s="503"/>
      <c r="H263" s="503"/>
      <c r="I263" s="503"/>
      <c r="J263" s="503"/>
      <c r="K263" s="503"/>
    </row>
    <row r="264" spans="2:32" hidden="1">
      <c r="B264" s="503"/>
      <c r="C264" s="503"/>
      <c r="D264" s="512"/>
      <c r="E264" s="926" t="s">
        <v>258</v>
      </c>
      <c r="F264" s="927"/>
      <c r="G264" s="927"/>
      <c r="H264" s="927"/>
      <c r="I264" s="927"/>
      <c r="J264" s="928"/>
    </row>
    <row r="265" spans="2:32">
      <c r="D265" s="614" t="s">
        <v>759</v>
      </c>
      <c r="E265" s="929" t="s">
        <v>756</v>
      </c>
      <c r="F265" s="930"/>
      <c r="G265" s="930"/>
      <c r="H265" s="930"/>
      <c r="I265" s="930"/>
      <c r="J265" s="930"/>
      <c r="K265" s="931"/>
      <c r="L265" s="932" t="s">
        <v>757</v>
      </c>
      <c r="M265" s="933"/>
      <c r="N265" s="933"/>
      <c r="O265" s="933"/>
      <c r="P265" s="933"/>
      <c r="Q265" s="933"/>
      <c r="R265" s="934"/>
      <c r="S265" s="917" t="s">
        <v>758</v>
      </c>
      <c r="T265" s="918"/>
      <c r="U265" s="918"/>
      <c r="V265" s="918"/>
      <c r="W265" s="918"/>
      <c r="X265" s="918"/>
      <c r="Y265" s="919"/>
      <c r="Z265" s="920" t="s">
        <v>989</v>
      </c>
      <c r="AA265" s="921"/>
      <c r="AB265" s="921"/>
      <c r="AC265" s="921"/>
      <c r="AD265" s="921"/>
      <c r="AE265" s="921"/>
      <c r="AF265" s="922"/>
    </row>
    <row r="266" spans="2:32">
      <c r="D266" s="615"/>
      <c r="E266" s="598">
        <f>'7. Network costs'!F307</f>
        <v>2014</v>
      </c>
      <c r="F266" s="613">
        <f>'7. Network costs'!G307</f>
        <v>2015</v>
      </c>
      <c r="G266" s="613">
        <f>'7. Network costs'!H307</f>
        <v>2016</v>
      </c>
      <c r="H266" s="613">
        <f>'7. Network costs'!I307</f>
        <v>2017</v>
      </c>
      <c r="I266" s="613">
        <f>'7. Network costs'!J307</f>
        <v>2018</v>
      </c>
      <c r="J266" s="613">
        <f>'7. Network costs'!K307</f>
        <v>2019</v>
      </c>
      <c r="K266" s="613">
        <f>'7. Network costs'!L307</f>
        <v>2020</v>
      </c>
      <c r="L266" s="555">
        <f t="shared" ref="L266:Q266" si="14">E266</f>
        <v>2014</v>
      </c>
      <c r="M266" s="555">
        <f t="shared" si="14"/>
        <v>2015</v>
      </c>
      <c r="N266" s="555">
        <f t="shared" si="14"/>
        <v>2016</v>
      </c>
      <c r="O266" s="555">
        <f t="shared" si="14"/>
        <v>2017</v>
      </c>
      <c r="P266" s="555">
        <f t="shared" si="14"/>
        <v>2018</v>
      </c>
      <c r="Q266" s="555">
        <f t="shared" si="14"/>
        <v>2019</v>
      </c>
      <c r="R266" s="555">
        <f t="shared" ref="R266" si="15">K266</f>
        <v>2020</v>
      </c>
      <c r="S266" s="556">
        <f t="shared" ref="S266:X266" si="16">L266</f>
        <v>2014</v>
      </c>
      <c r="T266" s="556">
        <f t="shared" si="16"/>
        <v>2015</v>
      </c>
      <c r="U266" s="556">
        <f t="shared" si="16"/>
        <v>2016</v>
      </c>
      <c r="V266" s="556">
        <f t="shared" si="16"/>
        <v>2017</v>
      </c>
      <c r="W266" s="556">
        <f t="shared" si="16"/>
        <v>2018</v>
      </c>
      <c r="X266" s="556">
        <f t="shared" si="16"/>
        <v>2019</v>
      </c>
      <c r="Y266" s="556">
        <f t="shared" ref="Y266" si="17">R266</f>
        <v>2020</v>
      </c>
      <c r="Z266" s="557">
        <f t="shared" ref="Z266:AE266" si="18">S266</f>
        <v>2014</v>
      </c>
      <c r="AA266" s="557">
        <f t="shared" si="18"/>
        <v>2015</v>
      </c>
      <c r="AB266" s="557">
        <f t="shared" si="18"/>
        <v>2016</v>
      </c>
      <c r="AC266" s="557">
        <f t="shared" si="18"/>
        <v>2017</v>
      </c>
      <c r="AD266" s="557">
        <f t="shared" si="18"/>
        <v>2018</v>
      </c>
      <c r="AE266" s="557">
        <f t="shared" si="18"/>
        <v>2019</v>
      </c>
      <c r="AF266" s="557">
        <f t="shared" ref="AF266" si="19">Y266</f>
        <v>2020</v>
      </c>
    </row>
    <row r="267" spans="2:32">
      <c r="D267" s="616"/>
      <c r="E267" s="599">
        <f>'7. Network costs'!F301</f>
        <v>129588523.28209488</v>
      </c>
      <c r="F267" s="599">
        <f>'7. Network costs'!G301</f>
        <v>133072369.69226417</v>
      </c>
      <c r="G267" s="599">
        <f>'7. Network costs'!H301</f>
        <v>136592531.67986742</v>
      </c>
      <c r="H267" s="599">
        <f>'7. Network costs'!I301</f>
        <v>140090986.2694186</v>
      </c>
      <c r="I267" s="599">
        <f>'7. Network costs'!J301</f>
        <v>142038986.03475395</v>
      </c>
      <c r="J267" s="599">
        <f>'7. Network costs'!K301</f>
        <v>143709670.85568723</v>
      </c>
      <c r="K267" s="599">
        <f>'7. Network costs'!L301</f>
        <v>145592871.90364552</v>
      </c>
      <c r="L267" s="508">
        <f t="shared" ref="L267:Q267" si="20">E268-E$267</f>
        <v>0</v>
      </c>
      <c r="M267" s="508">
        <f t="shared" si="20"/>
        <v>0</v>
      </c>
      <c r="N267" s="508">
        <f t="shared" si="20"/>
        <v>0</v>
      </c>
      <c r="O267" s="508">
        <f t="shared" si="20"/>
        <v>0</v>
      </c>
      <c r="P267" s="508">
        <f t="shared" si="20"/>
        <v>0</v>
      </c>
      <c r="Q267" s="508">
        <f t="shared" si="20"/>
        <v>0</v>
      </c>
      <c r="R267" s="508">
        <f t="shared" ref="R267" si="21">K268-K$267</f>
        <v>0</v>
      </c>
      <c r="S267" s="508" t="e">
        <f>VLOOKUP($D$262,'2. Traffic'!$D$207:$L$236,3,0)</f>
        <v>#N/A</v>
      </c>
      <c r="T267" s="508" t="e">
        <f>VLOOKUP($D$262,'2. Traffic'!$D$207:$L$236,4,0)</f>
        <v>#N/A</v>
      </c>
      <c r="U267" s="508" t="e">
        <f>VLOOKUP($D$262,'2. Traffic'!$D$207:$L$236,5,0)</f>
        <v>#N/A</v>
      </c>
      <c r="V267" s="508" t="e">
        <f>VLOOKUP($D$262,'2. Traffic'!$D$207:$L$236,6,0)</f>
        <v>#N/A</v>
      </c>
      <c r="W267" s="508" t="e">
        <f>VLOOKUP($D$262,'2. Traffic'!$D$207:$L$236,7,0)</f>
        <v>#N/A</v>
      </c>
      <c r="X267" s="508" t="e">
        <f>VLOOKUP($D$262,'2. Traffic'!$D$207:$L$236,8,0)</f>
        <v>#N/A</v>
      </c>
      <c r="Y267" s="508" t="e">
        <f>VLOOKUP($D$262,'2. Traffic'!$D$207:$L$236,9,0)</f>
        <v>#N/A</v>
      </c>
      <c r="Z267" s="508" t="e">
        <f>IF(S267=0,N267,L267/S267/1000000)</f>
        <v>#N/A</v>
      </c>
      <c r="AA267" s="508" t="e">
        <f>IF(T267=0,O267,M267/T267/1000000)</f>
        <v>#N/A</v>
      </c>
      <c r="AB267" s="508" t="e">
        <f>IF(U267=0,P267,N267/U267/1000000)</f>
        <v>#N/A</v>
      </c>
      <c r="AC267" s="508" t="e">
        <f>IF(V267=0,Q267,O267/V267/1000000)</f>
        <v>#N/A</v>
      </c>
      <c r="AD267" s="508" t="e">
        <f>IF(W267=0,S267,P267/W267/1000000)</f>
        <v>#N/A</v>
      </c>
      <c r="AE267" s="508" t="e">
        <f>IF(X267=0,T267,Q267/X267/1000000)</f>
        <v>#N/A</v>
      </c>
      <c r="AF267" s="508" t="e">
        <f t="shared" ref="AF267" si="22">IF(Y267=0,U267,R267/Y267/1000000)</f>
        <v>#N/A</v>
      </c>
    </row>
    <row r="268" spans="2:32">
      <c r="D268" s="505" t="str">
        <f t="shared" ref="D268:D298" si="23">D190</f>
        <v>None</v>
      </c>
      <c r="E268" s="617">
        <f t="dataTable" ref="E268:AF298" dt2D="0" dtr="0" r1="D262" ca="1"/>
        <v>129588523.28209488</v>
      </c>
      <c r="F268" s="617">
        <v>133072369.69226417</v>
      </c>
      <c r="G268" s="617">
        <v>136592531.67986742</v>
      </c>
      <c r="H268" s="617">
        <v>140090986.2694186</v>
      </c>
      <c r="I268" s="617">
        <v>142038986.03475395</v>
      </c>
      <c r="J268" s="617">
        <v>143709670.85568723</v>
      </c>
      <c r="K268" s="617">
        <v>145592871.90364552</v>
      </c>
      <c r="L268" s="617">
        <v>0</v>
      </c>
      <c r="M268" s="617">
        <v>0</v>
      </c>
      <c r="N268" s="617">
        <v>0</v>
      </c>
      <c r="O268" s="617">
        <v>0</v>
      </c>
      <c r="P268" s="617">
        <v>0</v>
      </c>
      <c r="Q268" s="617">
        <v>0</v>
      </c>
      <c r="R268" s="617">
        <v>0</v>
      </c>
      <c r="S268" s="617" t="e">
        <v>#N/A</v>
      </c>
      <c r="T268" s="617" t="e">
        <v>#N/A</v>
      </c>
      <c r="U268" s="617" t="e">
        <v>#N/A</v>
      </c>
      <c r="V268" s="617" t="e">
        <v>#N/A</v>
      </c>
      <c r="W268" s="617" t="e">
        <v>#N/A</v>
      </c>
      <c r="X268" s="617" t="e">
        <v>#N/A</v>
      </c>
      <c r="Y268" s="617" t="e">
        <v>#N/A</v>
      </c>
      <c r="Z268" s="618" t="e">
        <v>#N/A</v>
      </c>
      <c r="AA268" s="618" t="e">
        <v>#N/A</v>
      </c>
      <c r="AB268" s="618" t="e">
        <v>#N/A</v>
      </c>
      <c r="AC268" s="618" t="e">
        <v>#N/A</v>
      </c>
      <c r="AD268" s="618" t="e">
        <v>#N/A</v>
      </c>
      <c r="AE268" s="618" t="e">
        <v>#N/A</v>
      </c>
      <c r="AF268" s="618" t="e">
        <v>#N/A</v>
      </c>
    </row>
    <row r="269" spans="2:32">
      <c r="D269" s="505" t="str">
        <f t="shared" si="23"/>
        <v>Повиквания в мрежата (On Net calls)</v>
      </c>
      <c r="E269" s="617">
        <v>67622851.358335271</v>
      </c>
      <c r="F269" s="617">
        <v>69098974.749198407</v>
      </c>
      <c r="G269" s="617">
        <v>71463736.136560544</v>
      </c>
      <c r="H269" s="617">
        <v>73813883.34754093</v>
      </c>
      <c r="I269" s="617">
        <v>74626009.421855479</v>
      </c>
      <c r="J269" s="617">
        <v>75247596.493500829</v>
      </c>
      <c r="K269" s="617">
        <v>76019786.719061315</v>
      </c>
      <c r="L269" s="617">
        <v>61965671.923759609</v>
      </c>
      <c r="M269" s="617">
        <v>63973394.943065763</v>
      </c>
      <c r="N269" s="617">
        <v>65128795.543306872</v>
      </c>
      <c r="O269" s="617">
        <v>66277102.921877667</v>
      </c>
      <c r="P269" s="617">
        <v>67412976.612898469</v>
      </c>
      <c r="Q269" s="617">
        <v>68462074.362186402</v>
      </c>
      <c r="R269" s="617">
        <v>69573085.1845842</v>
      </c>
      <c r="S269" s="617">
        <v>5000</v>
      </c>
      <c r="T269" s="617">
        <v>5100</v>
      </c>
      <c r="U269" s="617">
        <v>5202</v>
      </c>
      <c r="V269" s="617">
        <v>5306.04</v>
      </c>
      <c r="W269" s="617">
        <v>5412.1607999999997</v>
      </c>
      <c r="X269" s="617">
        <v>5520.4040159999995</v>
      </c>
      <c r="Y269" s="617">
        <v>5630.8120963199999</v>
      </c>
      <c r="Z269" s="618">
        <v>1.2393134384751921E-2</v>
      </c>
      <c r="AA269" s="618">
        <v>1.2543802930012895E-2</v>
      </c>
      <c r="AB269" s="618">
        <v>1.251995300717164E-2</v>
      </c>
      <c r="AC269" s="618">
        <v>1.24908788704717E-2</v>
      </c>
      <c r="AD269" s="618">
        <v>1.2455834019731727E-2</v>
      </c>
      <c r="AE269" s="618">
        <v>1.2401642010939804E-2</v>
      </c>
      <c r="AF269" s="618">
        <v>1.2355781722862582E-2</v>
      </c>
    </row>
    <row r="270" spans="2:32">
      <c r="D270" s="505" t="str">
        <f t="shared" si="23"/>
        <v>Изходящи повиквания към фиксирана линия (Outgoing Calls to Fixed Line)</v>
      </c>
      <c r="E270" s="617">
        <v>129080838.8369787</v>
      </c>
      <c r="F270" s="617">
        <v>132549024.77918968</v>
      </c>
      <c r="G270" s="617">
        <v>136057963.93822429</v>
      </c>
      <c r="H270" s="617">
        <v>139544752.31619942</v>
      </c>
      <c r="I270" s="617">
        <v>141483018.22398704</v>
      </c>
      <c r="J270" s="617">
        <v>143141121.03783259</v>
      </c>
      <c r="K270" s="617">
        <v>145011388.23256874</v>
      </c>
      <c r="L270" s="617">
        <v>507684.4451161772</v>
      </c>
      <c r="M270" s="617">
        <v>523344.91307449341</v>
      </c>
      <c r="N270" s="617">
        <v>534567.74164313078</v>
      </c>
      <c r="O270" s="617">
        <v>546233.95321917534</v>
      </c>
      <c r="P270" s="617">
        <v>555967.81076690555</v>
      </c>
      <c r="Q270" s="617">
        <v>568549.81785464287</v>
      </c>
      <c r="R270" s="617">
        <v>581483.6710767746</v>
      </c>
      <c r="S270" s="617">
        <v>100</v>
      </c>
      <c r="T270" s="617">
        <v>102</v>
      </c>
      <c r="U270" s="617">
        <v>104.04</v>
      </c>
      <c r="V270" s="617">
        <v>106.1208</v>
      </c>
      <c r="W270" s="617">
        <v>108.243216</v>
      </c>
      <c r="X270" s="617">
        <v>110.40808032000001</v>
      </c>
      <c r="Y270" s="617">
        <v>112.61624192640001</v>
      </c>
      <c r="Z270" s="618">
        <v>5.0768444511617716E-3</v>
      </c>
      <c r="AA270" s="618">
        <v>5.1308324811224848E-3</v>
      </c>
      <c r="AB270" s="618">
        <v>5.1380982472427018E-3</v>
      </c>
      <c r="AC270" s="618">
        <v>5.1472845400635445E-3</v>
      </c>
      <c r="AD270" s="618">
        <v>5.1362831899498026E-3</v>
      </c>
      <c r="AE270" s="618">
        <v>5.149530869541368E-3</v>
      </c>
      <c r="AF270" s="618">
        <v>5.1634085912474455E-3</v>
      </c>
    </row>
    <row r="271" spans="2:32">
      <c r="D271" s="505" t="str">
        <f t="shared" si="23"/>
        <v>Изходящи повиквания към други мобилни мрежи (Outgoing Calls to Other Mobile)</v>
      </c>
      <c r="E271" s="617">
        <v>124360081.41899595</v>
      </c>
      <c r="F271" s="617">
        <v>127676485.28269204</v>
      </c>
      <c r="G271" s="617">
        <v>131075421.54474063</v>
      </c>
      <c r="H271" s="617">
        <v>134465188.00279853</v>
      </c>
      <c r="I271" s="617">
        <v>136300630.33972242</v>
      </c>
      <c r="J271" s="617">
        <v>137841318.16565743</v>
      </c>
      <c r="K271" s="617">
        <v>139597126.46056044</v>
      </c>
      <c r="L271" s="617">
        <v>5228441.8630989343</v>
      </c>
      <c r="M271" s="617">
        <v>5395884.4095721245</v>
      </c>
      <c r="N271" s="617">
        <v>5517110.1351267844</v>
      </c>
      <c r="O271" s="617">
        <v>5625798.2666200697</v>
      </c>
      <c r="P271" s="617">
        <v>5738355.6950315237</v>
      </c>
      <c r="Q271" s="617">
        <v>5868352.6900297999</v>
      </c>
      <c r="R271" s="617">
        <v>5995745.4430850744</v>
      </c>
      <c r="S271" s="617">
        <v>1000</v>
      </c>
      <c r="T271" s="617">
        <v>1020</v>
      </c>
      <c r="U271" s="617">
        <v>1040.4000000000001</v>
      </c>
      <c r="V271" s="617">
        <v>1061.2080000000001</v>
      </c>
      <c r="W271" s="617">
        <v>1082.4321600000001</v>
      </c>
      <c r="X271" s="617">
        <v>1104.0808032</v>
      </c>
      <c r="Y271" s="617">
        <v>1126.1624192639999</v>
      </c>
      <c r="Z271" s="618">
        <v>5.2284418630989338E-3</v>
      </c>
      <c r="AA271" s="618">
        <v>5.2900827544824754E-3</v>
      </c>
      <c r="AB271" s="618">
        <v>5.3028740245355472E-3</v>
      </c>
      <c r="AC271" s="618">
        <v>5.3013153562921399E-3</v>
      </c>
      <c r="AD271" s="618">
        <v>5.3013536617680717E-3</v>
      </c>
      <c r="AE271" s="618">
        <v>5.3151478343082563E-3</v>
      </c>
      <c r="AF271" s="618">
        <v>5.3240503683328159E-3</v>
      </c>
    </row>
    <row r="272" spans="2:32">
      <c r="D272" s="505" t="str">
        <f t="shared" si="23"/>
        <v>Изходящи международни повиквания (Outgoing Calls to International)</v>
      </c>
      <c r="E272" s="617">
        <v>129335499.03013019</v>
      </c>
      <c r="F272" s="617">
        <v>132811540.41722755</v>
      </c>
      <c r="G272" s="617">
        <v>136326109.308974</v>
      </c>
      <c r="H272" s="617">
        <v>139818749.84956488</v>
      </c>
      <c r="I272" s="617">
        <v>141761898.45195508</v>
      </c>
      <c r="J272" s="617">
        <v>143426312.87379399</v>
      </c>
      <c r="K272" s="617">
        <v>145303068.10962361</v>
      </c>
      <c r="L272" s="617">
        <v>253024.2519646883</v>
      </c>
      <c r="M272" s="617">
        <v>260829.27503661811</v>
      </c>
      <c r="N272" s="617">
        <v>266422.37089341879</v>
      </c>
      <c r="O272" s="617">
        <v>272236.41985371709</v>
      </c>
      <c r="P272" s="617">
        <v>277087.58279886842</v>
      </c>
      <c r="Q272" s="617">
        <v>283357.98189324141</v>
      </c>
      <c r="R272" s="617">
        <v>289803.79402190447</v>
      </c>
      <c r="S272" s="617">
        <v>50</v>
      </c>
      <c r="T272" s="617">
        <v>51</v>
      </c>
      <c r="U272" s="617">
        <v>52.02</v>
      </c>
      <c r="V272" s="617">
        <v>53.060400000000001</v>
      </c>
      <c r="W272" s="617">
        <v>54.121608000000002</v>
      </c>
      <c r="X272" s="617">
        <v>55.204040160000005</v>
      </c>
      <c r="Y272" s="617">
        <v>56.308120963200004</v>
      </c>
      <c r="Z272" s="618">
        <v>5.0604850392937661E-3</v>
      </c>
      <c r="AA272" s="618">
        <v>5.1142995105219234E-3</v>
      </c>
      <c r="AB272" s="618">
        <v>5.1215373105232363E-3</v>
      </c>
      <c r="AC272" s="618">
        <v>5.1306891741056812E-3</v>
      </c>
      <c r="AD272" s="618">
        <v>5.1197219195495526E-3</v>
      </c>
      <c r="AE272" s="618">
        <v>5.1329210882387231E-3</v>
      </c>
      <c r="AF272" s="618">
        <v>5.1467495108086592E-3</v>
      </c>
    </row>
    <row r="273" spans="4:32">
      <c r="D273" s="505" t="str">
        <f t="shared" si="23"/>
        <v>Входящи повиквания от фиксирана линия (Incoming calls from fixed)</v>
      </c>
      <c r="E273" s="617">
        <v>129333211.80426182</v>
      </c>
      <c r="F273" s="617">
        <v>132809182.63763748</v>
      </c>
      <c r="G273" s="617">
        <v>136323700.96816275</v>
      </c>
      <c r="H273" s="617">
        <v>139816288.9499979</v>
      </c>
      <c r="I273" s="617">
        <v>141759393.69929934</v>
      </c>
      <c r="J273" s="617">
        <v>143423751.43652901</v>
      </c>
      <c r="K273" s="617">
        <v>145300448.4026086</v>
      </c>
      <c r="L273" s="617">
        <v>255311.47783306241</v>
      </c>
      <c r="M273" s="617">
        <v>263187.05462668836</v>
      </c>
      <c r="N273" s="617">
        <v>268830.71170467138</v>
      </c>
      <c r="O273" s="617">
        <v>274697.3194206953</v>
      </c>
      <c r="P273" s="617">
        <v>279592.33545461297</v>
      </c>
      <c r="Q273" s="617">
        <v>285919.41915822029</v>
      </c>
      <c r="R273" s="617">
        <v>292423.5010369122</v>
      </c>
      <c r="S273" s="617">
        <v>50</v>
      </c>
      <c r="T273" s="617">
        <v>51</v>
      </c>
      <c r="U273" s="617">
        <v>52.02</v>
      </c>
      <c r="V273" s="617">
        <v>53.060400000000001</v>
      </c>
      <c r="W273" s="617">
        <v>54.121608000000002</v>
      </c>
      <c r="X273" s="617">
        <v>55.204040160000005</v>
      </c>
      <c r="Y273" s="617">
        <v>56.308120963200004</v>
      </c>
      <c r="Z273" s="618">
        <v>5.1062295566612487E-3</v>
      </c>
      <c r="AA273" s="618">
        <v>5.1605304828762424E-3</v>
      </c>
      <c r="AB273" s="618">
        <v>5.1678337505703838E-3</v>
      </c>
      <c r="AC273" s="618">
        <v>5.1770683866064959E-3</v>
      </c>
      <c r="AD273" s="618">
        <v>5.1660020052362995E-3</v>
      </c>
      <c r="AE273" s="618">
        <v>5.17932054120548E-3</v>
      </c>
      <c r="AF273" s="618">
        <v>5.1932740079894454E-3</v>
      </c>
    </row>
    <row r="274" spans="4:32">
      <c r="D274" s="505" t="str">
        <f t="shared" si="23"/>
        <v>Входящи повиквания от други мобилни мрежи (Incoming calls from other mobile)</v>
      </c>
      <c r="E274" s="617">
        <v>124446004.72818947</v>
      </c>
      <c r="F274" s="617">
        <v>127765434.19565801</v>
      </c>
      <c r="G274" s="617">
        <v>131171708.2833993</v>
      </c>
      <c r="H274" s="617">
        <v>134563306.8703213</v>
      </c>
      <c r="I274" s="617">
        <v>136401037.71407995</v>
      </c>
      <c r="J274" s="617">
        <v>137944019.93462959</v>
      </c>
      <c r="K274" s="617">
        <v>139695970.64215666</v>
      </c>
      <c r="L274" s="617">
        <v>5142518.5539054126</v>
      </c>
      <c r="M274" s="617">
        <v>5306935.4966061562</v>
      </c>
      <c r="N274" s="617">
        <v>5420823.3964681178</v>
      </c>
      <c r="O274" s="617">
        <v>5527679.3990972936</v>
      </c>
      <c r="P274" s="617">
        <v>5637948.3206740022</v>
      </c>
      <c r="Q274" s="617">
        <v>5765650.9210576415</v>
      </c>
      <c r="R274" s="617">
        <v>5896901.2614888549</v>
      </c>
      <c r="S274" s="617">
        <v>1000</v>
      </c>
      <c r="T274" s="617">
        <v>1020</v>
      </c>
      <c r="U274" s="617">
        <v>1040.4000000000001</v>
      </c>
      <c r="V274" s="617">
        <v>1061.2080000000001</v>
      </c>
      <c r="W274" s="617">
        <v>1082.4321600000001</v>
      </c>
      <c r="X274" s="617">
        <v>1104.0808032</v>
      </c>
      <c r="Y274" s="617">
        <v>1126.1624192639999</v>
      </c>
      <c r="Z274" s="618">
        <v>5.1425185539054124E-3</v>
      </c>
      <c r="AA274" s="618">
        <v>5.2028779378491723E-3</v>
      </c>
      <c r="AB274" s="618">
        <v>5.2103262172896164E-3</v>
      </c>
      <c r="AC274" s="618">
        <v>5.2088557559849648E-3</v>
      </c>
      <c r="AD274" s="618">
        <v>5.2085927682285439E-3</v>
      </c>
      <c r="AE274" s="618">
        <v>5.222127677926138E-3</v>
      </c>
      <c r="AF274" s="618">
        <v>5.2362795637797581E-3</v>
      </c>
    </row>
    <row r="275" spans="4:32">
      <c r="D275" s="505" t="str">
        <f t="shared" si="23"/>
        <v>Входящи международни повиквания (Incoming calls from international)</v>
      </c>
      <c r="E275" s="617">
        <v>128091273.21091036</v>
      </c>
      <c r="F275" s="617">
        <v>131528934.64409453</v>
      </c>
      <c r="G275" s="617">
        <v>135015993.0874424</v>
      </c>
      <c r="H275" s="617">
        <v>138480035.96261671</v>
      </c>
      <c r="I275" s="617">
        <v>140399326.95998463</v>
      </c>
      <c r="J275" s="617">
        <v>142032897.5574623</v>
      </c>
      <c r="K275" s="617">
        <v>143877948.04510438</v>
      </c>
      <c r="L275" s="617">
        <v>1497250.071184516</v>
      </c>
      <c r="M275" s="617">
        <v>1543435.0481696427</v>
      </c>
      <c r="N275" s="617">
        <v>1576538.5924250185</v>
      </c>
      <c r="O275" s="617">
        <v>1610950.3068018854</v>
      </c>
      <c r="P275" s="617">
        <v>1639659.0747693181</v>
      </c>
      <c r="Q275" s="617">
        <v>1676773.298224926</v>
      </c>
      <c r="R275" s="617">
        <v>1714923.858541131</v>
      </c>
      <c r="S275" s="617">
        <v>300</v>
      </c>
      <c r="T275" s="617">
        <v>306</v>
      </c>
      <c r="U275" s="617">
        <v>312.12</v>
      </c>
      <c r="V275" s="617">
        <v>318.36240000000004</v>
      </c>
      <c r="W275" s="617">
        <v>324.72964800000005</v>
      </c>
      <c r="X275" s="617">
        <v>331.22424096000009</v>
      </c>
      <c r="Y275" s="617">
        <v>337.84872577920009</v>
      </c>
      <c r="Z275" s="618">
        <v>4.9908335706150527E-3</v>
      </c>
      <c r="AA275" s="618">
        <v>5.0439053861753031E-3</v>
      </c>
      <c r="AB275" s="618">
        <v>5.0510655915193469E-3</v>
      </c>
      <c r="AC275" s="618">
        <v>5.0601148464827668E-3</v>
      </c>
      <c r="AD275" s="618">
        <v>5.0493051215616692E-3</v>
      </c>
      <c r="AE275" s="618">
        <v>5.0623507910081359E-3</v>
      </c>
      <c r="AF275" s="618">
        <v>5.0760110300428181E-3</v>
      </c>
    </row>
    <row r="276" spans="4:32">
      <c r="D276" s="505" t="str">
        <f t="shared" si="23"/>
        <v>Изходящи повиквания от чужди абонати в роуминг в мрежата на предприятието (Roaming Calls Outbound)</v>
      </c>
      <c r="E276" s="617">
        <v>129120688.34079905</v>
      </c>
      <c r="F276" s="617">
        <v>132590103.50879347</v>
      </c>
      <c r="G276" s="617">
        <v>136099923.64599001</v>
      </c>
      <c r="H276" s="617">
        <v>139587627.8114005</v>
      </c>
      <c r="I276" s="617">
        <v>141526657.77958992</v>
      </c>
      <c r="J276" s="617">
        <v>143185748.28498456</v>
      </c>
      <c r="K276" s="617">
        <v>145057030.77213529</v>
      </c>
      <c r="L276" s="617">
        <v>467834.9412958324</v>
      </c>
      <c r="M276" s="617">
        <v>482266.18347069621</v>
      </c>
      <c r="N276" s="617">
        <v>492608.03387740254</v>
      </c>
      <c r="O276" s="617">
        <v>503358.4580180943</v>
      </c>
      <c r="P276" s="617">
        <v>512328.25516402721</v>
      </c>
      <c r="Q276" s="617">
        <v>523922.570702672</v>
      </c>
      <c r="R276" s="617">
        <v>535841.13151022792</v>
      </c>
      <c r="S276" s="617">
        <v>100</v>
      </c>
      <c r="T276" s="617">
        <v>102</v>
      </c>
      <c r="U276" s="617">
        <v>104.04</v>
      </c>
      <c r="V276" s="617">
        <v>106.1208</v>
      </c>
      <c r="W276" s="617">
        <v>108.243216</v>
      </c>
      <c r="X276" s="617">
        <v>110.40808032000001</v>
      </c>
      <c r="Y276" s="617">
        <v>112.61624192640001</v>
      </c>
      <c r="Z276" s="618">
        <v>4.6783494129583238E-3</v>
      </c>
      <c r="AA276" s="618">
        <v>4.7280998379480021E-3</v>
      </c>
      <c r="AB276" s="618">
        <v>4.7347946354998321E-3</v>
      </c>
      <c r="AC276" s="618">
        <v>4.7432591727361115E-3</v>
      </c>
      <c r="AD276" s="618">
        <v>4.7331211515743137E-3</v>
      </c>
      <c r="AE276" s="618">
        <v>4.7453281425070245E-3</v>
      </c>
      <c r="AF276" s="618">
        <v>4.7581159017935012E-3</v>
      </c>
    </row>
    <row r="277" spans="4:32">
      <c r="D277" s="505" t="str">
        <f t="shared" si="23"/>
        <v>Входящи повиквания от чужди абонати в роуминг в мрежата на предприятието (Roaming Calls Inbound)</v>
      </c>
      <c r="E277" s="617">
        <v>129075343.41527085</v>
      </c>
      <c r="F277" s="617">
        <v>132543359.84192458</v>
      </c>
      <c r="G277" s="617">
        <v>136052177.50928199</v>
      </c>
      <c r="H277" s="617">
        <v>139538839.59513479</v>
      </c>
      <c r="I277" s="617">
        <v>141477000.13531294</v>
      </c>
      <c r="J277" s="617">
        <v>143134966.74086303</v>
      </c>
      <c r="K277" s="617">
        <v>145005093.92124411</v>
      </c>
      <c r="L277" s="617">
        <v>513179.86682403088</v>
      </c>
      <c r="M277" s="617">
        <v>529009.8503395915</v>
      </c>
      <c r="N277" s="617">
        <v>540354.17058542371</v>
      </c>
      <c r="O277" s="617">
        <v>552146.67428380251</v>
      </c>
      <c r="P277" s="617">
        <v>561985.8994410038</v>
      </c>
      <c r="Q277" s="617">
        <v>574704.11482420564</v>
      </c>
      <c r="R277" s="617">
        <v>587777.9824014008</v>
      </c>
      <c r="S277" s="617">
        <v>100</v>
      </c>
      <c r="T277" s="617">
        <v>102</v>
      </c>
      <c r="U277" s="617">
        <v>104.04</v>
      </c>
      <c r="V277" s="617">
        <v>106.1208</v>
      </c>
      <c r="W277" s="617">
        <v>108.243216</v>
      </c>
      <c r="X277" s="617">
        <v>110.40808032000001</v>
      </c>
      <c r="Y277" s="617">
        <v>112.61624192640001</v>
      </c>
      <c r="Z277" s="618">
        <v>5.1317986682403085E-3</v>
      </c>
      <c r="AA277" s="618">
        <v>5.186371081760701E-3</v>
      </c>
      <c r="AB277" s="618">
        <v>5.1937155957845413E-3</v>
      </c>
      <c r="AC277" s="618">
        <v>5.2030014312349935E-3</v>
      </c>
      <c r="AD277" s="618">
        <v>5.1918810268996793E-3</v>
      </c>
      <c r="AE277" s="618">
        <v>5.2052722333231268E-3</v>
      </c>
      <c r="AF277" s="618">
        <v>5.2193002745158307E-3</v>
      </c>
    </row>
    <row r="278" spans="4:32">
      <c r="D278" s="505" t="str">
        <f t="shared" si="23"/>
        <v>Гласова поща (Voice mail)</v>
      </c>
      <c r="E278" s="617">
        <v>129009426.94272852</v>
      </c>
      <c r="F278" s="617">
        <v>132475410.06605954</v>
      </c>
      <c r="G278" s="617">
        <v>135982770.44797707</v>
      </c>
      <c r="H278" s="617">
        <v>139467917.66625839</v>
      </c>
      <c r="I278" s="617">
        <v>141404814.33717117</v>
      </c>
      <c r="J278" s="617">
        <v>143061147.12736779</v>
      </c>
      <c r="K278" s="617">
        <v>144929594.84365717</v>
      </c>
      <c r="L278" s="617">
        <v>579096.3393663615</v>
      </c>
      <c r="M278" s="617">
        <v>596959.62620462477</v>
      </c>
      <c r="N278" s="617">
        <v>609761.23189035058</v>
      </c>
      <c r="O278" s="617">
        <v>623068.6031602025</v>
      </c>
      <c r="P278" s="617">
        <v>634171.69758278131</v>
      </c>
      <c r="Q278" s="617">
        <v>648523.72831943631</v>
      </c>
      <c r="R278" s="617">
        <v>663277.05998834968</v>
      </c>
      <c r="S278" s="617">
        <v>50</v>
      </c>
      <c r="T278" s="617">
        <v>51</v>
      </c>
      <c r="U278" s="617">
        <v>52.02</v>
      </c>
      <c r="V278" s="617">
        <v>53.060400000000001</v>
      </c>
      <c r="W278" s="617">
        <v>54.121608000000002</v>
      </c>
      <c r="X278" s="617">
        <v>55.204040160000005</v>
      </c>
      <c r="Y278" s="617">
        <v>56.308120963200004</v>
      </c>
      <c r="Z278" s="618">
        <v>1.1581926787327229E-2</v>
      </c>
      <c r="AA278" s="618">
        <v>1.1705090709894603E-2</v>
      </c>
      <c r="AB278" s="618">
        <v>1.1721669202044416E-2</v>
      </c>
      <c r="AC278" s="618">
        <v>1.174262921425776E-2</v>
      </c>
      <c r="AD278" s="618">
        <v>1.1717532442546447E-2</v>
      </c>
      <c r="AE278" s="618">
        <v>1.1747758432893586E-2</v>
      </c>
      <c r="AF278" s="618">
        <v>1.1779420954604974E-2</v>
      </c>
    </row>
    <row r="279" spans="4:32">
      <c r="D279" s="505" t="str">
        <f t="shared" si="23"/>
        <v>Повиквания към центъра за обслужване на клиенти (Help desk call)</v>
      </c>
      <c r="E279" s="617">
        <v>129367873.49077038</v>
      </c>
      <c r="F279" s="617">
        <v>132844913.52848202</v>
      </c>
      <c r="G279" s="617">
        <v>136360198.08319429</v>
      </c>
      <c r="H279" s="617">
        <v>139853582.56036714</v>
      </c>
      <c r="I279" s="617">
        <v>141797351.87836629</v>
      </c>
      <c r="J279" s="617">
        <v>143462568.6347838</v>
      </c>
      <c r="K279" s="617">
        <v>145340148.64300489</v>
      </c>
      <c r="L279" s="617">
        <v>220649.79132449627</v>
      </c>
      <c r="M279" s="617">
        <v>227456.16378214955</v>
      </c>
      <c r="N279" s="617">
        <v>232333.59667313099</v>
      </c>
      <c r="O279" s="617">
        <v>237403.70905146003</v>
      </c>
      <c r="P279" s="617">
        <v>241634.15638765693</v>
      </c>
      <c r="Q279" s="617">
        <v>247102.22090342641</v>
      </c>
      <c r="R279" s="617">
        <v>252723.26064062119</v>
      </c>
      <c r="S279" s="617">
        <v>50</v>
      </c>
      <c r="T279" s="617">
        <v>51</v>
      </c>
      <c r="U279" s="617">
        <v>52.02</v>
      </c>
      <c r="V279" s="617">
        <v>53.060400000000001</v>
      </c>
      <c r="W279" s="617">
        <v>54.121608000000002</v>
      </c>
      <c r="X279" s="617">
        <v>55.204040160000005</v>
      </c>
      <c r="Y279" s="617">
        <v>56.308120963200004</v>
      </c>
      <c r="Z279" s="618">
        <v>4.4129958264899254E-3</v>
      </c>
      <c r="AA279" s="618">
        <v>4.4599247800421477E-3</v>
      </c>
      <c r="AB279" s="618">
        <v>4.4662359990990186E-3</v>
      </c>
      <c r="AC279" s="618">
        <v>4.4742163468699829E-3</v>
      </c>
      <c r="AD279" s="618">
        <v>4.4646522030102453E-3</v>
      </c>
      <c r="AE279" s="618">
        <v>4.4761618929926228E-3</v>
      </c>
      <c r="AF279" s="618">
        <v>4.4882204612330737E-3</v>
      </c>
    </row>
    <row r="280" spans="4:32">
      <c r="D280" s="505" t="str">
        <f t="shared" si="23"/>
        <v>Видеоразговори (Video call)</v>
      </c>
      <c r="E280" s="617">
        <v>126438720.5850338</v>
      </c>
      <c r="F280" s="617">
        <v>130135881.828035</v>
      </c>
      <c r="G280" s="617">
        <v>133839583.4735098</v>
      </c>
      <c r="H280" s="617">
        <v>137540587.49292278</v>
      </c>
      <c r="I280" s="617">
        <v>139736506.17804813</v>
      </c>
      <c r="J280" s="617">
        <v>141747800.80563581</v>
      </c>
      <c r="K280" s="617">
        <v>143843922.24117756</v>
      </c>
      <c r="L280" s="617">
        <v>3149802.6970610768</v>
      </c>
      <c r="M280" s="617">
        <v>2936487.8642291725</v>
      </c>
      <c r="N280" s="617">
        <v>2752948.2063576132</v>
      </c>
      <c r="O280" s="617">
        <v>2550398.7764958143</v>
      </c>
      <c r="P280" s="617">
        <v>2302479.8567058146</v>
      </c>
      <c r="Q280" s="617">
        <v>1961870.0500514209</v>
      </c>
      <c r="R280" s="617">
        <v>1748949.6624679565</v>
      </c>
      <c r="S280" s="617">
        <v>50</v>
      </c>
      <c r="T280" s="617">
        <v>51</v>
      </c>
      <c r="U280" s="617">
        <v>52.02</v>
      </c>
      <c r="V280" s="617">
        <v>53.060400000000001</v>
      </c>
      <c r="W280" s="617">
        <v>54.121608000000002</v>
      </c>
      <c r="X280" s="617">
        <v>55.204040160000005</v>
      </c>
      <c r="Y280" s="617">
        <v>56.308120963200004</v>
      </c>
      <c r="Z280" s="618">
        <v>6.2996053941221541E-2</v>
      </c>
      <c r="AA280" s="618">
        <v>5.7578193416258285E-2</v>
      </c>
      <c r="AB280" s="618">
        <v>5.2920957446320901E-2</v>
      </c>
      <c r="AC280" s="618">
        <v>4.8065954581869234E-2</v>
      </c>
      <c r="AD280" s="618">
        <v>4.2542709682717013E-2</v>
      </c>
      <c r="AE280" s="618">
        <v>3.5538522984282617E-2</v>
      </c>
      <c r="AF280" s="618">
        <v>3.1060344983114909E-2</v>
      </c>
    </row>
    <row r="281" spans="4:32">
      <c r="D281" s="505" t="str">
        <f t="shared" si="23"/>
        <v>MMS в мрежата (MMS on net)</v>
      </c>
      <c r="E281" s="617">
        <v>128827870.41671573</v>
      </c>
      <c r="F281" s="617">
        <v>132300242.27497754</v>
      </c>
      <c r="G281" s="617">
        <v>135807704.09964114</v>
      </c>
      <c r="H281" s="617">
        <v>139292927.92910147</v>
      </c>
      <c r="I281" s="617">
        <v>141227444.69924599</v>
      </c>
      <c r="J281" s="617">
        <v>142883709.24203551</v>
      </c>
      <c r="K281" s="617">
        <v>144751863.85620034</v>
      </c>
      <c r="L281" s="617">
        <v>760652.86537915468</v>
      </c>
      <c r="M281" s="617">
        <v>772127.41728663445</v>
      </c>
      <c r="N281" s="617">
        <v>784827.58022627234</v>
      </c>
      <c r="O281" s="617">
        <v>798058.34031713009</v>
      </c>
      <c r="P281" s="617">
        <v>811541.33550795913</v>
      </c>
      <c r="Q281" s="617">
        <v>825961.61365172267</v>
      </c>
      <c r="R281" s="617">
        <v>841008.04744517803</v>
      </c>
      <c r="S281" s="617">
        <v>10</v>
      </c>
      <c r="T281" s="617">
        <v>10.199999999999999</v>
      </c>
      <c r="U281" s="617">
        <v>10.404</v>
      </c>
      <c r="V281" s="617">
        <v>10.612080000000001</v>
      </c>
      <c r="W281" s="617">
        <v>10.824321600000001</v>
      </c>
      <c r="X281" s="617">
        <v>11.040808032000001</v>
      </c>
      <c r="Y281" s="617">
        <v>11.261624192640001</v>
      </c>
      <c r="Z281" s="618">
        <v>7.6065286537915472E-2</v>
      </c>
      <c r="AA281" s="618">
        <v>7.569876640065043E-2</v>
      </c>
      <c r="AB281" s="618">
        <v>7.5435176876804344E-2</v>
      </c>
      <c r="AC281" s="618">
        <v>7.5202819835237772E-2</v>
      </c>
      <c r="AD281" s="618">
        <v>7.4973875084047667E-2</v>
      </c>
      <c r="AE281" s="618">
        <v>7.4809888122119889E-2</v>
      </c>
      <c r="AF281" s="618">
        <v>7.4679107831960523E-2</v>
      </c>
    </row>
    <row r="282" spans="4:32">
      <c r="D282" s="505" t="str">
        <f t="shared" si="23"/>
        <v>Изходящи MMS към други мрежи (MMS outgoing to other network)</v>
      </c>
      <c r="E282" s="617">
        <v>128837536.24340962</v>
      </c>
      <c r="F282" s="617">
        <v>132309058.32625575</v>
      </c>
      <c r="G282" s="617">
        <v>135815994.03539628</v>
      </c>
      <c r="H282" s="617">
        <v>139300655.33853668</v>
      </c>
      <c r="I282" s="617">
        <v>141234420.88975993</v>
      </c>
      <c r="J282" s="617">
        <v>142890074.40103015</v>
      </c>
      <c r="K282" s="617">
        <v>144757588.34505966</v>
      </c>
      <c r="L282" s="617">
        <v>750987.0386852622</v>
      </c>
      <c r="M282" s="617">
        <v>763311.36600841582</v>
      </c>
      <c r="N282" s="617">
        <v>776537.64447113872</v>
      </c>
      <c r="O282" s="617">
        <v>790330.93088191748</v>
      </c>
      <c r="P282" s="617">
        <v>804565.14499402046</v>
      </c>
      <c r="Q282" s="617">
        <v>819596.45465707779</v>
      </c>
      <c r="R282" s="617">
        <v>835283.55858585238</v>
      </c>
      <c r="S282" s="617">
        <v>10</v>
      </c>
      <c r="T282" s="617">
        <v>10.199999999999999</v>
      </c>
      <c r="U282" s="617">
        <v>10.404</v>
      </c>
      <c r="V282" s="617">
        <v>10.612080000000001</v>
      </c>
      <c r="W282" s="617">
        <v>10.824321600000001</v>
      </c>
      <c r="X282" s="617">
        <v>11.040808032000001</v>
      </c>
      <c r="Y282" s="617">
        <v>11.261624192640001</v>
      </c>
      <c r="Z282" s="618">
        <v>7.5098703868526226E-2</v>
      </c>
      <c r="AA282" s="618">
        <v>7.4834447647883912E-2</v>
      </c>
      <c r="AB282" s="618">
        <v>7.4638374132174043E-2</v>
      </c>
      <c r="AC282" s="618">
        <v>7.4474648785338743E-2</v>
      </c>
      <c r="AD282" s="618">
        <v>7.4329382914308489E-2</v>
      </c>
      <c r="AE282" s="618">
        <v>7.4233376061028297E-2</v>
      </c>
      <c r="AF282" s="618">
        <v>7.4170789603488038E-2</v>
      </c>
    </row>
    <row r="283" spans="4:32">
      <c r="D283" s="505" t="str">
        <f t="shared" si="23"/>
        <v>Входящи MMS от други мрежи (MMS incoming from other network)</v>
      </c>
      <c r="E283" s="617">
        <v>128837536.24340962</v>
      </c>
      <c r="F283" s="617">
        <v>132309058.32625575</v>
      </c>
      <c r="G283" s="617">
        <v>135815994.03539628</v>
      </c>
      <c r="H283" s="617">
        <v>139300655.33853668</v>
      </c>
      <c r="I283" s="617">
        <v>141234420.88975993</v>
      </c>
      <c r="J283" s="617">
        <v>142890074.40103015</v>
      </c>
      <c r="K283" s="617">
        <v>144757588.34505966</v>
      </c>
      <c r="L283" s="617">
        <v>750987.0386852622</v>
      </c>
      <c r="M283" s="617">
        <v>763311.36600841582</v>
      </c>
      <c r="N283" s="617">
        <v>776537.64447113872</v>
      </c>
      <c r="O283" s="617">
        <v>790330.93088191748</v>
      </c>
      <c r="P283" s="617">
        <v>804565.14499402046</v>
      </c>
      <c r="Q283" s="617">
        <v>819596.45465707779</v>
      </c>
      <c r="R283" s="617">
        <v>835283.55858585238</v>
      </c>
      <c r="S283" s="617">
        <v>10</v>
      </c>
      <c r="T283" s="617">
        <v>10.199999999999999</v>
      </c>
      <c r="U283" s="617">
        <v>10.404</v>
      </c>
      <c r="V283" s="617">
        <v>10.612080000000001</v>
      </c>
      <c r="W283" s="617">
        <v>10.824321600000001</v>
      </c>
      <c r="X283" s="617">
        <v>11.040808032000001</v>
      </c>
      <c r="Y283" s="617">
        <v>11.261624192640001</v>
      </c>
      <c r="Z283" s="618">
        <v>7.5098703868526226E-2</v>
      </c>
      <c r="AA283" s="618">
        <v>7.4834447647883912E-2</v>
      </c>
      <c r="AB283" s="618">
        <v>7.4638374132174043E-2</v>
      </c>
      <c r="AC283" s="618">
        <v>7.4474648785338743E-2</v>
      </c>
      <c r="AD283" s="618">
        <v>7.4329382914308489E-2</v>
      </c>
      <c r="AE283" s="618">
        <v>7.4233376061028297E-2</v>
      </c>
      <c r="AF283" s="618">
        <v>7.4170789603488038E-2</v>
      </c>
    </row>
    <row r="284" spans="4:32">
      <c r="D284" s="505" t="str">
        <f t="shared" si="23"/>
        <v>SMS в мрежата (SMS on net)</v>
      </c>
      <c r="E284" s="617">
        <v>129347287.95323031</v>
      </c>
      <c r="F284" s="617">
        <v>132826813.77638793</v>
      </c>
      <c r="G284" s="617">
        <v>136342490.82407323</v>
      </c>
      <c r="H284" s="617">
        <v>139836263.97043964</v>
      </c>
      <c r="I284" s="617">
        <v>141779389.06723714</v>
      </c>
      <c r="J284" s="617">
        <v>143444973.63536432</v>
      </c>
      <c r="K284" s="617">
        <v>145322851.96828133</v>
      </c>
      <c r="L284" s="617">
        <v>241235.32886457443</v>
      </c>
      <c r="M284" s="617">
        <v>245555.91587623954</v>
      </c>
      <c r="N284" s="617">
        <v>250040.85579419136</v>
      </c>
      <c r="O284" s="617">
        <v>254722.29897895455</v>
      </c>
      <c r="P284" s="617">
        <v>259596.9675168097</v>
      </c>
      <c r="Q284" s="617">
        <v>264697.22032290697</v>
      </c>
      <c r="R284" s="617">
        <v>270019.93536418676</v>
      </c>
      <c r="S284" s="617">
        <v>300</v>
      </c>
      <c r="T284" s="617">
        <v>306</v>
      </c>
      <c r="U284" s="617">
        <v>312.12</v>
      </c>
      <c r="V284" s="617">
        <v>318.36240000000004</v>
      </c>
      <c r="W284" s="617">
        <v>324.72964800000005</v>
      </c>
      <c r="X284" s="617">
        <v>331.22424096000009</v>
      </c>
      <c r="Y284" s="617">
        <v>337.84872577920009</v>
      </c>
      <c r="Z284" s="618">
        <v>8.0411776288191478E-4</v>
      </c>
      <c r="AA284" s="618">
        <v>8.0247031332104425E-4</v>
      </c>
      <c r="AB284" s="618">
        <v>8.0110488207801921E-4</v>
      </c>
      <c r="AC284" s="618">
        <v>8.0010170478346228E-4</v>
      </c>
      <c r="AD284" s="618">
        <v>7.9942490350252732E-4</v>
      </c>
      <c r="AE284" s="618">
        <v>7.9914809240931378E-4</v>
      </c>
      <c r="AF284" s="618">
        <v>7.9923325074387694E-4</v>
      </c>
    </row>
    <row r="285" spans="4:32">
      <c r="D285" s="505" t="str">
        <f t="shared" si="23"/>
        <v>Изходящи SMS към други мрежи (SMS outgoing to other network)</v>
      </c>
      <c r="E285" s="617">
        <v>129508528.68542221</v>
      </c>
      <c r="F285" s="617">
        <v>132990947.76866777</v>
      </c>
      <c r="G285" s="617">
        <v>136509623.99766564</v>
      </c>
      <c r="H285" s="617">
        <v>140006527.69178542</v>
      </c>
      <c r="I285" s="617">
        <v>141952910.56594303</v>
      </c>
      <c r="J285" s="617">
        <v>143621905.64054006</v>
      </c>
      <c r="K285" s="617">
        <v>145503343.07739112</v>
      </c>
      <c r="L285" s="617">
        <v>79994.596672669053</v>
      </c>
      <c r="M285" s="617">
        <v>81421.923596397042</v>
      </c>
      <c r="N285" s="617">
        <v>82907.682201772928</v>
      </c>
      <c r="O285" s="617">
        <v>84458.577633172274</v>
      </c>
      <c r="P285" s="617">
        <v>86075.468810915947</v>
      </c>
      <c r="Q285" s="617">
        <v>87765.215147167444</v>
      </c>
      <c r="R285" s="617">
        <v>89528.826254397631</v>
      </c>
      <c r="S285" s="617">
        <v>100</v>
      </c>
      <c r="T285" s="617">
        <v>102</v>
      </c>
      <c r="U285" s="617">
        <v>104.04</v>
      </c>
      <c r="V285" s="617">
        <v>106.1208</v>
      </c>
      <c r="W285" s="617">
        <v>108.243216</v>
      </c>
      <c r="X285" s="617">
        <v>110.40808032000001</v>
      </c>
      <c r="Y285" s="617">
        <v>112.61624192640001</v>
      </c>
      <c r="Z285" s="618">
        <v>7.999459667266906E-4</v>
      </c>
      <c r="AA285" s="618">
        <v>7.9825415290585343E-4</v>
      </c>
      <c r="AB285" s="618">
        <v>7.9688275857144302E-4</v>
      </c>
      <c r="AC285" s="618">
        <v>7.9587204047813689E-4</v>
      </c>
      <c r="AD285" s="618">
        <v>7.9520428154052579E-4</v>
      </c>
      <c r="AE285" s="618">
        <v>7.9491659390140766E-4</v>
      </c>
      <c r="AF285" s="618">
        <v>7.9499035594624901E-4</v>
      </c>
    </row>
    <row r="286" spans="4:32">
      <c r="D286" s="505" t="str">
        <f t="shared" si="23"/>
        <v>Входящи SMS от други мрежи (SMS incoming from other network)</v>
      </c>
      <c r="E286" s="617">
        <v>129548525.98376088</v>
      </c>
      <c r="F286" s="617">
        <v>133031658.73046839</v>
      </c>
      <c r="G286" s="617">
        <v>136551077.83876908</v>
      </c>
      <c r="H286" s="617">
        <v>140048756.9806048</v>
      </c>
      <c r="I286" s="617">
        <v>141995948.30035135</v>
      </c>
      <c r="J286" s="617">
        <v>143665788.24811685</v>
      </c>
      <c r="K286" s="617">
        <v>145548107.49052176</v>
      </c>
      <c r="L286" s="617">
        <v>39997.298334002495</v>
      </c>
      <c r="M286" s="617">
        <v>40710.961795777082</v>
      </c>
      <c r="N286" s="617">
        <v>41453.841098338366</v>
      </c>
      <c r="O286" s="617">
        <v>42229.28881379962</v>
      </c>
      <c r="P286" s="617">
        <v>43037.734402596951</v>
      </c>
      <c r="Q286" s="617">
        <v>43882.607570379972</v>
      </c>
      <c r="R286" s="617">
        <v>44764.413123756647</v>
      </c>
      <c r="S286" s="617">
        <v>50</v>
      </c>
      <c r="T286" s="617">
        <v>51</v>
      </c>
      <c r="U286" s="617">
        <v>52.02</v>
      </c>
      <c r="V286" s="617">
        <v>53.060400000000001</v>
      </c>
      <c r="W286" s="617">
        <v>54.121608000000002</v>
      </c>
      <c r="X286" s="617">
        <v>55.204040160000005</v>
      </c>
      <c r="Y286" s="617">
        <v>56.308120963200004</v>
      </c>
      <c r="Z286" s="618">
        <v>7.9994596668004985E-4</v>
      </c>
      <c r="AA286" s="618">
        <v>7.9825415285837416E-4</v>
      </c>
      <c r="AB286" s="618">
        <v>7.9688275852245985E-4</v>
      </c>
      <c r="AC286" s="618">
        <v>7.9587204042562095E-4</v>
      </c>
      <c r="AD286" s="618">
        <v>7.9520428148766292E-4</v>
      </c>
      <c r="AE286" s="618">
        <v>7.9491659384337292E-4</v>
      </c>
      <c r="AF286" s="618">
        <v>7.9499035588511801E-4</v>
      </c>
    </row>
    <row r="287" spans="4:32">
      <c r="D287" s="505" t="str">
        <f t="shared" si="23"/>
        <v>Пренос на данни (Data services)</v>
      </c>
      <c r="E287" s="617">
        <v>121764353.92211896</v>
      </c>
      <c r="F287" s="617">
        <v>125782445.01139773</v>
      </c>
      <c r="G287" s="617">
        <v>129778110.75550188</v>
      </c>
      <c r="H287" s="617">
        <v>133800463.48030895</v>
      </c>
      <c r="I287" s="617">
        <v>136280640.63899451</v>
      </c>
      <c r="J287" s="617">
        <v>138566005.89496231</v>
      </c>
      <c r="K287" s="617">
        <v>141035815.02719641</v>
      </c>
      <c r="L287" s="617">
        <v>7824169.3599759191</v>
      </c>
      <c r="M287" s="617">
        <v>7289924.6808664352</v>
      </c>
      <c r="N287" s="617">
        <v>6814420.9243655354</v>
      </c>
      <c r="O287" s="617">
        <v>6290522.7891096473</v>
      </c>
      <c r="P287" s="617">
        <v>5758345.3957594335</v>
      </c>
      <c r="Q287" s="617">
        <v>5143664.96072492</v>
      </c>
      <c r="R287" s="617">
        <v>4557056.8764491081</v>
      </c>
      <c r="S287" s="617">
        <v>5000</v>
      </c>
      <c r="T287" s="617">
        <v>5100</v>
      </c>
      <c r="U287" s="617">
        <v>5202</v>
      </c>
      <c r="V287" s="617">
        <v>5306.04</v>
      </c>
      <c r="W287" s="617">
        <v>5412.1607999999997</v>
      </c>
      <c r="X287" s="617">
        <v>5520.4040159999995</v>
      </c>
      <c r="Y287" s="617">
        <v>5630.8120963199999</v>
      </c>
      <c r="Z287" s="618">
        <v>1.564833871995184E-3</v>
      </c>
      <c r="AA287" s="618">
        <v>1.4293969962483207E-3</v>
      </c>
      <c r="AB287" s="618">
        <v>1.3099617309430096E-3</v>
      </c>
      <c r="AC287" s="618">
        <v>1.1855400240310377E-3</v>
      </c>
      <c r="AD287" s="618">
        <v>1.0639642110706381E-3</v>
      </c>
      <c r="AE287" s="618">
        <v>9.3175516607422906E-4</v>
      </c>
      <c r="AF287" s="618">
        <v>8.0930721865632113E-4</v>
      </c>
    </row>
    <row r="288" spans="4:32">
      <c r="D288" s="505" t="str">
        <f t="shared" si="23"/>
        <v>Subscribers</v>
      </c>
      <c r="E288" s="617">
        <v>129588523.28209488</v>
      </c>
      <c r="F288" s="617">
        <v>133072369.69226417</v>
      </c>
      <c r="G288" s="617">
        <v>136592531.67986742</v>
      </c>
      <c r="H288" s="617">
        <v>140090986.2694186</v>
      </c>
      <c r="I288" s="617">
        <v>142038986.03475395</v>
      </c>
      <c r="J288" s="617">
        <v>143709670.85568723</v>
      </c>
      <c r="K288" s="617">
        <v>145592871.90364552</v>
      </c>
      <c r="L288" s="617">
        <v>0</v>
      </c>
      <c r="M288" s="617">
        <v>0</v>
      </c>
      <c r="N288" s="617">
        <v>0</v>
      </c>
      <c r="O288" s="617">
        <v>0</v>
      </c>
      <c r="P288" s="617">
        <v>0</v>
      </c>
      <c r="Q288" s="617">
        <v>0</v>
      </c>
      <c r="R288" s="617">
        <v>0</v>
      </c>
      <c r="S288" s="617">
        <v>0</v>
      </c>
      <c r="T288" s="617">
        <v>0</v>
      </c>
      <c r="U288" s="617">
        <v>0</v>
      </c>
      <c r="V288" s="617">
        <v>0</v>
      </c>
      <c r="W288" s="617">
        <v>0</v>
      </c>
      <c r="X288" s="617">
        <v>0</v>
      </c>
      <c r="Y288" s="617">
        <v>0</v>
      </c>
      <c r="Z288" s="618">
        <v>0</v>
      </c>
      <c r="AA288" s="618">
        <v>0</v>
      </c>
      <c r="AB288" s="618">
        <v>0</v>
      </c>
      <c r="AC288" s="618">
        <v>0</v>
      </c>
      <c r="AD288" s="618">
        <v>0</v>
      </c>
      <c r="AE288" s="618">
        <v>0</v>
      </c>
      <c r="AF288" s="618">
        <v>0</v>
      </c>
    </row>
    <row r="289" spans="4:32">
      <c r="D289" s="505" t="str">
        <f t="shared" si="23"/>
        <v>OTHER: complete as required</v>
      </c>
      <c r="E289" s="617">
        <v>129588523.28209488</v>
      </c>
      <c r="F289" s="617">
        <v>133072369.69226417</v>
      </c>
      <c r="G289" s="617">
        <v>136592531.67986742</v>
      </c>
      <c r="H289" s="617">
        <v>140090986.2694186</v>
      </c>
      <c r="I289" s="617">
        <v>142038986.03475395</v>
      </c>
      <c r="J289" s="617">
        <v>143709670.85568723</v>
      </c>
      <c r="K289" s="617">
        <v>145592871.90364552</v>
      </c>
      <c r="L289" s="617">
        <v>0</v>
      </c>
      <c r="M289" s="617">
        <v>0</v>
      </c>
      <c r="N289" s="617">
        <v>0</v>
      </c>
      <c r="O289" s="617">
        <v>0</v>
      </c>
      <c r="P289" s="617">
        <v>0</v>
      </c>
      <c r="Q289" s="617">
        <v>0</v>
      </c>
      <c r="R289" s="617">
        <v>0</v>
      </c>
      <c r="S289" s="617">
        <v>0</v>
      </c>
      <c r="T289" s="617">
        <v>0</v>
      </c>
      <c r="U289" s="617">
        <v>0</v>
      </c>
      <c r="V289" s="617">
        <v>0</v>
      </c>
      <c r="W289" s="617">
        <v>0</v>
      </c>
      <c r="X289" s="617">
        <v>0</v>
      </c>
      <c r="Y289" s="617">
        <v>0</v>
      </c>
      <c r="Z289" s="618">
        <v>0</v>
      </c>
      <c r="AA289" s="618">
        <v>0</v>
      </c>
      <c r="AB289" s="618">
        <v>0</v>
      </c>
      <c r="AC289" s="618">
        <v>0</v>
      </c>
      <c r="AD289" s="618">
        <v>0</v>
      </c>
      <c r="AE289" s="618">
        <v>0</v>
      </c>
      <c r="AF289" s="618">
        <v>0</v>
      </c>
    </row>
    <row r="290" spans="4:32">
      <c r="D290" s="505" t="str">
        <f t="shared" si="23"/>
        <v>OTHER: complete as required</v>
      </c>
      <c r="E290" s="617">
        <v>129588523.28209488</v>
      </c>
      <c r="F290" s="617">
        <v>133072369.69226417</v>
      </c>
      <c r="G290" s="617">
        <v>136592531.67986742</v>
      </c>
      <c r="H290" s="617">
        <v>140090986.2694186</v>
      </c>
      <c r="I290" s="617">
        <v>142038986.03475395</v>
      </c>
      <c r="J290" s="617">
        <v>143709670.85568723</v>
      </c>
      <c r="K290" s="617">
        <v>145592871.90364552</v>
      </c>
      <c r="L290" s="617">
        <v>0</v>
      </c>
      <c r="M290" s="617">
        <v>0</v>
      </c>
      <c r="N290" s="617">
        <v>0</v>
      </c>
      <c r="O290" s="617">
        <v>0</v>
      </c>
      <c r="P290" s="617">
        <v>0</v>
      </c>
      <c r="Q290" s="617">
        <v>0</v>
      </c>
      <c r="R290" s="617">
        <v>0</v>
      </c>
      <c r="S290" s="617">
        <v>0</v>
      </c>
      <c r="T290" s="617">
        <v>0</v>
      </c>
      <c r="U290" s="617">
        <v>0</v>
      </c>
      <c r="V290" s="617">
        <v>0</v>
      </c>
      <c r="W290" s="617">
        <v>0</v>
      </c>
      <c r="X290" s="617">
        <v>0</v>
      </c>
      <c r="Y290" s="617">
        <v>0</v>
      </c>
      <c r="Z290" s="618">
        <v>0</v>
      </c>
      <c r="AA290" s="618">
        <v>0</v>
      </c>
      <c r="AB290" s="618">
        <v>0</v>
      </c>
      <c r="AC290" s="618">
        <v>0</v>
      </c>
      <c r="AD290" s="618">
        <v>0</v>
      </c>
      <c r="AE290" s="618">
        <v>0</v>
      </c>
      <c r="AF290" s="618">
        <v>0</v>
      </c>
    </row>
    <row r="291" spans="4:32">
      <c r="D291" s="505" t="str">
        <f t="shared" si="23"/>
        <v>OTHER: complete as required</v>
      </c>
      <c r="E291" s="617">
        <v>129588523.28209488</v>
      </c>
      <c r="F291" s="617">
        <v>133072369.69226417</v>
      </c>
      <c r="G291" s="617">
        <v>136592531.67986742</v>
      </c>
      <c r="H291" s="617">
        <v>140090986.2694186</v>
      </c>
      <c r="I291" s="617">
        <v>142038986.03475395</v>
      </c>
      <c r="J291" s="617">
        <v>143709670.85568723</v>
      </c>
      <c r="K291" s="617">
        <v>145592871.90364552</v>
      </c>
      <c r="L291" s="617">
        <v>0</v>
      </c>
      <c r="M291" s="617">
        <v>0</v>
      </c>
      <c r="N291" s="617">
        <v>0</v>
      </c>
      <c r="O291" s="617">
        <v>0</v>
      </c>
      <c r="P291" s="617">
        <v>0</v>
      </c>
      <c r="Q291" s="617">
        <v>0</v>
      </c>
      <c r="R291" s="617">
        <v>0</v>
      </c>
      <c r="S291" s="617">
        <v>0</v>
      </c>
      <c r="T291" s="617">
        <v>0</v>
      </c>
      <c r="U291" s="617">
        <v>0</v>
      </c>
      <c r="V291" s="617">
        <v>0</v>
      </c>
      <c r="W291" s="617">
        <v>0</v>
      </c>
      <c r="X291" s="617">
        <v>0</v>
      </c>
      <c r="Y291" s="617">
        <v>0</v>
      </c>
      <c r="Z291" s="618">
        <v>0</v>
      </c>
      <c r="AA291" s="618">
        <v>0</v>
      </c>
      <c r="AB291" s="618">
        <v>0</v>
      </c>
      <c r="AC291" s="618">
        <v>0</v>
      </c>
      <c r="AD291" s="618">
        <v>0</v>
      </c>
      <c r="AE291" s="618">
        <v>0</v>
      </c>
      <c r="AF291" s="618">
        <v>0</v>
      </c>
    </row>
    <row r="292" spans="4:32">
      <c r="D292" s="505" t="str">
        <f t="shared" si="23"/>
        <v>OTHER: complete as required</v>
      </c>
      <c r="E292" s="617">
        <v>129588523.28209488</v>
      </c>
      <c r="F292" s="617">
        <v>133072369.69226417</v>
      </c>
      <c r="G292" s="617">
        <v>136592531.67986742</v>
      </c>
      <c r="H292" s="617">
        <v>140090986.2694186</v>
      </c>
      <c r="I292" s="617">
        <v>142038986.03475395</v>
      </c>
      <c r="J292" s="617">
        <v>143709670.85568723</v>
      </c>
      <c r="K292" s="617">
        <v>145592871.90364552</v>
      </c>
      <c r="L292" s="617">
        <v>0</v>
      </c>
      <c r="M292" s="617">
        <v>0</v>
      </c>
      <c r="N292" s="617">
        <v>0</v>
      </c>
      <c r="O292" s="617">
        <v>0</v>
      </c>
      <c r="P292" s="617">
        <v>0</v>
      </c>
      <c r="Q292" s="617">
        <v>0</v>
      </c>
      <c r="R292" s="617">
        <v>0</v>
      </c>
      <c r="S292" s="617">
        <v>0</v>
      </c>
      <c r="T292" s="617">
        <v>0</v>
      </c>
      <c r="U292" s="617">
        <v>0</v>
      </c>
      <c r="V292" s="617">
        <v>0</v>
      </c>
      <c r="W292" s="617">
        <v>0</v>
      </c>
      <c r="X292" s="617">
        <v>0</v>
      </c>
      <c r="Y292" s="617">
        <v>0</v>
      </c>
      <c r="Z292" s="618">
        <v>0</v>
      </c>
      <c r="AA292" s="618">
        <v>0</v>
      </c>
      <c r="AB292" s="618">
        <v>0</v>
      </c>
      <c r="AC292" s="618">
        <v>0</v>
      </c>
      <c r="AD292" s="618">
        <v>0</v>
      </c>
      <c r="AE292" s="618">
        <v>0</v>
      </c>
      <c r="AF292" s="618">
        <v>0</v>
      </c>
    </row>
    <row r="293" spans="4:32">
      <c r="D293" s="505" t="str">
        <f t="shared" si="23"/>
        <v>OTHER: complete as required</v>
      </c>
      <c r="E293" s="617">
        <v>129588523.28209488</v>
      </c>
      <c r="F293" s="617">
        <v>133072369.69226417</v>
      </c>
      <c r="G293" s="617">
        <v>136592531.67986742</v>
      </c>
      <c r="H293" s="617">
        <v>140090986.2694186</v>
      </c>
      <c r="I293" s="617">
        <v>142038986.03475395</v>
      </c>
      <c r="J293" s="617">
        <v>143709670.85568723</v>
      </c>
      <c r="K293" s="617">
        <v>145592871.90364552</v>
      </c>
      <c r="L293" s="617">
        <v>0</v>
      </c>
      <c r="M293" s="617">
        <v>0</v>
      </c>
      <c r="N293" s="617">
        <v>0</v>
      </c>
      <c r="O293" s="617">
        <v>0</v>
      </c>
      <c r="P293" s="617">
        <v>0</v>
      </c>
      <c r="Q293" s="617">
        <v>0</v>
      </c>
      <c r="R293" s="617">
        <v>0</v>
      </c>
      <c r="S293" s="617">
        <v>0</v>
      </c>
      <c r="T293" s="617">
        <v>0</v>
      </c>
      <c r="U293" s="617">
        <v>0</v>
      </c>
      <c r="V293" s="617">
        <v>0</v>
      </c>
      <c r="W293" s="617">
        <v>0</v>
      </c>
      <c r="X293" s="617">
        <v>0</v>
      </c>
      <c r="Y293" s="617">
        <v>0</v>
      </c>
      <c r="Z293" s="618">
        <v>0</v>
      </c>
      <c r="AA293" s="618">
        <v>0</v>
      </c>
      <c r="AB293" s="618">
        <v>0</v>
      </c>
      <c r="AC293" s="618">
        <v>0</v>
      </c>
      <c r="AD293" s="618">
        <v>0</v>
      </c>
      <c r="AE293" s="618">
        <v>0</v>
      </c>
      <c r="AF293" s="618">
        <v>0</v>
      </c>
    </row>
    <row r="294" spans="4:32">
      <c r="D294" s="505" t="str">
        <f t="shared" si="23"/>
        <v>OTHER: complete as required</v>
      </c>
      <c r="E294" s="617">
        <v>129588523.28209488</v>
      </c>
      <c r="F294" s="617">
        <v>133072369.69226417</v>
      </c>
      <c r="G294" s="617">
        <v>136592531.67986742</v>
      </c>
      <c r="H294" s="617">
        <v>140090986.2694186</v>
      </c>
      <c r="I294" s="617">
        <v>142038986.03475395</v>
      </c>
      <c r="J294" s="617">
        <v>143709670.85568723</v>
      </c>
      <c r="K294" s="617">
        <v>145592871.90364552</v>
      </c>
      <c r="L294" s="617">
        <v>0</v>
      </c>
      <c r="M294" s="617">
        <v>0</v>
      </c>
      <c r="N294" s="617">
        <v>0</v>
      </c>
      <c r="O294" s="617">
        <v>0</v>
      </c>
      <c r="P294" s="617">
        <v>0</v>
      </c>
      <c r="Q294" s="617">
        <v>0</v>
      </c>
      <c r="R294" s="617">
        <v>0</v>
      </c>
      <c r="S294" s="617">
        <v>0</v>
      </c>
      <c r="T294" s="617">
        <v>0</v>
      </c>
      <c r="U294" s="617">
        <v>0</v>
      </c>
      <c r="V294" s="617">
        <v>0</v>
      </c>
      <c r="W294" s="617">
        <v>0</v>
      </c>
      <c r="X294" s="617">
        <v>0</v>
      </c>
      <c r="Y294" s="617">
        <v>0</v>
      </c>
      <c r="Z294" s="618">
        <v>0</v>
      </c>
      <c r="AA294" s="618">
        <v>0</v>
      </c>
      <c r="AB294" s="618">
        <v>0</v>
      </c>
      <c r="AC294" s="618">
        <v>0</v>
      </c>
      <c r="AD294" s="618">
        <v>0</v>
      </c>
      <c r="AE294" s="618">
        <v>0</v>
      </c>
      <c r="AF294" s="618">
        <v>0</v>
      </c>
    </row>
    <row r="295" spans="4:32">
      <c r="D295" s="505" t="str">
        <f t="shared" si="23"/>
        <v>OTHER: complete as required</v>
      </c>
      <c r="E295" s="617">
        <v>129588523.28209488</v>
      </c>
      <c r="F295" s="617">
        <v>133072369.69226417</v>
      </c>
      <c r="G295" s="617">
        <v>136592531.67986742</v>
      </c>
      <c r="H295" s="617">
        <v>140090986.2694186</v>
      </c>
      <c r="I295" s="617">
        <v>142038986.03475395</v>
      </c>
      <c r="J295" s="617">
        <v>143709670.85568723</v>
      </c>
      <c r="K295" s="617">
        <v>145592871.90364552</v>
      </c>
      <c r="L295" s="617">
        <v>0</v>
      </c>
      <c r="M295" s="617">
        <v>0</v>
      </c>
      <c r="N295" s="617">
        <v>0</v>
      </c>
      <c r="O295" s="617">
        <v>0</v>
      </c>
      <c r="P295" s="617">
        <v>0</v>
      </c>
      <c r="Q295" s="617">
        <v>0</v>
      </c>
      <c r="R295" s="617">
        <v>0</v>
      </c>
      <c r="S295" s="617">
        <v>0</v>
      </c>
      <c r="T295" s="617">
        <v>0</v>
      </c>
      <c r="U295" s="617">
        <v>0</v>
      </c>
      <c r="V295" s="617">
        <v>0</v>
      </c>
      <c r="W295" s="617">
        <v>0</v>
      </c>
      <c r="X295" s="617">
        <v>0</v>
      </c>
      <c r="Y295" s="617">
        <v>0</v>
      </c>
      <c r="Z295" s="618">
        <v>0</v>
      </c>
      <c r="AA295" s="618">
        <v>0</v>
      </c>
      <c r="AB295" s="618">
        <v>0</v>
      </c>
      <c r="AC295" s="618">
        <v>0</v>
      </c>
      <c r="AD295" s="618">
        <v>0</v>
      </c>
      <c r="AE295" s="618">
        <v>0</v>
      </c>
      <c r="AF295" s="618">
        <v>0</v>
      </c>
    </row>
    <row r="296" spans="4:32">
      <c r="D296" s="505" t="str">
        <f t="shared" si="23"/>
        <v>OTHER: complete as required</v>
      </c>
      <c r="E296" s="617">
        <v>129588523.28209488</v>
      </c>
      <c r="F296" s="617">
        <v>133072369.69226417</v>
      </c>
      <c r="G296" s="617">
        <v>136592531.67986742</v>
      </c>
      <c r="H296" s="617">
        <v>140090986.2694186</v>
      </c>
      <c r="I296" s="617">
        <v>142038986.03475395</v>
      </c>
      <c r="J296" s="617">
        <v>143709670.85568723</v>
      </c>
      <c r="K296" s="617">
        <v>145592871.90364552</v>
      </c>
      <c r="L296" s="617">
        <v>0</v>
      </c>
      <c r="M296" s="617">
        <v>0</v>
      </c>
      <c r="N296" s="617">
        <v>0</v>
      </c>
      <c r="O296" s="617">
        <v>0</v>
      </c>
      <c r="P296" s="617">
        <v>0</v>
      </c>
      <c r="Q296" s="617">
        <v>0</v>
      </c>
      <c r="R296" s="617">
        <v>0</v>
      </c>
      <c r="S296" s="617">
        <v>0</v>
      </c>
      <c r="T296" s="617">
        <v>0</v>
      </c>
      <c r="U296" s="617">
        <v>0</v>
      </c>
      <c r="V296" s="617">
        <v>0</v>
      </c>
      <c r="W296" s="617">
        <v>0</v>
      </c>
      <c r="X296" s="617">
        <v>0</v>
      </c>
      <c r="Y296" s="617">
        <v>0</v>
      </c>
      <c r="Z296" s="618">
        <v>0</v>
      </c>
      <c r="AA296" s="618">
        <v>0</v>
      </c>
      <c r="AB296" s="618">
        <v>0</v>
      </c>
      <c r="AC296" s="618">
        <v>0</v>
      </c>
      <c r="AD296" s="618">
        <v>0</v>
      </c>
      <c r="AE296" s="618">
        <v>0</v>
      </c>
      <c r="AF296" s="618">
        <v>0</v>
      </c>
    </row>
    <row r="297" spans="4:32">
      <c r="D297" s="505" t="str">
        <f t="shared" si="23"/>
        <v>OTHER: complete as required</v>
      </c>
      <c r="E297" s="617">
        <v>129588523.28209488</v>
      </c>
      <c r="F297" s="617">
        <v>133072369.69226417</v>
      </c>
      <c r="G297" s="617">
        <v>136592531.67986742</v>
      </c>
      <c r="H297" s="617">
        <v>140090986.2694186</v>
      </c>
      <c r="I297" s="617">
        <v>142038986.03475395</v>
      </c>
      <c r="J297" s="617">
        <v>143709670.85568723</v>
      </c>
      <c r="K297" s="617">
        <v>145592871.90364552</v>
      </c>
      <c r="L297" s="617">
        <v>0</v>
      </c>
      <c r="M297" s="617">
        <v>0</v>
      </c>
      <c r="N297" s="617">
        <v>0</v>
      </c>
      <c r="O297" s="617">
        <v>0</v>
      </c>
      <c r="P297" s="617">
        <v>0</v>
      </c>
      <c r="Q297" s="617">
        <v>0</v>
      </c>
      <c r="R297" s="617">
        <v>0</v>
      </c>
      <c r="S297" s="617">
        <v>0</v>
      </c>
      <c r="T297" s="617">
        <v>0</v>
      </c>
      <c r="U297" s="617">
        <v>0</v>
      </c>
      <c r="V297" s="617">
        <v>0</v>
      </c>
      <c r="W297" s="617">
        <v>0</v>
      </c>
      <c r="X297" s="617">
        <v>0</v>
      </c>
      <c r="Y297" s="617">
        <v>0</v>
      </c>
      <c r="Z297" s="618">
        <v>0</v>
      </c>
      <c r="AA297" s="618">
        <v>0</v>
      </c>
      <c r="AB297" s="618">
        <v>0</v>
      </c>
      <c r="AC297" s="618">
        <v>0</v>
      </c>
      <c r="AD297" s="618">
        <v>0</v>
      </c>
      <c r="AE297" s="618">
        <v>0</v>
      </c>
      <c r="AF297" s="618">
        <v>0</v>
      </c>
    </row>
    <row r="298" spans="4:32">
      <c r="D298" s="505" t="str">
        <f t="shared" si="23"/>
        <v>OTHER: complete as required</v>
      </c>
      <c r="E298" s="617">
        <v>129588523.28209488</v>
      </c>
      <c r="F298" s="617">
        <v>133072369.69226417</v>
      </c>
      <c r="G298" s="617">
        <v>136592531.67986742</v>
      </c>
      <c r="H298" s="617">
        <v>140090986.2694186</v>
      </c>
      <c r="I298" s="617">
        <v>142038986.03475395</v>
      </c>
      <c r="J298" s="617">
        <v>143709670.85568723</v>
      </c>
      <c r="K298" s="617">
        <v>145592871.90364552</v>
      </c>
      <c r="L298" s="617">
        <v>0</v>
      </c>
      <c r="M298" s="617">
        <v>0</v>
      </c>
      <c r="N298" s="617">
        <v>0</v>
      </c>
      <c r="O298" s="617">
        <v>0</v>
      </c>
      <c r="P298" s="617">
        <v>0</v>
      </c>
      <c r="Q298" s="617">
        <v>0</v>
      </c>
      <c r="R298" s="617">
        <v>0</v>
      </c>
      <c r="S298" s="617">
        <v>0</v>
      </c>
      <c r="T298" s="617">
        <v>0</v>
      </c>
      <c r="U298" s="617">
        <v>0</v>
      </c>
      <c r="V298" s="617">
        <v>0</v>
      </c>
      <c r="W298" s="617">
        <v>0</v>
      </c>
      <c r="X298" s="617">
        <v>0</v>
      </c>
      <c r="Y298" s="617">
        <v>0</v>
      </c>
      <c r="Z298" s="618">
        <v>0</v>
      </c>
      <c r="AA298" s="618">
        <v>0</v>
      </c>
      <c r="AB298" s="618">
        <v>0</v>
      </c>
      <c r="AC298" s="618">
        <v>0</v>
      </c>
      <c r="AD298" s="618">
        <v>0</v>
      </c>
      <c r="AE298" s="618">
        <v>0</v>
      </c>
      <c r="AF298" s="618">
        <v>0</v>
      </c>
    </row>
    <row r="299" spans="4:32">
      <c r="D299" s="503"/>
      <c r="F299" s="503"/>
      <c r="G299" s="503"/>
      <c r="H299" s="503"/>
      <c r="I299" s="503"/>
      <c r="J299" s="503"/>
      <c r="K299" s="503"/>
      <c r="L299" s="503"/>
      <c r="M299" s="503"/>
      <c r="N299" s="503"/>
      <c r="O299" s="503"/>
      <c r="P299" s="503"/>
      <c r="Q299" s="503"/>
      <c r="R299" s="503"/>
      <c r="S299" s="503"/>
      <c r="T299" s="503"/>
      <c r="U299" s="503"/>
      <c r="V299" s="503"/>
      <c r="W299" s="503"/>
      <c r="X299" s="503"/>
      <c r="Y299" s="503"/>
      <c r="Z299" s="503"/>
      <c r="AA299" s="503"/>
      <c r="AB299" s="503"/>
    </row>
    <row r="300" spans="4:32">
      <c r="D300" s="503"/>
    </row>
    <row r="301" spans="4:32">
      <c r="D301" s="554" t="s">
        <v>719</v>
      </c>
      <c r="E301" s="923" t="s">
        <v>718</v>
      </c>
      <c r="F301" s="924"/>
      <c r="G301" s="924"/>
      <c r="H301" s="924"/>
      <c r="I301" s="924"/>
      <c r="J301" s="924"/>
      <c r="K301" s="925"/>
      <c r="L301" s="923" t="s">
        <v>720</v>
      </c>
      <c r="M301" s="924"/>
      <c r="N301" s="924"/>
      <c r="O301" s="924"/>
      <c r="P301" s="924"/>
      <c r="Q301" s="924"/>
      <c r="R301" s="925"/>
    </row>
    <row r="302" spans="4:32">
      <c r="D302" s="511"/>
      <c r="E302" s="509">
        <f t="shared" ref="E302:J302" si="24">E266</f>
        <v>2014</v>
      </c>
      <c r="F302" s="509">
        <f t="shared" si="24"/>
        <v>2015</v>
      </c>
      <c r="G302" s="509">
        <f t="shared" si="24"/>
        <v>2016</v>
      </c>
      <c r="H302" s="509">
        <f t="shared" si="24"/>
        <v>2017</v>
      </c>
      <c r="I302" s="509">
        <f t="shared" si="24"/>
        <v>2018</v>
      </c>
      <c r="J302" s="509">
        <f t="shared" si="24"/>
        <v>2019</v>
      </c>
      <c r="K302" s="509">
        <f t="shared" ref="K302" si="25">K266</f>
        <v>2020</v>
      </c>
      <c r="L302" s="509">
        <f t="shared" ref="L302:Q302" si="26">L266</f>
        <v>2014</v>
      </c>
      <c r="M302" s="509">
        <f t="shared" si="26"/>
        <v>2015</v>
      </c>
      <c r="N302" s="509">
        <f t="shared" si="26"/>
        <v>2016</v>
      </c>
      <c r="O302" s="509">
        <f t="shared" si="26"/>
        <v>2017</v>
      </c>
      <c r="P302" s="509">
        <f t="shared" si="26"/>
        <v>2018</v>
      </c>
      <c r="Q302" s="509">
        <f t="shared" si="26"/>
        <v>2019</v>
      </c>
      <c r="R302" s="509">
        <f t="shared" ref="R302" si="27">R266</f>
        <v>2020</v>
      </c>
    </row>
    <row r="303" spans="4:32">
      <c r="D303" s="505" t="str">
        <f>D269</f>
        <v>Повиквания в мрежата (On Net calls)</v>
      </c>
      <c r="E303" s="559">
        <f>Z269</f>
        <v>1.2393134384751921E-2</v>
      </c>
      <c r="F303" s="559">
        <f t="shared" ref="F303:K303" si="28">AA269</f>
        <v>1.2543802930012895E-2</v>
      </c>
      <c r="G303" s="559">
        <f t="shared" si="28"/>
        <v>1.251995300717164E-2</v>
      </c>
      <c r="H303" s="559">
        <f t="shared" si="28"/>
        <v>1.24908788704717E-2</v>
      </c>
      <c r="I303" s="559">
        <f t="shared" si="28"/>
        <v>1.2455834019731727E-2</v>
      </c>
      <c r="J303" s="559">
        <f t="shared" si="28"/>
        <v>1.2401642010939804E-2</v>
      </c>
      <c r="K303" s="559">
        <f t="shared" si="28"/>
        <v>1.2355781722862582E-2</v>
      </c>
      <c r="L303" s="558">
        <f>E303*'C. Masterfiles'!$E$161</f>
        <v>2.4238864023729351E-2</v>
      </c>
      <c r="M303" s="558">
        <f>F303*'C. Masterfiles'!$E$161</f>
        <v>2.453354608460712E-2</v>
      </c>
      <c r="N303" s="558">
        <f>G303*'C. Masterfiles'!$E$161</f>
        <v>2.4486899690016509E-2</v>
      </c>
      <c r="O303" s="558">
        <f>H303*'C. Masterfiles'!$E$161</f>
        <v>2.4430035621234664E-2</v>
      </c>
      <c r="P303" s="558">
        <f>I303*'C. Masterfiles'!$E$161</f>
        <v>2.4361493850811905E-2</v>
      </c>
      <c r="Q303" s="558">
        <f>J303*'C. Masterfiles'!$E$161</f>
        <v>2.4255503494256397E-2</v>
      </c>
      <c r="R303" s="558">
        <f>K303*'C. Masterfiles'!$E$161</f>
        <v>2.4165808567026322E-2</v>
      </c>
    </row>
    <row r="304" spans="4:32">
      <c r="D304" s="505" t="str">
        <f t="shared" ref="D304:D332" si="29">D270</f>
        <v>Изходящи повиквания към фиксирана линия (Outgoing Calls to Fixed Line)</v>
      </c>
      <c r="E304" s="559">
        <f t="shared" ref="E304:K304" si="30">Z270</f>
        <v>5.0768444511617716E-3</v>
      </c>
      <c r="F304" s="559">
        <f t="shared" si="30"/>
        <v>5.1308324811224848E-3</v>
      </c>
      <c r="G304" s="559">
        <f t="shared" si="30"/>
        <v>5.1380982472427018E-3</v>
      </c>
      <c r="H304" s="559">
        <f t="shared" si="30"/>
        <v>5.1472845400635445E-3</v>
      </c>
      <c r="I304" s="559">
        <f t="shared" si="30"/>
        <v>5.1362831899498026E-3</v>
      </c>
      <c r="J304" s="559">
        <f t="shared" si="30"/>
        <v>5.149530869541368E-3</v>
      </c>
      <c r="K304" s="559">
        <f t="shared" si="30"/>
        <v>5.1634085912474455E-3</v>
      </c>
      <c r="L304" s="558">
        <f>E304*'C. Masterfiles'!$E$161</f>
        <v>9.9294446829157283E-3</v>
      </c>
      <c r="M304" s="558">
        <f>F304*'C. Masterfiles'!$E$161</f>
        <v>1.003503609155379E-2</v>
      </c>
      <c r="N304" s="558">
        <f>G304*'C. Masterfiles'!$E$161</f>
        <v>1.0049246694904694E-2</v>
      </c>
      <c r="O304" s="558">
        <f>H304*'C. Masterfiles'!$E$161</f>
        <v>1.0067213521992482E-2</v>
      </c>
      <c r="P304" s="558">
        <f>I304*'C. Masterfiles'!$E$161</f>
        <v>1.0045696751399522E-2</v>
      </c>
      <c r="Q304" s="558">
        <f>J304*'C. Masterfiles'!$E$161</f>
        <v>1.0071606960575094E-2</v>
      </c>
      <c r="R304" s="558">
        <f>K304*'C. Masterfiles'!$E$161</f>
        <v>1.0098749425019491E-2</v>
      </c>
    </row>
    <row r="305" spans="4:18">
      <c r="D305" s="505" t="str">
        <f t="shared" si="29"/>
        <v>Изходящи повиквания към други мобилни мрежи (Outgoing Calls to Other Mobile)</v>
      </c>
      <c r="E305" s="559">
        <f t="shared" ref="E305:K305" si="31">Z271</f>
        <v>5.2284418630989338E-3</v>
      </c>
      <c r="F305" s="559">
        <f t="shared" si="31"/>
        <v>5.2900827544824754E-3</v>
      </c>
      <c r="G305" s="559">
        <f t="shared" si="31"/>
        <v>5.3028740245355472E-3</v>
      </c>
      <c r="H305" s="559">
        <f t="shared" si="31"/>
        <v>5.3013153562921399E-3</v>
      </c>
      <c r="I305" s="559">
        <f t="shared" si="31"/>
        <v>5.3013536617680717E-3</v>
      </c>
      <c r="J305" s="559">
        <f t="shared" si="31"/>
        <v>5.3151478343082563E-3</v>
      </c>
      <c r="K305" s="559">
        <f t="shared" si="31"/>
        <v>5.3240503683328159E-3</v>
      </c>
      <c r="L305" s="558">
        <f>E305*'C. Masterfiles'!$E$161</f>
        <v>1.0225943449104788E-2</v>
      </c>
      <c r="M305" s="558">
        <f>F305*'C. Masterfiles'!$E$161</f>
        <v>1.034650255369946E-2</v>
      </c>
      <c r="N305" s="558">
        <f>G305*'C. Masterfiles'!$E$161</f>
        <v>1.0371520103407359E-2</v>
      </c>
      <c r="O305" s="558">
        <f>H305*'C. Masterfiles'!$E$161</f>
        <v>1.0368471613296855E-2</v>
      </c>
      <c r="P305" s="558">
        <f>I305*'C. Masterfiles'!$E$161</f>
        <v>1.0368546532295847E-2</v>
      </c>
      <c r="Q305" s="558">
        <f>J305*'C. Masterfiles'!$E$161</f>
        <v>1.0395525588775116E-2</v>
      </c>
      <c r="R305" s="558">
        <f>K305*'C. Masterfiles'!$E$161</f>
        <v>1.0412937431896372E-2</v>
      </c>
    </row>
    <row r="306" spans="4:18">
      <c r="D306" s="505" t="str">
        <f t="shared" si="29"/>
        <v>Изходящи международни повиквания (Outgoing Calls to International)</v>
      </c>
      <c r="E306" s="559">
        <f t="shared" ref="E306:K306" si="32">Z272</f>
        <v>5.0604850392937661E-3</v>
      </c>
      <c r="F306" s="559">
        <f t="shared" si="32"/>
        <v>5.1142995105219234E-3</v>
      </c>
      <c r="G306" s="559">
        <f t="shared" si="32"/>
        <v>5.1215373105232363E-3</v>
      </c>
      <c r="H306" s="559">
        <f t="shared" si="32"/>
        <v>5.1306891741056812E-3</v>
      </c>
      <c r="I306" s="559">
        <f t="shared" si="32"/>
        <v>5.1197219195495526E-3</v>
      </c>
      <c r="J306" s="559">
        <f t="shared" si="32"/>
        <v>5.1329210882387231E-3</v>
      </c>
      <c r="K306" s="559">
        <f t="shared" si="32"/>
        <v>5.1467495108086592E-3</v>
      </c>
      <c r="L306" s="558">
        <f>E306*'C. Masterfiles'!$E$161</f>
        <v>9.8974484544019272E-3</v>
      </c>
      <c r="M306" s="558">
        <f>F306*'C. Masterfiles'!$E$161</f>
        <v>1.0002700411664093E-2</v>
      </c>
      <c r="N306" s="558">
        <f>G306*'C. Masterfiles'!$E$161</f>
        <v>1.0016856318040661E-2</v>
      </c>
      <c r="O306" s="558">
        <f>H306*'C. Masterfiles'!$E$161</f>
        <v>1.0034755807391113E-2</v>
      </c>
      <c r="P306" s="558">
        <f>I306*'C. Masterfiles'!$E$161</f>
        <v>1.0013305721912601E-2</v>
      </c>
      <c r="Q306" s="558">
        <f>J306*'C. Masterfiles'!$E$161</f>
        <v>1.0039121052009941E-2</v>
      </c>
      <c r="R306" s="558">
        <f>K306*'C. Masterfiles'!$E$161</f>
        <v>1.0066167095724899E-2</v>
      </c>
    </row>
    <row r="307" spans="4:18">
      <c r="D307" s="505" t="str">
        <f t="shared" si="29"/>
        <v>Входящи повиквания от фиксирана линия (Incoming calls from fixed)</v>
      </c>
      <c r="E307" s="559">
        <f t="shared" ref="E307:K307" si="33">Z273</f>
        <v>5.1062295566612487E-3</v>
      </c>
      <c r="F307" s="559">
        <f t="shared" si="33"/>
        <v>5.1605304828762424E-3</v>
      </c>
      <c r="G307" s="559">
        <f t="shared" si="33"/>
        <v>5.1678337505703838E-3</v>
      </c>
      <c r="H307" s="559">
        <f t="shared" si="33"/>
        <v>5.1770683866064959E-3</v>
      </c>
      <c r="I307" s="559">
        <f t="shared" si="33"/>
        <v>5.1660020052362995E-3</v>
      </c>
      <c r="J307" s="559">
        <f t="shared" si="33"/>
        <v>5.17932054120548E-3</v>
      </c>
      <c r="K307" s="559">
        <f t="shared" si="33"/>
        <v>5.1932740079894454E-3</v>
      </c>
      <c r="L307" s="558">
        <f>E307*'C. Masterfiles'!$E$161</f>
        <v>9.9869169538047697E-3</v>
      </c>
      <c r="M307" s="558">
        <f>F307*'C. Masterfiles'!$E$161</f>
        <v>1.0093120334323842E-2</v>
      </c>
      <c r="N307" s="558">
        <f>G307*'C. Masterfiles'!$E$161</f>
        <v>1.0107404284378074E-2</v>
      </c>
      <c r="O307" s="558">
        <f>H307*'C. Masterfiles'!$E$161</f>
        <v>1.0125465662576582E-2</v>
      </c>
      <c r="P307" s="558">
        <f>I307*'C. Masterfiles'!$E$161</f>
        <v>1.0103821701901312E-2</v>
      </c>
      <c r="Q307" s="558">
        <f>J307*'C. Masterfiles'!$E$161</f>
        <v>1.0129870494105913E-2</v>
      </c>
      <c r="R307" s="558">
        <f>K307*'C. Masterfiles'!$E$161</f>
        <v>1.0157161103045997E-2</v>
      </c>
    </row>
    <row r="308" spans="4:18">
      <c r="D308" s="505" t="str">
        <f t="shared" si="29"/>
        <v>Входящи повиквания от други мобилни мрежи (Incoming calls from other mobile)</v>
      </c>
      <c r="E308" s="559">
        <f t="shared" ref="E308:K308" si="34">Z274</f>
        <v>5.1425185539054124E-3</v>
      </c>
      <c r="F308" s="559">
        <f t="shared" si="34"/>
        <v>5.2028779378491723E-3</v>
      </c>
      <c r="G308" s="559">
        <f t="shared" si="34"/>
        <v>5.2103262172896164E-3</v>
      </c>
      <c r="H308" s="559">
        <f t="shared" si="34"/>
        <v>5.2088557559849648E-3</v>
      </c>
      <c r="I308" s="559">
        <f t="shared" si="34"/>
        <v>5.2085927682285439E-3</v>
      </c>
      <c r="J308" s="559">
        <f t="shared" si="34"/>
        <v>5.222127677926138E-3</v>
      </c>
      <c r="K308" s="559">
        <f t="shared" si="34"/>
        <v>5.2362795637797581E-3</v>
      </c>
      <c r="L308" s="558">
        <f>E308*'C. Masterfiles'!$E$161</f>
        <v>1.0057892063284822E-2</v>
      </c>
      <c r="M308" s="558">
        <f>F308*'C. Masterfiles'!$E$161</f>
        <v>1.0175944757183546E-2</v>
      </c>
      <c r="N308" s="558">
        <f>G308*'C. Masterfiles'!$E$161</f>
        <v>1.019051232556155E-2</v>
      </c>
      <c r="O308" s="558">
        <f>H308*'C. Masterfiles'!$E$161</f>
        <v>1.0187636353228073E-2</v>
      </c>
      <c r="P308" s="558">
        <f>I308*'C. Masterfiles'!$E$161</f>
        <v>1.0187121993884433E-2</v>
      </c>
      <c r="Q308" s="558">
        <f>J308*'C. Masterfiles'!$E$161</f>
        <v>1.0213593976318278E-2</v>
      </c>
      <c r="R308" s="558">
        <f>K308*'C. Masterfiles'!$E$161</f>
        <v>1.0241272659227365E-2</v>
      </c>
    </row>
    <row r="309" spans="4:18">
      <c r="D309" s="505" t="str">
        <f t="shared" si="29"/>
        <v>Входящи международни повиквания (Incoming calls from international)</v>
      </c>
      <c r="E309" s="559">
        <f t="shared" ref="E309:K309" si="35">Z275</f>
        <v>4.9908335706150527E-3</v>
      </c>
      <c r="F309" s="559">
        <f t="shared" si="35"/>
        <v>5.0439053861753031E-3</v>
      </c>
      <c r="G309" s="559">
        <f t="shared" si="35"/>
        <v>5.0510655915193469E-3</v>
      </c>
      <c r="H309" s="559">
        <f t="shared" si="35"/>
        <v>5.0601148464827668E-3</v>
      </c>
      <c r="I309" s="559">
        <f t="shared" si="35"/>
        <v>5.0493051215616692E-3</v>
      </c>
      <c r="J309" s="559">
        <f t="shared" si="35"/>
        <v>5.0623507910081359E-3</v>
      </c>
      <c r="K309" s="559">
        <f t="shared" si="35"/>
        <v>5.0760110300428181E-3</v>
      </c>
      <c r="L309" s="558">
        <f>E309*'C. Masterfiles'!$E$161</f>
        <v>9.7612220224160377E-3</v>
      </c>
      <c r="M309" s="558">
        <f>F309*'C. Masterfiles'!$E$161</f>
        <v>9.8650214714432437E-3</v>
      </c>
      <c r="N309" s="558">
        <f>G309*'C. Masterfiles'!$E$161</f>
        <v>9.8790256158612835E-3</v>
      </c>
      <c r="O309" s="558">
        <f>H309*'C. Masterfiles'!$E$161</f>
        <v>9.8967244201963889E-3</v>
      </c>
      <c r="P309" s="558">
        <f>I309*'C. Masterfiles'!$E$161</f>
        <v>9.8755824359039596E-3</v>
      </c>
      <c r="Q309" s="558">
        <f>J309*'C. Masterfiles'!$E$161</f>
        <v>9.9010975475774428E-3</v>
      </c>
      <c r="R309" s="558">
        <f>K309*'C. Masterfiles'!$E$161</f>
        <v>9.9278146528886443E-3</v>
      </c>
    </row>
    <row r="310" spans="4:18">
      <c r="D310" s="505" t="str">
        <f t="shared" si="29"/>
        <v>Изходящи повиквания от чужди абонати в роуминг в мрежата на предприятието (Roaming Calls Outbound)</v>
      </c>
      <c r="E310" s="559">
        <f t="shared" ref="E310:K310" si="36">Z276</f>
        <v>4.6783494129583238E-3</v>
      </c>
      <c r="F310" s="559">
        <f t="shared" si="36"/>
        <v>4.7280998379480021E-3</v>
      </c>
      <c r="G310" s="559">
        <f t="shared" si="36"/>
        <v>4.7347946354998321E-3</v>
      </c>
      <c r="H310" s="559">
        <f t="shared" si="36"/>
        <v>4.7432591727361115E-3</v>
      </c>
      <c r="I310" s="559">
        <f t="shared" si="36"/>
        <v>4.7331211515743137E-3</v>
      </c>
      <c r="J310" s="559">
        <f t="shared" si="36"/>
        <v>4.7453281425070245E-3</v>
      </c>
      <c r="K310" s="559">
        <f t="shared" si="36"/>
        <v>4.7581159017935012E-3</v>
      </c>
      <c r="L310" s="558">
        <f>E310*'C. Masterfiles'!$E$161</f>
        <v>9.1500561323462782E-3</v>
      </c>
      <c r="M310" s="558">
        <f>F310*'C. Masterfiles'!$E$161</f>
        <v>9.2473595060538413E-3</v>
      </c>
      <c r="N310" s="558">
        <f>G310*'C. Masterfiles'!$E$161</f>
        <v>9.260453391949636E-3</v>
      </c>
      <c r="O310" s="558">
        <f>H310*'C. Masterfiles'!$E$161</f>
        <v>9.2770085878124686E-3</v>
      </c>
      <c r="P310" s="558">
        <f>I310*'C. Masterfiles'!$E$161</f>
        <v>9.2571803418835894E-3</v>
      </c>
      <c r="Q310" s="558">
        <f>J310*'C. Masterfiles'!$E$161</f>
        <v>9.281055140959513E-3</v>
      </c>
      <c r="R310" s="558">
        <f>K310*'C. Masterfiles'!$E$161</f>
        <v>9.3060658242047831E-3</v>
      </c>
    </row>
    <row r="311" spans="4:18">
      <c r="D311" s="505" t="str">
        <f t="shared" si="29"/>
        <v>Входящи повиквания от чужди абонати в роуминг в мрежата на предприятието (Roaming Calls Inbound)</v>
      </c>
      <c r="E311" s="559">
        <f t="shared" ref="E311:K311" si="37">Z277</f>
        <v>5.1317986682403085E-3</v>
      </c>
      <c r="F311" s="559">
        <f t="shared" si="37"/>
        <v>5.186371081760701E-3</v>
      </c>
      <c r="G311" s="559">
        <f t="shared" si="37"/>
        <v>5.1937155957845413E-3</v>
      </c>
      <c r="H311" s="559">
        <f t="shared" si="37"/>
        <v>5.2030014312349935E-3</v>
      </c>
      <c r="I311" s="559">
        <f t="shared" si="37"/>
        <v>5.1918810268996793E-3</v>
      </c>
      <c r="J311" s="559">
        <f t="shared" si="37"/>
        <v>5.2052722333231268E-3</v>
      </c>
      <c r="K311" s="559">
        <f t="shared" si="37"/>
        <v>5.2193002745158307E-3</v>
      </c>
      <c r="L311" s="558">
        <f>E311*'C. Masterfiles'!$E$161</f>
        <v>1.0036925789304442E-2</v>
      </c>
      <c r="M311" s="558">
        <f>F311*'C. Masterfiles'!$E$161</f>
        <v>1.0143660152840031E-2</v>
      </c>
      <c r="N311" s="558">
        <f>G311*'C. Masterfiles'!$E$161</f>
        <v>1.0158024773703278E-2</v>
      </c>
      <c r="O311" s="558">
        <f>H311*'C. Masterfiles'!$E$161</f>
        <v>1.0176186289252338E-2</v>
      </c>
      <c r="P311" s="558">
        <f>I311*'C. Masterfiles'!$E$161</f>
        <v>1.0154436668841199E-2</v>
      </c>
      <c r="Q311" s="558">
        <f>J311*'C. Masterfiles'!$E$161</f>
        <v>1.0180627592100372E-2</v>
      </c>
      <c r="R311" s="558">
        <f>K311*'C. Masterfiles'!$E$161</f>
        <v>1.0208064055906296E-2</v>
      </c>
    </row>
    <row r="312" spans="4:18">
      <c r="D312" s="505" t="str">
        <f t="shared" si="29"/>
        <v>Гласова поща (Voice mail)</v>
      </c>
      <c r="E312" s="559">
        <f t="shared" ref="E312:K312" si="38">Z278</f>
        <v>1.1581926787327229E-2</v>
      </c>
      <c r="F312" s="559">
        <f t="shared" si="38"/>
        <v>1.1705090709894603E-2</v>
      </c>
      <c r="G312" s="559">
        <f t="shared" si="38"/>
        <v>1.1721669202044416E-2</v>
      </c>
      <c r="H312" s="559">
        <f t="shared" si="38"/>
        <v>1.174262921425776E-2</v>
      </c>
      <c r="I312" s="559">
        <f t="shared" si="38"/>
        <v>1.1717532442546447E-2</v>
      </c>
      <c r="J312" s="559">
        <f t="shared" si="38"/>
        <v>1.1747758432893586E-2</v>
      </c>
      <c r="K312" s="559">
        <f t="shared" si="38"/>
        <v>1.1779420954604974E-2</v>
      </c>
      <c r="L312" s="558">
        <f>E312*'C. Masterfiles'!$E$161</f>
        <v>2.2652279868458212E-2</v>
      </c>
      <c r="M312" s="558">
        <f>F312*'C. Masterfiles'!$E$161</f>
        <v>2.2893167563133161E-2</v>
      </c>
      <c r="N312" s="558">
        <f>G312*'C. Masterfiles'!$E$161</f>
        <v>2.2925592275434531E-2</v>
      </c>
      <c r="O312" s="558">
        <f>H312*'C. Masterfiles'!$E$161</f>
        <v>2.2966586496121755E-2</v>
      </c>
      <c r="P312" s="558">
        <f>I312*'C. Masterfiles'!$E$161</f>
        <v>2.2917501477105615E-2</v>
      </c>
      <c r="Q312" s="558">
        <f>J312*'C. Masterfiles'!$E$161</f>
        <v>2.2976618375806262E-2</v>
      </c>
      <c r="R312" s="558">
        <f>K312*'C. Masterfiles'!$E$161</f>
        <v>2.3038544885645044E-2</v>
      </c>
    </row>
    <row r="313" spans="4:18">
      <c r="D313" s="505" t="str">
        <f t="shared" si="29"/>
        <v>Повиквания към центъра за обслужване на клиенти (Help desk call)</v>
      </c>
      <c r="E313" s="559">
        <f t="shared" ref="E313:K313" si="39">Z279</f>
        <v>4.4129958264899254E-3</v>
      </c>
      <c r="F313" s="559">
        <f t="shared" si="39"/>
        <v>4.4599247800421477E-3</v>
      </c>
      <c r="G313" s="559">
        <f t="shared" si="39"/>
        <v>4.4662359990990186E-3</v>
      </c>
      <c r="H313" s="559">
        <f t="shared" si="39"/>
        <v>4.4742163468699829E-3</v>
      </c>
      <c r="I313" s="559">
        <f t="shared" si="39"/>
        <v>4.4646522030102453E-3</v>
      </c>
      <c r="J313" s="559">
        <f t="shared" si="39"/>
        <v>4.4761618929926228E-3</v>
      </c>
      <c r="K313" s="559">
        <f t="shared" si="39"/>
        <v>4.4882204612330737E-3</v>
      </c>
      <c r="L313" s="558">
        <f>E313*'C. Masterfiles'!$E$161</f>
        <v>8.63106962732379E-3</v>
      </c>
      <c r="M313" s="558">
        <f>F313*'C. Masterfiles'!$E$161</f>
        <v>8.722854682549833E-3</v>
      </c>
      <c r="N313" s="558">
        <f>G313*'C. Masterfiles'!$E$161</f>
        <v>8.7351983541178336E-3</v>
      </c>
      <c r="O313" s="558">
        <f>H313*'C. Masterfiles'!$E$161</f>
        <v>8.7508065576987187E-3</v>
      </c>
      <c r="P313" s="558">
        <f>I313*'C. Masterfiles'!$E$161</f>
        <v>8.7321007182135282E-3</v>
      </c>
      <c r="Q313" s="558">
        <f>J313*'C. Masterfiles'!$E$161</f>
        <v>8.754611715171761E-3</v>
      </c>
      <c r="R313" s="558">
        <f>K313*'C. Masterfiles'!$E$161</f>
        <v>8.7781962246934828E-3</v>
      </c>
    </row>
    <row r="314" spans="4:18">
      <c r="D314" s="505" t="str">
        <f t="shared" si="29"/>
        <v>Видеоразговори (Video call)</v>
      </c>
      <c r="E314" s="559">
        <f t="shared" ref="E314:K314" si="40">Z280</f>
        <v>6.2996053941221541E-2</v>
      </c>
      <c r="F314" s="559">
        <f t="shared" si="40"/>
        <v>5.7578193416258285E-2</v>
      </c>
      <c r="G314" s="559">
        <f t="shared" si="40"/>
        <v>5.2920957446320901E-2</v>
      </c>
      <c r="H314" s="559">
        <f t="shared" si="40"/>
        <v>4.8065954581869234E-2</v>
      </c>
      <c r="I314" s="559">
        <f t="shared" si="40"/>
        <v>4.2542709682717013E-2</v>
      </c>
      <c r="J314" s="559">
        <f t="shared" si="40"/>
        <v>3.5538522984282617E-2</v>
      </c>
      <c r="K314" s="559">
        <f t="shared" si="40"/>
        <v>3.1060344983114909E-2</v>
      </c>
      <c r="L314" s="558">
        <f>E314*'C. Masterfiles'!$E$161</f>
        <v>0.12320957217985933</v>
      </c>
      <c r="M314" s="558">
        <f>F314*'C. Masterfiles'!$E$161</f>
        <v>0.11261315802932044</v>
      </c>
      <c r="N314" s="558">
        <f>G314*'C. Masterfiles'!$E$161</f>
        <v>0.10350439620223781</v>
      </c>
      <c r="O314" s="558">
        <f>H314*'C. Masterfiles'!$E$161</f>
        <v>9.4008835949857303E-2</v>
      </c>
      <c r="P314" s="558">
        <f>I314*'C. Masterfiles'!$E$161</f>
        <v>8.3206307878748414E-2</v>
      </c>
      <c r="Q314" s="558">
        <f>J314*'C. Masterfiles'!$E$161</f>
        <v>6.9507309408349469E-2</v>
      </c>
      <c r="R314" s="558">
        <f>K314*'C. Masterfiles'!$E$161</f>
        <v>6.0748754528325628E-2</v>
      </c>
    </row>
    <row r="315" spans="4:18">
      <c r="D315" s="505" t="str">
        <f t="shared" si="29"/>
        <v>MMS в мрежата (MMS on net)</v>
      </c>
      <c r="E315" s="559">
        <f t="shared" ref="E315:K315" si="41">Z281</f>
        <v>7.6065286537915472E-2</v>
      </c>
      <c r="F315" s="559">
        <f t="shared" si="41"/>
        <v>7.569876640065043E-2</v>
      </c>
      <c r="G315" s="559">
        <f t="shared" si="41"/>
        <v>7.5435176876804344E-2</v>
      </c>
      <c r="H315" s="559">
        <f t="shared" si="41"/>
        <v>7.5202819835237772E-2</v>
      </c>
      <c r="I315" s="559">
        <f t="shared" si="41"/>
        <v>7.4973875084047667E-2</v>
      </c>
      <c r="J315" s="559">
        <f t="shared" si="41"/>
        <v>7.4809888122119889E-2</v>
      </c>
      <c r="K315" s="559">
        <f t="shared" si="41"/>
        <v>7.4679107831960523E-2</v>
      </c>
      <c r="L315" s="558">
        <f>E315*'C. Masterfiles'!$E$161</f>
        <v>0.14877076936945122</v>
      </c>
      <c r="M315" s="558">
        <f>F315*'C. Masterfiles'!$E$161</f>
        <v>0.14805391828938413</v>
      </c>
      <c r="N315" s="558">
        <f>G315*'C. Masterfiles'!$E$161</f>
        <v>0.14753838199096023</v>
      </c>
      <c r="O315" s="558">
        <f>H315*'C. Masterfiles'!$E$161</f>
        <v>0.14708393111835308</v>
      </c>
      <c r="P315" s="558">
        <f>I315*'C. Masterfiles'!$E$161</f>
        <v>0.14663615410563294</v>
      </c>
      <c r="Q315" s="558">
        <f>J315*'C. Masterfiles'!$E$161</f>
        <v>0.14631542348588575</v>
      </c>
      <c r="R315" s="558">
        <f>K315*'C. Masterfiles'!$E$161</f>
        <v>0.14605963947098335</v>
      </c>
    </row>
    <row r="316" spans="4:18">
      <c r="D316" s="505" t="str">
        <f t="shared" si="29"/>
        <v>Изходящи MMS към други мрежи (MMS outgoing to other network)</v>
      </c>
      <c r="E316" s="559">
        <f t="shared" ref="E316:K316" si="42">Z282</f>
        <v>7.5098703868526226E-2</v>
      </c>
      <c r="F316" s="559">
        <f t="shared" si="42"/>
        <v>7.4834447647883912E-2</v>
      </c>
      <c r="G316" s="559">
        <f t="shared" si="42"/>
        <v>7.4638374132174043E-2</v>
      </c>
      <c r="H316" s="559">
        <f t="shared" si="42"/>
        <v>7.4474648785338743E-2</v>
      </c>
      <c r="I316" s="559">
        <f t="shared" si="42"/>
        <v>7.4329382914308489E-2</v>
      </c>
      <c r="J316" s="559">
        <f t="shared" si="42"/>
        <v>7.4233376061028297E-2</v>
      </c>
      <c r="K316" s="559">
        <f t="shared" si="42"/>
        <v>7.4170789603488038E-2</v>
      </c>
      <c r="L316" s="558">
        <f>E316*'C. Masterfiles'!$E$161</f>
        <v>0.14688029798717964</v>
      </c>
      <c r="M316" s="558">
        <f>F316*'C. Masterfiles'!$E$161</f>
        <v>0.14636345774316079</v>
      </c>
      <c r="N316" s="558">
        <f>G316*'C. Masterfiles'!$E$161</f>
        <v>0.14597997127892995</v>
      </c>
      <c r="O316" s="558">
        <f>H316*'C. Masterfiles'!$E$161</f>
        <v>0.14565975233382908</v>
      </c>
      <c r="P316" s="558">
        <f>I316*'C. Masterfiles'!$E$161</f>
        <v>0.14537563698529196</v>
      </c>
      <c r="Q316" s="558">
        <f>J316*'C. Masterfiles'!$E$161</f>
        <v>0.14518786390144098</v>
      </c>
      <c r="R316" s="558">
        <f>K316*'C. Masterfiles'!$E$161</f>
        <v>0.14506545543019</v>
      </c>
    </row>
    <row r="317" spans="4:18">
      <c r="D317" s="505" t="str">
        <f t="shared" si="29"/>
        <v>Входящи MMS от други мрежи (MMS incoming from other network)</v>
      </c>
      <c r="E317" s="559">
        <f t="shared" ref="E317:K317" si="43">Z283</f>
        <v>7.5098703868526226E-2</v>
      </c>
      <c r="F317" s="559">
        <f t="shared" si="43"/>
        <v>7.4834447647883912E-2</v>
      </c>
      <c r="G317" s="559">
        <f t="shared" si="43"/>
        <v>7.4638374132174043E-2</v>
      </c>
      <c r="H317" s="559">
        <f t="shared" si="43"/>
        <v>7.4474648785338743E-2</v>
      </c>
      <c r="I317" s="559">
        <f t="shared" si="43"/>
        <v>7.4329382914308489E-2</v>
      </c>
      <c r="J317" s="559">
        <f t="shared" si="43"/>
        <v>7.4233376061028297E-2</v>
      </c>
      <c r="K317" s="559">
        <f t="shared" si="43"/>
        <v>7.4170789603488038E-2</v>
      </c>
      <c r="L317" s="558">
        <f>E317*'C. Masterfiles'!$E$161</f>
        <v>0.14688029798717964</v>
      </c>
      <c r="M317" s="558">
        <f>F317*'C. Masterfiles'!$E$161</f>
        <v>0.14636345774316079</v>
      </c>
      <c r="N317" s="558">
        <f>G317*'C. Masterfiles'!$E$161</f>
        <v>0.14597997127892995</v>
      </c>
      <c r="O317" s="558">
        <f>H317*'C. Masterfiles'!$E$161</f>
        <v>0.14565975233382908</v>
      </c>
      <c r="P317" s="558">
        <f>I317*'C. Masterfiles'!$E$161</f>
        <v>0.14537563698529196</v>
      </c>
      <c r="Q317" s="558">
        <f>J317*'C. Masterfiles'!$E$161</f>
        <v>0.14518786390144098</v>
      </c>
      <c r="R317" s="558">
        <f>K317*'C. Masterfiles'!$E$161</f>
        <v>0.14506545543019</v>
      </c>
    </row>
    <row r="318" spans="4:18">
      <c r="D318" s="505" t="str">
        <f t="shared" si="29"/>
        <v>SMS в мрежата (SMS on net)</v>
      </c>
      <c r="E318" s="559">
        <f t="shared" ref="E318:K318" si="44">Z284</f>
        <v>8.0411776288191478E-4</v>
      </c>
      <c r="F318" s="559">
        <f t="shared" si="44"/>
        <v>8.0247031332104425E-4</v>
      </c>
      <c r="G318" s="559">
        <f t="shared" si="44"/>
        <v>8.0110488207801921E-4</v>
      </c>
      <c r="H318" s="559">
        <f t="shared" si="44"/>
        <v>8.0010170478346228E-4</v>
      </c>
      <c r="I318" s="559">
        <f t="shared" si="44"/>
        <v>7.9942490350252732E-4</v>
      </c>
      <c r="J318" s="559">
        <f t="shared" si="44"/>
        <v>7.9914809240931378E-4</v>
      </c>
      <c r="K318" s="559">
        <f t="shared" si="44"/>
        <v>7.9923325074387694E-4</v>
      </c>
      <c r="L318" s="558">
        <f>E318*'C. Masterfiles'!$E$161</f>
        <v>1.5727176441773353E-3</v>
      </c>
      <c r="M318" s="558">
        <f>F318*'C. Masterfiles'!$E$161</f>
        <v>1.5694955129026979E-3</v>
      </c>
      <c r="N318" s="558">
        <f>G318*'C. Masterfiles'!$E$161</f>
        <v>1.5668249615146523E-3</v>
      </c>
      <c r="O318" s="558">
        <f>H318*'C. Masterfiles'!$E$161</f>
        <v>1.5648629172666389E-3</v>
      </c>
      <c r="P318" s="558">
        <f>I318*'C. Masterfiles'!$E$161</f>
        <v>1.563539209017348E-3</v>
      </c>
      <c r="Q318" s="558">
        <f>J318*'C. Masterfiles'!$E$161</f>
        <v>1.5629978135769081E-3</v>
      </c>
      <c r="R318" s="558">
        <f>K318*'C. Masterfiles'!$E$161</f>
        <v>1.5631643688023967E-3</v>
      </c>
    </row>
    <row r="319" spans="4:18">
      <c r="D319" s="505" t="str">
        <f t="shared" si="29"/>
        <v>Изходящи SMS към други мрежи (SMS outgoing to other network)</v>
      </c>
      <c r="E319" s="559">
        <f t="shared" ref="E319:K319" si="45">Z285</f>
        <v>7.999459667266906E-4</v>
      </c>
      <c r="F319" s="559">
        <f t="shared" si="45"/>
        <v>7.9825415290585343E-4</v>
      </c>
      <c r="G319" s="559">
        <f t="shared" si="45"/>
        <v>7.9688275857144302E-4</v>
      </c>
      <c r="H319" s="559">
        <f t="shared" si="45"/>
        <v>7.9587204047813689E-4</v>
      </c>
      <c r="I319" s="559">
        <f t="shared" si="45"/>
        <v>7.9520428154052579E-4</v>
      </c>
      <c r="J319" s="559">
        <f t="shared" si="45"/>
        <v>7.9491659390140766E-4</v>
      </c>
      <c r="K319" s="559">
        <f t="shared" si="45"/>
        <v>7.9499035594624901E-4</v>
      </c>
      <c r="L319" s="558">
        <f>E319*'C. Masterfiles'!$E$161</f>
        <v>1.5645583201030632E-3</v>
      </c>
      <c r="M319" s="558">
        <f>F319*'C. Masterfiles'!$E$161</f>
        <v>1.5612494198778554E-3</v>
      </c>
      <c r="N319" s="558">
        <f>G319*'C. Masterfiles'!$E$161</f>
        <v>1.5585672056967854E-3</v>
      </c>
      <c r="O319" s="558">
        <f>H319*'C. Masterfiles'!$E$161</f>
        <v>1.5565904129283543E-3</v>
      </c>
      <c r="P319" s="558">
        <f>I319*'C. Masterfiles'!$E$161</f>
        <v>1.5552843899654066E-3</v>
      </c>
      <c r="Q319" s="558">
        <f>J319*'C. Masterfiles'!$E$161</f>
        <v>1.5547217218501901E-3</v>
      </c>
      <c r="R319" s="558">
        <f>K319*'C. Masterfiles'!$E$161</f>
        <v>1.5548659878703523E-3</v>
      </c>
    </row>
    <row r="320" spans="4:18">
      <c r="D320" s="505" t="str">
        <f t="shared" si="29"/>
        <v>Входящи SMS от други мрежи (SMS incoming from other network)</v>
      </c>
      <c r="E320" s="559">
        <f t="shared" ref="E320:K320" si="46">Z286</f>
        <v>7.9994596668004985E-4</v>
      </c>
      <c r="F320" s="559">
        <f t="shared" si="46"/>
        <v>7.9825415285837416E-4</v>
      </c>
      <c r="G320" s="559">
        <f t="shared" si="46"/>
        <v>7.9688275852245985E-4</v>
      </c>
      <c r="H320" s="559">
        <f t="shared" si="46"/>
        <v>7.9587204042562095E-4</v>
      </c>
      <c r="I320" s="559">
        <f t="shared" si="46"/>
        <v>7.9520428148766292E-4</v>
      </c>
      <c r="J320" s="559">
        <f t="shared" si="46"/>
        <v>7.9491659384337292E-4</v>
      </c>
      <c r="K320" s="559">
        <f t="shared" si="46"/>
        <v>7.9499035588511801E-4</v>
      </c>
      <c r="L320" s="558">
        <f>E320*'C. Masterfiles'!$E$161</f>
        <v>1.5645583200118419E-3</v>
      </c>
      <c r="M320" s="558">
        <f>F320*'C. Masterfiles'!$E$161</f>
        <v>1.5612494197849939E-3</v>
      </c>
      <c r="N320" s="558">
        <f>G320*'C. Masterfiles'!$E$161</f>
        <v>1.5585672056009827E-3</v>
      </c>
      <c r="O320" s="558">
        <f>H320*'C. Masterfiles'!$E$161</f>
        <v>1.5565904128256422E-3</v>
      </c>
      <c r="P320" s="558">
        <f>I320*'C. Masterfiles'!$E$161</f>
        <v>1.5552843898620158E-3</v>
      </c>
      <c r="Q320" s="558">
        <f>J320*'C. Masterfiles'!$E$161</f>
        <v>1.5547217217366841E-3</v>
      </c>
      <c r="R320" s="558">
        <f>K320*'C. Masterfiles'!$E$161</f>
        <v>1.5548659877507903E-3</v>
      </c>
    </row>
    <row r="321" spans="4:18">
      <c r="D321" s="505" t="str">
        <f t="shared" si="29"/>
        <v>Пренос на данни (Data services)</v>
      </c>
      <c r="E321" s="559">
        <f t="shared" ref="E321:K321" si="47">Z287</f>
        <v>1.564833871995184E-3</v>
      </c>
      <c r="F321" s="559">
        <f t="shared" si="47"/>
        <v>1.4293969962483207E-3</v>
      </c>
      <c r="G321" s="559">
        <f t="shared" si="47"/>
        <v>1.3099617309430096E-3</v>
      </c>
      <c r="H321" s="559">
        <f t="shared" si="47"/>
        <v>1.1855400240310377E-3</v>
      </c>
      <c r="I321" s="559">
        <f t="shared" si="47"/>
        <v>1.0639642110706381E-3</v>
      </c>
      <c r="J321" s="559">
        <f t="shared" si="47"/>
        <v>9.3175516607422906E-4</v>
      </c>
      <c r="K321" s="559">
        <f t="shared" si="47"/>
        <v>8.0930721865632113E-4</v>
      </c>
      <c r="L321" s="558">
        <f>E321*'C. Masterfiles'!$E$161</f>
        <v>3.0605490318643407E-3</v>
      </c>
      <c r="M321" s="558">
        <f>F321*'C. Masterfiles'!$E$161</f>
        <v>2.7956575271723531E-3</v>
      </c>
      <c r="N321" s="558">
        <f>G321*'C. Masterfiles'!$E$161</f>
        <v>2.5620624522302662E-3</v>
      </c>
      <c r="O321" s="558">
        <f>H321*'C. Masterfiles'!$E$161</f>
        <v>2.3187147452006242E-3</v>
      </c>
      <c r="P321" s="558">
        <f>I321*'C. Masterfiles'!$E$161</f>
        <v>2.0809331229382859E-3</v>
      </c>
      <c r="Q321" s="558">
        <f>J321*'C. Masterfiles'!$E$161</f>
        <v>1.8223547064629593E-3</v>
      </c>
      <c r="R321" s="558">
        <f>K321*'C. Masterfiles'!$E$161</f>
        <v>1.5828673374645925E-3</v>
      </c>
    </row>
    <row r="322" spans="4:18">
      <c r="D322" s="505" t="str">
        <f t="shared" si="29"/>
        <v>Subscribers</v>
      </c>
      <c r="E322" s="559">
        <f t="shared" ref="E322:K322" si="48">Z288</f>
        <v>0</v>
      </c>
      <c r="F322" s="559">
        <f t="shared" si="48"/>
        <v>0</v>
      </c>
      <c r="G322" s="559">
        <f t="shared" si="48"/>
        <v>0</v>
      </c>
      <c r="H322" s="559">
        <f t="shared" si="48"/>
        <v>0</v>
      </c>
      <c r="I322" s="559">
        <f t="shared" si="48"/>
        <v>0</v>
      </c>
      <c r="J322" s="559">
        <f t="shared" si="48"/>
        <v>0</v>
      </c>
      <c r="K322" s="559">
        <f t="shared" si="48"/>
        <v>0</v>
      </c>
      <c r="L322" s="558">
        <f>E322*'C. Masterfiles'!$E$161</f>
        <v>0</v>
      </c>
      <c r="M322" s="558">
        <f>F322*'C. Masterfiles'!$E$161</f>
        <v>0</v>
      </c>
      <c r="N322" s="558">
        <f>G322*'C. Masterfiles'!$E$161</f>
        <v>0</v>
      </c>
      <c r="O322" s="558">
        <f>H322*'C. Masterfiles'!$E$161</f>
        <v>0</v>
      </c>
      <c r="P322" s="558">
        <f>I322*'C. Masterfiles'!$E$161</f>
        <v>0</v>
      </c>
      <c r="Q322" s="558">
        <f>J322*'C. Masterfiles'!$E$161</f>
        <v>0</v>
      </c>
      <c r="R322" s="558">
        <f>K322*'C. Masterfiles'!$E$161</f>
        <v>0</v>
      </c>
    </row>
    <row r="323" spans="4:18">
      <c r="D323" s="505" t="str">
        <f t="shared" si="29"/>
        <v>OTHER: complete as required</v>
      </c>
      <c r="E323" s="559">
        <f t="shared" ref="E323:K323" si="49">Z289</f>
        <v>0</v>
      </c>
      <c r="F323" s="559">
        <f t="shared" si="49"/>
        <v>0</v>
      </c>
      <c r="G323" s="559">
        <f t="shared" si="49"/>
        <v>0</v>
      </c>
      <c r="H323" s="559">
        <f t="shared" si="49"/>
        <v>0</v>
      </c>
      <c r="I323" s="559">
        <f t="shared" si="49"/>
        <v>0</v>
      </c>
      <c r="J323" s="559">
        <f t="shared" si="49"/>
        <v>0</v>
      </c>
      <c r="K323" s="559">
        <f t="shared" si="49"/>
        <v>0</v>
      </c>
      <c r="L323" s="558">
        <f>E323*'C. Masterfiles'!$E$161</f>
        <v>0</v>
      </c>
      <c r="M323" s="558">
        <f>F323*'C. Masterfiles'!$E$161</f>
        <v>0</v>
      </c>
      <c r="N323" s="558">
        <f>G323*'C. Masterfiles'!$E$161</f>
        <v>0</v>
      </c>
      <c r="O323" s="558">
        <f>H323*'C. Masterfiles'!$E$161</f>
        <v>0</v>
      </c>
      <c r="P323" s="558">
        <f>I323*'C. Masterfiles'!$E$161</f>
        <v>0</v>
      </c>
      <c r="Q323" s="558">
        <f>J323*'C. Masterfiles'!$E$161</f>
        <v>0</v>
      </c>
      <c r="R323" s="558">
        <f>K323*'C. Masterfiles'!$E$161</f>
        <v>0</v>
      </c>
    </row>
    <row r="324" spans="4:18">
      <c r="D324" s="505" t="str">
        <f t="shared" si="29"/>
        <v>OTHER: complete as required</v>
      </c>
      <c r="E324" s="559">
        <f t="shared" ref="E324:K324" si="50">Z290</f>
        <v>0</v>
      </c>
      <c r="F324" s="559">
        <f t="shared" si="50"/>
        <v>0</v>
      </c>
      <c r="G324" s="559">
        <f t="shared" si="50"/>
        <v>0</v>
      </c>
      <c r="H324" s="559">
        <f t="shared" si="50"/>
        <v>0</v>
      </c>
      <c r="I324" s="559">
        <f t="shared" si="50"/>
        <v>0</v>
      </c>
      <c r="J324" s="559">
        <f t="shared" si="50"/>
        <v>0</v>
      </c>
      <c r="K324" s="559">
        <f t="shared" si="50"/>
        <v>0</v>
      </c>
      <c r="L324" s="558">
        <f>E324*'C. Masterfiles'!$E$161</f>
        <v>0</v>
      </c>
      <c r="M324" s="558">
        <f>F324*'C. Masterfiles'!$E$161</f>
        <v>0</v>
      </c>
      <c r="N324" s="558">
        <f>G324*'C. Masterfiles'!$E$161</f>
        <v>0</v>
      </c>
      <c r="O324" s="558">
        <f>H324*'C. Masterfiles'!$E$161</f>
        <v>0</v>
      </c>
      <c r="P324" s="558">
        <f>I324*'C. Masterfiles'!$E$161</f>
        <v>0</v>
      </c>
      <c r="Q324" s="558">
        <f>J324*'C. Masterfiles'!$E$161</f>
        <v>0</v>
      </c>
      <c r="R324" s="558">
        <f>K324*'C. Masterfiles'!$E$161</f>
        <v>0</v>
      </c>
    </row>
    <row r="325" spans="4:18">
      <c r="D325" s="505" t="str">
        <f t="shared" si="29"/>
        <v>OTHER: complete as required</v>
      </c>
      <c r="E325" s="559">
        <f t="shared" ref="E325:K325" si="51">Z291</f>
        <v>0</v>
      </c>
      <c r="F325" s="559">
        <f t="shared" si="51"/>
        <v>0</v>
      </c>
      <c r="G325" s="559">
        <f t="shared" si="51"/>
        <v>0</v>
      </c>
      <c r="H325" s="559">
        <f t="shared" si="51"/>
        <v>0</v>
      </c>
      <c r="I325" s="559">
        <f t="shared" si="51"/>
        <v>0</v>
      </c>
      <c r="J325" s="559">
        <f t="shared" si="51"/>
        <v>0</v>
      </c>
      <c r="K325" s="559">
        <f t="shared" si="51"/>
        <v>0</v>
      </c>
      <c r="L325" s="558">
        <f>E325*'C. Masterfiles'!$E$161</f>
        <v>0</v>
      </c>
      <c r="M325" s="558">
        <f>F325*'C. Masterfiles'!$E$161</f>
        <v>0</v>
      </c>
      <c r="N325" s="558">
        <f>G325*'C. Masterfiles'!$E$161</f>
        <v>0</v>
      </c>
      <c r="O325" s="558">
        <f>H325*'C. Masterfiles'!$E$161</f>
        <v>0</v>
      </c>
      <c r="P325" s="558">
        <f>I325*'C. Masterfiles'!$E$161</f>
        <v>0</v>
      </c>
      <c r="Q325" s="558">
        <f>J325*'C. Masterfiles'!$E$161</f>
        <v>0</v>
      </c>
      <c r="R325" s="558">
        <f>K325*'C. Masterfiles'!$E$161</f>
        <v>0</v>
      </c>
    </row>
    <row r="326" spans="4:18">
      <c r="D326" s="505" t="str">
        <f t="shared" si="29"/>
        <v>OTHER: complete as required</v>
      </c>
      <c r="E326" s="559">
        <f t="shared" ref="E326:K326" si="52">Z292</f>
        <v>0</v>
      </c>
      <c r="F326" s="559">
        <f t="shared" si="52"/>
        <v>0</v>
      </c>
      <c r="G326" s="559">
        <f t="shared" si="52"/>
        <v>0</v>
      </c>
      <c r="H326" s="559">
        <f t="shared" si="52"/>
        <v>0</v>
      </c>
      <c r="I326" s="559">
        <f t="shared" si="52"/>
        <v>0</v>
      </c>
      <c r="J326" s="559">
        <f t="shared" si="52"/>
        <v>0</v>
      </c>
      <c r="K326" s="559">
        <f t="shared" si="52"/>
        <v>0</v>
      </c>
      <c r="L326" s="558">
        <f>E326*'C. Masterfiles'!$E$161</f>
        <v>0</v>
      </c>
      <c r="M326" s="558">
        <f>F326*'C. Masterfiles'!$E$161</f>
        <v>0</v>
      </c>
      <c r="N326" s="558">
        <f>G326*'C. Masterfiles'!$E$161</f>
        <v>0</v>
      </c>
      <c r="O326" s="558">
        <f>H326*'C. Masterfiles'!$E$161</f>
        <v>0</v>
      </c>
      <c r="P326" s="558">
        <f>I326*'C. Masterfiles'!$E$161</f>
        <v>0</v>
      </c>
      <c r="Q326" s="558">
        <f>J326*'C. Masterfiles'!$E$161</f>
        <v>0</v>
      </c>
      <c r="R326" s="558">
        <f>K326*'C. Masterfiles'!$E$161</f>
        <v>0</v>
      </c>
    </row>
    <row r="327" spans="4:18">
      <c r="D327" s="505" t="str">
        <f t="shared" si="29"/>
        <v>OTHER: complete as required</v>
      </c>
      <c r="E327" s="559">
        <f t="shared" ref="E327:K327" si="53">Z293</f>
        <v>0</v>
      </c>
      <c r="F327" s="559">
        <f t="shared" si="53"/>
        <v>0</v>
      </c>
      <c r="G327" s="559">
        <f t="shared" si="53"/>
        <v>0</v>
      </c>
      <c r="H327" s="559">
        <f t="shared" si="53"/>
        <v>0</v>
      </c>
      <c r="I327" s="559">
        <f t="shared" si="53"/>
        <v>0</v>
      </c>
      <c r="J327" s="559">
        <f t="shared" si="53"/>
        <v>0</v>
      </c>
      <c r="K327" s="559">
        <f t="shared" si="53"/>
        <v>0</v>
      </c>
      <c r="L327" s="558">
        <f>E327*'C. Masterfiles'!$E$161</f>
        <v>0</v>
      </c>
      <c r="M327" s="558">
        <f>F327*'C. Masterfiles'!$E$161</f>
        <v>0</v>
      </c>
      <c r="N327" s="558">
        <f>G327*'C. Masterfiles'!$E$161</f>
        <v>0</v>
      </c>
      <c r="O327" s="558">
        <f>H327*'C. Masterfiles'!$E$161</f>
        <v>0</v>
      </c>
      <c r="P327" s="558">
        <f>I327*'C. Masterfiles'!$E$161</f>
        <v>0</v>
      </c>
      <c r="Q327" s="558">
        <f>J327*'C. Masterfiles'!$E$161</f>
        <v>0</v>
      </c>
      <c r="R327" s="558">
        <f>K327*'C. Masterfiles'!$E$161</f>
        <v>0</v>
      </c>
    </row>
    <row r="328" spans="4:18">
      <c r="D328" s="505" t="str">
        <f t="shared" si="29"/>
        <v>OTHER: complete as required</v>
      </c>
      <c r="E328" s="559">
        <f t="shared" ref="E328:K328" si="54">Z294</f>
        <v>0</v>
      </c>
      <c r="F328" s="559">
        <f t="shared" si="54"/>
        <v>0</v>
      </c>
      <c r="G328" s="559">
        <f t="shared" si="54"/>
        <v>0</v>
      </c>
      <c r="H328" s="559">
        <f t="shared" si="54"/>
        <v>0</v>
      </c>
      <c r="I328" s="559">
        <f t="shared" si="54"/>
        <v>0</v>
      </c>
      <c r="J328" s="559">
        <f t="shared" si="54"/>
        <v>0</v>
      </c>
      <c r="K328" s="559">
        <f t="shared" si="54"/>
        <v>0</v>
      </c>
      <c r="L328" s="558">
        <f>E328*'C. Masterfiles'!$E$161</f>
        <v>0</v>
      </c>
      <c r="M328" s="558">
        <f>F328*'C. Masterfiles'!$E$161</f>
        <v>0</v>
      </c>
      <c r="N328" s="558">
        <f>G328*'C. Masterfiles'!$E$161</f>
        <v>0</v>
      </c>
      <c r="O328" s="558">
        <f>H328*'C. Masterfiles'!$E$161</f>
        <v>0</v>
      </c>
      <c r="P328" s="558">
        <f>I328*'C. Masterfiles'!$E$161</f>
        <v>0</v>
      </c>
      <c r="Q328" s="558">
        <f>J328*'C. Masterfiles'!$E$161</f>
        <v>0</v>
      </c>
      <c r="R328" s="558">
        <f>K328*'C. Masterfiles'!$E$161</f>
        <v>0</v>
      </c>
    </row>
    <row r="329" spans="4:18">
      <c r="D329" s="505" t="str">
        <f t="shared" si="29"/>
        <v>OTHER: complete as required</v>
      </c>
      <c r="E329" s="559">
        <f t="shared" ref="E329:K329" si="55">Z295</f>
        <v>0</v>
      </c>
      <c r="F329" s="559">
        <f t="shared" si="55"/>
        <v>0</v>
      </c>
      <c r="G329" s="559">
        <f t="shared" si="55"/>
        <v>0</v>
      </c>
      <c r="H329" s="559">
        <f t="shared" si="55"/>
        <v>0</v>
      </c>
      <c r="I329" s="559">
        <f t="shared" si="55"/>
        <v>0</v>
      </c>
      <c r="J329" s="559">
        <f t="shared" si="55"/>
        <v>0</v>
      </c>
      <c r="K329" s="559">
        <f t="shared" si="55"/>
        <v>0</v>
      </c>
      <c r="L329" s="558">
        <f>E329*'C. Masterfiles'!$E$161</f>
        <v>0</v>
      </c>
      <c r="M329" s="558">
        <f>F329*'C. Masterfiles'!$E$161</f>
        <v>0</v>
      </c>
      <c r="N329" s="558">
        <f>G329*'C. Masterfiles'!$E$161</f>
        <v>0</v>
      </c>
      <c r="O329" s="558">
        <f>H329*'C. Masterfiles'!$E$161</f>
        <v>0</v>
      </c>
      <c r="P329" s="558">
        <f>I329*'C. Masterfiles'!$E$161</f>
        <v>0</v>
      </c>
      <c r="Q329" s="558">
        <f>J329*'C. Masterfiles'!$E$161</f>
        <v>0</v>
      </c>
      <c r="R329" s="558">
        <f>K329*'C. Masterfiles'!$E$161</f>
        <v>0</v>
      </c>
    </row>
    <row r="330" spans="4:18">
      <c r="D330" s="505" t="str">
        <f t="shared" si="29"/>
        <v>OTHER: complete as required</v>
      </c>
      <c r="E330" s="559">
        <f t="shared" ref="E330:K330" si="56">Z296</f>
        <v>0</v>
      </c>
      <c r="F330" s="559">
        <f t="shared" si="56"/>
        <v>0</v>
      </c>
      <c r="G330" s="559">
        <f t="shared" si="56"/>
        <v>0</v>
      </c>
      <c r="H330" s="559">
        <f t="shared" si="56"/>
        <v>0</v>
      </c>
      <c r="I330" s="559">
        <f t="shared" si="56"/>
        <v>0</v>
      </c>
      <c r="J330" s="559">
        <f t="shared" si="56"/>
        <v>0</v>
      </c>
      <c r="K330" s="559">
        <f t="shared" si="56"/>
        <v>0</v>
      </c>
      <c r="L330" s="558">
        <f>E330*'C. Masterfiles'!$E$161</f>
        <v>0</v>
      </c>
      <c r="M330" s="558">
        <f>F330*'C. Masterfiles'!$E$161</f>
        <v>0</v>
      </c>
      <c r="N330" s="558">
        <f>G330*'C. Masterfiles'!$E$161</f>
        <v>0</v>
      </c>
      <c r="O330" s="558">
        <f>H330*'C. Masterfiles'!$E$161</f>
        <v>0</v>
      </c>
      <c r="P330" s="558">
        <f>I330*'C. Masterfiles'!$E$161</f>
        <v>0</v>
      </c>
      <c r="Q330" s="558">
        <f>J330*'C. Masterfiles'!$E$161</f>
        <v>0</v>
      </c>
      <c r="R330" s="558">
        <f>K330*'C. Masterfiles'!$E$161</f>
        <v>0</v>
      </c>
    </row>
    <row r="331" spans="4:18">
      <c r="D331" s="505" t="str">
        <f t="shared" si="29"/>
        <v>OTHER: complete as required</v>
      </c>
      <c r="E331" s="559">
        <f t="shared" ref="E331:K331" si="57">Z297</f>
        <v>0</v>
      </c>
      <c r="F331" s="559">
        <f t="shared" si="57"/>
        <v>0</v>
      </c>
      <c r="G331" s="559">
        <f t="shared" si="57"/>
        <v>0</v>
      </c>
      <c r="H331" s="559">
        <f t="shared" si="57"/>
        <v>0</v>
      </c>
      <c r="I331" s="559">
        <f t="shared" si="57"/>
        <v>0</v>
      </c>
      <c r="J331" s="559">
        <f t="shared" si="57"/>
        <v>0</v>
      </c>
      <c r="K331" s="559">
        <f t="shared" si="57"/>
        <v>0</v>
      </c>
      <c r="L331" s="558">
        <f>E331*'C. Masterfiles'!$E$161</f>
        <v>0</v>
      </c>
      <c r="M331" s="558">
        <f>F331*'C. Masterfiles'!$E$161</f>
        <v>0</v>
      </c>
      <c r="N331" s="558">
        <f>G331*'C. Masterfiles'!$E$161</f>
        <v>0</v>
      </c>
      <c r="O331" s="558">
        <f>H331*'C. Masterfiles'!$E$161</f>
        <v>0</v>
      </c>
      <c r="P331" s="558">
        <f>I331*'C. Masterfiles'!$E$161</f>
        <v>0</v>
      </c>
      <c r="Q331" s="558">
        <f>J331*'C. Masterfiles'!$E$161</f>
        <v>0</v>
      </c>
      <c r="R331" s="558">
        <f>K331*'C. Masterfiles'!$E$161</f>
        <v>0</v>
      </c>
    </row>
    <row r="332" spans="4:18">
      <c r="D332" s="505" t="str">
        <f t="shared" si="29"/>
        <v>OTHER: complete as required</v>
      </c>
      <c r="E332" s="559">
        <f t="shared" ref="E332:K332" si="58">Z298</f>
        <v>0</v>
      </c>
      <c r="F332" s="559">
        <f t="shared" si="58"/>
        <v>0</v>
      </c>
      <c r="G332" s="559">
        <f t="shared" si="58"/>
        <v>0</v>
      </c>
      <c r="H332" s="559">
        <f t="shared" si="58"/>
        <v>0</v>
      </c>
      <c r="I332" s="559">
        <f t="shared" si="58"/>
        <v>0</v>
      </c>
      <c r="J332" s="559">
        <f t="shared" si="58"/>
        <v>0</v>
      </c>
      <c r="K332" s="559">
        <f t="shared" si="58"/>
        <v>0</v>
      </c>
      <c r="L332" s="558">
        <f>E332*'C. Masterfiles'!$E$161</f>
        <v>0</v>
      </c>
      <c r="M332" s="558">
        <f>F332*'C. Masterfiles'!$E$161</f>
        <v>0</v>
      </c>
      <c r="N332" s="558">
        <f>G332*'C. Masterfiles'!$E$161</f>
        <v>0</v>
      </c>
      <c r="O332" s="558">
        <f>H332*'C. Masterfiles'!$E$161</f>
        <v>0</v>
      </c>
      <c r="P332" s="558">
        <f>I332*'C. Masterfiles'!$E$161</f>
        <v>0</v>
      </c>
      <c r="Q332" s="558">
        <f>J332*'C. Masterfiles'!$E$161</f>
        <v>0</v>
      </c>
      <c r="R332" s="558">
        <f>K332*'C. Masterfiles'!$E$161</f>
        <v>0</v>
      </c>
    </row>
    <row r="334" spans="4:18">
      <c r="E334" s="622"/>
      <c r="F334" s="622"/>
      <c r="G334" s="622"/>
      <c r="H334" s="622"/>
      <c r="I334" s="622"/>
      <c r="J334" s="622"/>
      <c r="K334" s="622"/>
    </row>
    <row r="335" spans="4:18">
      <c r="D335" s="622"/>
      <c r="E335" s="622"/>
      <c r="F335" s="622"/>
      <c r="G335" s="622"/>
      <c r="H335" s="622"/>
      <c r="I335" s="622"/>
      <c r="J335" s="622"/>
      <c r="K335" s="622"/>
    </row>
    <row r="336" spans="4:18">
      <c r="E336" s="622"/>
      <c r="F336" s="622"/>
      <c r="G336" s="622"/>
      <c r="H336" s="622"/>
      <c r="I336" s="622"/>
      <c r="J336" s="622"/>
      <c r="K336" s="622"/>
    </row>
    <row r="337" spans="5:11">
      <c r="E337" s="622"/>
      <c r="F337" s="622"/>
      <c r="G337" s="622"/>
      <c r="H337" s="622"/>
      <c r="I337" s="622"/>
      <c r="J337" s="622"/>
      <c r="K337" s="622"/>
    </row>
    <row r="338" spans="5:11">
      <c r="E338" s="622"/>
      <c r="F338" s="622"/>
      <c r="G338" s="622"/>
      <c r="H338" s="622"/>
      <c r="I338" s="622"/>
      <c r="J338" s="622"/>
      <c r="K338" s="622"/>
    </row>
    <row r="365" spans="5:11">
      <c r="E365" s="622"/>
      <c r="F365" s="622"/>
      <c r="G365" s="622"/>
      <c r="H365" s="622"/>
      <c r="I365" s="622"/>
      <c r="J365" s="622"/>
      <c r="K365" s="622"/>
    </row>
    <row r="366" spans="5:11">
      <c r="E366" s="622"/>
      <c r="F366" s="622"/>
      <c r="G366" s="622"/>
      <c r="H366" s="622"/>
      <c r="I366" s="622"/>
      <c r="J366" s="622"/>
      <c r="K366" s="622"/>
    </row>
    <row r="367" spans="5:11">
      <c r="E367" s="622"/>
      <c r="F367" s="622"/>
      <c r="G367" s="622"/>
      <c r="H367" s="622"/>
      <c r="I367" s="622"/>
      <c r="J367" s="622"/>
      <c r="K367" s="622"/>
    </row>
    <row r="368" spans="5:11">
      <c r="E368" s="622"/>
      <c r="F368" s="622"/>
      <c r="G368" s="622"/>
      <c r="H368" s="622"/>
      <c r="I368" s="622"/>
      <c r="J368" s="622"/>
      <c r="K368" s="622"/>
    </row>
    <row r="369" spans="5:11">
      <c r="E369" s="622"/>
      <c r="F369" s="622"/>
      <c r="G369" s="622"/>
      <c r="H369" s="622"/>
      <c r="I369" s="622"/>
      <c r="J369" s="622"/>
      <c r="K369" s="622"/>
    </row>
    <row r="370" spans="5:11">
      <c r="E370" s="622"/>
      <c r="F370" s="622"/>
      <c r="G370" s="622"/>
      <c r="H370" s="622"/>
      <c r="I370" s="622"/>
      <c r="J370" s="622"/>
      <c r="K370" s="622"/>
    </row>
    <row r="371" spans="5:11">
      <c r="E371" s="622"/>
      <c r="F371" s="622"/>
      <c r="G371" s="622"/>
      <c r="H371" s="622"/>
      <c r="I371" s="622"/>
      <c r="J371" s="622"/>
      <c r="K371" s="622"/>
    </row>
    <row r="372" spans="5:11">
      <c r="E372" s="622"/>
      <c r="F372" s="622"/>
      <c r="G372" s="622"/>
      <c r="H372" s="622"/>
      <c r="I372" s="622"/>
      <c r="J372" s="622"/>
      <c r="K372" s="622"/>
    </row>
    <row r="373" spans="5:11">
      <c r="E373" s="622"/>
      <c r="F373" s="622"/>
      <c r="G373" s="622"/>
      <c r="H373" s="622"/>
      <c r="I373" s="622"/>
      <c r="J373" s="622"/>
      <c r="K373" s="622"/>
    </row>
    <row r="374" spans="5:11">
      <c r="E374" s="622"/>
      <c r="F374" s="622"/>
      <c r="G374" s="622"/>
      <c r="H374" s="622"/>
      <c r="I374" s="622"/>
      <c r="J374" s="622"/>
      <c r="K374" s="622"/>
    </row>
    <row r="375" spans="5:11">
      <c r="E375" s="622"/>
      <c r="F375" s="622"/>
      <c r="G375" s="622"/>
      <c r="H375" s="622"/>
      <c r="I375" s="622"/>
      <c r="J375" s="622"/>
      <c r="K375" s="622"/>
    </row>
    <row r="376" spans="5:11">
      <c r="E376" s="622"/>
      <c r="F376" s="622"/>
      <c r="G376" s="622"/>
      <c r="H376" s="622"/>
      <c r="I376" s="622"/>
      <c r="J376" s="622"/>
      <c r="K376" s="622"/>
    </row>
    <row r="377" spans="5:11">
      <c r="E377" s="622"/>
      <c r="F377" s="622"/>
      <c r="G377" s="622"/>
      <c r="H377" s="622"/>
      <c r="I377" s="622"/>
      <c r="J377" s="622"/>
      <c r="K377" s="622"/>
    </row>
    <row r="378" spans="5:11">
      <c r="E378" s="622"/>
      <c r="F378" s="622"/>
      <c r="G378" s="622"/>
      <c r="H378" s="622"/>
      <c r="I378" s="622"/>
      <c r="J378" s="622"/>
      <c r="K378" s="622"/>
    </row>
    <row r="379" spans="5:11">
      <c r="E379" s="622"/>
      <c r="F379" s="622"/>
      <c r="G379" s="622"/>
      <c r="H379" s="622"/>
      <c r="I379" s="622"/>
      <c r="J379" s="622"/>
      <c r="K379" s="622"/>
    </row>
    <row r="380" spans="5:11">
      <c r="E380" s="622"/>
      <c r="F380" s="622"/>
      <c r="G380" s="622"/>
      <c r="H380" s="622"/>
      <c r="I380" s="622"/>
      <c r="J380" s="622"/>
      <c r="K380" s="622"/>
    </row>
    <row r="381" spans="5:11">
      <c r="E381" s="622"/>
      <c r="F381" s="622"/>
      <c r="G381" s="622"/>
      <c r="H381" s="622"/>
      <c r="I381" s="622"/>
      <c r="J381" s="622"/>
      <c r="K381" s="622"/>
    </row>
    <row r="382" spans="5:11">
      <c r="E382" s="622"/>
      <c r="F382" s="622"/>
      <c r="G382" s="622"/>
      <c r="H382" s="622"/>
      <c r="I382" s="622"/>
      <c r="J382" s="622"/>
      <c r="K382" s="622"/>
    </row>
    <row r="383" spans="5:11">
      <c r="E383" s="622"/>
      <c r="F383" s="622"/>
      <c r="G383" s="622"/>
      <c r="H383" s="622"/>
      <c r="I383" s="622"/>
      <c r="J383" s="622"/>
      <c r="K383" s="622"/>
    </row>
    <row r="384" spans="5:11">
      <c r="E384" s="622"/>
      <c r="F384" s="622"/>
      <c r="G384" s="622"/>
      <c r="H384" s="622"/>
      <c r="I384" s="622"/>
      <c r="J384" s="622"/>
      <c r="K384" s="622"/>
    </row>
    <row r="385" spans="5:11">
      <c r="E385" s="622"/>
      <c r="F385" s="622"/>
      <c r="G385" s="622"/>
      <c r="H385" s="622"/>
      <c r="I385" s="622"/>
      <c r="J385" s="622"/>
      <c r="K385" s="622"/>
    </row>
    <row r="386" spans="5:11">
      <c r="E386" s="622"/>
      <c r="F386" s="622"/>
      <c r="G386" s="622"/>
      <c r="H386" s="622"/>
      <c r="I386" s="622"/>
      <c r="J386" s="622"/>
      <c r="K386" s="622"/>
    </row>
    <row r="387" spans="5:11">
      <c r="E387" s="622"/>
      <c r="F387" s="622"/>
      <c r="G387" s="622"/>
      <c r="H387" s="622"/>
      <c r="I387" s="622"/>
      <c r="J387" s="622"/>
      <c r="K387" s="622"/>
    </row>
    <row r="388" spans="5:11">
      <c r="E388" s="622"/>
      <c r="F388" s="622"/>
      <c r="G388" s="622"/>
      <c r="H388" s="622"/>
      <c r="I388" s="622"/>
      <c r="J388" s="622"/>
      <c r="K388" s="622"/>
    </row>
    <row r="389" spans="5:11">
      <c r="E389" s="622"/>
      <c r="F389" s="622"/>
      <c r="G389" s="622"/>
      <c r="H389" s="622"/>
      <c r="I389" s="622"/>
      <c r="J389" s="622"/>
      <c r="K389" s="622"/>
    </row>
    <row r="390" spans="5:11">
      <c r="E390" s="622"/>
      <c r="F390" s="622"/>
      <c r="G390" s="622"/>
      <c r="H390" s="622"/>
      <c r="I390" s="622"/>
      <c r="J390" s="622"/>
      <c r="K390" s="622"/>
    </row>
    <row r="391" spans="5:11">
      <c r="E391" s="622"/>
      <c r="F391" s="622"/>
      <c r="G391" s="622"/>
      <c r="H391" s="622"/>
      <c r="I391" s="622"/>
      <c r="J391" s="622"/>
      <c r="K391" s="622"/>
    </row>
  </sheetData>
  <mergeCells count="26">
    <mergeCell ref="B3:C3"/>
    <mergeCell ref="B4:C4"/>
    <mergeCell ref="B5:C5"/>
    <mergeCell ref="B6:C6"/>
    <mergeCell ref="B7:C7"/>
    <mergeCell ref="S265:Y265"/>
    <mergeCell ref="Z265:AF265"/>
    <mergeCell ref="E301:K301"/>
    <mergeCell ref="L301:R301"/>
    <mergeCell ref="I118:L118"/>
    <mergeCell ref="N118:Q118"/>
    <mergeCell ref="I153:L153"/>
    <mergeCell ref="N153:Q153"/>
    <mergeCell ref="I188:L188"/>
    <mergeCell ref="N188:Q188"/>
    <mergeCell ref="I224:L224"/>
    <mergeCell ref="N224:Q224"/>
    <mergeCell ref="E264:J264"/>
    <mergeCell ref="E265:K265"/>
    <mergeCell ref="L265:R265"/>
    <mergeCell ref="I13:L13"/>
    <mergeCell ref="N13:Q13"/>
    <mergeCell ref="I48:L48"/>
    <mergeCell ref="N48:Q48"/>
    <mergeCell ref="I83:L83"/>
    <mergeCell ref="N83:Q83"/>
  </mergeCells>
  <conditionalFormatting sqref="D8">
    <cfRule type="cellIs" dxfId="0" priority="1" stopIfTrue="1" operator="equal">
      <formula>"NOT OK"</formula>
    </cfRule>
  </conditionalFormatting>
  <dataValidations count="1">
    <dataValidation type="list" allowBlank="1" showInputMessage="1" showErrorMessage="1" sqref="D262">
      <formula1>$D$190:$D$220</formula1>
    </dataValidation>
  </dataValidations>
  <pageMargins left="0.7" right="0.7" top="0.75" bottom="0.75" header="0.3" footer="0.3"/>
  <pageSetup paperSize="9" orientation="portrait" horizontalDpi="0" verticalDpi="0"/>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sheetPr>
    <tabColor theme="7" tint="0.39997558519241921"/>
  </sheetPr>
  <dimension ref="A1:Q41"/>
  <sheetViews>
    <sheetView showGridLines="0" workbookViewId="0">
      <selection activeCell="J22" sqref="J22"/>
    </sheetView>
  </sheetViews>
  <sheetFormatPr defaultColWidth="8.85546875" defaultRowHeight="12.75"/>
  <sheetData>
    <row r="1" spans="1:17" ht="26.25">
      <c r="A1" s="742" t="s">
        <v>998</v>
      </c>
      <c r="B1" s="101"/>
      <c r="C1" s="96"/>
      <c r="D1" s="101"/>
      <c r="E1" s="101"/>
      <c r="F1" s="101"/>
      <c r="G1" s="101"/>
      <c r="H1" s="101"/>
      <c r="I1" s="101"/>
      <c r="J1" s="101"/>
      <c r="K1" s="101"/>
      <c r="L1" s="101"/>
      <c r="M1" s="101"/>
      <c r="N1" s="101"/>
      <c r="O1" s="101"/>
      <c r="P1" s="101"/>
      <c r="Q1" s="101"/>
    </row>
    <row r="2" spans="1:17">
      <c r="A2" s="101"/>
      <c r="B2" s="101"/>
      <c r="C2" s="101"/>
      <c r="D2" s="101"/>
      <c r="E2" s="101"/>
      <c r="F2" s="101"/>
      <c r="G2" s="101"/>
      <c r="H2" s="101"/>
      <c r="I2" s="101"/>
      <c r="J2" s="101"/>
      <c r="K2" s="101"/>
      <c r="L2" s="101"/>
      <c r="M2" s="101"/>
      <c r="N2" s="101"/>
      <c r="O2" s="101"/>
      <c r="P2" s="101"/>
      <c r="Q2" s="101"/>
    </row>
    <row r="3" spans="1:17">
      <c r="A3" s="102"/>
      <c r="B3" s="102"/>
      <c r="C3" s="102"/>
      <c r="D3" s="102"/>
      <c r="E3" s="102"/>
      <c r="F3" s="102"/>
      <c r="G3" s="102"/>
      <c r="H3" s="102"/>
      <c r="I3" s="102"/>
      <c r="J3" s="102"/>
      <c r="K3" s="102"/>
      <c r="L3" s="102"/>
      <c r="M3" s="102"/>
      <c r="N3" s="102"/>
      <c r="O3" s="102"/>
      <c r="P3" s="102"/>
      <c r="Q3" s="101"/>
    </row>
    <row r="4" spans="1:17">
      <c r="A4" s="102"/>
      <c r="B4" s="102"/>
      <c r="C4" s="102"/>
      <c r="D4" s="102"/>
      <c r="E4" s="102"/>
      <c r="F4" s="102"/>
      <c r="G4" s="102"/>
      <c r="H4" s="102"/>
      <c r="I4" s="102"/>
      <c r="J4" s="102"/>
      <c r="K4" s="102"/>
      <c r="L4" s="102"/>
      <c r="M4" s="102"/>
      <c r="N4" s="102"/>
      <c r="O4" s="102"/>
      <c r="P4" s="102"/>
      <c r="Q4" s="101"/>
    </row>
    <row r="5" spans="1:17">
      <c r="A5" s="102"/>
      <c r="B5" s="102"/>
      <c r="C5" s="102"/>
      <c r="D5" s="102"/>
      <c r="E5" s="102"/>
      <c r="F5" s="102"/>
      <c r="G5" s="102"/>
      <c r="H5" s="102"/>
      <c r="I5" s="102"/>
      <c r="J5" s="102"/>
      <c r="K5" s="102"/>
      <c r="L5" s="102"/>
      <c r="M5" s="102"/>
      <c r="N5" s="102"/>
      <c r="O5" s="102"/>
      <c r="P5" s="102"/>
      <c r="Q5" s="101"/>
    </row>
    <row r="6" spans="1:17">
      <c r="A6" s="102"/>
      <c r="B6" s="102"/>
      <c r="C6" s="102"/>
      <c r="D6" s="102"/>
      <c r="E6" s="102"/>
      <c r="F6" s="102"/>
      <c r="G6" s="102"/>
      <c r="H6" s="102"/>
      <c r="I6" s="102"/>
      <c r="J6" s="102"/>
      <c r="K6" s="102"/>
      <c r="L6" s="102"/>
      <c r="M6" s="102"/>
      <c r="N6" s="102"/>
      <c r="O6" s="102"/>
      <c r="P6" s="102"/>
      <c r="Q6" s="101"/>
    </row>
    <row r="7" spans="1:17">
      <c r="A7" s="102"/>
      <c r="B7" s="102"/>
      <c r="C7" s="102"/>
      <c r="D7" s="102"/>
      <c r="E7" s="102"/>
      <c r="F7" s="102"/>
      <c r="G7" s="102"/>
      <c r="H7" s="102"/>
      <c r="I7" s="102"/>
      <c r="J7" s="102"/>
      <c r="K7" s="102"/>
      <c r="L7" s="102"/>
      <c r="M7" s="102"/>
      <c r="N7" s="102"/>
      <c r="O7" s="102"/>
      <c r="P7" s="102"/>
      <c r="Q7" s="101"/>
    </row>
    <row r="8" spans="1:17">
      <c r="A8" s="102"/>
      <c r="B8" s="102"/>
      <c r="C8" s="102"/>
      <c r="D8" s="102"/>
      <c r="E8" s="102"/>
      <c r="F8" s="102"/>
      <c r="G8" s="102"/>
      <c r="H8" s="102"/>
      <c r="I8" s="102"/>
      <c r="J8" s="102"/>
      <c r="K8" s="102"/>
      <c r="L8" s="102"/>
      <c r="M8" s="102"/>
      <c r="N8" s="102"/>
      <c r="O8" s="102"/>
      <c r="P8" s="102"/>
      <c r="Q8" s="101"/>
    </row>
    <row r="9" spans="1:17">
      <c r="A9" s="102"/>
      <c r="B9" s="102"/>
      <c r="C9" s="102"/>
      <c r="D9" s="102"/>
      <c r="E9" s="102"/>
      <c r="F9" s="102"/>
      <c r="G9" s="102"/>
      <c r="H9" s="102"/>
      <c r="I9" s="102"/>
      <c r="J9" s="102"/>
      <c r="K9" s="102"/>
      <c r="L9" s="102"/>
      <c r="M9" s="102"/>
      <c r="N9" s="102"/>
      <c r="O9" s="102"/>
      <c r="P9" s="102"/>
      <c r="Q9" s="101"/>
    </row>
    <row r="10" spans="1:17">
      <c r="A10" s="102"/>
      <c r="B10" s="102"/>
      <c r="C10" s="102"/>
      <c r="D10" s="102"/>
      <c r="E10" s="102"/>
      <c r="F10" s="102"/>
      <c r="G10" s="102"/>
      <c r="H10" s="102"/>
      <c r="I10" s="102"/>
      <c r="J10" s="102"/>
      <c r="K10" s="102"/>
      <c r="L10" s="102"/>
      <c r="M10" s="102"/>
      <c r="N10" s="102"/>
      <c r="O10" s="102"/>
      <c r="P10" s="102"/>
      <c r="Q10" s="101"/>
    </row>
    <row r="11" spans="1:17">
      <c r="A11" s="102"/>
      <c r="B11" s="102"/>
      <c r="C11" s="102"/>
      <c r="D11" s="102"/>
      <c r="E11" s="102"/>
      <c r="F11" s="102"/>
      <c r="G11" s="102"/>
      <c r="H11" s="102"/>
      <c r="I11" s="102"/>
      <c r="J11" s="102"/>
      <c r="K11" s="102"/>
      <c r="L11" s="102"/>
      <c r="M11" s="102"/>
      <c r="N11" s="102"/>
      <c r="O11" s="102"/>
      <c r="P11" s="102"/>
      <c r="Q11" s="101"/>
    </row>
    <row r="12" spans="1:17">
      <c r="A12" s="102"/>
      <c r="B12" s="102"/>
      <c r="C12" s="102"/>
      <c r="D12" s="102"/>
      <c r="E12" s="102"/>
      <c r="F12" s="102"/>
      <c r="G12" s="102"/>
      <c r="H12" s="102"/>
      <c r="I12" s="102"/>
      <c r="J12" s="102"/>
      <c r="K12" s="102"/>
      <c r="L12" s="102"/>
      <c r="M12" s="102"/>
      <c r="N12" s="102"/>
      <c r="O12" s="102"/>
      <c r="P12" s="102"/>
      <c r="Q12" s="101"/>
    </row>
    <row r="13" spans="1:17">
      <c r="A13" s="102"/>
      <c r="B13" s="102"/>
      <c r="C13" s="102"/>
      <c r="D13" s="102"/>
      <c r="E13" s="102"/>
      <c r="F13" s="102"/>
      <c r="G13" s="102"/>
      <c r="H13" s="102"/>
      <c r="I13" s="102"/>
      <c r="J13" s="102"/>
      <c r="K13" s="102"/>
      <c r="L13" s="102"/>
      <c r="M13" s="102"/>
      <c r="N13" s="102"/>
      <c r="O13" s="102"/>
      <c r="P13" s="102"/>
      <c r="Q13" s="101"/>
    </row>
    <row r="14" spans="1:17">
      <c r="A14" s="102"/>
      <c r="B14" s="102"/>
      <c r="C14" s="102"/>
      <c r="D14" s="102"/>
      <c r="E14" s="102"/>
      <c r="F14" s="102"/>
      <c r="G14" s="102"/>
      <c r="H14" s="102"/>
      <c r="I14" s="102"/>
      <c r="J14" s="102"/>
      <c r="K14" s="102"/>
      <c r="L14" s="102"/>
      <c r="M14" s="102"/>
      <c r="N14" s="102"/>
      <c r="O14" s="102"/>
      <c r="P14" s="102"/>
      <c r="Q14" s="101"/>
    </row>
    <row r="15" spans="1:17">
      <c r="A15" s="102"/>
      <c r="B15" s="102"/>
      <c r="C15" s="102"/>
      <c r="D15" s="102"/>
      <c r="E15" s="102"/>
      <c r="F15" s="102"/>
      <c r="G15" s="102"/>
      <c r="H15" s="102"/>
      <c r="I15" s="102"/>
      <c r="J15" s="102"/>
      <c r="K15" s="102"/>
      <c r="L15" s="102"/>
      <c r="M15" s="102"/>
      <c r="N15" s="102"/>
      <c r="O15" s="102"/>
      <c r="P15" s="102"/>
      <c r="Q15" s="101"/>
    </row>
    <row r="16" spans="1:17">
      <c r="A16" s="102"/>
      <c r="B16" s="102"/>
      <c r="C16" s="102"/>
      <c r="D16" s="102"/>
      <c r="E16" s="102"/>
      <c r="F16" s="102"/>
      <c r="G16" s="102"/>
      <c r="H16" s="102"/>
      <c r="I16" s="102"/>
      <c r="J16" s="102"/>
      <c r="K16" s="102"/>
      <c r="L16" s="102"/>
      <c r="M16" s="102"/>
      <c r="N16" s="102"/>
      <c r="O16" s="102"/>
      <c r="P16" s="102"/>
      <c r="Q16" s="101"/>
    </row>
    <row r="17" spans="1:17">
      <c r="A17" s="102"/>
      <c r="B17" s="102"/>
      <c r="C17" s="102"/>
      <c r="D17" s="102"/>
      <c r="E17" s="102"/>
      <c r="F17" s="102"/>
      <c r="G17" s="102"/>
      <c r="H17" s="102"/>
      <c r="I17" s="102"/>
      <c r="J17" s="102"/>
      <c r="K17" s="102"/>
      <c r="L17" s="102"/>
      <c r="M17" s="102"/>
      <c r="N17" s="102"/>
      <c r="O17" s="102"/>
      <c r="P17" s="102"/>
      <c r="Q17" s="101"/>
    </row>
    <row r="18" spans="1:17">
      <c r="A18" s="102"/>
      <c r="B18" s="102"/>
      <c r="C18" s="102"/>
      <c r="D18" s="102"/>
      <c r="E18" s="102"/>
      <c r="F18" s="102"/>
      <c r="G18" s="102"/>
      <c r="H18" s="102"/>
      <c r="I18" s="102"/>
      <c r="J18" s="102"/>
      <c r="K18" s="102"/>
      <c r="L18" s="102"/>
      <c r="M18" s="102"/>
      <c r="N18" s="102"/>
      <c r="O18" s="102"/>
      <c r="P18" s="102"/>
      <c r="Q18" s="101"/>
    </row>
    <row r="19" spans="1:17">
      <c r="A19" s="102"/>
      <c r="B19" s="102"/>
      <c r="C19" s="102"/>
      <c r="D19" s="102"/>
      <c r="E19" s="102"/>
      <c r="F19" s="102"/>
      <c r="G19" s="102"/>
      <c r="H19" s="102"/>
      <c r="I19" s="102"/>
      <c r="J19" s="102"/>
      <c r="K19" s="102"/>
      <c r="L19" s="102"/>
      <c r="M19" s="102"/>
      <c r="N19" s="102"/>
      <c r="O19" s="102"/>
      <c r="P19" s="102"/>
      <c r="Q19" s="101"/>
    </row>
    <row r="20" spans="1:17">
      <c r="A20" s="102"/>
      <c r="B20" s="102"/>
      <c r="C20" s="102"/>
      <c r="D20" s="102"/>
      <c r="E20" s="102"/>
      <c r="F20" s="102"/>
      <c r="G20" s="102"/>
      <c r="H20" s="102"/>
      <c r="I20" s="102"/>
      <c r="J20" s="102"/>
      <c r="K20" s="102"/>
      <c r="L20" s="102"/>
      <c r="M20" s="102"/>
      <c r="N20" s="102"/>
      <c r="O20" s="102"/>
      <c r="P20" s="102"/>
      <c r="Q20" s="101"/>
    </row>
    <row r="21" spans="1:17">
      <c r="A21" s="102"/>
      <c r="B21" s="102"/>
      <c r="C21" s="102"/>
      <c r="D21" s="102"/>
      <c r="E21" s="102"/>
      <c r="F21" s="102"/>
      <c r="G21" s="102"/>
      <c r="H21" s="102"/>
      <c r="I21" s="102"/>
      <c r="J21" s="102"/>
      <c r="K21" s="102"/>
      <c r="L21" s="102"/>
      <c r="M21" s="102"/>
      <c r="N21" s="102"/>
      <c r="O21" s="102"/>
      <c r="P21" s="102"/>
      <c r="Q21" s="101"/>
    </row>
    <row r="22" spans="1:17">
      <c r="A22" s="102"/>
      <c r="B22" s="102"/>
      <c r="C22" s="102"/>
      <c r="D22" s="102"/>
      <c r="E22" s="102"/>
      <c r="F22" s="102"/>
      <c r="G22" s="102"/>
      <c r="H22" s="102"/>
      <c r="I22" s="102"/>
      <c r="J22" s="102"/>
      <c r="K22" s="102"/>
      <c r="L22" s="102"/>
      <c r="M22" s="102"/>
      <c r="N22" s="102"/>
      <c r="O22" s="102"/>
      <c r="P22" s="102"/>
      <c r="Q22" s="101"/>
    </row>
    <row r="23" spans="1:17">
      <c r="A23" s="102"/>
      <c r="B23" s="102"/>
      <c r="C23" s="102"/>
      <c r="D23" s="102"/>
      <c r="E23" s="102"/>
      <c r="F23" s="102"/>
      <c r="G23" s="102"/>
      <c r="H23" s="102"/>
      <c r="I23" s="102"/>
      <c r="J23" s="102"/>
      <c r="K23" s="102"/>
      <c r="L23" s="102"/>
      <c r="M23" s="102"/>
      <c r="N23" s="102"/>
      <c r="O23" s="102"/>
      <c r="P23" s="102"/>
      <c r="Q23" s="101"/>
    </row>
    <row r="24" spans="1:17">
      <c r="A24" s="101"/>
      <c r="B24" s="101"/>
      <c r="C24" s="101"/>
      <c r="D24" s="101"/>
      <c r="E24" s="101"/>
      <c r="F24" s="101"/>
      <c r="G24" s="101"/>
      <c r="H24" s="101"/>
      <c r="I24" s="101"/>
      <c r="J24" s="101"/>
      <c r="K24" s="101"/>
      <c r="L24" s="101"/>
      <c r="M24" s="101"/>
      <c r="N24" s="101"/>
      <c r="O24" s="101"/>
      <c r="P24" s="101"/>
      <c r="Q24" s="101"/>
    </row>
    <row r="25" spans="1:17">
      <c r="A25" s="103"/>
      <c r="B25" s="104"/>
      <c r="C25" s="103"/>
      <c r="D25" s="103"/>
      <c r="E25" s="103"/>
      <c r="F25" s="103"/>
      <c r="G25" s="103"/>
      <c r="H25" s="103"/>
      <c r="I25" s="103"/>
      <c r="J25" s="101"/>
      <c r="K25" s="101"/>
      <c r="L25" s="101"/>
      <c r="M25" s="101"/>
      <c r="N25" s="101"/>
      <c r="O25" s="101"/>
      <c r="P25" s="101"/>
      <c r="Q25" s="101"/>
    </row>
    <row r="26" spans="1:17" ht="26.25">
      <c r="A26" s="103"/>
      <c r="B26" s="48" t="s">
        <v>229</v>
      </c>
      <c r="C26" s="48"/>
      <c r="D26" s="103"/>
      <c r="E26" s="103"/>
      <c r="F26" s="103"/>
      <c r="G26" s="103"/>
      <c r="H26" s="103"/>
      <c r="I26" s="103"/>
      <c r="J26" s="103"/>
      <c r="K26" s="101"/>
      <c r="L26" s="101"/>
      <c r="M26" s="101"/>
      <c r="N26" s="101"/>
      <c r="O26" s="101"/>
      <c r="P26" s="101"/>
      <c r="Q26" s="101"/>
    </row>
    <row r="27" spans="1:17" ht="26.25">
      <c r="A27" s="103"/>
      <c r="B27" s="104"/>
      <c r="C27" s="48"/>
      <c r="D27" s="103"/>
      <c r="E27" s="103"/>
      <c r="F27" s="103"/>
      <c r="G27" s="103"/>
      <c r="H27" s="103"/>
      <c r="I27" s="103"/>
      <c r="J27" s="103"/>
      <c r="K27" s="101"/>
      <c r="L27" s="101"/>
      <c r="M27" s="101"/>
      <c r="N27" s="101"/>
      <c r="O27" s="101"/>
      <c r="P27" s="101"/>
      <c r="Q27" s="101"/>
    </row>
    <row r="28" spans="1:17" ht="15.75">
      <c r="A28" s="54"/>
      <c r="B28" s="805" t="s">
        <v>1084</v>
      </c>
      <c r="C28" s="105"/>
      <c r="D28" s="106"/>
      <c r="E28" s="106"/>
      <c r="F28" s="106"/>
      <c r="G28" s="106"/>
      <c r="H28" s="106"/>
      <c r="I28" s="107"/>
      <c r="J28" s="101"/>
      <c r="K28" s="101"/>
      <c r="L28" s="101"/>
      <c r="M28" s="101"/>
      <c r="N28" s="101"/>
      <c r="O28" s="101"/>
      <c r="P28" s="101"/>
      <c r="Q28" s="101"/>
    </row>
    <row r="29" spans="1:17">
      <c r="A29" s="103"/>
      <c r="B29" s="108"/>
      <c r="C29" s="109"/>
      <c r="D29" s="103"/>
      <c r="E29" s="743" t="s">
        <v>999</v>
      </c>
      <c r="F29" s="103"/>
      <c r="G29" s="103"/>
      <c r="H29" s="103"/>
      <c r="I29" s="110"/>
      <c r="J29" s="101"/>
      <c r="K29" s="101"/>
      <c r="L29" s="101"/>
      <c r="M29" s="101"/>
      <c r="N29" s="101"/>
      <c r="O29" s="101"/>
      <c r="P29" s="101"/>
      <c r="Q29" s="101"/>
    </row>
    <row r="30" spans="1:17">
      <c r="A30" s="103"/>
      <c r="B30" s="108"/>
      <c r="C30" s="111"/>
      <c r="D30" s="103"/>
      <c r="E30" s="743" t="s">
        <v>1000</v>
      </c>
      <c r="F30" s="103"/>
      <c r="G30" s="103"/>
      <c r="H30" s="103"/>
      <c r="I30" s="110"/>
      <c r="J30" s="101"/>
      <c r="K30" s="101"/>
      <c r="L30" s="101"/>
      <c r="M30" s="101"/>
      <c r="N30" s="101"/>
      <c r="O30" s="101"/>
      <c r="P30" s="101"/>
      <c r="Q30" s="101"/>
    </row>
    <row r="31" spans="1:17">
      <c r="A31" s="103"/>
      <c r="B31" s="108"/>
      <c r="C31" s="112"/>
      <c r="D31" s="103"/>
      <c r="E31" s="743" t="s">
        <v>1001</v>
      </c>
      <c r="F31" s="103"/>
      <c r="G31" s="103"/>
      <c r="H31" s="103"/>
      <c r="I31" s="110"/>
      <c r="J31" s="101"/>
      <c r="K31" s="101"/>
      <c r="L31" s="101"/>
      <c r="M31" s="101"/>
      <c r="N31" s="101"/>
      <c r="O31" s="101"/>
      <c r="P31" s="101"/>
      <c r="Q31" s="101"/>
    </row>
    <row r="32" spans="1:17">
      <c r="A32" s="103"/>
      <c r="B32" s="113"/>
      <c r="C32" s="114"/>
      <c r="D32" s="114"/>
      <c r="E32" s="114"/>
      <c r="F32" s="114"/>
      <c r="G32" s="114"/>
      <c r="H32" s="114"/>
      <c r="I32" s="115"/>
      <c r="J32" s="101"/>
      <c r="K32" s="101"/>
      <c r="L32" s="101"/>
      <c r="M32" s="101"/>
      <c r="N32" s="101"/>
      <c r="O32" s="101"/>
      <c r="P32" s="101"/>
      <c r="Q32" s="101"/>
    </row>
    <row r="33" spans="1:17">
      <c r="A33" s="103"/>
      <c r="B33" s="104"/>
      <c r="C33" s="103"/>
      <c r="D33" s="103"/>
      <c r="E33" s="103"/>
      <c r="F33" s="103"/>
      <c r="G33" s="103"/>
      <c r="H33" s="103"/>
      <c r="I33" s="103"/>
      <c r="J33" s="101"/>
      <c r="K33" s="101"/>
      <c r="L33" s="101"/>
      <c r="M33" s="101"/>
      <c r="N33" s="101"/>
      <c r="O33" s="101"/>
      <c r="P33" s="101"/>
      <c r="Q33" s="101"/>
    </row>
    <row r="34" spans="1:17" ht="15.75">
      <c r="A34" s="103"/>
      <c r="B34" s="805" t="s">
        <v>1085</v>
      </c>
      <c r="C34" s="116"/>
      <c r="D34" s="116"/>
      <c r="E34" s="117"/>
      <c r="F34" s="116"/>
      <c r="G34" s="116"/>
      <c r="H34" s="116"/>
      <c r="I34" s="116"/>
      <c r="J34" s="116"/>
      <c r="K34" s="117"/>
      <c r="L34" s="117"/>
      <c r="M34" s="117"/>
      <c r="N34" s="746"/>
      <c r="O34" s="101"/>
      <c r="P34" s="101"/>
      <c r="Q34" s="101"/>
    </row>
    <row r="35" spans="1:17">
      <c r="A35" s="103"/>
      <c r="B35" s="108"/>
      <c r="C35" s="118"/>
      <c r="D35" s="103"/>
      <c r="E35" s="744" t="s">
        <v>1002</v>
      </c>
      <c r="F35" s="103"/>
      <c r="G35" s="103"/>
      <c r="H35" s="103"/>
      <c r="I35" s="103"/>
      <c r="J35" s="103"/>
      <c r="K35" s="745"/>
      <c r="L35" s="745"/>
      <c r="M35" s="745"/>
      <c r="N35" s="747"/>
      <c r="O35" s="101"/>
      <c r="P35" s="101"/>
      <c r="Q35" s="101"/>
    </row>
    <row r="36" spans="1:17" s="503" customFormat="1">
      <c r="A36" s="103"/>
      <c r="B36" s="108"/>
      <c r="C36" s="604"/>
      <c r="D36" s="103"/>
      <c r="E36" s="744" t="s">
        <v>1003</v>
      </c>
      <c r="F36" s="103"/>
      <c r="G36" s="103"/>
      <c r="H36" s="103"/>
      <c r="I36" s="103"/>
      <c r="J36" s="103"/>
      <c r="K36" s="745"/>
      <c r="L36" s="745"/>
      <c r="M36" s="745"/>
      <c r="N36" s="747"/>
      <c r="O36" s="101"/>
      <c r="P36" s="101"/>
      <c r="Q36" s="101"/>
    </row>
    <row r="37" spans="1:17">
      <c r="A37" s="103"/>
      <c r="B37" s="108"/>
      <c r="C37" s="119"/>
      <c r="D37" s="103"/>
      <c r="E37" s="743" t="s">
        <v>1004</v>
      </c>
      <c r="F37" s="103"/>
      <c r="G37" s="103"/>
      <c r="H37" s="103"/>
      <c r="I37" s="103"/>
      <c r="J37" s="103"/>
      <c r="K37" s="745"/>
      <c r="L37" s="745"/>
      <c r="M37" s="745"/>
      <c r="N37" s="747"/>
      <c r="O37" s="101"/>
      <c r="P37" s="101"/>
      <c r="Q37" s="101"/>
    </row>
    <row r="38" spans="1:17">
      <c r="A38" s="103"/>
      <c r="B38" s="108"/>
      <c r="C38" s="112"/>
      <c r="D38" s="103"/>
      <c r="E38" s="743" t="s">
        <v>1005</v>
      </c>
      <c r="F38" s="103"/>
      <c r="G38" s="103"/>
      <c r="H38" s="103"/>
      <c r="I38" s="103"/>
      <c r="J38" s="103"/>
      <c r="K38" s="745"/>
      <c r="L38" s="745"/>
      <c r="M38" s="745"/>
      <c r="N38" s="747"/>
      <c r="O38" s="101"/>
      <c r="P38" s="101"/>
      <c r="Q38" s="101"/>
    </row>
    <row r="39" spans="1:17">
      <c r="A39" s="103"/>
      <c r="B39" s="108"/>
      <c r="C39" s="120"/>
      <c r="D39" s="103"/>
      <c r="E39" s="744" t="s">
        <v>1006</v>
      </c>
      <c r="F39" s="103"/>
      <c r="G39" s="103"/>
      <c r="H39" s="103"/>
      <c r="I39" s="103"/>
      <c r="J39" s="103"/>
      <c r="K39" s="745"/>
      <c r="L39" s="745"/>
      <c r="M39" s="745"/>
      <c r="N39" s="747"/>
      <c r="O39" s="101"/>
      <c r="P39" s="101"/>
      <c r="Q39" s="101"/>
    </row>
    <row r="40" spans="1:17">
      <c r="A40" s="103"/>
      <c r="B40" s="113"/>
      <c r="C40" s="114"/>
      <c r="D40" s="114"/>
      <c r="E40" s="114"/>
      <c r="F40" s="114"/>
      <c r="G40" s="114"/>
      <c r="H40" s="114"/>
      <c r="I40" s="114"/>
      <c r="J40" s="114"/>
      <c r="K40" s="748"/>
      <c r="L40" s="748"/>
      <c r="M40" s="748"/>
      <c r="N40" s="749"/>
      <c r="O40" s="101"/>
      <c r="P40" s="101"/>
      <c r="Q40" s="101"/>
    </row>
    <row r="41" spans="1:17">
      <c r="A41" s="103"/>
      <c r="B41" s="104"/>
      <c r="C41" s="103"/>
      <c r="D41" s="103"/>
      <c r="E41" s="103"/>
      <c r="F41" s="103"/>
      <c r="G41" s="103"/>
      <c r="H41" s="103"/>
      <c r="I41" s="103"/>
      <c r="J41" s="101"/>
      <c r="K41" s="101"/>
      <c r="L41" s="101"/>
      <c r="M41" s="101"/>
      <c r="N41" s="101"/>
      <c r="O41" s="101"/>
      <c r="P41" s="101"/>
      <c r="Q41" s="101"/>
    </row>
  </sheetData>
  <pageMargins left="0.7" right="0.7" top="0.75" bottom="0.75" header="0.3" footer="0.3"/>
  <pageSetup paperSize="9" orientation="portrait" horizontalDpi="0" verticalDpi="0"/>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sheetPr>
    <tabColor theme="7" tint="0.39997558519241921"/>
  </sheetPr>
  <dimension ref="A1:O83"/>
  <sheetViews>
    <sheetView showGridLines="0" zoomScale="85" zoomScaleNormal="85" zoomScalePageLayoutView="85" workbookViewId="0">
      <selection activeCell="B17" sqref="B17"/>
    </sheetView>
  </sheetViews>
  <sheetFormatPr defaultColWidth="8.85546875" defaultRowHeight="12.75"/>
  <cols>
    <col min="2" max="2" width="23.7109375" customWidth="1"/>
    <col min="4" max="4" width="42.140625" customWidth="1"/>
    <col min="6" max="6" width="11" customWidth="1"/>
  </cols>
  <sheetData>
    <row r="1" spans="1:15" ht="26.25">
      <c r="A1" s="48" t="s">
        <v>1088</v>
      </c>
    </row>
    <row r="3" spans="1:15" ht="27" customHeight="1">
      <c r="B3" s="750" t="s">
        <v>1007</v>
      </c>
      <c r="C3" s="810" t="s">
        <v>1008</v>
      </c>
      <c r="D3" s="811"/>
      <c r="E3" s="811"/>
      <c r="F3" s="811"/>
      <c r="G3" s="811"/>
      <c r="H3" s="811"/>
      <c r="I3" s="811"/>
      <c r="J3" s="811"/>
      <c r="K3" s="811"/>
      <c r="L3" s="811"/>
      <c r="M3" s="811"/>
      <c r="N3" s="751"/>
    </row>
    <row r="4" spans="1:15">
      <c r="A4" s="232"/>
      <c r="B4" s="123" t="s">
        <v>1009</v>
      </c>
      <c r="C4" s="271" t="s">
        <v>1086</v>
      </c>
      <c r="D4" s="124"/>
      <c r="E4" s="124"/>
      <c r="F4" s="124"/>
      <c r="G4" s="124"/>
      <c r="H4" s="124"/>
      <c r="I4" s="124"/>
      <c r="J4" s="124"/>
      <c r="K4" s="124"/>
      <c r="L4" s="124"/>
      <c r="M4" s="124"/>
      <c r="N4" s="271"/>
    </row>
    <row r="5" spans="1:15" s="503" customFormat="1">
      <c r="A5" s="232"/>
      <c r="B5" s="674" t="s">
        <v>1009</v>
      </c>
      <c r="C5" s="673" t="s">
        <v>1010</v>
      </c>
      <c r="D5" s="672"/>
      <c r="E5" s="673"/>
      <c r="F5" s="673"/>
      <c r="G5" s="673"/>
      <c r="H5" s="673"/>
      <c r="I5" s="673"/>
      <c r="J5" s="673"/>
      <c r="K5" s="673"/>
      <c r="L5" s="673"/>
      <c r="M5" s="673"/>
      <c r="N5" s="673"/>
      <c r="O5" s="675"/>
    </row>
    <row r="6" spans="1:15" ht="27" customHeight="1">
      <c r="B6" s="752" t="s">
        <v>1011</v>
      </c>
      <c r="C6" s="812" t="s">
        <v>1012</v>
      </c>
      <c r="D6" s="812"/>
      <c r="E6" s="812"/>
      <c r="F6" s="812"/>
      <c r="G6" s="812"/>
      <c r="H6" s="812"/>
      <c r="I6" s="812"/>
      <c r="J6" s="812"/>
      <c r="K6" s="812"/>
      <c r="L6" s="812"/>
      <c r="M6" s="812"/>
      <c r="N6" s="753"/>
    </row>
    <row r="7" spans="1:15">
      <c r="B7" s="127" t="s">
        <v>1013</v>
      </c>
      <c r="C7" s="356" t="s">
        <v>1014</v>
      </c>
      <c r="D7" s="128"/>
      <c r="E7" s="128"/>
      <c r="F7" s="128"/>
      <c r="G7" s="128"/>
      <c r="H7" s="128"/>
      <c r="I7" s="128"/>
      <c r="J7" s="128"/>
      <c r="K7" s="128"/>
      <c r="L7" s="128"/>
      <c r="M7" s="128"/>
      <c r="N7" s="356"/>
    </row>
    <row r="8" spans="1:15">
      <c r="B8" s="129" t="s">
        <v>1015</v>
      </c>
      <c r="C8" s="357" t="s">
        <v>1016</v>
      </c>
      <c r="D8" s="130"/>
      <c r="E8" s="130"/>
      <c r="F8" s="130"/>
      <c r="G8" s="130"/>
      <c r="H8" s="130"/>
      <c r="I8" s="130"/>
      <c r="J8" s="130"/>
      <c r="K8" s="130"/>
      <c r="L8" s="130"/>
      <c r="M8" s="130"/>
      <c r="N8" s="357"/>
    </row>
    <row r="10" spans="1:15" ht="15.75">
      <c r="A10" s="158" t="s">
        <v>269</v>
      </c>
      <c r="B10" s="158" t="s">
        <v>270</v>
      </c>
    </row>
    <row r="11" spans="1:15">
      <c r="C11" s="807" t="s">
        <v>271</v>
      </c>
      <c r="D11" s="808"/>
      <c r="E11" s="809"/>
      <c r="F11" s="241">
        <v>1</v>
      </c>
      <c r="G11" s="241">
        <v>2</v>
      </c>
      <c r="H11" s="241">
        <v>3</v>
      </c>
      <c r="I11" s="36">
        <v>4</v>
      </c>
    </row>
    <row r="12" spans="1:15">
      <c r="C12" s="609" t="s">
        <v>272</v>
      </c>
      <c r="D12" s="159" t="s">
        <v>273</v>
      </c>
      <c r="E12" s="159" t="s">
        <v>14</v>
      </c>
      <c r="F12" s="241" t="s">
        <v>764</v>
      </c>
      <c r="G12" s="241" t="s">
        <v>763</v>
      </c>
      <c r="H12" s="241" t="s">
        <v>950</v>
      </c>
      <c r="I12" s="36" t="s">
        <v>274</v>
      </c>
    </row>
    <row r="13" spans="1:15">
      <c r="C13" s="605" t="s">
        <v>275</v>
      </c>
      <c r="D13" s="544" t="s">
        <v>277</v>
      </c>
      <c r="E13" s="147" t="s">
        <v>10</v>
      </c>
      <c r="F13" s="160"/>
      <c r="G13" s="160"/>
      <c r="H13" s="160"/>
      <c r="I13" s="649">
        <v>0.25</v>
      </c>
      <c r="J13" s="503"/>
      <c r="K13" s="737"/>
    </row>
    <row r="14" spans="1:15">
      <c r="C14" s="606"/>
      <c r="D14" s="544" t="s">
        <v>276</v>
      </c>
      <c r="E14" s="147" t="s">
        <v>10</v>
      </c>
      <c r="F14" s="160"/>
      <c r="G14" s="160"/>
      <c r="H14" s="160"/>
      <c r="I14" s="649">
        <v>0.25</v>
      </c>
      <c r="J14" s="503"/>
    </row>
    <row r="15" spans="1:15">
      <c r="C15" s="606"/>
      <c r="D15" s="544" t="s">
        <v>767</v>
      </c>
      <c r="E15" s="147" t="s">
        <v>10</v>
      </c>
      <c r="F15" s="160"/>
      <c r="G15" s="160"/>
      <c r="H15" s="160"/>
      <c r="I15" s="649">
        <v>0.25</v>
      </c>
      <c r="J15" s="503"/>
    </row>
    <row r="16" spans="1:15">
      <c r="C16" s="606"/>
      <c r="D16" s="544" t="s">
        <v>768</v>
      </c>
      <c r="E16" s="147" t="s">
        <v>10</v>
      </c>
      <c r="F16" s="160"/>
      <c r="G16" s="160"/>
      <c r="H16" s="160"/>
      <c r="I16" s="649">
        <v>0.25</v>
      </c>
      <c r="J16" s="503"/>
    </row>
    <row r="17" spans="2:12">
      <c r="C17" s="606"/>
      <c r="D17" s="544" t="s">
        <v>769</v>
      </c>
      <c r="E17" s="147" t="s">
        <v>10</v>
      </c>
      <c r="F17" s="160"/>
      <c r="G17" s="160"/>
      <c r="H17" s="160"/>
      <c r="I17" s="649">
        <v>0.25</v>
      </c>
      <c r="J17" s="503"/>
    </row>
    <row r="18" spans="2:12">
      <c r="C18" s="325"/>
      <c r="D18" s="544" t="s">
        <v>770</v>
      </c>
      <c r="E18" s="147" t="s">
        <v>10</v>
      </c>
      <c r="F18" s="160"/>
      <c r="G18" s="160"/>
      <c r="H18" s="160"/>
      <c r="I18" s="649">
        <v>0.25</v>
      </c>
      <c r="J18" s="503"/>
    </row>
    <row r="19" spans="2:12" s="503" customFormat="1">
      <c r="C19" s="607"/>
      <c r="D19" s="544" t="s">
        <v>771</v>
      </c>
      <c r="E19" s="147" t="s">
        <v>10</v>
      </c>
      <c r="F19" s="160"/>
      <c r="G19" s="160"/>
      <c r="H19" s="160"/>
      <c r="I19" s="649">
        <v>0.25</v>
      </c>
    </row>
    <row r="20" spans="2:12" s="223" customFormat="1">
      <c r="C20" s="326" t="s">
        <v>328</v>
      </c>
      <c r="D20" s="256" t="s">
        <v>351</v>
      </c>
      <c r="E20" s="273" t="s">
        <v>10</v>
      </c>
      <c r="F20" s="546">
        <v>8.3000000000000004E-2</v>
      </c>
      <c r="G20" s="546">
        <f>F20</f>
        <v>8.3000000000000004E-2</v>
      </c>
      <c r="H20" s="546">
        <f t="shared" ref="H20:I20" si="0">G20</f>
        <v>8.3000000000000004E-2</v>
      </c>
      <c r="I20" s="546">
        <f t="shared" si="0"/>
        <v>8.3000000000000004E-2</v>
      </c>
      <c r="J20" s="503"/>
      <c r="K20" s="285"/>
    </row>
    <row r="21" spans="2:12" s="223" customFormat="1">
      <c r="C21" s="325"/>
      <c r="D21" s="256" t="s">
        <v>352</v>
      </c>
      <c r="E21" s="273" t="s">
        <v>361</v>
      </c>
      <c r="F21" s="531">
        <v>10</v>
      </c>
      <c r="G21" s="531">
        <v>10</v>
      </c>
      <c r="H21" s="531">
        <v>10</v>
      </c>
      <c r="I21" s="531">
        <v>10</v>
      </c>
      <c r="J21" s="503"/>
    </row>
    <row r="22" spans="2:12" s="223" customFormat="1">
      <c r="C22" s="325"/>
      <c r="D22" s="256" t="s">
        <v>353</v>
      </c>
      <c r="E22" s="273" t="s">
        <v>10</v>
      </c>
      <c r="F22" s="534">
        <v>0.05</v>
      </c>
      <c r="G22" s="534">
        <f>F22</f>
        <v>0.05</v>
      </c>
      <c r="H22" s="534">
        <f t="shared" ref="H22:H24" si="1">G22</f>
        <v>0.05</v>
      </c>
      <c r="I22" s="534">
        <f t="shared" ref="I22:I24" si="2">H22</f>
        <v>0.05</v>
      </c>
      <c r="J22" s="503"/>
    </row>
    <row r="23" spans="2:12" s="223" customFormat="1">
      <c r="C23" s="325"/>
      <c r="D23" s="256" t="s">
        <v>354</v>
      </c>
      <c r="E23" s="273" t="s">
        <v>362</v>
      </c>
      <c r="F23" s="533">
        <v>0.01</v>
      </c>
      <c r="G23" s="533">
        <v>0.01</v>
      </c>
      <c r="H23" s="533">
        <v>0.01</v>
      </c>
      <c r="I23" s="534">
        <v>0.01</v>
      </c>
      <c r="J23" s="503"/>
    </row>
    <row r="24" spans="2:12" s="223" customFormat="1">
      <c r="C24" s="325"/>
      <c r="D24" s="256" t="s">
        <v>355</v>
      </c>
      <c r="E24" s="273" t="s">
        <v>362</v>
      </c>
      <c r="F24" s="533">
        <v>-0.02</v>
      </c>
      <c r="G24" s="533">
        <f>F24</f>
        <v>-0.02</v>
      </c>
      <c r="H24" s="533">
        <f t="shared" si="1"/>
        <v>-0.02</v>
      </c>
      <c r="I24" s="534">
        <f t="shared" si="2"/>
        <v>-0.02</v>
      </c>
      <c r="J24" s="503"/>
    </row>
    <row r="25" spans="2:12" s="223" customFormat="1">
      <c r="C25" s="325"/>
      <c r="D25" s="256" t="s">
        <v>356</v>
      </c>
      <c r="E25" s="273" t="s">
        <v>362</v>
      </c>
      <c r="F25" s="533">
        <f>F26</f>
        <v>2.3E-2</v>
      </c>
      <c r="G25" s="533">
        <f t="shared" ref="G25:I25" si="3">G26</f>
        <v>2.3E-2</v>
      </c>
      <c r="H25" s="533">
        <f t="shared" si="3"/>
        <v>2.3E-2</v>
      </c>
      <c r="I25" s="534">
        <f t="shared" si="3"/>
        <v>2.3E-2</v>
      </c>
      <c r="J25" s="503"/>
    </row>
    <row r="26" spans="2:12" s="223" customFormat="1">
      <c r="C26" s="325"/>
      <c r="D26" s="256" t="s">
        <v>357</v>
      </c>
      <c r="E26" s="273" t="s">
        <v>362</v>
      </c>
      <c r="F26" s="533">
        <v>2.3E-2</v>
      </c>
      <c r="G26" s="533">
        <f t="shared" ref="G26:I27" si="4">F26</f>
        <v>2.3E-2</v>
      </c>
      <c r="H26" s="533">
        <f t="shared" si="4"/>
        <v>2.3E-2</v>
      </c>
      <c r="I26" s="534">
        <f t="shared" si="4"/>
        <v>2.3E-2</v>
      </c>
      <c r="J26" s="503"/>
    </row>
    <row r="27" spans="2:12" s="223" customFormat="1">
      <c r="C27" s="325"/>
      <c r="D27" s="256" t="s">
        <v>358</v>
      </c>
      <c r="E27" s="273" t="s">
        <v>362</v>
      </c>
      <c r="F27" s="533">
        <v>2.3E-2</v>
      </c>
      <c r="G27" s="533">
        <f t="shared" si="4"/>
        <v>2.3E-2</v>
      </c>
      <c r="H27" s="533">
        <f t="shared" si="4"/>
        <v>2.3E-2</v>
      </c>
      <c r="I27" s="534">
        <f t="shared" si="4"/>
        <v>2.3E-2</v>
      </c>
      <c r="J27" s="503"/>
    </row>
    <row r="28" spans="2:12" s="223" customFormat="1">
      <c r="C28" s="325"/>
      <c r="D28" s="256" t="s">
        <v>359</v>
      </c>
      <c r="E28" s="273" t="s">
        <v>10</v>
      </c>
      <c r="F28" s="533">
        <v>0.12</v>
      </c>
      <c r="G28" s="533">
        <v>0.12</v>
      </c>
      <c r="H28" s="533">
        <v>0.12</v>
      </c>
      <c r="I28" s="534">
        <v>0.12</v>
      </c>
      <c r="J28" s="503"/>
      <c r="L28" s="285"/>
    </row>
    <row r="29" spans="2:12" s="223" customFormat="1">
      <c r="C29" s="325"/>
      <c r="D29" s="256" t="s">
        <v>360</v>
      </c>
      <c r="E29" s="273" t="s">
        <v>10</v>
      </c>
      <c r="F29" s="533">
        <f>F27</f>
        <v>2.3E-2</v>
      </c>
      <c r="G29" s="533">
        <f t="shared" ref="G29:I29" si="5">G27</f>
        <v>2.3E-2</v>
      </c>
      <c r="H29" s="533">
        <f t="shared" si="5"/>
        <v>2.3E-2</v>
      </c>
      <c r="I29" s="534">
        <f t="shared" si="5"/>
        <v>2.3E-2</v>
      </c>
      <c r="J29" s="503"/>
    </row>
    <row r="30" spans="2:12">
      <c r="B30" s="223"/>
      <c r="C30" s="222" t="s">
        <v>318</v>
      </c>
      <c r="D30" s="256" t="s">
        <v>324</v>
      </c>
      <c r="E30" s="273" t="s">
        <v>10</v>
      </c>
      <c r="F30" s="533">
        <f t="shared" ref="F30:G30" si="6">G30</f>
        <v>0.1</v>
      </c>
      <c r="G30" s="533">
        <f t="shared" si="6"/>
        <v>0.1</v>
      </c>
      <c r="H30" s="533">
        <f>I30</f>
        <v>0.1</v>
      </c>
      <c r="I30" s="534">
        <v>0.1</v>
      </c>
      <c r="J30" s="503"/>
      <c r="L30" s="285"/>
    </row>
    <row r="31" spans="2:12" s="223" customFormat="1">
      <c r="C31" s="221"/>
      <c r="D31" s="256" t="s">
        <v>319</v>
      </c>
      <c r="E31" s="273" t="s">
        <v>10</v>
      </c>
      <c r="F31" s="533">
        <f t="shared" ref="F31:H31" si="7">G31</f>
        <v>7.2499999999999995E-2</v>
      </c>
      <c r="G31" s="533">
        <f t="shared" si="7"/>
        <v>7.2499999999999995E-2</v>
      </c>
      <c r="H31" s="533">
        <f t="shared" si="7"/>
        <v>7.2499999999999995E-2</v>
      </c>
      <c r="I31" s="534">
        <v>7.2499999999999995E-2</v>
      </c>
      <c r="J31" s="503"/>
      <c r="L31" s="285"/>
    </row>
    <row r="32" spans="2:12" s="223" customFormat="1">
      <c r="C32" s="221"/>
      <c r="D32" s="256" t="s">
        <v>320</v>
      </c>
      <c r="E32" s="273" t="s">
        <v>10</v>
      </c>
      <c r="F32" s="533">
        <f t="shared" ref="F32:H32" si="8">G32</f>
        <v>0.09</v>
      </c>
      <c r="G32" s="533">
        <f t="shared" si="8"/>
        <v>0.09</v>
      </c>
      <c r="H32" s="533">
        <f t="shared" si="8"/>
        <v>0.09</v>
      </c>
      <c r="I32" s="534">
        <v>0.09</v>
      </c>
      <c r="J32" s="503"/>
      <c r="L32" s="285"/>
    </row>
    <row r="33" spans="3:12" s="223" customFormat="1">
      <c r="C33" s="221"/>
      <c r="D33" s="256" t="s">
        <v>322</v>
      </c>
      <c r="E33" s="273" t="s">
        <v>10</v>
      </c>
      <c r="F33" s="533">
        <f t="shared" ref="F33:H33" si="9">G33</f>
        <v>6.8000000000000005E-2</v>
      </c>
      <c r="G33" s="533">
        <f t="shared" si="9"/>
        <v>6.8000000000000005E-2</v>
      </c>
      <c r="H33" s="533">
        <f t="shared" si="9"/>
        <v>6.8000000000000005E-2</v>
      </c>
      <c r="I33" s="534">
        <v>6.8000000000000005E-2</v>
      </c>
      <c r="J33" s="503"/>
      <c r="L33" s="285"/>
    </row>
    <row r="34" spans="3:12" s="223" customFormat="1">
      <c r="C34" s="221"/>
      <c r="D34" s="256" t="s">
        <v>323</v>
      </c>
      <c r="E34" s="273" t="s">
        <v>10</v>
      </c>
      <c r="F34" s="533">
        <f t="shared" ref="F34:H34" si="10">G34</f>
        <v>6.8000000000000005E-2</v>
      </c>
      <c r="G34" s="533">
        <f t="shared" si="10"/>
        <v>6.8000000000000005E-2</v>
      </c>
      <c r="H34" s="533">
        <f t="shared" si="10"/>
        <v>6.8000000000000005E-2</v>
      </c>
      <c r="I34" s="534">
        <v>6.8000000000000005E-2</v>
      </c>
      <c r="J34" s="503"/>
      <c r="L34" s="285"/>
    </row>
    <row r="35" spans="3:12" s="223" customFormat="1">
      <c r="C35" s="221"/>
      <c r="D35" s="256" t="s">
        <v>20</v>
      </c>
      <c r="E35" s="273" t="s">
        <v>300</v>
      </c>
      <c r="F35" s="671">
        <f t="shared" ref="F35:H35" si="11">G35</f>
        <v>250</v>
      </c>
      <c r="G35" s="671">
        <f t="shared" si="11"/>
        <v>250</v>
      </c>
      <c r="H35" s="671">
        <f t="shared" si="11"/>
        <v>250</v>
      </c>
      <c r="I35" s="535">
        <v>250</v>
      </c>
      <c r="J35" s="503"/>
      <c r="L35" s="285"/>
    </row>
    <row r="36" spans="3:12" s="503" customFormat="1">
      <c r="C36" s="221"/>
      <c r="D36" s="544" t="s">
        <v>321</v>
      </c>
      <c r="E36" s="273" t="s">
        <v>10</v>
      </c>
      <c r="F36" s="534">
        <f t="shared" ref="F36:H36" si="12">G36</f>
        <v>0.02</v>
      </c>
      <c r="G36" s="534">
        <f t="shared" si="12"/>
        <v>0.02</v>
      </c>
      <c r="H36" s="534">
        <f t="shared" si="12"/>
        <v>0.02</v>
      </c>
      <c r="I36" s="534">
        <v>0.02</v>
      </c>
      <c r="L36" s="285"/>
    </row>
    <row r="37" spans="3:12" s="503" customFormat="1">
      <c r="C37" s="221"/>
      <c r="D37" s="544" t="s">
        <v>700</v>
      </c>
      <c r="E37" s="273" t="s">
        <v>10</v>
      </c>
      <c r="F37" s="536">
        <v>1</v>
      </c>
      <c r="G37" s="536">
        <v>1</v>
      </c>
      <c r="H37" s="536">
        <v>1</v>
      </c>
      <c r="I37" s="536">
        <v>1</v>
      </c>
      <c r="L37" s="285"/>
    </row>
    <row r="38" spans="3:12" s="503" customFormat="1">
      <c r="C38" s="221"/>
      <c r="D38" s="544" t="s">
        <v>701</v>
      </c>
      <c r="E38" s="273" t="s">
        <v>10</v>
      </c>
      <c r="F38" s="536">
        <v>1</v>
      </c>
      <c r="G38" s="536">
        <v>1</v>
      </c>
      <c r="H38" s="536">
        <v>1</v>
      </c>
      <c r="I38" s="536">
        <v>1</v>
      </c>
      <c r="L38" s="285"/>
    </row>
    <row r="39" spans="3:12" s="503" customFormat="1">
      <c r="C39" s="221"/>
      <c r="D39" s="544" t="s">
        <v>702</v>
      </c>
      <c r="E39" s="273" t="s">
        <v>10</v>
      </c>
      <c r="F39" s="536">
        <v>0.8</v>
      </c>
      <c r="G39" s="536">
        <v>0.8</v>
      </c>
      <c r="H39" s="536">
        <v>0.8</v>
      </c>
      <c r="I39" s="536">
        <v>0.8</v>
      </c>
      <c r="L39" s="285"/>
    </row>
    <row r="40" spans="3:12" s="503" customFormat="1">
      <c r="C40" s="221"/>
      <c r="D40" s="544" t="s">
        <v>703</v>
      </c>
      <c r="E40" s="273" t="s">
        <v>10</v>
      </c>
      <c r="F40" s="536">
        <v>1</v>
      </c>
      <c r="G40" s="536">
        <v>1</v>
      </c>
      <c r="H40" s="536">
        <v>1</v>
      </c>
      <c r="I40" s="536">
        <v>1</v>
      </c>
      <c r="L40" s="285"/>
    </row>
    <row r="41" spans="3:12" s="503" customFormat="1">
      <c r="C41" s="221"/>
      <c r="D41" s="544" t="s">
        <v>704</v>
      </c>
      <c r="E41" s="273" t="s">
        <v>10</v>
      </c>
      <c r="F41" s="536">
        <v>1</v>
      </c>
      <c r="G41" s="536">
        <v>1</v>
      </c>
      <c r="H41" s="536">
        <v>1</v>
      </c>
      <c r="I41" s="536">
        <v>1</v>
      </c>
      <c r="L41" s="285"/>
    </row>
    <row r="42" spans="3:12" s="503" customFormat="1">
      <c r="C42" s="221"/>
      <c r="D42" s="544" t="s">
        <v>866</v>
      </c>
      <c r="E42" s="273" t="s">
        <v>10</v>
      </c>
      <c r="F42" s="536">
        <v>0.8</v>
      </c>
      <c r="G42" s="536">
        <v>0.8</v>
      </c>
      <c r="H42" s="536">
        <v>0.8</v>
      </c>
      <c r="I42" s="536">
        <v>0.8</v>
      </c>
      <c r="L42" s="285"/>
    </row>
    <row r="43" spans="3:12" s="503" customFormat="1">
      <c r="C43" s="221"/>
      <c r="D43" s="544" t="s">
        <v>863</v>
      </c>
      <c r="E43" s="273" t="s">
        <v>10</v>
      </c>
      <c r="F43" s="536">
        <v>1</v>
      </c>
      <c r="G43" s="536">
        <v>1</v>
      </c>
      <c r="H43" s="536">
        <v>1</v>
      </c>
      <c r="I43" s="536">
        <v>1</v>
      </c>
      <c r="L43" s="285"/>
    </row>
    <row r="44" spans="3:12" s="503" customFormat="1">
      <c r="C44" s="221"/>
      <c r="D44" s="544" t="s">
        <v>864</v>
      </c>
      <c r="E44" s="273" t="s">
        <v>10</v>
      </c>
      <c r="F44" s="536">
        <v>1</v>
      </c>
      <c r="G44" s="536">
        <v>1</v>
      </c>
      <c r="H44" s="536">
        <v>1</v>
      </c>
      <c r="I44" s="536">
        <v>1</v>
      </c>
      <c r="L44" s="285"/>
    </row>
    <row r="45" spans="3:12" s="503" customFormat="1">
      <c r="C45" s="221"/>
      <c r="D45" s="544" t="s">
        <v>865</v>
      </c>
      <c r="E45" s="273" t="s">
        <v>10</v>
      </c>
      <c r="F45" s="536">
        <v>0.8</v>
      </c>
      <c r="G45" s="536">
        <v>0.8</v>
      </c>
      <c r="H45" s="536">
        <v>0.8</v>
      </c>
      <c r="I45" s="536">
        <v>0.8</v>
      </c>
      <c r="L45" s="285"/>
    </row>
    <row r="46" spans="3:12" s="503" customFormat="1">
      <c r="C46" s="220"/>
      <c r="D46" s="544" t="s">
        <v>918</v>
      </c>
      <c r="E46" s="273" t="s">
        <v>10</v>
      </c>
      <c r="F46" s="536">
        <v>0.3</v>
      </c>
      <c r="G46" s="536">
        <v>0.3</v>
      </c>
      <c r="H46" s="536">
        <v>0.3</v>
      </c>
      <c r="I46" s="536">
        <v>0.3</v>
      </c>
      <c r="L46" s="285"/>
    </row>
    <row r="47" spans="3:12" s="223" customFormat="1">
      <c r="C47" s="503"/>
    </row>
    <row r="48" spans="3:12" s="223" customFormat="1">
      <c r="C48" s="449"/>
      <c r="D48" s="447"/>
      <c r="E48" s="448"/>
      <c r="F48" s="448"/>
      <c r="G48" s="448"/>
      <c r="H48" s="448"/>
      <c r="I48" s="448"/>
    </row>
    <row r="49" spans="1:9" s="223" customFormat="1">
      <c r="C49" s="449"/>
      <c r="D49" s="447"/>
      <c r="E49" s="448"/>
      <c r="F49" s="448"/>
      <c r="G49" s="448"/>
      <c r="H49" s="448"/>
      <c r="I49" s="448"/>
    </row>
    <row r="50" spans="1:9" ht="15.75">
      <c r="A50" s="275" t="s">
        <v>325</v>
      </c>
      <c r="B50" s="275" t="s">
        <v>326</v>
      </c>
      <c r="C50" s="272"/>
      <c r="D50" s="265"/>
      <c r="E50" s="265"/>
      <c r="F50" s="265"/>
    </row>
    <row r="51" spans="1:9" s="223" customFormat="1"/>
    <row r="52" spans="1:9">
      <c r="D52" s="247" t="s">
        <v>951</v>
      </c>
    </row>
    <row r="53" spans="1:9">
      <c r="A53" s="247" t="s">
        <v>329</v>
      </c>
      <c r="D53" s="161">
        <v>4</v>
      </c>
    </row>
    <row r="54" spans="1:9" s="223" customFormat="1">
      <c r="A54" s="247"/>
    </row>
    <row r="56" spans="1:9" ht="38.25">
      <c r="A56" s="265"/>
      <c r="B56" s="265"/>
      <c r="C56" s="276" t="s">
        <v>272</v>
      </c>
      <c r="D56" s="276" t="s">
        <v>273</v>
      </c>
      <c r="E56" s="276" t="s">
        <v>14</v>
      </c>
      <c r="F56" s="241" t="s">
        <v>327</v>
      </c>
    </row>
    <row r="57" spans="1:9">
      <c r="A57" s="265"/>
      <c r="B57" s="265"/>
      <c r="C57" s="222" t="s">
        <v>328</v>
      </c>
      <c r="D57" s="256" t="str">
        <f t="shared" ref="D57:E69" si="13">D20</f>
        <v>Pre-tax WACC</v>
      </c>
      <c r="E57" s="273" t="str">
        <f t="shared" si="13"/>
        <v>%</v>
      </c>
      <c r="F57" s="624">
        <f>IF(D$53=1,F20,IF(D$53=2,G20,IF(D$53=3,H20,IF(D$53=4,I20,))))*IF('D. Graphs'!$B$88=2,(1+'D. Graphs'!$C$84),1)</f>
        <v>8.3000000000000004E-2</v>
      </c>
    </row>
    <row r="58" spans="1:9">
      <c r="A58" s="265"/>
      <c r="B58" s="265"/>
      <c r="C58" s="221"/>
      <c r="D58" s="256" t="str">
        <f t="shared" si="13"/>
        <v>Economic asset life - transmission</v>
      </c>
      <c r="E58" s="273" t="str">
        <f t="shared" si="13"/>
        <v>years</v>
      </c>
      <c r="F58" s="386">
        <f t="shared" ref="F58:F64" si="14">IF(D$53=1,F21,IF(D$53=2,G21,IF(D$53=3,H21,IF(D$53=4,I21,))))</f>
        <v>10</v>
      </c>
    </row>
    <row r="59" spans="1:9">
      <c r="A59" s="265"/>
      <c r="B59" s="265"/>
      <c r="C59" s="221"/>
      <c r="D59" s="256" t="str">
        <f t="shared" si="13"/>
        <v>Scrap value at end of asset life</v>
      </c>
      <c r="E59" s="273" t="str">
        <f t="shared" si="13"/>
        <v>%</v>
      </c>
      <c r="F59" s="385">
        <f>IF(D$53=1,F22,IF(D$53=2,G22,IF(D$53=3,H22,IF(D$53=4,I22,))))*IF('D. Graphs'!$B$88=6,(1+'D. Graphs'!$C$84),1)</f>
        <v>0.05</v>
      </c>
    </row>
    <row r="60" spans="1:9">
      <c r="A60" s="265"/>
      <c r="B60" s="265"/>
      <c r="C60" s="221"/>
      <c r="D60" s="256" t="str">
        <f t="shared" si="13"/>
        <v>Annual asset price trend - h/w related</v>
      </c>
      <c r="E60" s="273" t="str">
        <f t="shared" si="13"/>
        <v>% pa</v>
      </c>
      <c r="F60" s="385">
        <f>IF(D$53=1,F23,IF(D$53=2,G23,IF(D$53=3,H23,IF(D$53=4,I23,))))*IF('D. Graphs'!$B$88=3,(1+'D. Graphs'!$C$84),1)</f>
        <v>0.01</v>
      </c>
    </row>
    <row r="61" spans="1:9">
      <c r="A61" s="265"/>
      <c r="B61" s="265"/>
      <c r="C61" s="221"/>
      <c r="D61" s="256" t="str">
        <f t="shared" si="13"/>
        <v>Annual asset price trend - s/w related</v>
      </c>
      <c r="E61" s="273" t="str">
        <f t="shared" si="13"/>
        <v>% pa</v>
      </c>
      <c r="F61" s="385">
        <f>IF(D$53=1,F24,IF(D$53=2,G24,IF(D$53=3,H24,IF(D$53=4,I24,))))*IF('D. Graphs'!$B$88=3,(1+'D. Graphs'!$C$84),1)</f>
        <v>-0.02</v>
      </c>
    </row>
    <row r="62" spans="1:9">
      <c r="A62" s="265"/>
      <c r="B62" s="265"/>
      <c r="C62" s="221"/>
      <c r="D62" s="256" t="str">
        <f t="shared" si="13"/>
        <v xml:space="preserve">Annual asset price trend - transmission </v>
      </c>
      <c r="E62" s="273" t="str">
        <f t="shared" si="13"/>
        <v>% pa</v>
      </c>
      <c r="F62" s="385">
        <f>IF(D$53=1,F25,IF(D$53=2,G25,IF(D$53=3,H25,IF(D$53=4,I25,))))*IF('D. Graphs'!$B$88=3,(1+'D. Graphs'!$C$84),1)</f>
        <v>2.3E-2</v>
      </c>
    </row>
    <row r="63" spans="1:9">
      <c r="A63" s="265"/>
      <c r="B63" s="265"/>
      <c r="C63" s="221"/>
      <c r="D63" s="256" t="str">
        <f t="shared" si="13"/>
        <v>Annual installation cost trend</v>
      </c>
      <c r="E63" s="273" t="str">
        <f t="shared" si="13"/>
        <v>% pa</v>
      </c>
      <c r="F63" s="385">
        <f t="shared" si="14"/>
        <v>2.3E-2</v>
      </c>
    </row>
    <row r="64" spans="1:9">
      <c r="A64" s="265"/>
      <c r="B64" s="265"/>
      <c r="C64" s="221"/>
      <c r="D64" s="256" t="str">
        <f t="shared" si="13"/>
        <v>Annual opex cost trend</v>
      </c>
      <c r="E64" s="273" t="str">
        <f t="shared" si="13"/>
        <v>% pa</v>
      </c>
      <c r="F64" s="385">
        <f t="shared" si="14"/>
        <v>2.3E-2</v>
      </c>
    </row>
    <row r="65" spans="1:6">
      <c r="A65" s="265"/>
      <c r="B65" s="265"/>
      <c r="C65" s="221"/>
      <c r="D65" s="256" t="str">
        <f t="shared" si="13"/>
        <v>Capitalised installation costs - transmission</v>
      </c>
      <c r="E65" s="273" t="str">
        <f t="shared" si="13"/>
        <v>%</v>
      </c>
      <c r="F65" s="385">
        <f>IF(D$53=1,F28,IF(D$53=2,G28,IF(D$53=3,H28,IF(D$53=4,I28,))))*IF('D. Graphs'!$B$88=4,(1+'D. Graphs'!$C$84),1)</f>
        <v>0.12</v>
      </c>
    </row>
    <row r="66" spans="1:6">
      <c r="A66" s="265"/>
      <c r="B66" s="265"/>
      <c r="C66" s="221"/>
      <c r="D66" s="256" t="str">
        <f t="shared" si="13"/>
        <v>Operating and maintenance costs - transmission</v>
      </c>
      <c r="E66" s="273" t="str">
        <f t="shared" si="13"/>
        <v>%</v>
      </c>
      <c r="F66" s="385">
        <f>IF(D$53=1,F29,IF(D$53=2,G29,IF(D$53=3,H29,IF(D$53=4,I29,))))*IF('D. Graphs'!$B$88=5,(1+'D. Graphs'!$C$84),1)</f>
        <v>2.3E-2</v>
      </c>
    </row>
    <row r="67" spans="1:6">
      <c r="A67" s="265"/>
      <c r="B67" s="265"/>
      <c r="C67" s="222" t="s">
        <v>318</v>
      </c>
      <c r="D67" s="544" t="str">
        <f t="shared" si="13"/>
        <v>Busy day traffic in the busy hour - Voice</v>
      </c>
      <c r="E67" s="273" t="str">
        <f t="shared" si="13"/>
        <v>%</v>
      </c>
      <c r="F67" s="385">
        <f>IF(D$53=1,F30,IF(D$53=2,G30,IF(D$53=3,H30,IF(D$53=4,I30,))))*IF('D. Graphs'!$B$88=8,(1+'D. Graphs'!$C$84),1)</f>
        <v>0.1</v>
      </c>
    </row>
    <row r="68" spans="1:6">
      <c r="A68" s="265"/>
      <c r="B68" s="265"/>
      <c r="C68" s="221"/>
      <c r="D68" s="544" t="str">
        <f t="shared" si="13"/>
        <v>Busy day traffic in the busy hour - SMS</v>
      </c>
      <c r="E68" s="273" t="str">
        <f t="shared" si="13"/>
        <v>%</v>
      </c>
      <c r="F68" s="385">
        <f>IF(D$53=1,F31,IF(D$53=2,G31,IF(D$53=3,H31,IF(D$53=4,I31,))))*IF('D. Graphs'!$B$88=9,(1+'D. Graphs'!$C$84),1)</f>
        <v>7.2499999999999995E-2</v>
      </c>
    </row>
    <row r="69" spans="1:6">
      <c r="A69" s="265"/>
      <c r="B69" s="265"/>
      <c r="C69" s="221"/>
      <c r="D69" s="544" t="str">
        <f t="shared" si="13"/>
        <v>Busy day traffic in the busy hour - MMS</v>
      </c>
      <c r="E69" s="273" t="str">
        <f t="shared" si="13"/>
        <v>%</v>
      </c>
      <c r="F69" s="385">
        <f>IF(D$53=1,F32,IF(D$53=2,G32,IF(D$53=3,H32,IF(D$53=4,I32,))))*IF('D. Graphs'!$B$88=10,(1+'D. Graphs'!$C$84),1)</f>
        <v>0.09</v>
      </c>
    </row>
    <row r="70" spans="1:6">
      <c r="A70" s="265"/>
      <c r="B70" s="265"/>
      <c r="C70" s="221"/>
      <c r="D70" s="544" t="str">
        <f t="shared" ref="D70:E78" si="15">D34</f>
        <v>Busy day traffic in the busy hour - Data</v>
      </c>
      <c r="E70" s="273" t="str">
        <f t="shared" si="15"/>
        <v>%</v>
      </c>
      <c r="F70" s="385">
        <f>IF(D$53=1,F34,IF(D$53=2,G34,IF(D$53=3,H34,IF(D$53=4,I34,))))*IF('D. Graphs'!$B$88=11,(1+'D. Graphs'!$C$84),1)</f>
        <v>6.8000000000000005E-2</v>
      </c>
    </row>
    <row r="71" spans="1:6">
      <c r="A71" s="265"/>
      <c r="B71" s="265"/>
      <c r="C71" s="221"/>
      <c r="D71" s="544" t="str">
        <f t="shared" si="15"/>
        <v>Busy days per year</v>
      </c>
      <c r="E71" s="273" t="str">
        <f t="shared" si="15"/>
        <v>#</v>
      </c>
      <c r="F71" s="386">
        <f>IF(D$53=1,F35,IF(D$53=2,G35,IF(D$53=3,H35,IF(D$53=4,I35,))))*IF('D. Graphs'!$B$88=7,(1+'D. Graphs'!$C$84),1)</f>
        <v>250</v>
      </c>
    </row>
    <row r="72" spans="1:6">
      <c r="C72" s="221"/>
      <c r="D72" s="544" t="str">
        <f t="shared" si="15"/>
        <v>Blocking rate</v>
      </c>
      <c r="E72" s="273" t="str">
        <f t="shared" si="15"/>
        <v>%</v>
      </c>
      <c r="F72" s="385">
        <f>IF(D$53=1,F36,IF(D$53=2,G36,IF(D$53=3,H36,IF(D$53=4,I36,))))*IF('D. Graphs'!$B$88=12,(1+'D. Graphs'!$C$84),1)</f>
        <v>0.02</v>
      </c>
    </row>
    <row r="73" spans="1:6" s="503" customFormat="1">
      <c r="C73" s="221"/>
      <c r="D73" s="544" t="str">
        <f t="shared" si="15"/>
        <v>2G - Split 3-sector/2 sector: PU</v>
      </c>
      <c r="E73" s="273" t="str">
        <f t="shared" si="15"/>
        <v>%</v>
      </c>
      <c r="F73" s="385">
        <f t="shared" ref="F73:F81" si="16">IF(D$53=1,F37,IF(D$53=2,G37,IF(D$53=3,H37,IF(D$53=4,I37,))))</f>
        <v>1</v>
      </c>
    </row>
    <row r="74" spans="1:6" s="503" customFormat="1">
      <c r="C74" s="221"/>
      <c r="D74" s="544" t="str">
        <f t="shared" si="15"/>
        <v>2G - Split 3-sector/2 sector: IN</v>
      </c>
      <c r="E74" s="273" t="str">
        <f t="shared" si="15"/>
        <v>%</v>
      </c>
      <c r="F74" s="385">
        <f t="shared" si="16"/>
        <v>1</v>
      </c>
    </row>
    <row r="75" spans="1:6" s="503" customFormat="1">
      <c r="C75" s="221"/>
      <c r="D75" s="544" t="str">
        <f t="shared" si="15"/>
        <v>2G - Split 2-sector/1 sector: PR</v>
      </c>
      <c r="E75" s="273" t="str">
        <f t="shared" si="15"/>
        <v>%</v>
      </c>
      <c r="F75" s="385">
        <f t="shared" si="16"/>
        <v>0.8</v>
      </c>
    </row>
    <row r="76" spans="1:6" s="503" customFormat="1">
      <c r="C76" s="221"/>
      <c r="D76" s="544" t="str">
        <f t="shared" si="15"/>
        <v>3G - Split 3-sector/2 sector: PU</v>
      </c>
      <c r="E76" s="273" t="str">
        <f t="shared" si="15"/>
        <v>%</v>
      </c>
      <c r="F76" s="385">
        <f t="shared" si="16"/>
        <v>1</v>
      </c>
    </row>
    <row r="77" spans="1:6" s="503" customFormat="1">
      <c r="C77" s="221"/>
      <c r="D77" s="544" t="str">
        <f t="shared" si="15"/>
        <v>3G - Split 3-sector/2 sector: IN</v>
      </c>
      <c r="E77" s="273" t="str">
        <f t="shared" si="15"/>
        <v>%</v>
      </c>
      <c r="F77" s="385">
        <f t="shared" si="16"/>
        <v>1</v>
      </c>
    </row>
    <row r="78" spans="1:6" s="503" customFormat="1">
      <c r="C78" s="221"/>
      <c r="D78" s="544" t="str">
        <f t="shared" si="15"/>
        <v>3G - Split 2-sector/1 sector: PR</v>
      </c>
      <c r="E78" s="273" t="str">
        <f t="shared" si="15"/>
        <v>%</v>
      </c>
      <c r="F78" s="385">
        <f t="shared" si="16"/>
        <v>0.8</v>
      </c>
    </row>
    <row r="79" spans="1:6">
      <c r="C79" s="221"/>
      <c r="D79" s="544" t="str">
        <f t="shared" ref="D79:E79" si="17">D43</f>
        <v>4G - Split 3-sector/2 sector: PU</v>
      </c>
      <c r="E79" s="273" t="str">
        <f t="shared" si="17"/>
        <v>%</v>
      </c>
      <c r="F79" s="385">
        <f t="shared" si="16"/>
        <v>1</v>
      </c>
    </row>
    <row r="80" spans="1:6">
      <c r="C80" s="221"/>
      <c r="D80" s="544" t="str">
        <f t="shared" ref="D80:E80" si="18">D44</f>
        <v>4G - Split 3-sector/2 sector: IN</v>
      </c>
      <c r="E80" s="273" t="str">
        <f t="shared" si="18"/>
        <v>%</v>
      </c>
      <c r="F80" s="385">
        <f t="shared" si="16"/>
        <v>1</v>
      </c>
    </row>
    <row r="81" spans="1:6" ht="15.75">
      <c r="A81" s="275"/>
      <c r="B81" s="275"/>
      <c r="C81" s="221"/>
      <c r="D81" s="544" t="str">
        <f t="shared" ref="D81:E81" si="19">D45</f>
        <v>4G - Split 2-sector/1 sector: PR</v>
      </c>
      <c r="E81" s="273" t="str">
        <f t="shared" si="19"/>
        <v>%</v>
      </c>
      <c r="F81" s="385">
        <f t="shared" si="16"/>
        <v>0.8</v>
      </c>
    </row>
    <row r="82" spans="1:6">
      <c r="C82" s="220"/>
      <c r="D82" s="544" t="str">
        <f t="shared" ref="D82:E82" si="20">D46</f>
        <v>Extra fibre allowance per link</v>
      </c>
      <c r="E82" s="273" t="str">
        <f t="shared" si="20"/>
        <v>%</v>
      </c>
      <c r="F82" s="385">
        <f>IF(D$53=1,F46,IF(D$53=2,G46,IF(D$53=3,H46,IF(D$53=4,I46,))))*IF('D. Graphs'!$B$88=13,(1+'D. Graphs'!$C$84),1)</f>
        <v>0.3</v>
      </c>
    </row>
    <row r="83" spans="1:6">
      <c r="B83" s="285"/>
    </row>
  </sheetData>
  <mergeCells count="3">
    <mergeCell ref="C11:E11"/>
    <mergeCell ref="C3:M3"/>
    <mergeCell ref="C6:M6"/>
  </mergeCells>
  <pageMargins left="0.7" right="0.7" top="0.75" bottom="0.75" header="0.3" footer="0.3"/>
  <pageSetup paperSize="9" orientation="portrait" horizontalDpi="0" verticalDpi="0"/>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sheetPr>
    <tabColor theme="7" tint="0.39997558519241921"/>
  </sheetPr>
  <dimension ref="A1:CM168"/>
  <sheetViews>
    <sheetView showGridLines="0" topLeftCell="E34" workbookViewId="0">
      <selection activeCell="D63" sqref="A63:XFD64"/>
    </sheetView>
  </sheetViews>
  <sheetFormatPr defaultColWidth="9.140625" defaultRowHeight="12.75"/>
  <cols>
    <col min="1" max="1" width="11" style="28" bestFit="1" customWidth="1"/>
    <col min="2" max="2" width="4.7109375" style="21" customWidth="1"/>
    <col min="3" max="3" width="26.28515625" style="21" customWidth="1"/>
    <col min="4" max="4" width="81.7109375" style="21" customWidth="1"/>
    <col min="5" max="5" width="69.42578125" style="21" customWidth="1"/>
    <col min="6" max="6" width="20.28515625" style="21" bestFit="1" customWidth="1"/>
    <col min="7" max="32" width="3.7109375" style="21" customWidth="1"/>
    <col min="33" max="44" width="6.7109375" style="21" customWidth="1"/>
    <col min="45" max="48" width="3.7109375" style="21" customWidth="1"/>
    <col min="49" max="88" width="6.7109375" style="21" customWidth="1"/>
    <col min="89" max="89" width="5.7109375" style="21" customWidth="1"/>
    <col min="90" max="91" width="9.140625" style="21" hidden="1" customWidth="1"/>
    <col min="92" max="92" width="3" style="21" customWidth="1"/>
    <col min="93" max="16384" width="9.140625" style="21"/>
  </cols>
  <sheetData>
    <row r="1" spans="1:16" s="56" customFormat="1" ht="26.25">
      <c r="A1" s="48" t="s">
        <v>1089</v>
      </c>
      <c r="B1" s="48"/>
      <c r="F1" s="57"/>
    </row>
    <row r="2" spans="1:16" s="6" customFormat="1">
      <c r="A2" s="32"/>
      <c r="B2" s="32"/>
      <c r="C2" s="12"/>
      <c r="H2" s="7"/>
      <c r="I2" s="8"/>
      <c r="J2" s="8"/>
      <c r="L2" s="9"/>
      <c r="M2" s="9"/>
      <c r="N2" s="10"/>
      <c r="O2" s="9"/>
      <c r="P2" s="9"/>
    </row>
    <row r="3" spans="1:16" s="6" customFormat="1">
      <c r="A3" s="32"/>
      <c r="B3" s="32"/>
      <c r="C3" s="121" t="s">
        <v>1007</v>
      </c>
      <c r="D3" s="466" t="s">
        <v>1017</v>
      </c>
      <c r="E3" s="122"/>
      <c r="F3" s="122"/>
      <c r="G3" s="122"/>
      <c r="H3" s="122"/>
      <c r="I3" s="8"/>
      <c r="J3" s="8"/>
      <c r="L3" s="9"/>
      <c r="M3" s="9"/>
      <c r="N3" s="10"/>
      <c r="O3" s="9"/>
      <c r="P3" s="9"/>
    </row>
    <row r="4" spans="1:16" s="6" customFormat="1">
      <c r="A4" s="32"/>
      <c r="B4" s="32"/>
      <c r="C4" s="754" t="s">
        <v>1009</v>
      </c>
      <c r="D4" s="813" t="s">
        <v>1018</v>
      </c>
      <c r="E4" s="813"/>
      <c r="F4" s="124"/>
      <c r="G4" s="124"/>
      <c r="H4" s="124"/>
      <c r="I4" s="8"/>
      <c r="J4" s="8"/>
      <c r="L4" s="9"/>
      <c r="M4" s="9"/>
      <c r="N4" s="10"/>
      <c r="O4" s="9"/>
      <c r="P4" s="9"/>
    </row>
    <row r="5" spans="1:16" s="6" customFormat="1">
      <c r="A5" s="32"/>
      <c r="B5" s="32"/>
      <c r="C5" s="125" t="s">
        <v>1011</v>
      </c>
      <c r="D5" s="355" t="s">
        <v>1019</v>
      </c>
      <c r="E5" s="126"/>
      <c r="F5" s="126"/>
      <c r="G5" s="126"/>
      <c r="H5" s="126"/>
      <c r="I5" s="8"/>
      <c r="J5" s="8"/>
      <c r="L5" s="9"/>
      <c r="M5" s="9"/>
      <c r="N5" s="10"/>
      <c r="O5" s="9"/>
      <c r="P5" s="9"/>
    </row>
    <row r="6" spans="1:16" s="6" customFormat="1">
      <c r="A6" s="32"/>
      <c r="B6" s="32"/>
      <c r="C6" s="127" t="s">
        <v>1013</v>
      </c>
      <c r="D6" s="356" t="s">
        <v>1019</v>
      </c>
      <c r="E6" s="128"/>
      <c r="F6" s="128"/>
      <c r="G6" s="128"/>
      <c r="H6" s="128"/>
      <c r="I6" s="8"/>
      <c r="J6" s="8"/>
      <c r="L6" s="9"/>
      <c r="M6" s="9"/>
      <c r="N6" s="10"/>
      <c r="O6" s="9"/>
      <c r="P6" s="9"/>
    </row>
    <row r="7" spans="1:16" s="6" customFormat="1">
      <c r="A7" s="32"/>
      <c r="B7" s="32"/>
      <c r="C7" s="129" t="s">
        <v>1015</v>
      </c>
      <c r="D7" s="357" t="s">
        <v>1020</v>
      </c>
      <c r="E7" s="130"/>
      <c r="F7" s="130"/>
      <c r="G7" s="130"/>
      <c r="H7" s="130"/>
      <c r="I7" s="8"/>
      <c r="J7" s="8"/>
      <c r="L7" s="9"/>
      <c r="M7" s="9"/>
      <c r="N7" s="10"/>
      <c r="O7" s="9"/>
      <c r="P7" s="9"/>
    </row>
    <row r="8" spans="1:16" s="6" customFormat="1">
      <c r="A8" s="32"/>
      <c r="B8" s="32"/>
      <c r="C8" s="12"/>
      <c r="H8" s="7"/>
      <c r="I8" s="8"/>
      <c r="J8" s="8"/>
      <c r="L8" s="9"/>
      <c r="M8" s="9"/>
      <c r="N8" s="10"/>
      <c r="O8" s="9"/>
      <c r="P8" s="9"/>
    </row>
    <row r="9" spans="1:16" s="6" customFormat="1">
      <c r="A9" s="32"/>
      <c r="B9" s="32"/>
      <c r="C9" s="12" t="s">
        <v>200</v>
      </c>
      <c r="H9" s="7"/>
      <c r="I9" s="8"/>
      <c r="J9" s="8"/>
      <c r="L9" s="9"/>
      <c r="M9" s="9"/>
      <c r="N9" s="10"/>
      <c r="O9" s="9"/>
      <c r="P9" s="9"/>
    </row>
    <row r="10" spans="1:16" s="6" customFormat="1">
      <c r="C10" s="54"/>
      <c r="H10" s="8"/>
      <c r="I10" s="14"/>
      <c r="J10" s="9"/>
    </row>
    <row r="11" spans="1:16" s="6" customFormat="1">
      <c r="C11" s="40" t="s">
        <v>0</v>
      </c>
      <c r="D11" s="41" t="s">
        <v>210</v>
      </c>
      <c r="E11" s="146" t="s">
        <v>681</v>
      </c>
      <c r="H11" s="14"/>
    </row>
    <row r="12" spans="1:16" s="6" customFormat="1">
      <c r="C12" s="23" t="s">
        <v>142</v>
      </c>
      <c r="D12" s="498" t="s">
        <v>510</v>
      </c>
      <c r="E12" s="303" t="s">
        <v>671</v>
      </c>
      <c r="H12" s="14"/>
    </row>
    <row r="13" spans="1:16" s="6" customFormat="1">
      <c r="C13" s="23" t="s">
        <v>143</v>
      </c>
      <c r="D13" s="95" t="s">
        <v>511</v>
      </c>
      <c r="E13" s="303" t="s">
        <v>672</v>
      </c>
      <c r="H13" s="14"/>
    </row>
    <row r="14" spans="1:16" s="6" customFormat="1">
      <c r="C14" s="23" t="s">
        <v>144</v>
      </c>
      <c r="D14" s="95" t="s">
        <v>512</v>
      </c>
      <c r="E14" s="303" t="s">
        <v>672</v>
      </c>
      <c r="H14" s="14"/>
    </row>
    <row r="15" spans="1:16" s="6" customFormat="1">
      <c r="C15" s="23" t="s">
        <v>145</v>
      </c>
      <c r="D15" s="498" t="s">
        <v>513</v>
      </c>
      <c r="E15" s="303" t="s">
        <v>672</v>
      </c>
      <c r="H15" s="14"/>
    </row>
    <row r="16" spans="1:16" s="6" customFormat="1">
      <c r="C16" s="23" t="s">
        <v>146</v>
      </c>
      <c r="D16" s="498" t="s">
        <v>514</v>
      </c>
      <c r="E16" s="303" t="s">
        <v>672</v>
      </c>
      <c r="H16" s="14"/>
    </row>
    <row r="17" spans="3:8" s="6" customFormat="1">
      <c r="C17" s="23" t="s">
        <v>147</v>
      </c>
      <c r="D17" s="95" t="s">
        <v>515</v>
      </c>
      <c r="E17" s="303" t="s">
        <v>671</v>
      </c>
      <c r="H17" s="14"/>
    </row>
    <row r="18" spans="3:8" s="6" customFormat="1">
      <c r="C18" s="23" t="s">
        <v>148</v>
      </c>
      <c r="D18" s="95" t="s">
        <v>516</v>
      </c>
      <c r="E18" s="303" t="s">
        <v>672</v>
      </c>
      <c r="H18" s="14"/>
    </row>
    <row r="19" spans="3:8" s="6" customFormat="1">
      <c r="C19" s="23" t="s">
        <v>149</v>
      </c>
      <c r="D19" s="95" t="s">
        <v>517</v>
      </c>
      <c r="E19" s="303" t="s">
        <v>671</v>
      </c>
      <c r="H19" s="14"/>
    </row>
    <row r="20" spans="3:8" s="6" customFormat="1">
      <c r="C20" s="23" t="s">
        <v>150</v>
      </c>
      <c r="D20" s="498" t="s">
        <v>518</v>
      </c>
      <c r="E20" s="303" t="s">
        <v>671</v>
      </c>
      <c r="H20" s="14"/>
    </row>
    <row r="21" spans="3:8" s="6" customFormat="1">
      <c r="C21" s="23" t="s">
        <v>151</v>
      </c>
      <c r="D21" s="95" t="s">
        <v>519</v>
      </c>
      <c r="E21" s="303" t="s">
        <v>671</v>
      </c>
      <c r="H21" s="14"/>
    </row>
    <row r="22" spans="3:8" s="6" customFormat="1">
      <c r="C22" s="23" t="s">
        <v>152</v>
      </c>
      <c r="D22" s="95" t="s">
        <v>520</v>
      </c>
      <c r="E22" s="303" t="s">
        <v>672</v>
      </c>
      <c r="H22" s="14"/>
    </row>
    <row r="23" spans="3:8" s="6" customFormat="1">
      <c r="C23" s="23" t="s">
        <v>153</v>
      </c>
      <c r="D23" s="95" t="s">
        <v>521</v>
      </c>
      <c r="E23" s="303" t="s">
        <v>671</v>
      </c>
      <c r="H23" s="14"/>
    </row>
    <row r="24" spans="3:8" s="6" customFormat="1">
      <c r="C24" s="23" t="s">
        <v>154</v>
      </c>
      <c r="D24" s="95" t="s">
        <v>522</v>
      </c>
      <c r="E24" s="303" t="s">
        <v>672</v>
      </c>
      <c r="H24" s="14"/>
    </row>
    <row r="25" spans="3:8" s="6" customFormat="1">
      <c r="C25" s="23" t="s">
        <v>155</v>
      </c>
      <c r="D25" s="95" t="s">
        <v>523</v>
      </c>
      <c r="E25" s="303" t="s">
        <v>671</v>
      </c>
      <c r="H25" s="14"/>
    </row>
    <row r="26" spans="3:8" s="6" customFormat="1">
      <c r="C26" s="23" t="s">
        <v>156</v>
      </c>
      <c r="D26" s="95" t="s">
        <v>524</v>
      </c>
      <c r="E26" s="303" t="s">
        <v>672</v>
      </c>
      <c r="H26" s="14"/>
    </row>
    <row r="27" spans="3:8" s="6" customFormat="1">
      <c r="C27" s="23" t="s">
        <v>157</v>
      </c>
      <c r="D27" s="95" t="s">
        <v>525</v>
      </c>
      <c r="E27" s="303" t="s">
        <v>671</v>
      </c>
      <c r="H27" s="14"/>
    </row>
    <row r="28" spans="3:8" s="6" customFormat="1">
      <c r="C28" s="23" t="s">
        <v>158</v>
      </c>
      <c r="D28" s="95" t="s">
        <v>526</v>
      </c>
      <c r="E28" s="303" t="s">
        <v>671</v>
      </c>
      <c r="H28" s="14"/>
    </row>
    <row r="29" spans="3:8" s="6" customFormat="1">
      <c r="C29" s="23" t="s">
        <v>159</v>
      </c>
      <c r="D29" s="95" t="s">
        <v>527</v>
      </c>
      <c r="E29" s="303" t="s">
        <v>672</v>
      </c>
      <c r="H29" s="14"/>
    </row>
    <row r="30" spans="3:8" s="6" customFormat="1">
      <c r="C30" s="23" t="s">
        <v>160</v>
      </c>
      <c r="D30" s="498" t="s">
        <v>528</v>
      </c>
      <c r="E30" s="303" t="s">
        <v>671</v>
      </c>
      <c r="H30" s="14"/>
    </row>
    <row r="31" spans="3:8" s="6" customFormat="1">
      <c r="C31" s="23" t="s">
        <v>161</v>
      </c>
      <c r="D31" s="95" t="s">
        <v>529</v>
      </c>
      <c r="E31" s="303" t="s">
        <v>673</v>
      </c>
      <c r="H31" s="14"/>
    </row>
    <row r="32" spans="3:8" s="6" customFormat="1">
      <c r="C32" s="23" t="s">
        <v>162</v>
      </c>
      <c r="D32" s="95" t="s">
        <v>530</v>
      </c>
      <c r="E32" s="303" t="s">
        <v>671</v>
      </c>
      <c r="H32" s="14"/>
    </row>
    <row r="33" spans="3:9" s="6" customFormat="1">
      <c r="C33" s="23" t="s">
        <v>163</v>
      </c>
      <c r="D33" s="95" t="s">
        <v>531</v>
      </c>
      <c r="E33" s="303" t="s">
        <v>672</v>
      </c>
      <c r="H33" s="14"/>
    </row>
    <row r="34" spans="3:9" s="6" customFormat="1">
      <c r="C34" s="23" t="s">
        <v>164</v>
      </c>
      <c r="D34" s="95" t="s">
        <v>532</v>
      </c>
      <c r="E34" s="303" t="s">
        <v>671</v>
      </c>
      <c r="H34" s="14"/>
    </row>
    <row r="35" spans="3:9" s="6" customFormat="1">
      <c r="C35" s="23" t="s">
        <v>165</v>
      </c>
      <c r="D35" s="95" t="s">
        <v>533</v>
      </c>
      <c r="E35" s="303" t="s">
        <v>672</v>
      </c>
      <c r="H35" s="14"/>
    </row>
    <row r="36" spans="3:9" s="6" customFormat="1">
      <c r="C36" s="23" t="s">
        <v>166</v>
      </c>
      <c r="D36" s="95" t="s">
        <v>534</v>
      </c>
      <c r="E36" s="303" t="s">
        <v>671</v>
      </c>
      <c r="H36" s="14"/>
    </row>
    <row r="37" spans="3:9" s="6" customFormat="1">
      <c r="C37" s="23" t="s">
        <v>167</v>
      </c>
      <c r="D37" s="95" t="s">
        <v>535</v>
      </c>
      <c r="E37" s="303" t="s">
        <v>671</v>
      </c>
      <c r="H37" s="14"/>
    </row>
    <row r="38" spans="3:9" s="6" customFormat="1">
      <c r="C38" s="23" t="s">
        <v>168</v>
      </c>
      <c r="D38" s="95" t="s">
        <v>536</v>
      </c>
      <c r="E38" s="303" t="s">
        <v>671</v>
      </c>
      <c r="H38" s="14"/>
    </row>
    <row r="39" spans="3:9" s="6" customFormat="1">
      <c r="C39" s="23" t="s">
        <v>169</v>
      </c>
      <c r="D39" s="95" t="s">
        <v>537</v>
      </c>
      <c r="E39" s="303" t="s">
        <v>672</v>
      </c>
      <c r="H39" s="14"/>
    </row>
    <row r="40" spans="3:9" s="6" customFormat="1">
      <c r="C40" s="11"/>
      <c r="D40" s="11"/>
      <c r="E40" s="28"/>
      <c r="G40" s="16"/>
      <c r="H40" s="15"/>
      <c r="I40" s="14"/>
    </row>
    <row r="42" spans="3:9">
      <c r="C42" s="12" t="s">
        <v>53</v>
      </c>
      <c r="D42" s="6"/>
      <c r="F42" s="341"/>
    </row>
    <row r="43" spans="3:9" hidden="1">
      <c r="C43" s="12"/>
      <c r="D43" s="6"/>
    </row>
    <row r="44" spans="3:9">
      <c r="C44" s="40" t="s">
        <v>0</v>
      </c>
      <c r="D44" s="40" t="s">
        <v>309</v>
      </c>
      <c r="E44" s="40" t="s">
        <v>43</v>
      </c>
      <c r="F44" s="40" t="s">
        <v>403</v>
      </c>
      <c r="G44" s="514"/>
    </row>
    <row r="45" spans="3:9">
      <c r="C45" s="79" t="s">
        <v>95</v>
      </c>
      <c r="D45" s="95" t="s">
        <v>12</v>
      </c>
      <c r="E45" s="498" t="s">
        <v>538</v>
      </c>
      <c r="F45" s="381" t="s">
        <v>404</v>
      </c>
      <c r="G45" s="514"/>
    </row>
    <row r="46" spans="3:9">
      <c r="C46" s="79" t="s">
        <v>96</v>
      </c>
      <c r="D46" s="498" t="s">
        <v>617</v>
      </c>
      <c r="E46" s="498" t="s">
        <v>833</v>
      </c>
      <c r="F46" s="381" t="s">
        <v>661</v>
      </c>
      <c r="G46" s="514"/>
    </row>
    <row r="47" spans="3:9">
      <c r="C47" s="79" t="s">
        <v>97</v>
      </c>
      <c r="D47" s="95" t="s">
        <v>4</v>
      </c>
      <c r="E47" s="498" t="s">
        <v>831</v>
      </c>
      <c r="F47" s="381" t="s">
        <v>665</v>
      </c>
      <c r="G47" s="514"/>
    </row>
    <row r="48" spans="3:9">
      <c r="C48" s="79" t="s">
        <v>98</v>
      </c>
      <c r="D48" s="95" t="s">
        <v>201</v>
      </c>
      <c r="E48" s="498" t="s">
        <v>832</v>
      </c>
      <c r="F48" s="381" t="s">
        <v>661</v>
      </c>
      <c r="G48" s="514"/>
    </row>
    <row r="49" spans="3:7">
      <c r="C49" s="79" t="s">
        <v>99</v>
      </c>
      <c r="D49" s="95" t="s">
        <v>5</v>
      </c>
      <c r="E49" s="95" t="s">
        <v>539</v>
      </c>
      <c r="F49" s="381" t="s">
        <v>665</v>
      </c>
      <c r="G49" s="514"/>
    </row>
    <row r="50" spans="3:7">
      <c r="C50" s="79" t="s">
        <v>100</v>
      </c>
      <c r="D50" s="95" t="s">
        <v>202</v>
      </c>
      <c r="E50" s="95" t="s">
        <v>540</v>
      </c>
      <c r="F50" s="381" t="s">
        <v>661</v>
      </c>
      <c r="G50" s="514"/>
    </row>
    <row r="51" spans="3:7">
      <c r="C51" s="79" t="s">
        <v>101</v>
      </c>
      <c r="D51" s="95" t="s">
        <v>6</v>
      </c>
      <c r="E51" s="95" t="s">
        <v>541</v>
      </c>
      <c r="F51" s="381" t="s">
        <v>330</v>
      </c>
      <c r="G51" s="514"/>
    </row>
    <row r="52" spans="3:7">
      <c r="C52" s="79" t="s">
        <v>102</v>
      </c>
      <c r="D52" s="95" t="s">
        <v>1</v>
      </c>
      <c r="E52" s="95" t="s">
        <v>542</v>
      </c>
      <c r="F52" s="381" t="s">
        <v>330</v>
      </c>
      <c r="G52" s="514"/>
    </row>
    <row r="53" spans="3:7">
      <c r="C53" s="79" t="s">
        <v>103</v>
      </c>
      <c r="D53" s="95" t="s">
        <v>180</v>
      </c>
      <c r="E53" s="95" t="s">
        <v>543</v>
      </c>
      <c r="F53" s="381" t="s">
        <v>330</v>
      </c>
      <c r="G53" s="514"/>
    </row>
    <row r="54" spans="3:7">
      <c r="C54" s="79" t="s">
        <v>104</v>
      </c>
      <c r="D54" s="95" t="s">
        <v>138</v>
      </c>
      <c r="E54" s="95" t="s">
        <v>544</v>
      </c>
      <c r="F54" s="381" t="s">
        <v>216</v>
      </c>
      <c r="G54" s="514"/>
    </row>
    <row r="55" spans="3:7">
      <c r="C55" s="79" t="s">
        <v>105</v>
      </c>
      <c r="D55" s="95" t="s">
        <v>139</v>
      </c>
      <c r="E55" s="95" t="s">
        <v>545</v>
      </c>
      <c r="F55" s="381" t="s">
        <v>216</v>
      </c>
      <c r="G55" s="514"/>
    </row>
    <row r="56" spans="3:7">
      <c r="C56" s="79" t="s">
        <v>106</v>
      </c>
      <c r="D56" s="95" t="s">
        <v>140</v>
      </c>
      <c r="E56" s="95" t="s">
        <v>546</v>
      </c>
      <c r="F56" s="381" t="s">
        <v>215</v>
      </c>
      <c r="G56" s="514"/>
    </row>
    <row r="57" spans="3:7">
      <c r="C57" s="79" t="s">
        <v>107</v>
      </c>
      <c r="D57" s="95" t="s">
        <v>181</v>
      </c>
      <c r="E57" s="95" t="s">
        <v>547</v>
      </c>
      <c r="F57" s="381" t="s">
        <v>330</v>
      </c>
      <c r="G57" s="514"/>
    </row>
    <row r="58" spans="3:7">
      <c r="C58" s="79" t="s">
        <v>108</v>
      </c>
      <c r="D58" s="95" t="s">
        <v>49</v>
      </c>
      <c r="E58" s="95" t="s">
        <v>548</v>
      </c>
      <c r="F58" s="381" t="s">
        <v>330</v>
      </c>
      <c r="G58" s="514"/>
    </row>
    <row r="59" spans="3:7">
      <c r="C59" s="79" t="s">
        <v>109</v>
      </c>
      <c r="D59" s="95" t="s">
        <v>141</v>
      </c>
      <c r="E59" s="95" t="s">
        <v>549</v>
      </c>
      <c r="F59" s="381" t="s">
        <v>330</v>
      </c>
      <c r="G59" s="514"/>
    </row>
    <row r="60" spans="3:7">
      <c r="C60" s="79" t="s">
        <v>110</v>
      </c>
      <c r="D60" s="95" t="s">
        <v>44</v>
      </c>
      <c r="E60" s="498" t="s">
        <v>554</v>
      </c>
      <c r="F60" s="381" t="s">
        <v>330</v>
      </c>
      <c r="G60" s="514"/>
    </row>
    <row r="61" spans="3:7">
      <c r="C61" s="79" t="s">
        <v>125</v>
      </c>
      <c r="D61" s="95" t="s">
        <v>135</v>
      </c>
      <c r="E61" s="95" t="s">
        <v>211</v>
      </c>
      <c r="F61" s="381" t="s">
        <v>330</v>
      </c>
      <c r="G61" s="514"/>
    </row>
    <row r="62" spans="3:7">
      <c r="C62" s="79" t="s">
        <v>126</v>
      </c>
      <c r="D62" s="95" t="s">
        <v>182</v>
      </c>
      <c r="E62" s="498" t="s">
        <v>553</v>
      </c>
      <c r="F62" s="381" t="s">
        <v>330</v>
      </c>
      <c r="G62" s="514"/>
    </row>
    <row r="63" spans="3:7">
      <c r="C63" s="79" t="s">
        <v>127</v>
      </c>
      <c r="D63" s="95" t="s">
        <v>51</v>
      </c>
      <c r="E63" s="95" t="s">
        <v>551</v>
      </c>
      <c r="F63" s="381" t="s">
        <v>661</v>
      </c>
      <c r="G63" s="514"/>
    </row>
    <row r="64" spans="3:7">
      <c r="C64" s="79" t="s">
        <v>128</v>
      </c>
      <c r="D64" s="95" t="s">
        <v>50</v>
      </c>
      <c r="E64" s="95" t="s">
        <v>552</v>
      </c>
      <c r="F64" s="381" t="s">
        <v>661</v>
      </c>
      <c r="G64" s="514"/>
    </row>
    <row r="65" spans="3:21">
      <c r="C65" s="79" t="s">
        <v>129</v>
      </c>
      <c r="D65" s="95" t="s">
        <v>596</v>
      </c>
      <c r="E65" s="95" t="s">
        <v>550</v>
      </c>
      <c r="F65" s="498" t="s">
        <v>330</v>
      </c>
      <c r="G65" s="514"/>
    </row>
    <row r="66" spans="3:21">
      <c r="C66" s="79" t="s">
        <v>130</v>
      </c>
      <c r="D66" s="95" t="s">
        <v>597</v>
      </c>
      <c r="E66" s="95" t="s">
        <v>555</v>
      </c>
      <c r="F66" s="498" t="s">
        <v>330</v>
      </c>
      <c r="G66" s="514"/>
    </row>
    <row r="67" spans="3:21">
      <c r="C67" s="79" t="s">
        <v>131</v>
      </c>
      <c r="D67" s="498" t="s">
        <v>624</v>
      </c>
      <c r="E67" s="498" t="s">
        <v>625</v>
      </c>
      <c r="F67" s="498" t="s">
        <v>661</v>
      </c>
      <c r="G67" s="514"/>
    </row>
    <row r="68" spans="3:21">
      <c r="C68" s="79" t="s">
        <v>132</v>
      </c>
      <c r="D68" s="498" t="s">
        <v>830</v>
      </c>
      <c r="E68" s="498" t="s">
        <v>875</v>
      </c>
      <c r="F68" s="381" t="s">
        <v>661</v>
      </c>
      <c r="G68" s="514"/>
    </row>
    <row r="69" spans="3:21">
      <c r="C69" s="79" t="s">
        <v>203</v>
      </c>
      <c r="D69" s="498" t="s">
        <v>874</v>
      </c>
      <c r="E69" s="498" t="s">
        <v>876</v>
      </c>
      <c r="F69" s="381" t="s">
        <v>661</v>
      </c>
      <c r="G69" s="514"/>
    </row>
    <row r="70" spans="3:21">
      <c r="C70" s="79" t="s">
        <v>204</v>
      </c>
      <c r="D70" s="95" t="s">
        <v>212</v>
      </c>
      <c r="E70" s="95" t="s">
        <v>177</v>
      </c>
      <c r="F70" s="95"/>
      <c r="G70" s="514"/>
    </row>
    <row r="71" spans="3:21">
      <c r="C71" s="79" t="s">
        <v>231</v>
      </c>
      <c r="D71" s="95" t="s">
        <v>212</v>
      </c>
      <c r="E71" s="95" t="s">
        <v>177</v>
      </c>
      <c r="F71" s="95"/>
      <c r="G71" s="514"/>
    </row>
    <row r="72" spans="3:21">
      <c r="C72" s="79" t="s">
        <v>232</v>
      </c>
      <c r="D72" s="95" t="s">
        <v>212</v>
      </c>
      <c r="E72" s="95" t="s">
        <v>177</v>
      </c>
      <c r="F72" s="95"/>
      <c r="G72" s="514"/>
    </row>
    <row r="73" spans="3:21">
      <c r="C73" s="79" t="s">
        <v>233</v>
      </c>
      <c r="D73" s="95" t="s">
        <v>212</v>
      </c>
      <c r="E73" s="95" t="s">
        <v>177</v>
      </c>
      <c r="F73" s="95"/>
      <c r="G73" s="514"/>
    </row>
    <row r="74" spans="3:21">
      <c r="C74" s="256" t="s">
        <v>234</v>
      </c>
      <c r="D74" s="95" t="s">
        <v>212</v>
      </c>
      <c r="E74" s="95" t="s">
        <v>177</v>
      </c>
      <c r="F74" s="95"/>
      <c r="G74" s="514"/>
    </row>
    <row r="75" spans="3:21">
      <c r="G75" s="514"/>
    </row>
    <row r="77" spans="3:21">
      <c r="C77" s="12" t="s">
        <v>79</v>
      </c>
      <c r="D77" s="6"/>
      <c r="E77" s="341" t="s">
        <v>721</v>
      </c>
    </row>
    <row r="78" spans="3:21" hidden="1">
      <c r="C78" s="54"/>
      <c r="D78" s="6"/>
      <c r="E78" s="21" t="str">
        <f>D81</f>
        <v>BTS-BSC</v>
      </c>
      <c r="F78" s="21" t="str">
        <f>D83</f>
        <v>BSC-MSC</v>
      </c>
      <c r="G78" s="21" t="str">
        <f>D85</f>
        <v>MSC-MSC</v>
      </c>
      <c r="H78" s="21" t="str">
        <f>D86</f>
        <v>MSC-PPP</v>
      </c>
      <c r="I78" s="21" t="str">
        <f>D87</f>
        <v>MSC-HLR</v>
      </c>
      <c r="J78" s="21" t="str">
        <f>D88</f>
        <v>MSC-SMS</v>
      </c>
      <c r="K78" s="21" t="str">
        <f>D89</f>
        <v>MSC-MMS</v>
      </c>
      <c r="L78" s="21" t="str">
        <f>D90</f>
        <v>MSC-OSS</v>
      </c>
      <c r="M78" s="21" t="str">
        <f>D91</f>
        <v>MSC-GPRS</v>
      </c>
      <c r="N78" s="21" t="str">
        <f>D92</f>
        <v>MSC-BIL</v>
      </c>
      <c r="O78" s="21" t="str">
        <f>D93</f>
        <v>MSC-IBIL</v>
      </c>
      <c r="P78" s="21" t="str">
        <f>D94</f>
        <v>MSC-IGW</v>
      </c>
      <c r="Q78" s="21" t="str">
        <f>D95</f>
        <v>MSC-INT</v>
      </c>
      <c r="R78" s="21" t="str">
        <f>D96</f>
        <v>MSC-IN/NGIN</v>
      </c>
      <c r="S78" s="21" t="str">
        <f>D97</f>
        <v>eNodeB-MSC</v>
      </c>
      <c r="T78" s="21" t="str">
        <f>D98</f>
        <v>OTHER: complete as required</v>
      </c>
      <c r="U78" s="21" t="str">
        <f>D105</f>
        <v>OTHER: complete as required</v>
      </c>
    </row>
    <row r="79" spans="3:21" hidden="1">
      <c r="C79" s="54"/>
      <c r="D79" s="6"/>
    </row>
    <row r="80" spans="3:21">
      <c r="C80" s="40" t="s">
        <v>0</v>
      </c>
      <c r="D80" s="41" t="s">
        <v>43</v>
      </c>
      <c r="E80" s="41" t="s">
        <v>402</v>
      </c>
    </row>
    <row r="81" spans="3:5">
      <c r="C81" s="79" t="s">
        <v>80</v>
      </c>
      <c r="D81" s="95" t="s">
        <v>7</v>
      </c>
      <c r="E81" s="498" t="s">
        <v>665</v>
      </c>
    </row>
    <row r="82" spans="3:5">
      <c r="C82" s="79" t="s">
        <v>81</v>
      </c>
      <c r="D82" s="95" t="s">
        <v>208</v>
      </c>
      <c r="E82" s="498" t="s">
        <v>661</v>
      </c>
    </row>
    <row r="83" spans="3:5">
      <c r="C83" s="79" t="s">
        <v>82</v>
      </c>
      <c r="D83" s="95" t="s">
        <v>8</v>
      </c>
      <c r="E83" s="498" t="s">
        <v>665</v>
      </c>
    </row>
    <row r="84" spans="3:5">
      <c r="C84" s="79" t="s">
        <v>83</v>
      </c>
      <c r="D84" s="95" t="s">
        <v>205</v>
      </c>
      <c r="E84" s="498" t="s">
        <v>661</v>
      </c>
    </row>
    <row r="85" spans="3:5">
      <c r="C85" s="79" t="s">
        <v>84</v>
      </c>
      <c r="D85" s="95" t="s">
        <v>9</v>
      </c>
      <c r="E85" s="95" t="s">
        <v>404</v>
      </c>
    </row>
    <row r="86" spans="3:5">
      <c r="C86" s="79" t="s">
        <v>85</v>
      </c>
      <c r="D86" s="95" t="s">
        <v>170</v>
      </c>
      <c r="E86" s="95" t="s">
        <v>404</v>
      </c>
    </row>
    <row r="87" spans="3:5">
      <c r="C87" s="79" t="s">
        <v>86</v>
      </c>
      <c r="D87" s="95" t="s">
        <v>48</v>
      </c>
      <c r="E87" s="95" t="s">
        <v>404</v>
      </c>
    </row>
    <row r="88" spans="3:5">
      <c r="C88" s="79" t="s">
        <v>87</v>
      </c>
      <c r="D88" s="95" t="s">
        <v>136</v>
      </c>
      <c r="E88" s="95" t="s">
        <v>404</v>
      </c>
    </row>
    <row r="89" spans="3:5">
      <c r="C89" s="79" t="s">
        <v>88</v>
      </c>
      <c r="D89" s="95" t="s">
        <v>137</v>
      </c>
      <c r="E89" s="95" t="s">
        <v>404</v>
      </c>
    </row>
    <row r="90" spans="3:5">
      <c r="C90" s="79" t="s">
        <v>89</v>
      </c>
      <c r="D90" s="95" t="s">
        <v>173</v>
      </c>
      <c r="E90" s="95" t="s">
        <v>404</v>
      </c>
    </row>
    <row r="91" spans="3:5">
      <c r="C91" s="79" t="s">
        <v>90</v>
      </c>
      <c r="D91" s="95" t="s">
        <v>174</v>
      </c>
      <c r="E91" s="95" t="s">
        <v>404</v>
      </c>
    </row>
    <row r="92" spans="3:5">
      <c r="C92" s="79" t="s">
        <v>91</v>
      </c>
      <c r="D92" s="95" t="s">
        <v>175</v>
      </c>
      <c r="E92" s="95" t="s">
        <v>404</v>
      </c>
    </row>
    <row r="93" spans="3:5">
      <c r="C93" s="79" t="s">
        <v>92</v>
      </c>
      <c r="D93" s="95" t="s">
        <v>176</v>
      </c>
      <c r="E93" s="95" t="s">
        <v>404</v>
      </c>
    </row>
    <row r="94" spans="3:5">
      <c r="C94" s="79" t="s">
        <v>93</v>
      </c>
      <c r="D94" s="95" t="s">
        <v>171</v>
      </c>
      <c r="E94" s="95" t="s">
        <v>404</v>
      </c>
    </row>
    <row r="95" spans="3:5">
      <c r="C95" s="79" t="s">
        <v>94</v>
      </c>
      <c r="D95" s="95" t="s">
        <v>172</v>
      </c>
      <c r="E95" s="95" t="s">
        <v>404</v>
      </c>
    </row>
    <row r="96" spans="3:5">
      <c r="C96" s="79" t="s">
        <v>133</v>
      </c>
      <c r="D96" s="498" t="s">
        <v>626</v>
      </c>
      <c r="E96" s="95" t="s">
        <v>404</v>
      </c>
    </row>
    <row r="97" spans="3:7">
      <c r="C97" s="79" t="s">
        <v>206</v>
      </c>
      <c r="D97" s="498" t="s">
        <v>834</v>
      </c>
      <c r="E97" s="498" t="s">
        <v>661</v>
      </c>
    </row>
    <row r="98" spans="3:7">
      <c r="C98" s="79" t="s">
        <v>207</v>
      </c>
      <c r="D98" s="95" t="s">
        <v>177</v>
      </c>
      <c r="E98" s="95"/>
    </row>
    <row r="99" spans="3:7">
      <c r="C99" s="79" t="s">
        <v>134</v>
      </c>
      <c r="D99" s="95" t="s">
        <v>177</v>
      </c>
      <c r="E99" s="95"/>
    </row>
    <row r="100" spans="3:7">
      <c r="C100" s="79" t="s">
        <v>235</v>
      </c>
      <c r="D100" s="95" t="s">
        <v>177</v>
      </c>
      <c r="E100" s="95"/>
    </row>
    <row r="101" spans="3:7">
      <c r="C101" s="79" t="s">
        <v>236</v>
      </c>
      <c r="D101" s="95" t="s">
        <v>177</v>
      </c>
      <c r="E101" s="95"/>
    </row>
    <row r="102" spans="3:7">
      <c r="C102" s="79" t="s">
        <v>237</v>
      </c>
      <c r="D102" s="95" t="s">
        <v>177</v>
      </c>
      <c r="E102" s="95"/>
    </row>
    <row r="103" spans="3:7">
      <c r="C103" s="79" t="s">
        <v>238</v>
      </c>
      <c r="D103" s="95" t="s">
        <v>177</v>
      </c>
      <c r="E103" s="95"/>
    </row>
    <row r="104" spans="3:7">
      <c r="C104" s="79" t="s">
        <v>239</v>
      </c>
      <c r="D104" s="95" t="s">
        <v>177</v>
      </c>
      <c r="E104" s="95"/>
    </row>
    <row r="105" spans="3:7">
      <c r="C105" s="79" t="s">
        <v>240</v>
      </c>
      <c r="D105" s="95" t="s">
        <v>177</v>
      </c>
      <c r="E105" s="95"/>
    </row>
    <row r="108" spans="3:7">
      <c r="C108" s="12" t="s">
        <v>54</v>
      </c>
      <c r="D108" s="6"/>
    </row>
    <row r="109" spans="3:7">
      <c r="C109" s="40" t="s">
        <v>55</v>
      </c>
      <c r="D109" s="41" t="s">
        <v>43</v>
      </c>
      <c r="E109" s="37" t="s">
        <v>14</v>
      </c>
      <c r="F109" s="37" t="s">
        <v>642</v>
      </c>
    </row>
    <row r="110" spans="3:7">
      <c r="C110" s="79" t="s">
        <v>56</v>
      </c>
      <c r="D110" s="95" t="s">
        <v>556</v>
      </c>
      <c r="E110" s="95" t="s">
        <v>557</v>
      </c>
      <c r="F110" s="303" t="s">
        <v>635</v>
      </c>
      <c r="G110" s="679" t="s">
        <v>972</v>
      </c>
    </row>
    <row r="111" spans="3:7">
      <c r="C111" s="79" t="s">
        <v>57</v>
      </c>
      <c r="D111" s="95" t="s">
        <v>558</v>
      </c>
      <c r="E111" s="95" t="s">
        <v>557</v>
      </c>
      <c r="F111" s="303" t="s">
        <v>635</v>
      </c>
      <c r="G111" s="679" t="s">
        <v>972</v>
      </c>
    </row>
    <row r="112" spans="3:7">
      <c r="C112" s="79" t="s">
        <v>58</v>
      </c>
      <c r="D112" s="95" t="s">
        <v>559</v>
      </c>
      <c r="E112" s="95" t="s">
        <v>557</v>
      </c>
      <c r="F112" s="303" t="s">
        <v>635</v>
      </c>
      <c r="G112" s="679" t="s">
        <v>972</v>
      </c>
    </row>
    <row r="113" spans="3:7">
      <c r="C113" s="79" t="s">
        <v>59</v>
      </c>
      <c r="D113" s="95" t="s">
        <v>560</v>
      </c>
      <c r="E113" s="95" t="s">
        <v>557</v>
      </c>
      <c r="F113" s="303" t="s">
        <v>635</v>
      </c>
      <c r="G113" s="679" t="s">
        <v>972</v>
      </c>
    </row>
    <row r="114" spans="3:7">
      <c r="C114" s="79" t="s">
        <v>60</v>
      </c>
      <c r="D114" s="95" t="s">
        <v>561</v>
      </c>
      <c r="E114" s="95" t="s">
        <v>557</v>
      </c>
      <c r="F114" s="303" t="s">
        <v>635</v>
      </c>
      <c r="G114" s="679" t="s">
        <v>972</v>
      </c>
    </row>
    <row r="115" spans="3:7">
      <c r="C115" s="79" t="s">
        <v>61</v>
      </c>
      <c r="D115" s="95" t="s">
        <v>562</v>
      </c>
      <c r="E115" s="95" t="s">
        <v>557</v>
      </c>
      <c r="F115" s="303" t="s">
        <v>635</v>
      </c>
      <c r="G115" s="679" t="s">
        <v>972</v>
      </c>
    </row>
    <row r="116" spans="3:7">
      <c r="C116" s="79" t="s">
        <v>62</v>
      </c>
      <c r="D116" s="95" t="s">
        <v>563</v>
      </c>
      <c r="E116" s="95" t="s">
        <v>557</v>
      </c>
      <c r="F116" s="303" t="s">
        <v>635</v>
      </c>
      <c r="G116" s="679" t="s">
        <v>972</v>
      </c>
    </row>
    <row r="117" spans="3:7">
      <c r="C117" s="79" t="s">
        <v>63</v>
      </c>
      <c r="D117" s="498" t="s">
        <v>880</v>
      </c>
      <c r="E117" s="95" t="s">
        <v>557</v>
      </c>
      <c r="F117" s="303" t="s">
        <v>635</v>
      </c>
      <c r="G117" s="679" t="s">
        <v>972</v>
      </c>
    </row>
    <row r="118" spans="3:7">
      <c r="C118" s="79" t="s">
        <v>64</v>
      </c>
      <c r="D118" s="498" t="s">
        <v>881</v>
      </c>
      <c r="E118" s="95" t="s">
        <v>557</v>
      </c>
      <c r="F118" s="303" t="s">
        <v>635</v>
      </c>
      <c r="G118" s="679" t="s">
        <v>972</v>
      </c>
    </row>
    <row r="119" spans="3:7">
      <c r="C119" s="79" t="s">
        <v>65</v>
      </c>
      <c r="D119" s="95" t="s">
        <v>564</v>
      </c>
      <c r="E119" s="95" t="s">
        <v>557</v>
      </c>
      <c r="F119" s="303" t="s">
        <v>635</v>
      </c>
      <c r="G119" s="679" t="s">
        <v>972</v>
      </c>
    </row>
    <row r="120" spans="3:7">
      <c r="C120" s="79" t="s">
        <v>66</v>
      </c>
      <c r="D120" s="95" t="s">
        <v>565</v>
      </c>
      <c r="E120" s="95" t="s">
        <v>557</v>
      </c>
      <c r="F120" s="303" t="s">
        <v>635</v>
      </c>
      <c r="G120" s="679" t="s">
        <v>972</v>
      </c>
    </row>
    <row r="121" spans="3:7">
      <c r="C121" s="79" t="s">
        <v>67</v>
      </c>
      <c r="D121" s="95" t="s">
        <v>566</v>
      </c>
      <c r="E121" s="95" t="s">
        <v>557</v>
      </c>
      <c r="F121" s="303" t="s">
        <v>408</v>
      </c>
      <c r="G121" s="679" t="s">
        <v>972</v>
      </c>
    </row>
    <row r="122" spans="3:7">
      <c r="C122" s="79" t="s">
        <v>68</v>
      </c>
      <c r="D122" s="95" t="s">
        <v>567</v>
      </c>
      <c r="E122" s="95" t="s">
        <v>568</v>
      </c>
      <c r="F122" s="303" t="s">
        <v>408</v>
      </c>
      <c r="G122" s="679" t="s">
        <v>972</v>
      </c>
    </row>
    <row r="123" spans="3:7">
      <c r="C123" s="79" t="s">
        <v>69</v>
      </c>
      <c r="D123" s="95" t="s">
        <v>569</v>
      </c>
      <c r="E123" s="95" t="s">
        <v>568</v>
      </c>
      <c r="F123" s="303" t="s">
        <v>408</v>
      </c>
      <c r="G123" s="679" t="s">
        <v>972</v>
      </c>
    </row>
    <row r="124" spans="3:7">
      <c r="C124" s="79" t="s">
        <v>70</v>
      </c>
      <c r="D124" s="95" t="s">
        <v>570</v>
      </c>
      <c r="E124" s="95" t="s">
        <v>568</v>
      </c>
      <c r="F124" s="303" t="s">
        <v>408</v>
      </c>
      <c r="G124" s="679" t="s">
        <v>972</v>
      </c>
    </row>
    <row r="125" spans="3:7">
      <c r="C125" s="79" t="s">
        <v>71</v>
      </c>
      <c r="D125" s="95" t="s">
        <v>571</v>
      </c>
      <c r="E125" s="95" t="s">
        <v>568</v>
      </c>
      <c r="F125" s="303" t="s">
        <v>635</v>
      </c>
      <c r="G125" s="679" t="s">
        <v>972</v>
      </c>
    </row>
    <row r="126" spans="3:7">
      <c r="C126" s="79" t="s">
        <v>72</v>
      </c>
      <c r="D126" s="95" t="s">
        <v>572</v>
      </c>
      <c r="E126" s="95" t="s">
        <v>568</v>
      </c>
      <c r="F126" s="303" t="s">
        <v>635</v>
      </c>
      <c r="G126" s="679" t="s">
        <v>972</v>
      </c>
    </row>
    <row r="127" spans="3:7">
      <c r="C127" s="79" t="s">
        <v>73</v>
      </c>
      <c r="D127" s="95" t="s">
        <v>573</v>
      </c>
      <c r="E127" s="95" t="s">
        <v>568</v>
      </c>
      <c r="F127" s="303" t="s">
        <v>635</v>
      </c>
      <c r="G127" s="679" t="s">
        <v>972</v>
      </c>
    </row>
    <row r="128" spans="3:7">
      <c r="C128" s="79" t="s">
        <v>74</v>
      </c>
      <c r="D128" s="498" t="s">
        <v>882</v>
      </c>
      <c r="E128" s="95" t="s">
        <v>574</v>
      </c>
      <c r="F128" s="303" t="s">
        <v>408</v>
      </c>
      <c r="G128" s="679" t="s">
        <v>972</v>
      </c>
    </row>
    <row r="129" spans="3:6">
      <c r="C129" s="79" t="s">
        <v>75</v>
      </c>
      <c r="D129" s="498" t="s">
        <v>330</v>
      </c>
      <c r="E129" s="498" t="s">
        <v>659</v>
      </c>
      <c r="F129" s="95"/>
    </row>
    <row r="130" spans="3:6">
      <c r="C130" s="79" t="s">
        <v>76</v>
      </c>
      <c r="D130" s="95" t="s">
        <v>177</v>
      </c>
      <c r="E130" s="95" t="s">
        <v>177</v>
      </c>
      <c r="F130" s="95"/>
    </row>
    <row r="131" spans="3:6">
      <c r="C131" s="79" t="s">
        <v>77</v>
      </c>
      <c r="D131" s="95" t="s">
        <v>177</v>
      </c>
      <c r="E131" s="95" t="s">
        <v>177</v>
      </c>
      <c r="F131" s="95"/>
    </row>
    <row r="132" spans="3:6">
      <c r="C132" s="79" t="s">
        <v>78</v>
      </c>
      <c r="D132" s="95" t="s">
        <v>177</v>
      </c>
      <c r="E132" s="95" t="s">
        <v>177</v>
      </c>
      <c r="F132" s="95"/>
    </row>
    <row r="133" spans="3:6">
      <c r="C133" s="79" t="s">
        <v>241</v>
      </c>
      <c r="D133" s="95" t="s">
        <v>177</v>
      </c>
      <c r="E133" s="95" t="s">
        <v>177</v>
      </c>
      <c r="F133" s="95"/>
    </row>
    <row r="134" spans="3:6">
      <c r="C134" s="79" t="s">
        <v>242</v>
      </c>
      <c r="D134" s="95" t="s">
        <v>177</v>
      </c>
      <c r="E134" s="95" t="s">
        <v>177</v>
      </c>
      <c r="F134" s="95"/>
    </row>
    <row r="135" spans="3:6">
      <c r="C135" s="79" t="s">
        <v>243</v>
      </c>
      <c r="D135" s="95" t="s">
        <v>177</v>
      </c>
      <c r="E135" s="95" t="s">
        <v>177</v>
      </c>
      <c r="F135" s="95"/>
    </row>
    <row r="136" spans="3:6">
      <c r="C136" s="79" t="s">
        <v>244</v>
      </c>
      <c r="D136" s="95" t="s">
        <v>177</v>
      </c>
      <c r="E136" s="95" t="s">
        <v>177</v>
      </c>
      <c r="F136" s="95"/>
    </row>
    <row r="137" spans="3:6">
      <c r="C137" s="79" t="s">
        <v>245</v>
      </c>
      <c r="D137" s="95" t="s">
        <v>177</v>
      </c>
      <c r="E137" s="95" t="s">
        <v>177</v>
      </c>
      <c r="F137" s="95"/>
    </row>
    <row r="138" spans="3:6">
      <c r="C138" s="79" t="s">
        <v>246</v>
      </c>
      <c r="D138" s="95" t="s">
        <v>177</v>
      </c>
      <c r="E138" s="95" t="s">
        <v>177</v>
      </c>
      <c r="F138" s="95"/>
    </row>
    <row r="139" spans="3:6">
      <c r="C139" s="79" t="s">
        <v>247</v>
      </c>
      <c r="D139" s="95" t="s">
        <v>177</v>
      </c>
      <c r="E139" s="95" t="s">
        <v>177</v>
      </c>
      <c r="F139" s="95"/>
    </row>
    <row r="141" spans="3:6">
      <c r="D141" s="96"/>
      <c r="E141" s="96"/>
    </row>
    <row r="142" spans="3:6">
      <c r="C142" s="12" t="s">
        <v>248</v>
      </c>
      <c r="D142" s="96"/>
      <c r="E142" s="96"/>
    </row>
    <row r="143" spans="3:6">
      <c r="C143" s="79" t="s">
        <v>249</v>
      </c>
      <c r="D143" s="95">
        <v>2014</v>
      </c>
      <c r="E143" s="96"/>
    </row>
    <row r="144" spans="3:6">
      <c r="C144" s="79" t="s">
        <v>250</v>
      </c>
      <c r="D144" s="95">
        <f>D143+1</f>
        <v>2015</v>
      </c>
      <c r="E144" s="96"/>
    </row>
    <row r="145" spans="3:5">
      <c r="C145" s="79" t="s">
        <v>251</v>
      </c>
      <c r="D145" s="95">
        <f>D144+1</f>
        <v>2016</v>
      </c>
      <c r="E145" s="96"/>
    </row>
    <row r="146" spans="3:5">
      <c r="C146" s="79" t="s">
        <v>252</v>
      </c>
      <c r="D146" s="95">
        <f>D145+1</f>
        <v>2017</v>
      </c>
      <c r="E146" s="96"/>
    </row>
    <row r="147" spans="3:5">
      <c r="C147" s="79" t="s">
        <v>253</v>
      </c>
      <c r="D147" s="95">
        <f>D146+1</f>
        <v>2018</v>
      </c>
      <c r="E147" s="96"/>
    </row>
    <row r="148" spans="3:5">
      <c r="C148" s="79" t="s">
        <v>260</v>
      </c>
      <c r="D148" s="95">
        <f t="shared" ref="D148" si="0">D147+1</f>
        <v>2019</v>
      </c>
      <c r="E148" s="96"/>
    </row>
    <row r="149" spans="3:5">
      <c r="C149" s="256" t="s">
        <v>765</v>
      </c>
      <c r="D149" s="95">
        <f t="shared" ref="D149" si="1">D148+1</f>
        <v>2020</v>
      </c>
      <c r="E149" s="96"/>
    </row>
    <row r="150" spans="3:5">
      <c r="C150" s="447"/>
      <c r="D150" s="504"/>
      <c r="E150" s="504"/>
    </row>
    <row r="151" spans="3:5">
      <c r="E151" s="96"/>
    </row>
    <row r="152" spans="3:5">
      <c r="C152" s="12" t="s">
        <v>680</v>
      </c>
      <c r="D152" s="504"/>
      <c r="E152" s="504"/>
    </row>
    <row r="153" spans="3:5">
      <c r="C153" s="256" t="s">
        <v>674</v>
      </c>
      <c r="D153" s="498" t="s">
        <v>678</v>
      </c>
      <c r="E153" s="504"/>
    </row>
    <row r="154" spans="3:5">
      <c r="C154" s="256" t="s">
        <v>675</v>
      </c>
      <c r="D154" s="498" t="s">
        <v>679</v>
      </c>
      <c r="E154" s="504"/>
    </row>
    <row r="155" spans="3:5">
      <c r="C155" s="256" t="s">
        <v>676</v>
      </c>
      <c r="D155" s="498" t="s">
        <v>677</v>
      </c>
      <c r="E155" s="504"/>
    </row>
    <row r="156" spans="3:5">
      <c r="D156" s="504"/>
      <c r="E156" s="504"/>
    </row>
    <row r="157" spans="3:5">
      <c r="D157" s="504"/>
      <c r="E157" s="504"/>
    </row>
    <row r="158" spans="3:5">
      <c r="C158" s="12" t="s">
        <v>254</v>
      </c>
      <c r="D158" s="96"/>
      <c r="E158" s="96"/>
    </row>
    <row r="159" spans="3:5">
      <c r="C159" s="132" t="s">
        <v>0</v>
      </c>
      <c r="D159" s="132" t="s">
        <v>255</v>
      </c>
      <c r="E159" s="132" t="s">
        <v>256</v>
      </c>
    </row>
    <row r="160" spans="3:5" ht="15">
      <c r="C160" s="79" t="s">
        <v>257</v>
      </c>
      <c r="D160" s="133" t="s">
        <v>258</v>
      </c>
      <c r="E160" s="134">
        <v>1</v>
      </c>
    </row>
    <row r="161" spans="3:5" ht="15">
      <c r="C161" s="79" t="s">
        <v>259</v>
      </c>
      <c r="D161" s="133" t="s">
        <v>344</v>
      </c>
      <c r="E161" s="134">
        <v>1.95583</v>
      </c>
    </row>
    <row r="164" spans="3:5">
      <c r="C164" s="12" t="s">
        <v>494</v>
      </c>
      <c r="D164" s="265"/>
    </row>
    <row r="165" spans="3:5">
      <c r="C165" s="256" t="s">
        <v>495</v>
      </c>
      <c r="D165" s="498" t="s">
        <v>764</v>
      </c>
    </row>
    <row r="166" spans="3:5">
      <c r="C166" s="256" t="s">
        <v>496</v>
      </c>
      <c r="D166" s="498" t="s">
        <v>763</v>
      </c>
    </row>
    <row r="167" spans="3:5">
      <c r="C167" s="256" t="s">
        <v>497</v>
      </c>
      <c r="D167" s="498" t="s">
        <v>950</v>
      </c>
    </row>
    <row r="168" spans="3:5">
      <c r="C168" s="256" t="s">
        <v>498</v>
      </c>
      <c r="D168" s="498" t="s">
        <v>979</v>
      </c>
    </row>
  </sheetData>
  <mergeCells count="1">
    <mergeCell ref="D4:E4"/>
  </mergeCells>
  <phoneticPr fontId="13" type="noConversion"/>
  <pageMargins left="0.75" right="0.75" top="1" bottom="1" header="0.5" footer="0.5"/>
  <pageSetup orientation="portrait" horizontalDpi="4294967293" verticalDpi="0"/>
  <headerFooter alignWithMargins="0"/>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sheetPr>
    <tabColor theme="7" tint="0.39997558519241921"/>
  </sheetPr>
  <dimension ref="A1:K120"/>
  <sheetViews>
    <sheetView showGridLines="0" zoomScale="85" zoomScaleNormal="85" workbookViewId="0">
      <selection activeCell="C34" sqref="C34:I34"/>
    </sheetView>
  </sheetViews>
  <sheetFormatPr defaultColWidth="8.85546875" defaultRowHeight="12.75"/>
  <cols>
    <col min="2" max="2" width="69.28515625" customWidth="1"/>
    <col min="3" max="3" width="10.7109375" customWidth="1"/>
    <col min="4" max="5" width="11.140625" bestFit="1" customWidth="1"/>
    <col min="6" max="6" width="11.42578125" customWidth="1"/>
    <col min="7" max="7" width="11.28515625" customWidth="1"/>
    <col min="8" max="8" width="10.85546875" customWidth="1"/>
    <col min="9" max="9" width="11.42578125" customWidth="1"/>
  </cols>
  <sheetData>
    <row r="1" spans="1:11" ht="26.25">
      <c r="A1" s="48" t="s">
        <v>1090</v>
      </c>
    </row>
    <row r="3" spans="1:11" s="503" customFormat="1">
      <c r="B3" s="755" t="s">
        <v>1007</v>
      </c>
      <c r="C3" s="756" t="s">
        <v>1021</v>
      </c>
      <c r="D3" s="122"/>
      <c r="E3" s="122"/>
      <c r="F3" s="122"/>
      <c r="G3" s="122"/>
      <c r="H3" s="122"/>
      <c r="I3" s="122"/>
      <c r="J3" s="122"/>
      <c r="K3" s="122"/>
    </row>
    <row r="4" spans="1:11" s="503" customFormat="1">
      <c r="B4" s="123" t="s">
        <v>1009</v>
      </c>
      <c r="C4" s="465" t="s">
        <v>1022</v>
      </c>
      <c r="D4" s="124"/>
      <c r="E4" s="124"/>
      <c r="F4" s="124"/>
      <c r="G4" s="124"/>
      <c r="H4" s="124"/>
      <c r="I4" s="124"/>
      <c r="J4" s="124"/>
      <c r="K4" s="124"/>
    </row>
    <row r="5" spans="1:11" s="503" customFormat="1">
      <c r="B5" s="125" t="s">
        <v>1011</v>
      </c>
      <c r="C5" s="355" t="s">
        <v>1023</v>
      </c>
      <c r="D5" s="126"/>
      <c r="E5" s="126"/>
      <c r="F5" s="126"/>
      <c r="G5" s="126"/>
      <c r="H5" s="126"/>
      <c r="I5" s="126"/>
      <c r="J5" s="126"/>
      <c r="K5" s="126"/>
    </row>
    <row r="6" spans="1:11" s="503" customFormat="1">
      <c r="B6" s="127" t="s">
        <v>1013</v>
      </c>
      <c r="C6" s="188" t="s">
        <v>1019</v>
      </c>
      <c r="D6" s="128"/>
      <c r="E6" s="128"/>
      <c r="F6" s="128"/>
      <c r="G6" s="128"/>
      <c r="H6" s="128"/>
      <c r="I6" s="128"/>
      <c r="J6" s="128"/>
      <c r="K6" s="128"/>
    </row>
    <row r="7" spans="1:11" s="503" customFormat="1">
      <c r="B7" s="129" t="s">
        <v>1015</v>
      </c>
      <c r="C7" s="189" t="s">
        <v>1019</v>
      </c>
      <c r="D7" s="130"/>
      <c r="E7" s="130"/>
      <c r="F7" s="130"/>
      <c r="G7" s="130"/>
      <c r="H7" s="130"/>
      <c r="I7" s="130"/>
      <c r="J7" s="130"/>
      <c r="K7" s="130"/>
    </row>
    <row r="8" spans="1:11" s="503" customFormat="1"/>
    <row r="9" spans="1:11" s="503" customFormat="1"/>
    <row r="10" spans="1:11" s="503" customFormat="1" ht="18">
      <c r="B10" s="547" t="s">
        <v>668</v>
      </c>
      <c r="C10" s="573" t="str">
        <f>IF('B. Dashboard'!D53=1,"Mtel",IF('B. Dashboard'!D53=2,"Telenor",IF('B. Dashboard'!D53=3,"BTC",IF('B. Dashboard'!D53=4,"Efficient operator","error"))))</f>
        <v>Efficient operator</v>
      </c>
    </row>
    <row r="11" spans="1:11" s="503" customFormat="1"/>
    <row r="12" spans="1:11" s="503" customFormat="1"/>
    <row r="13" spans="1:11" s="503" customFormat="1" ht="12" customHeight="1">
      <c r="E13" s="814" t="s">
        <v>978</v>
      </c>
      <c r="F13" s="814"/>
      <c r="G13" s="814"/>
      <c r="H13" s="814"/>
    </row>
    <row r="14" spans="1:11" s="503" customFormat="1" ht="12" customHeight="1">
      <c r="E14" s="814"/>
      <c r="F14" s="814"/>
      <c r="G14" s="814"/>
      <c r="H14" s="814"/>
    </row>
    <row r="15" spans="1:11" s="503" customFormat="1" ht="12" customHeight="1">
      <c r="E15" s="814"/>
      <c r="F15" s="814"/>
      <c r="G15" s="814"/>
      <c r="H15" s="814"/>
    </row>
    <row r="16" spans="1:11" s="503" customFormat="1" ht="12" customHeight="1">
      <c r="E16" s="814"/>
      <c r="F16" s="814"/>
      <c r="G16" s="814"/>
      <c r="H16" s="814"/>
    </row>
    <row r="17" spans="1:9" s="503" customFormat="1" ht="12" customHeight="1">
      <c r="E17" s="814"/>
      <c r="F17" s="814"/>
      <c r="G17" s="814"/>
      <c r="H17" s="814"/>
    </row>
    <row r="18" spans="1:9" s="503" customFormat="1" ht="12" customHeight="1">
      <c r="E18" s="814"/>
      <c r="F18" s="814"/>
      <c r="G18" s="814"/>
      <c r="H18" s="814"/>
    </row>
    <row r="19" spans="1:9" s="503" customFormat="1" ht="12" customHeight="1">
      <c r="E19" s="814"/>
      <c r="F19" s="814"/>
      <c r="G19" s="814"/>
      <c r="H19" s="814"/>
    </row>
    <row r="20" spans="1:9" s="503" customFormat="1" ht="12" customHeight="1">
      <c r="E20" s="814"/>
      <c r="F20" s="814"/>
      <c r="G20" s="814"/>
      <c r="H20" s="814"/>
    </row>
    <row r="21" spans="1:9" s="503" customFormat="1" ht="12" customHeight="1"/>
    <row r="22" spans="1:9" s="503" customFormat="1" ht="12" customHeight="1"/>
    <row r="23" spans="1:9" s="503" customFormat="1" ht="12" customHeight="1"/>
    <row r="24" spans="1:9" s="503" customFormat="1" ht="12" customHeight="1"/>
    <row r="25" spans="1:9" s="503" customFormat="1"/>
    <row r="26" spans="1:9" s="503" customFormat="1"/>
    <row r="27" spans="1:9" s="503" customFormat="1"/>
    <row r="28" spans="1:9" s="503" customFormat="1"/>
    <row r="29" spans="1:9" s="503" customFormat="1"/>
    <row r="30" spans="1:9" s="503" customFormat="1">
      <c r="B30" s="420" t="s">
        <v>884</v>
      </c>
      <c r="C30" s="683">
        <f>1.9/'C. Masterfiles'!E161</f>
        <v>0.97145457427281512</v>
      </c>
      <c r="D30" s="683">
        <f>C30</f>
        <v>0.97145457427281512</v>
      </c>
      <c r="E30" s="683">
        <f t="shared" ref="E30:I30" si="0">D30</f>
        <v>0.97145457427281512</v>
      </c>
      <c r="F30" s="683">
        <f t="shared" si="0"/>
        <v>0.97145457427281512</v>
      </c>
      <c r="G30" s="683">
        <f t="shared" si="0"/>
        <v>0.97145457427281512</v>
      </c>
      <c r="H30" s="683">
        <f t="shared" si="0"/>
        <v>0.97145457427281512</v>
      </c>
      <c r="I30" s="683">
        <f t="shared" si="0"/>
        <v>0.97145457427281512</v>
      </c>
    </row>
    <row r="32" spans="1:9" ht="15.75">
      <c r="A32" s="275" t="s">
        <v>990</v>
      </c>
      <c r="B32" s="275" t="s">
        <v>734</v>
      </c>
    </row>
    <row r="33" spans="1:9">
      <c r="H33" s="503"/>
      <c r="I33" s="503"/>
    </row>
    <row r="34" spans="1:9">
      <c r="B34" s="503"/>
      <c r="C34" s="815" t="s">
        <v>732</v>
      </c>
      <c r="D34" s="816"/>
      <c r="E34" s="816"/>
      <c r="F34" s="816"/>
      <c r="G34" s="816"/>
      <c r="H34" s="816"/>
      <c r="I34" s="817"/>
    </row>
    <row r="35" spans="1:9">
      <c r="B35" s="562" t="s">
        <v>285</v>
      </c>
      <c r="C35" s="230">
        <f>'1. Coverage&amp;Subs'!F188</f>
        <v>2014</v>
      </c>
      <c r="D35" s="230">
        <f>'1. Coverage&amp;Subs'!G188</f>
        <v>2015</v>
      </c>
      <c r="E35" s="230">
        <f>'1. Coverage&amp;Subs'!H188</f>
        <v>2016</v>
      </c>
      <c r="F35" s="230">
        <f>'1. Coverage&amp;Subs'!I188</f>
        <v>2017</v>
      </c>
      <c r="G35" s="230">
        <f>'1. Coverage&amp;Subs'!J188</f>
        <v>2018</v>
      </c>
      <c r="H35" s="230">
        <f>'1. Coverage&amp;Subs'!K188</f>
        <v>2019</v>
      </c>
      <c r="I35" s="230">
        <f>'1. Coverage&amp;Subs'!L188</f>
        <v>2020</v>
      </c>
    </row>
    <row r="36" spans="1:9">
      <c r="B36" s="680" t="str">
        <f>'C. Masterfiles'!D114</f>
        <v>Входящи повиквания от фиксирана линия (Incoming calls from fixed)</v>
      </c>
      <c r="C36" s="564">
        <f>'2. Traffic'!F358</f>
        <v>59.775682829089746</v>
      </c>
      <c r="D36" s="564">
        <f>'2. Traffic'!G358</f>
        <v>60.971196485671541</v>
      </c>
      <c r="E36" s="564">
        <f>'2. Traffic'!H358</f>
        <v>62.190620415384977</v>
      </c>
      <c r="F36" s="564">
        <f>'2. Traffic'!I358</f>
        <v>63.434432823692674</v>
      </c>
      <c r="G36" s="564">
        <f>'2. Traffic'!J358</f>
        <v>64.70312148016653</v>
      </c>
      <c r="H36" s="564">
        <f>'2. Traffic'!K358</f>
        <v>65.997183909769859</v>
      </c>
      <c r="I36" s="564">
        <f>'2. Traffic'!L358</f>
        <v>67.31712758796526</v>
      </c>
    </row>
    <row r="37" spans="1:9">
      <c r="B37" s="680" t="str">
        <f>'C. Masterfiles'!D115</f>
        <v>Входящи повиквания от други мобилни мрежи (Incoming calls from other mobile)</v>
      </c>
      <c r="C37" s="564">
        <f>'2. Traffic'!F359</f>
        <v>1204.9161703945347</v>
      </c>
      <c r="D37" s="564">
        <f>'2. Traffic'!G359</f>
        <v>1229.0144938024252</v>
      </c>
      <c r="E37" s="564">
        <f>'2. Traffic'!H359</f>
        <v>1253.5947836784742</v>
      </c>
      <c r="F37" s="564">
        <f>'2. Traffic'!I359</f>
        <v>1278.6666793520435</v>
      </c>
      <c r="G37" s="564">
        <f>'2. Traffic'!J359</f>
        <v>1304.2400129390844</v>
      </c>
      <c r="H37" s="564">
        <f>'2. Traffic'!K359</f>
        <v>1330.324813197866</v>
      </c>
      <c r="I37" s="564">
        <f>'2. Traffic'!L359</f>
        <v>1356.931309461823</v>
      </c>
    </row>
    <row r="38" spans="1:9">
      <c r="B38" s="562" t="s">
        <v>733</v>
      </c>
      <c r="C38" s="565">
        <f t="shared" ref="C38:D38" si="1">SUM(C36:C37)</f>
        <v>1264.6918532236243</v>
      </c>
      <c r="D38" s="565">
        <f t="shared" si="1"/>
        <v>1289.9856902880967</v>
      </c>
      <c r="E38" s="565">
        <f>SUM(E36:E37)</f>
        <v>1315.7854040938591</v>
      </c>
      <c r="F38" s="565">
        <f>SUM(F36:F37)</f>
        <v>1342.1011121757363</v>
      </c>
      <c r="G38" s="565">
        <f>SUM(G36:G37)</f>
        <v>1368.943134419251</v>
      </c>
      <c r="H38" s="565">
        <f>SUM(H36:H37)</f>
        <v>1396.3219971076358</v>
      </c>
      <c r="I38" s="565">
        <f t="shared" ref="I38" si="2">SUM(I36:I37)</f>
        <v>1424.2484370497882</v>
      </c>
    </row>
    <row r="39" spans="1:9">
      <c r="H39" s="503"/>
      <c r="I39" s="503"/>
    </row>
    <row r="40" spans="1:9" s="503" customFormat="1"/>
    <row r="41" spans="1:9" s="503" customFormat="1">
      <c r="C41" s="815" t="s">
        <v>731</v>
      </c>
      <c r="D41" s="816"/>
      <c r="E41" s="816"/>
      <c r="F41" s="816"/>
      <c r="G41" s="816"/>
      <c r="H41" s="816"/>
      <c r="I41" s="817"/>
    </row>
    <row r="42" spans="1:9" s="503" customFormat="1">
      <c r="B42" s="562" t="s">
        <v>285</v>
      </c>
      <c r="C42" s="230">
        <f>C35</f>
        <v>2014</v>
      </c>
      <c r="D42" s="230">
        <f t="shared" ref="D42:I42" si="3">D35</f>
        <v>2015</v>
      </c>
      <c r="E42" s="230">
        <f t="shared" si="3"/>
        <v>2016</v>
      </c>
      <c r="F42" s="230">
        <f t="shared" si="3"/>
        <v>2017</v>
      </c>
      <c r="G42" s="230">
        <f t="shared" si="3"/>
        <v>2018</v>
      </c>
      <c r="H42" s="230">
        <f t="shared" si="3"/>
        <v>2019</v>
      </c>
      <c r="I42" s="230">
        <f t="shared" si="3"/>
        <v>2020</v>
      </c>
    </row>
    <row r="43" spans="1:9" s="503" customFormat="1">
      <c r="B43" s="505" t="str">
        <f>B36</f>
        <v>Входящи повиквания от фиксирана линия (Incoming calls from fixed)</v>
      </c>
      <c r="C43" s="567">
        <f>'11. Service unit costing'!E307*100</f>
        <v>0.51062295566612481</v>
      </c>
      <c r="D43" s="567">
        <f>'11. Service unit costing'!F307*100</f>
        <v>0.51605304828762422</v>
      </c>
      <c r="E43" s="567">
        <f>'11. Service unit costing'!G307*100</f>
        <v>0.51678337505703842</v>
      </c>
      <c r="F43" s="567">
        <f>'11. Service unit costing'!H307*100</f>
        <v>0.51770683866064959</v>
      </c>
      <c r="G43" s="567">
        <f>'11. Service unit costing'!I307*100</f>
        <v>0.51660020052362998</v>
      </c>
      <c r="H43" s="567">
        <f>'11. Service unit costing'!J307*100</f>
        <v>0.51793205412054799</v>
      </c>
      <c r="I43" s="567">
        <f>'11. Service unit costing'!K307*100</f>
        <v>0.51932740079894457</v>
      </c>
    </row>
    <row r="44" spans="1:9" s="503" customFormat="1">
      <c r="B44" s="505" t="str">
        <f>B37</f>
        <v>Входящи повиквания от други мобилни мрежи (Incoming calls from other mobile)</v>
      </c>
      <c r="C44" s="567">
        <f>'11. Service unit costing'!E308*100</f>
        <v>0.51425185539054119</v>
      </c>
      <c r="D44" s="567">
        <f>'11. Service unit costing'!F308*100</f>
        <v>0.52028779378491719</v>
      </c>
      <c r="E44" s="567">
        <f>'11. Service unit costing'!G308*100</f>
        <v>0.52103262172896159</v>
      </c>
      <c r="F44" s="567">
        <f>'11. Service unit costing'!H308*100</f>
        <v>0.52088557559849646</v>
      </c>
      <c r="G44" s="567">
        <f>'11. Service unit costing'!I308*100</f>
        <v>0.52085927682285438</v>
      </c>
      <c r="H44" s="567">
        <f>'11. Service unit costing'!J308*100</f>
        <v>0.52221276779261383</v>
      </c>
      <c r="I44" s="567">
        <f>'11. Service unit costing'!K308*100</f>
        <v>0.52362795637797577</v>
      </c>
    </row>
    <row r="45" spans="1:9" s="503" customFormat="1">
      <c r="B45" s="562" t="s">
        <v>493</v>
      </c>
      <c r="C45" s="566">
        <f t="shared" ref="C45:I45" si="4">C43*C36/C38+C44*C37/C38</f>
        <v>0.51408033538083109</v>
      </c>
      <c r="D45" s="566">
        <f t="shared" si="4"/>
        <v>0.52008763846402783</v>
      </c>
      <c r="E45" s="566">
        <f t="shared" si="4"/>
        <v>0.52083178100979666</v>
      </c>
      <c r="F45" s="566">
        <f t="shared" si="4"/>
        <v>0.52073533254086191</v>
      </c>
      <c r="G45" s="566">
        <f t="shared" si="4"/>
        <v>0.52065797150618098</v>
      </c>
      <c r="H45" s="566">
        <f t="shared" si="4"/>
        <v>0.52201043978513018</v>
      </c>
      <c r="I45" s="566">
        <f t="shared" si="4"/>
        <v>0.52342469054240826</v>
      </c>
    </row>
    <row r="46" spans="1:9" s="503" customFormat="1"/>
    <row r="47" spans="1:9" s="503" customFormat="1"/>
    <row r="48" spans="1:9" ht="15.75">
      <c r="A48" s="275" t="s">
        <v>991</v>
      </c>
      <c r="B48" s="275" t="s">
        <v>742</v>
      </c>
      <c r="C48" s="503"/>
      <c r="D48" s="503"/>
      <c r="E48" s="503"/>
      <c r="F48" s="503"/>
      <c r="G48" s="503"/>
      <c r="H48" s="503"/>
    </row>
    <row r="49" spans="1:10">
      <c r="A49" s="503"/>
      <c r="B49" s="503"/>
      <c r="C49" s="503"/>
      <c r="D49" s="503"/>
    </row>
    <row r="50" spans="1:10">
      <c r="A50" s="503"/>
      <c r="B50" s="503"/>
      <c r="E50" s="503"/>
      <c r="F50" s="503"/>
      <c r="G50" s="503"/>
      <c r="H50" s="503"/>
      <c r="J50" s="503"/>
    </row>
    <row r="51" spans="1:10">
      <c r="A51" s="503"/>
      <c r="B51" s="503"/>
      <c r="C51" s="815" t="s">
        <v>731</v>
      </c>
      <c r="D51" s="816"/>
      <c r="E51" s="816"/>
      <c r="F51" s="816"/>
      <c r="G51" s="816"/>
      <c r="H51" s="816"/>
      <c r="I51" s="817"/>
      <c r="J51" s="503"/>
    </row>
    <row r="52" spans="1:10">
      <c r="A52" s="503"/>
      <c r="B52" s="571" t="s">
        <v>493</v>
      </c>
      <c r="C52" s="230">
        <f>C42</f>
        <v>2014</v>
      </c>
      <c r="D52" s="230">
        <f t="shared" ref="D52:I52" si="5">D42</f>
        <v>2015</v>
      </c>
      <c r="E52" s="230">
        <f t="shared" si="5"/>
        <v>2016</v>
      </c>
      <c r="F52" s="230">
        <f t="shared" si="5"/>
        <v>2017</v>
      </c>
      <c r="G52" s="230">
        <f t="shared" si="5"/>
        <v>2018</v>
      </c>
      <c r="H52" s="230">
        <f t="shared" si="5"/>
        <v>2019</v>
      </c>
      <c r="I52" s="230">
        <f t="shared" si="5"/>
        <v>2020</v>
      </c>
    </row>
    <row r="53" spans="1:10">
      <c r="A53" s="503"/>
      <c r="B53" s="681" t="s">
        <v>764</v>
      </c>
      <c r="C53" s="572">
        <v>0.51068396263301374</v>
      </c>
      <c r="D53" s="572">
        <v>0.5161142783162056</v>
      </c>
      <c r="E53" s="572">
        <v>0.51685991142717103</v>
      </c>
      <c r="F53" s="572">
        <v>0.51779101001926831</v>
      </c>
      <c r="G53" s="572">
        <v>0.5167079823470131</v>
      </c>
      <c r="H53" s="572">
        <v>0.51803030058977273</v>
      </c>
      <c r="I53" s="572">
        <v>0.51942617591205198</v>
      </c>
      <c r="J53" s="570" t="s">
        <v>974</v>
      </c>
    </row>
    <row r="54" spans="1:10">
      <c r="A54" s="503"/>
      <c r="B54" s="681" t="s">
        <v>763</v>
      </c>
      <c r="C54" s="572">
        <v>0.51068396263301374</v>
      </c>
      <c r="D54" s="572">
        <v>0.5161142783162056</v>
      </c>
      <c r="E54" s="572">
        <v>0.51685991142717103</v>
      </c>
      <c r="F54" s="572">
        <v>0.51779101001926831</v>
      </c>
      <c r="G54" s="572">
        <v>0.5167079823470131</v>
      </c>
      <c r="H54" s="572">
        <v>0.51803030058977273</v>
      </c>
      <c r="I54" s="572">
        <v>0.51942617591205198</v>
      </c>
      <c r="J54" s="570" t="s">
        <v>975</v>
      </c>
    </row>
    <row r="55" spans="1:10">
      <c r="A55" s="503"/>
      <c r="B55" s="681" t="s">
        <v>950</v>
      </c>
      <c r="C55" s="572">
        <v>0.51068396263301374</v>
      </c>
      <c r="D55" s="572">
        <v>0.5161142783162056</v>
      </c>
      <c r="E55" s="572">
        <v>0.51685991142717103</v>
      </c>
      <c r="F55" s="572">
        <v>0.51779101001926831</v>
      </c>
      <c r="G55" s="572">
        <v>0.5167079823470131</v>
      </c>
      <c r="H55" s="572">
        <v>0.51803030058977273</v>
      </c>
      <c r="I55" s="572">
        <v>0.51942617591205198</v>
      </c>
      <c r="J55" s="570" t="s">
        <v>976</v>
      </c>
    </row>
    <row r="56" spans="1:10" s="503" customFormat="1">
      <c r="B56" s="681" t="s">
        <v>274</v>
      </c>
      <c r="C56" s="572">
        <v>0.51068396263301374</v>
      </c>
      <c r="D56" s="572">
        <v>0.5161142783162056</v>
      </c>
      <c r="E56" s="572">
        <v>0.51685991142717103</v>
      </c>
      <c r="F56" s="572">
        <v>0.51779101001926831</v>
      </c>
      <c r="G56" s="572">
        <v>0.5167079823470131</v>
      </c>
      <c r="H56" s="572">
        <v>0.51803030058977273</v>
      </c>
      <c r="I56" s="572">
        <v>0.51942617591205198</v>
      </c>
      <c r="J56" s="570" t="s">
        <v>977</v>
      </c>
    </row>
    <row r="57" spans="1:10">
      <c r="A57" s="503"/>
      <c r="B57" s="571"/>
      <c r="C57" s="566"/>
      <c r="D57" s="566"/>
      <c r="E57" s="566"/>
      <c r="F57" s="566"/>
      <c r="G57" s="566"/>
      <c r="H57" s="566"/>
      <c r="I57" s="566"/>
    </row>
    <row r="58" spans="1:10">
      <c r="A58" s="503"/>
      <c r="B58" s="503"/>
      <c r="C58" s="503"/>
      <c r="D58" s="503"/>
      <c r="E58" s="503"/>
      <c r="F58" s="503"/>
      <c r="G58" s="503"/>
      <c r="H58" s="503"/>
    </row>
    <row r="61" spans="1:10" ht="15.75">
      <c r="B61" s="574" t="s">
        <v>744</v>
      </c>
    </row>
    <row r="72" spans="6:6">
      <c r="F72" s="225"/>
    </row>
    <row r="82" spans="1:10" ht="15.75">
      <c r="A82" s="275" t="s">
        <v>992</v>
      </c>
      <c r="B82" s="275" t="s">
        <v>953</v>
      </c>
      <c r="C82" s="504"/>
      <c r="D82" s="504"/>
      <c r="E82" s="504"/>
      <c r="F82" s="504"/>
      <c r="G82" s="504"/>
      <c r="H82" s="504"/>
      <c r="I82" s="504"/>
    </row>
    <row r="83" spans="1:10">
      <c r="A83" s="504"/>
      <c r="B83" s="272"/>
      <c r="C83" s="504"/>
      <c r="D83" s="504"/>
      <c r="E83" s="504"/>
      <c r="F83" s="504"/>
      <c r="G83" s="504"/>
      <c r="H83" s="504"/>
      <c r="I83" s="504"/>
    </row>
    <row r="84" spans="1:10">
      <c r="A84" s="504"/>
      <c r="B84" s="272" t="s">
        <v>954</v>
      </c>
      <c r="C84" s="655">
        <v>0.1</v>
      </c>
      <c r="D84" s="504"/>
      <c r="E84" s="504"/>
      <c r="F84" s="504"/>
      <c r="G84" s="504"/>
      <c r="H84" s="504"/>
      <c r="I84" s="504"/>
    </row>
    <row r="85" spans="1:10">
      <c r="A85" s="504"/>
      <c r="B85" s="272"/>
      <c r="C85" s="504"/>
      <c r="D85" s="504"/>
      <c r="E85" s="504"/>
      <c r="F85" s="504"/>
      <c r="G85" s="504"/>
      <c r="H85" s="504"/>
      <c r="I85" s="504"/>
    </row>
    <row r="86" spans="1:10">
      <c r="A86" s="504"/>
      <c r="B86" s="656" t="s">
        <v>1104</v>
      </c>
      <c r="C86" s="504"/>
      <c r="D86" s="504"/>
      <c r="E86" s="504"/>
      <c r="F86" s="504"/>
      <c r="G86" s="504"/>
      <c r="H86" s="504"/>
      <c r="I86" s="504"/>
    </row>
    <row r="87" spans="1:10">
      <c r="A87" s="504"/>
      <c r="B87" s="332" t="s">
        <v>955</v>
      </c>
      <c r="C87" s="332" t="s">
        <v>956</v>
      </c>
      <c r="D87" s="654">
        <v>2015</v>
      </c>
      <c r="E87" s="509">
        <v>2016</v>
      </c>
      <c r="F87" s="509">
        <v>2017</v>
      </c>
      <c r="G87" s="509">
        <v>2018</v>
      </c>
      <c r="H87" s="509">
        <v>2019</v>
      </c>
      <c r="I87" s="509">
        <v>2020</v>
      </c>
    </row>
    <row r="88" spans="1:10">
      <c r="A88" s="504"/>
      <c r="B88" s="657" t="s">
        <v>230</v>
      </c>
      <c r="C88" s="273" t="s">
        <v>230</v>
      </c>
      <c r="D88" s="508">
        <f>'7. Network costs'!G301</f>
        <v>133072369.69226417</v>
      </c>
      <c r="E88" s="508">
        <f>'7. Network costs'!H301</f>
        <v>136592531.67986742</v>
      </c>
      <c r="F88" s="508">
        <f>'7. Network costs'!I301</f>
        <v>140090986.2694186</v>
      </c>
      <c r="G88" s="508">
        <f>'7. Network costs'!J301</f>
        <v>142038986.03475395</v>
      </c>
      <c r="H88" s="508">
        <f>'7. Network costs'!K301</f>
        <v>143709670.85568723</v>
      </c>
      <c r="I88" s="508">
        <f>'7. Network costs'!L301</f>
        <v>145592871.90364552</v>
      </c>
    </row>
    <row r="89" spans="1:10">
      <c r="A89" s="504"/>
      <c r="B89" s="256" t="s">
        <v>961</v>
      </c>
      <c r="C89" s="273">
        <v>1</v>
      </c>
      <c r="D89" s="508">
        <f t="dataTable" ref="D89:I101" dt2D="0" dtr="0" r1="B88"/>
        <v>144119969.8335028</v>
      </c>
      <c r="E89" s="508">
        <v>147637875.07314712</v>
      </c>
      <c r="F89" s="508">
        <v>151304321.23590577</v>
      </c>
      <c r="G89" s="508">
        <v>155260571.56492722</v>
      </c>
      <c r="H89" s="508">
        <v>155203803.86666706</v>
      </c>
      <c r="I89" s="508">
        <v>155479214.85410216</v>
      </c>
      <c r="J89" s="247"/>
    </row>
    <row r="90" spans="1:10">
      <c r="A90" s="504"/>
      <c r="B90" s="658" t="s">
        <v>351</v>
      </c>
      <c r="C90" s="273">
        <f>C89+1</f>
        <v>2</v>
      </c>
      <c r="D90" s="508">
        <v>136823667.71710256</v>
      </c>
      <c r="E90" s="508">
        <v>140403783.09913334</v>
      </c>
      <c r="F90" s="508">
        <v>143960943.52509418</v>
      </c>
      <c r="G90" s="508">
        <v>145932105.55077687</v>
      </c>
      <c r="H90" s="508">
        <v>147619117.12352026</v>
      </c>
      <c r="I90" s="508">
        <v>149522956.56785554</v>
      </c>
      <c r="J90" s="247"/>
    </row>
    <row r="91" spans="1:10">
      <c r="A91" s="504"/>
      <c r="B91" s="658" t="s">
        <v>957</v>
      </c>
      <c r="C91" s="273">
        <f t="shared" ref="C91:C101" si="6">C90+1</f>
        <v>3</v>
      </c>
      <c r="D91" s="508">
        <v>132812682.06294037</v>
      </c>
      <c r="E91" s="508">
        <v>136292264.18729541</v>
      </c>
      <c r="F91" s="508">
        <v>139749334.64404106</v>
      </c>
      <c r="G91" s="508">
        <v>141656913.04856792</v>
      </c>
      <c r="H91" s="508">
        <v>143288727.89419109</v>
      </c>
      <c r="I91" s="508">
        <v>145133616.61584467</v>
      </c>
      <c r="J91" s="247"/>
    </row>
    <row r="92" spans="1:10">
      <c r="A92" s="504"/>
      <c r="B92" s="256" t="s">
        <v>966</v>
      </c>
      <c r="C92" s="273">
        <f t="shared" si="6"/>
        <v>4</v>
      </c>
      <c r="D92" s="508">
        <v>133547339.85044938</v>
      </c>
      <c r="E92" s="508">
        <v>137078706.31791285</v>
      </c>
      <c r="F92" s="508">
        <v>140588700.52201796</v>
      </c>
      <c r="G92" s="508">
        <v>142547943.1974223</v>
      </c>
      <c r="H92" s="508">
        <v>144228505.82195678</v>
      </c>
      <c r="I92" s="508">
        <v>146123149.04568574</v>
      </c>
      <c r="J92" s="247"/>
    </row>
    <row r="93" spans="1:10">
      <c r="A93" s="504"/>
      <c r="B93" s="658" t="s">
        <v>958</v>
      </c>
      <c r="C93" s="273">
        <f t="shared" si="6"/>
        <v>5</v>
      </c>
      <c r="D93" s="508">
        <v>133717708.29145589</v>
      </c>
      <c r="E93" s="508">
        <v>137253093.72670746</v>
      </c>
      <c r="F93" s="508">
        <v>140767227.10904822</v>
      </c>
      <c r="G93" s="508">
        <v>142730502.53688514</v>
      </c>
      <c r="H93" s="508">
        <v>144414608.25980407</v>
      </c>
      <c r="I93" s="508">
        <v>146313355.71116546</v>
      </c>
      <c r="J93" s="247"/>
    </row>
    <row r="94" spans="1:10">
      <c r="A94" s="504"/>
      <c r="B94" s="658" t="s">
        <v>959</v>
      </c>
      <c r="C94" s="273">
        <f t="shared" si="6"/>
        <v>6</v>
      </c>
      <c r="D94" s="508">
        <v>132829625.6644706</v>
      </c>
      <c r="E94" s="508">
        <v>136345522.08197281</v>
      </c>
      <c r="F94" s="508">
        <v>139839860.94203717</v>
      </c>
      <c r="G94" s="508">
        <v>141786151.29729304</v>
      </c>
      <c r="H94" s="508">
        <v>143455660.26088926</v>
      </c>
      <c r="I94" s="508">
        <v>145337388.85044178</v>
      </c>
      <c r="J94" s="247"/>
    </row>
    <row r="95" spans="1:10">
      <c r="A95" s="504"/>
      <c r="B95" s="256" t="s">
        <v>962</v>
      </c>
      <c r="C95" s="273">
        <f t="shared" si="6"/>
        <v>7</v>
      </c>
      <c r="D95" s="508">
        <v>124806223.75601588</v>
      </c>
      <c r="E95" s="508">
        <v>128236338.07959415</v>
      </c>
      <c r="F95" s="508">
        <v>131649549.68993931</v>
      </c>
      <c r="G95" s="508">
        <v>133501694.50580166</v>
      </c>
      <c r="H95" s="508">
        <v>135077589.08059406</v>
      </c>
      <c r="I95" s="508">
        <v>136865203.93297973</v>
      </c>
      <c r="J95" s="247"/>
    </row>
    <row r="96" spans="1:10">
      <c r="A96" s="504"/>
      <c r="B96" s="256" t="s">
        <v>967</v>
      </c>
      <c r="C96" s="273">
        <f t="shared" si="6"/>
        <v>8</v>
      </c>
      <c r="D96" s="508">
        <v>141420151.47401553</v>
      </c>
      <c r="E96" s="508">
        <v>145078285.3461948</v>
      </c>
      <c r="F96" s="508">
        <v>148726433.040434</v>
      </c>
      <c r="G96" s="508">
        <v>150825649.77703774</v>
      </c>
      <c r="H96" s="508">
        <v>152631832.6684581</v>
      </c>
      <c r="I96" s="508">
        <v>154676095.19861737</v>
      </c>
    </row>
    <row r="97" spans="1:9">
      <c r="A97" s="504"/>
      <c r="B97" s="256" t="s">
        <v>963</v>
      </c>
      <c r="C97" s="273">
        <f t="shared" si="6"/>
        <v>9</v>
      </c>
      <c r="D97" s="508">
        <v>133072692.22845232</v>
      </c>
      <c r="E97" s="508">
        <v>136592861.13207358</v>
      </c>
      <c r="F97" s="508">
        <v>140091322.91083941</v>
      </c>
      <c r="G97" s="508">
        <v>142039328.67492235</v>
      </c>
      <c r="H97" s="508">
        <v>143710021.24929512</v>
      </c>
      <c r="I97" s="508">
        <v>145593230.26767465</v>
      </c>
    </row>
    <row r="98" spans="1:9">
      <c r="A98" s="504"/>
      <c r="B98" s="256" t="s">
        <v>964</v>
      </c>
      <c r="C98" s="273">
        <f t="shared" si="6"/>
        <v>10</v>
      </c>
      <c r="D98" s="508">
        <v>133075895.84878907</v>
      </c>
      <c r="E98" s="508">
        <v>136595847.42978635</v>
      </c>
      <c r="F98" s="508">
        <v>140094077.05033401</v>
      </c>
      <c r="G98" s="508">
        <v>142041776.38304576</v>
      </c>
      <c r="H98" s="508">
        <v>143712216.83658776</v>
      </c>
      <c r="I98" s="508">
        <v>145595161.66297951</v>
      </c>
    </row>
    <row r="99" spans="1:9" s="503" customFormat="1">
      <c r="A99" s="504"/>
      <c r="B99" s="256" t="s">
        <v>965</v>
      </c>
      <c r="C99" s="273">
        <f t="shared" si="6"/>
        <v>11</v>
      </c>
      <c r="D99" s="508">
        <v>133862255.81943531</v>
      </c>
      <c r="E99" s="508">
        <v>137323768.1951544</v>
      </c>
      <c r="F99" s="508">
        <v>140769411.11037436</v>
      </c>
      <c r="G99" s="508">
        <v>142667643.57624823</v>
      </c>
      <c r="H99" s="508">
        <v>144268888.16625717</v>
      </c>
      <c r="I99" s="508">
        <v>146096021.88368014</v>
      </c>
    </row>
    <row r="100" spans="1:9">
      <c r="A100" s="504"/>
      <c r="B100" s="256" t="s">
        <v>321</v>
      </c>
      <c r="C100" s="273">
        <f t="shared" si="6"/>
        <v>12</v>
      </c>
      <c r="D100" s="508">
        <v>133072369.69226417</v>
      </c>
      <c r="E100" s="508">
        <v>136592531.67986742</v>
      </c>
      <c r="F100" s="508">
        <v>140090986.2694186</v>
      </c>
      <c r="G100" s="508">
        <v>142038986.03475395</v>
      </c>
      <c r="H100" s="508">
        <v>143709670.85568723</v>
      </c>
      <c r="I100" s="508">
        <v>145592871.90364552</v>
      </c>
    </row>
    <row r="101" spans="1:9">
      <c r="A101" s="504"/>
      <c r="B101" s="256" t="s">
        <v>968</v>
      </c>
      <c r="C101" s="273">
        <f t="shared" si="6"/>
        <v>13</v>
      </c>
      <c r="D101" s="508">
        <v>133610446.32105482</v>
      </c>
      <c r="E101" s="508">
        <v>137128577.59888244</v>
      </c>
      <c r="F101" s="508">
        <v>140625272.70823827</v>
      </c>
      <c r="G101" s="508">
        <v>142570987.29901746</v>
      </c>
      <c r="H101" s="508">
        <v>144237349.7609008</v>
      </c>
      <c r="I101" s="508">
        <v>146117775.18185037</v>
      </c>
    </row>
    <row r="102" spans="1:9">
      <c r="A102" s="504"/>
      <c r="B102" s="272"/>
      <c r="C102" s="504"/>
      <c r="D102" s="504"/>
      <c r="E102" s="504"/>
      <c r="F102" s="504"/>
      <c r="G102" s="504"/>
      <c r="H102" s="504"/>
      <c r="I102" s="504"/>
    </row>
    <row r="103" spans="1:9">
      <c r="A103" s="504"/>
      <c r="B103" s="656" t="s">
        <v>1105</v>
      </c>
      <c r="C103" s="504"/>
      <c r="D103" s="504"/>
      <c r="E103" s="504"/>
      <c r="F103" s="504"/>
      <c r="G103" s="504"/>
      <c r="H103" s="504"/>
      <c r="I103" s="504"/>
    </row>
    <row r="104" spans="1:9">
      <c r="A104" s="504"/>
      <c r="B104" s="332" t="s">
        <v>955</v>
      </c>
      <c r="C104" s="332" t="s">
        <v>956</v>
      </c>
      <c r="D104" s="654">
        <v>2015</v>
      </c>
      <c r="E104" s="509">
        <v>2016</v>
      </c>
      <c r="F104" s="509">
        <v>2017</v>
      </c>
      <c r="G104" s="509">
        <v>2018</v>
      </c>
      <c r="H104" s="509">
        <v>2019</v>
      </c>
      <c r="I104" s="509">
        <v>2020</v>
      </c>
    </row>
    <row r="105" spans="1:9">
      <c r="A105" s="504"/>
      <c r="B105" s="658" t="str">
        <f t="shared" ref="B105:C115" si="7">B88</f>
        <v>None</v>
      </c>
      <c r="C105" s="273" t="str">
        <f t="shared" si="7"/>
        <v>None</v>
      </c>
      <c r="D105" s="659">
        <f>IF(D88&gt;D$88,D88/D$88-1,D$88/D88-1)</f>
        <v>0</v>
      </c>
      <c r="E105" s="659">
        <f t="shared" ref="E105:I105" si="8">IF(E88&gt;E$88,E88/E$88-1,E$88/E88-1)</f>
        <v>0</v>
      </c>
      <c r="F105" s="659">
        <f t="shared" si="8"/>
        <v>0</v>
      </c>
      <c r="G105" s="659">
        <f t="shared" si="8"/>
        <v>0</v>
      </c>
      <c r="H105" s="659">
        <f t="shared" si="8"/>
        <v>0</v>
      </c>
      <c r="I105" s="659">
        <f t="shared" si="8"/>
        <v>0</v>
      </c>
    </row>
    <row r="106" spans="1:9">
      <c r="A106" s="504"/>
      <c r="B106" s="658" t="str">
        <f t="shared" si="7"/>
        <v>Market share</v>
      </c>
      <c r="C106" s="273">
        <f t="shared" si="7"/>
        <v>1</v>
      </c>
      <c r="D106" s="659">
        <f t="shared" ref="D106:I106" si="9">IF(D89&gt;D$88,D89/D$88-1,D$88/D89-1)</f>
        <v>8.3019489070396135E-2</v>
      </c>
      <c r="E106" s="659">
        <f t="shared" si="9"/>
        <v>8.0863450273890081E-2</v>
      </c>
      <c r="F106" s="659">
        <f t="shared" si="9"/>
        <v>8.0043229511726377E-2</v>
      </c>
      <c r="G106" s="659">
        <f t="shared" si="9"/>
        <v>9.3084201030118718E-2</v>
      </c>
      <c r="H106" s="659">
        <f t="shared" si="9"/>
        <v>7.9981625053766825E-2</v>
      </c>
      <c r="I106" s="659">
        <f t="shared" si="9"/>
        <v>6.7904031434997014E-2</v>
      </c>
    </row>
    <row r="107" spans="1:9">
      <c r="A107" s="504"/>
      <c r="B107" s="658" t="str">
        <f t="shared" si="7"/>
        <v>Pre-tax WACC</v>
      </c>
      <c r="C107" s="273">
        <f t="shared" si="7"/>
        <v>2</v>
      </c>
      <c r="D107" s="659">
        <f t="shared" ref="D107:I107" si="10">IF(D90&gt;D$88,D90/D$88-1,D$88/D90-1)</f>
        <v>2.8189909246475686E-2</v>
      </c>
      <c r="E107" s="659">
        <f t="shared" si="10"/>
        <v>2.7902341163119848E-2</v>
      </c>
      <c r="F107" s="659">
        <f t="shared" si="10"/>
        <v>2.762459854649757E-2</v>
      </c>
      <c r="G107" s="659">
        <f t="shared" si="10"/>
        <v>2.7408809543813195E-2</v>
      </c>
      <c r="H107" s="659">
        <f t="shared" si="10"/>
        <v>2.7203779986100463E-2</v>
      </c>
      <c r="I107" s="659">
        <f t="shared" si="10"/>
        <v>2.6993661247447509E-2</v>
      </c>
    </row>
    <row r="108" spans="1:9">
      <c r="A108" s="504"/>
      <c r="B108" s="658" t="str">
        <f t="shared" si="7"/>
        <v xml:space="preserve">Asset price trends </v>
      </c>
      <c r="C108" s="273">
        <f t="shared" si="7"/>
        <v>3</v>
      </c>
      <c r="D108" s="659">
        <f t="shared" ref="D108:I108" si="11">IF(D91&gt;D$88,D91/D$88-1,D$88/D91-1)</f>
        <v>1.9552924110117775E-3</v>
      </c>
      <c r="E108" s="659">
        <f t="shared" si="11"/>
        <v>2.2031147135348483E-3</v>
      </c>
      <c r="F108" s="659">
        <f t="shared" si="11"/>
        <v>2.444745989294006E-3</v>
      </c>
      <c r="G108" s="659">
        <f t="shared" si="11"/>
        <v>2.6971714825878568E-3</v>
      </c>
      <c r="H108" s="659">
        <f t="shared" si="11"/>
        <v>2.9377255816451786E-3</v>
      </c>
      <c r="I108" s="659">
        <f t="shared" si="11"/>
        <v>3.1643619067005524E-3</v>
      </c>
    </row>
    <row r="109" spans="1:9">
      <c r="A109" s="504"/>
      <c r="B109" s="658" t="str">
        <f t="shared" si="7"/>
        <v>Capitalised installation costs (% of purchase price)</v>
      </c>
      <c r="C109" s="273">
        <f t="shared" si="7"/>
        <v>4</v>
      </c>
      <c r="D109" s="659">
        <f t="shared" ref="D109:I109" si="12">IF(D92&gt;D$88,D92/D$88-1,D$88/D92-1)</f>
        <v>3.5692620435301414E-3</v>
      </c>
      <c r="E109" s="659">
        <f t="shared" si="12"/>
        <v>3.5593061499503698E-3</v>
      </c>
      <c r="F109" s="659">
        <f t="shared" si="12"/>
        <v>3.5527928373790818E-3</v>
      </c>
      <c r="G109" s="659">
        <f t="shared" si="12"/>
        <v>3.5832215990603267E-3</v>
      </c>
      <c r="H109" s="659">
        <f t="shared" si="12"/>
        <v>3.6102995934808035E-3</v>
      </c>
      <c r="I109" s="659">
        <f t="shared" si="12"/>
        <v>3.6421916478930338E-3</v>
      </c>
    </row>
    <row r="110" spans="1:9">
      <c r="A110" s="504"/>
      <c r="B110" s="658" t="str">
        <f t="shared" si="7"/>
        <v>Annual direct opex and maintenance</v>
      </c>
      <c r="C110" s="273">
        <f t="shared" si="7"/>
        <v>5</v>
      </c>
      <c r="D110" s="659">
        <f t="shared" ref="D110:I110" si="13">IF(D93&gt;D$88,D93/D$88-1,D$88/D93-1)</f>
        <v>4.8495311286940179E-3</v>
      </c>
      <c r="E110" s="659">
        <f t="shared" si="13"/>
        <v>4.8360041264057241E-3</v>
      </c>
      <c r="F110" s="659">
        <f t="shared" si="13"/>
        <v>4.8271545346185718E-3</v>
      </c>
      <c r="G110" s="659">
        <f t="shared" si="13"/>
        <v>4.8684978781952104E-3</v>
      </c>
      <c r="H110" s="659">
        <f t="shared" si="13"/>
        <v>4.9052885579616845E-3</v>
      </c>
      <c r="I110" s="659">
        <f t="shared" si="13"/>
        <v>4.9486200670370017E-3</v>
      </c>
    </row>
    <row r="111" spans="1:9">
      <c r="A111" s="504"/>
      <c r="B111" s="658" t="str">
        <f t="shared" si="7"/>
        <v>Scrap value at the end of asset life</v>
      </c>
      <c r="C111" s="273">
        <f t="shared" si="7"/>
        <v>6</v>
      </c>
      <c r="D111" s="659">
        <f t="shared" ref="D111:I111" si="14">IF(D94&gt;D$88,D94/D$88-1,D$88/D94-1)</f>
        <v>1.827484091589282E-3</v>
      </c>
      <c r="E111" s="659">
        <f t="shared" si="14"/>
        <v>1.8116443732276721E-3</v>
      </c>
      <c r="F111" s="659">
        <f t="shared" si="14"/>
        <v>1.7958064724157285E-3</v>
      </c>
      <c r="G111" s="659">
        <f t="shared" si="14"/>
        <v>1.7832117957048421E-3</v>
      </c>
      <c r="H111" s="659">
        <f t="shared" si="14"/>
        <v>1.7706557854602067E-3</v>
      </c>
      <c r="I111" s="659">
        <f t="shared" si="14"/>
        <v>1.7578618635196719E-3</v>
      </c>
    </row>
    <row r="112" spans="1:9">
      <c r="A112" s="504"/>
      <c r="B112" s="658" t="str">
        <f t="shared" si="7"/>
        <v>Busy days per annum</v>
      </c>
      <c r="C112" s="273">
        <f t="shared" si="7"/>
        <v>7</v>
      </c>
      <c r="D112" s="659">
        <f t="shared" ref="D112:I112" si="15">IF(D95&gt;D$88,D95/D$88-1,D$88/D95-1)</f>
        <v>6.6231840748645743E-2</v>
      </c>
      <c r="E112" s="659">
        <f t="shared" si="15"/>
        <v>6.5162447130131751E-2</v>
      </c>
      <c r="F112" s="659">
        <f t="shared" si="15"/>
        <v>6.4120512370612337E-2</v>
      </c>
      <c r="G112" s="659">
        <f t="shared" si="15"/>
        <v>6.3948937581322474E-2</v>
      </c>
      <c r="H112" s="659">
        <f t="shared" si="15"/>
        <v>6.3904618329712948E-2</v>
      </c>
      <c r="I112" s="659">
        <f t="shared" si="15"/>
        <v>6.3768348125499807E-2</v>
      </c>
    </row>
    <row r="113" spans="1:9">
      <c r="A113" s="504"/>
      <c r="B113" s="658" t="str">
        <f t="shared" si="7"/>
        <v>% of traffic in busy hour - Voice</v>
      </c>
      <c r="C113" s="273">
        <f t="shared" si="7"/>
        <v>8</v>
      </c>
      <c r="D113" s="659">
        <f t="shared" ref="D113:I113" si="16">IF(D96&gt;D$88,D96/D$88-1,D$88/D96-1)</f>
        <v>6.27311424682373E-2</v>
      </c>
      <c r="E113" s="659">
        <f t="shared" si="16"/>
        <v>6.2124580033522614E-2</v>
      </c>
      <c r="F113" s="659">
        <f t="shared" si="16"/>
        <v>6.1641701589622455E-2</v>
      </c>
      <c r="G113" s="659">
        <f t="shared" si="16"/>
        <v>6.1860929788205343E-2</v>
      </c>
      <c r="H113" s="659">
        <f t="shared" si="16"/>
        <v>6.2084630488998149E-2</v>
      </c>
      <c r="I113" s="659">
        <f t="shared" si="16"/>
        <v>6.2387829680172757E-2</v>
      </c>
    </row>
    <row r="114" spans="1:9">
      <c r="A114" s="504"/>
      <c r="B114" s="658" t="str">
        <f t="shared" si="7"/>
        <v>% of traffic in busy hour - SMS</v>
      </c>
      <c r="C114" s="273">
        <f t="shared" si="7"/>
        <v>9</v>
      </c>
      <c r="D114" s="659">
        <f t="shared" ref="D114:I114" si="17">IF(D97&gt;D$88,D97/D$88-1,D$88/D97-1)</f>
        <v>2.4237652707093105E-6</v>
      </c>
      <c r="E114" s="659">
        <f t="shared" si="17"/>
        <v>2.411934255208692E-6</v>
      </c>
      <c r="F114" s="659">
        <f t="shared" si="17"/>
        <v>2.403019849994692E-6</v>
      </c>
      <c r="G114" s="659">
        <f t="shared" si="17"/>
        <v>2.4122966375550448E-6</v>
      </c>
      <c r="H114" s="659">
        <f t="shared" si="17"/>
        <v>2.4382047902893333E-6</v>
      </c>
      <c r="I114" s="659">
        <f t="shared" si="17"/>
        <v>2.4614119116250777E-6</v>
      </c>
    </row>
    <row r="115" spans="1:9">
      <c r="A115" s="504"/>
      <c r="B115" s="658" t="str">
        <f t="shared" si="7"/>
        <v>% of traffic in busy hour - MMS</v>
      </c>
      <c r="C115" s="273">
        <f t="shared" si="7"/>
        <v>10</v>
      </c>
      <c r="D115" s="659">
        <f t="shared" ref="D115:I115" si="18">IF(D98&gt;D$88,D98/D$88-1,D$88/D98-1)</f>
        <v>2.6498036617583764E-5</v>
      </c>
      <c r="E115" s="659">
        <f t="shared" si="18"/>
        <v>2.4274752639552588E-5</v>
      </c>
      <c r="F115" s="659">
        <f t="shared" si="18"/>
        <v>2.2062667968336669E-5</v>
      </c>
      <c r="G115" s="659">
        <f t="shared" si="18"/>
        <v>1.9644946572139332E-5</v>
      </c>
      <c r="H115" s="659">
        <f t="shared" si="18"/>
        <v>1.7716141755608206E-5</v>
      </c>
      <c r="I115" s="659">
        <f t="shared" si="18"/>
        <v>1.5727139001109336E-5</v>
      </c>
    </row>
    <row r="116" spans="1:9">
      <c r="A116" s="504"/>
      <c r="B116" s="658" t="str">
        <f t="shared" ref="B116:C118" si="19">B99</f>
        <v>% of traffic in busy hour - Data</v>
      </c>
      <c r="C116" s="273">
        <f t="shared" si="19"/>
        <v>11</v>
      </c>
      <c r="D116" s="659">
        <f t="shared" ref="D116:I116" si="20">IF(D99&gt;D$88,D99/D$88-1,D$88/D99-1)</f>
        <v>5.9357635923804608E-3</v>
      </c>
      <c r="E116" s="659">
        <f t="shared" si="20"/>
        <v>5.3534150534728653E-3</v>
      </c>
      <c r="F116" s="659">
        <f t="shared" si="20"/>
        <v>4.8427444121996732E-3</v>
      </c>
      <c r="G116" s="659">
        <f t="shared" si="20"/>
        <v>4.4259506424557671E-3</v>
      </c>
      <c r="H116" s="659">
        <f t="shared" si="20"/>
        <v>3.8912990840505035E-3</v>
      </c>
      <c r="I116" s="659">
        <f t="shared" si="20"/>
        <v>3.4558696003168521E-3</v>
      </c>
    </row>
    <row r="117" spans="1:9">
      <c r="A117" s="504"/>
      <c r="B117" s="658" t="str">
        <f t="shared" si="19"/>
        <v>Blocking rate</v>
      </c>
      <c r="C117" s="273">
        <f t="shared" si="19"/>
        <v>12</v>
      </c>
      <c r="D117" s="659">
        <f t="shared" ref="D117:I117" si="21">IF(D100&gt;D$88,D100/D$88-1,D$88/D100-1)</f>
        <v>0</v>
      </c>
      <c r="E117" s="659">
        <f t="shared" si="21"/>
        <v>0</v>
      </c>
      <c r="F117" s="659">
        <f t="shared" si="21"/>
        <v>0</v>
      </c>
      <c r="G117" s="659">
        <f t="shared" si="21"/>
        <v>0</v>
      </c>
      <c r="H117" s="659">
        <f t="shared" si="21"/>
        <v>0</v>
      </c>
      <c r="I117" s="659">
        <f t="shared" si="21"/>
        <v>0</v>
      </c>
    </row>
    <row r="118" spans="1:9">
      <c r="A118" s="504"/>
      <c r="B118" s="658" t="str">
        <f t="shared" si="19"/>
        <v>Extra fibre allowance</v>
      </c>
      <c r="C118" s="273">
        <f t="shared" si="19"/>
        <v>13</v>
      </c>
      <c r="D118" s="659">
        <f t="shared" ref="D118:I118" si="22">IF(D101&gt;D$88,D101/D$88-1,D$88/D101-1)</f>
        <v>4.0434887425164767E-3</v>
      </c>
      <c r="E118" s="659">
        <f t="shared" si="22"/>
        <v>3.9244160161797659E-3</v>
      </c>
      <c r="F118" s="659">
        <f t="shared" si="22"/>
        <v>3.8138530754017186E-3</v>
      </c>
      <c r="G118" s="659">
        <f t="shared" si="22"/>
        <v>3.7454594623291815E-3</v>
      </c>
      <c r="H118" s="659">
        <f t="shared" si="22"/>
        <v>3.6718399121757894E-3</v>
      </c>
      <c r="I118" s="659">
        <f t="shared" si="22"/>
        <v>3.6052814354279317E-3</v>
      </c>
    </row>
    <row r="119" spans="1:9">
      <c r="A119" s="504"/>
      <c r="B119" s="272"/>
      <c r="C119" s="504"/>
      <c r="D119" s="504"/>
      <c r="E119" s="504"/>
      <c r="F119" s="504"/>
      <c r="G119" s="504"/>
      <c r="H119" s="504"/>
      <c r="I119" s="504"/>
    </row>
    <row r="120" spans="1:9">
      <c r="A120" s="504"/>
      <c r="B120" s="175" t="s">
        <v>960</v>
      </c>
      <c r="C120" s="504"/>
      <c r="D120" s="660">
        <f t="shared" ref="D120:I120" si="23">SUM(D105:D118)</f>
        <v>0.26238212534536531</v>
      </c>
      <c r="E120" s="660">
        <f t="shared" si="23"/>
        <v>0.2577674057203303</v>
      </c>
      <c r="F120" s="660">
        <f t="shared" si="23"/>
        <v>0.25473160502758585</v>
      </c>
      <c r="G120" s="660">
        <f t="shared" si="23"/>
        <v>0.26742844804700261</v>
      </c>
      <c r="H120" s="660">
        <f t="shared" si="23"/>
        <v>0.25398191671989845</v>
      </c>
      <c r="I120" s="660">
        <f t="shared" si="23"/>
        <v>0.24164624555992487</v>
      </c>
    </row>
  </sheetData>
  <mergeCells count="4">
    <mergeCell ref="E13:H20"/>
    <mergeCell ref="C41:I41"/>
    <mergeCell ref="C51:I51"/>
    <mergeCell ref="C34:I34"/>
  </mergeCells>
  <pageMargins left="0.7" right="0.7" top="0.75" bottom="0.75" header="0.3" footer="0.3"/>
  <pageSetup paperSize="9" orientation="portrait" horizontalDpi="300" verticalDpi="300"/>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sheetPr>
    <tabColor theme="6" tint="0.39997558519241921"/>
  </sheetPr>
  <dimension ref="A1:CS407"/>
  <sheetViews>
    <sheetView showGridLines="0" zoomScale="80" zoomScaleNormal="80" zoomScaleSheetLayoutView="55" zoomScalePageLayoutView="80" workbookViewId="0">
      <selection activeCell="H26" sqref="H26"/>
    </sheetView>
  </sheetViews>
  <sheetFormatPr defaultColWidth="9.140625" defaultRowHeight="12.75"/>
  <cols>
    <col min="1" max="1" width="4" style="21" bestFit="1" customWidth="1"/>
    <col min="2" max="2" width="11" style="28" bestFit="1" customWidth="1"/>
    <col min="3" max="3" width="27.28515625" style="21" customWidth="1"/>
    <col min="4" max="4" width="36.7109375" style="21" customWidth="1"/>
    <col min="5" max="5" width="14.42578125" style="21" customWidth="1"/>
    <col min="6" max="6" width="13.140625" style="21" customWidth="1"/>
    <col min="7" max="7" width="12.140625" style="21" customWidth="1"/>
    <col min="8" max="8" width="13.42578125" style="21" customWidth="1"/>
    <col min="9" max="9" width="13" style="21" customWidth="1"/>
    <col min="10" max="10" width="13.140625" style="21" customWidth="1"/>
    <col min="11" max="24" width="12.42578125" style="21" customWidth="1"/>
    <col min="25" max="25" width="8.85546875" style="21" bestFit="1" customWidth="1"/>
    <col min="26" max="29" width="12.42578125" style="21" customWidth="1"/>
    <col min="30" max="94" width="6.7109375" style="21" customWidth="1"/>
    <col min="95" max="95" width="5.7109375" style="21" customWidth="1"/>
    <col min="96" max="97" width="9.140625" style="21" hidden="1" customWidth="1"/>
    <col min="98" max="98" width="3" style="21" customWidth="1"/>
    <col min="99" max="16384" width="9.140625" style="21"/>
  </cols>
  <sheetData>
    <row r="1" spans="1:18" s="56" customFormat="1" ht="26.25">
      <c r="A1" s="87">
        <v>1</v>
      </c>
      <c r="B1" s="48" t="s">
        <v>1103</v>
      </c>
      <c r="C1" s="48"/>
      <c r="F1" s="57"/>
    </row>
    <row r="3" spans="1:18" ht="13.5" customHeight="1">
      <c r="C3" s="121" t="s">
        <v>1007</v>
      </c>
      <c r="D3" s="466" t="s">
        <v>1087</v>
      </c>
      <c r="E3" s="122"/>
      <c r="F3" s="122"/>
      <c r="G3" s="122"/>
      <c r="H3" s="122"/>
      <c r="I3" s="122"/>
      <c r="J3" s="122"/>
      <c r="K3" s="122"/>
      <c r="L3" s="122"/>
      <c r="M3" s="466"/>
      <c r="N3" s="466"/>
    </row>
    <row r="4" spans="1:18" ht="12.75" customHeight="1">
      <c r="C4" s="123" t="s">
        <v>1009</v>
      </c>
      <c r="D4" s="465" t="s">
        <v>1086</v>
      </c>
      <c r="E4" s="124"/>
      <c r="F4" s="124"/>
      <c r="G4" s="124"/>
      <c r="H4" s="124"/>
      <c r="I4" s="124"/>
      <c r="J4" s="124"/>
      <c r="K4" s="124"/>
      <c r="L4" s="124"/>
      <c r="M4" s="465"/>
      <c r="N4" s="465"/>
    </row>
    <row r="5" spans="1:18" ht="11.25" customHeight="1">
      <c r="C5" s="674" t="s">
        <v>1009</v>
      </c>
      <c r="D5" s="672" t="s">
        <v>1010</v>
      </c>
      <c r="E5" s="672"/>
      <c r="F5" s="672"/>
      <c r="G5" s="672"/>
      <c r="H5" s="672"/>
      <c r="I5" s="672"/>
      <c r="J5" s="673"/>
      <c r="K5" s="673"/>
      <c r="L5" s="673"/>
      <c r="M5" s="672"/>
      <c r="N5" s="672"/>
    </row>
    <row r="6" spans="1:18" ht="15.75" customHeight="1">
      <c r="C6" s="125" t="s">
        <v>1011</v>
      </c>
      <c r="D6" s="355" t="s">
        <v>1024</v>
      </c>
      <c r="E6" s="126"/>
      <c r="F6" s="126"/>
      <c r="G6" s="126"/>
      <c r="H6" s="126"/>
      <c r="I6" s="126"/>
      <c r="J6" s="126"/>
      <c r="K6" s="126"/>
      <c r="L6" s="126"/>
      <c r="M6" s="355"/>
      <c r="N6" s="355"/>
    </row>
    <row r="7" spans="1:18" ht="33" customHeight="1">
      <c r="C7" s="757" t="s">
        <v>1013</v>
      </c>
      <c r="D7" s="818" t="s">
        <v>1025</v>
      </c>
      <c r="E7" s="818"/>
      <c r="F7" s="818"/>
      <c r="G7" s="818"/>
      <c r="H7" s="818"/>
      <c r="I7" s="818"/>
      <c r="J7" s="818"/>
      <c r="K7" s="818"/>
      <c r="L7" s="818"/>
      <c r="M7" s="758"/>
      <c r="N7" s="758"/>
    </row>
    <row r="8" spans="1:18" ht="26.25" customHeight="1">
      <c r="C8" s="138" t="s">
        <v>1015</v>
      </c>
      <c r="D8" s="819" t="s">
        <v>1026</v>
      </c>
      <c r="E8" s="819"/>
      <c r="F8" s="819"/>
      <c r="G8" s="819"/>
      <c r="H8" s="819"/>
      <c r="I8" s="819"/>
      <c r="J8" s="819"/>
      <c r="K8" s="819"/>
      <c r="L8" s="819"/>
      <c r="M8" s="759"/>
      <c r="N8" s="759"/>
    </row>
    <row r="9" spans="1:18" ht="32.25" customHeight="1">
      <c r="C9" s="138"/>
      <c r="D9" s="819" t="s">
        <v>1027</v>
      </c>
      <c r="E9" s="819"/>
      <c r="F9" s="819"/>
      <c r="G9" s="819"/>
      <c r="H9" s="819"/>
      <c r="I9" s="819"/>
      <c r="J9" s="819"/>
      <c r="K9" s="819"/>
      <c r="L9" s="819"/>
      <c r="M9" s="759"/>
      <c r="N9" s="759"/>
    </row>
    <row r="11" spans="1:18" s="6" customFormat="1">
      <c r="B11" s="12">
        <v>1.01</v>
      </c>
      <c r="C11" s="12" t="s">
        <v>209</v>
      </c>
      <c r="I11" s="7"/>
      <c r="J11" s="7"/>
      <c r="K11" s="8"/>
      <c r="L11" s="8"/>
      <c r="N11" s="9"/>
      <c r="O11" s="9"/>
      <c r="P11" s="10"/>
      <c r="Q11" s="9"/>
      <c r="R11" s="9"/>
    </row>
    <row r="12" spans="1:18" s="11" customFormat="1">
      <c r="B12" s="15"/>
      <c r="C12" s="54"/>
      <c r="E12" s="12"/>
      <c r="I12" s="13"/>
      <c r="J12" s="13"/>
      <c r="K12" s="14"/>
      <c r="L12" s="14"/>
      <c r="N12" s="15"/>
      <c r="O12" s="15"/>
      <c r="P12" s="10"/>
      <c r="Q12" s="15"/>
      <c r="R12" s="15"/>
    </row>
    <row r="13" spans="1:18" s="6" customFormat="1">
      <c r="B13" s="9"/>
      <c r="C13" s="54"/>
      <c r="E13" s="12"/>
      <c r="G13" s="7"/>
      <c r="H13" s="7"/>
      <c r="I13" s="8"/>
      <c r="J13" s="8"/>
      <c r="K13" s="14"/>
      <c r="L13" s="9"/>
    </row>
    <row r="14" spans="1:18" s="6" customFormat="1">
      <c r="B14" s="9"/>
      <c r="C14" s="40" t="s">
        <v>0</v>
      </c>
      <c r="D14" s="41" t="s">
        <v>210</v>
      </c>
      <c r="E14" s="5" t="s">
        <v>14</v>
      </c>
      <c r="F14" s="5" t="s">
        <v>2</v>
      </c>
      <c r="G14" s="515"/>
      <c r="H14" s="131"/>
    </row>
    <row r="15" spans="1:18" s="6" customFormat="1">
      <c r="B15" s="9"/>
      <c r="C15" s="23" t="str">
        <f>'C. Masterfiles'!C12</f>
        <v>D01</v>
      </c>
      <c r="D15" s="23" t="str">
        <f>'C. Masterfiles'!D12</f>
        <v>Благоевград (Blagoevgrad)</v>
      </c>
      <c r="E15" s="29" t="s">
        <v>34</v>
      </c>
      <c r="F15" s="529">
        <v>6449.4740000000002</v>
      </c>
      <c r="G15" s="515"/>
      <c r="H15" s="204"/>
    </row>
    <row r="16" spans="1:18" s="6" customFormat="1">
      <c r="B16" s="9"/>
      <c r="C16" s="23" t="str">
        <f>'C. Masterfiles'!C13</f>
        <v>D02</v>
      </c>
      <c r="D16" s="23" t="str">
        <f>'C. Masterfiles'!D13</f>
        <v>Бургас (Burgas)</v>
      </c>
      <c r="E16" s="29" t="s">
        <v>34</v>
      </c>
      <c r="F16" s="529">
        <v>7748.067</v>
      </c>
      <c r="G16" s="515"/>
      <c r="H16" s="204"/>
    </row>
    <row r="17" spans="2:8" s="6" customFormat="1">
      <c r="B17" s="9"/>
      <c r="C17" s="23" t="str">
        <f>'C. Masterfiles'!C14</f>
        <v>D03</v>
      </c>
      <c r="D17" s="23" t="str">
        <f>'C. Masterfiles'!D14</f>
        <v>Добрич (Dobrich)</v>
      </c>
      <c r="E17" s="29" t="s">
        <v>34</v>
      </c>
      <c r="F17" s="529">
        <v>4719.7129999999997</v>
      </c>
      <c r="G17" s="515"/>
      <c r="H17" s="204"/>
    </row>
    <row r="18" spans="2:8" s="6" customFormat="1">
      <c r="B18" s="9"/>
      <c r="C18" s="23" t="str">
        <f>'C. Masterfiles'!C15</f>
        <v>D04</v>
      </c>
      <c r="D18" s="23" t="str">
        <f>'C. Masterfiles'!D15</f>
        <v>Габрово (Gabrovo)</v>
      </c>
      <c r="E18" s="29" t="s">
        <v>34</v>
      </c>
      <c r="F18" s="529">
        <v>2023.0050000000001</v>
      </c>
      <c r="G18" s="515"/>
      <c r="H18" s="204"/>
    </row>
    <row r="19" spans="2:8" s="6" customFormat="1">
      <c r="B19" s="9"/>
      <c r="C19" s="23" t="str">
        <f>'C. Masterfiles'!C16</f>
        <v>D05</v>
      </c>
      <c r="D19" s="23" t="str">
        <f>'C. Masterfiles'!D16</f>
        <v>Хасково (Haskovo)</v>
      </c>
      <c r="E19" s="29" t="s">
        <v>34</v>
      </c>
      <c r="F19" s="529">
        <v>5533.2920000000004</v>
      </c>
      <c r="G19" s="515"/>
      <c r="H19" s="204"/>
    </row>
    <row r="20" spans="2:8" s="6" customFormat="1">
      <c r="B20" s="9"/>
      <c r="C20" s="23" t="str">
        <f>'C. Masterfiles'!C17</f>
        <v>D06</v>
      </c>
      <c r="D20" s="23" t="str">
        <f>'C. Masterfiles'!D17</f>
        <v>Кърджали (Kardzhali)</v>
      </c>
      <c r="E20" s="29" t="s">
        <v>34</v>
      </c>
      <c r="F20" s="529">
        <v>3209.1080000000002</v>
      </c>
      <c r="G20" s="515"/>
      <c r="H20" s="204"/>
    </row>
    <row r="21" spans="2:8" s="6" customFormat="1">
      <c r="B21" s="9"/>
      <c r="C21" s="23" t="str">
        <f>'C. Masterfiles'!C18</f>
        <v>D07</v>
      </c>
      <c r="D21" s="23" t="str">
        <f>'C. Masterfiles'!D18</f>
        <v>Кюстендил (Kyustendil)</v>
      </c>
      <c r="E21" s="29" t="s">
        <v>34</v>
      </c>
      <c r="F21" s="529">
        <v>3051.5169999999998</v>
      </c>
      <c r="G21" s="515"/>
      <c r="H21" s="204"/>
    </row>
    <row r="22" spans="2:8" s="6" customFormat="1">
      <c r="B22" s="9"/>
      <c r="C22" s="23" t="str">
        <f>'C. Masterfiles'!C19</f>
        <v>D08</v>
      </c>
      <c r="D22" s="23" t="str">
        <f>'C. Masterfiles'!D19</f>
        <v>Ловеч (Lovech)</v>
      </c>
      <c r="E22" s="29" t="s">
        <v>34</v>
      </c>
      <c r="F22" s="529">
        <v>4128.7640000000001</v>
      </c>
      <c r="G22" s="515"/>
      <c r="H22" s="204"/>
    </row>
    <row r="23" spans="2:8" s="6" customFormat="1">
      <c r="B23" s="9"/>
      <c r="C23" s="23" t="str">
        <f>'C. Masterfiles'!C20</f>
        <v>D09</v>
      </c>
      <c r="D23" s="23" t="str">
        <f>'C. Masterfiles'!D20</f>
        <v>Монтана (Montana)</v>
      </c>
      <c r="E23" s="29" t="s">
        <v>34</v>
      </c>
      <c r="F23" s="529">
        <v>3635.5749999999998</v>
      </c>
      <c r="G23" s="515"/>
      <c r="H23" s="204"/>
    </row>
    <row r="24" spans="2:8" s="6" customFormat="1">
      <c r="B24" s="9"/>
      <c r="C24" s="23" t="str">
        <f>'C. Masterfiles'!C21</f>
        <v>D10</v>
      </c>
      <c r="D24" s="23" t="str">
        <f>'C. Masterfiles'!D21</f>
        <v>Пазарджик (Pazardzhik)</v>
      </c>
      <c r="E24" s="29" t="s">
        <v>34</v>
      </c>
      <c r="F24" s="529">
        <v>4456.9170000000004</v>
      </c>
      <c r="G24" s="515"/>
      <c r="H24" s="204"/>
    </row>
    <row r="25" spans="2:8" s="6" customFormat="1">
      <c r="B25" s="9"/>
      <c r="C25" s="23" t="str">
        <f>'C. Masterfiles'!C22</f>
        <v>D11</v>
      </c>
      <c r="D25" s="23" t="str">
        <f>'C. Masterfiles'!D22</f>
        <v>Перник (Pernik)</v>
      </c>
      <c r="E25" s="29" t="s">
        <v>34</v>
      </c>
      <c r="F25" s="529">
        <v>2394.221</v>
      </c>
      <c r="G25" s="515"/>
      <c r="H25" s="204"/>
    </row>
    <row r="26" spans="2:8" s="6" customFormat="1">
      <c r="B26" s="9"/>
      <c r="C26" s="23" t="str">
        <f>'C. Masterfiles'!C23</f>
        <v>D12</v>
      </c>
      <c r="D26" s="23" t="str">
        <f>'C. Masterfiles'!D23</f>
        <v>Плевен (Pleven)</v>
      </c>
      <c r="E26" s="29" t="s">
        <v>34</v>
      </c>
      <c r="F26" s="529">
        <v>4653.3239999999996</v>
      </c>
      <c r="G26" s="515"/>
      <c r="H26" s="204"/>
    </row>
    <row r="27" spans="2:8" s="6" customFormat="1">
      <c r="B27" s="9"/>
      <c r="C27" s="23" t="str">
        <f>'C. Masterfiles'!C24</f>
        <v>D13</v>
      </c>
      <c r="D27" s="23" t="str">
        <f>'C. Masterfiles'!D24</f>
        <v>Пловдив (Plovdiv)</v>
      </c>
      <c r="E27" s="29" t="s">
        <v>34</v>
      </c>
      <c r="F27" s="529">
        <v>5972.8909999999996</v>
      </c>
      <c r="G27" s="515"/>
      <c r="H27" s="204"/>
    </row>
    <row r="28" spans="2:8" s="6" customFormat="1">
      <c r="B28" s="9"/>
      <c r="C28" s="23" t="str">
        <f>'C. Masterfiles'!C25</f>
        <v>D14</v>
      </c>
      <c r="D28" s="23" t="str">
        <f>'C. Masterfiles'!D25</f>
        <v>Разград (Razgrad)</v>
      </c>
      <c r="E28" s="29" t="s">
        <v>34</v>
      </c>
      <c r="F28" s="529">
        <v>2416.1860000000001</v>
      </c>
      <c r="G28" s="515"/>
      <c r="H28" s="204"/>
    </row>
    <row r="29" spans="2:8" s="6" customFormat="1">
      <c r="B29" s="9"/>
      <c r="C29" s="23" t="str">
        <f>'C. Masterfiles'!C26</f>
        <v>D15</v>
      </c>
      <c r="D29" s="23" t="str">
        <f>'C. Masterfiles'!D26</f>
        <v>Русе (Ruse)</v>
      </c>
      <c r="E29" s="29" t="s">
        <v>34</v>
      </c>
      <c r="F29" s="529">
        <v>2875.067</v>
      </c>
      <c r="G29" s="515"/>
      <c r="H29" s="204"/>
    </row>
    <row r="30" spans="2:8" s="6" customFormat="1">
      <c r="B30" s="9"/>
      <c r="C30" s="23" t="str">
        <f>'C. Masterfiles'!C27</f>
        <v>D16</v>
      </c>
      <c r="D30" s="23" t="str">
        <f>'C. Masterfiles'!D27</f>
        <v>Шумен (Shumen)</v>
      </c>
      <c r="E30" s="29" t="s">
        <v>34</v>
      </c>
      <c r="F30" s="529">
        <v>3389.6840000000002</v>
      </c>
      <c r="G30" s="515"/>
      <c r="H30" s="204"/>
    </row>
    <row r="31" spans="2:8" s="6" customFormat="1">
      <c r="B31" s="9"/>
      <c r="C31" s="23" t="str">
        <f>'C. Masterfiles'!C28</f>
        <v>D17</v>
      </c>
      <c r="D31" s="23" t="str">
        <f>'C. Masterfiles'!D28</f>
        <v>Силистра (Silistra)</v>
      </c>
      <c r="E31" s="29" t="s">
        <v>34</v>
      </c>
      <c r="F31" s="529">
        <v>2846.2849999999999</v>
      </c>
      <c r="G31" s="515"/>
      <c r="H31" s="204"/>
    </row>
    <row r="32" spans="2:8" s="6" customFormat="1">
      <c r="B32" s="9"/>
      <c r="C32" s="23" t="str">
        <f>'C. Masterfiles'!C29</f>
        <v>D18</v>
      </c>
      <c r="D32" s="23" t="str">
        <f>'C. Masterfiles'!D29</f>
        <v>Сливен (Sliven)</v>
      </c>
      <c r="E32" s="29" t="s">
        <v>34</v>
      </c>
      <c r="F32" s="529">
        <v>3544.0659999999998</v>
      </c>
      <c r="G32" s="515"/>
      <c r="H32" s="204"/>
    </row>
    <row r="33" spans="2:18" s="6" customFormat="1">
      <c r="B33" s="9"/>
      <c r="C33" s="23" t="str">
        <f>'C. Masterfiles'!C30</f>
        <v>D19</v>
      </c>
      <c r="D33" s="23" t="str">
        <f>'C. Masterfiles'!D30</f>
        <v>Смолян (Smolyan)</v>
      </c>
      <c r="E33" s="29" t="s">
        <v>34</v>
      </c>
      <c r="F33" s="529">
        <v>3192.846</v>
      </c>
      <c r="G33" s="515"/>
      <c r="H33" s="204"/>
    </row>
    <row r="34" spans="2:18" s="6" customFormat="1">
      <c r="B34" s="9"/>
      <c r="C34" s="23" t="str">
        <f>'C. Masterfiles'!C31</f>
        <v>D20</v>
      </c>
      <c r="D34" s="23" t="str">
        <f>'C. Masterfiles'!D31</f>
        <v>София-град (Sofia-Capital)</v>
      </c>
      <c r="E34" s="29" t="s">
        <v>34</v>
      </c>
      <c r="F34" s="529">
        <v>1348.902</v>
      </c>
      <c r="G34" s="515"/>
      <c r="H34" s="204"/>
    </row>
    <row r="35" spans="2:18" s="6" customFormat="1">
      <c r="B35" s="9"/>
      <c r="C35" s="23" t="str">
        <f>'C. Masterfiles'!C32</f>
        <v>D21</v>
      </c>
      <c r="D35" s="23" t="str">
        <f>'C. Masterfiles'!D32</f>
        <v>София-област (Sofia (province))</v>
      </c>
      <c r="E35" s="29" t="s">
        <v>34</v>
      </c>
      <c r="F35" s="529">
        <v>7062.3270000000002</v>
      </c>
      <c r="G35" s="515"/>
      <c r="H35" s="204"/>
    </row>
    <row r="36" spans="2:18" s="6" customFormat="1">
      <c r="B36" s="9"/>
      <c r="C36" s="23" t="str">
        <f>'C. Masterfiles'!C33</f>
        <v>D22</v>
      </c>
      <c r="D36" s="23" t="str">
        <f>'C. Masterfiles'!D33</f>
        <v>Стара Загора (Stara Zagora)</v>
      </c>
      <c r="E36" s="29" t="s">
        <v>34</v>
      </c>
      <c r="F36" s="529">
        <v>5151.1239999999998</v>
      </c>
      <c r="G36" s="515"/>
      <c r="H36" s="204"/>
    </row>
    <row r="37" spans="2:18" s="6" customFormat="1">
      <c r="B37" s="9"/>
      <c r="C37" s="23" t="str">
        <f>'C. Masterfiles'!C34</f>
        <v>D23</v>
      </c>
      <c r="D37" s="23" t="str">
        <f>'C. Masterfiles'!D34</f>
        <v>Търговище (Targovishte)</v>
      </c>
      <c r="E37" s="29" t="s">
        <v>34</v>
      </c>
      <c r="F37" s="529">
        <v>2710.3829999999998</v>
      </c>
      <c r="G37" s="515"/>
      <c r="H37" s="204"/>
    </row>
    <row r="38" spans="2:18" s="6" customFormat="1">
      <c r="B38" s="9"/>
      <c r="C38" s="23" t="str">
        <f>'C. Masterfiles'!C35</f>
        <v>D24</v>
      </c>
      <c r="D38" s="23" t="str">
        <f>'C. Masterfiles'!D35</f>
        <v>Варна (Varna)</v>
      </c>
      <c r="E38" s="29" t="s">
        <v>34</v>
      </c>
      <c r="F38" s="529">
        <v>3819.4720000000002</v>
      </c>
      <c r="G38" s="515"/>
      <c r="H38" s="204"/>
    </row>
    <row r="39" spans="2:18" s="6" customFormat="1">
      <c r="B39" s="9"/>
      <c r="C39" s="23" t="str">
        <f>'C. Masterfiles'!C36</f>
        <v>D25</v>
      </c>
      <c r="D39" s="23" t="str">
        <f>'C. Masterfiles'!D36</f>
        <v>Велико Търново (Veliko Tarnovo)</v>
      </c>
      <c r="E39" s="29" t="s">
        <v>34</v>
      </c>
      <c r="F39" s="529">
        <v>4661.5720000000001</v>
      </c>
      <c r="G39" s="515"/>
      <c r="H39" s="204"/>
    </row>
    <row r="40" spans="2:18" s="6" customFormat="1">
      <c r="B40" s="9"/>
      <c r="C40" s="23" t="str">
        <f>'C. Masterfiles'!C37</f>
        <v>D26</v>
      </c>
      <c r="D40" s="23" t="str">
        <f>'C. Masterfiles'!D37</f>
        <v>Видин (Vidin)</v>
      </c>
      <c r="E40" s="29" t="s">
        <v>34</v>
      </c>
      <c r="F40" s="529">
        <v>3032.8760000000002</v>
      </c>
      <c r="G40" s="515"/>
      <c r="H40" s="204"/>
    </row>
    <row r="41" spans="2:18" s="6" customFormat="1">
      <c r="B41" s="9"/>
      <c r="C41" s="23" t="str">
        <f>'C. Masterfiles'!C38</f>
        <v>D27</v>
      </c>
      <c r="D41" s="23" t="str">
        <f>'C. Masterfiles'!D38</f>
        <v>Враца (Vratsa)</v>
      </c>
      <c r="E41" s="29" t="s">
        <v>34</v>
      </c>
      <c r="F41" s="529">
        <v>3619.7689999999998</v>
      </c>
      <c r="G41" s="515"/>
      <c r="H41" s="204"/>
    </row>
    <row r="42" spans="2:18" s="6" customFormat="1">
      <c r="B42" s="9"/>
      <c r="C42" s="23" t="str">
        <f>'C. Masterfiles'!C39</f>
        <v>D28</v>
      </c>
      <c r="D42" s="23" t="str">
        <f>'C. Masterfiles'!D39</f>
        <v>Ямбол (Yambol)</v>
      </c>
      <c r="E42" s="29" t="s">
        <v>34</v>
      </c>
      <c r="F42" s="529">
        <v>3355.4749999999999</v>
      </c>
      <c r="G42" s="515"/>
      <c r="H42" s="204"/>
    </row>
    <row r="43" spans="2:18" s="6" customFormat="1">
      <c r="B43" s="9"/>
      <c r="C43" s="40" t="s">
        <v>2</v>
      </c>
      <c r="D43" s="40" t="s">
        <v>2</v>
      </c>
      <c r="E43" s="167" t="s">
        <v>34</v>
      </c>
      <c r="F43" s="463">
        <f>SUM(F15:F42)</f>
        <v>111001.90200000003</v>
      </c>
      <c r="G43" s="515"/>
    </row>
    <row r="44" spans="2:18" s="6" customFormat="1">
      <c r="B44" s="9"/>
      <c r="C44" s="11"/>
      <c r="D44" s="11"/>
      <c r="E44" s="28"/>
      <c r="F44" s="30"/>
      <c r="G44" s="16"/>
      <c r="H44" s="16"/>
      <c r="I44" s="11"/>
      <c r="J44" s="15"/>
      <c r="K44" s="14"/>
    </row>
    <row r="45" spans="2:18" s="6" customFormat="1">
      <c r="B45" s="9"/>
      <c r="C45" s="11"/>
      <c r="D45" s="11"/>
      <c r="E45" s="28"/>
      <c r="F45" s="30"/>
      <c r="G45" s="16"/>
      <c r="H45" s="16"/>
      <c r="I45" s="11"/>
      <c r="J45" s="15"/>
      <c r="K45" s="14"/>
    </row>
    <row r="46" spans="2:18" s="6" customFormat="1">
      <c r="B46" s="12">
        <v>1.02</v>
      </c>
      <c r="C46" s="12" t="s">
        <v>505</v>
      </c>
      <c r="I46" s="7"/>
      <c r="J46" s="7"/>
      <c r="K46" s="8"/>
      <c r="L46" s="8"/>
      <c r="N46" s="9"/>
      <c r="O46" s="9"/>
      <c r="P46" s="10"/>
      <c r="Q46" s="9"/>
      <c r="R46" s="9"/>
    </row>
    <row r="47" spans="2:18" s="6" customFormat="1">
      <c r="B47" s="9"/>
      <c r="C47" s="54"/>
      <c r="E47" s="12"/>
      <c r="G47" s="7"/>
      <c r="H47" s="7"/>
      <c r="I47" s="8"/>
      <c r="J47" s="8"/>
      <c r="K47" s="14"/>
      <c r="L47" s="9"/>
    </row>
    <row r="48" spans="2:18" s="6" customFormat="1">
      <c r="B48" s="12"/>
      <c r="C48" s="25"/>
      <c r="I48" s="7"/>
      <c r="J48" s="7"/>
      <c r="K48" s="7"/>
      <c r="L48" s="7"/>
      <c r="M48" s="7"/>
      <c r="N48" s="7"/>
      <c r="O48" s="7"/>
      <c r="P48" s="7"/>
      <c r="Q48" s="7"/>
      <c r="R48" s="9"/>
    </row>
    <row r="49" spans="2:17" s="6" customFormat="1">
      <c r="B49" s="9"/>
      <c r="C49" s="40" t="s">
        <v>0</v>
      </c>
      <c r="D49" s="41" t="s">
        <v>210</v>
      </c>
      <c r="E49" s="5" t="s">
        <v>2</v>
      </c>
      <c r="F49" s="131"/>
      <c r="G49" s="131"/>
      <c r="I49" s="7"/>
      <c r="J49" s="7"/>
      <c r="K49" s="7"/>
      <c r="L49" s="7"/>
      <c r="M49" s="7"/>
      <c r="N49" s="7"/>
      <c r="O49" s="7"/>
      <c r="P49" s="7"/>
      <c r="Q49" s="7"/>
    </row>
    <row r="50" spans="2:17" s="6" customFormat="1">
      <c r="B50" s="9"/>
      <c r="C50" s="23" t="str">
        <f>'C. Masterfiles'!C12</f>
        <v>D01</v>
      </c>
      <c r="D50" s="23" t="str">
        <f>D15</f>
        <v>Благоевград (Blagoevgrad)</v>
      </c>
      <c r="E50" s="670">
        <v>323552</v>
      </c>
      <c r="F50" s="131"/>
      <c r="H50" s="204"/>
      <c r="I50" s="7"/>
      <c r="J50" s="7"/>
      <c r="K50" s="7"/>
      <c r="L50" s="7"/>
      <c r="M50" s="7"/>
      <c r="N50" s="7"/>
      <c r="O50" s="7"/>
      <c r="P50" s="7"/>
      <c r="Q50" s="7"/>
    </row>
    <row r="51" spans="2:17" s="6" customFormat="1">
      <c r="B51" s="9"/>
      <c r="C51" s="23" t="str">
        <f>'C. Masterfiles'!C13</f>
        <v>D02</v>
      </c>
      <c r="D51" s="23" t="str">
        <f t="shared" ref="D51:D77" si="0">D16</f>
        <v>Бургас (Burgas)</v>
      </c>
      <c r="E51" s="670">
        <v>415817</v>
      </c>
      <c r="F51" s="131"/>
      <c r="H51" s="204"/>
      <c r="I51" s="7"/>
      <c r="J51" s="7"/>
      <c r="K51" s="7"/>
      <c r="L51" s="7"/>
      <c r="M51" s="7"/>
      <c r="N51" s="7"/>
      <c r="O51" s="7"/>
      <c r="P51" s="7"/>
      <c r="Q51" s="7"/>
    </row>
    <row r="52" spans="2:17" s="6" customFormat="1">
      <c r="B52" s="9"/>
      <c r="C52" s="23" t="str">
        <f>'C. Masterfiles'!C14</f>
        <v>D03</v>
      </c>
      <c r="D52" s="23" t="str">
        <f t="shared" si="0"/>
        <v>Добрич (Dobrich)</v>
      </c>
      <c r="E52" s="670">
        <v>189677</v>
      </c>
      <c r="F52" s="131"/>
      <c r="H52" s="204"/>
      <c r="I52" s="7"/>
      <c r="J52" s="7"/>
      <c r="K52" s="7"/>
      <c r="L52" s="7"/>
      <c r="M52" s="7"/>
      <c r="N52" s="7"/>
      <c r="O52" s="7"/>
      <c r="P52" s="7"/>
      <c r="Q52" s="7"/>
    </row>
    <row r="53" spans="2:17" s="6" customFormat="1">
      <c r="B53" s="9"/>
      <c r="C53" s="23" t="str">
        <f>'C. Masterfiles'!C15</f>
        <v>D04</v>
      </c>
      <c r="D53" s="23" t="str">
        <f t="shared" si="0"/>
        <v>Габрово (Gabrovo)</v>
      </c>
      <c r="E53" s="670">
        <v>122702</v>
      </c>
      <c r="F53" s="131"/>
      <c r="H53" s="204"/>
      <c r="I53" s="7"/>
      <c r="J53" s="7"/>
      <c r="K53" s="7"/>
      <c r="L53" s="7"/>
      <c r="M53" s="7"/>
      <c r="N53" s="7"/>
      <c r="O53" s="7"/>
      <c r="P53" s="7"/>
      <c r="Q53" s="7"/>
    </row>
    <row r="54" spans="2:17" s="6" customFormat="1">
      <c r="B54" s="9"/>
      <c r="C54" s="23" t="str">
        <f>'C. Masterfiles'!C16</f>
        <v>D05</v>
      </c>
      <c r="D54" s="23" t="str">
        <f t="shared" si="0"/>
        <v>Хасково (Haskovo)</v>
      </c>
      <c r="E54" s="670">
        <v>246238</v>
      </c>
      <c r="F54" s="131"/>
      <c r="H54" s="204"/>
      <c r="I54" s="7"/>
      <c r="J54" s="7"/>
      <c r="K54" s="7"/>
      <c r="L54" s="7"/>
      <c r="M54" s="7"/>
      <c r="N54" s="7"/>
      <c r="O54" s="7"/>
      <c r="P54" s="7"/>
      <c r="Q54" s="7"/>
    </row>
    <row r="55" spans="2:17" s="6" customFormat="1">
      <c r="B55" s="9"/>
      <c r="C55" s="23" t="str">
        <f>'C. Masterfiles'!C17</f>
        <v>D06</v>
      </c>
      <c r="D55" s="23" t="str">
        <f t="shared" si="0"/>
        <v>Кърджали (Kardzhali)</v>
      </c>
      <c r="E55" s="670">
        <v>152808</v>
      </c>
      <c r="F55" s="131"/>
      <c r="H55" s="204"/>
      <c r="I55" s="7"/>
      <c r="J55" s="7"/>
      <c r="K55" s="7"/>
      <c r="L55" s="7"/>
      <c r="M55" s="7"/>
      <c r="N55" s="7"/>
      <c r="O55" s="7"/>
      <c r="P55" s="7"/>
      <c r="Q55" s="7"/>
    </row>
    <row r="56" spans="2:17" s="6" customFormat="1">
      <c r="B56" s="9"/>
      <c r="C56" s="23" t="str">
        <f>'C. Masterfiles'!C18</f>
        <v>D07</v>
      </c>
      <c r="D56" s="23" t="str">
        <f t="shared" si="0"/>
        <v>Кюстендил (Kyustendil)</v>
      </c>
      <c r="E56" s="670">
        <v>136686</v>
      </c>
      <c r="F56" s="131"/>
      <c r="H56" s="204"/>
      <c r="I56" s="7"/>
      <c r="J56" s="7"/>
      <c r="K56" s="7"/>
      <c r="L56" s="7"/>
      <c r="M56" s="7"/>
      <c r="N56" s="7"/>
      <c r="O56" s="7"/>
      <c r="P56" s="7"/>
      <c r="Q56" s="7"/>
    </row>
    <row r="57" spans="2:17" s="6" customFormat="1">
      <c r="B57" s="9"/>
      <c r="C57" s="23" t="str">
        <f>'C. Masterfiles'!C19</f>
        <v>D08</v>
      </c>
      <c r="D57" s="23" t="str">
        <f t="shared" si="0"/>
        <v>Ловеч (Lovech)</v>
      </c>
      <c r="E57" s="670">
        <v>141422</v>
      </c>
      <c r="F57" s="131"/>
      <c r="H57" s="204"/>
      <c r="I57" s="7"/>
      <c r="J57" s="7"/>
      <c r="K57" s="7"/>
      <c r="L57" s="7"/>
      <c r="M57" s="7"/>
      <c r="N57" s="7"/>
      <c r="O57" s="7"/>
      <c r="P57" s="7"/>
      <c r="Q57" s="7"/>
    </row>
    <row r="58" spans="2:17" s="6" customFormat="1">
      <c r="B58" s="9"/>
      <c r="C58" s="23" t="str">
        <f>'C. Masterfiles'!C20</f>
        <v>D09</v>
      </c>
      <c r="D58" s="23" t="str">
        <f t="shared" si="0"/>
        <v>Монтана (Montana)</v>
      </c>
      <c r="E58" s="670">
        <v>148098</v>
      </c>
      <c r="F58" s="131"/>
      <c r="H58" s="204"/>
      <c r="I58" s="7"/>
      <c r="J58" s="7"/>
      <c r="K58" s="7"/>
      <c r="L58" s="7"/>
      <c r="M58" s="7"/>
      <c r="N58" s="7"/>
      <c r="O58" s="7"/>
      <c r="P58" s="7"/>
      <c r="Q58" s="7"/>
    </row>
    <row r="59" spans="2:17" s="6" customFormat="1">
      <c r="B59" s="9"/>
      <c r="C59" s="23" t="str">
        <f>'C. Masterfiles'!C21</f>
        <v>D10</v>
      </c>
      <c r="D59" s="23" t="str">
        <f t="shared" si="0"/>
        <v>Пазарджик (Pazardzhik)</v>
      </c>
      <c r="E59" s="670">
        <v>275548</v>
      </c>
      <c r="F59" s="131"/>
      <c r="H59" s="204"/>
      <c r="I59" s="7"/>
      <c r="J59" s="7"/>
      <c r="K59" s="7"/>
      <c r="L59" s="7"/>
      <c r="M59" s="7"/>
      <c r="N59" s="7"/>
      <c r="O59" s="7"/>
      <c r="P59" s="7"/>
      <c r="Q59" s="7"/>
    </row>
    <row r="60" spans="2:17" s="6" customFormat="1">
      <c r="B60" s="9"/>
      <c r="C60" s="23" t="str">
        <f>'C. Masterfiles'!C22</f>
        <v>D11</v>
      </c>
      <c r="D60" s="23" t="str">
        <f t="shared" si="0"/>
        <v>Перник (Pernik)</v>
      </c>
      <c r="E60" s="670">
        <v>133530</v>
      </c>
      <c r="F60" s="131"/>
      <c r="H60" s="204"/>
      <c r="I60" s="7"/>
      <c r="J60" s="7"/>
      <c r="K60" s="7"/>
      <c r="L60" s="7"/>
      <c r="M60" s="7"/>
      <c r="N60" s="7"/>
      <c r="O60" s="7"/>
      <c r="P60" s="7"/>
      <c r="Q60" s="7"/>
    </row>
    <row r="61" spans="2:17" s="6" customFormat="1">
      <c r="B61" s="9"/>
      <c r="C61" s="23" t="str">
        <f>'C. Masterfiles'!C23</f>
        <v>D12</v>
      </c>
      <c r="D61" s="23" t="str">
        <f t="shared" si="0"/>
        <v>Плевен (Pleven)</v>
      </c>
      <c r="E61" s="670">
        <v>269752</v>
      </c>
      <c r="F61" s="131"/>
      <c r="H61" s="204"/>
      <c r="I61" s="7"/>
      <c r="J61" s="7"/>
      <c r="K61" s="7"/>
      <c r="L61" s="7"/>
      <c r="M61" s="7"/>
      <c r="N61" s="7"/>
      <c r="O61" s="7"/>
      <c r="P61" s="7"/>
      <c r="Q61" s="7"/>
    </row>
    <row r="62" spans="2:17" s="6" customFormat="1">
      <c r="B62" s="9"/>
      <c r="C62" s="23" t="str">
        <f>'C. Masterfiles'!C24</f>
        <v>D13</v>
      </c>
      <c r="D62" s="23" t="str">
        <f t="shared" si="0"/>
        <v>Пловдив (Plovdiv)</v>
      </c>
      <c r="E62" s="670">
        <v>683027</v>
      </c>
      <c r="F62" s="131"/>
      <c r="H62" s="204"/>
      <c r="I62" s="7"/>
      <c r="J62" s="7"/>
      <c r="K62" s="7"/>
      <c r="L62" s="7"/>
      <c r="M62" s="7"/>
      <c r="N62" s="7"/>
      <c r="O62" s="7"/>
      <c r="P62" s="7"/>
      <c r="Q62" s="7"/>
    </row>
    <row r="63" spans="2:17" s="6" customFormat="1">
      <c r="B63" s="9"/>
      <c r="C63" s="23" t="str">
        <f>'C. Masterfiles'!C25</f>
        <v>D14</v>
      </c>
      <c r="D63" s="23" t="str">
        <f t="shared" si="0"/>
        <v>Разград (Razgrad)</v>
      </c>
      <c r="E63" s="670">
        <v>125190</v>
      </c>
      <c r="F63" s="131"/>
      <c r="H63" s="204"/>
      <c r="I63" s="7"/>
      <c r="J63" s="7"/>
      <c r="K63" s="7"/>
      <c r="L63" s="7"/>
      <c r="M63" s="7"/>
      <c r="N63" s="7"/>
      <c r="O63" s="7"/>
      <c r="P63" s="7"/>
      <c r="Q63" s="7"/>
    </row>
    <row r="64" spans="2:17" s="6" customFormat="1">
      <c r="B64" s="9"/>
      <c r="C64" s="23" t="str">
        <f>'C. Masterfiles'!C26</f>
        <v>D15</v>
      </c>
      <c r="D64" s="23" t="str">
        <f t="shared" si="0"/>
        <v>Русе (Ruse)</v>
      </c>
      <c r="E64" s="670">
        <v>235252</v>
      </c>
      <c r="F64" s="131"/>
      <c r="H64" s="204"/>
      <c r="I64" s="7"/>
      <c r="J64" s="7"/>
      <c r="K64" s="7"/>
      <c r="L64" s="7"/>
      <c r="M64" s="7"/>
      <c r="N64" s="7"/>
      <c r="O64" s="7"/>
      <c r="P64" s="7"/>
      <c r="Q64" s="7"/>
    </row>
    <row r="65" spans="2:18" s="6" customFormat="1">
      <c r="B65" s="9"/>
      <c r="C65" s="23" t="str">
        <f>'C. Masterfiles'!C27</f>
        <v>D16</v>
      </c>
      <c r="D65" s="23" t="str">
        <f t="shared" si="0"/>
        <v>Шумен (Shumen)</v>
      </c>
      <c r="E65" s="670">
        <v>180528</v>
      </c>
      <c r="F65" s="131"/>
      <c r="H65" s="204"/>
      <c r="I65" s="7"/>
      <c r="J65" s="7"/>
      <c r="K65" s="7"/>
      <c r="L65" s="7"/>
      <c r="M65" s="7"/>
      <c r="N65" s="7"/>
      <c r="O65" s="7"/>
      <c r="P65" s="7"/>
      <c r="Q65" s="7"/>
    </row>
    <row r="66" spans="2:18" s="6" customFormat="1">
      <c r="B66" s="9"/>
      <c r="C66" s="23" t="str">
        <f>'C. Masterfiles'!C28</f>
        <v>D17</v>
      </c>
      <c r="D66" s="23" t="str">
        <f t="shared" si="0"/>
        <v>Силистра (Silistra)</v>
      </c>
      <c r="E66" s="670">
        <v>119474</v>
      </c>
      <c r="F66" s="131"/>
      <c r="H66" s="204"/>
      <c r="I66" s="7"/>
      <c r="J66" s="7"/>
      <c r="K66" s="7"/>
      <c r="L66" s="7"/>
      <c r="M66" s="7"/>
      <c r="N66" s="7"/>
      <c r="O66" s="7"/>
      <c r="P66" s="7"/>
      <c r="Q66" s="7"/>
    </row>
    <row r="67" spans="2:18" s="6" customFormat="1">
      <c r="B67" s="9"/>
      <c r="C67" s="23" t="str">
        <f>'C. Masterfiles'!C29</f>
        <v>D18</v>
      </c>
      <c r="D67" s="23" t="str">
        <f t="shared" si="0"/>
        <v>Сливен (Sliven)</v>
      </c>
      <c r="E67" s="670">
        <v>197473</v>
      </c>
      <c r="F67" s="131"/>
      <c r="H67" s="204"/>
      <c r="I67" s="7"/>
      <c r="J67" s="7"/>
      <c r="K67" s="7"/>
      <c r="L67" s="7"/>
      <c r="M67" s="7"/>
      <c r="N67" s="7"/>
      <c r="O67" s="7"/>
      <c r="P67" s="7"/>
      <c r="Q67" s="7"/>
    </row>
    <row r="68" spans="2:18" s="6" customFormat="1">
      <c r="B68" s="9"/>
      <c r="C68" s="23" t="str">
        <f>'C. Masterfiles'!C30</f>
        <v>D19</v>
      </c>
      <c r="D68" s="23" t="str">
        <f t="shared" si="0"/>
        <v>Смолян (Smolyan)</v>
      </c>
      <c r="E68" s="670">
        <v>121752</v>
      </c>
      <c r="F68" s="131"/>
      <c r="H68" s="204"/>
      <c r="I68" s="7"/>
      <c r="J68" s="7"/>
      <c r="K68" s="7"/>
      <c r="L68" s="7"/>
      <c r="M68" s="7"/>
      <c r="N68" s="7"/>
      <c r="O68" s="7"/>
      <c r="P68" s="7"/>
      <c r="Q68" s="7"/>
    </row>
    <row r="69" spans="2:18" s="6" customFormat="1">
      <c r="B69" s="9"/>
      <c r="C69" s="23" t="str">
        <f>'C. Masterfiles'!C31</f>
        <v>D20</v>
      </c>
      <c r="D69" s="23" t="str">
        <f t="shared" si="0"/>
        <v>София-град (Sofia-Capital)</v>
      </c>
      <c r="E69" s="670">
        <v>1291591</v>
      </c>
      <c r="F69" s="131"/>
      <c r="H69" s="204"/>
      <c r="I69" s="7"/>
      <c r="J69" s="7"/>
      <c r="K69" s="7"/>
      <c r="L69" s="7"/>
      <c r="M69" s="7"/>
      <c r="N69" s="7"/>
      <c r="O69" s="7"/>
      <c r="P69" s="7"/>
      <c r="Q69" s="7"/>
    </row>
    <row r="70" spans="2:18" s="6" customFormat="1">
      <c r="B70" s="9"/>
      <c r="C70" s="23" t="str">
        <f>'C. Masterfiles'!C32</f>
        <v>D21</v>
      </c>
      <c r="D70" s="23" t="str">
        <f t="shared" si="0"/>
        <v>София-област (Sofia (province))</v>
      </c>
      <c r="E70" s="670">
        <v>247489</v>
      </c>
      <c r="F70" s="131"/>
      <c r="H70" s="204"/>
      <c r="I70" s="7"/>
      <c r="J70" s="7"/>
      <c r="K70" s="7"/>
      <c r="L70" s="7"/>
      <c r="M70" s="7"/>
      <c r="N70" s="7"/>
      <c r="O70" s="7"/>
      <c r="P70" s="7"/>
      <c r="Q70" s="7"/>
    </row>
    <row r="71" spans="2:18" s="6" customFormat="1">
      <c r="B71" s="9"/>
      <c r="C71" s="23" t="str">
        <f>'C. Masterfiles'!C33</f>
        <v>D22</v>
      </c>
      <c r="D71" s="23" t="str">
        <f t="shared" si="0"/>
        <v>Стара Загора (Stara Zagora)</v>
      </c>
      <c r="E71" s="670">
        <v>333265</v>
      </c>
      <c r="F71" s="131"/>
      <c r="H71" s="204"/>
      <c r="I71" s="7"/>
      <c r="J71" s="7"/>
      <c r="K71" s="7"/>
      <c r="L71" s="7"/>
      <c r="M71" s="7"/>
      <c r="N71" s="7"/>
      <c r="O71" s="7"/>
      <c r="P71" s="7"/>
      <c r="Q71" s="7"/>
    </row>
    <row r="72" spans="2:18" s="6" customFormat="1">
      <c r="B72" s="9"/>
      <c r="C72" s="23" t="str">
        <f>'C. Masterfiles'!C34</f>
        <v>D23</v>
      </c>
      <c r="D72" s="23" t="str">
        <f t="shared" si="0"/>
        <v>Търговище (Targovishte)</v>
      </c>
      <c r="E72" s="670">
        <v>120818</v>
      </c>
      <c r="F72" s="131"/>
      <c r="H72" s="204"/>
      <c r="I72" s="7"/>
      <c r="J72" s="7"/>
      <c r="K72" s="7"/>
      <c r="L72" s="7"/>
      <c r="M72" s="7"/>
      <c r="N72" s="7"/>
      <c r="O72" s="7"/>
      <c r="P72" s="7"/>
      <c r="Q72" s="7"/>
    </row>
    <row r="73" spans="2:18" s="6" customFormat="1">
      <c r="B73" s="9"/>
      <c r="C73" s="23" t="str">
        <f>'C. Masterfiles'!C35</f>
        <v>D24</v>
      </c>
      <c r="D73" s="23" t="str">
        <f t="shared" si="0"/>
        <v>Варна (Varna)</v>
      </c>
      <c r="E73" s="670">
        <v>475074</v>
      </c>
      <c r="F73" s="131"/>
      <c r="H73" s="204"/>
      <c r="I73" s="7"/>
      <c r="J73" s="7"/>
      <c r="K73" s="7"/>
      <c r="L73" s="7"/>
      <c r="M73" s="7"/>
      <c r="N73" s="7"/>
      <c r="O73" s="7"/>
      <c r="P73" s="7"/>
      <c r="Q73" s="7"/>
    </row>
    <row r="74" spans="2:18" s="6" customFormat="1">
      <c r="B74" s="9"/>
      <c r="C74" s="23" t="str">
        <f>'C. Masterfiles'!C36</f>
        <v>D25</v>
      </c>
      <c r="D74" s="23" t="str">
        <f t="shared" si="0"/>
        <v>Велико Търново (Veliko Tarnovo)</v>
      </c>
      <c r="E74" s="670">
        <v>258494</v>
      </c>
      <c r="F74" s="131"/>
      <c r="H74" s="204"/>
      <c r="I74" s="7"/>
      <c r="J74" s="7"/>
      <c r="K74" s="7"/>
      <c r="L74" s="7"/>
      <c r="M74" s="7"/>
      <c r="N74" s="7"/>
      <c r="O74" s="7"/>
      <c r="P74" s="7"/>
      <c r="Q74" s="7"/>
    </row>
    <row r="75" spans="2:18" s="6" customFormat="1">
      <c r="B75" s="9"/>
      <c r="C75" s="23" t="str">
        <f>'C. Masterfiles'!C37</f>
        <v>D26</v>
      </c>
      <c r="D75" s="23" t="str">
        <f t="shared" si="0"/>
        <v>Видин (Vidin)</v>
      </c>
      <c r="E75" s="670">
        <v>101018</v>
      </c>
      <c r="F75" s="131"/>
      <c r="H75" s="204"/>
      <c r="I75" s="7"/>
      <c r="J75" s="7"/>
      <c r="K75" s="7"/>
      <c r="L75" s="7"/>
      <c r="M75" s="7"/>
      <c r="N75" s="7"/>
      <c r="O75" s="7"/>
      <c r="P75" s="7"/>
      <c r="Q75" s="7"/>
    </row>
    <row r="76" spans="2:18" s="6" customFormat="1">
      <c r="B76" s="9"/>
      <c r="C76" s="23" t="str">
        <f>'C. Masterfiles'!C38</f>
        <v>D27</v>
      </c>
      <c r="D76" s="23" t="str">
        <f t="shared" si="0"/>
        <v>Враца (Vratsa)</v>
      </c>
      <c r="E76" s="670">
        <v>186848</v>
      </c>
      <c r="F76" s="131"/>
      <c r="H76" s="204"/>
      <c r="I76" s="7"/>
      <c r="J76" s="7"/>
      <c r="K76" s="7"/>
      <c r="L76" s="7"/>
      <c r="M76" s="7"/>
      <c r="N76" s="7"/>
      <c r="O76" s="7"/>
      <c r="P76" s="7"/>
      <c r="Q76" s="7"/>
    </row>
    <row r="77" spans="2:18" s="6" customFormat="1">
      <c r="B77" s="9"/>
      <c r="C77" s="23" t="str">
        <f>'C. Masterfiles'!C39</f>
        <v>D28</v>
      </c>
      <c r="D77" s="23" t="str">
        <f t="shared" si="0"/>
        <v>Ямбол (Yambol)</v>
      </c>
      <c r="E77" s="670">
        <v>131447</v>
      </c>
      <c r="F77" s="131"/>
      <c r="H77" s="204"/>
      <c r="I77" s="7"/>
      <c r="J77" s="7"/>
      <c r="K77" s="7"/>
      <c r="L77" s="7"/>
      <c r="M77" s="7"/>
      <c r="N77" s="7"/>
      <c r="O77" s="7"/>
      <c r="P77" s="7"/>
      <c r="Q77" s="7"/>
    </row>
    <row r="78" spans="2:18" s="6" customFormat="1">
      <c r="B78" s="9"/>
      <c r="C78" s="41" t="s">
        <v>2</v>
      </c>
      <c r="D78" s="41" t="s">
        <v>2</v>
      </c>
      <c r="E78" s="463">
        <f>SUM(E50:E77)</f>
        <v>7364570</v>
      </c>
      <c r="F78" s="516"/>
      <c r="G78" s="77"/>
    </row>
    <row r="79" spans="2:18" s="6" customFormat="1">
      <c r="B79" s="9"/>
      <c r="C79" s="11"/>
      <c r="D79" s="11"/>
      <c r="E79" s="28"/>
      <c r="F79" s="30"/>
      <c r="G79" s="16"/>
      <c r="H79" s="16"/>
      <c r="I79" s="11"/>
      <c r="J79" s="15"/>
      <c r="K79" s="14"/>
    </row>
    <row r="80" spans="2:18" s="6" customFormat="1">
      <c r="B80" s="12">
        <v>1.03</v>
      </c>
      <c r="C80" s="12" t="s">
        <v>506</v>
      </c>
      <c r="I80" s="7"/>
      <c r="J80" s="7"/>
      <c r="K80" s="8"/>
      <c r="L80" s="8"/>
      <c r="N80" s="9"/>
      <c r="O80" s="9"/>
      <c r="P80" s="10"/>
      <c r="Q80" s="9"/>
      <c r="R80" s="9"/>
    </row>
    <row r="81" spans="2:32" s="6" customFormat="1">
      <c r="B81" s="12"/>
      <c r="C81" s="12"/>
      <c r="I81" s="7"/>
      <c r="J81" s="7"/>
      <c r="K81" s="8"/>
      <c r="L81" s="8"/>
      <c r="N81" s="9"/>
      <c r="O81" s="9"/>
      <c r="P81" s="10"/>
      <c r="Q81" s="9"/>
      <c r="R81" s="9"/>
    </row>
    <row r="82" spans="2:32" s="6" customFormat="1">
      <c r="B82" s="12"/>
      <c r="C82" s="26"/>
      <c r="I82" s="7"/>
      <c r="J82" s="7"/>
      <c r="K82" s="8"/>
      <c r="L82" s="8"/>
      <c r="N82" s="9"/>
      <c r="O82" s="9"/>
      <c r="P82" s="10"/>
      <c r="Q82" s="9"/>
      <c r="R82" s="9"/>
    </row>
    <row r="83" spans="2:32" s="17" customFormat="1" ht="14.25">
      <c r="B83" s="19"/>
      <c r="C83" s="19" t="s">
        <v>940</v>
      </c>
      <c r="E83" s="20"/>
      <c r="F83" s="39"/>
      <c r="G83" s="39"/>
      <c r="H83" s="39"/>
      <c r="I83" s="18"/>
      <c r="K83" s="39"/>
      <c r="L83" s="39"/>
      <c r="M83" s="39"/>
      <c r="N83" s="39"/>
      <c r="P83" s="39"/>
      <c r="Q83" s="39"/>
      <c r="R83" s="39"/>
      <c r="S83" s="39"/>
      <c r="T83" s="39"/>
      <c r="U83" s="39"/>
      <c r="V83" s="39"/>
      <c r="W83" s="39"/>
      <c r="X83" s="39"/>
      <c r="Y83" s="39"/>
      <c r="Z83" s="39"/>
      <c r="AA83" s="11"/>
      <c r="AB83" s="11"/>
      <c r="AC83" s="11"/>
      <c r="AD83" s="11"/>
      <c r="AE83" s="11"/>
      <c r="AF83" s="11"/>
    </row>
    <row r="84" spans="2:32" s="17" customFormat="1">
      <c r="B84" s="19"/>
      <c r="F84" s="820" t="s">
        <v>35</v>
      </c>
      <c r="G84" s="821"/>
      <c r="H84" s="821"/>
      <c r="I84" s="821"/>
      <c r="J84" s="821"/>
      <c r="K84" s="821"/>
      <c r="L84" s="822"/>
      <c r="M84" s="39"/>
      <c r="N84" s="39"/>
      <c r="O84" s="18"/>
      <c r="Q84" s="39"/>
      <c r="R84" s="39"/>
      <c r="S84" s="39"/>
      <c r="T84" s="39"/>
      <c r="U84" s="39"/>
      <c r="V84" s="39"/>
      <c r="W84" s="39"/>
      <c r="X84" s="39"/>
      <c r="Y84" s="39"/>
      <c r="Z84" s="39"/>
      <c r="AA84" s="11"/>
      <c r="AB84" s="11"/>
      <c r="AC84" s="11"/>
    </row>
    <row r="85" spans="2:32" ht="12.75" customHeight="1">
      <c r="C85" s="40" t="s">
        <v>0</v>
      </c>
      <c r="D85" s="41" t="s">
        <v>210</v>
      </c>
      <c r="E85" s="5" t="s">
        <v>14</v>
      </c>
      <c r="F85" s="35">
        <f>'C. Masterfiles'!D143</f>
        <v>2014</v>
      </c>
      <c r="G85" s="35">
        <f>'C. Masterfiles'!D144</f>
        <v>2015</v>
      </c>
      <c r="H85" s="35">
        <f>'C. Masterfiles'!D145</f>
        <v>2016</v>
      </c>
      <c r="I85" s="35">
        <f>'C. Masterfiles'!D146</f>
        <v>2017</v>
      </c>
      <c r="J85" s="35">
        <f>'C. Masterfiles'!D147</f>
        <v>2018</v>
      </c>
      <c r="K85" s="35">
        <f>'C. Masterfiles'!D148</f>
        <v>2019</v>
      </c>
      <c r="L85" s="608">
        <f>'C. Masterfiles'!D149</f>
        <v>2020</v>
      </c>
      <c r="M85" s="39"/>
      <c r="N85" s="39"/>
      <c r="O85" s="11"/>
      <c r="P85" s="11"/>
      <c r="Q85" s="39"/>
      <c r="R85" s="39"/>
      <c r="S85" s="39"/>
      <c r="T85" s="39"/>
      <c r="U85" s="39"/>
      <c r="V85" s="39"/>
      <c r="W85" s="39"/>
      <c r="X85" s="39"/>
      <c r="Y85" s="39"/>
      <c r="Z85" s="39"/>
    </row>
    <row r="86" spans="2:32" s="11" customFormat="1">
      <c r="B86" s="15"/>
      <c r="C86" s="23" t="str">
        <f>'C. Masterfiles'!C12</f>
        <v>D01</v>
      </c>
      <c r="D86" s="23" t="str">
        <f>D50</f>
        <v>Благоевград (Blagoevgrad)</v>
      </c>
      <c r="E86" s="29" t="s">
        <v>34</v>
      </c>
      <c r="F86" s="580">
        <v>6513.3532872854466</v>
      </c>
      <c r="G86" s="677">
        <v>6579.7830985342371</v>
      </c>
      <c r="H86" s="677">
        <v>6560.2852803507076</v>
      </c>
      <c r="I86" s="677">
        <v>6566.8455656310571</v>
      </c>
      <c r="J86" s="677">
        <v>6568.8156193007471</v>
      </c>
      <c r="K86" s="677">
        <v>6570.1293824246068</v>
      </c>
      <c r="L86" s="677">
        <v>6572.1004212393345</v>
      </c>
      <c r="M86" s="39"/>
    </row>
    <row r="87" spans="2:32" s="11" customFormat="1">
      <c r="B87" s="15"/>
      <c r="C87" s="23" t="str">
        <f>'C. Masterfiles'!C13</f>
        <v>D02</v>
      </c>
      <c r="D87" s="23" t="str">
        <f t="shared" ref="D87:D113" si="1">D51</f>
        <v>Бургас (Burgas)</v>
      </c>
      <c r="E87" s="29" t="s">
        <v>34</v>
      </c>
      <c r="F87" s="677">
        <v>7862.6062963553786</v>
      </c>
      <c r="G87" s="677">
        <v>7867.0018487530078</v>
      </c>
      <c r="H87" s="677">
        <v>7866.0345151377005</v>
      </c>
      <c r="I87" s="677">
        <v>7873.900549652838</v>
      </c>
      <c r="J87" s="677">
        <v>7876.2627198177343</v>
      </c>
      <c r="K87" s="677">
        <v>7878.6255986336782</v>
      </c>
      <c r="L87" s="677">
        <v>7880.9891863132689</v>
      </c>
      <c r="M87" s="39"/>
    </row>
    <row r="88" spans="2:32" s="11" customFormat="1">
      <c r="B88" s="15"/>
      <c r="C88" s="23" t="str">
        <f>'C. Masterfiles'!C14</f>
        <v>D03</v>
      </c>
      <c r="D88" s="23" t="str">
        <f t="shared" si="1"/>
        <v>Добрич (Dobrich)</v>
      </c>
      <c r="E88" s="29" t="s">
        <v>34</v>
      </c>
      <c r="F88" s="677">
        <v>4744.5374076347443</v>
      </c>
      <c r="G88" s="677">
        <v>4736.4684362158841</v>
      </c>
      <c r="H88" s="677">
        <v>4736.4684362158841</v>
      </c>
      <c r="I88" s="677">
        <v>4741.2049046520997</v>
      </c>
      <c r="J88" s="677">
        <v>4742.6272661234943</v>
      </c>
      <c r="K88" s="677">
        <v>4744.0500543033322</v>
      </c>
      <c r="L88" s="677">
        <v>4745.4732693196229</v>
      </c>
      <c r="M88" s="39"/>
    </row>
    <row r="89" spans="2:32" s="11" customFormat="1">
      <c r="B89" s="15"/>
      <c r="C89" s="23" t="str">
        <f>'C. Masterfiles'!C15</f>
        <v>D04</v>
      </c>
      <c r="D89" s="23" t="str">
        <f t="shared" si="1"/>
        <v>Габрово (Gabrovo)</v>
      </c>
      <c r="E89" s="29" t="s">
        <v>34</v>
      </c>
      <c r="F89" s="677">
        <v>2042.6628664768784</v>
      </c>
      <c r="G89" s="677">
        <v>2041.7490465500191</v>
      </c>
      <c r="H89" s="677">
        <v>2041.5878242808014</v>
      </c>
      <c r="I89" s="677">
        <v>2043.6294121050819</v>
      </c>
      <c r="J89" s="677">
        <v>2044.2425009287133</v>
      </c>
      <c r="K89" s="677">
        <v>2044.8557736789921</v>
      </c>
      <c r="L89" s="677">
        <v>2045.4692304110956</v>
      </c>
      <c r="M89" s="39"/>
    </row>
    <row r="90" spans="2:32" s="11" customFormat="1">
      <c r="B90" s="15"/>
      <c r="C90" s="23" t="str">
        <f>'C. Masterfiles'!C16</f>
        <v>D05</v>
      </c>
      <c r="D90" s="23" t="str">
        <f t="shared" si="1"/>
        <v>Хасково (Haskovo)</v>
      </c>
      <c r="E90" s="29" t="s">
        <v>34</v>
      </c>
      <c r="F90" s="677">
        <v>5521.7110021396056</v>
      </c>
      <c r="G90" s="677">
        <v>5532.2010987241129</v>
      </c>
      <c r="H90" s="677">
        <v>5526.6490068279236</v>
      </c>
      <c r="I90" s="677">
        <v>5532.1756558347506</v>
      </c>
      <c r="J90" s="677">
        <v>5533.8353085315011</v>
      </c>
      <c r="K90" s="677">
        <v>5535.4954591240612</v>
      </c>
      <c r="L90" s="677">
        <v>5537.156107761798</v>
      </c>
      <c r="M90" s="39"/>
    </row>
    <row r="91" spans="2:32" s="11" customFormat="1">
      <c r="B91" s="15"/>
      <c r="C91" s="23" t="str">
        <f>'C. Masterfiles'!C17</f>
        <v>D06</v>
      </c>
      <c r="D91" s="23" t="str">
        <f t="shared" si="1"/>
        <v>Кърджали (Kardzhali)</v>
      </c>
      <c r="E91" s="29" t="s">
        <v>34</v>
      </c>
      <c r="F91" s="677">
        <v>3228.6333865930974</v>
      </c>
      <c r="G91" s="677">
        <v>3240.3761598335946</v>
      </c>
      <c r="H91" s="677">
        <v>3237.1819436247156</v>
      </c>
      <c r="I91" s="677">
        <v>3240.41912556834</v>
      </c>
      <c r="J91" s="677">
        <v>3241.3912513060109</v>
      </c>
      <c r="K91" s="677">
        <v>3242.3636686814025</v>
      </c>
      <c r="L91" s="677">
        <v>3243.3363777820068</v>
      </c>
      <c r="M91" s="39"/>
    </row>
    <row r="92" spans="2:32" s="11" customFormat="1">
      <c r="B92" s="15"/>
      <c r="C92" s="23" t="str">
        <f>'C. Masterfiles'!C18</f>
        <v>D07</v>
      </c>
      <c r="D92" s="23" t="str">
        <f t="shared" si="1"/>
        <v>Кюстендил (Kyustendil)</v>
      </c>
      <c r="E92" s="29" t="s">
        <v>34</v>
      </c>
      <c r="F92" s="677">
        <v>3013.4184913626959</v>
      </c>
      <c r="G92" s="677">
        <v>3062.5782260618112</v>
      </c>
      <c r="H92" s="677">
        <v>3049.6300625652548</v>
      </c>
      <c r="I92" s="677">
        <v>3052.6796926278198</v>
      </c>
      <c r="J92" s="677">
        <v>3053.5954965356077</v>
      </c>
      <c r="K92" s="677">
        <v>3054.5115751845683</v>
      </c>
      <c r="L92" s="677">
        <v>3055.4279286571236</v>
      </c>
      <c r="M92" s="39"/>
    </row>
    <row r="93" spans="2:32" s="11" customFormat="1">
      <c r="B93" s="15"/>
      <c r="C93" s="23" t="str">
        <f>'C. Masterfiles'!C19</f>
        <v>D08</v>
      </c>
      <c r="D93" s="23" t="str">
        <f t="shared" si="1"/>
        <v>Ловеч (Lovech)</v>
      </c>
      <c r="E93" s="29" t="s">
        <v>34</v>
      </c>
      <c r="F93" s="677">
        <v>3988.1636349667806</v>
      </c>
      <c r="G93" s="677">
        <v>4030.7884874576353</v>
      </c>
      <c r="H93" s="677">
        <v>4018.6363589153416</v>
      </c>
      <c r="I93" s="677">
        <v>4022.6549952742562</v>
      </c>
      <c r="J93" s="677">
        <v>4023.8617917728388</v>
      </c>
      <c r="K93" s="677">
        <v>4025.0689503103708</v>
      </c>
      <c r="L93" s="677">
        <v>4026.2764709954636</v>
      </c>
      <c r="M93" s="39"/>
    </row>
    <row r="94" spans="2:32" s="11" customFormat="1">
      <c r="B94" s="15"/>
      <c r="C94" s="23" t="str">
        <f>'C. Masterfiles'!C20</f>
        <v>D09</v>
      </c>
      <c r="D94" s="23" t="str">
        <f t="shared" si="1"/>
        <v>Монтана (Montana)</v>
      </c>
      <c r="E94" s="29" t="s">
        <v>34</v>
      </c>
      <c r="F94" s="677">
        <v>3636.0085854630415</v>
      </c>
      <c r="G94" s="677">
        <v>3635.0885804461359</v>
      </c>
      <c r="H94" s="677">
        <v>3634.1313232226548</v>
      </c>
      <c r="I94" s="677">
        <v>3637.7654545458772</v>
      </c>
      <c r="J94" s="677">
        <v>3638.8567841822405</v>
      </c>
      <c r="K94" s="677">
        <v>3639.9484412174952</v>
      </c>
      <c r="L94" s="677">
        <v>3641.0404257498608</v>
      </c>
      <c r="M94" s="39"/>
    </row>
    <row r="95" spans="2:32" s="11" customFormat="1">
      <c r="B95" s="15"/>
      <c r="C95" s="23" t="str">
        <f>'C. Masterfiles'!C21</f>
        <v>D10</v>
      </c>
      <c r="D95" s="23" t="str">
        <f t="shared" si="1"/>
        <v>Пазарджик (Pazardzhik)</v>
      </c>
      <c r="E95" s="29" t="s">
        <v>34</v>
      </c>
      <c r="F95" s="677">
        <v>4265.0146253836529</v>
      </c>
      <c r="G95" s="677">
        <v>4292.573147100079</v>
      </c>
      <c r="H95" s="677">
        <v>4287.4341872687619</v>
      </c>
      <c r="I95" s="677">
        <v>4291.7216214560303</v>
      </c>
      <c r="J95" s="677">
        <v>4293.0091379424666</v>
      </c>
      <c r="K95" s="677">
        <v>4294.2970406838494</v>
      </c>
      <c r="L95" s="677">
        <v>4295.5853297960539</v>
      </c>
      <c r="M95" s="39"/>
    </row>
    <row r="96" spans="2:32" s="11" customFormat="1">
      <c r="B96" s="15"/>
      <c r="C96" s="23" t="str">
        <f>'C. Masterfiles'!C22</f>
        <v>D11</v>
      </c>
      <c r="D96" s="23" t="str">
        <f t="shared" si="1"/>
        <v>Перник (Pernik)</v>
      </c>
      <c r="E96" s="29" t="s">
        <v>34</v>
      </c>
      <c r="F96" s="677">
        <v>2467.4340229470022</v>
      </c>
      <c r="G96" s="677">
        <v>2468.2827125494287</v>
      </c>
      <c r="H96" s="677">
        <v>2467.3859136769038</v>
      </c>
      <c r="I96" s="677">
        <v>2469.8532995905807</v>
      </c>
      <c r="J96" s="677">
        <v>2470.5942555804577</v>
      </c>
      <c r="K96" s="677">
        <v>2471.3354338571316</v>
      </c>
      <c r="L96" s="677">
        <v>2472.076834487289</v>
      </c>
      <c r="M96" s="39"/>
    </row>
    <row r="97" spans="2:13" s="11" customFormat="1">
      <c r="B97" s="15"/>
      <c r="C97" s="23" t="str">
        <f>'C. Masterfiles'!C23</f>
        <v>D12</v>
      </c>
      <c r="D97" s="23" t="str">
        <f t="shared" si="1"/>
        <v>Плевен (Pleven)</v>
      </c>
      <c r="E97" s="29" t="s">
        <v>34</v>
      </c>
      <c r="F97" s="677">
        <v>4491.9173665173548</v>
      </c>
      <c r="G97" s="677">
        <v>4482.2108412675461</v>
      </c>
      <c r="H97" s="677">
        <v>4482.2108412675461</v>
      </c>
      <c r="I97" s="677">
        <v>4486.6930521088134</v>
      </c>
      <c r="J97" s="677">
        <v>4488.0390600244455</v>
      </c>
      <c r="K97" s="677">
        <v>4489.3854717424529</v>
      </c>
      <c r="L97" s="677">
        <v>4490.7322873839748</v>
      </c>
      <c r="M97" s="39"/>
    </row>
    <row r="98" spans="2:13" s="11" customFormat="1">
      <c r="B98" s="15"/>
      <c r="C98" s="23" t="str">
        <f>'C. Masterfiles'!C24</f>
        <v>D13</v>
      </c>
      <c r="D98" s="23" t="str">
        <f t="shared" si="1"/>
        <v>Пловдив (Plovdiv)</v>
      </c>
      <c r="E98" s="29" t="s">
        <v>34</v>
      </c>
      <c r="F98" s="677">
        <v>6144.0395712214668</v>
      </c>
      <c r="G98" s="677">
        <v>6160.8067264044148</v>
      </c>
      <c r="H98" s="677">
        <v>6153.8137104770913</v>
      </c>
      <c r="I98" s="677">
        <v>6159.9675241875675</v>
      </c>
      <c r="J98" s="677">
        <v>6161.8155144448247</v>
      </c>
      <c r="K98" s="677">
        <v>6163.6640590991574</v>
      </c>
      <c r="L98" s="677">
        <v>6165.5131583168868</v>
      </c>
      <c r="M98" s="39"/>
    </row>
    <row r="99" spans="2:13" s="11" customFormat="1">
      <c r="B99" s="15"/>
      <c r="C99" s="23" t="str">
        <f>'C. Masterfiles'!C25</f>
        <v>D14</v>
      </c>
      <c r="D99" s="23" t="str">
        <f t="shared" si="1"/>
        <v>Разград (Razgrad)</v>
      </c>
      <c r="E99" s="29" t="s">
        <v>34</v>
      </c>
      <c r="F99" s="677">
        <v>2522.7450497327582</v>
      </c>
      <c r="G99" s="677">
        <v>2518.0903173459101</v>
      </c>
      <c r="H99" s="677">
        <v>2518.0903173459101</v>
      </c>
      <c r="I99" s="677">
        <v>2520.608407663256</v>
      </c>
      <c r="J99" s="677">
        <v>2521.3645901855548</v>
      </c>
      <c r="K99" s="677">
        <v>2522.1209995626105</v>
      </c>
      <c r="L99" s="677">
        <v>2522.8776358624791</v>
      </c>
      <c r="M99" s="39"/>
    </row>
    <row r="100" spans="2:13" s="11" customFormat="1">
      <c r="B100" s="15"/>
      <c r="C100" s="23" t="str">
        <f>'C. Masterfiles'!C26</f>
        <v>D15</v>
      </c>
      <c r="D100" s="23" t="str">
        <f t="shared" si="1"/>
        <v>Русе (Ruse)</v>
      </c>
      <c r="E100" s="29" t="s">
        <v>34</v>
      </c>
      <c r="F100" s="677">
        <v>2846.2888583146801</v>
      </c>
      <c r="G100" s="677">
        <v>2839.7388208272982</v>
      </c>
      <c r="H100" s="677">
        <v>2839.7388208272982</v>
      </c>
      <c r="I100" s="677">
        <v>2842.5785596481255</v>
      </c>
      <c r="J100" s="677">
        <v>2843.4313332160195</v>
      </c>
      <c r="K100" s="677">
        <v>2844.2843626159843</v>
      </c>
      <c r="L100" s="677">
        <v>2845.1376479247688</v>
      </c>
      <c r="M100" s="39"/>
    </row>
    <row r="101" spans="2:13" s="11" customFormat="1">
      <c r="B101" s="15"/>
      <c r="C101" s="23" t="str">
        <f>'C. Masterfiles'!C27</f>
        <v>D16</v>
      </c>
      <c r="D101" s="23" t="str">
        <f t="shared" si="1"/>
        <v>Шумен (Shumen)</v>
      </c>
      <c r="E101" s="29" t="s">
        <v>34</v>
      </c>
      <c r="F101" s="677">
        <v>3490.2300972638636</v>
      </c>
      <c r="G101" s="677">
        <v>3496.2762066495875</v>
      </c>
      <c r="H101" s="677">
        <v>3495.6615467481947</v>
      </c>
      <c r="I101" s="677">
        <v>3499.1572082949424</v>
      </c>
      <c r="J101" s="677">
        <v>3500.2069554574309</v>
      </c>
      <c r="K101" s="677">
        <v>3501.2570175440678</v>
      </c>
      <c r="L101" s="677">
        <v>3502.3073946493314</v>
      </c>
      <c r="M101" s="39"/>
    </row>
    <row r="102" spans="2:13" s="11" customFormat="1">
      <c r="B102" s="15"/>
      <c r="C102" s="23" t="str">
        <f>'C. Masterfiles'!C28</f>
        <v>D17</v>
      </c>
      <c r="D102" s="23" t="str">
        <f t="shared" si="1"/>
        <v>Силистра (Silistra)</v>
      </c>
      <c r="E102" s="29" t="s">
        <v>34</v>
      </c>
      <c r="F102" s="677">
        <v>2766.2349394326393</v>
      </c>
      <c r="G102" s="677">
        <v>2760.9212839634333</v>
      </c>
      <c r="H102" s="677">
        <v>2760.9212839634333</v>
      </c>
      <c r="I102" s="677">
        <v>2763.6822052473967</v>
      </c>
      <c r="J102" s="677">
        <v>2764.5113099089704</v>
      </c>
      <c r="K102" s="677">
        <v>2765.3406633019436</v>
      </c>
      <c r="L102" s="677">
        <v>2766.1702655009335</v>
      </c>
      <c r="M102" s="39"/>
    </row>
    <row r="103" spans="2:13" s="11" customFormat="1">
      <c r="B103" s="15"/>
      <c r="C103" s="23" t="str">
        <f>'C. Masterfiles'!C29</f>
        <v>D18</v>
      </c>
      <c r="D103" s="23" t="str">
        <f t="shared" si="1"/>
        <v>Сливен (Sliven)</v>
      </c>
      <c r="E103" s="29" t="s">
        <v>34</v>
      </c>
      <c r="F103" s="677">
        <v>3540.2187365112777</v>
      </c>
      <c r="G103" s="677">
        <v>3575.738632590324</v>
      </c>
      <c r="H103" s="677">
        <v>3576.1316118715417</v>
      </c>
      <c r="I103" s="677">
        <v>3579.7077434834132</v>
      </c>
      <c r="J103" s="677">
        <v>3580.7816558064583</v>
      </c>
      <c r="K103" s="677">
        <v>3581.8558903031994</v>
      </c>
      <c r="L103" s="677">
        <v>3582.9304470702909</v>
      </c>
      <c r="M103" s="39"/>
    </row>
    <row r="104" spans="2:13" s="11" customFormat="1">
      <c r="B104" s="15"/>
      <c r="C104" s="23" t="str">
        <f>'C. Masterfiles'!C30</f>
        <v>D19</v>
      </c>
      <c r="D104" s="23" t="str">
        <f t="shared" si="1"/>
        <v>Смолян (Smolyan)</v>
      </c>
      <c r="E104" s="29" t="s">
        <v>34</v>
      </c>
      <c r="F104" s="677">
        <v>3248.0690373876314</v>
      </c>
      <c r="G104" s="677">
        <v>3291.5743067020799</v>
      </c>
      <c r="H104" s="677">
        <v>3278.2331639243052</v>
      </c>
      <c r="I104" s="677">
        <v>3281.5113970882294</v>
      </c>
      <c r="J104" s="677">
        <v>3282.4958505073555</v>
      </c>
      <c r="K104" s="677">
        <v>3283.4805992625074</v>
      </c>
      <c r="L104" s="677">
        <v>3284.4656434422859</v>
      </c>
      <c r="M104" s="39"/>
    </row>
    <row r="105" spans="2:13" s="11" customFormat="1">
      <c r="B105" s="15"/>
      <c r="C105" s="23" t="str">
        <f>'C. Masterfiles'!C31</f>
        <v>D20</v>
      </c>
      <c r="D105" s="23" t="str">
        <f t="shared" si="1"/>
        <v>София-град (Sofia-Capital)</v>
      </c>
      <c r="E105" s="29" t="s">
        <v>34</v>
      </c>
      <c r="F105" s="677">
        <v>1379.0709001735568</v>
      </c>
      <c r="G105" s="677">
        <v>1378.1078044903193</v>
      </c>
      <c r="H105" s="677">
        <v>1377.7249016009268</v>
      </c>
      <c r="I105" s="677">
        <v>1379.1026265025275</v>
      </c>
      <c r="J105" s="677">
        <v>1379.5163572904783</v>
      </c>
      <c r="K105" s="677">
        <v>1379.9302121976652</v>
      </c>
      <c r="L105" s="677">
        <v>1380.3441912613246</v>
      </c>
      <c r="M105" s="39"/>
    </row>
    <row r="106" spans="2:13" s="11" customFormat="1">
      <c r="B106" s="15"/>
      <c r="C106" s="23" t="str">
        <f>'C. Masterfiles'!C32</f>
        <v>D21</v>
      </c>
      <c r="D106" s="23" t="str">
        <f t="shared" si="1"/>
        <v>София-област (Sofia (province))</v>
      </c>
      <c r="E106" s="29" t="s">
        <v>34</v>
      </c>
      <c r="F106" s="677">
        <v>7047.2894293669569</v>
      </c>
      <c r="G106" s="677">
        <v>7078.161438253841</v>
      </c>
      <c r="H106" s="677">
        <v>7069.3748245814686</v>
      </c>
      <c r="I106" s="677">
        <v>7076.4441994060498</v>
      </c>
      <c r="J106" s="677">
        <v>7078.5671326658712</v>
      </c>
      <c r="K106" s="677">
        <v>7080.6907028056703</v>
      </c>
      <c r="L106" s="677">
        <v>7082.8149100165119</v>
      </c>
      <c r="M106" s="39"/>
    </row>
    <row r="107" spans="2:13" s="11" customFormat="1">
      <c r="B107" s="15"/>
      <c r="C107" s="23" t="str">
        <f>'C. Masterfiles'!C33</f>
        <v>D22</v>
      </c>
      <c r="D107" s="23" t="str">
        <f t="shared" si="1"/>
        <v>Стара Загора (Stara Zagora)</v>
      </c>
      <c r="E107" s="29" t="s">
        <v>34</v>
      </c>
      <c r="F107" s="677">
        <v>5289.1476075170121</v>
      </c>
      <c r="G107" s="677">
        <v>5325.2420870075557</v>
      </c>
      <c r="H107" s="677">
        <v>5321.876572137634</v>
      </c>
      <c r="I107" s="677">
        <v>5327.1984487097707</v>
      </c>
      <c r="J107" s="677">
        <v>5328.7966082443836</v>
      </c>
      <c r="K107" s="677">
        <v>5330.3952472268566</v>
      </c>
      <c r="L107" s="677">
        <v>5331.9943658010243</v>
      </c>
      <c r="M107" s="39"/>
    </row>
    <row r="108" spans="2:13" s="11" customFormat="1">
      <c r="B108" s="15"/>
      <c r="C108" s="23" t="str">
        <f>'C. Masterfiles'!C34</f>
        <v>D23</v>
      </c>
      <c r="D108" s="23" t="str">
        <f t="shared" si="1"/>
        <v>Търговище (Targovishte)</v>
      </c>
      <c r="E108" s="29" t="s">
        <v>34</v>
      </c>
      <c r="F108" s="677">
        <v>2655.9743760411175</v>
      </c>
      <c r="G108" s="677">
        <v>2651.3102936789651</v>
      </c>
      <c r="H108" s="677">
        <v>2651.3102936789651</v>
      </c>
      <c r="I108" s="677">
        <v>2653.9616039726434</v>
      </c>
      <c r="J108" s="677">
        <v>2654.757792453835</v>
      </c>
      <c r="K108" s="677">
        <v>2655.5542197915711</v>
      </c>
      <c r="L108" s="677">
        <v>2656.3508860575089</v>
      </c>
      <c r="M108" s="39"/>
    </row>
    <row r="109" spans="2:13" s="11" customFormat="1">
      <c r="B109" s="15"/>
      <c r="C109" s="23" t="str">
        <f>'C. Masterfiles'!C35</f>
        <v>D24</v>
      </c>
      <c r="D109" s="23" t="str">
        <f t="shared" si="1"/>
        <v>Варна (Varna)</v>
      </c>
      <c r="E109" s="29" t="s">
        <v>34</v>
      </c>
      <c r="F109" s="677">
        <v>3808.1435448300781</v>
      </c>
      <c r="G109" s="677">
        <v>3801.6513373318012</v>
      </c>
      <c r="H109" s="677">
        <v>3801.6412609399754</v>
      </c>
      <c r="I109" s="677">
        <v>3805.4429022009149</v>
      </c>
      <c r="J109" s="677">
        <v>3806.5845350715754</v>
      </c>
      <c r="K109" s="677">
        <v>3807.7265104320959</v>
      </c>
      <c r="L109" s="677">
        <v>3808.8688283852262</v>
      </c>
      <c r="M109" s="39"/>
    </row>
    <row r="110" spans="2:13" s="11" customFormat="1">
      <c r="B110" s="15"/>
      <c r="C110" s="23" t="str">
        <f>'C. Masterfiles'!C36</f>
        <v>D25</v>
      </c>
      <c r="D110" s="23" t="str">
        <f t="shared" si="1"/>
        <v>Велико Търново (Veliko Tarnovo)</v>
      </c>
      <c r="E110" s="29" t="s">
        <v>34</v>
      </c>
      <c r="F110" s="677">
        <v>4497.3558752029003</v>
      </c>
      <c r="G110" s="677">
        <v>4503.5526391552567</v>
      </c>
      <c r="H110" s="677">
        <v>4503.2301946168209</v>
      </c>
      <c r="I110" s="677">
        <v>4507.7334248114375</v>
      </c>
      <c r="J110" s="677">
        <v>4509.0857448388797</v>
      </c>
      <c r="K110" s="677">
        <v>4510.4384705623315</v>
      </c>
      <c r="L110" s="677">
        <v>4511.7916021034998</v>
      </c>
      <c r="M110" s="39"/>
    </row>
    <row r="111" spans="2:13" s="11" customFormat="1">
      <c r="B111" s="15"/>
      <c r="C111" s="23" t="str">
        <f>'C. Masterfiles'!C37</f>
        <v>D26</v>
      </c>
      <c r="D111" s="23" t="str">
        <f t="shared" si="1"/>
        <v>Видин (Vidin)</v>
      </c>
      <c r="E111" s="29" t="s">
        <v>34</v>
      </c>
      <c r="F111" s="677">
        <v>2968.8027271089281</v>
      </c>
      <c r="G111" s="677">
        <v>2978.9240211214124</v>
      </c>
      <c r="H111" s="677">
        <v>2975.5383534678376</v>
      </c>
      <c r="I111" s="677">
        <v>2978.5138918213052</v>
      </c>
      <c r="J111" s="677">
        <v>2979.4074459888511</v>
      </c>
      <c r="K111" s="677">
        <v>2980.3012682226476</v>
      </c>
      <c r="L111" s="677">
        <v>2981.1953586031145</v>
      </c>
      <c r="M111" s="39"/>
    </row>
    <row r="112" spans="2:13" s="11" customFormat="1">
      <c r="B112" s="15"/>
      <c r="C112" s="23" t="str">
        <f>'C. Masterfiles'!C38</f>
        <v>D27</v>
      </c>
      <c r="D112" s="23" t="str">
        <f t="shared" si="1"/>
        <v>Враца (Vratsa)</v>
      </c>
      <c r="E112" s="29" t="s">
        <v>34</v>
      </c>
      <c r="F112" s="677">
        <v>3658.1039154030877</v>
      </c>
      <c r="G112" s="677">
        <v>3650.2636265362635</v>
      </c>
      <c r="H112" s="677">
        <v>3650.1729390098285</v>
      </c>
      <c r="I112" s="677">
        <v>3653.8231119488378</v>
      </c>
      <c r="J112" s="677">
        <v>3654.9192588824221</v>
      </c>
      <c r="K112" s="677">
        <v>3656.0157346600868</v>
      </c>
      <c r="L112" s="677">
        <v>3657.112539380485</v>
      </c>
      <c r="M112" s="39"/>
    </row>
    <row r="113" spans="2:32" s="11" customFormat="1">
      <c r="B113" s="15"/>
      <c r="C113" s="23" t="str">
        <f>'C. Masterfiles'!C39</f>
        <v>D28</v>
      </c>
      <c r="D113" s="23" t="str">
        <f t="shared" si="1"/>
        <v>Ямбол (Yambol)</v>
      </c>
      <c r="E113" s="29" t="s">
        <v>34</v>
      </c>
      <c r="F113" s="677">
        <v>3364.7263613664036</v>
      </c>
      <c r="G113" s="677">
        <v>3359.6201807038287</v>
      </c>
      <c r="H113" s="677">
        <v>3359.610104312002</v>
      </c>
      <c r="I113" s="677">
        <v>3362.9697144163138</v>
      </c>
      <c r="J113" s="677">
        <v>3363.9786053306384</v>
      </c>
      <c r="K113" s="677">
        <v>3364.9877989122369</v>
      </c>
      <c r="L113" s="677">
        <v>3365.9972952519111</v>
      </c>
      <c r="M113" s="39"/>
    </row>
    <row r="114" spans="2:32" s="11" customFormat="1">
      <c r="B114" s="15"/>
      <c r="C114" s="41" t="s">
        <v>2</v>
      </c>
      <c r="D114" s="41" t="s">
        <v>2</v>
      </c>
      <c r="E114" s="146" t="s">
        <v>34</v>
      </c>
      <c r="F114" s="463">
        <f t="shared" ref="F114:K114" si="2">SUM(F86:F113)</f>
        <v>111001.90200000003</v>
      </c>
      <c r="G114" s="463">
        <f t="shared" si="2"/>
        <v>111339.08140625578</v>
      </c>
      <c r="H114" s="463">
        <f t="shared" si="2"/>
        <v>111240.70559285743</v>
      </c>
      <c r="I114" s="463">
        <f t="shared" si="2"/>
        <v>111351.94629845025</v>
      </c>
      <c r="J114" s="463">
        <f t="shared" si="2"/>
        <v>111385.35188233982</v>
      </c>
      <c r="K114" s="463">
        <f t="shared" si="2"/>
        <v>111418.11060634258</v>
      </c>
      <c r="L114" s="463">
        <f t="shared" ref="L114" si="3">SUM(L86:L113)</f>
        <v>111451.53603952448</v>
      </c>
      <c r="M114" s="39"/>
      <c r="N114" s="39"/>
      <c r="P114" s="24"/>
    </row>
    <row r="115" spans="2:32" s="11" customFormat="1">
      <c r="B115" s="15"/>
      <c r="C115" s="12"/>
      <c r="D115" s="12"/>
      <c r="E115" s="22"/>
      <c r="F115" s="22"/>
      <c r="G115" s="22"/>
      <c r="H115" s="22"/>
      <c r="I115" s="22"/>
      <c r="J115" s="22"/>
      <c r="K115" s="22"/>
      <c r="L115" s="22"/>
      <c r="P115" s="24"/>
    </row>
    <row r="116" spans="2:32" s="11" customFormat="1">
      <c r="B116" s="15"/>
      <c r="E116" s="31"/>
      <c r="G116" s="16"/>
      <c r="H116" s="16"/>
      <c r="I116" s="16"/>
      <c r="J116" s="16"/>
      <c r="K116" s="14"/>
      <c r="L116" s="15"/>
      <c r="M116" s="16"/>
      <c r="N116" s="16"/>
    </row>
    <row r="117" spans="2:32" s="17" customFormat="1" ht="14.25">
      <c r="B117" s="19"/>
      <c r="C117" s="19" t="s">
        <v>214</v>
      </c>
      <c r="E117" s="20"/>
      <c r="F117" s="39"/>
      <c r="G117" s="39"/>
      <c r="H117" s="39"/>
      <c r="I117" s="18"/>
      <c r="K117" s="39"/>
      <c r="L117" s="39"/>
      <c r="M117" s="16"/>
      <c r="N117" s="16"/>
      <c r="P117" s="11"/>
      <c r="Q117" s="11"/>
      <c r="R117" s="11"/>
      <c r="S117" s="11"/>
      <c r="T117" s="11"/>
      <c r="U117" s="11"/>
      <c r="V117" s="11"/>
      <c r="W117" s="11"/>
      <c r="X117" s="11"/>
      <c r="Y117" s="11"/>
      <c r="Z117" s="11"/>
      <c r="AA117" s="11"/>
      <c r="AB117" s="11"/>
      <c r="AC117" s="11"/>
      <c r="AD117" s="11"/>
      <c r="AE117" s="11"/>
      <c r="AF117" s="11"/>
    </row>
    <row r="118" spans="2:32" s="17" customFormat="1">
      <c r="B118" s="19"/>
      <c r="F118" s="820" t="s">
        <v>35</v>
      </c>
      <c r="G118" s="821"/>
      <c r="H118" s="821"/>
      <c r="I118" s="821"/>
      <c r="J118" s="821"/>
      <c r="K118" s="821"/>
      <c r="L118" s="822"/>
      <c r="M118" s="16"/>
      <c r="N118" s="16"/>
      <c r="O118" s="18"/>
      <c r="Q118" s="11"/>
      <c r="R118" s="11"/>
      <c r="S118" s="11"/>
      <c r="T118" s="11"/>
      <c r="U118" s="11"/>
      <c r="V118" s="11"/>
      <c r="W118" s="11"/>
      <c r="X118" s="11"/>
      <c r="Y118" s="11"/>
      <c r="Z118" s="11"/>
      <c r="AA118" s="11"/>
      <c r="AB118" s="11"/>
      <c r="AC118" s="11"/>
    </row>
    <row r="119" spans="2:32">
      <c r="C119" s="40" t="s">
        <v>0</v>
      </c>
      <c r="D119" s="41" t="s">
        <v>210</v>
      </c>
      <c r="E119" s="5" t="s">
        <v>14</v>
      </c>
      <c r="F119" s="35">
        <f t="shared" ref="F119:K119" si="4">F85</f>
        <v>2014</v>
      </c>
      <c r="G119" s="240">
        <f t="shared" si="4"/>
        <v>2015</v>
      </c>
      <c r="H119" s="240">
        <f t="shared" si="4"/>
        <v>2016</v>
      </c>
      <c r="I119" s="240">
        <f t="shared" si="4"/>
        <v>2017</v>
      </c>
      <c r="J119" s="240">
        <f t="shared" si="4"/>
        <v>2018</v>
      </c>
      <c r="K119" s="240">
        <f t="shared" si="4"/>
        <v>2019</v>
      </c>
      <c r="L119" s="608">
        <f t="shared" ref="L119:L147" si="5">L85</f>
        <v>2020</v>
      </c>
      <c r="M119" s="16"/>
      <c r="N119" s="16"/>
      <c r="O119" s="11"/>
      <c r="P119" s="11"/>
      <c r="Q119" s="11"/>
      <c r="R119" s="11"/>
      <c r="S119" s="11"/>
      <c r="T119" s="11"/>
      <c r="U119" s="11"/>
      <c r="V119" s="11"/>
      <c r="W119" s="11"/>
      <c r="X119" s="11"/>
      <c r="Y119" s="11"/>
      <c r="Z119" s="11"/>
      <c r="AA119" s="11"/>
      <c r="AB119" s="11"/>
    </row>
    <row r="120" spans="2:32" s="11" customFormat="1">
      <c r="B120" s="15"/>
      <c r="C120" s="23" t="str">
        <f t="shared" ref="C120:K147" si="6">C86</f>
        <v>D01</v>
      </c>
      <c r="D120" s="23" t="str">
        <f t="shared" si="6"/>
        <v>Благоевград (Blagoevgrad)</v>
      </c>
      <c r="E120" s="23" t="str">
        <f t="shared" si="6"/>
        <v>sq km</v>
      </c>
      <c r="F120" s="580">
        <f>F86</f>
        <v>6513.3532872854466</v>
      </c>
      <c r="G120" s="677">
        <f t="shared" ref="G120:K120" si="7">G86</f>
        <v>6579.7830985342371</v>
      </c>
      <c r="H120" s="677">
        <f t="shared" si="7"/>
        <v>6560.2852803507076</v>
      </c>
      <c r="I120" s="677">
        <f t="shared" si="7"/>
        <v>6566.8455656310571</v>
      </c>
      <c r="J120" s="677">
        <f t="shared" si="7"/>
        <v>6568.8156193007471</v>
      </c>
      <c r="K120" s="677">
        <f t="shared" si="7"/>
        <v>6570.1293824246068</v>
      </c>
      <c r="L120" s="677">
        <f t="shared" si="5"/>
        <v>6572.1004212393345</v>
      </c>
      <c r="M120" s="16"/>
      <c r="O120" s="232"/>
    </row>
    <row r="121" spans="2:32" s="11" customFormat="1">
      <c r="B121" s="15"/>
      <c r="C121" s="23" t="str">
        <f t="shared" si="6"/>
        <v>D02</v>
      </c>
      <c r="D121" s="23" t="str">
        <f t="shared" si="6"/>
        <v>Бургас (Burgas)</v>
      </c>
      <c r="E121" s="23" t="str">
        <f t="shared" si="6"/>
        <v>sq km</v>
      </c>
      <c r="F121" s="677">
        <f t="shared" si="6"/>
        <v>7862.6062963553786</v>
      </c>
      <c r="G121" s="677">
        <f t="shared" si="6"/>
        <v>7867.0018487530078</v>
      </c>
      <c r="H121" s="677">
        <f t="shared" si="6"/>
        <v>7866.0345151377005</v>
      </c>
      <c r="I121" s="677">
        <f t="shared" si="6"/>
        <v>7873.900549652838</v>
      </c>
      <c r="J121" s="677">
        <f t="shared" si="6"/>
        <v>7876.2627198177343</v>
      </c>
      <c r="K121" s="677">
        <f t="shared" si="6"/>
        <v>7878.6255986336782</v>
      </c>
      <c r="L121" s="677">
        <f t="shared" si="5"/>
        <v>7880.9891863132689</v>
      </c>
      <c r="M121" s="16"/>
      <c r="O121" s="232"/>
    </row>
    <row r="122" spans="2:32" s="11" customFormat="1">
      <c r="B122" s="15"/>
      <c r="C122" s="23" t="str">
        <f t="shared" si="6"/>
        <v>D03</v>
      </c>
      <c r="D122" s="23" t="str">
        <f t="shared" si="6"/>
        <v>Добрич (Dobrich)</v>
      </c>
      <c r="E122" s="23" t="str">
        <f t="shared" si="6"/>
        <v>sq km</v>
      </c>
      <c r="F122" s="677">
        <f t="shared" si="6"/>
        <v>4744.5374076347443</v>
      </c>
      <c r="G122" s="677">
        <f t="shared" si="6"/>
        <v>4736.4684362158841</v>
      </c>
      <c r="H122" s="677">
        <f t="shared" si="6"/>
        <v>4736.4684362158841</v>
      </c>
      <c r="I122" s="677">
        <f t="shared" si="6"/>
        <v>4741.2049046520997</v>
      </c>
      <c r="J122" s="677">
        <f t="shared" si="6"/>
        <v>4742.6272661234943</v>
      </c>
      <c r="K122" s="677">
        <f t="shared" si="6"/>
        <v>4744.0500543033322</v>
      </c>
      <c r="L122" s="677">
        <f t="shared" si="5"/>
        <v>4745.4732693196229</v>
      </c>
      <c r="M122" s="16"/>
      <c r="O122" s="232"/>
    </row>
    <row r="123" spans="2:32" s="11" customFormat="1">
      <c r="B123" s="15"/>
      <c r="C123" s="23" t="str">
        <f t="shared" si="6"/>
        <v>D04</v>
      </c>
      <c r="D123" s="23" t="str">
        <f t="shared" si="6"/>
        <v>Габрово (Gabrovo)</v>
      </c>
      <c r="E123" s="23" t="str">
        <f t="shared" si="6"/>
        <v>sq km</v>
      </c>
      <c r="F123" s="677">
        <f t="shared" si="6"/>
        <v>2042.6628664768784</v>
      </c>
      <c r="G123" s="677">
        <f t="shared" si="6"/>
        <v>2041.7490465500191</v>
      </c>
      <c r="H123" s="677">
        <f t="shared" si="6"/>
        <v>2041.5878242808014</v>
      </c>
      <c r="I123" s="677">
        <f t="shared" si="6"/>
        <v>2043.6294121050819</v>
      </c>
      <c r="J123" s="677">
        <f t="shared" si="6"/>
        <v>2044.2425009287133</v>
      </c>
      <c r="K123" s="677">
        <f t="shared" si="6"/>
        <v>2044.8557736789921</v>
      </c>
      <c r="L123" s="677">
        <f t="shared" si="5"/>
        <v>2045.4692304110956</v>
      </c>
      <c r="M123" s="16"/>
      <c r="O123" s="232"/>
    </row>
    <row r="124" spans="2:32" s="11" customFormat="1">
      <c r="B124" s="15"/>
      <c r="C124" s="23" t="str">
        <f t="shared" si="6"/>
        <v>D05</v>
      </c>
      <c r="D124" s="23" t="str">
        <f t="shared" si="6"/>
        <v>Хасково (Haskovo)</v>
      </c>
      <c r="E124" s="23" t="str">
        <f t="shared" si="6"/>
        <v>sq km</v>
      </c>
      <c r="F124" s="677">
        <f t="shared" si="6"/>
        <v>5521.7110021396056</v>
      </c>
      <c r="G124" s="677">
        <f t="shared" si="6"/>
        <v>5532.2010987241129</v>
      </c>
      <c r="H124" s="677">
        <f t="shared" si="6"/>
        <v>5526.6490068279236</v>
      </c>
      <c r="I124" s="677">
        <f t="shared" si="6"/>
        <v>5532.1756558347506</v>
      </c>
      <c r="J124" s="677">
        <f t="shared" si="6"/>
        <v>5533.8353085315011</v>
      </c>
      <c r="K124" s="677">
        <f t="shared" si="6"/>
        <v>5535.4954591240612</v>
      </c>
      <c r="L124" s="677">
        <f t="shared" si="5"/>
        <v>5537.156107761798</v>
      </c>
      <c r="M124" s="16"/>
      <c r="O124" s="232"/>
    </row>
    <row r="125" spans="2:32" s="11" customFormat="1">
      <c r="B125" s="15"/>
      <c r="C125" s="23" t="str">
        <f t="shared" si="6"/>
        <v>D06</v>
      </c>
      <c r="D125" s="23" t="str">
        <f t="shared" si="6"/>
        <v>Кърджали (Kardzhali)</v>
      </c>
      <c r="E125" s="23" t="str">
        <f t="shared" si="6"/>
        <v>sq km</v>
      </c>
      <c r="F125" s="677">
        <f t="shared" si="6"/>
        <v>3228.6333865930974</v>
      </c>
      <c r="G125" s="677">
        <f t="shared" si="6"/>
        <v>3240.3761598335946</v>
      </c>
      <c r="H125" s="677">
        <f t="shared" si="6"/>
        <v>3237.1819436247156</v>
      </c>
      <c r="I125" s="677">
        <f t="shared" si="6"/>
        <v>3240.41912556834</v>
      </c>
      <c r="J125" s="677">
        <f t="shared" si="6"/>
        <v>3241.3912513060109</v>
      </c>
      <c r="K125" s="677">
        <f t="shared" si="6"/>
        <v>3242.3636686814025</v>
      </c>
      <c r="L125" s="677">
        <f t="shared" si="5"/>
        <v>3243.3363777820068</v>
      </c>
      <c r="M125" s="16"/>
      <c r="O125" s="232"/>
    </row>
    <row r="126" spans="2:32" s="11" customFormat="1">
      <c r="B126" s="15"/>
      <c r="C126" s="23" t="str">
        <f t="shared" si="6"/>
        <v>D07</v>
      </c>
      <c r="D126" s="23" t="str">
        <f t="shared" si="6"/>
        <v>Кюстендил (Kyustendil)</v>
      </c>
      <c r="E126" s="23" t="str">
        <f t="shared" si="6"/>
        <v>sq km</v>
      </c>
      <c r="F126" s="677">
        <f t="shared" si="6"/>
        <v>3013.4184913626959</v>
      </c>
      <c r="G126" s="677">
        <f t="shared" si="6"/>
        <v>3062.5782260618112</v>
      </c>
      <c r="H126" s="677">
        <f t="shared" si="6"/>
        <v>3049.6300625652548</v>
      </c>
      <c r="I126" s="677">
        <f t="shared" si="6"/>
        <v>3052.6796926278198</v>
      </c>
      <c r="J126" s="677">
        <f t="shared" si="6"/>
        <v>3053.5954965356077</v>
      </c>
      <c r="K126" s="677">
        <f t="shared" si="6"/>
        <v>3054.5115751845683</v>
      </c>
      <c r="L126" s="677">
        <f t="shared" si="5"/>
        <v>3055.4279286571236</v>
      </c>
      <c r="M126" s="16"/>
      <c r="O126" s="232"/>
    </row>
    <row r="127" spans="2:32" s="11" customFormat="1">
      <c r="B127" s="15"/>
      <c r="C127" s="23" t="str">
        <f t="shared" si="6"/>
        <v>D08</v>
      </c>
      <c r="D127" s="23" t="str">
        <f t="shared" si="6"/>
        <v>Ловеч (Lovech)</v>
      </c>
      <c r="E127" s="23" t="str">
        <f t="shared" si="6"/>
        <v>sq km</v>
      </c>
      <c r="F127" s="677">
        <f t="shared" si="6"/>
        <v>3988.1636349667806</v>
      </c>
      <c r="G127" s="677">
        <f t="shared" si="6"/>
        <v>4030.7884874576353</v>
      </c>
      <c r="H127" s="677">
        <f t="shared" si="6"/>
        <v>4018.6363589153416</v>
      </c>
      <c r="I127" s="677">
        <f t="shared" si="6"/>
        <v>4022.6549952742562</v>
      </c>
      <c r="J127" s="677">
        <f t="shared" si="6"/>
        <v>4023.8617917728388</v>
      </c>
      <c r="K127" s="677">
        <f t="shared" si="6"/>
        <v>4025.0689503103708</v>
      </c>
      <c r="L127" s="677">
        <f t="shared" si="5"/>
        <v>4026.2764709954636</v>
      </c>
      <c r="M127" s="16"/>
      <c r="O127" s="232"/>
    </row>
    <row r="128" spans="2:32" s="11" customFormat="1">
      <c r="B128" s="15"/>
      <c r="C128" s="23" t="str">
        <f t="shared" si="6"/>
        <v>D09</v>
      </c>
      <c r="D128" s="23" t="str">
        <f t="shared" si="6"/>
        <v>Монтана (Montana)</v>
      </c>
      <c r="E128" s="23" t="str">
        <f t="shared" si="6"/>
        <v>sq km</v>
      </c>
      <c r="F128" s="677">
        <f t="shared" si="6"/>
        <v>3636.0085854630415</v>
      </c>
      <c r="G128" s="677">
        <f t="shared" si="6"/>
        <v>3635.0885804461359</v>
      </c>
      <c r="H128" s="677">
        <f t="shared" si="6"/>
        <v>3634.1313232226548</v>
      </c>
      <c r="I128" s="677">
        <f t="shared" si="6"/>
        <v>3637.7654545458772</v>
      </c>
      <c r="J128" s="677">
        <f t="shared" si="6"/>
        <v>3638.8567841822405</v>
      </c>
      <c r="K128" s="677">
        <f t="shared" si="6"/>
        <v>3639.9484412174952</v>
      </c>
      <c r="L128" s="677">
        <f t="shared" si="5"/>
        <v>3641.0404257498608</v>
      </c>
      <c r="M128" s="16"/>
      <c r="O128" s="232"/>
    </row>
    <row r="129" spans="2:15" s="11" customFormat="1">
      <c r="B129" s="15"/>
      <c r="C129" s="23" t="str">
        <f t="shared" si="6"/>
        <v>D10</v>
      </c>
      <c r="D129" s="23" t="str">
        <f t="shared" si="6"/>
        <v>Пазарджик (Pazardzhik)</v>
      </c>
      <c r="E129" s="23" t="str">
        <f t="shared" si="6"/>
        <v>sq km</v>
      </c>
      <c r="F129" s="677">
        <f t="shared" si="6"/>
        <v>4265.0146253836529</v>
      </c>
      <c r="G129" s="677">
        <f t="shared" si="6"/>
        <v>4292.573147100079</v>
      </c>
      <c r="H129" s="677">
        <f t="shared" si="6"/>
        <v>4287.4341872687619</v>
      </c>
      <c r="I129" s="677">
        <f t="shared" si="6"/>
        <v>4291.7216214560303</v>
      </c>
      <c r="J129" s="677">
        <f t="shared" si="6"/>
        <v>4293.0091379424666</v>
      </c>
      <c r="K129" s="677">
        <f t="shared" si="6"/>
        <v>4294.2970406838494</v>
      </c>
      <c r="L129" s="677">
        <f t="shared" si="5"/>
        <v>4295.5853297960539</v>
      </c>
      <c r="M129" s="16"/>
      <c r="O129" s="232"/>
    </row>
    <row r="130" spans="2:15" s="11" customFormat="1">
      <c r="B130" s="15"/>
      <c r="C130" s="23" t="str">
        <f t="shared" si="6"/>
        <v>D11</v>
      </c>
      <c r="D130" s="23" t="str">
        <f t="shared" si="6"/>
        <v>Перник (Pernik)</v>
      </c>
      <c r="E130" s="23" t="str">
        <f t="shared" si="6"/>
        <v>sq km</v>
      </c>
      <c r="F130" s="677">
        <f t="shared" si="6"/>
        <v>2467.4340229470022</v>
      </c>
      <c r="G130" s="677">
        <f t="shared" si="6"/>
        <v>2468.2827125494287</v>
      </c>
      <c r="H130" s="677">
        <f t="shared" si="6"/>
        <v>2467.3859136769038</v>
      </c>
      <c r="I130" s="677">
        <f t="shared" si="6"/>
        <v>2469.8532995905807</v>
      </c>
      <c r="J130" s="677">
        <f t="shared" si="6"/>
        <v>2470.5942555804577</v>
      </c>
      <c r="K130" s="677">
        <f t="shared" si="6"/>
        <v>2471.3354338571316</v>
      </c>
      <c r="L130" s="677">
        <f t="shared" si="5"/>
        <v>2472.076834487289</v>
      </c>
      <c r="M130" s="16"/>
      <c r="O130" s="232"/>
    </row>
    <row r="131" spans="2:15" s="11" customFormat="1">
      <c r="B131" s="15"/>
      <c r="C131" s="23" t="str">
        <f t="shared" si="6"/>
        <v>D12</v>
      </c>
      <c r="D131" s="23" t="str">
        <f t="shared" si="6"/>
        <v>Плевен (Pleven)</v>
      </c>
      <c r="E131" s="23" t="str">
        <f t="shared" si="6"/>
        <v>sq km</v>
      </c>
      <c r="F131" s="677">
        <f t="shared" si="6"/>
        <v>4491.9173665173548</v>
      </c>
      <c r="G131" s="677">
        <f t="shared" si="6"/>
        <v>4482.2108412675461</v>
      </c>
      <c r="H131" s="677">
        <f t="shared" si="6"/>
        <v>4482.2108412675461</v>
      </c>
      <c r="I131" s="677">
        <f t="shared" si="6"/>
        <v>4486.6930521088134</v>
      </c>
      <c r="J131" s="677">
        <f t="shared" si="6"/>
        <v>4488.0390600244455</v>
      </c>
      <c r="K131" s="677">
        <f t="shared" si="6"/>
        <v>4489.3854717424529</v>
      </c>
      <c r="L131" s="677">
        <f t="shared" si="5"/>
        <v>4490.7322873839748</v>
      </c>
      <c r="M131" s="16"/>
      <c r="O131" s="232"/>
    </row>
    <row r="132" spans="2:15" s="11" customFormat="1">
      <c r="B132" s="15"/>
      <c r="C132" s="23" t="str">
        <f t="shared" si="6"/>
        <v>D13</v>
      </c>
      <c r="D132" s="23" t="str">
        <f t="shared" si="6"/>
        <v>Пловдив (Plovdiv)</v>
      </c>
      <c r="E132" s="23" t="str">
        <f t="shared" si="6"/>
        <v>sq km</v>
      </c>
      <c r="F132" s="677">
        <f t="shared" si="6"/>
        <v>6144.0395712214668</v>
      </c>
      <c r="G132" s="677">
        <f t="shared" si="6"/>
        <v>6160.8067264044148</v>
      </c>
      <c r="H132" s="677">
        <f t="shared" si="6"/>
        <v>6153.8137104770913</v>
      </c>
      <c r="I132" s="677">
        <f t="shared" si="6"/>
        <v>6159.9675241875675</v>
      </c>
      <c r="J132" s="677">
        <f t="shared" si="6"/>
        <v>6161.8155144448247</v>
      </c>
      <c r="K132" s="677">
        <f t="shared" si="6"/>
        <v>6163.6640590991574</v>
      </c>
      <c r="L132" s="677">
        <f t="shared" si="5"/>
        <v>6165.5131583168868</v>
      </c>
      <c r="M132" s="16"/>
      <c r="O132" s="232"/>
    </row>
    <row r="133" spans="2:15" s="11" customFormat="1">
      <c r="B133" s="15"/>
      <c r="C133" s="23" t="str">
        <f t="shared" si="6"/>
        <v>D14</v>
      </c>
      <c r="D133" s="23" t="str">
        <f t="shared" si="6"/>
        <v>Разград (Razgrad)</v>
      </c>
      <c r="E133" s="23" t="str">
        <f t="shared" si="6"/>
        <v>sq km</v>
      </c>
      <c r="F133" s="677">
        <f t="shared" si="6"/>
        <v>2522.7450497327582</v>
      </c>
      <c r="G133" s="677">
        <f t="shared" si="6"/>
        <v>2518.0903173459101</v>
      </c>
      <c r="H133" s="677">
        <f t="shared" si="6"/>
        <v>2518.0903173459101</v>
      </c>
      <c r="I133" s="677">
        <f t="shared" si="6"/>
        <v>2520.608407663256</v>
      </c>
      <c r="J133" s="677">
        <f t="shared" si="6"/>
        <v>2521.3645901855548</v>
      </c>
      <c r="K133" s="677">
        <f t="shared" si="6"/>
        <v>2522.1209995626105</v>
      </c>
      <c r="L133" s="677">
        <f t="shared" si="5"/>
        <v>2522.8776358624791</v>
      </c>
      <c r="M133" s="16"/>
      <c r="O133" s="232"/>
    </row>
    <row r="134" spans="2:15" s="11" customFormat="1">
      <c r="B134" s="15"/>
      <c r="C134" s="23" t="str">
        <f t="shared" si="6"/>
        <v>D15</v>
      </c>
      <c r="D134" s="23" t="str">
        <f t="shared" si="6"/>
        <v>Русе (Ruse)</v>
      </c>
      <c r="E134" s="23" t="str">
        <f t="shared" si="6"/>
        <v>sq km</v>
      </c>
      <c r="F134" s="677">
        <f t="shared" si="6"/>
        <v>2846.2888583146801</v>
      </c>
      <c r="G134" s="677">
        <f t="shared" si="6"/>
        <v>2839.7388208272982</v>
      </c>
      <c r="H134" s="677">
        <f t="shared" si="6"/>
        <v>2839.7388208272982</v>
      </c>
      <c r="I134" s="677">
        <f t="shared" si="6"/>
        <v>2842.5785596481255</v>
      </c>
      <c r="J134" s="677">
        <f t="shared" si="6"/>
        <v>2843.4313332160195</v>
      </c>
      <c r="K134" s="677">
        <f t="shared" si="6"/>
        <v>2844.2843626159843</v>
      </c>
      <c r="L134" s="677">
        <f t="shared" si="5"/>
        <v>2845.1376479247688</v>
      </c>
      <c r="M134" s="16"/>
      <c r="O134" s="232"/>
    </row>
    <row r="135" spans="2:15" s="11" customFormat="1">
      <c r="B135" s="15"/>
      <c r="C135" s="23" t="str">
        <f t="shared" si="6"/>
        <v>D16</v>
      </c>
      <c r="D135" s="23" t="str">
        <f t="shared" si="6"/>
        <v>Шумен (Shumen)</v>
      </c>
      <c r="E135" s="23" t="str">
        <f t="shared" si="6"/>
        <v>sq km</v>
      </c>
      <c r="F135" s="677">
        <f t="shared" si="6"/>
        <v>3490.2300972638636</v>
      </c>
      <c r="G135" s="677">
        <f t="shared" si="6"/>
        <v>3496.2762066495875</v>
      </c>
      <c r="H135" s="677">
        <f t="shared" si="6"/>
        <v>3495.6615467481947</v>
      </c>
      <c r="I135" s="677">
        <f t="shared" si="6"/>
        <v>3499.1572082949424</v>
      </c>
      <c r="J135" s="677">
        <f t="shared" si="6"/>
        <v>3500.2069554574309</v>
      </c>
      <c r="K135" s="677">
        <f t="shared" si="6"/>
        <v>3501.2570175440678</v>
      </c>
      <c r="L135" s="677">
        <f t="shared" si="5"/>
        <v>3502.3073946493314</v>
      </c>
      <c r="M135" s="16"/>
      <c r="O135" s="232"/>
    </row>
    <row r="136" spans="2:15" s="11" customFormat="1">
      <c r="B136" s="15"/>
      <c r="C136" s="23" t="str">
        <f t="shared" si="6"/>
        <v>D17</v>
      </c>
      <c r="D136" s="23" t="str">
        <f t="shared" si="6"/>
        <v>Силистра (Silistra)</v>
      </c>
      <c r="E136" s="23" t="str">
        <f t="shared" si="6"/>
        <v>sq km</v>
      </c>
      <c r="F136" s="677">
        <f t="shared" si="6"/>
        <v>2766.2349394326393</v>
      </c>
      <c r="G136" s="677">
        <f t="shared" si="6"/>
        <v>2760.9212839634333</v>
      </c>
      <c r="H136" s="677">
        <f t="shared" si="6"/>
        <v>2760.9212839634333</v>
      </c>
      <c r="I136" s="677">
        <f t="shared" si="6"/>
        <v>2763.6822052473967</v>
      </c>
      <c r="J136" s="677">
        <f t="shared" si="6"/>
        <v>2764.5113099089704</v>
      </c>
      <c r="K136" s="677">
        <f t="shared" si="6"/>
        <v>2765.3406633019436</v>
      </c>
      <c r="L136" s="677">
        <f t="shared" si="5"/>
        <v>2766.1702655009335</v>
      </c>
      <c r="M136" s="16"/>
      <c r="O136" s="232"/>
    </row>
    <row r="137" spans="2:15" s="11" customFormat="1">
      <c r="B137" s="15"/>
      <c r="C137" s="23" t="str">
        <f t="shared" si="6"/>
        <v>D18</v>
      </c>
      <c r="D137" s="23" t="str">
        <f t="shared" si="6"/>
        <v>Сливен (Sliven)</v>
      </c>
      <c r="E137" s="23" t="str">
        <f t="shared" si="6"/>
        <v>sq km</v>
      </c>
      <c r="F137" s="677">
        <f t="shared" si="6"/>
        <v>3540.2187365112777</v>
      </c>
      <c r="G137" s="677">
        <f t="shared" si="6"/>
        <v>3575.738632590324</v>
      </c>
      <c r="H137" s="677">
        <f t="shared" si="6"/>
        <v>3576.1316118715417</v>
      </c>
      <c r="I137" s="677">
        <f t="shared" si="6"/>
        <v>3579.7077434834132</v>
      </c>
      <c r="J137" s="677">
        <f t="shared" si="6"/>
        <v>3580.7816558064583</v>
      </c>
      <c r="K137" s="677">
        <f t="shared" si="6"/>
        <v>3581.8558903031994</v>
      </c>
      <c r="L137" s="677">
        <f t="shared" si="5"/>
        <v>3582.9304470702909</v>
      </c>
      <c r="M137" s="16"/>
      <c r="O137" s="232"/>
    </row>
    <row r="138" spans="2:15" s="11" customFormat="1">
      <c r="B138" s="15"/>
      <c r="C138" s="23" t="str">
        <f t="shared" si="6"/>
        <v>D19</v>
      </c>
      <c r="D138" s="23" t="str">
        <f t="shared" si="6"/>
        <v>Смолян (Smolyan)</v>
      </c>
      <c r="E138" s="23" t="str">
        <f t="shared" si="6"/>
        <v>sq km</v>
      </c>
      <c r="F138" s="677">
        <f t="shared" si="6"/>
        <v>3248.0690373876314</v>
      </c>
      <c r="G138" s="677">
        <f t="shared" si="6"/>
        <v>3291.5743067020799</v>
      </c>
      <c r="H138" s="677">
        <f t="shared" si="6"/>
        <v>3278.2331639243052</v>
      </c>
      <c r="I138" s="677">
        <f t="shared" si="6"/>
        <v>3281.5113970882294</v>
      </c>
      <c r="J138" s="677">
        <f t="shared" si="6"/>
        <v>3282.4958505073555</v>
      </c>
      <c r="K138" s="677">
        <f t="shared" si="6"/>
        <v>3283.4805992625074</v>
      </c>
      <c r="L138" s="677">
        <f t="shared" si="5"/>
        <v>3284.4656434422859</v>
      </c>
      <c r="M138" s="16"/>
      <c r="O138" s="232"/>
    </row>
    <row r="139" spans="2:15" s="11" customFormat="1">
      <c r="B139" s="15"/>
      <c r="C139" s="23" t="str">
        <f t="shared" si="6"/>
        <v>D20</v>
      </c>
      <c r="D139" s="23" t="str">
        <f t="shared" si="6"/>
        <v>София-град (Sofia-Capital)</v>
      </c>
      <c r="E139" s="23" t="str">
        <f t="shared" si="6"/>
        <v>sq km</v>
      </c>
      <c r="F139" s="677">
        <f t="shared" si="6"/>
        <v>1379.0709001735568</v>
      </c>
      <c r="G139" s="677">
        <f t="shared" si="6"/>
        <v>1378.1078044903193</v>
      </c>
      <c r="H139" s="677">
        <f t="shared" si="6"/>
        <v>1377.7249016009268</v>
      </c>
      <c r="I139" s="677">
        <f t="shared" si="6"/>
        <v>1379.1026265025275</v>
      </c>
      <c r="J139" s="677">
        <f t="shared" si="6"/>
        <v>1379.5163572904783</v>
      </c>
      <c r="K139" s="677">
        <f t="shared" si="6"/>
        <v>1379.9302121976652</v>
      </c>
      <c r="L139" s="677">
        <f t="shared" si="5"/>
        <v>1380.3441912613246</v>
      </c>
      <c r="M139" s="16"/>
      <c r="O139" s="232"/>
    </row>
    <row r="140" spans="2:15" s="11" customFormat="1">
      <c r="B140" s="15"/>
      <c r="C140" s="23" t="str">
        <f t="shared" si="6"/>
        <v>D21</v>
      </c>
      <c r="D140" s="23" t="str">
        <f t="shared" si="6"/>
        <v>София-област (Sofia (province))</v>
      </c>
      <c r="E140" s="23" t="str">
        <f t="shared" si="6"/>
        <v>sq km</v>
      </c>
      <c r="F140" s="677">
        <f t="shared" si="6"/>
        <v>7047.2894293669569</v>
      </c>
      <c r="G140" s="677">
        <f t="shared" si="6"/>
        <v>7078.161438253841</v>
      </c>
      <c r="H140" s="677">
        <f t="shared" si="6"/>
        <v>7069.3748245814686</v>
      </c>
      <c r="I140" s="677">
        <f t="shared" si="6"/>
        <v>7076.4441994060498</v>
      </c>
      <c r="J140" s="677">
        <f t="shared" si="6"/>
        <v>7078.5671326658712</v>
      </c>
      <c r="K140" s="677">
        <f t="shared" si="6"/>
        <v>7080.6907028056703</v>
      </c>
      <c r="L140" s="677">
        <f t="shared" si="5"/>
        <v>7082.8149100165119</v>
      </c>
      <c r="M140" s="16"/>
      <c r="O140" s="232"/>
    </row>
    <row r="141" spans="2:15" s="11" customFormat="1">
      <c r="B141" s="15"/>
      <c r="C141" s="23" t="str">
        <f t="shared" si="6"/>
        <v>D22</v>
      </c>
      <c r="D141" s="23" t="str">
        <f t="shared" si="6"/>
        <v>Стара Загора (Stara Zagora)</v>
      </c>
      <c r="E141" s="23" t="str">
        <f t="shared" si="6"/>
        <v>sq km</v>
      </c>
      <c r="F141" s="677">
        <f t="shared" si="6"/>
        <v>5289.1476075170121</v>
      </c>
      <c r="G141" s="677">
        <f t="shared" si="6"/>
        <v>5325.2420870075557</v>
      </c>
      <c r="H141" s="677">
        <f t="shared" si="6"/>
        <v>5321.876572137634</v>
      </c>
      <c r="I141" s="677">
        <f t="shared" si="6"/>
        <v>5327.1984487097707</v>
      </c>
      <c r="J141" s="677">
        <f t="shared" si="6"/>
        <v>5328.7966082443836</v>
      </c>
      <c r="K141" s="677">
        <f t="shared" si="6"/>
        <v>5330.3952472268566</v>
      </c>
      <c r="L141" s="677">
        <f t="shared" si="5"/>
        <v>5331.9943658010243</v>
      </c>
      <c r="M141" s="16"/>
      <c r="O141" s="232"/>
    </row>
    <row r="142" spans="2:15" s="11" customFormat="1">
      <c r="B142" s="15"/>
      <c r="C142" s="23" t="str">
        <f t="shared" si="6"/>
        <v>D23</v>
      </c>
      <c r="D142" s="23" t="str">
        <f t="shared" si="6"/>
        <v>Търговище (Targovishte)</v>
      </c>
      <c r="E142" s="23" t="str">
        <f t="shared" si="6"/>
        <v>sq km</v>
      </c>
      <c r="F142" s="677">
        <f t="shared" si="6"/>
        <v>2655.9743760411175</v>
      </c>
      <c r="G142" s="677">
        <f t="shared" si="6"/>
        <v>2651.3102936789651</v>
      </c>
      <c r="H142" s="677">
        <f t="shared" si="6"/>
        <v>2651.3102936789651</v>
      </c>
      <c r="I142" s="677">
        <f t="shared" si="6"/>
        <v>2653.9616039726434</v>
      </c>
      <c r="J142" s="677">
        <f t="shared" si="6"/>
        <v>2654.757792453835</v>
      </c>
      <c r="K142" s="677">
        <f t="shared" si="6"/>
        <v>2655.5542197915711</v>
      </c>
      <c r="L142" s="677">
        <f t="shared" si="5"/>
        <v>2656.3508860575089</v>
      </c>
      <c r="M142" s="16"/>
      <c r="O142" s="232"/>
    </row>
    <row r="143" spans="2:15" s="11" customFormat="1">
      <c r="B143" s="15"/>
      <c r="C143" s="23" t="str">
        <f t="shared" si="6"/>
        <v>D24</v>
      </c>
      <c r="D143" s="23" t="str">
        <f t="shared" si="6"/>
        <v>Варна (Varna)</v>
      </c>
      <c r="E143" s="23" t="str">
        <f t="shared" si="6"/>
        <v>sq km</v>
      </c>
      <c r="F143" s="677">
        <f t="shared" si="6"/>
        <v>3808.1435448300781</v>
      </c>
      <c r="G143" s="677">
        <f t="shared" si="6"/>
        <v>3801.6513373318012</v>
      </c>
      <c r="H143" s="677">
        <f t="shared" si="6"/>
        <v>3801.6412609399754</v>
      </c>
      <c r="I143" s="677">
        <f t="shared" si="6"/>
        <v>3805.4429022009149</v>
      </c>
      <c r="J143" s="677">
        <f t="shared" si="6"/>
        <v>3806.5845350715754</v>
      </c>
      <c r="K143" s="677">
        <f t="shared" si="6"/>
        <v>3807.7265104320959</v>
      </c>
      <c r="L143" s="677">
        <f t="shared" si="5"/>
        <v>3808.8688283852262</v>
      </c>
      <c r="M143" s="16"/>
      <c r="O143" s="232"/>
    </row>
    <row r="144" spans="2:15" s="11" customFormat="1">
      <c r="B144" s="15"/>
      <c r="C144" s="23" t="str">
        <f t="shared" si="6"/>
        <v>D25</v>
      </c>
      <c r="D144" s="23" t="str">
        <f t="shared" si="6"/>
        <v>Велико Търново (Veliko Tarnovo)</v>
      </c>
      <c r="E144" s="23" t="str">
        <f t="shared" si="6"/>
        <v>sq km</v>
      </c>
      <c r="F144" s="677">
        <f t="shared" si="6"/>
        <v>4497.3558752029003</v>
      </c>
      <c r="G144" s="677">
        <f t="shared" si="6"/>
        <v>4503.5526391552567</v>
      </c>
      <c r="H144" s="677">
        <f t="shared" si="6"/>
        <v>4503.2301946168209</v>
      </c>
      <c r="I144" s="677">
        <f t="shared" si="6"/>
        <v>4507.7334248114375</v>
      </c>
      <c r="J144" s="677">
        <f t="shared" si="6"/>
        <v>4509.0857448388797</v>
      </c>
      <c r="K144" s="677">
        <f t="shared" si="6"/>
        <v>4510.4384705623315</v>
      </c>
      <c r="L144" s="677">
        <f t="shared" si="5"/>
        <v>4511.7916021034998</v>
      </c>
      <c r="M144" s="16"/>
      <c r="O144" s="232"/>
    </row>
    <row r="145" spans="2:16" s="11" customFormat="1">
      <c r="B145" s="15"/>
      <c r="C145" s="23" t="str">
        <f t="shared" si="6"/>
        <v>D26</v>
      </c>
      <c r="D145" s="23" t="str">
        <f t="shared" si="6"/>
        <v>Видин (Vidin)</v>
      </c>
      <c r="E145" s="23" t="str">
        <f t="shared" si="6"/>
        <v>sq km</v>
      </c>
      <c r="F145" s="677">
        <f t="shared" si="6"/>
        <v>2968.8027271089281</v>
      </c>
      <c r="G145" s="677">
        <f t="shared" si="6"/>
        <v>2978.9240211214124</v>
      </c>
      <c r="H145" s="677">
        <f t="shared" si="6"/>
        <v>2975.5383534678376</v>
      </c>
      <c r="I145" s="677">
        <f t="shared" si="6"/>
        <v>2978.5138918213052</v>
      </c>
      <c r="J145" s="677">
        <f t="shared" si="6"/>
        <v>2979.4074459888511</v>
      </c>
      <c r="K145" s="677">
        <f t="shared" si="6"/>
        <v>2980.3012682226476</v>
      </c>
      <c r="L145" s="677">
        <f t="shared" si="5"/>
        <v>2981.1953586031145</v>
      </c>
      <c r="M145" s="16"/>
      <c r="O145" s="232"/>
    </row>
    <row r="146" spans="2:16" s="11" customFormat="1">
      <c r="B146" s="15"/>
      <c r="C146" s="23" t="str">
        <f t="shared" si="6"/>
        <v>D27</v>
      </c>
      <c r="D146" s="23" t="str">
        <f t="shared" si="6"/>
        <v>Враца (Vratsa)</v>
      </c>
      <c r="E146" s="23" t="str">
        <f t="shared" si="6"/>
        <v>sq km</v>
      </c>
      <c r="F146" s="677">
        <f t="shared" si="6"/>
        <v>3658.1039154030877</v>
      </c>
      <c r="G146" s="677">
        <f t="shared" si="6"/>
        <v>3650.2636265362635</v>
      </c>
      <c r="H146" s="677">
        <f t="shared" si="6"/>
        <v>3650.1729390098285</v>
      </c>
      <c r="I146" s="677">
        <f t="shared" si="6"/>
        <v>3653.8231119488378</v>
      </c>
      <c r="J146" s="677">
        <f t="shared" si="6"/>
        <v>3654.9192588824221</v>
      </c>
      <c r="K146" s="677">
        <f t="shared" si="6"/>
        <v>3656.0157346600868</v>
      </c>
      <c r="L146" s="677">
        <f t="shared" si="5"/>
        <v>3657.112539380485</v>
      </c>
      <c r="M146" s="16"/>
      <c r="O146" s="232"/>
    </row>
    <row r="147" spans="2:16" s="11" customFormat="1">
      <c r="B147" s="15"/>
      <c r="C147" s="23" t="str">
        <f t="shared" si="6"/>
        <v>D28</v>
      </c>
      <c r="D147" s="23" t="str">
        <f t="shared" si="6"/>
        <v>Ямбол (Yambol)</v>
      </c>
      <c r="E147" s="23" t="str">
        <f t="shared" si="6"/>
        <v>sq km</v>
      </c>
      <c r="F147" s="677">
        <f t="shared" si="6"/>
        <v>3364.7263613664036</v>
      </c>
      <c r="G147" s="677">
        <f t="shared" si="6"/>
        <v>3359.6201807038287</v>
      </c>
      <c r="H147" s="677">
        <f t="shared" si="6"/>
        <v>3359.610104312002</v>
      </c>
      <c r="I147" s="677">
        <f t="shared" si="6"/>
        <v>3362.9697144163138</v>
      </c>
      <c r="J147" s="677">
        <f t="shared" si="6"/>
        <v>3363.9786053306384</v>
      </c>
      <c r="K147" s="677">
        <f t="shared" si="6"/>
        <v>3364.9877989122369</v>
      </c>
      <c r="L147" s="677">
        <f t="shared" si="5"/>
        <v>3365.9972952519111</v>
      </c>
      <c r="M147" s="16"/>
      <c r="O147" s="232"/>
    </row>
    <row r="148" spans="2:16" s="11" customFormat="1">
      <c r="B148" s="15"/>
      <c r="C148" s="41" t="s">
        <v>2</v>
      </c>
      <c r="D148" s="41" t="s">
        <v>2</v>
      </c>
      <c r="E148" s="146" t="s">
        <v>34</v>
      </c>
      <c r="F148" s="463">
        <f t="shared" ref="F148:K148" si="8">SUM(F120:F147)</f>
        <v>111001.90200000003</v>
      </c>
      <c r="G148" s="463">
        <f t="shared" si="8"/>
        <v>111339.08140625578</v>
      </c>
      <c r="H148" s="463">
        <f t="shared" si="8"/>
        <v>111240.70559285743</v>
      </c>
      <c r="I148" s="463">
        <f t="shared" si="8"/>
        <v>111351.94629845025</v>
      </c>
      <c r="J148" s="463">
        <f t="shared" si="8"/>
        <v>111385.35188233982</v>
      </c>
      <c r="K148" s="463">
        <f t="shared" si="8"/>
        <v>111418.11060634258</v>
      </c>
      <c r="L148" s="463">
        <f t="shared" ref="L148" si="9">SUM(L120:L147)</f>
        <v>111451.53603952448</v>
      </c>
      <c r="M148" s="16"/>
      <c r="N148" s="16"/>
      <c r="P148" s="24"/>
    </row>
    <row r="149" spans="2:16" s="11" customFormat="1">
      <c r="B149" s="15"/>
      <c r="E149" s="31"/>
      <c r="G149" s="16"/>
      <c r="H149" s="16"/>
      <c r="I149" s="16"/>
      <c r="J149" s="16"/>
      <c r="K149" s="14"/>
      <c r="L149" s="15"/>
      <c r="M149" s="16"/>
    </row>
    <row r="150" spans="2:16" s="11" customFormat="1">
      <c r="B150" s="15"/>
      <c r="E150" s="31"/>
      <c r="G150" s="16"/>
      <c r="H150" s="16"/>
      <c r="I150" s="16"/>
      <c r="J150" s="16"/>
      <c r="K150" s="14"/>
      <c r="L150" s="15"/>
      <c r="M150" s="16"/>
    </row>
    <row r="151" spans="2:16" s="11" customFormat="1" ht="14.25">
      <c r="B151" s="15"/>
      <c r="C151" s="19" t="s">
        <v>766</v>
      </c>
      <c r="D151" s="17"/>
      <c r="E151" s="20"/>
      <c r="F151" s="39"/>
      <c r="G151" s="39"/>
      <c r="H151" s="39"/>
      <c r="I151" s="18"/>
      <c r="J151" s="17"/>
      <c r="K151" s="39"/>
      <c r="L151" s="39"/>
      <c r="M151" s="16"/>
    </row>
    <row r="152" spans="2:16" s="11" customFormat="1">
      <c r="B152" s="15"/>
      <c r="C152" s="17"/>
      <c r="D152" s="17"/>
      <c r="E152" s="17"/>
      <c r="F152" s="820" t="s">
        <v>35</v>
      </c>
      <c r="G152" s="821"/>
      <c r="H152" s="821"/>
      <c r="I152" s="821"/>
      <c r="J152" s="821"/>
      <c r="K152" s="821"/>
      <c r="L152" s="822"/>
      <c r="M152" s="16"/>
    </row>
    <row r="153" spans="2:16" s="11" customFormat="1">
      <c r="B153" s="15"/>
      <c r="C153" s="40" t="s">
        <v>0</v>
      </c>
      <c r="D153" s="41" t="s">
        <v>210</v>
      </c>
      <c r="E153" s="230" t="s">
        <v>14</v>
      </c>
      <c r="F153" s="608">
        <f t="shared" ref="F153:L153" si="10">F119</f>
        <v>2014</v>
      </c>
      <c r="G153" s="608">
        <f t="shared" si="10"/>
        <v>2015</v>
      </c>
      <c r="H153" s="608">
        <f t="shared" si="10"/>
        <v>2016</v>
      </c>
      <c r="I153" s="608">
        <f t="shared" si="10"/>
        <v>2017</v>
      </c>
      <c r="J153" s="608">
        <f t="shared" si="10"/>
        <v>2018</v>
      </c>
      <c r="K153" s="608">
        <f t="shared" si="10"/>
        <v>2019</v>
      </c>
      <c r="L153" s="608">
        <f t="shared" si="10"/>
        <v>2020</v>
      </c>
      <c r="M153" s="16"/>
    </row>
    <row r="154" spans="2:16" s="11" customFormat="1">
      <c r="B154" s="15"/>
      <c r="C154" s="23" t="str">
        <f t="shared" ref="C154:E154" si="11">C120</f>
        <v>D01</v>
      </c>
      <c r="D154" s="23" t="str">
        <f t="shared" si="11"/>
        <v>Благоевград (Blagoevgrad)</v>
      </c>
      <c r="E154" s="23" t="str">
        <f t="shared" si="11"/>
        <v>sq km</v>
      </c>
      <c r="F154" s="580">
        <f>F120*10%</f>
        <v>651.33532872854471</v>
      </c>
      <c r="G154" s="677">
        <f>G120*30%</f>
        <v>1973.934929560271</v>
      </c>
      <c r="H154" s="677">
        <f>H120*50%</f>
        <v>3280.1426401753538</v>
      </c>
      <c r="I154" s="677">
        <f>I120*70%</f>
        <v>4596.7918959417393</v>
      </c>
      <c r="J154" s="677">
        <f t="shared" ref="J154:L154" si="12">J120*70%</f>
        <v>4598.1709335105224</v>
      </c>
      <c r="K154" s="677">
        <f t="shared" si="12"/>
        <v>4599.0905676972243</v>
      </c>
      <c r="L154" s="677">
        <f t="shared" si="12"/>
        <v>4600.470294867534</v>
      </c>
      <c r="M154" s="16"/>
      <c r="N154" s="232"/>
    </row>
    <row r="155" spans="2:16" s="11" customFormat="1">
      <c r="B155" s="15"/>
      <c r="C155" s="23" t="str">
        <f t="shared" ref="C155:E155" si="13">C121</f>
        <v>D02</v>
      </c>
      <c r="D155" s="23" t="str">
        <f t="shared" si="13"/>
        <v>Бургас (Burgas)</v>
      </c>
      <c r="E155" s="23" t="str">
        <f t="shared" si="13"/>
        <v>sq km</v>
      </c>
      <c r="F155" s="677">
        <f t="shared" ref="F155:F181" si="14">F121*10%</f>
        <v>786.26062963553795</v>
      </c>
      <c r="G155" s="677">
        <f t="shared" ref="G155:G181" si="15">G121*30%</f>
        <v>2360.1005546259021</v>
      </c>
      <c r="H155" s="677">
        <f t="shared" ref="H155:H181" si="16">H121*50%</f>
        <v>3933.0172575688503</v>
      </c>
      <c r="I155" s="677">
        <f t="shared" ref="I155:L155" si="17">I121*70%</f>
        <v>5511.7303847569865</v>
      </c>
      <c r="J155" s="677">
        <f t="shared" si="17"/>
        <v>5513.3839038724136</v>
      </c>
      <c r="K155" s="677">
        <f t="shared" si="17"/>
        <v>5515.0379190435742</v>
      </c>
      <c r="L155" s="677">
        <f t="shared" si="17"/>
        <v>5516.692430419288</v>
      </c>
      <c r="M155" s="16"/>
      <c r="N155" s="232"/>
    </row>
    <row r="156" spans="2:16" s="11" customFormat="1">
      <c r="B156" s="15"/>
      <c r="C156" s="23" t="str">
        <f t="shared" ref="C156:E156" si="18">C122</f>
        <v>D03</v>
      </c>
      <c r="D156" s="23" t="str">
        <f t="shared" si="18"/>
        <v>Добрич (Dobrich)</v>
      </c>
      <c r="E156" s="23" t="str">
        <f t="shared" si="18"/>
        <v>sq km</v>
      </c>
      <c r="F156" s="677">
        <f t="shared" si="14"/>
        <v>474.45374076347446</v>
      </c>
      <c r="G156" s="677">
        <f t="shared" si="15"/>
        <v>1420.9405308647652</v>
      </c>
      <c r="H156" s="677">
        <f t="shared" si="16"/>
        <v>2368.2342181079421</v>
      </c>
      <c r="I156" s="677">
        <f t="shared" ref="I156:L156" si="19">I122*70%</f>
        <v>3318.8434332564698</v>
      </c>
      <c r="J156" s="677">
        <f t="shared" si="19"/>
        <v>3319.8390862864458</v>
      </c>
      <c r="K156" s="677">
        <f t="shared" si="19"/>
        <v>3320.8350380123325</v>
      </c>
      <c r="L156" s="677">
        <f t="shared" si="19"/>
        <v>3321.831288523736</v>
      </c>
      <c r="M156" s="16"/>
      <c r="N156" s="232"/>
    </row>
    <row r="157" spans="2:16" s="11" customFormat="1">
      <c r="B157" s="15"/>
      <c r="C157" s="23" t="str">
        <f t="shared" ref="C157:E157" si="20">C123</f>
        <v>D04</v>
      </c>
      <c r="D157" s="23" t="str">
        <f t="shared" si="20"/>
        <v>Габрово (Gabrovo)</v>
      </c>
      <c r="E157" s="23" t="str">
        <f t="shared" si="20"/>
        <v>sq km</v>
      </c>
      <c r="F157" s="677">
        <f t="shared" si="14"/>
        <v>204.26628664768785</v>
      </c>
      <c r="G157" s="677">
        <f t="shared" si="15"/>
        <v>612.52471396500573</v>
      </c>
      <c r="H157" s="677">
        <f t="shared" si="16"/>
        <v>1020.7939121404007</v>
      </c>
      <c r="I157" s="677">
        <f t="shared" ref="I157:L157" si="21">I123*70%</f>
        <v>1430.5405884735571</v>
      </c>
      <c r="J157" s="677">
        <f t="shared" si="21"/>
        <v>1430.9697506500993</v>
      </c>
      <c r="K157" s="677">
        <f t="shared" si="21"/>
        <v>1431.3990415752944</v>
      </c>
      <c r="L157" s="677">
        <f t="shared" si="21"/>
        <v>1431.8284612877669</v>
      </c>
      <c r="M157" s="16"/>
      <c r="N157" s="232"/>
    </row>
    <row r="158" spans="2:16" s="11" customFormat="1">
      <c r="B158" s="15"/>
      <c r="C158" s="23" t="str">
        <f t="shared" ref="C158:E158" si="22">C124</f>
        <v>D05</v>
      </c>
      <c r="D158" s="23" t="str">
        <f t="shared" si="22"/>
        <v>Хасково (Haskovo)</v>
      </c>
      <c r="E158" s="23" t="str">
        <f t="shared" si="22"/>
        <v>sq km</v>
      </c>
      <c r="F158" s="677">
        <f t="shared" si="14"/>
        <v>552.17110021396059</v>
      </c>
      <c r="G158" s="677">
        <f t="shared" si="15"/>
        <v>1659.6603296172339</v>
      </c>
      <c r="H158" s="677">
        <f t="shared" si="16"/>
        <v>2763.3245034139618</v>
      </c>
      <c r="I158" s="677">
        <f t="shared" ref="I158:L158" si="23">I124*70%</f>
        <v>3872.5229590843251</v>
      </c>
      <c r="J158" s="677">
        <f t="shared" si="23"/>
        <v>3873.6847159720505</v>
      </c>
      <c r="K158" s="677">
        <f t="shared" si="23"/>
        <v>3874.8468213868427</v>
      </c>
      <c r="L158" s="677">
        <f t="shared" si="23"/>
        <v>3876.0092754332582</v>
      </c>
      <c r="M158" s="16"/>
      <c r="N158" s="232"/>
    </row>
    <row r="159" spans="2:16" s="11" customFormat="1">
      <c r="B159" s="15"/>
      <c r="C159" s="23" t="str">
        <f t="shared" ref="C159:E159" si="24">C125</f>
        <v>D06</v>
      </c>
      <c r="D159" s="23" t="str">
        <f t="shared" si="24"/>
        <v>Кърджали (Kardzhali)</v>
      </c>
      <c r="E159" s="23" t="str">
        <f t="shared" si="24"/>
        <v>sq km</v>
      </c>
      <c r="F159" s="677">
        <f t="shared" si="14"/>
        <v>322.86333865930976</v>
      </c>
      <c r="G159" s="677">
        <f t="shared" si="15"/>
        <v>972.11284795007828</v>
      </c>
      <c r="H159" s="677">
        <f t="shared" si="16"/>
        <v>1618.5909718123578</v>
      </c>
      <c r="I159" s="677">
        <f t="shared" ref="I159:L159" si="25">I125*70%</f>
        <v>2268.2933878978379</v>
      </c>
      <c r="J159" s="677">
        <f t="shared" si="25"/>
        <v>2268.9738759142074</v>
      </c>
      <c r="K159" s="677">
        <f t="shared" si="25"/>
        <v>2269.6545680769814</v>
      </c>
      <c r="L159" s="677">
        <f t="shared" si="25"/>
        <v>2270.3354644474048</v>
      </c>
      <c r="M159" s="16"/>
      <c r="N159" s="232"/>
    </row>
    <row r="160" spans="2:16" s="11" customFormat="1">
      <c r="B160" s="15"/>
      <c r="C160" s="23" t="str">
        <f t="shared" ref="C160:E160" si="26">C126</f>
        <v>D07</v>
      </c>
      <c r="D160" s="23" t="str">
        <f t="shared" si="26"/>
        <v>Кюстендил (Kyustendil)</v>
      </c>
      <c r="E160" s="23" t="str">
        <f t="shared" si="26"/>
        <v>sq km</v>
      </c>
      <c r="F160" s="677">
        <f t="shared" si="14"/>
        <v>301.34184913626962</v>
      </c>
      <c r="G160" s="677">
        <f t="shared" si="15"/>
        <v>918.77346781854328</v>
      </c>
      <c r="H160" s="677">
        <f t="shared" si="16"/>
        <v>1524.8150312826274</v>
      </c>
      <c r="I160" s="677">
        <f t="shared" ref="I160:L160" si="27">I126*70%</f>
        <v>2136.8757848394739</v>
      </c>
      <c r="J160" s="677">
        <f t="shared" si="27"/>
        <v>2137.5168475749251</v>
      </c>
      <c r="K160" s="677">
        <f t="shared" si="27"/>
        <v>2138.1581026291979</v>
      </c>
      <c r="L160" s="677">
        <f t="shared" si="27"/>
        <v>2138.7995500599864</v>
      </c>
      <c r="M160" s="16"/>
      <c r="N160" s="232"/>
    </row>
    <row r="161" spans="2:14" s="11" customFormat="1">
      <c r="B161" s="15"/>
      <c r="C161" s="23" t="str">
        <f t="shared" ref="C161:E161" si="28">C127</f>
        <v>D08</v>
      </c>
      <c r="D161" s="23" t="str">
        <f t="shared" si="28"/>
        <v>Ловеч (Lovech)</v>
      </c>
      <c r="E161" s="23" t="str">
        <f t="shared" si="28"/>
        <v>sq km</v>
      </c>
      <c r="F161" s="677">
        <f t="shared" si="14"/>
        <v>398.81636349667809</v>
      </c>
      <c r="G161" s="677">
        <f t="shared" si="15"/>
        <v>1209.2365462372904</v>
      </c>
      <c r="H161" s="677">
        <f t="shared" si="16"/>
        <v>2009.3181794576708</v>
      </c>
      <c r="I161" s="677">
        <f t="shared" ref="I161:L161" si="29">I127*70%</f>
        <v>2815.8584966919793</v>
      </c>
      <c r="J161" s="677">
        <f t="shared" si="29"/>
        <v>2816.703254240987</v>
      </c>
      <c r="K161" s="677">
        <f t="shared" si="29"/>
        <v>2817.5482652172595</v>
      </c>
      <c r="L161" s="677">
        <f t="shared" si="29"/>
        <v>2818.3935296968243</v>
      </c>
      <c r="M161" s="16"/>
      <c r="N161" s="232"/>
    </row>
    <row r="162" spans="2:14" s="11" customFormat="1">
      <c r="B162" s="15"/>
      <c r="C162" s="23" t="str">
        <f t="shared" ref="C162:E162" si="30">C128</f>
        <v>D09</v>
      </c>
      <c r="D162" s="23" t="str">
        <f t="shared" si="30"/>
        <v>Монтана (Montana)</v>
      </c>
      <c r="E162" s="23" t="str">
        <f t="shared" si="30"/>
        <v>sq km</v>
      </c>
      <c r="F162" s="677">
        <f t="shared" si="14"/>
        <v>363.60085854630415</v>
      </c>
      <c r="G162" s="677">
        <f t="shared" si="15"/>
        <v>1090.5265741338408</v>
      </c>
      <c r="H162" s="677">
        <f t="shared" si="16"/>
        <v>1817.0656616113274</v>
      </c>
      <c r="I162" s="677">
        <f t="shared" ref="I162:L162" si="31">I128*70%</f>
        <v>2546.435818182114</v>
      </c>
      <c r="J162" s="677">
        <f t="shared" si="31"/>
        <v>2547.1997489275682</v>
      </c>
      <c r="K162" s="677">
        <f t="shared" si="31"/>
        <v>2547.9639088522463</v>
      </c>
      <c r="L162" s="677">
        <f t="shared" si="31"/>
        <v>2548.7282980249024</v>
      </c>
      <c r="M162" s="16"/>
      <c r="N162" s="232"/>
    </row>
    <row r="163" spans="2:14" s="11" customFormat="1">
      <c r="B163" s="15"/>
      <c r="C163" s="23" t="str">
        <f t="shared" ref="C163:E163" si="32">C129</f>
        <v>D10</v>
      </c>
      <c r="D163" s="23" t="str">
        <f t="shared" si="32"/>
        <v>Пазарджик (Pazardzhik)</v>
      </c>
      <c r="E163" s="23" t="str">
        <f t="shared" si="32"/>
        <v>sq km</v>
      </c>
      <c r="F163" s="677">
        <f t="shared" si="14"/>
        <v>426.50146253836533</v>
      </c>
      <c r="G163" s="677">
        <f t="shared" si="15"/>
        <v>1287.7719441300237</v>
      </c>
      <c r="H163" s="677">
        <f t="shared" si="16"/>
        <v>2143.7170936343809</v>
      </c>
      <c r="I163" s="677">
        <f t="shared" ref="I163:L163" si="33">I129*70%</f>
        <v>3004.205135019221</v>
      </c>
      <c r="J163" s="677">
        <f t="shared" si="33"/>
        <v>3005.1063965597264</v>
      </c>
      <c r="K163" s="677">
        <f t="shared" si="33"/>
        <v>3006.0079284786943</v>
      </c>
      <c r="L163" s="677">
        <f t="shared" si="33"/>
        <v>3006.9097308572377</v>
      </c>
      <c r="M163" s="16"/>
      <c r="N163" s="232"/>
    </row>
    <row r="164" spans="2:14" s="11" customFormat="1">
      <c r="B164" s="15"/>
      <c r="C164" s="23" t="str">
        <f t="shared" ref="C164:E164" si="34">C130</f>
        <v>D11</v>
      </c>
      <c r="D164" s="23" t="str">
        <f t="shared" si="34"/>
        <v>Перник (Pernik)</v>
      </c>
      <c r="E164" s="23" t="str">
        <f t="shared" si="34"/>
        <v>sq km</v>
      </c>
      <c r="F164" s="677">
        <f t="shared" si="14"/>
        <v>246.74340229470022</v>
      </c>
      <c r="G164" s="677">
        <f t="shared" si="15"/>
        <v>740.48481376482857</v>
      </c>
      <c r="H164" s="677">
        <f t="shared" si="16"/>
        <v>1233.6929568384519</v>
      </c>
      <c r="I164" s="677">
        <f t="shared" ref="I164:L164" si="35">I130*70%</f>
        <v>1728.8973097134065</v>
      </c>
      <c r="J164" s="677">
        <f t="shared" si="35"/>
        <v>1729.4159789063203</v>
      </c>
      <c r="K164" s="677">
        <f t="shared" si="35"/>
        <v>1729.934803699992</v>
      </c>
      <c r="L164" s="677">
        <f t="shared" si="35"/>
        <v>1730.4537841411022</v>
      </c>
      <c r="M164" s="16"/>
      <c r="N164" s="232"/>
    </row>
    <row r="165" spans="2:14" s="11" customFormat="1">
      <c r="B165" s="15"/>
      <c r="C165" s="23" t="str">
        <f t="shared" ref="C165:E165" si="36">C131</f>
        <v>D12</v>
      </c>
      <c r="D165" s="23" t="str">
        <f t="shared" si="36"/>
        <v>Плевен (Pleven)</v>
      </c>
      <c r="E165" s="23" t="str">
        <f t="shared" si="36"/>
        <v>sq km</v>
      </c>
      <c r="F165" s="677">
        <f t="shared" si="14"/>
        <v>449.19173665173548</v>
      </c>
      <c r="G165" s="677">
        <f t="shared" si="15"/>
        <v>1344.6632523802639</v>
      </c>
      <c r="H165" s="677">
        <f t="shared" si="16"/>
        <v>2241.1054206337731</v>
      </c>
      <c r="I165" s="677">
        <f t="shared" ref="I165:L165" si="37">I131*70%</f>
        <v>3140.6851364761692</v>
      </c>
      <c r="J165" s="677">
        <f t="shared" si="37"/>
        <v>3141.6273420171115</v>
      </c>
      <c r="K165" s="677">
        <f t="shared" si="37"/>
        <v>3142.569830219717</v>
      </c>
      <c r="L165" s="677">
        <f t="shared" si="37"/>
        <v>3143.5126011687821</v>
      </c>
      <c r="M165" s="16"/>
      <c r="N165" s="232"/>
    </row>
    <row r="166" spans="2:14" s="11" customFormat="1">
      <c r="B166" s="15"/>
      <c r="C166" s="23" t="str">
        <f t="shared" ref="C166:E166" si="38">C132</f>
        <v>D13</v>
      </c>
      <c r="D166" s="23" t="str">
        <f t="shared" si="38"/>
        <v>Пловдив (Plovdiv)</v>
      </c>
      <c r="E166" s="23" t="str">
        <f t="shared" si="38"/>
        <v>sq km</v>
      </c>
      <c r="F166" s="677">
        <f t="shared" si="14"/>
        <v>614.40395712214672</v>
      </c>
      <c r="G166" s="677">
        <f t="shared" si="15"/>
        <v>1848.2420179213243</v>
      </c>
      <c r="H166" s="677">
        <f t="shared" si="16"/>
        <v>3076.9068552385456</v>
      </c>
      <c r="I166" s="677">
        <f t="shared" ref="I166:L166" si="39">I132*70%</f>
        <v>4311.977266931297</v>
      </c>
      <c r="J166" s="677">
        <f t="shared" si="39"/>
        <v>4313.2708601113773</v>
      </c>
      <c r="K166" s="677">
        <f t="shared" si="39"/>
        <v>4314.5648413694098</v>
      </c>
      <c r="L166" s="677">
        <f t="shared" si="39"/>
        <v>4315.8592108218209</v>
      </c>
      <c r="M166" s="16"/>
      <c r="N166" s="232"/>
    </row>
    <row r="167" spans="2:14" s="11" customFormat="1">
      <c r="B167" s="15"/>
      <c r="C167" s="23" t="str">
        <f t="shared" ref="C167:E167" si="40">C133</f>
        <v>D14</v>
      </c>
      <c r="D167" s="23" t="str">
        <f t="shared" si="40"/>
        <v>Разград (Razgrad)</v>
      </c>
      <c r="E167" s="23" t="str">
        <f t="shared" si="40"/>
        <v>sq km</v>
      </c>
      <c r="F167" s="677">
        <f t="shared" si="14"/>
        <v>252.27450497327584</v>
      </c>
      <c r="G167" s="677">
        <f t="shared" si="15"/>
        <v>755.42709520377298</v>
      </c>
      <c r="H167" s="677">
        <f t="shared" si="16"/>
        <v>1259.045158672955</v>
      </c>
      <c r="I167" s="677">
        <f t="shared" ref="I167:L167" si="41">I133*70%</f>
        <v>1764.4258853642791</v>
      </c>
      <c r="J167" s="677">
        <f t="shared" si="41"/>
        <v>1764.9552131298883</v>
      </c>
      <c r="K167" s="677">
        <f t="shared" si="41"/>
        <v>1765.4846996938272</v>
      </c>
      <c r="L167" s="677">
        <f t="shared" si="41"/>
        <v>1766.0143451037352</v>
      </c>
      <c r="M167" s="16"/>
      <c r="N167" s="232"/>
    </row>
    <row r="168" spans="2:14" s="11" customFormat="1">
      <c r="B168" s="15"/>
      <c r="C168" s="23" t="str">
        <f t="shared" ref="C168:E168" si="42">C134</f>
        <v>D15</v>
      </c>
      <c r="D168" s="23" t="str">
        <f t="shared" si="42"/>
        <v>Русе (Ruse)</v>
      </c>
      <c r="E168" s="23" t="str">
        <f t="shared" si="42"/>
        <v>sq km</v>
      </c>
      <c r="F168" s="677">
        <f t="shared" si="14"/>
        <v>284.62888583146804</v>
      </c>
      <c r="G168" s="677">
        <f t="shared" si="15"/>
        <v>851.9216462481894</v>
      </c>
      <c r="H168" s="677">
        <f t="shared" si="16"/>
        <v>1419.8694104136491</v>
      </c>
      <c r="I168" s="677">
        <f t="shared" ref="I168:L168" si="43">I134*70%</f>
        <v>1989.8049917536878</v>
      </c>
      <c r="J168" s="677">
        <f t="shared" si="43"/>
        <v>1990.4019332512134</v>
      </c>
      <c r="K168" s="677">
        <f t="shared" si="43"/>
        <v>1990.9990538311888</v>
      </c>
      <c r="L168" s="677">
        <f t="shared" si="43"/>
        <v>1991.5963535473379</v>
      </c>
      <c r="M168" s="16"/>
      <c r="N168" s="232"/>
    </row>
    <row r="169" spans="2:14" s="11" customFormat="1">
      <c r="B169" s="15"/>
      <c r="C169" s="23" t="str">
        <f t="shared" ref="C169:E169" si="44">C135</f>
        <v>D16</v>
      </c>
      <c r="D169" s="23" t="str">
        <f t="shared" si="44"/>
        <v>Шумен (Shumen)</v>
      </c>
      <c r="E169" s="23" t="str">
        <f t="shared" si="44"/>
        <v>sq km</v>
      </c>
      <c r="F169" s="677">
        <f t="shared" si="14"/>
        <v>349.02300972638636</v>
      </c>
      <c r="G169" s="677">
        <f t="shared" si="15"/>
        <v>1048.8828619948763</v>
      </c>
      <c r="H169" s="677">
        <f t="shared" si="16"/>
        <v>1747.8307733740974</v>
      </c>
      <c r="I169" s="677">
        <f t="shared" ref="I169:L169" si="45">I135*70%</f>
        <v>2449.4100458064595</v>
      </c>
      <c r="J169" s="677">
        <f t="shared" si="45"/>
        <v>2450.1448688202013</v>
      </c>
      <c r="K169" s="677">
        <f t="shared" si="45"/>
        <v>2450.8799122808473</v>
      </c>
      <c r="L169" s="677">
        <f t="shared" si="45"/>
        <v>2451.6151762545319</v>
      </c>
      <c r="M169" s="16"/>
      <c r="N169" s="232"/>
    </row>
    <row r="170" spans="2:14" s="11" customFormat="1">
      <c r="B170" s="15"/>
      <c r="C170" s="23" t="str">
        <f t="shared" ref="C170:E170" si="46">C136</f>
        <v>D17</v>
      </c>
      <c r="D170" s="23" t="str">
        <f t="shared" si="46"/>
        <v>Силистра (Silistra)</v>
      </c>
      <c r="E170" s="23" t="str">
        <f t="shared" si="46"/>
        <v>sq km</v>
      </c>
      <c r="F170" s="677">
        <f t="shared" si="14"/>
        <v>276.62349394326395</v>
      </c>
      <c r="G170" s="677">
        <f t="shared" si="15"/>
        <v>828.27638518902995</v>
      </c>
      <c r="H170" s="677">
        <f t="shared" si="16"/>
        <v>1380.4606419817167</v>
      </c>
      <c r="I170" s="677">
        <f t="shared" ref="I170:L170" si="47">I136*70%</f>
        <v>1934.5775436731776</v>
      </c>
      <c r="J170" s="677">
        <f t="shared" si="47"/>
        <v>1935.1579169362792</v>
      </c>
      <c r="K170" s="677">
        <f t="shared" si="47"/>
        <v>1935.7384643113603</v>
      </c>
      <c r="L170" s="677">
        <f t="shared" si="47"/>
        <v>1936.3191858506534</v>
      </c>
      <c r="M170" s="16"/>
      <c r="N170" s="232"/>
    </row>
    <row r="171" spans="2:14" s="11" customFormat="1">
      <c r="B171" s="15"/>
      <c r="C171" s="23" t="str">
        <f t="shared" ref="C171:E171" si="48">C137</f>
        <v>D18</v>
      </c>
      <c r="D171" s="23" t="str">
        <f t="shared" si="48"/>
        <v>Сливен (Sliven)</v>
      </c>
      <c r="E171" s="23" t="str">
        <f t="shared" si="48"/>
        <v>sq km</v>
      </c>
      <c r="F171" s="677">
        <f t="shared" si="14"/>
        <v>354.02187365112781</v>
      </c>
      <c r="G171" s="677">
        <f t="shared" si="15"/>
        <v>1072.7215897770971</v>
      </c>
      <c r="H171" s="677">
        <f t="shared" si="16"/>
        <v>1788.0658059357709</v>
      </c>
      <c r="I171" s="677">
        <f t="shared" ref="I171:L171" si="49">I137*70%</f>
        <v>2505.7954204383891</v>
      </c>
      <c r="J171" s="677">
        <f t="shared" si="49"/>
        <v>2506.5471590645207</v>
      </c>
      <c r="K171" s="677">
        <f t="shared" si="49"/>
        <v>2507.2991232122395</v>
      </c>
      <c r="L171" s="677">
        <f t="shared" si="49"/>
        <v>2508.0513129492033</v>
      </c>
      <c r="M171" s="16"/>
      <c r="N171" s="232"/>
    </row>
    <row r="172" spans="2:14" s="11" customFormat="1">
      <c r="B172" s="15"/>
      <c r="C172" s="23" t="str">
        <f t="shared" ref="C172:E172" si="50">C138</f>
        <v>D19</v>
      </c>
      <c r="D172" s="23" t="str">
        <f t="shared" si="50"/>
        <v>Смолян (Smolyan)</v>
      </c>
      <c r="E172" s="23" t="str">
        <f t="shared" si="50"/>
        <v>sq km</v>
      </c>
      <c r="F172" s="677">
        <f t="shared" si="14"/>
        <v>324.80690373876314</v>
      </c>
      <c r="G172" s="677">
        <f t="shared" si="15"/>
        <v>987.47229201062396</v>
      </c>
      <c r="H172" s="677">
        <f t="shared" si="16"/>
        <v>1639.1165819621526</v>
      </c>
      <c r="I172" s="677">
        <f t="shared" ref="I172:L172" si="51">I138*70%</f>
        <v>2297.0579779617606</v>
      </c>
      <c r="J172" s="677">
        <f t="shared" si="51"/>
        <v>2297.7470953551488</v>
      </c>
      <c r="K172" s="677">
        <f t="shared" si="51"/>
        <v>2298.4364194837549</v>
      </c>
      <c r="L172" s="677">
        <f t="shared" si="51"/>
        <v>2299.1259504096001</v>
      </c>
      <c r="M172" s="16"/>
      <c r="N172" s="232"/>
    </row>
    <row r="173" spans="2:14" s="11" customFormat="1">
      <c r="B173" s="15"/>
      <c r="C173" s="23" t="str">
        <f t="shared" ref="C173:E173" si="52">C139</f>
        <v>D20</v>
      </c>
      <c r="D173" s="23" t="str">
        <f t="shared" si="52"/>
        <v>София-град (Sofia-Capital)</v>
      </c>
      <c r="E173" s="23" t="str">
        <f t="shared" si="52"/>
        <v>sq km</v>
      </c>
      <c r="F173" s="677">
        <f t="shared" si="14"/>
        <v>137.90709001735567</v>
      </c>
      <c r="G173" s="677">
        <f t="shared" si="15"/>
        <v>413.43234134709576</v>
      </c>
      <c r="H173" s="677">
        <f t="shared" si="16"/>
        <v>688.86245080046342</v>
      </c>
      <c r="I173" s="677">
        <f t="shared" ref="I173:L173" si="53">I139*70%</f>
        <v>965.3718385517692</v>
      </c>
      <c r="J173" s="677">
        <f t="shared" si="53"/>
        <v>965.66145010333469</v>
      </c>
      <c r="K173" s="677">
        <f t="shared" si="53"/>
        <v>965.9511485383656</v>
      </c>
      <c r="L173" s="677">
        <f t="shared" si="53"/>
        <v>966.24093388292715</v>
      </c>
      <c r="M173" s="16"/>
      <c r="N173" s="232"/>
    </row>
    <row r="174" spans="2:14" s="11" customFormat="1">
      <c r="B174" s="15"/>
      <c r="C174" s="23" t="str">
        <f t="shared" ref="C174:E174" si="54">C140</f>
        <v>D21</v>
      </c>
      <c r="D174" s="23" t="str">
        <f t="shared" si="54"/>
        <v>София-област (Sofia (province))</v>
      </c>
      <c r="E174" s="23" t="str">
        <f t="shared" si="54"/>
        <v>sq km</v>
      </c>
      <c r="F174" s="677">
        <f t="shared" si="14"/>
        <v>704.72894293669572</v>
      </c>
      <c r="G174" s="677">
        <f t="shared" si="15"/>
        <v>2123.4484314761521</v>
      </c>
      <c r="H174" s="677">
        <f t="shared" si="16"/>
        <v>3534.6874122907343</v>
      </c>
      <c r="I174" s="677">
        <f t="shared" ref="I174:L174" si="55">I140*70%</f>
        <v>4953.5109395842346</v>
      </c>
      <c r="J174" s="677">
        <f t="shared" si="55"/>
        <v>4954.9969928661094</v>
      </c>
      <c r="K174" s="677">
        <f t="shared" si="55"/>
        <v>4956.4834919639688</v>
      </c>
      <c r="L174" s="677">
        <f t="shared" si="55"/>
        <v>4957.9704370115578</v>
      </c>
      <c r="M174" s="16"/>
      <c r="N174" s="232"/>
    </row>
    <row r="175" spans="2:14" s="11" customFormat="1">
      <c r="B175" s="15"/>
      <c r="C175" s="23" t="str">
        <f t="shared" ref="C175:E175" si="56">C141</f>
        <v>D22</v>
      </c>
      <c r="D175" s="23" t="str">
        <f t="shared" si="56"/>
        <v>Стара Загора (Stara Zagora)</v>
      </c>
      <c r="E175" s="23" t="str">
        <f t="shared" si="56"/>
        <v>sq km</v>
      </c>
      <c r="F175" s="677">
        <f t="shared" si="14"/>
        <v>528.91476075170124</v>
      </c>
      <c r="G175" s="677">
        <f t="shared" si="15"/>
        <v>1597.5726261022667</v>
      </c>
      <c r="H175" s="677">
        <f t="shared" si="16"/>
        <v>2660.938286068817</v>
      </c>
      <c r="I175" s="677">
        <f t="shared" ref="I175:L175" si="57">I141*70%</f>
        <v>3729.0389140968391</v>
      </c>
      <c r="J175" s="677">
        <f t="shared" si="57"/>
        <v>3730.1576257710681</v>
      </c>
      <c r="K175" s="677">
        <f t="shared" si="57"/>
        <v>3731.2766730587991</v>
      </c>
      <c r="L175" s="677">
        <f t="shared" si="57"/>
        <v>3732.3960560607165</v>
      </c>
      <c r="M175" s="16"/>
      <c r="N175" s="232"/>
    </row>
    <row r="176" spans="2:14" s="11" customFormat="1">
      <c r="B176" s="15"/>
      <c r="C176" s="23" t="str">
        <f t="shared" ref="C176:E176" si="58">C142</f>
        <v>D23</v>
      </c>
      <c r="D176" s="23" t="str">
        <f t="shared" si="58"/>
        <v>Търговище (Targovishte)</v>
      </c>
      <c r="E176" s="23" t="str">
        <f t="shared" si="58"/>
        <v>sq km</v>
      </c>
      <c r="F176" s="677">
        <f t="shared" si="14"/>
        <v>265.59743760411175</v>
      </c>
      <c r="G176" s="677">
        <f t="shared" si="15"/>
        <v>795.39308810368948</v>
      </c>
      <c r="H176" s="677">
        <f t="shared" si="16"/>
        <v>1325.6551468394825</v>
      </c>
      <c r="I176" s="677">
        <f t="shared" ref="I176:L176" si="59">I142*70%</f>
        <v>1857.7731227808501</v>
      </c>
      <c r="J176" s="677">
        <f t="shared" si="59"/>
        <v>1858.3304547176845</v>
      </c>
      <c r="K176" s="677">
        <f t="shared" si="59"/>
        <v>1858.8879538540996</v>
      </c>
      <c r="L176" s="677">
        <f t="shared" si="59"/>
        <v>1859.4456202402562</v>
      </c>
      <c r="M176" s="16"/>
      <c r="N176" s="232"/>
    </row>
    <row r="177" spans="2:20" s="11" customFormat="1">
      <c r="B177" s="15"/>
      <c r="C177" s="23" t="str">
        <f t="shared" ref="C177:E177" si="60">C143</f>
        <v>D24</v>
      </c>
      <c r="D177" s="23" t="str">
        <f t="shared" si="60"/>
        <v>Варна (Varna)</v>
      </c>
      <c r="E177" s="23" t="str">
        <f t="shared" si="60"/>
        <v>sq km</v>
      </c>
      <c r="F177" s="677">
        <f t="shared" si="14"/>
        <v>380.81435448300783</v>
      </c>
      <c r="G177" s="677">
        <f t="shared" si="15"/>
        <v>1140.4954011995403</v>
      </c>
      <c r="H177" s="677">
        <f t="shared" si="16"/>
        <v>1900.8206304699877</v>
      </c>
      <c r="I177" s="677">
        <f t="shared" ref="I177:L177" si="61">I143*70%</f>
        <v>2663.8100315406405</v>
      </c>
      <c r="J177" s="677">
        <f t="shared" si="61"/>
        <v>2664.6091745501026</v>
      </c>
      <c r="K177" s="677">
        <f t="shared" si="61"/>
        <v>2665.4085573024668</v>
      </c>
      <c r="L177" s="677">
        <f t="shared" si="61"/>
        <v>2666.2081798696581</v>
      </c>
      <c r="M177" s="16"/>
      <c r="N177" s="232"/>
    </row>
    <row r="178" spans="2:20" s="11" customFormat="1">
      <c r="B178" s="15"/>
      <c r="C178" s="23" t="str">
        <f t="shared" ref="C178:E178" si="62">C144</f>
        <v>D25</v>
      </c>
      <c r="D178" s="23" t="str">
        <f t="shared" si="62"/>
        <v>Велико Търново (Veliko Tarnovo)</v>
      </c>
      <c r="E178" s="23" t="str">
        <f t="shared" si="62"/>
        <v>sq km</v>
      </c>
      <c r="F178" s="677">
        <f t="shared" si="14"/>
        <v>449.73558752029004</v>
      </c>
      <c r="G178" s="677">
        <f t="shared" si="15"/>
        <v>1351.0657917465769</v>
      </c>
      <c r="H178" s="677">
        <f t="shared" si="16"/>
        <v>2251.6150973084104</v>
      </c>
      <c r="I178" s="677">
        <f t="shared" ref="I178:L178" si="63">I144*70%</f>
        <v>3155.4133973680059</v>
      </c>
      <c r="J178" s="677">
        <f t="shared" si="63"/>
        <v>3156.3600213872155</v>
      </c>
      <c r="K178" s="677">
        <f t="shared" si="63"/>
        <v>3157.3069293936319</v>
      </c>
      <c r="L178" s="677">
        <f t="shared" si="63"/>
        <v>3158.2541214724497</v>
      </c>
      <c r="M178" s="16"/>
      <c r="N178" s="232"/>
    </row>
    <row r="179" spans="2:20" s="11" customFormat="1">
      <c r="B179" s="15"/>
      <c r="C179" s="23" t="str">
        <f t="shared" ref="C179:E179" si="64">C145</f>
        <v>D26</v>
      </c>
      <c r="D179" s="23" t="str">
        <f t="shared" si="64"/>
        <v>Видин (Vidin)</v>
      </c>
      <c r="E179" s="23" t="str">
        <f t="shared" si="64"/>
        <v>sq km</v>
      </c>
      <c r="F179" s="677">
        <f t="shared" si="14"/>
        <v>296.88027271089283</v>
      </c>
      <c r="G179" s="677">
        <f t="shared" si="15"/>
        <v>893.67720633642364</v>
      </c>
      <c r="H179" s="677">
        <f t="shared" si="16"/>
        <v>1487.7691767339188</v>
      </c>
      <c r="I179" s="677">
        <f t="shared" ref="I179:L179" si="65">I145*70%</f>
        <v>2084.9597242749137</v>
      </c>
      <c r="J179" s="677">
        <f t="shared" si="65"/>
        <v>2085.5852121921957</v>
      </c>
      <c r="K179" s="677">
        <f t="shared" si="65"/>
        <v>2086.210887755853</v>
      </c>
      <c r="L179" s="677">
        <f t="shared" si="65"/>
        <v>2086.8367510221801</v>
      </c>
      <c r="M179" s="16"/>
      <c r="N179" s="232"/>
    </row>
    <row r="180" spans="2:20" s="11" customFormat="1">
      <c r="B180" s="15"/>
      <c r="C180" s="23" t="str">
        <f t="shared" ref="C180:E180" si="66">C146</f>
        <v>D27</v>
      </c>
      <c r="D180" s="23" t="str">
        <f t="shared" si="66"/>
        <v>Враца (Vratsa)</v>
      </c>
      <c r="E180" s="23" t="str">
        <f t="shared" si="66"/>
        <v>sq km</v>
      </c>
      <c r="F180" s="677">
        <f t="shared" si="14"/>
        <v>365.81039154030879</v>
      </c>
      <c r="G180" s="677">
        <f t="shared" si="15"/>
        <v>1095.079087960879</v>
      </c>
      <c r="H180" s="677">
        <f t="shared" si="16"/>
        <v>1825.0864695049142</v>
      </c>
      <c r="I180" s="677">
        <f t="shared" ref="I180:L180" si="67">I146*70%</f>
        <v>2557.6761783641864</v>
      </c>
      <c r="J180" s="677">
        <f t="shared" si="67"/>
        <v>2558.4434812176955</v>
      </c>
      <c r="K180" s="677">
        <f t="shared" si="67"/>
        <v>2559.2110142620604</v>
      </c>
      <c r="L180" s="677">
        <f t="shared" si="67"/>
        <v>2559.9787775663394</v>
      </c>
      <c r="M180" s="16"/>
      <c r="N180" s="232"/>
    </row>
    <row r="181" spans="2:20" s="11" customFormat="1">
      <c r="B181" s="15"/>
      <c r="C181" s="23" t="str">
        <f t="shared" ref="C181:E181" si="68">C147</f>
        <v>D28</v>
      </c>
      <c r="D181" s="23" t="str">
        <f t="shared" si="68"/>
        <v>Ямбол (Yambol)</v>
      </c>
      <c r="E181" s="23" t="str">
        <f t="shared" si="68"/>
        <v>sq km</v>
      </c>
      <c r="F181" s="677">
        <f t="shared" si="14"/>
        <v>336.4726361366404</v>
      </c>
      <c r="G181" s="677">
        <f t="shared" si="15"/>
        <v>1007.8860542111486</v>
      </c>
      <c r="H181" s="677">
        <f t="shared" si="16"/>
        <v>1679.805052156001</v>
      </c>
      <c r="I181" s="677">
        <f t="shared" ref="I181:L181" si="69">I147*70%</f>
        <v>2354.0788000914195</v>
      </c>
      <c r="J181" s="677">
        <f t="shared" si="69"/>
        <v>2354.7850237314469</v>
      </c>
      <c r="K181" s="677">
        <f t="shared" si="69"/>
        <v>2355.4914592385658</v>
      </c>
      <c r="L181" s="677">
        <f t="shared" si="69"/>
        <v>2356.1981066763374</v>
      </c>
      <c r="M181" s="16"/>
      <c r="N181" s="232"/>
    </row>
    <row r="182" spans="2:20" s="11" customFormat="1">
      <c r="B182" s="15"/>
      <c r="C182" s="41" t="s">
        <v>2</v>
      </c>
      <c r="D182" s="41" t="s">
        <v>2</v>
      </c>
      <c r="E182" s="146" t="s">
        <v>34</v>
      </c>
      <c r="F182" s="463">
        <f t="shared" ref="F182:L182" si="70">SUM(F154:F181)</f>
        <v>11100.190200000005</v>
      </c>
      <c r="G182" s="463">
        <f t="shared" si="70"/>
        <v>33401.724421876737</v>
      </c>
      <c r="H182" s="463">
        <f t="shared" si="70"/>
        <v>55620.352796428713</v>
      </c>
      <c r="I182" s="463">
        <f t="shared" si="70"/>
        <v>77946.362408915171</v>
      </c>
      <c r="J182" s="463">
        <f t="shared" si="70"/>
        <v>77969.746317637837</v>
      </c>
      <c r="K182" s="463">
        <f t="shared" si="70"/>
        <v>77992.677424439782</v>
      </c>
      <c r="L182" s="463">
        <f t="shared" si="70"/>
        <v>78016.075227667141</v>
      </c>
      <c r="M182" s="16"/>
    </row>
    <row r="183" spans="2:20" s="11" customFormat="1">
      <c r="B183" s="15"/>
      <c r="E183" s="31"/>
      <c r="G183" s="16"/>
      <c r="H183" s="16"/>
      <c r="I183" s="16"/>
      <c r="J183" s="16"/>
      <c r="K183" s="14"/>
      <c r="L183" s="15"/>
      <c r="M183" s="16"/>
    </row>
    <row r="184" spans="2:20" s="11" customFormat="1">
      <c r="B184" s="15"/>
      <c r="E184" s="31"/>
      <c r="G184" s="16"/>
      <c r="H184" s="16"/>
      <c r="I184" s="16"/>
      <c r="J184" s="16"/>
      <c r="K184" s="14"/>
      <c r="L184" s="15"/>
      <c r="M184" s="16"/>
    </row>
    <row r="185" spans="2:20" s="6" customFormat="1">
      <c r="B185" s="12">
        <v>1.04</v>
      </c>
      <c r="C185" s="12" t="s">
        <v>52</v>
      </c>
      <c r="E185" s="12"/>
      <c r="G185" s="7"/>
      <c r="H185" s="7"/>
      <c r="I185" s="8"/>
      <c r="J185" s="8"/>
      <c r="K185" s="14"/>
      <c r="L185" s="9"/>
    </row>
    <row r="186" spans="2:20" s="6" customFormat="1">
      <c r="B186" s="12"/>
      <c r="C186" s="12"/>
      <c r="E186" s="12"/>
      <c r="G186" s="7"/>
      <c r="H186" s="7"/>
      <c r="I186" s="8"/>
      <c r="J186" s="8"/>
      <c r="K186" s="14"/>
      <c r="L186" s="9"/>
    </row>
    <row r="187" spans="2:20" s="6" customFormat="1">
      <c r="B187" s="12"/>
      <c r="C187" s="12"/>
      <c r="D187" s="41"/>
      <c r="E187" s="5"/>
      <c r="F187" s="820" t="s">
        <v>35</v>
      </c>
      <c r="G187" s="821"/>
      <c r="H187" s="821"/>
      <c r="I187" s="821"/>
      <c r="J187" s="821"/>
      <c r="K187" s="821"/>
      <c r="L187" s="822"/>
    </row>
    <row r="188" spans="2:20" s="6" customFormat="1">
      <c r="B188" s="12"/>
      <c r="C188" s="12"/>
      <c r="D188" s="168" t="s">
        <v>575</v>
      </c>
      <c r="E188" s="5" t="s">
        <v>14</v>
      </c>
      <c r="F188" s="165">
        <f t="shared" ref="F188:K188" si="71">F85</f>
        <v>2014</v>
      </c>
      <c r="G188" s="165">
        <f t="shared" si="71"/>
        <v>2015</v>
      </c>
      <c r="H188" s="165">
        <f t="shared" si="71"/>
        <v>2016</v>
      </c>
      <c r="I188" s="165">
        <f t="shared" si="71"/>
        <v>2017</v>
      </c>
      <c r="J188" s="165">
        <f t="shared" si="71"/>
        <v>2018</v>
      </c>
      <c r="K188" s="165">
        <f t="shared" si="71"/>
        <v>2019</v>
      </c>
      <c r="L188" s="165">
        <f t="shared" ref="L188" si="72">L85</f>
        <v>2020</v>
      </c>
    </row>
    <row r="189" spans="2:20" s="6" customFormat="1">
      <c r="B189" s="12"/>
      <c r="C189" s="12"/>
      <c r="D189" s="41"/>
      <c r="E189" s="5"/>
      <c r="F189" s="42" t="s">
        <v>37</v>
      </c>
      <c r="G189" s="42" t="s">
        <v>37</v>
      </c>
      <c r="H189" s="42" t="s">
        <v>39</v>
      </c>
      <c r="I189" s="42" t="s">
        <v>39</v>
      </c>
      <c r="J189" s="42" t="s">
        <v>38</v>
      </c>
      <c r="K189" s="42" t="s">
        <v>38</v>
      </c>
      <c r="L189" s="42" t="s">
        <v>38</v>
      </c>
    </row>
    <row r="190" spans="2:20" s="6" customFormat="1">
      <c r="B190" s="12"/>
      <c r="C190" s="12"/>
      <c r="D190" s="169" t="str">
        <f>'C. Masterfiles'!D165</f>
        <v>Mtel</v>
      </c>
      <c r="E190" s="29" t="s">
        <v>36</v>
      </c>
      <c r="F190" s="580">
        <v>2107670</v>
      </c>
      <c r="G190" s="677">
        <v>2200164.5</v>
      </c>
      <c r="H190" s="677">
        <v>2282324.5174580067</v>
      </c>
      <c r="I190" s="677">
        <v>2452086.9674054198</v>
      </c>
      <c r="J190" s="677">
        <v>2614779.5559130763</v>
      </c>
      <c r="K190" s="677">
        <v>2749743.0461480324</v>
      </c>
      <c r="L190" s="677">
        <v>2855546.1162407482</v>
      </c>
      <c r="N190" s="21"/>
      <c r="O190" s="21"/>
      <c r="P190" s="21"/>
      <c r="Q190" s="21"/>
      <c r="R190" s="21"/>
      <c r="S190" s="21"/>
      <c r="T190" s="21"/>
    </row>
    <row r="191" spans="2:20" s="6" customFormat="1">
      <c r="B191" s="12"/>
      <c r="C191" s="12"/>
      <c r="D191" s="169" t="str">
        <f>'C. Masterfiles'!D166</f>
        <v>Telenor</v>
      </c>
      <c r="E191" s="29" t="s">
        <v>36</v>
      </c>
      <c r="F191" s="677">
        <v>2107670</v>
      </c>
      <c r="G191" s="677">
        <v>2200164.5</v>
      </c>
      <c r="H191" s="677">
        <v>2282324.5174580067</v>
      </c>
      <c r="I191" s="677">
        <v>2452086.9674054198</v>
      </c>
      <c r="J191" s="677">
        <v>2614779.5559130763</v>
      </c>
      <c r="K191" s="677">
        <v>2749743.0461480324</v>
      </c>
      <c r="L191" s="677">
        <v>2855546.1162407482</v>
      </c>
      <c r="N191" s="21"/>
      <c r="O191" s="21"/>
      <c r="P191" s="21"/>
      <c r="Q191" s="21"/>
      <c r="R191" s="21"/>
      <c r="S191" s="21"/>
      <c r="T191" s="21"/>
    </row>
    <row r="192" spans="2:20" s="6" customFormat="1">
      <c r="B192" s="12"/>
      <c r="C192" s="12"/>
      <c r="D192" s="169" t="str">
        <f>'C. Masterfiles'!D167</f>
        <v>BTC</v>
      </c>
      <c r="E192" s="29" t="s">
        <v>36</v>
      </c>
      <c r="F192" s="677">
        <v>2107670</v>
      </c>
      <c r="G192" s="677">
        <v>2200164.5</v>
      </c>
      <c r="H192" s="677">
        <v>2282324.5174580067</v>
      </c>
      <c r="I192" s="677">
        <v>2452086.9674054198</v>
      </c>
      <c r="J192" s="677">
        <v>2614779.5559130763</v>
      </c>
      <c r="K192" s="677">
        <v>2749743.0461480324</v>
      </c>
      <c r="L192" s="677">
        <v>2855546.1162407482</v>
      </c>
      <c r="N192" s="21"/>
      <c r="O192" s="21"/>
      <c r="P192" s="21"/>
      <c r="Q192" s="21"/>
      <c r="R192" s="21"/>
      <c r="S192" s="21"/>
      <c r="T192" s="21"/>
    </row>
    <row r="193" spans="2:29" s="6" customFormat="1">
      <c r="B193" s="12"/>
      <c r="C193" s="12"/>
      <c r="D193" s="410" t="s">
        <v>883</v>
      </c>
      <c r="E193" s="29" t="s">
        <v>36</v>
      </c>
      <c r="F193" s="677">
        <v>2107670</v>
      </c>
      <c r="G193" s="677">
        <v>2200164.5</v>
      </c>
      <c r="H193" s="677">
        <v>2282324.5174580067</v>
      </c>
      <c r="I193" s="677">
        <v>2452086.9674054198</v>
      </c>
      <c r="J193" s="677">
        <v>2614779.5559130763</v>
      </c>
      <c r="K193" s="677">
        <v>2749743.0461480324</v>
      </c>
      <c r="L193" s="677">
        <v>2855546.1162407482</v>
      </c>
      <c r="N193" s="21"/>
      <c r="O193" s="21"/>
      <c r="P193" s="21"/>
      <c r="Q193" s="21"/>
      <c r="R193" s="21"/>
      <c r="S193" s="21"/>
      <c r="T193" s="21"/>
    </row>
    <row r="194" spans="2:29" s="6" customFormat="1">
      <c r="B194" s="12"/>
      <c r="C194" s="12"/>
      <c r="D194" s="170" t="s">
        <v>178</v>
      </c>
      <c r="E194" s="5" t="s">
        <v>36</v>
      </c>
      <c r="F194" s="581">
        <f>SUM(F190:F193)</f>
        <v>8430680</v>
      </c>
      <c r="G194" s="581">
        <f t="shared" ref="G194:L194" si="73">SUM(G190:G193)</f>
        <v>8800658</v>
      </c>
      <c r="H194" s="581">
        <f t="shared" si="73"/>
        <v>9129298.069832027</v>
      </c>
      <c r="I194" s="581">
        <f t="shared" si="73"/>
        <v>9808347.8696216792</v>
      </c>
      <c r="J194" s="581">
        <f t="shared" si="73"/>
        <v>10459118.223652305</v>
      </c>
      <c r="K194" s="581">
        <f t="shared" si="73"/>
        <v>10998972.18459213</v>
      </c>
      <c r="L194" s="581">
        <f t="shared" si="73"/>
        <v>11422184.464962993</v>
      </c>
      <c r="N194" s="21"/>
      <c r="O194" s="21"/>
      <c r="P194" s="21"/>
      <c r="Q194" s="21"/>
      <c r="R194" s="21"/>
      <c r="S194" s="21"/>
      <c r="T194" s="21"/>
    </row>
    <row r="195" spans="2:29" s="6" customFormat="1">
      <c r="B195" s="12"/>
      <c r="C195" s="12"/>
      <c r="E195" s="12"/>
      <c r="N195" s="21"/>
      <c r="O195" s="21"/>
      <c r="P195" s="21"/>
      <c r="Q195" s="21"/>
      <c r="R195" s="21"/>
      <c r="S195" s="21"/>
      <c r="T195" s="21"/>
    </row>
    <row r="196" spans="2:29" s="6" customFormat="1">
      <c r="B196" s="12"/>
      <c r="C196" s="12"/>
      <c r="D196" s="41"/>
      <c r="E196" s="5"/>
      <c r="F196" s="820" t="s">
        <v>35</v>
      </c>
      <c r="G196" s="821"/>
      <c r="H196" s="821"/>
      <c r="I196" s="821"/>
      <c r="J196" s="821"/>
      <c r="K196" s="821"/>
      <c r="L196" s="822"/>
      <c r="N196" s="21"/>
      <c r="O196" s="21"/>
      <c r="P196" s="21"/>
      <c r="Q196" s="21"/>
      <c r="R196" s="21"/>
      <c r="S196" s="21"/>
      <c r="T196" s="21"/>
    </row>
    <row r="197" spans="2:29">
      <c r="D197" s="517" t="s">
        <v>735</v>
      </c>
      <c r="E197" s="5" t="s">
        <v>14</v>
      </c>
      <c r="F197" s="165">
        <f t="shared" ref="F197:K197" si="74">F188</f>
        <v>2014</v>
      </c>
      <c r="G197" s="165">
        <f t="shared" si="74"/>
        <v>2015</v>
      </c>
      <c r="H197" s="165">
        <f t="shared" si="74"/>
        <v>2016</v>
      </c>
      <c r="I197" s="165">
        <f t="shared" si="74"/>
        <v>2017</v>
      </c>
      <c r="J197" s="165">
        <f t="shared" si="74"/>
        <v>2018</v>
      </c>
      <c r="K197" s="165">
        <f t="shared" si="74"/>
        <v>2019</v>
      </c>
      <c r="L197" s="165">
        <f t="shared" ref="L197" si="75">L188</f>
        <v>2020</v>
      </c>
      <c r="M197" s="6"/>
      <c r="U197" s="6"/>
      <c r="V197" s="6"/>
      <c r="W197" s="6"/>
      <c r="X197" s="6"/>
      <c r="Y197" s="6"/>
      <c r="Z197" s="6"/>
      <c r="AA197" s="6"/>
      <c r="AB197" s="6"/>
      <c r="AC197" s="6"/>
    </row>
    <row r="198" spans="2:29">
      <c r="D198" s="41"/>
      <c r="E198" s="5"/>
      <c r="F198" s="42" t="s">
        <v>37</v>
      </c>
      <c r="G198" s="42" t="s">
        <v>37</v>
      </c>
      <c r="H198" s="42" t="s">
        <v>39</v>
      </c>
      <c r="I198" s="42" t="s">
        <v>39</v>
      </c>
      <c r="J198" s="42" t="s">
        <v>38</v>
      </c>
      <c r="K198" s="42" t="s">
        <v>38</v>
      </c>
      <c r="L198" s="42" t="s">
        <v>38</v>
      </c>
      <c r="M198" s="6"/>
      <c r="U198" s="6"/>
      <c r="V198" s="6"/>
      <c r="W198" s="6"/>
      <c r="X198" s="6"/>
      <c r="Y198" s="6"/>
      <c r="Z198" s="6"/>
      <c r="AA198" s="6"/>
      <c r="AB198" s="6"/>
      <c r="AC198" s="6"/>
    </row>
    <row r="199" spans="2:29">
      <c r="D199" s="169" t="str">
        <f>D190</f>
        <v>Mtel</v>
      </c>
      <c r="E199" s="29" t="s">
        <v>36</v>
      </c>
      <c r="F199" s="580">
        <v>792528</v>
      </c>
      <c r="G199" s="677">
        <v>717366.25</v>
      </c>
      <c r="H199" s="677">
        <v>604122.50461331545</v>
      </c>
      <c r="I199" s="677">
        <v>563316.76024116238</v>
      </c>
      <c r="J199" s="677">
        <v>536200.70473546605</v>
      </c>
      <c r="K199" s="677">
        <v>532036.92378234747</v>
      </c>
      <c r="L199" s="677">
        <v>510713.74385804014</v>
      </c>
      <c r="M199" s="6"/>
      <c r="U199" s="6"/>
      <c r="V199" s="6"/>
      <c r="W199" s="6"/>
      <c r="X199" s="6"/>
      <c r="Y199" s="6"/>
      <c r="Z199" s="6"/>
      <c r="AA199" s="6"/>
      <c r="AB199" s="6"/>
      <c r="AC199" s="6"/>
    </row>
    <row r="200" spans="2:29">
      <c r="D200" s="23" t="str">
        <f>D191</f>
        <v>Telenor</v>
      </c>
      <c r="E200" s="29" t="s">
        <v>36</v>
      </c>
      <c r="F200" s="677">
        <v>792528</v>
      </c>
      <c r="G200" s="677">
        <v>717366.25</v>
      </c>
      <c r="H200" s="677">
        <v>604122.50461331545</v>
      </c>
      <c r="I200" s="677">
        <v>563316.76024116238</v>
      </c>
      <c r="J200" s="677">
        <v>536200.70473546605</v>
      </c>
      <c r="K200" s="677">
        <v>532036.92378234747</v>
      </c>
      <c r="L200" s="677">
        <v>510713.74385804014</v>
      </c>
      <c r="M200" s="6"/>
      <c r="U200" s="6"/>
      <c r="V200" s="6"/>
      <c r="W200" s="6"/>
      <c r="X200" s="6"/>
      <c r="Y200" s="6"/>
      <c r="Z200" s="6"/>
      <c r="AA200" s="6"/>
      <c r="AB200" s="6"/>
      <c r="AC200" s="6"/>
    </row>
    <row r="201" spans="2:29">
      <c r="D201" s="23" t="str">
        <f>D192</f>
        <v>BTC</v>
      </c>
      <c r="E201" s="29" t="s">
        <v>36</v>
      </c>
      <c r="F201" s="677">
        <v>792528</v>
      </c>
      <c r="G201" s="677">
        <v>717366.25</v>
      </c>
      <c r="H201" s="677">
        <v>604122.50461331545</v>
      </c>
      <c r="I201" s="677">
        <v>563316.76024116238</v>
      </c>
      <c r="J201" s="677">
        <v>536200.70473546605</v>
      </c>
      <c r="K201" s="677">
        <v>532036.92378234747</v>
      </c>
      <c r="L201" s="677">
        <v>510713.74385804014</v>
      </c>
      <c r="M201" s="6"/>
      <c r="U201" s="6"/>
      <c r="V201" s="6"/>
      <c r="W201" s="6"/>
      <c r="X201" s="6"/>
      <c r="Y201" s="6"/>
      <c r="Z201" s="6"/>
      <c r="AA201" s="6"/>
      <c r="AB201" s="6"/>
      <c r="AC201" s="6"/>
    </row>
    <row r="202" spans="2:29">
      <c r="D202" s="410" t="s">
        <v>883</v>
      </c>
      <c r="E202" s="29" t="s">
        <v>36</v>
      </c>
      <c r="F202" s="677">
        <v>792528</v>
      </c>
      <c r="G202" s="677">
        <v>717366.25</v>
      </c>
      <c r="H202" s="677">
        <v>604122.50461331545</v>
      </c>
      <c r="I202" s="677">
        <v>563316.76024116238</v>
      </c>
      <c r="J202" s="677">
        <v>536200.70473546605</v>
      </c>
      <c r="K202" s="677">
        <v>532036.92378234747</v>
      </c>
      <c r="L202" s="677">
        <v>510713.74385804014</v>
      </c>
      <c r="M202" s="6"/>
      <c r="U202" s="6"/>
      <c r="V202" s="6"/>
      <c r="W202" s="6"/>
      <c r="X202" s="6"/>
      <c r="Y202" s="6"/>
      <c r="Z202" s="6"/>
      <c r="AA202" s="6"/>
      <c r="AB202" s="6"/>
      <c r="AC202" s="6"/>
    </row>
    <row r="203" spans="2:29">
      <c r="D203" s="170" t="s">
        <v>178</v>
      </c>
      <c r="E203" s="5" t="s">
        <v>36</v>
      </c>
      <c r="F203" s="581">
        <f>SUM(F199:F202)</f>
        <v>3170112</v>
      </c>
      <c r="G203" s="581">
        <f t="shared" ref="G203:L203" si="76">SUM(G199:G202)</f>
        <v>2869465</v>
      </c>
      <c r="H203" s="581">
        <f t="shared" si="76"/>
        <v>2416490.0184532618</v>
      </c>
      <c r="I203" s="581">
        <f t="shared" si="76"/>
        <v>2253267.0409646495</v>
      </c>
      <c r="J203" s="581">
        <f t="shared" si="76"/>
        <v>2144802.8189418642</v>
      </c>
      <c r="K203" s="581">
        <f t="shared" si="76"/>
        <v>2128147.6951293899</v>
      </c>
      <c r="L203" s="581">
        <f t="shared" si="76"/>
        <v>2042854.9754321605</v>
      </c>
      <c r="M203" s="6"/>
      <c r="U203" s="6"/>
      <c r="V203" s="6"/>
      <c r="W203" s="6"/>
      <c r="X203" s="6"/>
      <c r="Y203" s="6"/>
      <c r="Z203" s="6"/>
      <c r="AA203" s="6"/>
      <c r="AB203" s="6"/>
      <c r="AC203" s="6"/>
    </row>
    <row r="204" spans="2:29">
      <c r="M204" s="6"/>
      <c r="AA204" s="6"/>
      <c r="AB204" s="6"/>
      <c r="AC204" s="6"/>
    </row>
    <row r="205" spans="2:29">
      <c r="D205" s="41"/>
      <c r="E205" s="5"/>
      <c r="F205" s="820" t="s">
        <v>35</v>
      </c>
      <c r="G205" s="821"/>
      <c r="H205" s="821"/>
      <c r="I205" s="821"/>
      <c r="J205" s="821"/>
      <c r="K205" s="821"/>
      <c r="L205" s="822"/>
    </row>
    <row r="206" spans="2:29">
      <c r="D206" s="41" t="s">
        <v>576</v>
      </c>
      <c r="E206" s="5" t="s">
        <v>14</v>
      </c>
      <c r="F206" s="165">
        <f t="shared" ref="F206:K206" si="77">F197</f>
        <v>2014</v>
      </c>
      <c r="G206" s="165">
        <f t="shared" si="77"/>
        <v>2015</v>
      </c>
      <c r="H206" s="165">
        <f t="shared" si="77"/>
        <v>2016</v>
      </c>
      <c r="I206" s="165">
        <f t="shared" si="77"/>
        <v>2017</v>
      </c>
      <c r="J206" s="165">
        <f t="shared" si="77"/>
        <v>2018</v>
      </c>
      <c r="K206" s="165">
        <f t="shared" si="77"/>
        <v>2019</v>
      </c>
      <c r="L206" s="165">
        <f t="shared" ref="L206" si="78">L197</f>
        <v>2020</v>
      </c>
    </row>
    <row r="207" spans="2:29">
      <c r="D207" s="55"/>
      <c r="E207" s="5"/>
      <c r="F207" s="42" t="s">
        <v>37</v>
      </c>
      <c r="G207" s="42" t="s">
        <v>37</v>
      </c>
      <c r="H207" s="42" t="s">
        <v>39</v>
      </c>
      <c r="I207" s="42" t="s">
        <v>39</v>
      </c>
      <c r="J207" s="42" t="s">
        <v>38</v>
      </c>
      <c r="K207" s="42" t="s">
        <v>38</v>
      </c>
      <c r="L207" s="42" t="s">
        <v>38</v>
      </c>
    </row>
    <row r="208" spans="2:29">
      <c r="D208" s="23" t="str">
        <f>D199</f>
        <v>Mtel</v>
      </c>
      <c r="E208" s="29" t="s">
        <v>36</v>
      </c>
      <c r="F208" s="499">
        <f t="shared" ref="F208:K208" si="79">F190+F199</f>
        <v>2900198</v>
      </c>
      <c r="G208" s="499">
        <f t="shared" si="79"/>
        <v>2917530.75</v>
      </c>
      <c r="H208" s="499">
        <f t="shared" si="79"/>
        <v>2886447.0220713224</v>
      </c>
      <c r="I208" s="499">
        <f t="shared" si="79"/>
        <v>3015403.7276465823</v>
      </c>
      <c r="J208" s="499">
        <f t="shared" si="79"/>
        <v>3150980.2606485421</v>
      </c>
      <c r="K208" s="499">
        <f t="shared" si="79"/>
        <v>3281779.9699303797</v>
      </c>
      <c r="L208" s="499">
        <f t="shared" ref="L208" si="80">L190+L199</f>
        <v>3366259.8600987885</v>
      </c>
    </row>
    <row r="209" spans="2:14">
      <c r="D209" s="23" t="str">
        <f>D200</f>
        <v>Telenor</v>
      </c>
      <c r="E209" s="29" t="s">
        <v>36</v>
      </c>
      <c r="F209" s="499">
        <f t="shared" ref="F209:K209" si="81">F191+F200</f>
        <v>2900198</v>
      </c>
      <c r="G209" s="499">
        <f t="shared" si="81"/>
        <v>2917530.75</v>
      </c>
      <c r="H209" s="499">
        <f t="shared" si="81"/>
        <v>2886447.0220713224</v>
      </c>
      <c r="I209" s="499">
        <f t="shared" si="81"/>
        <v>3015403.7276465823</v>
      </c>
      <c r="J209" s="499">
        <f t="shared" si="81"/>
        <v>3150980.2606485421</v>
      </c>
      <c r="K209" s="499">
        <f t="shared" si="81"/>
        <v>3281779.9699303797</v>
      </c>
      <c r="L209" s="499">
        <f t="shared" ref="L209" si="82">L191+L200</f>
        <v>3366259.8600987885</v>
      </c>
    </row>
    <row r="210" spans="2:14">
      <c r="D210" s="23" t="str">
        <f>D201</f>
        <v>BTC</v>
      </c>
      <c r="E210" s="29" t="s">
        <v>36</v>
      </c>
      <c r="F210" s="499">
        <f t="shared" ref="F210:K210" si="83">F192+F201</f>
        <v>2900198</v>
      </c>
      <c r="G210" s="499">
        <f t="shared" si="83"/>
        <v>2917530.75</v>
      </c>
      <c r="H210" s="499">
        <f t="shared" si="83"/>
        <v>2886447.0220713224</v>
      </c>
      <c r="I210" s="499">
        <f t="shared" si="83"/>
        <v>3015403.7276465823</v>
      </c>
      <c r="J210" s="499">
        <f t="shared" si="83"/>
        <v>3150980.2606485421</v>
      </c>
      <c r="K210" s="499">
        <f t="shared" si="83"/>
        <v>3281779.9699303797</v>
      </c>
      <c r="L210" s="499">
        <f t="shared" ref="L210:L211" si="84">L192+L201</f>
        <v>3366259.8600987885</v>
      </c>
    </row>
    <row r="211" spans="2:14">
      <c r="D211" s="410" t="s">
        <v>883</v>
      </c>
      <c r="E211" s="29" t="s">
        <v>36</v>
      </c>
      <c r="F211" s="499">
        <f t="shared" ref="F211:K211" si="85">F193+F202</f>
        <v>2900198</v>
      </c>
      <c r="G211" s="499">
        <f t="shared" si="85"/>
        <v>2917530.75</v>
      </c>
      <c r="H211" s="499">
        <f t="shared" si="85"/>
        <v>2886447.0220713224</v>
      </c>
      <c r="I211" s="499">
        <f t="shared" si="85"/>
        <v>3015403.7276465823</v>
      </c>
      <c r="J211" s="499">
        <f t="shared" si="85"/>
        <v>3150980.2606485421</v>
      </c>
      <c r="K211" s="499">
        <f t="shared" si="85"/>
        <v>3281779.9699303797</v>
      </c>
      <c r="L211" s="499">
        <f t="shared" si="84"/>
        <v>3366259.8600987885</v>
      </c>
    </row>
    <row r="212" spans="2:14">
      <c r="D212" s="170" t="s">
        <v>178</v>
      </c>
      <c r="E212" s="5" t="s">
        <v>36</v>
      </c>
      <c r="F212" s="581">
        <f>SUM(F208:F211)</f>
        <v>11600792</v>
      </c>
      <c r="G212" s="581">
        <f t="shared" ref="G212:L212" si="86">SUM(G208:G211)</f>
        <v>11670123</v>
      </c>
      <c r="H212" s="581">
        <f t="shared" si="86"/>
        <v>11545788.08828529</v>
      </c>
      <c r="I212" s="581">
        <f t="shared" si="86"/>
        <v>12061614.910586329</v>
      </c>
      <c r="J212" s="581">
        <f t="shared" si="86"/>
        <v>12603921.042594168</v>
      </c>
      <c r="K212" s="581">
        <f t="shared" si="86"/>
        <v>13127119.879721519</v>
      </c>
      <c r="L212" s="581">
        <f t="shared" si="86"/>
        <v>13465039.440395154</v>
      </c>
    </row>
    <row r="214" spans="2:14" ht="15">
      <c r="G214" s="601"/>
    </row>
    <row r="215" spans="2:14">
      <c r="B215" s="12">
        <v>1.05</v>
      </c>
      <c r="C215" s="12" t="s">
        <v>268</v>
      </c>
      <c r="D215" s="54"/>
      <c r="E215" s="12"/>
      <c r="F215" s="140"/>
      <c r="G215" s="602"/>
      <c r="H215" s="141"/>
      <c r="I215" s="141"/>
      <c r="J215" s="141"/>
      <c r="K215" s="142"/>
    </row>
    <row r="216" spans="2:14">
      <c r="B216" s="143"/>
      <c r="C216" s="144"/>
      <c r="D216" s="96"/>
      <c r="E216" s="96"/>
      <c r="F216" s="603"/>
      <c r="K216" s="144"/>
      <c r="L216" s="96"/>
      <c r="M216" s="96"/>
    </row>
    <row r="217" spans="2:14">
      <c r="B217" s="143"/>
      <c r="C217" s="145" t="s">
        <v>261</v>
      </c>
      <c r="D217" s="96"/>
      <c r="E217" s="96"/>
      <c r="K217" s="144"/>
      <c r="L217" s="96"/>
      <c r="M217" s="96"/>
      <c r="N217" s="96"/>
    </row>
    <row r="218" spans="2:14">
      <c r="B218" s="143"/>
      <c r="C218" s="144"/>
      <c r="D218" s="41"/>
      <c r="E218" s="146"/>
      <c r="F218" s="42">
        <f t="shared" ref="F218:K218" si="87">F85</f>
        <v>2014</v>
      </c>
      <c r="G218" s="42">
        <f t="shared" si="87"/>
        <v>2015</v>
      </c>
      <c r="H218" s="42">
        <f t="shared" si="87"/>
        <v>2016</v>
      </c>
      <c r="I218" s="42">
        <f t="shared" si="87"/>
        <v>2017</v>
      </c>
      <c r="J218" s="42">
        <f t="shared" si="87"/>
        <v>2018</v>
      </c>
      <c r="K218" s="42">
        <f t="shared" si="87"/>
        <v>2019</v>
      </c>
      <c r="L218" s="42">
        <f t="shared" ref="L218" si="88">L85</f>
        <v>2020</v>
      </c>
      <c r="M218" s="96"/>
      <c r="N218" s="96"/>
    </row>
    <row r="219" spans="2:14">
      <c r="B219" s="143"/>
      <c r="C219" s="144"/>
      <c r="D219" s="157" t="str">
        <f>D208</f>
        <v>Mtel</v>
      </c>
      <c r="E219" s="147"/>
      <c r="F219" s="148">
        <f t="shared" ref="F219:K219" si="89">(F190+F199)/(F194+F203)</f>
        <v>0.25</v>
      </c>
      <c r="G219" s="148">
        <f t="shared" si="89"/>
        <v>0.25</v>
      </c>
      <c r="H219" s="148">
        <f t="shared" si="89"/>
        <v>0.25</v>
      </c>
      <c r="I219" s="148">
        <f t="shared" si="89"/>
        <v>0.25</v>
      </c>
      <c r="J219" s="148">
        <f t="shared" si="89"/>
        <v>0.25</v>
      </c>
      <c r="K219" s="148">
        <f t="shared" si="89"/>
        <v>0.25</v>
      </c>
      <c r="L219" s="148">
        <f t="shared" ref="L219" si="90">(L190+L199)/(L194+L203)</f>
        <v>0.25</v>
      </c>
      <c r="M219" s="96"/>
      <c r="N219" s="96"/>
    </row>
    <row r="220" spans="2:14">
      <c r="B220" s="143"/>
      <c r="C220" s="144"/>
      <c r="D220" s="157" t="str">
        <f>D209</f>
        <v>Telenor</v>
      </c>
      <c r="E220" s="147"/>
      <c r="F220" s="148">
        <f t="shared" ref="F220:K220" si="91">(F191+F200)/(F194+F203)</f>
        <v>0.25</v>
      </c>
      <c r="G220" s="148">
        <f t="shared" si="91"/>
        <v>0.25</v>
      </c>
      <c r="H220" s="148">
        <f t="shared" si="91"/>
        <v>0.25</v>
      </c>
      <c r="I220" s="148">
        <f t="shared" si="91"/>
        <v>0.25</v>
      </c>
      <c r="J220" s="148">
        <f t="shared" si="91"/>
        <v>0.25</v>
      </c>
      <c r="K220" s="148">
        <f t="shared" si="91"/>
        <v>0.25</v>
      </c>
      <c r="L220" s="148">
        <f t="shared" ref="L220" si="92">(L191+L200)/(L194+L203)</f>
        <v>0.25</v>
      </c>
      <c r="M220" s="96"/>
      <c r="N220" s="96"/>
    </row>
    <row r="221" spans="2:14">
      <c r="B221" s="143"/>
      <c r="C221" s="144"/>
      <c r="D221" s="157" t="str">
        <f>D210</f>
        <v>BTC</v>
      </c>
      <c r="E221" s="147"/>
      <c r="F221" s="148">
        <f t="shared" ref="F221:K221" si="93">(F192+F201)/(F194+F203)</f>
        <v>0.25</v>
      </c>
      <c r="G221" s="148">
        <f t="shared" si="93"/>
        <v>0.25</v>
      </c>
      <c r="H221" s="148">
        <f t="shared" si="93"/>
        <v>0.25</v>
      </c>
      <c r="I221" s="148">
        <f t="shared" si="93"/>
        <v>0.25</v>
      </c>
      <c r="J221" s="148">
        <f t="shared" si="93"/>
        <v>0.25</v>
      </c>
      <c r="K221" s="148">
        <f t="shared" si="93"/>
        <v>0.25</v>
      </c>
      <c r="L221" s="148">
        <f t="shared" ref="L221" si="94">(L192+L201)/(L194+L203)</f>
        <v>0.25</v>
      </c>
      <c r="M221" s="96"/>
      <c r="N221" s="96"/>
    </row>
    <row r="222" spans="2:14">
      <c r="B222" s="143"/>
      <c r="C222" s="272"/>
      <c r="D222" s="410" t="s">
        <v>883</v>
      </c>
      <c r="E222" s="147"/>
      <c r="F222" s="148">
        <f>(F193+F202)/(F194+F203)</f>
        <v>0.25</v>
      </c>
      <c r="G222" s="148">
        <f t="shared" ref="G222:L222" si="95">(G193+G202)/(G194+G203)</f>
        <v>0.25</v>
      </c>
      <c r="H222" s="148">
        <f t="shared" si="95"/>
        <v>0.25</v>
      </c>
      <c r="I222" s="148">
        <f t="shared" si="95"/>
        <v>0.25</v>
      </c>
      <c r="J222" s="148">
        <f t="shared" si="95"/>
        <v>0.25</v>
      </c>
      <c r="K222" s="148">
        <f t="shared" si="95"/>
        <v>0.25</v>
      </c>
      <c r="L222" s="148">
        <f t="shared" si="95"/>
        <v>0.25</v>
      </c>
      <c r="M222" s="504"/>
      <c r="N222" s="504"/>
    </row>
    <row r="223" spans="2:14">
      <c r="B223" s="143"/>
      <c r="C223" s="144"/>
      <c r="D223" s="149" t="s">
        <v>262</v>
      </c>
      <c r="E223" s="149"/>
      <c r="F223" s="150">
        <f>SUM(F219:F222)</f>
        <v>1</v>
      </c>
      <c r="G223" s="150">
        <f t="shared" ref="G223:L223" si="96">SUM(G219:G222)</f>
        <v>1</v>
      </c>
      <c r="H223" s="150">
        <f t="shared" si="96"/>
        <v>1</v>
      </c>
      <c r="I223" s="150">
        <f t="shared" si="96"/>
        <v>1</v>
      </c>
      <c r="J223" s="150">
        <f t="shared" si="96"/>
        <v>1</v>
      </c>
      <c r="K223" s="150">
        <f t="shared" si="96"/>
        <v>1</v>
      </c>
      <c r="L223" s="150">
        <f t="shared" si="96"/>
        <v>1</v>
      </c>
      <c r="M223" s="96"/>
      <c r="N223" s="96"/>
    </row>
    <row r="224" spans="2:14">
      <c r="B224" s="143"/>
      <c r="C224" s="144"/>
      <c r="D224" s="96"/>
      <c r="E224" s="96"/>
      <c r="L224" s="96"/>
      <c r="M224" s="96"/>
      <c r="N224" s="96"/>
    </row>
    <row r="225" spans="2:14">
      <c r="B225" s="143"/>
      <c r="C225" s="145" t="s">
        <v>263</v>
      </c>
      <c r="D225" s="96"/>
      <c r="E225" s="96"/>
      <c r="L225" s="96"/>
      <c r="M225" s="96"/>
      <c r="N225" s="96"/>
    </row>
    <row r="226" spans="2:14">
      <c r="B226" s="143"/>
      <c r="C226" s="144"/>
      <c r="D226" s="41"/>
      <c r="E226" s="146" t="s">
        <v>14</v>
      </c>
      <c r="F226" s="42">
        <f t="shared" ref="F226:K226" si="97">F218</f>
        <v>2014</v>
      </c>
      <c r="G226" s="42">
        <f t="shared" si="97"/>
        <v>2015</v>
      </c>
      <c r="H226" s="42">
        <f t="shared" si="97"/>
        <v>2016</v>
      </c>
      <c r="I226" s="42">
        <f t="shared" si="97"/>
        <v>2017</v>
      </c>
      <c r="J226" s="42">
        <f t="shared" si="97"/>
        <v>2018</v>
      </c>
      <c r="K226" s="42">
        <f t="shared" si="97"/>
        <v>2019</v>
      </c>
      <c r="L226" s="42">
        <f t="shared" ref="L226" si="98">L218</f>
        <v>2020</v>
      </c>
      <c r="M226" s="96"/>
      <c r="N226" s="96"/>
    </row>
    <row r="227" spans="2:14">
      <c r="C227" s="31"/>
      <c r="D227" s="151" t="s">
        <v>264</v>
      </c>
      <c r="E227" s="152" t="s">
        <v>10</v>
      </c>
      <c r="F227" s="153">
        <f>IF('B. Dashboard'!$D$53=1,F219,IF('B. Dashboard'!$D$53=2,F220,IF('B. Dashboard'!$D$53=3,F221,(IF('B. Dashboard'!$D$53=4,'B. Dashboard'!I13)))))*IF('D. Graphs'!$B$88=1,(1+'D. Graphs'!$C$84),1)</f>
        <v>0.25</v>
      </c>
      <c r="G227" s="153">
        <f>IF('B. Dashboard'!$D$53=1,G219,IF('B. Dashboard'!$D$53=2,G220,IF('B. Dashboard'!$D$53=3,G221,(IF('B. Dashboard'!$D$53=4,'B. Dashboard'!I14)))))*IF('D. Graphs'!$B$88=1,(1+'D. Graphs'!$C$84),1)</f>
        <v>0.25</v>
      </c>
      <c r="H227" s="153">
        <f>IF('B. Dashboard'!$D$53=1,H219,IF('B. Dashboard'!$D$53=2,H220,IF('B. Dashboard'!$D$53=3,H221,(IF('B. Dashboard'!$D$53=4,'B. Dashboard'!I15)))))*IF('D. Graphs'!$B$88=1,(1+'D. Graphs'!$C$84),1)</f>
        <v>0.25</v>
      </c>
      <c r="I227" s="153">
        <f>IF('B. Dashboard'!$D$53=1,I219,IF('B. Dashboard'!$D$53=2,I220,IF('B. Dashboard'!$D$53=3,I221,(IF('B. Dashboard'!$D$53=4,'B. Dashboard'!I16)))))*IF('D. Graphs'!$B$88=1,(1+'D. Graphs'!$C$84),1)</f>
        <v>0.25</v>
      </c>
      <c r="J227" s="153">
        <f>IF('B. Dashboard'!$D$53=1,J219,IF('B. Dashboard'!$D$53=2,J220,IF('B. Dashboard'!$D$53=3,J221,(IF('B. Dashboard'!$D$53=4,'B. Dashboard'!I17)))))*IF('D. Graphs'!$B$88=1,(1+'D. Graphs'!$C$84),1)</f>
        <v>0.25</v>
      </c>
      <c r="K227" s="153">
        <f>IF('B. Dashboard'!$D$53=1,K219,IF('B. Dashboard'!$D$53=2,K220,IF('B. Dashboard'!$D$53=3,K221,(IF('B. Dashboard'!$D$53=4,'B. Dashboard'!I18)))))*IF('D. Graphs'!$B$88=1,(1+'D. Graphs'!$C$84),1)*IF('D. Graphs'!$B$88=1,(1+'D. Graphs'!$C$84),1)</f>
        <v>0.25</v>
      </c>
      <c r="L227" s="153">
        <f>IF('B. Dashboard'!$D$53=1,L219,IF('B. Dashboard'!$D$53=2,L220,IF('B. Dashboard'!$D$53=3,L221,(IF('B. Dashboard'!$D$53=4,'B. Dashboard'!I19)))))*IF('D. Graphs'!$B$88=1,(1+'D. Graphs'!$C$84),1)</f>
        <v>0.25</v>
      </c>
      <c r="M227" s="31"/>
      <c r="N227" s="31"/>
    </row>
    <row r="228" spans="2:14" s="11" customFormat="1">
      <c r="B228" s="28"/>
      <c r="C228" s="31"/>
      <c r="D228" s="154" t="s">
        <v>265</v>
      </c>
      <c r="E228" s="147" t="s">
        <v>266</v>
      </c>
      <c r="F228" s="155">
        <f t="shared" ref="F228:K228" si="99">F227*F212</f>
        <v>2900198</v>
      </c>
      <c r="G228" s="155">
        <f t="shared" si="99"/>
        <v>2917530.75</v>
      </c>
      <c r="H228" s="155">
        <f t="shared" si="99"/>
        <v>2886447.0220713224</v>
      </c>
      <c r="I228" s="155">
        <f t="shared" si="99"/>
        <v>3015403.7276465823</v>
      </c>
      <c r="J228" s="155">
        <f t="shared" si="99"/>
        <v>3150980.2606485421</v>
      </c>
      <c r="K228" s="155">
        <f t="shared" si="99"/>
        <v>3281779.9699303797</v>
      </c>
      <c r="L228" s="155">
        <f t="shared" ref="L228" si="100">L227*L212</f>
        <v>3366259.8600987885</v>
      </c>
      <c r="M228" s="31"/>
      <c r="N228" s="31"/>
    </row>
    <row r="229" spans="2:14" s="11" customFormat="1">
      <c r="B229" s="143"/>
      <c r="C229" s="144"/>
      <c r="D229" s="149" t="s">
        <v>267</v>
      </c>
      <c r="E229" s="166" t="s">
        <v>10</v>
      </c>
      <c r="F229" s="156"/>
      <c r="G229" s="156">
        <f t="shared" ref="G229:L229" si="101">G228/F228-1</f>
        <v>5.9764023008084255E-3</v>
      </c>
      <c r="H229" s="156">
        <f t="shared" si="101"/>
        <v>-1.0654121787294857E-2</v>
      </c>
      <c r="I229" s="156">
        <f t="shared" si="101"/>
        <v>4.4676623055676323E-2</v>
      </c>
      <c r="J229" s="156">
        <f t="shared" si="101"/>
        <v>4.4961320356187384E-2</v>
      </c>
      <c r="K229" s="156">
        <f t="shared" si="101"/>
        <v>4.1510799326593073E-2</v>
      </c>
      <c r="L229" s="156">
        <f t="shared" si="101"/>
        <v>2.5742094516531866E-2</v>
      </c>
      <c r="M229" s="96"/>
      <c r="N229" s="96"/>
    </row>
    <row r="230" spans="2:14" s="11" customFormat="1">
      <c r="B230" s="28"/>
      <c r="C230" s="21"/>
      <c r="D230" s="21"/>
      <c r="E230" s="21"/>
      <c r="F230" s="21"/>
      <c r="G230" s="21"/>
      <c r="H230" s="21"/>
      <c r="I230" s="21"/>
      <c r="J230" s="21"/>
      <c r="K230" s="31"/>
      <c r="L230" s="21"/>
      <c r="M230" s="21"/>
    </row>
    <row r="231" spans="2:14">
      <c r="K231" s="31"/>
    </row>
    <row r="232" spans="2:14">
      <c r="B232" s="12">
        <v>1.06</v>
      </c>
      <c r="C232" s="12" t="s">
        <v>278</v>
      </c>
      <c r="D232" s="131"/>
      <c r="E232" s="131"/>
      <c r="F232" s="131"/>
      <c r="G232" s="131"/>
      <c r="H232" s="131"/>
      <c r="I232" s="7"/>
    </row>
    <row r="233" spans="2:14">
      <c r="B233" s="12"/>
      <c r="C233" s="12"/>
      <c r="D233" s="131"/>
      <c r="E233" s="131"/>
      <c r="F233" s="131"/>
      <c r="G233" s="131"/>
      <c r="H233" s="131"/>
      <c r="I233" s="7"/>
    </row>
    <row r="234" spans="2:14">
      <c r="B234" s="143"/>
      <c r="C234" s="144"/>
      <c r="D234" s="96"/>
      <c r="E234" s="96"/>
      <c r="F234" s="96"/>
      <c r="G234" s="96"/>
      <c r="H234" s="96"/>
      <c r="I234" s="96"/>
    </row>
    <row r="235" spans="2:14" ht="15.75">
      <c r="B235" s="139"/>
      <c r="C235" s="19" t="str">
        <f>D219</f>
        <v>Mtel</v>
      </c>
      <c r="D235" s="131"/>
      <c r="E235" s="131"/>
      <c r="F235" s="131"/>
      <c r="G235" s="131"/>
      <c r="H235" s="131"/>
      <c r="I235" s="7"/>
    </row>
    <row r="236" spans="2:14">
      <c r="B236" s="143"/>
      <c r="D236" s="96"/>
      <c r="E236" s="96"/>
      <c r="F236" s="96"/>
      <c r="G236" s="96"/>
      <c r="H236" s="96"/>
      <c r="I236" s="96"/>
    </row>
    <row r="237" spans="2:14" ht="15.75">
      <c r="B237" s="139"/>
      <c r="C237" s="40" t="s">
        <v>578</v>
      </c>
      <c r="D237" s="41" t="s">
        <v>714</v>
      </c>
      <c r="E237" s="42">
        <f t="shared" ref="E237:J237" si="102">F226</f>
        <v>2014</v>
      </c>
      <c r="F237" s="42">
        <f t="shared" si="102"/>
        <v>2015</v>
      </c>
      <c r="G237" s="42">
        <f t="shared" si="102"/>
        <v>2016</v>
      </c>
      <c r="H237" s="42">
        <f t="shared" si="102"/>
        <v>2017</v>
      </c>
      <c r="I237" s="42">
        <f t="shared" si="102"/>
        <v>2018</v>
      </c>
      <c r="J237" s="42">
        <f t="shared" si="102"/>
        <v>2019</v>
      </c>
      <c r="K237" s="42">
        <f t="shared" ref="K237" si="103">L226</f>
        <v>2020</v>
      </c>
    </row>
    <row r="238" spans="2:14" ht="26.25">
      <c r="B238" s="139"/>
      <c r="C238" s="42"/>
      <c r="D238" s="42"/>
      <c r="E238" s="43" t="s">
        <v>588</v>
      </c>
      <c r="F238" s="43" t="s">
        <v>589</v>
      </c>
      <c r="G238" s="43" t="s">
        <v>589</v>
      </c>
      <c r="H238" s="43" t="s">
        <v>589</v>
      </c>
      <c r="I238" s="43" t="s">
        <v>589</v>
      </c>
      <c r="J238" s="43" t="s">
        <v>589</v>
      </c>
      <c r="K238" s="43" t="s">
        <v>589</v>
      </c>
    </row>
    <row r="239" spans="2:14">
      <c r="C239" s="157" t="str">
        <f t="shared" ref="C239:D266" si="104">C120</f>
        <v>D01</v>
      </c>
      <c r="D239" s="157" t="str">
        <f t="shared" si="104"/>
        <v>Благоевград (Blagoevgrad)</v>
      </c>
      <c r="E239" s="582">
        <f>70%/27</f>
        <v>2.5925925925925925E-2</v>
      </c>
      <c r="F239" s="582">
        <f t="shared" ref="F239:K254" si="105">70%/27</f>
        <v>2.5925925925925925E-2</v>
      </c>
      <c r="G239" s="582">
        <f t="shared" si="105"/>
        <v>2.5925925925925925E-2</v>
      </c>
      <c r="H239" s="582">
        <f t="shared" si="105"/>
        <v>2.5925925925925925E-2</v>
      </c>
      <c r="I239" s="582">
        <f t="shared" si="105"/>
        <v>2.5925925925925925E-2</v>
      </c>
      <c r="J239" s="582">
        <f t="shared" si="105"/>
        <v>2.5925925925925925E-2</v>
      </c>
      <c r="K239" s="582">
        <f t="shared" si="105"/>
        <v>2.5925925925925925E-2</v>
      </c>
    </row>
    <row r="240" spans="2:14">
      <c r="C240" s="157" t="str">
        <f t="shared" si="104"/>
        <v>D02</v>
      </c>
      <c r="D240" s="157" t="str">
        <f t="shared" si="104"/>
        <v>Бургас (Burgas)</v>
      </c>
      <c r="E240" s="582">
        <f t="shared" ref="E240:K255" si="106">70%/27</f>
        <v>2.5925925925925925E-2</v>
      </c>
      <c r="F240" s="582">
        <f t="shared" si="105"/>
        <v>2.5925925925925925E-2</v>
      </c>
      <c r="G240" s="582">
        <f t="shared" si="105"/>
        <v>2.5925925925925925E-2</v>
      </c>
      <c r="H240" s="582">
        <f t="shared" si="105"/>
        <v>2.5925925925925925E-2</v>
      </c>
      <c r="I240" s="582">
        <f t="shared" si="105"/>
        <v>2.5925925925925925E-2</v>
      </c>
      <c r="J240" s="582">
        <f t="shared" si="105"/>
        <v>2.5925925925925925E-2</v>
      </c>
      <c r="K240" s="582">
        <f t="shared" si="105"/>
        <v>2.5925925925925925E-2</v>
      </c>
    </row>
    <row r="241" spans="3:11">
      <c r="C241" s="157" t="str">
        <f t="shared" si="104"/>
        <v>D03</v>
      </c>
      <c r="D241" s="157" t="str">
        <f t="shared" si="104"/>
        <v>Добрич (Dobrich)</v>
      </c>
      <c r="E241" s="582">
        <f t="shared" si="106"/>
        <v>2.5925925925925925E-2</v>
      </c>
      <c r="F241" s="582">
        <f t="shared" si="105"/>
        <v>2.5925925925925925E-2</v>
      </c>
      <c r="G241" s="582">
        <f t="shared" si="105"/>
        <v>2.5925925925925925E-2</v>
      </c>
      <c r="H241" s="582">
        <f t="shared" si="105"/>
        <v>2.5925925925925925E-2</v>
      </c>
      <c r="I241" s="582">
        <f t="shared" si="105"/>
        <v>2.5925925925925925E-2</v>
      </c>
      <c r="J241" s="582">
        <f t="shared" si="105"/>
        <v>2.5925925925925925E-2</v>
      </c>
      <c r="K241" s="582">
        <f t="shared" si="105"/>
        <v>2.5925925925925925E-2</v>
      </c>
    </row>
    <row r="242" spans="3:11">
      <c r="C242" s="157" t="str">
        <f t="shared" si="104"/>
        <v>D04</v>
      </c>
      <c r="D242" s="157" t="str">
        <f t="shared" si="104"/>
        <v>Габрово (Gabrovo)</v>
      </c>
      <c r="E242" s="582">
        <f t="shared" si="106"/>
        <v>2.5925925925925925E-2</v>
      </c>
      <c r="F242" s="582">
        <f t="shared" si="105"/>
        <v>2.5925925925925925E-2</v>
      </c>
      <c r="G242" s="582">
        <f t="shared" si="105"/>
        <v>2.5925925925925925E-2</v>
      </c>
      <c r="H242" s="582">
        <f t="shared" si="105"/>
        <v>2.5925925925925925E-2</v>
      </c>
      <c r="I242" s="582">
        <f t="shared" si="105"/>
        <v>2.5925925925925925E-2</v>
      </c>
      <c r="J242" s="582">
        <f t="shared" si="105"/>
        <v>2.5925925925925925E-2</v>
      </c>
      <c r="K242" s="582">
        <f t="shared" si="105"/>
        <v>2.5925925925925925E-2</v>
      </c>
    </row>
    <row r="243" spans="3:11">
      <c r="C243" s="157" t="str">
        <f t="shared" si="104"/>
        <v>D05</v>
      </c>
      <c r="D243" s="157" t="str">
        <f t="shared" si="104"/>
        <v>Хасково (Haskovo)</v>
      </c>
      <c r="E243" s="582">
        <f t="shared" si="106"/>
        <v>2.5925925925925925E-2</v>
      </c>
      <c r="F243" s="582">
        <f t="shared" si="105"/>
        <v>2.5925925925925925E-2</v>
      </c>
      <c r="G243" s="582">
        <f t="shared" si="105"/>
        <v>2.5925925925925925E-2</v>
      </c>
      <c r="H243" s="582">
        <f t="shared" si="105"/>
        <v>2.5925925925925925E-2</v>
      </c>
      <c r="I243" s="582">
        <f t="shared" si="105"/>
        <v>2.5925925925925925E-2</v>
      </c>
      <c r="J243" s="582">
        <f t="shared" si="105"/>
        <v>2.5925925925925925E-2</v>
      </c>
      <c r="K243" s="582">
        <f t="shared" si="105"/>
        <v>2.5925925925925925E-2</v>
      </c>
    </row>
    <row r="244" spans="3:11">
      <c r="C244" s="157" t="str">
        <f t="shared" si="104"/>
        <v>D06</v>
      </c>
      <c r="D244" s="157" t="str">
        <f t="shared" si="104"/>
        <v>Кърджали (Kardzhali)</v>
      </c>
      <c r="E244" s="582">
        <f t="shared" si="106"/>
        <v>2.5925925925925925E-2</v>
      </c>
      <c r="F244" s="582">
        <f t="shared" si="105"/>
        <v>2.5925925925925925E-2</v>
      </c>
      <c r="G244" s="582">
        <f t="shared" si="105"/>
        <v>2.5925925925925925E-2</v>
      </c>
      <c r="H244" s="582">
        <f t="shared" si="105"/>
        <v>2.5925925925925925E-2</v>
      </c>
      <c r="I244" s="582">
        <f t="shared" si="105"/>
        <v>2.5925925925925925E-2</v>
      </c>
      <c r="J244" s="582">
        <f t="shared" si="105"/>
        <v>2.5925925925925925E-2</v>
      </c>
      <c r="K244" s="582">
        <f t="shared" si="105"/>
        <v>2.5925925925925925E-2</v>
      </c>
    </row>
    <row r="245" spans="3:11">
      <c r="C245" s="157" t="str">
        <f t="shared" si="104"/>
        <v>D07</v>
      </c>
      <c r="D245" s="157" t="str">
        <f t="shared" si="104"/>
        <v>Кюстендил (Kyustendil)</v>
      </c>
      <c r="E245" s="582">
        <f t="shared" si="106"/>
        <v>2.5925925925925925E-2</v>
      </c>
      <c r="F245" s="582">
        <f t="shared" si="105"/>
        <v>2.5925925925925925E-2</v>
      </c>
      <c r="G245" s="582">
        <f t="shared" si="105"/>
        <v>2.5925925925925925E-2</v>
      </c>
      <c r="H245" s="582">
        <f t="shared" si="105"/>
        <v>2.5925925925925925E-2</v>
      </c>
      <c r="I245" s="582">
        <f t="shared" si="105"/>
        <v>2.5925925925925925E-2</v>
      </c>
      <c r="J245" s="582">
        <f t="shared" si="105"/>
        <v>2.5925925925925925E-2</v>
      </c>
      <c r="K245" s="582">
        <f t="shared" si="105"/>
        <v>2.5925925925925925E-2</v>
      </c>
    </row>
    <row r="246" spans="3:11">
      <c r="C246" s="157" t="str">
        <f t="shared" si="104"/>
        <v>D08</v>
      </c>
      <c r="D246" s="157" t="str">
        <f t="shared" si="104"/>
        <v>Ловеч (Lovech)</v>
      </c>
      <c r="E246" s="582">
        <f t="shared" si="106"/>
        <v>2.5925925925925925E-2</v>
      </c>
      <c r="F246" s="582">
        <f t="shared" si="105"/>
        <v>2.5925925925925925E-2</v>
      </c>
      <c r="G246" s="582">
        <f t="shared" si="105"/>
        <v>2.5925925925925925E-2</v>
      </c>
      <c r="H246" s="582">
        <f t="shared" si="105"/>
        <v>2.5925925925925925E-2</v>
      </c>
      <c r="I246" s="582">
        <f t="shared" si="105"/>
        <v>2.5925925925925925E-2</v>
      </c>
      <c r="J246" s="582">
        <f t="shared" si="105"/>
        <v>2.5925925925925925E-2</v>
      </c>
      <c r="K246" s="582">
        <f t="shared" si="105"/>
        <v>2.5925925925925925E-2</v>
      </c>
    </row>
    <row r="247" spans="3:11">
      <c r="C247" s="157" t="str">
        <f t="shared" si="104"/>
        <v>D09</v>
      </c>
      <c r="D247" s="157" t="str">
        <f t="shared" si="104"/>
        <v>Монтана (Montana)</v>
      </c>
      <c r="E247" s="582">
        <f t="shared" si="106"/>
        <v>2.5925925925925925E-2</v>
      </c>
      <c r="F247" s="582">
        <f t="shared" si="105"/>
        <v>2.5925925925925925E-2</v>
      </c>
      <c r="G247" s="582">
        <f t="shared" si="105"/>
        <v>2.5925925925925925E-2</v>
      </c>
      <c r="H247" s="582">
        <f t="shared" si="105"/>
        <v>2.5925925925925925E-2</v>
      </c>
      <c r="I247" s="582">
        <f t="shared" si="105"/>
        <v>2.5925925925925925E-2</v>
      </c>
      <c r="J247" s="582">
        <f t="shared" si="105"/>
        <v>2.5925925925925925E-2</v>
      </c>
      <c r="K247" s="582">
        <f t="shared" si="105"/>
        <v>2.5925925925925925E-2</v>
      </c>
    </row>
    <row r="248" spans="3:11">
      <c r="C248" s="157" t="str">
        <f t="shared" si="104"/>
        <v>D10</v>
      </c>
      <c r="D248" s="157" t="str">
        <f t="shared" si="104"/>
        <v>Пазарджик (Pazardzhik)</v>
      </c>
      <c r="E248" s="582">
        <f t="shared" si="106"/>
        <v>2.5925925925925925E-2</v>
      </c>
      <c r="F248" s="582">
        <f t="shared" si="105"/>
        <v>2.5925925925925925E-2</v>
      </c>
      <c r="G248" s="582">
        <f t="shared" si="105"/>
        <v>2.5925925925925925E-2</v>
      </c>
      <c r="H248" s="582">
        <f t="shared" si="105"/>
        <v>2.5925925925925925E-2</v>
      </c>
      <c r="I248" s="582">
        <f t="shared" si="105"/>
        <v>2.5925925925925925E-2</v>
      </c>
      <c r="J248" s="582">
        <f t="shared" si="105"/>
        <v>2.5925925925925925E-2</v>
      </c>
      <c r="K248" s="582">
        <f t="shared" si="105"/>
        <v>2.5925925925925925E-2</v>
      </c>
    </row>
    <row r="249" spans="3:11">
      <c r="C249" s="157" t="str">
        <f t="shared" si="104"/>
        <v>D11</v>
      </c>
      <c r="D249" s="157" t="str">
        <f t="shared" si="104"/>
        <v>Перник (Pernik)</v>
      </c>
      <c r="E249" s="582">
        <f t="shared" si="106"/>
        <v>2.5925925925925925E-2</v>
      </c>
      <c r="F249" s="582">
        <f t="shared" si="105"/>
        <v>2.5925925925925925E-2</v>
      </c>
      <c r="G249" s="582">
        <f t="shared" si="105"/>
        <v>2.5925925925925925E-2</v>
      </c>
      <c r="H249" s="582">
        <f t="shared" si="105"/>
        <v>2.5925925925925925E-2</v>
      </c>
      <c r="I249" s="582">
        <f t="shared" si="105"/>
        <v>2.5925925925925925E-2</v>
      </c>
      <c r="J249" s="582">
        <f t="shared" si="105"/>
        <v>2.5925925925925925E-2</v>
      </c>
      <c r="K249" s="582">
        <f t="shared" si="105"/>
        <v>2.5925925925925925E-2</v>
      </c>
    </row>
    <row r="250" spans="3:11">
      <c r="C250" s="157" t="str">
        <f t="shared" si="104"/>
        <v>D12</v>
      </c>
      <c r="D250" s="157" t="str">
        <f t="shared" si="104"/>
        <v>Плевен (Pleven)</v>
      </c>
      <c r="E250" s="582">
        <f t="shared" si="106"/>
        <v>2.5925925925925925E-2</v>
      </c>
      <c r="F250" s="582">
        <f t="shared" si="105"/>
        <v>2.5925925925925925E-2</v>
      </c>
      <c r="G250" s="582">
        <f t="shared" si="105"/>
        <v>2.5925925925925925E-2</v>
      </c>
      <c r="H250" s="582">
        <f t="shared" si="105"/>
        <v>2.5925925925925925E-2</v>
      </c>
      <c r="I250" s="582">
        <f t="shared" si="105"/>
        <v>2.5925925925925925E-2</v>
      </c>
      <c r="J250" s="582">
        <f t="shared" si="105"/>
        <v>2.5925925925925925E-2</v>
      </c>
      <c r="K250" s="582">
        <f t="shared" si="105"/>
        <v>2.5925925925925925E-2</v>
      </c>
    </row>
    <row r="251" spans="3:11">
      <c r="C251" s="157" t="str">
        <f t="shared" si="104"/>
        <v>D13</v>
      </c>
      <c r="D251" s="157" t="str">
        <f t="shared" si="104"/>
        <v>Пловдив (Plovdiv)</v>
      </c>
      <c r="E251" s="582">
        <f t="shared" si="106"/>
        <v>2.5925925925925925E-2</v>
      </c>
      <c r="F251" s="582">
        <f t="shared" si="105"/>
        <v>2.5925925925925925E-2</v>
      </c>
      <c r="G251" s="582">
        <f t="shared" si="105"/>
        <v>2.5925925925925925E-2</v>
      </c>
      <c r="H251" s="582">
        <f t="shared" si="105"/>
        <v>2.5925925925925925E-2</v>
      </c>
      <c r="I251" s="582">
        <f t="shared" si="105"/>
        <v>2.5925925925925925E-2</v>
      </c>
      <c r="J251" s="582">
        <f t="shared" si="105"/>
        <v>2.5925925925925925E-2</v>
      </c>
      <c r="K251" s="582">
        <f t="shared" si="105"/>
        <v>2.5925925925925925E-2</v>
      </c>
    </row>
    <row r="252" spans="3:11">
      <c r="C252" s="157" t="str">
        <f t="shared" si="104"/>
        <v>D14</v>
      </c>
      <c r="D252" s="157" t="str">
        <f t="shared" si="104"/>
        <v>Разград (Razgrad)</v>
      </c>
      <c r="E252" s="582">
        <f t="shared" si="106"/>
        <v>2.5925925925925925E-2</v>
      </c>
      <c r="F252" s="582">
        <f t="shared" si="105"/>
        <v>2.5925925925925925E-2</v>
      </c>
      <c r="G252" s="582">
        <f t="shared" si="105"/>
        <v>2.5925925925925925E-2</v>
      </c>
      <c r="H252" s="582">
        <f t="shared" si="105"/>
        <v>2.5925925925925925E-2</v>
      </c>
      <c r="I252" s="582">
        <f t="shared" si="105"/>
        <v>2.5925925925925925E-2</v>
      </c>
      <c r="J252" s="582">
        <f t="shared" si="105"/>
        <v>2.5925925925925925E-2</v>
      </c>
      <c r="K252" s="582">
        <f t="shared" si="105"/>
        <v>2.5925925925925925E-2</v>
      </c>
    </row>
    <row r="253" spans="3:11">
      <c r="C253" s="157" t="str">
        <f t="shared" si="104"/>
        <v>D15</v>
      </c>
      <c r="D253" s="157" t="str">
        <f t="shared" si="104"/>
        <v>Русе (Ruse)</v>
      </c>
      <c r="E253" s="582">
        <f t="shared" si="106"/>
        <v>2.5925925925925925E-2</v>
      </c>
      <c r="F253" s="582">
        <f t="shared" si="105"/>
        <v>2.5925925925925925E-2</v>
      </c>
      <c r="G253" s="582">
        <f t="shared" si="105"/>
        <v>2.5925925925925925E-2</v>
      </c>
      <c r="H253" s="582">
        <f t="shared" si="105"/>
        <v>2.5925925925925925E-2</v>
      </c>
      <c r="I253" s="582">
        <f t="shared" si="105"/>
        <v>2.5925925925925925E-2</v>
      </c>
      <c r="J253" s="582">
        <f t="shared" si="105"/>
        <v>2.5925925925925925E-2</v>
      </c>
      <c r="K253" s="582">
        <f t="shared" si="105"/>
        <v>2.5925925925925925E-2</v>
      </c>
    </row>
    <row r="254" spans="3:11">
      <c r="C254" s="157" t="str">
        <f t="shared" si="104"/>
        <v>D16</v>
      </c>
      <c r="D254" s="157" t="str">
        <f t="shared" si="104"/>
        <v>Шумен (Shumen)</v>
      </c>
      <c r="E254" s="582">
        <f t="shared" si="106"/>
        <v>2.5925925925925925E-2</v>
      </c>
      <c r="F254" s="582">
        <f t="shared" si="105"/>
        <v>2.5925925925925925E-2</v>
      </c>
      <c r="G254" s="582">
        <f t="shared" si="105"/>
        <v>2.5925925925925925E-2</v>
      </c>
      <c r="H254" s="582">
        <f t="shared" si="105"/>
        <v>2.5925925925925925E-2</v>
      </c>
      <c r="I254" s="582">
        <f t="shared" si="105"/>
        <v>2.5925925925925925E-2</v>
      </c>
      <c r="J254" s="582">
        <f t="shared" si="105"/>
        <v>2.5925925925925925E-2</v>
      </c>
      <c r="K254" s="582">
        <f t="shared" si="105"/>
        <v>2.5925925925925925E-2</v>
      </c>
    </row>
    <row r="255" spans="3:11">
      <c r="C255" s="157" t="str">
        <f t="shared" si="104"/>
        <v>D17</v>
      </c>
      <c r="D255" s="157" t="str">
        <f t="shared" si="104"/>
        <v>Силистра (Silistra)</v>
      </c>
      <c r="E255" s="582">
        <f t="shared" si="106"/>
        <v>2.5925925925925925E-2</v>
      </c>
      <c r="F255" s="582">
        <f t="shared" si="106"/>
        <v>2.5925925925925925E-2</v>
      </c>
      <c r="G255" s="582">
        <f t="shared" si="106"/>
        <v>2.5925925925925925E-2</v>
      </c>
      <c r="H255" s="582">
        <f t="shared" si="106"/>
        <v>2.5925925925925925E-2</v>
      </c>
      <c r="I255" s="582">
        <f t="shared" si="106"/>
        <v>2.5925925925925925E-2</v>
      </c>
      <c r="J255" s="582">
        <f t="shared" si="106"/>
        <v>2.5925925925925925E-2</v>
      </c>
      <c r="K255" s="582">
        <f t="shared" si="106"/>
        <v>2.5925925925925925E-2</v>
      </c>
    </row>
    <row r="256" spans="3:11">
      <c r="C256" s="157" t="str">
        <f t="shared" si="104"/>
        <v>D18</v>
      </c>
      <c r="D256" s="157" t="str">
        <f t="shared" si="104"/>
        <v>Сливен (Sliven)</v>
      </c>
      <c r="E256" s="582">
        <f t="shared" ref="E256:K266" si="107">70%/27</f>
        <v>2.5925925925925925E-2</v>
      </c>
      <c r="F256" s="582">
        <f t="shared" si="107"/>
        <v>2.5925925925925925E-2</v>
      </c>
      <c r="G256" s="582">
        <f t="shared" si="107"/>
        <v>2.5925925925925925E-2</v>
      </c>
      <c r="H256" s="582">
        <f t="shared" si="107"/>
        <v>2.5925925925925925E-2</v>
      </c>
      <c r="I256" s="582">
        <f t="shared" si="107"/>
        <v>2.5925925925925925E-2</v>
      </c>
      <c r="J256" s="582">
        <f t="shared" si="107"/>
        <v>2.5925925925925925E-2</v>
      </c>
      <c r="K256" s="582">
        <f t="shared" si="107"/>
        <v>2.5925925925925925E-2</v>
      </c>
    </row>
    <row r="257" spans="2:14">
      <c r="C257" s="157" t="str">
        <f t="shared" si="104"/>
        <v>D19</v>
      </c>
      <c r="D257" s="157" t="str">
        <f t="shared" si="104"/>
        <v>Смолян (Smolyan)</v>
      </c>
      <c r="E257" s="582">
        <f t="shared" si="107"/>
        <v>2.5925925925925925E-2</v>
      </c>
      <c r="F257" s="582">
        <f t="shared" si="107"/>
        <v>2.5925925925925925E-2</v>
      </c>
      <c r="G257" s="582">
        <f t="shared" si="107"/>
        <v>2.5925925925925925E-2</v>
      </c>
      <c r="H257" s="582">
        <f t="shared" si="107"/>
        <v>2.5925925925925925E-2</v>
      </c>
      <c r="I257" s="582">
        <f t="shared" si="107"/>
        <v>2.5925925925925925E-2</v>
      </c>
      <c r="J257" s="582">
        <f t="shared" si="107"/>
        <v>2.5925925925925925E-2</v>
      </c>
      <c r="K257" s="582">
        <f t="shared" si="107"/>
        <v>2.5925925925925925E-2</v>
      </c>
    </row>
    <row r="258" spans="2:14">
      <c r="C258" s="157" t="str">
        <f t="shared" si="104"/>
        <v>D20</v>
      </c>
      <c r="D258" s="157" t="str">
        <f t="shared" si="104"/>
        <v>София-град (Sofia-Capital)</v>
      </c>
      <c r="E258" s="582">
        <v>0.3</v>
      </c>
      <c r="F258" s="582">
        <v>0.3</v>
      </c>
      <c r="G258" s="582">
        <v>0.3</v>
      </c>
      <c r="H258" s="582">
        <v>0.3</v>
      </c>
      <c r="I258" s="582">
        <v>0.3</v>
      </c>
      <c r="J258" s="582">
        <v>0.3</v>
      </c>
      <c r="K258" s="582">
        <v>0.3</v>
      </c>
    </row>
    <row r="259" spans="2:14">
      <c r="C259" s="157" t="str">
        <f t="shared" si="104"/>
        <v>D21</v>
      </c>
      <c r="D259" s="157" t="str">
        <f t="shared" si="104"/>
        <v>София-област (Sofia (province))</v>
      </c>
      <c r="E259" s="582">
        <f t="shared" si="107"/>
        <v>2.5925925925925925E-2</v>
      </c>
      <c r="F259" s="582">
        <f t="shared" si="107"/>
        <v>2.5925925925925925E-2</v>
      </c>
      <c r="G259" s="582">
        <f t="shared" si="107"/>
        <v>2.5925925925925925E-2</v>
      </c>
      <c r="H259" s="582">
        <f t="shared" si="107"/>
        <v>2.5925925925925925E-2</v>
      </c>
      <c r="I259" s="582">
        <f t="shared" si="107"/>
        <v>2.5925925925925925E-2</v>
      </c>
      <c r="J259" s="582">
        <f t="shared" si="107"/>
        <v>2.5925925925925925E-2</v>
      </c>
      <c r="K259" s="582">
        <f t="shared" si="107"/>
        <v>2.5925925925925925E-2</v>
      </c>
    </row>
    <row r="260" spans="2:14">
      <c r="C260" s="157" t="str">
        <f t="shared" si="104"/>
        <v>D22</v>
      </c>
      <c r="D260" s="157" t="str">
        <f t="shared" si="104"/>
        <v>Стара Загора (Stara Zagora)</v>
      </c>
      <c r="E260" s="582">
        <f t="shared" si="107"/>
        <v>2.5925925925925925E-2</v>
      </c>
      <c r="F260" s="582">
        <f t="shared" si="107"/>
        <v>2.5925925925925925E-2</v>
      </c>
      <c r="G260" s="582">
        <f t="shared" si="107"/>
        <v>2.5925925925925925E-2</v>
      </c>
      <c r="H260" s="582">
        <f t="shared" si="107"/>
        <v>2.5925925925925925E-2</v>
      </c>
      <c r="I260" s="582">
        <f t="shared" si="107"/>
        <v>2.5925925925925925E-2</v>
      </c>
      <c r="J260" s="582">
        <f t="shared" si="107"/>
        <v>2.5925925925925925E-2</v>
      </c>
      <c r="K260" s="582">
        <f t="shared" si="107"/>
        <v>2.5925925925925925E-2</v>
      </c>
    </row>
    <row r="261" spans="2:14">
      <c r="C261" s="157" t="str">
        <f t="shared" si="104"/>
        <v>D23</v>
      </c>
      <c r="D261" s="157" t="str">
        <f t="shared" si="104"/>
        <v>Търговище (Targovishte)</v>
      </c>
      <c r="E261" s="582">
        <f t="shared" si="107"/>
        <v>2.5925925925925925E-2</v>
      </c>
      <c r="F261" s="582">
        <f t="shared" si="107"/>
        <v>2.5925925925925925E-2</v>
      </c>
      <c r="G261" s="582">
        <f t="shared" si="107"/>
        <v>2.5925925925925925E-2</v>
      </c>
      <c r="H261" s="582">
        <f t="shared" si="107"/>
        <v>2.5925925925925925E-2</v>
      </c>
      <c r="I261" s="582">
        <f t="shared" si="107"/>
        <v>2.5925925925925925E-2</v>
      </c>
      <c r="J261" s="582">
        <f t="shared" si="107"/>
        <v>2.5925925925925925E-2</v>
      </c>
      <c r="K261" s="582">
        <f t="shared" si="107"/>
        <v>2.5925925925925925E-2</v>
      </c>
    </row>
    <row r="262" spans="2:14">
      <c r="C262" s="157" t="str">
        <f t="shared" si="104"/>
        <v>D24</v>
      </c>
      <c r="D262" s="157" t="str">
        <f t="shared" si="104"/>
        <v>Варна (Varna)</v>
      </c>
      <c r="E262" s="582">
        <f t="shared" si="107"/>
        <v>2.5925925925925925E-2</v>
      </c>
      <c r="F262" s="582">
        <f t="shared" si="107"/>
        <v>2.5925925925925925E-2</v>
      </c>
      <c r="G262" s="582">
        <f t="shared" si="107"/>
        <v>2.5925925925925925E-2</v>
      </c>
      <c r="H262" s="582">
        <f t="shared" si="107"/>
        <v>2.5925925925925925E-2</v>
      </c>
      <c r="I262" s="582">
        <f t="shared" si="107"/>
        <v>2.5925925925925925E-2</v>
      </c>
      <c r="J262" s="582">
        <f t="shared" si="107"/>
        <v>2.5925925925925925E-2</v>
      </c>
      <c r="K262" s="582">
        <f t="shared" si="107"/>
        <v>2.5925925925925925E-2</v>
      </c>
    </row>
    <row r="263" spans="2:14">
      <c r="C263" s="157" t="str">
        <f t="shared" si="104"/>
        <v>D25</v>
      </c>
      <c r="D263" s="157" t="str">
        <f t="shared" si="104"/>
        <v>Велико Търново (Veliko Tarnovo)</v>
      </c>
      <c r="E263" s="582">
        <f t="shared" si="107"/>
        <v>2.5925925925925925E-2</v>
      </c>
      <c r="F263" s="582">
        <f t="shared" si="107"/>
        <v>2.5925925925925925E-2</v>
      </c>
      <c r="G263" s="582">
        <f t="shared" si="107"/>
        <v>2.5925925925925925E-2</v>
      </c>
      <c r="H263" s="582">
        <f t="shared" si="107"/>
        <v>2.5925925925925925E-2</v>
      </c>
      <c r="I263" s="582">
        <f t="shared" si="107"/>
        <v>2.5925925925925925E-2</v>
      </c>
      <c r="J263" s="582">
        <f t="shared" si="107"/>
        <v>2.5925925925925925E-2</v>
      </c>
      <c r="K263" s="582">
        <f t="shared" si="107"/>
        <v>2.5925925925925925E-2</v>
      </c>
    </row>
    <row r="264" spans="2:14">
      <c r="C264" s="157" t="str">
        <f t="shared" si="104"/>
        <v>D26</v>
      </c>
      <c r="D264" s="157" t="str">
        <f t="shared" si="104"/>
        <v>Видин (Vidin)</v>
      </c>
      <c r="E264" s="582">
        <f t="shared" si="107"/>
        <v>2.5925925925925925E-2</v>
      </c>
      <c r="F264" s="582">
        <f t="shared" si="107"/>
        <v>2.5925925925925925E-2</v>
      </c>
      <c r="G264" s="582">
        <f t="shared" si="107"/>
        <v>2.5925925925925925E-2</v>
      </c>
      <c r="H264" s="582">
        <f t="shared" si="107"/>
        <v>2.5925925925925925E-2</v>
      </c>
      <c r="I264" s="582">
        <f t="shared" si="107"/>
        <v>2.5925925925925925E-2</v>
      </c>
      <c r="J264" s="582">
        <f t="shared" si="107"/>
        <v>2.5925925925925925E-2</v>
      </c>
      <c r="K264" s="582">
        <f t="shared" si="107"/>
        <v>2.5925925925925925E-2</v>
      </c>
    </row>
    <row r="265" spans="2:14">
      <c r="C265" s="157" t="str">
        <f t="shared" si="104"/>
        <v>D27</v>
      </c>
      <c r="D265" s="157" t="str">
        <f t="shared" si="104"/>
        <v>Враца (Vratsa)</v>
      </c>
      <c r="E265" s="582">
        <f t="shared" si="107"/>
        <v>2.5925925925925925E-2</v>
      </c>
      <c r="F265" s="582">
        <f t="shared" si="107"/>
        <v>2.5925925925925925E-2</v>
      </c>
      <c r="G265" s="582">
        <f t="shared" si="107"/>
        <v>2.5925925925925925E-2</v>
      </c>
      <c r="H265" s="582">
        <f t="shared" si="107"/>
        <v>2.5925925925925925E-2</v>
      </c>
      <c r="I265" s="582">
        <f t="shared" si="107"/>
        <v>2.5925925925925925E-2</v>
      </c>
      <c r="J265" s="582">
        <f t="shared" si="107"/>
        <v>2.5925925925925925E-2</v>
      </c>
      <c r="K265" s="582">
        <f t="shared" si="107"/>
        <v>2.5925925925925925E-2</v>
      </c>
    </row>
    <row r="266" spans="2:14">
      <c r="C266" s="157" t="str">
        <f t="shared" si="104"/>
        <v>D28</v>
      </c>
      <c r="D266" s="157" t="str">
        <f t="shared" si="104"/>
        <v>Ямбол (Yambol)</v>
      </c>
      <c r="E266" s="582">
        <f t="shared" si="107"/>
        <v>2.5925925925925925E-2</v>
      </c>
      <c r="F266" s="582">
        <f t="shared" si="107"/>
        <v>2.5925925925925925E-2</v>
      </c>
      <c r="G266" s="582">
        <f t="shared" si="107"/>
        <v>2.5925925925925925E-2</v>
      </c>
      <c r="H266" s="582">
        <f t="shared" si="107"/>
        <v>2.5925925925925925E-2</v>
      </c>
      <c r="I266" s="582">
        <f t="shared" si="107"/>
        <v>2.5925925925925925E-2</v>
      </c>
      <c r="J266" s="582">
        <f t="shared" si="107"/>
        <v>2.5925925925925925E-2</v>
      </c>
      <c r="K266" s="582">
        <f t="shared" si="107"/>
        <v>2.5925925925925925E-2</v>
      </c>
    </row>
    <row r="267" spans="2:14">
      <c r="C267" s="162"/>
      <c r="D267" s="162" t="str">
        <f>D148</f>
        <v>Total</v>
      </c>
      <c r="E267" s="150">
        <f t="shared" ref="E267:J267" si="108">SUM(E239:E266)</f>
        <v>0.99999999999999978</v>
      </c>
      <c r="F267" s="150">
        <f t="shared" si="108"/>
        <v>0.99999999999999978</v>
      </c>
      <c r="G267" s="150">
        <f t="shared" si="108"/>
        <v>0.99999999999999978</v>
      </c>
      <c r="H267" s="150">
        <f t="shared" si="108"/>
        <v>0.99999999999999978</v>
      </c>
      <c r="I267" s="150">
        <f t="shared" si="108"/>
        <v>0.99999999999999978</v>
      </c>
      <c r="J267" s="150">
        <f t="shared" si="108"/>
        <v>0.99999999999999978</v>
      </c>
      <c r="K267" s="150">
        <f t="shared" ref="K267" si="109">SUM(K239:K266)</f>
        <v>0.99999999999999978</v>
      </c>
    </row>
    <row r="268" spans="2:14">
      <c r="C268" s="28"/>
      <c r="D268" s="28"/>
      <c r="E268" s="28"/>
      <c r="F268" s="28"/>
      <c r="N268" s="31"/>
    </row>
    <row r="269" spans="2:14" s="31" customFormat="1">
      <c r="B269" s="28"/>
      <c r="C269" s="28"/>
      <c r="D269" s="28"/>
      <c r="E269" s="28"/>
      <c r="F269" s="28"/>
      <c r="G269" s="21"/>
      <c r="H269" s="21"/>
      <c r="I269" s="21"/>
      <c r="J269" s="21"/>
      <c r="K269" s="21"/>
      <c r="L269" s="21"/>
      <c r="M269" s="21"/>
    </row>
    <row r="270" spans="2:14">
      <c r="C270" s="19" t="str">
        <f>D200</f>
        <v>Telenor</v>
      </c>
      <c r="D270" s="131"/>
      <c r="E270" s="131"/>
      <c r="F270" s="131"/>
      <c r="G270" s="131"/>
      <c r="H270" s="131"/>
      <c r="I270" s="7"/>
    </row>
    <row r="271" spans="2:14">
      <c r="C271" s="144"/>
      <c r="D271" s="96"/>
      <c r="E271" s="96"/>
      <c r="F271" s="96"/>
      <c r="G271" s="96"/>
      <c r="H271" s="96"/>
      <c r="I271" s="96"/>
    </row>
    <row r="272" spans="2:14">
      <c r="C272" s="40" t="str">
        <f t="shared" ref="C272:J272" si="110">C237</f>
        <v>Код (Code)</v>
      </c>
      <c r="D272" s="41" t="str">
        <f t="shared" si="110"/>
        <v>Област (Province name)</v>
      </c>
      <c r="E272" s="42">
        <f t="shared" si="110"/>
        <v>2014</v>
      </c>
      <c r="F272" s="42">
        <f t="shared" si="110"/>
        <v>2015</v>
      </c>
      <c r="G272" s="42">
        <f t="shared" si="110"/>
        <v>2016</v>
      </c>
      <c r="H272" s="42">
        <f t="shared" si="110"/>
        <v>2017</v>
      </c>
      <c r="I272" s="42">
        <f t="shared" si="110"/>
        <v>2018</v>
      </c>
      <c r="J272" s="42">
        <f t="shared" si="110"/>
        <v>2019</v>
      </c>
      <c r="K272" s="42">
        <f t="shared" ref="K272" si="111">K237</f>
        <v>2020</v>
      </c>
    </row>
    <row r="273" spans="3:13" ht="25.5">
      <c r="C273" s="42"/>
      <c r="D273" s="42"/>
      <c r="E273" s="43" t="str">
        <f t="shared" ref="E273:J273" si="112">E238</f>
        <v>Реална (Actuals)</v>
      </c>
      <c r="F273" s="43" t="str">
        <f t="shared" si="112"/>
        <v xml:space="preserve">Оценка (Estimated) </v>
      </c>
      <c r="G273" s="43" t="str">
        <f t="shared" si="112"/>
        <v xml:space="preserve">Оценка (Estimated) </v>
      </c>
      <c r="H273" s="43" t="str">
        <f t="shared" si="112"/>
        <v xml:space="preserve">Оценка (Estimated) </v>
      </c>
      <c r="I273" s="43" t="str">
        <f t="shared" si="112"/>
        <v xml:space="preserve">Оценка (Estimated) </v>
      </c>
      <c r="J273" s="43" t="str">
        <f t="shared" si="112"/>
        <v xml:space="preserve">Оценка (Estimated) </v>
      </c>
      <c r="K273" s="43" t="str">
        <f t="shared" ref="K273:K301" si="113">K238</f>
        <v xml:space="preserve">Оценка (Estimated) </v>
      </c>
    </row>
    <row r="274" spans="3:13">
      <c r="C274" s="157" t="str">
        <f t="shared" ref="C274:J277" si="114">C239</f>
        <v>D01</v>
      </c>
      <c r="D274" s="157" t="str">
        <f t="shared" si="114"/>
        <v>Благоевград (Blagoevgrad)</v>
      </c>
      <c r="E274" s="582">
        <f>E239</f>
        <v>2.5925925925925925E-2</v>
      </c>
      <c r="F274" s="582">
        <f t="shared" ref="F274:J274" si="115">F239</f>
        <v>2.5925925925925925E-2</v>
      </c>
      <c r="G274" s="582">
        <f t="shared" si="115"/>
        <v>2.5925925925925925E-2</v>
      </c>
      <c r="H274" s="582">
        <f t="shared" si="115"/>
        <v>2.5925925925925925E-2</v>
      </c>
      <c r="I274" s="582">
        <f t="shared" si="115"/>
        <v>2.5925925925925925E-2</v>
      </c>
      <c r="J274" s="582">
        <f t="shared" si="115"/>
        <v>2.5925925925925925E-2</v>
      </c>
      <c r="K274" s="582">
        <f t="shared" si="113"/>
        <v>2.5925925925925925E-2</v>
      </c>
      <c r="M274" s="232"/>
    </row>
    <row r="275" spans="3:13">
      <c r="C275" s="157" t="str">
        <f t="shared" si="114"/>
        <v>D02</v>
      </c>
      <c r="D275" s="157" t="str">
        <f t="shared" si="114"/>
        <v>Бургас (Burgas)</v>
      </c>
      <c r="E275" s="582">
        <f t="shared" si="114"/>
        <v>2.5925925925925925E-2</v>
      </c>
      <c r="F275" s="582">
        <f t="shared" si="114"/>
        <v>2.5925925925925925E-2</v>
      </c>
      <c r="G275" s="582">
        <f t="shared" si="114"/>
        <v>2.5925925925925925E-2</v>
      </c>
      <c r="H275" s="582">
        <f t="shared" si="114"/>
        <v>2.5925925925925925E-2</v>
      </c>
      <c r="I275" s="582">
        <f t="shared" si="114"/>
        <v>2.5925925925925925E-2</v>
      </c>
      <c r="J275" s="582">
        <f t="shared" si="114"/>
        <v>2.5925925925925925E-2</v>
      </c>
      <c r="K275" s="582">
        <f t="shared" si="113"/>
        <v>2.5925925925925925E-2</v>
      </c>
      <c r="M275" s="232"/>
    </row>
    <row r="276" spans="3:13">
      <c r="C276" s="157" t="str">
        <f t="shared" si="114"/>
        <v>D03</v>
      </c>
      <c r="D276" s="157" t="str">
        <f t="shared" si="114"/>
        <v>Добрич (Dobrich)</v>
      </c>
      <c r="E276" s="582">
        <f t="shared" si="114"/>
        <v>2.5925925925925925E-2</v>
      </c>
      <c r="F276" s="582">
        <f t="shared" si="114"/>
        <v>2.5925925925925925E-2</v>
      </c>
      <c r="G276" s="582">
        <f t="shared" si="114"/>
        <v>2.5925925925925925E-2</v>
      </c>
      <c r="H276" s="582">
        <f t="shared" si="114"/>
        <v>2.5925925925925925E-2</v>
      </c>
      <c r="I276" s="582">
        <f t="shared" si="114"/>
        <v>2.5925925925925925E-2</v>
      </c>
      <c r="J276" s="582">
        <f t="shared" si="114"/>
        <v>2.5925925925925925E-2</v>
      </c>
      <c r="K276" s="582">
        <f t="shared" si="113"/>
        <v>2.5925925925925925E-2</v>
      </c>
      <c r="M276" s="232"/>
    </row>
    <row r="277" spans="3:13">
      <c r="C277" s="157" t="str">
        <f t="shared" si="114"/>
        <v>D04</v>
      </c>
      <c r="D277" s="157" t="str">
        <f t="shared" si="114"/>
        <v>Габрово (Gabrovo)</v>
      </c>
      <c r="E277" s="582">
        <f t="shared" si="114"/>
        <v>2.5925925925925925E-2</v>
      </c>
      <c r="F277" s="582">
        <f t="shared" si="114"/>
        <v>2.5925925925925925E-2</v>
      </c>
      <c r="G277" s="582">
        <f t="shared" si="114"/>
        <v>2.5925925925925925E-2</v>
      </c>
      <c r="H277" s="582">
        <f t="shared" si="114"/>
        <v>2.5925925925925925E-2</v>
      </c>
      <c r="I277" s="582">
        <f t="shared" si="114"/>
        <v>2.5925925925925925E-2</v>
      </c>
      <c r="J277" s="582">
        <f t="shared" si="114"/>
        <v>2.5925925925925925E-2</v>
      </c>
      <c r="K277" s="582">
        <f t="shared" si="113"/>
        <v>2.5925925925925925E-2</v>
      </c>
      <c r="M277" s="232"/>
    </row>
    <row r="278" spans="3:13">
      <c r="C278" s="157" t="str">
        <f>C243</f>
        <v>D05</v>
      </c>
      <c r="D278" s="157" t="str">
        <f>D243</f>
        <v>Хасково (Haskovo)</v>
      </c>
      <c r="E278" s="582">
        <f t="shared" ref="E278:J278" si="116">E243</f>
        <v>2.5925925925925925E-2</v>
      </c>
      <c r="F278" s="582">
        <f t="shared" si="116"/>
        <v>2.5925925925925925E-2</v>
      </c>
      <c r="G278" s="582">
        <f t="shared" si="116"/>
        <v>2.5925925925925925E-2</v>
      </c>
      <c r="H278" s="582">
        <f t="shared" si="116"/>
        <v>2.5925925925925925E-2</v>
      </c>
      <c r="I278" s="582">
        <f t="shared" si="116"/>
        <v>2.5925925925925925E-2</v>
      </c>
      <c r="J278" s="582">
        <f t="shared" si="116"/>
        <v>2.5925925925925925E-2</v>
      </c>
      <c r="K278" s="582">
        <f t="shared" si="113"/>
        <v>2.5925925925925925E-2</v>
      </c>
      <c r="M278" s="232"/>
    </row>
    <row r="279" spans="3:13">
      <c r="C279" s="157" t="str">
        <f t="shared" ref="C279:J301" si="117">C244</f>
        <v>D06</v>
      </c>
      <c r="D279" s="157" t="str">
        <f t="shared" si="117"/>
        <v>Кърджали (Kardzhali)</v>
      </c>
      <c r="E279" s="582">
        <f t="shared" si="117"/>
        <v>2.5925925925925925E-2</v>
      </c>
      <c r="F279" s="582">
        <f t="shared" si="117"/>
        <v>2.5925925925925925E-2</v>
      </c>
      <c r="G279" s="582">
        <f t="shared" si="117"/>
        <v>2.5925925925925925E-2</v>
      </c>
      <c r="H279" s="582">
        <f t="shared" si="117"/>
        <v>2.5925925925925925E-2</v>
      </c>
      <c r="I279" s="582">
        <f t="shared" si="117"/>
        <v>2.5925925925925925E-2</v>
      </c>
      <c r="J279" s="582">
        <f t="shared" si="117"/>
        <v>2.5925925925925925E-2</v>
      </c>
      <c r="K279" s="582">
        <f t="shared" si="113"/>
        <v>2.5925925925925925E-2</v>
      </c>
      <c r="M279" s="232"/>
    </row>
    <row r="280" spans="3:13">
      <c r="C280" s="157" t="str">
        <f t="shared" si="117"/>
        <v>D07</v>
      </c>
      <c r="D280" s="157" t="str">
        <f t="shared" si="117"/>
        <v>Кюстендил (Kyustendil)</v>
      </c>
      <c r="E280" s="582">
        <f t="shared" si="117"/>
        <v>2.5925925925925925E-2</v>
      </c>
      <c r="F280" s="582">
        <f t="shared" si="117"/>
        <v>2.5925925925925925E-2</v>
      </c>
      <c r="G280" s="582">
        <f t="shared" si="117"/>
        <v>2.5925925925925925E-2</v>
      </c>
      <c r="H280" s="582">
        <f t="shared" si="117"/>
        <v>2.5925925925925925E-2</v>
      </c>
      <c r="I280" s="582">
        <f t="shared" si="117"/>
        <v>2.5925925925925925E-2</v>
      </c>
      <c r="J280" s="582">
        <f t="shared" si="117"/>
        <v>2.5925925925925925E-2</v>
      </c>
      <c r="K280" s="582">
        <f t="shared" si="113"/>
        <v>2.5925925925925925E-2</v>
      </c>
      <c r="M280" s="232"/>
    </row>
    <row r="281" spans="3:13">
      <c r="C281" s="157" t="str">
        <f t="shared" si="117"/>
        <v>D08</v>
      </c>
      <c r="D281" s="157" t="str">
        <f t="shared" si="117"/>
        <v>Ловеч (Lovech)</v>
      </c>
      <c r="E281" s="582">
        <f t="shared" si="117"/>
        <v>2.5925925925925925E-2</v>
      </c>
      <c r="F281" s="582">
        <f t="shared" si="117"/>
        <v>2.5925925925925925E-2</v>
      </c>
      <c r="G281" s="582">
        <f t="shared" si="117"/>
        <v>2.5925925925925925E-2</v>
      </c>
      <c r="H281" s="582">
        <f t="shared" si="117"/>
        <v>2.5925925925925925E-2</v>
      </c>
      <c r="I281" s="582">
        <f t="shared" si="117"/>
        <v>2.5925925925925925E-2</v>
      </c>
      <c r="J281" s="582">
        <f t="shared" si="117"/>
        <v>2.5925925925925925E-2</v>
      </c>
      <c r="K281" s="582">
        <f t="shared" si="113"/>
        <v>2.5925925925925925E-2</v>
      </c>
      <c r="M281" s="232"/>
    </row>
    <row r="282" spans="3:13">
      <c r="C282" s="157" t="str">
        <f t="shared" si="117"/>
        <v>D09</v>
      </c>
      <c r="D282" s="157" t="str">
        <f t="shared" si="117"/>
        <v>Монтана (Montana)</v>
      </c>
      <c r="E282" s="582">
        <f t="shared" si="117"/>
        <v>2.5925925925925925E-2</v>
      </c>
      <c r="F282" s="582">
        <f t="shared" si="117"/>
        <v>2.5925925925925925E-2</v>
      </c>
      <c r="G282" s="582">
        <f t="shared" si="117"/>
        <v>2.5925925925925925E-2</v>
      </c>
      <c r="H282" s="582">
        <f t="shared" si="117"/>
        <v>2.5925925925925925E-2</v>
      </c>
      <c r="I282" s="582">
        <f t="shared" si="117"/>
        <v>2.5925925925925925E-2</v>
      </c>
      <c r="J282" s="582">
        <f t="shared" si="117"/>
        <v>2.5925925925925925E-2</v>
      </c>
      <c r="K282" s="582">
        <f t="shared" si="113"/>
        <v>2.5925925925925925E-2</v>
      </c>
      <c r="M282" s="232"/>
    </row>
    <row r="283" spans="3:13">
      <c r="C283" s="157" t="str">
        <f t="shared" si="117"/>
        <v>D10</v>
      </c>
      <c r="D283" s="157" t="str">
        <f t="shared" si="117"/>
        <v>Пазарджик (Pazardzhik)</v>
      </c>
      <c r="E283" s="582">
        <f t="shared" si="117"/>
        <v>2.5925925925925925E-2</v>
      </c>
      <c r="F283" s="582">
        <f t="shared" si="117"/>
        <v>2.5925925925925925E-2</v>
      </c>
      <c r="G283" s="582">
        <f t="shared" si="117"/>
        <v>2.5925925925925925E-2</v>
      </c>
      <c r="H283" s="582">
        <f t="shared" si="117"/>
        <v>2.5925925925925925E-2</v>
      </c>
      <c r="I283" s="582">
        <f t="shared" si="117"/>
        <v>2.5925925925925925E-2</v>
      </c>
      <c r="J283" s="582">
        <f t="shared" si="117"/>
        <v>2.5925925925925925E-2</v>
      </c>
      <c r="K283" s="582">
        <f t="shared" si="113"/>
        <v>2.5925925925925925E-2</v>
      </c>
      <c r="M283" s="232"/>
    </row>
    <row r="284" spans="3:13">
      <c r="C284" s="157" t="str">
        <f t="shared" si="117"/>
        <v>D11</v>
      </c>
      <c r="D284" s="157" t="str">
        <f t="shared" si="117"/>
        <v>Перник (Pernik)</v>
      </c>
      <c r="E284" s="582">
        <f t="shared" si="117"/>
        <v>2.5925925925925925E-2</v>
      </c>
      <c r="F284" s="582">
        <f t="shared" si="117"/>
        <v>2.5925925925925925E-2</v>
      </c>
      <c r="G284" s="582">
        <f t="shared" si="117"/>
        <v>2.5925925925925925E-2</v>
      </c>
      <c r="H284" s="582">
        <f t="shared" si="117"/>
        <v>2.5925925925925925E-2</v>
      </c>
      <c r="I284" s="582">
        <f t="shared" si="117"/>
        <v>2.5925925925925925E-2</v>
      </c>
      <c r="J284" s="582">
        <f t="shared" si="117"/>
        <v>2.5925925925925925E-2</v>
      </c>
      <c r="K284" s="582">
        <f t="shared" si="113"/>
        <v>2.5925925925925925E-2</v>
      </c>
      <c r="M284" s="232"/>
    </row>
    <row r="285" spans="3:13">
      <c r="C285" s="157" t="str">
        <f t="shared" si="117"/>
        <v>D12</v>
      </c>
      <c r="D285" s="157" t="str">
        <f t="shared" si="117"/>
        <v>Плевен (Pleven)</v>
      </c>
      <c r="E285" s="582">
        <f t="shared" si="117"/>
        <v>2.5925925925925925E-2</v>
      </c>
      <c r="F285" s="582">
        <f t="shared" si="117"/>
        <v>2.5925925925925925E-2</v>
      </c>
      <c r="G285" s="582">
        <f t="shared" si="117"/>
        <v>2.5925925925925925E-2</v>
      </c>
      <c r="H285" s="582">
        <f t="shared" si="117"/>
        <v>2.5925925925925925E-2</v>
      </c>
      <c r="I285" s="582">
        <f t="shared" si="117"/>
        <v>2.5925925925925925E-2</v>
      </c>
      <c r="J285" s="582">
        <f t="shared" si="117"/>
        <v>2.5925925925925925E-2</v>
      </c>
      <c r="K285" s="582">
        <f t="shared" si="113"/>
        <v>2.5925925925925925E-2</v>
      </c>
      <c r="M285" s="232"/>
    </row>
    <row r="286" spans="3:13">
      <c r="C286" s="157" t="str">
        <f t="shared" si="117"/>
        <v>D13</v>
      </c>
      <c r="D286" s="157" t="str">
        <f t="shared" si="117"/>
        <v>Пловдив (Plovdiv)</v>
      </c>
      <c r="E286" s="582">
        <f t="shared" si="117"/>
        <v>2.5925925925925925E-2</v>
      </c>
      <c r="F286" s="582">
        <f t="shared" si="117"/>
        <v>2.5925925925925925E-2</v>
      </c>
      <c r="G286" s="582">
        <f t="shared" si="117"/>
        <v>2.5925925925925925E-2</v>
      </c>
      <c r="H286" s="582">
        <f t="shared" si="117"/>
        <v>2.5925925925925925E-2</v>
      </c>
      <c r="I286" s="582">
        <f t="shared" si="117"/>
        <v>2.5925925925925925E-2</v>
      </c>
      <c r="J286" s="582">
        <f t="shared" si="117"/>
        <v>2.5925925925925925E-2</v>
      </c>
      <c r="K286" s="582">
        <f t="shared" si="113"/>
        <v>2.5925925925925925E-2</v>
      </c>
      <c r="M286" s="232"/>
    </row>
    <row r="287" spans="3:13">
      <c r="C287" s="157" t="str">
        <f t="shared" si="117"/>
        <v>D14</v>
      </c>
      <c r="D287" s="157" t="str">
        <f t="shared" si="117"/>
        <v>Разград (Razgrad)</v>
      </c>
      <c r="E287" s="582">
        <f t="shared" si="117"/>
        <v>2.5925925925925925E-2</v>
      </c>
      <c r="F287" s="582">
        <f t="shared" si="117"/>
        <v>2.5925925925925925E-2</v>
      </c>
      <c r="G287" s="582">
        <f t="shared" si="117"/>
        <v>2.5925925925925925E-2</v>
      </c>
      <c r="H287" s="582">
        <f t="shared" si="117"/>
        <v>2.5925925925925925E-2</v>
      </c>
      <c r="I287" s="582">
        <f t="shared" si="117"/>
        <v>2.5925925925925925E-2</v>
      </c>
      <c r="J287" s="582">
        <f t="shared" si="117"/>
        <v>2.5925925925925925E-2</v>
      </c>
      <c r="K287" s="582">
        <f t="shared" si="113"/>
        <v>2.5925925925925925E-2</v>
      </c>
      <c r="M287" s="232"/>
    </row>
    <row r="288" spans="3:13">
      <c r="C288" s="157" t="str">
        <f t="shared" si="117"/>
        <v>D15</v>
      </c>
      <c r="D288" s="157" t="str">
        <f t="shared" si="117"/>
        <v>Русе (Ruse)</v>
      </c>
      <c r="E288" s="582">
        <f t="shared" si="117"/>
        <v>2.5925925925925925E-2</v>
      </c>
      <c r="F288" s="582">
        <f t="shared" si="117"/>
        <v>2.5925925925925925E-2</v>
      </c>
      <c r="G288" s="582">
        <f t="shared" si="117"/>
        <v>2.5925925925925925E-2</v>
      </c>
      <c r="H288" s="582">
        <f t="shared" si="117"/>
        <v>2.5925925925925925E-2</v>
      </c>
      <c r="I288" s="582">
        <f t="shared" si="117"/>
        <v>2.5925925925925925E-2</v>
      </c>
      <c r="J288" s="582">
        <f t="shared" si="117"/>
        <v>2.5925925925925925E-2</v>
      </c>
      <c r="K288" s="582">
        <f t="shared" si="113"/>
        <v>2.5925925925925925E-2</v>
      </c>
      <c r="M288" s="232"/>
    </row>
    <row r="289" spans="3:13">
      <c r="C289" s="157" t="str">
        <f t="shared" si="117"/>
        <v>D16</v>
      </c>
      <c r="D289" s="157" t="str">
        <f t="shared" si="117"/>
        <v>Шумен (Shumen)</v>
      </c>
      <c r="E289" s="582">
        <f t="shared" si="117"/>
        <v>2.5925925925925925E-2</v>
      </c>
      <c r="F289" s="582">
        <f t="shared" si="117"/>
        <v>2.5925925925925925E-2</v>
      </c>
      <c r="G289" s="582">
        <f t="shared" si="117"/>
        <v>2.5925925925925925E-2</v>
      </c>
      <c r="H289" s="582">
        <f t="shared" si="117"/>
        <v>2.5925925925925925E-2</v>
      </c>
      <c r="I289" s="582">
        <f t="shared" si="117"/>
        <v>2.5925925925925925E-2</v>
      </c>
      <c r="J289" s="582">
        <f t="shared" si="117"/>
        <v>2.5925925925925925E-2</v>
      </c>
      <c r="K289" s="582">
        <f t="shared" si="113"/>
        <v>2.5925925925925925E-2</v>
      </c>
      <c r="M289" s="232"/>
    </row>
    <row r="290" spans="3:13">
      <c r="C290" s="157" t="str">
        <f t="shared" si="117"/>
        <v>D17</v>
      </c>
      <c r="D290" s="157" t="str">
        <f t="shared" si="117"/>
        <v>Силистра (Silistra)</v>
      </c>
      <c r="E290" s="582">
        <f t="shared" si="117"/>
        <v>2.5925925925925925E-2</v>
      </c>
      <c r="F290" s="582">
        <f t="shared" si="117"/>
        <v>2.5925925925925925E-2</v>
      </c>
      <c r="G290" s="582">
        <f t="shared" si="117"/>
        <v>2.5925925925925925E-2</v>
      </c>
      <c r="H290" s="582">
        <f t="shared" si="117"/>
        <v>2.5925925925925925E-2</v>
      </c>
      <c r="I290" s="582">
        <f t="shared" si="117"/>
        <v>2.5925925925925925E-2</v>
      </c>
      <c r="J290" s="582">
        <f t="shared" si="117"/>
        <v>2.5925925925925925E-2</v>
      </c>
      <c r="K290" s="582">
        <f t="shared" si="113"/>
        <v>2.5925925925925925E-2</v>
      </c>
      <c r="M290" s="232"/>
    </row>
    <row r="291" spans="3:13">
      <c r="C291" s="157" t="str">
        <f t="shared" si="117"/>
        <v>D18</v>
      </c>
      <c r="D291" s="157" t="str">
        <f t="shared" si="117"/>
        <v>Сливен (Sliven)</v>
      </c>
      <c r="E291" s="582">
        <f t="shared" si="117"/>
        <v>2.5925925925925925E-2</v>
      </c>
      <c r="F291" s="582">
        <f t="shared" si="117"/>
        <v>2.5925925925925925E-2</v>
      </c>
      <c r="G291" s="582">
        <f t="shared" si="117"/>
        <v>2.5925925925925925E-2</v>
      </c>
      <c r="H291" s="582">
        <f t="shared" si="117"/>
        <v>2.5925925925925925E-2</v>
      </c>
      <c r="I291" s="582">
        <f t="shared" si="117"/>
        <v>2.5925925925925925E-2</v>
      </c>
      <c r="J291" s="582">
        <f t="shared" si="117"/>
        <v>2.5925925925925925E-2</v>
      </c>
      <c r="K291" s="582">
        <f t="shared" si="113"/>
        <v>2.5925925925925925E-2</v>
      </c>
      <c r="M291" s="232"/>
    </row>
    <row r="292" spans="3:13">
      <c r="C292" s="157" t="str">
        <f t="shared" si="117"/>
        <v>D19</v>
      </c>
      <c r="D292" s="157" t="str">
        <f t="shared" si="117"/>
        <v>Смолян (Smolyan)</v>
      </c>
      <c r="E292" s="582">
        <f t="shared" si="117"/>
        <v>2.5925925925925925E-2</v>
      </c>
      <c r="F292" s="582">
        <f t="shared" si="117"/>
        <v>2.5925925925925925E-2</v>
      </c>
      <c r="G292" s="582">
        <f t="shared" si="117"/>
        <v>2.5925925925925925E-2</v>
      </c>
      <c r="H292" s="582">
        <f t="shared" si="117"/>
        <v>2.5925925925925925E-2</v>
      </c>
      <c r="I292" s="582">
        <f t="shared" si="117"/>
        <v>2.5925925925925925E-2</v>
      </c>
      <c r="J292" s="582">
        <f t="shared" si="117"/>
        <v>2.5925925925925925E-2</v>
      </c>
      <c r="K292" s="582">
        <f t="shared" si="113"/>
        <v>2.5925925925925925E-2</v>
      </c>
      <c r="M292" s="232"/>
    </row>
    <row r="293" spans="3:13">
      <c r="C293" s="157" t="str">
        <f t="shared" si="117"/>
        <v>D20</v>
      </c>
      <c r="D293" s="157" t="str">
        <f t="shared" si="117"/>
        <v>София-град (Sofia-Capital)</v>
      </c>
      <c r="E293" s="582">
        <f t="shared" si="117"/>
        <v>0.3</v>
      </c>
      <c r="F293" s="582">
        <f t="shared" si="117"/>
        <v>0.3</v>
      </c>
      <c r="G293" s="582">
        <f t="shared" si="117"/>
        <v>0.3</v>
      </c>
      <c r="H293" s="582">
        <f t="shared" si="117"/>
        <v>0.3</v>
      </c>
      <c r="I293" s="582">
        <f t="shared" si="117"/>
        <v>0.3</v>
      </c>
      <c r="J293" s="582">
        <f t="shared" si="117"/>
        <v>0.3</v>
      </c>
      <c r="K293" s="582">
        <f t="shared" si="113"/>
        <v>0.3</v>
      </c>
      <c r="M293" s="232"/>
    </row>
    <row r="294" spans="3:13">
      <c r="C294" s="157" t="str">
        <f t="shared" si="117"/>
        <v>D21</v>
      </c>
      <c r="D294" s="157" t="str">
        <f t="shared" si="117"/>
        <v>София-област (Sofia (province))</v>
      </c>
      <c r="E294" s="582">
        <f t="shared" si="117"/>
        <v>2.5925925925925925E-2</v>
      </c>
      <c r="F294" s="582">
        <f t="shared" si="117"/>
        <v>2.5925925925925925E-2</v>
      </c>
      <c r="G294" s="582">
        <f t="shared" si="117"/>
        <v>2.5925925925925925E-2</v>
      </c>
      <c r="H294" s="582">
        <f t="shared" si="117"/>
        <v>2.5925925925925925E-2</v>
      </c>
      <c r="I294" s="582">
        <f t="shared" si="117"/>
        <v>2.5925925925925925E-2</v>
      </c>
      <c r="J294" s="582">
        <f t="shared" si="117"/>
        <v>2.5925925925925925E-2</v>
      </c>
      <c r="K294" s="582">
        <f t="shared" si="113"/>
        <v>2.5925925925925925E-2</v>
      </c>
      <c r="M294" s="232"/>
    </row>
    <row r="295" spans="3:13">
      <c r="C295" s="157" t="str">
        <f t="shared" si="117"/>
        <v>D22</v>
      </c>
      <c r="D295" s="157" t="str">
        <f t="shared" si="117"/>
        <v>Стара Загора (Stara Zagora)</v>
      </c>
      <c r="E295" s="582">
        <f t="shared" si="117"/>
        <v>2.5925925925925925E-2</v>
      </c>
      <c r="F295" s="582">
        <f t="shared" si="117"/>
        <v>2.5925925925925925E-2</v>
      </c>
      <c r="G295" s="582">
        <f t="shared" si="117"/>
        <v>2.5925925925925925E-2</v>
      </c>
      <c r="H295" s="582">
        <f t="shared" si="117"/>
        <v>2.5925925925925925E-2</v>
      </c>
      <c r="I295" s="582">
        <f t="shared" si="117"/>
        <v>2.5925925925925925E-2</v>
      </c>
      <c r="J295" s="582">
        <f t="shared" si="117"/>
        <v>2.5925925925925925E-2</v>
      </c>
      <c r="K295" s="582">
        <f t="shared" si="113"/>
        <v>2.5925925925925925E-2</v>
      </c>
      <c r="M295" s="232"/>
    </row>
    <row r="296" spans="3:13">
      <c r="C296" s="157" t="str">
        <f t="shared" si="117"/>
        <v>D23</v>
      </c>
      <c r="D296" s="157" t="str">
        <f t="shared" si="117"/>
        <v>Търговище (Targovishte)</v>
      </c>
      <c r="E296" s="582">
        <f t="shared" si="117"/>
        <v>2.5925925925925925E-2</v>
      </c>
      <c r="F296" s="582">
        <f t="shared" si="117"/>
        <v>2.5925925925925925E-2</v>
      </c>
      <c r="G296" s="582">
        <f t="shared" si="117"/>
        <v>2.5925925925925925E-2</v>
      </c>
      <c r="H296" s="582">
        <f t="shared" si="117"/>
        <v>2.5925925925925925E-2</v>
      </c>
      <c r="I296" s="582">
        <f t="shared" si="117"/>
        <v>2.5925925925925925E-2</v>
      </c>
      <c r="J296" s="582">
        <f t="shared" si="117"/>
        <v>2.5925925925925925E-2</v>
      </c>
      <c r="K296" s="582">
        <f t="shared" si="113"/>
        <v>2.5925925925925925E-2</v>
      </c>
      <c r="M296" s="232"/>
    </row>
    <row r="297" spans="3:13">
      <c r="C297" s="157" t="str">
        <f t="shared" si="117"/>
        <v>D24</v>
      </c>
      <c r="D297" s="157" t="str">
        <f t="shared" si="117"/>
        <v>Варна (Varna)</v>
      </c>
      <c r="E297" s="582">
        <f t="shared" si="117"/>
        <v>2.5925925925925925E-2</v>
      </c>
      <c r="F297" s="582">
        <f t="shared" si="117"/>
        <v>2.5925925925925925E-2</v>
      </c>
      <c r="G297" s="582">
        <f t="shared" si="117"/>
        <v>2.5925925925925925E-2</v>
      </c>
      <c r="H297" s="582">
        <f t="shared" si="117"/>
        <v>2.5925925925925925E-2</v>
      </c>
      <c r="I297" s="582">
        <f t="shared" si="117"/>
        <v>2.5925925925925925E-2</v>
      </c>
      <c r="J297" s="582">
        <f t="shared" si="117"/>
        <v>2.5925925925925925E-2</v>
      </c>
      <c r="K297" s="582">
        <f t="shared" si="113"/>
        <v>2.5925925925925925E-2</v>
      </c>
      <c r="M297" s="232"/>
    </row>
    <row r="298" spans="3:13">
      <c r="C298" s="157" t="str">
        <f t="shared" si="117"/>
        <v>D25</v>
      </c>
      <c r="D298" s="157" t="str">
        <f t="shared" si="117"/>
        <v>Велико Търново (Veliko Tarnovo)</v>
      </c>
      <c r="E298" s="582">
        <f t="shared" si="117"/>
        <v>2.5925925925925925E-2</v>
      </c>
      <c r="F298" s="582">
        <f t="shared" si="117"/>
        <v>2.5925925925925925E-2</v>
      </c>
      <c r="G298" s="582">
        <f t="shared" si="117"/>
        <v>2.5925925925925925E-2</v>
      </c>
      <c r="H298" s="582">
        <f t="shared" si="117"/>
        <v>2.5925925925925925E-2</v>
      </c>
      <c r="I298" s="582">
        <f t="shared" si="117"/>
        <v>2.5925925925925925E-2</v>
      </c>
      <c r="J298" s="582">
        <f t="shared" si="117"/>
        <v>2.5925925925925925E-2</v>
      </c>
      <c r="K298" s="582">
        <f t="shared" si="113"/>
        <v>2.5925925925925925E-2</v>
      </c>
      <c r="M298" s="232"/>
    </row>
    <row r="299" spans="3:13">
      <c r="C299" s="157" t="str">
        <f t="shared" si="117"/>
        <v>D26</v>
      </c>
      <c r="D299" s="157" t="str">
        <f t="shared" si="117"/>
        <v>Видин (Vidin)</v>
      </c>
      <c r="E299" s="582">
        <f t="shared" si="117"/>
        <v>2.5925925925925925E-2</v>
      </c>
      <c r="F299" s="582">
        <f t="shared" si="117"/>
        <v>2.5925925925925925E-2</v>
      </c>
      <c r="G299" s="582">
        <f t="shared" si="117"/>
        <v>2.5925925925925925E-2</v>
      </c>
      <c r="H299" s="582">
        <f t="shared" si="117"/>
        <v>2.5925925925925925E-2</v>
      </c>
      <c r="I299" s="582">
        <f t="shared" si="117"/>
        <v>2.5925925925925925E-2</v>
      </c>
      <c r="J299" s="582">
        <f t="shared" si="117"/>
        <v>2.5925925925925925E-2</v>
      </c>
      <c r="K299" s="582">
        <f t="shared" si="113"/>
        <v>2.5925925925925925E-2</v>
      </c>
      <c r="M299" s="232"/>
    </row>
    <row r="300" spans="3:13">
      <c r="C300" s="157" t="str">
        <f t="shared" si="117"/>
        <v>D27</v>
      </c>
      <c r="D300" s="157" t="str">
        <f t="shared" si="117"/>
        <v>Враца (Vratsa)</v>
      </c>
      <c r="E300" s="582">
        <f t="shared" si="117"/>
        <v>2.5925925925925925E-2</v>
      </c>
      <c r="F300" s="582">
        <f t="shared" si="117"/>
        <v>2.5925925925925925E-2</v>
      </c>
      <c r="G300" s="582">
        <f t="shared" si="117"/>
        <v>2.5925925925925925E-2</v>
      </c>
      <c r="H300" s="582">
        <f t="shared" si="117"/>
        <v>2.5925925925925925E-2</v>
      </c>
      <c r="I300" s="582">
        <f t="shared" si="117"/>
        <v>2.5925925925925925E-2</v>
      </c>
      <c r="J300" s="582">
        <f t="shared" si="117"/>
        <v>2.5925925925925925E-2</v>
      </c>
      <c r="K300" s="582">
        <f t="shared" si="113"/>
        <v>2.5925925925925925E-2</v>
      </c>
      <c r="M300" s="232"/>
    </row>
    <row r="301" spans="3:13">
      <c r="C301" s="157" t="str">
        <f t="shared" si="117"/>
        <v>D28</v>
      </c>
      <c r="D301" s="157" t="str">
        <f t="shared" si="117"/>
        <v>Ямбол (Yambol)</v>
      </c>
      <c r="E301" s="582">
        <f t="shared" si="117"/>
        <v>2.5925925925925925E-2</v>
      </c>
      <c r="F301" s="582">
        <f t="shared" si="117"/>
        <v>2.5925925925925925E-2</v>
      </c>
      <c r="G301" s="582">
        <f t="shared" si="117"/>
        <v>2.5925925925925925E-2</v>
      </c>
      <c r="H301" s="582">
        <f t="shared" si="117"/>
        <v>2.5925925925925925E-2</v>
      </c>
      <c r="I301" s="582">
        <f t="shared" si="117"/>
        <v>2.5925925925925925E-2</v>
      </c>
      <c r="J301" s="582">
        <f t="shared" si="117"/>
        <v>2.5925925925925925E-2</v>
      </c>
      <c r="K301" s="582">
        <f t="shared" si="113"/>
        <v>2.5925925925925925E-2</v>
      </c>
      <c r="M301" s="232"/>
    </row>
    <row r="302" spans="3:13">
      <c r="C302" s="162"/>
      <c r="D302" s="162" t="str">
        <f>D267</f>
        <v>Total</v>
      </c>
      <c r="E302" s="525">
        <f t="shared" ref="E302:J302" si="118">SUM(E274:E301)</f>
        <v>0.99999999999999978</v>
      </c>
      <c r="F302" s="525">
        <f t="shared" si="118"/>
        <v>0.99999999999999978</v>
      </c>
      <c r="G302" s="150">
        <f t="shared" si="118"/>
        <v>0.99999999999999978</v>
      </c>
      <c r="H302" s="150">
        <f t="shared" si="118"/>
        <v>0.99999999999999978</v>
      </c>
      <c r="I302" s="150">
        <f t="shared" si="118"/>
        <v>0.99999999999999978</v>
      </c>
      <c r="J302" s="150">
        <f t="shared" si="118"/>
        <v>0.99999999999999978</v>
      </c>
      <c r="K302" s="150">
        <f t="shared" ref="K302" si="119">SUM(K274:K301)</f>
        <v>0.99999999999999978</v>
      </c>
    </row>
    <row r="305" spans="3:13">
      <c r="C305" s="19" t="str">
        <f>D201</f>
        <v>BTC</v>
      </c>
      <c r="D305" s="131"/>
      <c r="E305" s="131"/>
      <c r="F305" s="131"/>
      <c r="G305" s="131"/>
      <c r="H305" s="131"/>
      <c r="I305" s="7"/>
    </row>
    <row r="306" spans="3:13">
      <c r="C306" s="144"/>
      <c r="D306" s="96"/>
      <c r="E306" s="96"/>
      <c r="F306" s="96"/>
      <c r="G306" s="96"/>
      <c r="H306" s="96"/>
      <c r="I306" s="96"/>
    </row>
    <row r="307" spans="3:13">
      <c r="C307" s="40" t="str">
        <f t="shared" ref="C307:J307" si="120">C272</f>
        <v>Код (Code)</v>
      </c>
      <c r="D307" s="41" t="str">
        <f t="shared" si="120"/>
        <v>Област (Province name)</v>
      </c>
      <c r="E307" s="42">
        <f t="shared" si="120"/>
        <v>2014</v>
      </c>
      <c r="F307" s="42">
        <f t="shared" si="120"/>
        <v>2015</v>
      </c>
      <c r="G307" s="42">
        <f t="shared" si="120"/>
        <v>2016</v>
      </c>
      <c r="H307" s="42">
        <f t="shared" si="120"/>
        <v>2017</v>
      </c>
      <c r="I307" s="42">
        <f t="shared" si="120"/>
        <v>2018</v>
      </c>
      <c r="J307" s="42">
        <f t="shared" si="120"/>
        <v>2019</v>
      </c>
      <c r="K307" s="42">
        <f t="shared" ref="K307" si="121">K272</f>
        <v>2020</v>
      </c>
    </row>
    <row r="308" spans="3:13" ht="25.5">
      <c r="C308" s="42"/>
      <c r="D308" s="42"/>
      <c r="E308" s="43" t="str">
        <f t="shared" ref="E308:J308" si="122">E273</f>
        <v>Реална (Actuals)</v>
      </c>
      <c r="F308" s="43" t="str">
        <f t="shared" si="122"/>
        <v xml:space="preserve">Оценка (Estimated) </v>
      </c>
      <c r="G308" s="43" t="str">
        <f t="shared" si="122"/>
        <v xml:space="preserve">Оценка (Estimated) </v>
      </c>
      <c r="H308" s="43" t="str">
        <f t="shared" si="122"/>
        <v xml:space="preserve">Оценка (Estimated) </v>
      </c>
      <c r="I308" s="43" t="str">
        <f t="shared" si="122"/>
        <v xml:space="preserve">Оценка (Estimated) </v>
      </c>
      <c r="J308" s="43" t="str">
        <f t="shared" si="122"/>
        <v xml:space="preserve">Оценка (Estimated) </v>
      </c>
      <c r="K308" s="43" t="str">
        <f t="shared" ref="K308" si="123">K273</f>
        <v xml:space="preserve">Оценка (Estimated) </v>
      </c>
    </row>
    <row r="309" spans="3:13">
      <c r="C309" s="157" t="str">
        <f t="shared" ref="C309:D318" si="124">C274</f>
        <v>D01</v>
      </c>
      <c r="D309" s="157" t="str">
        <f t="shared" si="124"/>
        <v>Благоевград (Blagoevgrad)</v>
      </c>
      <c r="E309" s="582">
        <f>E239</f>
        <v>2.5925925925925925E-2</v>
      </c>
      <c r="F309" s="582">
        <f t="shared" ref="F309:K309" si="125">F239</f>
        <v>2.5925925925925925E-2</v>
      </c>
      <c r="G309" s="582">
        <f t="shared" si="125"/>
        <v>2.5925925925925925E-2</v>
      </c>
      <c r="H309" s="582">
        <f t="shared" si="125"/>
        <v>2.5925925925925925E-2</v>
      </c>
      <c r="I309" s="582">
        <f t="shared" si="125"/>
        <v>2.5925925925925925E-2</v>
      </c>
      <c r="J309" s="582">
        <f t="shared" si="125"/>
        <v>2.5925925925925925E-2</v>
      </c>
      <c r="K309" s="582">
        <f t="shared" si="125"/>
        <v>2.5925925925925925E-2</v>
      </c>
      <c r="M309" s="232"/>
    </row>
    <row r="310" spans="3:13">
      <c r="C310" s="157" t="str">
        <f t="shared" si="124"/>
        <v>D02</v>
      </c>
      <c r="D310" s="157" t="str">
        <f t="shared" si="124"/>
        <v>Бургас (Burgas)</v>
      </c>
      <c r="E310" s="582">
        <f t="shared" ref="E310:K310" si="126">E240</f>
        <v>2.5925925925925925E-2</v>
      </c>
      <c r="F310" s="582">
        <f t="shared" si="126"/>
        <v>2.5925925925925925E-2</v>
      </c>
      <c r="G310" s="582">
        <f t="shared" si="126"/>
        <v>2.5925925925925925E-2</v>
      </c>
      <c r="H310" s="582">
        <f t="shared" si="126"/>
        <v>2.5925925925925925E-2</v>
      </c>
      <c r="I310" s="582">
        <f t="shared" si="126"/>
        <v>2.5925925925925925E-2</v>
      </c>
      <c r="J310" s="582">
        <f t="shared" si="126"/>
        <v>2.5925925925925925E-2</v>
      </c>
      <c r="K310" s="582">
        <f t="shared" si="126"/>
        <v>2.5925925925925925E-2</v>
      </c>
      <c r="M310" s="232"/>
    </row>
    <row r="311" spans="3:13">
      <c r="C311" s="157" t="str">
        <f t="shared" si="124"/>
        <v>D03</v>
      </c>
      <c r="D311" s="157" t="str">
        <f t="shared" si="124"/>
        <v>Добрич (Dobrich)</v>
      </c>
      <c r="E311" s="582">
        <f t="shared" ref="E311:K311" si="127">E241</f>
        <v>2.5925925925925925E-2</v>
      </c>
      <c r="F311" s="582">
        <f t="shared" si="127"/>
        <v>2.5925925925925925E-2</v>
      </c>
      <c r="G311" s="582">
        <f t="shared" si="127"/>
        <v>2.5925925925925925E-2</v>
      </c>
      <c r="H311" s="582">
        <f t="shared" si="127"/>
        <v>2.5925925925925925E-2</v>
      </c>
      <c r="I311" s="582">
        <f t="shared" si="127"/>
        <v>2.5925925925925925E-2</v>
      </c>
      <c r="J311" s="582">
        <f t="shared" si="127"/>
        <v>2.5925925925925925E-2</v>
      </c>
      <c r="K311" s="582">
        <f t="shared" si="127"/>
        <v>2.5925925925925925E-2</v>
      </c>
      <c r="M311" s="232"/>
    </row>
    <row r="312" spans="3:13">
      <c r="C312" s="157" t="str">
        <f t="shared" si="124"/>
        <v>D04</v>
      </c>
      <c r="D312" s="157" t="str">
        <f t="shared" si="124"/>
        <v>Габрово (Gabrovo)</v>
      </c>
      <c r="E312" s="582">
        <f t="shared" ref="E312:K312" si="128">E242</f>
        <v>2.5925925925925925E-2</v>
      </c>
      <c r="F312" s="582">
        <f t="shared" si="128"/>
        <v>2.5925925925925925E-2</v>
      </c>
      <c r="G312" s="582">
        <f t="shared" si="128"/>
        <v>2.5925925925925925E-2</v>
      </c>
      <c r="H312" s="582">
        <f t="shared" si="128"/>
        <v>2.5925925925925925E-2</v>
      </c>
      <c r="I312" s="582">
        <f t="shared" si="128"/>
        <v>2.5925925925925925E-2</v>
      </c>
      <c r="J312" s="582">
        <f t="shared" si="128"/>
        <v>2.5925925925925925E-2</v>
      </c>
      <c r="K312" s="582">
        <f t="shared" si="128"/>
        <v>2.5925925925925925E-2</v>
      </c>
      <c r="M312" s="232"/>
    </row>
    <row r="313" spans="3:13">
      <c r="C313" s="157" t="str">
        <f t="shared" si="124"/>
        <v>D05</v>
      </c>
      <c r="D313" s="157" t="str">
        <f t="shared" si="124"/>
        <v>Хасково (Haskovo)</v>
      </c>
      <c r="E313" s="582">
        <f t="shared" ref="E313:K313" si="129">E243</f>
        <v>2.5925925925925925E-2</v>
      </c>
      <c r="F313" s="582">
        <f t="shared" si="129"/>
        <v>2.5925925925925925E-2</v>
      </c>
      <c r="G313" s="582">
        <f t="shared" si="129"/>
        <v>2.5925925925925925E-2</v>
      </c>
      <c r="H313" s="582">
        <f t="shared" si="129"/>
        <v>2.5925925925925925E-2</v>
      </c>
      <c r="I313" s="582">
        <f t="shared" si="129"/>
        <v>2.5925925925925925E-2</v>
      </c>
      <c r="J313" s="582">
        <f t="shared" si="129"/>
        <v>2.5925925925925925E-2</v>
      </c>
      <c r="K313" s="582">
        <f t="shared" si="129"/>
        <v>2.5925925925925925E-2</v>
      </c>
      <c r="M313" s="232"/>
    </row>
    <row r="314" spans="3:13">
      <c r="C314" s="157" t="str">
        <f t="shared" si="124"/>
        <v>D06</v>
      </c>
      <c r="D314" s="157" t="str">
        <f t="shared" si="124"/>
        <v>Кърджали (Kardzhali)</v>
      </c>
      <c r="E314" s="582">
        <f t="shared" ref="E314:K314" si="130">E244</f>
        <v>2.5925925925925925E-2</v>
      </c>
      <c r="F314" s="582">
        <f t="shared" si="130"/>
        <v>2.5925925925925925E-2</v>
      </c>
      <c r="G314" s="582">
        <f t="shared" si="130"/>
        <v>2.5925925925925925E-2</v>
      </c>
      <c r="H314" s="582">
        <f t="shared" si="130"/>
        <v>2.5925925925925925E-2</v>
      </c>
      <c r="I314" s="582">
        <f t="shared" si="130"/>
        <v>2.5925925925925925E-2</v>
      </c>
      <c r="J314" s="582">
        <f t="shared" si="130"/>
        <v>2.5925925925925925E-2</v>
      </c>
      <c r="K314" s="582">
        <f t="shared" si="130"/>
        <v>2.5925925925925925E-2</v>
      </c>
      <c r="M314" s="232"/>
    </row>
    <row r="315" spans="3:13">
      <c r="C315" s="157" t="str">
        <f t="shared" si="124"/>
        <v>D07</v>
      </c>
      <c r="D315" s="157" t="str">
        <f t="shared" si="124"/>
        <v>Кюстендил (Kyustendil)</v>
      </c>
      <c r="E315" s="582">
        <f t="shared" ref="E315:K315" si="131">E245</f>
        <v>2.5925925925925925E-2</v>
      </c>
      <c r="F315" s="582">
        <f t="shared" si="131"/>
        <v>2.5925925925925925E-2</v>
      </c>
      <c r="G315" s="582">
        <f t="shared" si="131"/>
        <v>2.5925925925925925E-2</v>
      </c>
      <c r="H315" s="582">
        <f t="shared" si="131"/>
        <v>2.5925925925925925E-2</v>
      </c>
      <c r="I315" s="582">
        <f t="shared" si="131"/>
        <v>2.5925925925925925E-2</v>
      </c>
      <c r="J315" s="582">
        <f t="shared" si="131"/>
        <v>2.5925925925925925E-2</v>
      </c>
      <c r="K315" s="582">
        <f t="shared" si="131"/>
        <v>2.5925925925925925E-2</v>
      </c>
      <c r="M315" s="232"/>
    </row>
    <row r="316" spans="3:13">
      <c r="C316" s="157" t="str">
        <f t="shared" si="124"/>
        <v>D08</v>
      </c>
      <c r="D316" s="157" t="str">
        <f t="shared" si="124"/>
        <v>Ловеч (Lovech)</v>
      </c>
      <c r="E316" s="582">
        <f t="shared" ref="E316:K316" si="132">E246</f>
        <v>2.5925925925925925E-2</v>
      </c>
      <c r="F316" s="582">
        <f t="shared" si="132"/>
        <v>2.5925925925925925E-2</v>
      </c>
      <c r="G316" s="582">
        <f t="shared" si="132"/>
        <v>2.5925925925925925E-2</v>
      </c>
      <c r="H316" s="582">
        <f t="shared" si="132"/>
        <v>2.5925925925925925E-2</v>
      </c>
      <c r="I316" s="582">
        <f t="shared" si="132"/>
        <v>2.5925925925925925E-2</v>
      </c>
      <c r="J316" s="582">
        <f t="shared" si="132"/>
        <v>2.5925925925925925E-2</v>
      </c>
      <c r="K316" s="582">
        <f t="shared" si="132"/>
        <v>2.5925925925925925E-2</v>
      </c>
      <c r="M316" s="232"/>
    </row>
    <row r="317" spans="3:13">
      <c r="C317" s="157" t="str">
        <f t="shared" si="124"/>
        <v>D09</v>
      </c>
      <c r="D317" s="157" t="str">
        <f t="shared" si="124"/>
        <v>Монтана (Montana)</v>
      </c>
      <c r="E317" s="582">
        <f t="shared" ref="E317:K317" si="133">E247</f>
        <v>2.5925925925925925E-2</v>
      </c>
      <c r="F317" s="582">
        <f t="shared" si="133"/>
        <v>2.5925925925925925E-2</v>
      </c>
      <c r="G317" s="582">
        <f t="shared" si="133"/>
        <v>2.5925925925925925E-2</v>
      </c>
      <c r="H317" s="582">
        <f t="shared" si="133"/>
        <v>2.5925925925925925E-2</v>
      </c>
      <c r="I317" s="582">
        <f t="shared" si="133"/>
        <v>2.5925925925925925E-2</v>
      </c>
      <c r="J317" s="582">
        <f t="shared" si="133"/>
        <v>2.5925925925925925E-2</v>
      </c>
      <c r="K317" s="582">
        <f t="shared" si="133"/>
        <v>2.5925925925925925E-2</v>
      </c>
      <c r="M317" s="232"/>
    </row>
    <row r="318" spans="3:13">
      <c r="C318" s="157" t="str">
        <f t="shared" si="124"/>
        <v>D10</v>
      </c>
      <c r="D318" s="157" t="str">
        <f t="shared" si="124"/>
        <v>Пазарджик (Pazardzhik)</v>
      </c>
      <c r="E318" s="582">
        <f t="shared" ref="E318:K318" si="134">E248</f>
        <v>2.5925925925925925E-2</v>
      </c>
      <c r="F318" s="582">
        <f t="shared" si="134"/>
        <v>2.5925925925925925E-2</v>
      </c>
      <c r="G318" s="582">
        <f t="shared" si="134"/>
        <v>2.5925925925925925E-2</v>
      </c>
      <c r="H318" s="582">
        <f t="shared" si="134"/>
        <v>2.5925925925925925E-2</v>
      </c>
      <c r="I318" s="582">
        <f t="shared" si="134"/>
        <v>2.5925925925925925E-2</v>
      </c>
      <c r="J318" s="582">
        <f t="shared" si="134"/>
        <v>2.5925925925925925E-2</v>
      </c>
      <c r="K318" s="582">
        <f t="shared" si="134"/>
        <v>2.5925925925925925E-2</v>
      </c>
      <c r="M318" s="232"/>
    </row>
    <row r="319" spans="3:13">
      <c r="C319" s="157" t="str">
        <f t="shared" ref="C319:D328" si="135">C284</f>
        <v>D11</v>
      </c>
      <c r="D319" s="157" t="str">
        <f t="shared" si="135"/>
        <v>Перник (Pernik)</v>
      </c>
      <c r="E319" s="582">
        <f t="shared" ref="E319:K319" si="136">E249</f>
        <v>2.5925925925925925E-2</v>
      </c>
      <c r="F319" s="582">
        <f t="shared" si="136"/>
        <v>2.5925925925925925E-2</v>
      </c>
      <c r="G319" s="582">
        <f t="shared" si="136"/>
        <v>2.5925925925925925E-2</v>
      </c>
      <c r="H319" s="582">
        <f t="shared" si="136"/>
        <v>2.5925925925925925E-2</v>
      </c>
      <c r="I319" s="582">
        <f t="shared" si="136"/>
        <v>2.5925925925925925E-2</v>
      </c>
      <c r="J319" s="582">
        <f t="shared" si="136"/>
        <v>2.5925925925925925E-2</v>
      </c>
      <c r="K319" s="582">
        <f t="shared" si="136"/>
        <v>2.5925925925925925E-2</v>
      </c>
      <c r="M319" s="232"/>
    </row>
    <row r="320" spans="3:13">
      <c r="C320" s="157" t="str">
        <f t="shared" si="135"/>
        <v>D12</v>
      </c>
      <c r="D320" s="157" t="str">
        <f t="shared" si="135"/>
        <v>Плевен (Pleven)</v>
      </c>
      <c r="E320" s="582">
        <f t="shared" ref="E320:K320" si="137">E250</f>
        <v>2.5925925925925925E-2</v>
      </c>
      <c r="F320" s="582">
        <f t="shared" si="137"/>
        <v>2.5925925925925925E-2</v>
      </c>
      <c r="G320" s="582">
        <f t="shared" si="137"/>
        <v>2.5925925925925925E-2</v>
      </c>
      <c r="H320" s="582">
        <f t="shared" si="137"/>
        <v>2.5925925925925925E-2</v>
      </c>
      <c r="I320" s="582">
        <f t="shared" si="137"/>
        <v>2.5925925925925925E-2</v>
      </c>
      <c r="J320" s="582">
        <f t="shared" si="137"/>
        <v>2.5925925925925925E-2</v>
      </c>
      <c r="K320" s="582">
        <f t="shared" si="137"/>
        <v>2.5925925925925925E-2</v>
      </c>
      <c r="M320" s="232"/>
    </row>
    <row r="321" spans="3:13">
      <c r="C321" s="157" t="str">
        <f t="shared" si="135"/>
        <v>D13</v>
      </c>
      <c r="D321" s="157" t="str">
        <f t="shared" si="135"/>
        <v>Пловдив (Plovdiv)</v>
      </c>
      <c r="E321" s="582">
        <f t="shared" ref="E321:K321" si="138">E251</f>
        <v>2.5925925925925925E-2</v>
      </c>
      <c r="F321" s="582">
        <f t="shared" si="138"/>
        <v>2.5925925925925925E-2</v>
      </c>
      <c r="G321" s="582">
        <f t="shared" si="138"/>
        <v>2.5925925925925925E-2</v>
      </c>
      <c r="H321" s="582">
        <f t="shared" si="138"/>
        <v>2.5925925925925925E-2</v>
      </c>
      <c r="I321" s="582">
        <f t="shared" si="138"/>
        <v>2.5925925925925925E-2</v>
      </c>
      <c r="J321" s="582">
        <f t="shared" si="138"/>
        <v>2.5925925925925925E-2</v>
      </c>
      <c r="K321" s="582">
        <f t="shared" si="138"/>
        <v>2.5925925925925925E-2</v>
      </c>
      <c r="M321" s="232"/>
    </row>
    <row r="322" spans="3:13">
      <c r="C322" s="157" t="str">
        <f t="shared" si="135"/>
        <v>D14</v>
      </c>
      <c r="D322" s="157" t="str">
        <f t="shared" si="135"/>
        <v>Разград (Razgrad)</v>
      </c>
      <c r="E322" s="582">
        <f t="shared" ref="E322:K322" si="139">E252</f>
        <v>2.5925925925925925E-2</v>
      </c>
      <c r="F322" s="582">
        <f t="shared" si="139"/>
        <v>2.5925925925925925E-2</v>
      </c>
      <c r="G322" s="582">
        <f t="shared" si="139"/>
        <v>2.5925925925925925E-2</v>
      </c>
      <c r="H322" s="582">
        <f t="shared" si="139"/>
        <v>2.5925925925925925E-2</v>
      </c>
      <c r="I322" s="582">
        <f t="shared" si="139"/>
        <v>2.5925925925925925E-2</v>
      </c>
      <c r="J322" s="582">
        <f t="shared" si="139"/>
        <v>2.5925925925925925E-2</v>
      </c>
      <c r="K322" s="582">
        <f t="shared" si="139"/>
        <v>2.5925925925925925E-2</v>
      </c>
      <c r="M322" s="232"/>
    </row>
    <row r="323" spans="3:13">
      <c r="C323" s="157" t="str">
        <f t="shared" si="135"/>
        <v>D15</v>
      </c>
      <c r="D323" s="157" t="str">
        <f t="shared" si="135"/>
        <v>Русе (Ruse)</v>
      </c>
      <c r="E323" s="582">
        <f t="shared" ref="E323:K323" si="140">E253</f>
        <v>2.5925925925925925E-2</v>
      </c>
      <c r="F323" s="582">
        <f t="shared" si="140"/>
        <v>2.5925925925925925E-2</v>
      </c>
      <c r="G323" s="582">
        <f t="shared" si="140"/>
        <v>2.5925925925925925E-2</v>
      </c>
      <c r="H323" s="582">
        <f t="shared" si="140"/>
        <v>2.5925925925925925E-2</v>
      </c>
      <c r="I323" s="582">
        <f t="shared" si="140"/>
        <v>2.5925925925925925E-2</v>
      </c>
      <c r="J323" s="582">
        <f t="shared" si="140"/>
        <v>2.5925925925925925E-2</v>
      </c>
      <c r="K323" s="582">
        <f t="shared" si="140"/>
        <v>2.5925925925925925E-2</v>
      </c>
      <c r="M323" s="232"/>
    </row>
    <row r="324" spans="3:13">
      <c r="C324" s="157" t="str">
        <f t="shared" si="135"/>
        <v>D16</v>
      </c>
      <c r="D324" s="157" t="str">
        <f t="shared" si="135"/>
        <v>Шумен (Shumen)</v>
      </c>
      <c r="E324" s="582">
        <f t="shared" ref="E324:K324" si="141">E254</f>
        <v>2.5925925925925925E-2</v>
      </c>
      <c r="F324" s="582">
        <f t="shared" si="141"/>
        <v>2.5925925925925925E-2</v>
      </c>
      <c r="G324" s="582">
        <f t="shared" si="141"/>
        <v>2.5925925925925925E-2</v>
      </c>
      <c r="H324" s="582">
        <f t="shared" si="141"/>
        <v>2.5925925925925925E-2</v>
      </c>
      <c r="I324" s="582">
        <f t="shared" si="141"/>
        <v>2.5925925925925925E-2</v>
      </c>
      <c r="J324" s="582">
        <f t="shared" si="141"/>
        <v>2.5925925925925925E-2</v>
      </c>
      <c r="K324" s="582">
        <f t="shared" si="141"/>
        <v>2.5925925925925925E-2</v>
      </c>
      <c r="M324" s="232"/>
    </row>
    <row r="325" spans="3:13">
      <c r="C325" s="157" t="str">
        <f t="shared" si="135"/>
        <v>D17</v>
      </c>
      <c r="D325" s="157" t="str">
        <f t="shared" si="135"/>
        <v>Силистра (Silistra)</v>
      </c>
      <c r="E325" s="582">
        <f t="shared" ref="E325:K325" si="142">E255</f>
        <v>2.5925925925925925E-2</v>
      </c>
      <c r="F325" s="582">
        <f t="shared" si="142"/>
        <v>2.5925925925925925E-2</v>
      </c>
      <c r="G325" s="582">
        <f t="shared" si="142"/>
        <v>2.5925925925925925E-2</v>
      </c>
      <c r="H325" s="582">
        <f t="shared" si="142"/>
        <v>2.5925925925925925E-2</v>
      </c>
      <c r="I325" s="582">
        <f t="shared" si="142"/>
        <v>2.5925925925925925E-2</v>
      </c>
      <c r="J325" s="582">
        <f t="shared" si="142"/>
        <v>2.5925925925925925E-2</v>
      </c>
      <c r="K325" s="582">
        <f t="shared" si="142"/>
        <v>2.5925925925925925E-2</v>
      </c>
      <c r="M325" s="232"/>
    </row>
    <row r="326" spans="3:13">
      <c r="C326" s="157" t="str">
        <f t="shared" si="135"/>
        <v>D18</v>
      </c>
      <c r="D326" s="157" t="str">
        <f t="shared" si="135"/>
        <v>Сливен (Sliven)</v>
      </c>
      <c r="E326" s="582">
        <f t="shared" ref="E326:K326" si="143">E256</f>
        <v>2.5925925925925925E-2</v>
      </c>
      <c r="F326" s="582">
        <f t="shared" si="143"/>
        <v>2.5925925925925925E-2</v>
      </c>
      <c r="G326" s="582">
        <f t="shared" si="143"/>
        <v>2.5925925925925925E-2</v>
      </c>
      <c r="H326" s="582">
        <f t="shared" si="143"/>
        <v>2.5925925925925925E-2</v>
      </c>
      <c r="I326" s="582">
        <f t="shared" si="143"/>
        <v>2.5925925925925925E-2</v>
      </c>
      <c r="J326" s="582">
        <f t="shared" si="143"/>
        <v>2.5925925925925925E-2</v>
      </c>
      <c r="K326" s="582">
        <f t="shared" si="143"/>
        <v>2.5925925925925925E-2</v>
      </c>
      <c r="M326" s="232"/>
    </row>
    <row r="327" spans="3:13">
      <c r="C327" s="157" t="str">
        <f t="shared" si="135"/>
        <v>D19</v>
      </c>
      <c r="D327" s="157" t="str">
        <f t="shared" si="135"/>
        <v>Смолян (Smolyan)</v>
      </c>
      <c r="E327" s="582">
        <f t="shared" ref="E327:K327" si="144">E257</f>
        <v>2.5925925925925925E-2</v>
      </c>
      <c r="F327" s="582">
        <f t="shared" si="144"/>
        <v>2.5925925925925925E-2</v>
      </c>
      <c r="G327" s="582">
        <f t="shared" si="144"/>
        <v>2.5925925925925925E-2</v>
      </c>
      <c r="H327" s="582">
        <f t="shared" si="144"/>
        <v>2.5925925925925925E-2</v>
      </c>
      <c r="I327" s="582">
        <f t="shared" si="144"/>
        <v>2.5925925925925925E-2</v>
      </c>
      <c r="J327" s="582">
        <f t="shared" si="144"/>
        <v>2.5925925925925925E-2</v>
      </c>
      <c r="K327" s="582">
        <f t="shared" si="144"/>
        <v>2.5925925925925925E-2</v>
      </c>
      <c r="M327" s="232"/>
    </row>
    <row r="328" spans="3:13">
      <c r="C328" s="157" t="str">
        <f t="shared" si="135"/>
        <v>D20</v>
      </c>
      <c r="D328" s="157" t="str">
        <f t="shared" si="135"/>
        <v>София-град (Sofia-Capital)</v>
      </c>
      <c r="E328" s="582">
        <f t="shared" ref="E328:K328" si="145">E258</f>
        <v>0.3</v>
      </c>
      <c r="F328" s="582">
        <f t="shared" si="145"/>
        <v>0.3</v>
      </c>
      <c r="G328" s="582">
        <f t="shared" si="145"/>
        <v>0.3</v>
      </c>
      <c r="H328" s="582">
        <f t="shared" si="145"/>
        <v>0.3</v>
      </c>
      <c r="I328" s="582">
        <f t="shared" si="145"/>
        <v>0.3</v>
      </c>
      <c r="J328" s="582">
        <f t="shared" si="145"/>
        <v>0.3</v>
      </c>
      <c r="K328" s="582">
        <f t="shared" si="145"/>
        <v>0.3</v>
      </c>
      <c r="M328" s="232"/>
    </row>
    <row r="329" spans="3:13">
      <c r="C329" s="157" t="str">
        <f t="shared" ref="C329:D336" si="146">C294</f>
        <v>D21</v>
      </c>
      <c r="D329" s="157" t="str">
        <f t="shared" si="146"/>
        <v>София-област (Sofia (province))</v>
      </c>
      <c r="E329" s="582">
        <f t="shared" ref="E329:K329" si="147">E259</f>
        <v>2.5925925925925925E-2</v>
      </c>
      <c r="F329" s="582">
        <f t="shared" si="147"/>
        <v>2.5925925925925925E-2</v>
      </c>
      <c r="G329" s="582">
        <f t="shared" si="147"/>
        <v>2.5925925925925925E-2</v>
      </c>
      <c r="H329" s="582">
        <f t="shared" si="147"/>
        <v>2.5925925925925925E-2</v>
      </c>
      <c r="I329" s="582">
        <f t="shared" si="147"/>
        <v>2.5925925925925925E-2</v>
      </c>
      <c r="J329" s="582">
        <f t="shared" si="147"/>
        <v>2.5925925925925925E-2</v>
      </c>
      <c r="K329" s="582">
        <f t="shared" si="147"/>
        <v>2.5925925925925925E-2</v>
      </c>
      <c r="M329" s="232"/>
    </row>
    <row r="330" spans="3:13">
      <c r="C330" s="157" t="str">
        <f t="shared" si="146"/>
        <v>D22</v>
      </c>
      <c r="D330" s="157" t="str">
        <f t="shared" si="146"/>
        <v>Стара Загора (Stara Zagora)</v>
      </c>
      <c r="E330" s="582">
        <f t="shared" ref="E330:K330" si="148">E260</f>
        <v>2.5925925925925925E-2</v>
      </c>
      <c r="F330" s="582">
        <f t="shared" si="148"/>
        <v>2.5925925925925925E-2</v>
      </c>
      <c r="G330" s="582">
        <f t="shared" si="148"/>
        <v>2.5925925925925925E-2</v>
      </c>
      <c r="H330" s="582">
        <f t="shared" si="148"/>
        <v>2.5925925925925925E-2</v>
      </c>
      <c r="I330" s="582">
        <f t="shared" si="148"/>
        <v>2.5925925925925925E-2</v>
      </c>
      <c r="J330" s="582">
        <f t="shared" si="148"/>
        <v>2.5925925925925925E-2</v>
      </c>
      <c r="K330" s="582">
        <f t="shared" si="148"/>
        <v>2.5925925925925925E-2</v>
      </c>
      <c r="M330" s="232"/>
    </row>
    <row r="331" spans="3:13">
      <c r="C331" s="157" t="str">
        <f t="shared" si="146"/>
        <v>D23</v>
      </c>
      <c r="D331" s="157" t="str">
        <f t="shared" si="146"/>
        <v>Търговище (Targovishte)</v>
      </c>
      <c r="E331" s="582">
        <f t="shared" ref="E331:K331" si="149">E261</f>
        <v>2.5925925925925925E-2</v>
      </c>
      <c r="F331" s="582">
        <f t="shared" si="149"/>
        <v>2.5925925925925925E-2</v>
      </c>
      <c r="G331" s="582">
        <f t="shared" si="149"/>
        <v>2.5925925925925925E-2</v>
      </c>
      <c r="H331" s="582">
        <f t="shared" si="149"/>
        <v>2.5925925925925925E-2</v>
      </c>
      <c r="I331" s="582">
        <f t="shared" si="149"/>
        <v>2.5925925925925925E-2</v>
      </c>
      <c r="J331" s="582">
        <f t="shared" si="149"/>
        <v>2.5925925925925925E-2</v>
      </c>
      <c r="K331" s="582">
        <f t="shared" si="149"/>
        <v>2.5925925925925925E-2</v>
      </c>
      <c r="M331" s="232"/>
    </row>
    <row r="332" spans="3:13">
      <c r="C332" s="157" t="str">
        <f t="shared" si="146"/>
        <v>D24</v>
      </c>
      <c r="D332" s="157" t="str">
        <f t="shared" si="146"/>
        <v>Варна (Varna)</v>
      </c>
      <c r="E332" s="582">
        <f t="shared" ref="E332:K332" si="150">E262</f>
        <v>2.5925925925925925E-2</v>
      </c>
      <c r="F332" s="582">
        <f t="shared" si="150"/>
        <v>2.5925925925925925E-2</v>
      </c>
      <c r="G332" s="582">
        <f t="shared" si="150"/>
        <v>2.5925925925925925E-2</v>
      </c>
      <c r="H332" s="582">
        <f t="shared" si="150"/>
        <v>2.5925925925925925E-2</v>
      </c>
      <c r="I332" s="582">
        <f t="shared" si="150"/>
        <v>2.5925925925925925E-2</v>
      </c>
      <c r="J332" s="582">
        <f t="shared" si="150"/>
        <v>2.5925925925925925E-2</v>
      </c>
      <c r="K332" s="582">
        <f t="shared" si="150"/>
        <v>2.5925925925925925E-2</v>
      </c>
      <c r="M332" s="232"/>
    </row>
    <row r="333" spans="3:13">
      <c r="C333" s="157" t="str">
        <f t="shared" si="146"/>
        <v>D25</v>
      </c>
      <c r="D333" s="157" t="str">
        <f t="shared" si="146"/>
        <v>Велико Търново (Veliko Tarnovo)</v>
      </c>
      <c r="E333" s="582">
        <f t="shared" ref="E333:K333" si="151">E263</f>
        <v>2.5925925925925925E-2</v>
      </c>
      <c r="F333" s="582">
        <f t="shared" si="151"/>
        <v>2.5925925925925925E-2</v>
      </c>
      <c r="G333" s="582">
        <f t="shared" si="151"/>
        <v>2.5925925925925925E-2</v>
      </c>
      <c r="H333" s="582">
        <f t="shared" si="151"/>
        <v>2.5925925925925925E-2</v>
      </c>
      <c r="I333" s="582">
        <f t="shared" si="151"/>
        <v>2.5925925925925925E-2</v>
      </c>
      <c r="J333" s="582">
        <f t="shared" si="151"/>
        <v>2.5925925925925925E-2</v>
      </c>
      <c r="K333" s="582">
        <f t="shared" si="151"/>
        <v>2.5925925925925925E-2</v>
      </c>
      <c r="M333" s="232"/>
    </row>
    <row r="334" spans="3:13">
      <c r="C334" s="157" t="str">
        <f t="shared" si="146"/>
        <v>D26</v>
      </c>
      <c r="D334" s="157" t="str">
        <f t="shared" si="146"/>
        <v>Видин (Vidin)</v>
      </c>
      <c r="E334" s="582">
        <f t="shared" ref="E334:K334" si="152">E264</f>
        <v>2.5925925925925925E-2</v>
      </c>
      <c r="F334" s="582">
        <f t="shared" si="152"/>
        <v>2.5925925925925925E-2</v>
      </c>
      <c r="G334" s="582">
        <f t="shared" si="152"/>
        <v>2.5925925925925925E-2</v>
      </c>
      <c r="H334" s="582">
        <f t="shared" si="152"/>
        <v>2.5925925925925925E-2</v>
      </c>
      <c r="I334" s="582">
        <f t="shared" si="152"/>
        <v>2.5925925925925925E-2</v>
      </c>
      <c r="J334" s="582">
        <f t="shared" si="152"/>
        <v>2.5925925925925925E-2</v>
      </c>
      <c r="K334" s="582">
        <f t="shared" si="152"/>
        <v>2.5925925925925925E-2</v>
      </c>
      <c r="M334" s="232"/>
    </row>
    <row r="335" spans="3:13">
      <c r="C335" s="157" t="str">
        <f t="shared" si="146"/>
        <v>D27</v>
      </c>
      <c r="D335" s="157" t="str">
        <f t="shared" si="146"/>
        <v>Враца (Vratsa)</v>
      </c>
      <c r="E335" s="582">
        <f t="shared" ref="E335:K335" si="153">E265</f>
        <v>2.5925925925925925E-2</v>
      </c>
      <c r="F335" s="582">
        <f t="shared" si="153"/>
        <v>2.5925925925925925E-2</v>
      </c>
      <c r="G335" s="582">
        <f t="shared" si="153"/>
        <v>2.5925925925925925E-2</v>
      </c>
      <c r="H335" s="582">
        <f t="shared" si="153"/>
        <v>2.5925925925925925E-2</v>
      </c>
      <c r="I335" s="582">
        <f t="shared" si="153"/>
        <v>2.5925925925925925E-2</v>
      </c>
      <c r="J335" s="582">
        <f t="shared" si="153"/>
        <v>2.5925925925925925E-2</v>
      </c>
      <c r="K335" s="582">
        <f t="shared" si="153"/>
        <v>2.5925925925925925E-2</v>
      </c>
      <c r="M335" s="232"/>
    </row>
    <row r="336" spans="3:13">
      <c r="C336" s="157" t="str">
        <f t="shared" si="146"/>
        <v>D28</v>
      </c>
      <c r="D336" s="157" t="str">
        <f t="shared" si="146"/>
        <v>Ямбол (Yambol)</v>
      </c>
      <c r="E336" s="582">
        <f t="shared" ref="E336:K336" si="154">E266</f>
        <v>2.5925925925925925E-2</v>
      </c>
      <c r="F336" s="582">
        <f t="shared" si="154"/>
        <v>2.5925925925925925E-2</v>
      </c>
      <c r="G336" s="582">
        <f t="shared" si="154"/>
        <v>2.5925925925925925E-2</v>
      </c>
      <c r="H336" s="582">
        <f t="shared" si="154"/>
        <v>2.5925925925925925E-2</v>
      </c>
      <c r="I336" s="582">
        <f t="shared" si="154"/>
        <v>2.5925925925925925E-2</v>
      </c>
      <c r="J336" s="582">
        <f t="shared" si="154"/>
        <v>2.5925925925925925E-2</v>
      </c>
      <c r="K336" s="582">
        <f t="shared" si="154"/>
        <v>2.5925925925925925E-2</v>
      </c>
      <c r="M336" s="232"/>
    </row>
    <row r="337" spans="3:11">
      <c r="C337" s="162"/>
      <c r="D337" s="162" t="str">
        <f>D302</f>
        <v>Total</v>
      </c>
      <c r="E337" s="525">
        <f t="shared" ref="E337:J337" si="155">SUM(E309:E336)</f>
        <v>0.99999999999999978</v>
      </c>
      <c r="F337" s="525">
        <f t="shared" si="155"/>
        <v>0.99999999999999978</v>
      </c>
      <c r="G337" s="525">
        <f t="shared" si="155"/>
        <v>0.99999999999999978</v>
      </c>
      <c r="H337" s="525">
        <f t="shared" si="155"/>
        <v>0.99999999999999978</v>
      </c>
      <c r="I337" s="525">
        <f t="shared" si="155"/>
        <v>0.99999999999999978</v>
      </c>
      <c r="J337" s="525">
        <f t="shared" si="155"/>
        <v>0.99999999999999978</v>
      </c>
      <c r="K337" s="525">
        <f t="shared" ref="K337" si="156">SUM(K309:K336)</f>
        <v>0.99999999999999978</v>
      </c>
    </row>
    <row r="340" spans="3:11">
      <c r="C340" s="19" t="str">
        <f>'C. Masterfiles'!D168</f>
        <v>Efficient Operator (MEO)</v>
      </c>
      <c r="D340" s="131"/>
      <c r="E340" s="131"/>
      <c r="F340" s="131"/>
      <c r="G340" s="131"/>
      <c r="H340" s="131"/>
      <c r="I340" s="7"/>
    </row>
    <row r="341" spans="3:11">
      <c r="C341" s="144"/>
      <c r="D341" s="96"/>
      <c r="E341" s="96"/>
      <c r="F341" s="96"/>
      <c r="G341" s="96"/>
      <c r="H341" s="96"/>
      <c r="I341" s="96"/>
    </row>
    <row r="342" spans="3:11">
      <c r="C342" s="40" t="s">
        <v>0</v>
      </c>
      <c r="D342" s="41" t="s">
        <v>210</v>
      </c>
      <c r="E342" s="42">
        <f t="shared" ref="E342:J342" si="157">E272</f>
        <v>2014</v>
      </c>
      <c r="F342" s="42">
        <f t="shared" si="157"/>
        <v>2015</v>
      </c>
      <c r="G342" s="42">
        <f t="shared" si="157"/>
        <v>2016</v>
      </c>
      <c r="H342" s="42">
        <f t="shared" si="157"/>
        <v>2017</v>
      </c>
      <c r="I342" s="42">
        <f t="shared" si="157"/>
        <v>2018</v>
      </c>
      <c r="J342" s="42">
        <f t="shared" si="157"/>
        <v>2019</v>
      </c>
      <c r="K342" s="42">
        <f t="shared" ref="K342" si="158">K272</f>
        <v>2020</v>
      </c>
    </row>
    <row r="343" spans="3:11">
      <c r="C343" s="42"/>
      <c r="D343" s="42"/>
      <c r="E343" s="42" t="s">
        <v>37</v>
      </c>
      <c r="F343" s="42" t="s">
        <v>39</v>
      </c>
      <c r="G343" s="42" t="s">
        <v>39</v>
      </c>
      <c r="H343" s="42" t="s">
        <v>39</v>
      </c>
      <c r="I343" s="42" t="s">
        <v>38</v>
      </c>
      <c r="J343" s="42" t="s">
        <v>38</v>
      </c>
      <c r="K343" s="42" t="s">
        <v>38</v>
      </c>
    </row>
    <row r="344" spans="3:11">
      <c r="C344" s="157" t="str">
        <f>C309</f>
        <v>D01</v>
      </c>
      <c r="D344" s="157" t="str">
        <f>D309</f>
        <v>Благоевград (Blagoevgrad)</v>
      </c>
      <c r="E344" s="163">
        <f t="shared" ref="E344:J344" si="159">AVERAGE(E239,E274,E309)</f>
        <v>2.5925925925925925E-2</v>
      </c>
      <c r="F344" s="163">
        <f t="shared" si="159"/>
        <v>2.5925925925925925E-2</v>
      </c>
      <c r="G344" s="163">
        <f t="shared" si="159"/>
        <v>2.5925925925925925E-2</v>
      </c>
      <c r="H344" s="163">
        <f t="shared" si="159"/>
        <v>2.5925925925925925E-2</v>
      </c>
      <c r="I344" s="163">
        <f t="shared" si="159"/>
        <v>2.5925925925925925E-2</v>
      </c>
      <c r="J344" s="163">
        <f t="shared" si="159"/>
        <v>2.5925925925925925E-2</v>
      </c>
      <c r="K344" s="163">
        <f t="shared" ref="K344" si="160">AVERAGE(K239,K274,K309)</f>
        <v>2.5925925925925925E-2</v>
      </c>
    </row>
    <row r="345" spans="3:11">
      <c r="C345" s="157" t="str">
        <f t="shared" ref="C345:D371" si="161">C310</f>
        <v>D02</v>
      </c>
      <c r="D345" s="157" t="str">
        <f t="shared" si="161"/>
        <v>Бургас (Burgas)</v>
      </c>
      <c r="E345" s="163">
        <f t="shared" ref="E345:J345" si="162">AVERAGE(E240,E275,E310)</f>
        <v>2.5925925925925925E-2</v>
      </c>
      <c r="F345" s="163">
        <f t="shared" si="162"/>
        <v>2.5925925925925925E-2</v>
      </c>
      <c r="G345" s="163">
        <f t="shared" si="162"/>
        <v>2.5925925925925925E-2</v>
      </c>
      <c r="H345" s="163">
        <f t="shared" si="162"/>
        <v>2.5925925925925925E-2</v>
      </c>
      <c r="I345" s="163">
        <f t="shared" si="162"/>
        <v>2.5925925925925925E-2</v>
      </c>
      <c r="J345" s="163">
        <f t="shared" si="162"/>
        <v>2.5925925925925925E-2</v>
      </c>
      <c r="K345" s="163">
        <f t="shared" ref="K345" si="163">AVERAGE(K240,K275,K310)</f>
        <v>2.5925925925925925E-2</v>
      </c>
    </row>
    <row r="346" spans="3:11">
      <c r="C346" s="157" t="str">
        <f t="shared" si="161"/>
        <v>D03</v>
      </c>
      <c r="D346" s="157" t="str">
        <f t="shared" si="161"/>
        <v>Добрич (Dobrich)</v>
      </c>
      <c r="E346" s="163">
        <f t="shared" ref="E346:J346" si="164">AVERAGE(E241,E276,E311)</f>
        <v>2.5925925925925925E-2</v>
      </c>
      <c r="F346" s="163">
        <f t="shared" si="164"/>
        <v>2.5925925925925925E-2</v>
      </c>
      <c r="G346" s="163">
        <f t="shared" si="164"/>
        <v>2.5925925925925925E-2</v>
      </c>
      <c r="H346" s="163">
        <f t="shared" si="164"/>
        <v>2.5925925925925925E-2</v>
      </c>
      <c r="I346" s="163">
        <f t="shared" si="164"/>
        <v>2.5925925925925925E-2</v>
      </c>
      <c r="J346" s="163">
        <f t="shared" si="164"/>
        <v>2.5925925925925925E-2</v>
      </c>
      <c r="K346" s="163">
        <f t="shared" ref="K346" si="165">AVERAGE(K241,K276,K311)</f>
        <v>2.5925925925925925E-2</v>
      </c>
    </row>
    <row r="347" spans="3:11">
      <c r="C347" s="157" t="str">
        <f t="shared" si="161"/>
        <v>D04</v>
      </c>
      <c r="D347" s="157" t="str">
        <f t="shared" si="161"/>
        <v>Габрово (Gabrovo)</v>
      </c>
      <c r="E347" s="163">
        <f t="shared" ref="E347:J347" si="166">AVERAGE(E242,E277,E312)</f>
        <v>2.5925925925925925E-2</v>
      </c>
      <c r="F347" s="163">
        <f t="shared" si="166"/>
        <v>2.5925925925925925E-2</v>
      </c>
      <c r="G347" s="163">
        <f t="shared" si="166"/>
        <v>2.5925925925925925E-2</v>
      </c>
      <c r="H347" s="163">
        <f t="shared" si="166"/>
        <v>2.5925925925925925E-2</v>
      </c>
      <c r="I347" s="163">
        <f t="shared" si="166"/>
        <v>2.5925925925925925E-2</v>
      </c>
      <c r="J347" s="163">
        <f t="shared" si="166"/>
        <v>2.5925925925925925E-2</v>
      </c>
      <c r="K347" s="163">
        <f t="shared" ref="K347" si="167">AVERAGE(K242,K277,K312)</f>
        <v>2.5925925925925925E-2</v>
      </c>
    </row>
    <row r="348" spans="3:11">
      <c r="C348" s="157" t="str">
        <f t="shared" si="161"/>
        <v>D05</v>
      </c>
      <c r="D348" s="157" t="str">
        <f t="shared" si="161"/>
        <v>Хасково (Haskovo)</v>
      </c>
      <c r="E348" s="163">
        <f t="shared" ref="E348:J348" si="168">AVERAGE(E243,E278,E313)</f>
        <v>2.5925925925925925E-2</v>
      </c>
      <c r="F348" s="163">
        <f t="shared" si="168"/>
        <v>2.5925925925925925E-2</v>
      </c>
      <c r="G348" s="163">
        <f t="shared" si="168"/>
        <v>2.5925925925925925E-2</v>
      </c>
      <c r="H348" s="163">
        <f t="shared" si="168"/>
        <v>2.5925925925925925E-2</v>
      </c>
      <c r="I348" s="163">
        <f t="shared" si="168"/>
        <v>2.5925925925925925E-2</v>
      </c>
      <c r="J348" s="163">
        <f t="shared" si="168"/>
        <v>2.5925925925925925E-2</v>
      </c>
      <c r="K348" s="163">
        <f t="shared" ref="K348" si="169">AVERAGE(K243,K278,K313)</f>
        <v>2.5925925925925925E-2</v>
      </c>
    </row>
    <row r="349" spans="3:11">
      <c r="C349" s="157" t="str">
        <f t="shared" si="161"/>
        <v>D06</v>
      </c>
      <c r="D349" s="157" t="str">
        <f t="shared" si="161"/>
        <v>Кърджали (Kardzhali)</v>
      </c>
      <c r="E349" s="163">
        <f t="shared" ref="E349:J349" si="170">AVERAGE(E244,E279,E314)</f>
        <v>2.5925925925925925E-2</v>
      </c>
      <c r="F349" s="163">
        <f t="shared" si="170"/>
        <v>2.5925925925925925E-2</v>
      </c>
      <c r="G349" s="163">
        <f t="shared" si="170"/>
        <v>2.5925925925925925E-2</v>
      </c>
      <c r="H349" s="163">
        <f t="shared" si="170"/>
        <v>2.5925925925925925E-2</v>
      </c>
      <c r="I349" s="163">
        <f t="shared" si="170"/>
        <v>2.5925925925925925E-2</v>
      </c>
      <c r="J349" s="163">
        <f t="shared" si="170"/>
        <v>2.5925925925925925E-2</v>
      </c>
      <c r="K349" s="163">
        <f t="shared" ref="K349" si="171">AVERAGE(K244,K279,K314)</f>
        <v>2.5925925925925925E-2</v>
      </c>
    </row>
    <row r="350" spans="3:11">
      <c r="C350" s="157" t="str">
        <f t="shared" si="161"/>
        <v>D07</v>
      </c>
      <c r="D350" s="157" t="str">
        <f t="shared" si="161"/>
        <v>Кюстендил (Kyustendil)</v>
      </c>
      <c r="E350" s="163">
        <f t="shared" ref="E350:J350" si="172">AVERAGE(E245,E280,E315)</f>
        <v>2.5925925925925925E-2</v>
      </c>
      <c r="F350" s="163">
        <f t="shared" si="172"/>
        <v>2.5925925925925925E-2</v>
      </c>
      <c r="G350" s="163">
        <f t="shared" si="172"/>
        <v>2.5925925925925925E-2</v>
      </c>
      <c r="H350" s="163">
        <f t="shared" si="172"/>
        <v>2.5925925925925925E-2</v>
      </c>
      <c r="I350" s="163">
        <f t="shared" si="172"/>
        <v>2.5925925925925925E-2</v>
      </c>
      <c r="J350" s="163">
        <f t="shared" si="172"/>
        <v>2.5925925925925925E-2</v>
      </c>
      <c r="K350" s="163">
        <f t="shared" ref="K350" si="173">AVERAGE(K245,K280,K315)</f>
        <v>2.5925925925925925E-2</v>
      </c>
    </row>
    <row r="351" spans="3:11">
      <c r="C351" s="157" t="str">
        <f t="shared" si="161"/>
        <v>D08</v>
      </c>
      <c r="D351" s="157" t="str">
        <f t="shared" si="161"/>
        <v>Ловеч (Lovech)</v>
      </c>
      <c r="E351" s="163">
        <f t="shared" ref="E351:J351" si="174">AVERAGE(E246,E281,E316)</f>
        <v>2.5925925925925925E-2</v>
      </c>
      <c r="F351" s="163">
        <f t="shared" si="174"/>
        <v>2.5925925925925925E-2</v>
      </c>
      <c r="G351" s="163">
        <f t="shared" si="174"/>
        <v>2.5925925925925925E-2</v>
      </c>
      <c r="H351" s="163">
        <f t="shared" si="174"/>
        <v>2.5925925925925925E-2</v>
      </c>
      <c r="I351" s="163">
        <f t="shared" si="174"/>
        <v>2.5925925925925925E-2</v>
      </c>
      <c r="J351" s="163">
        <f t="shared" si="174"/>
        <v>2.5925925925925925E-2</v>
      </c>
      <c r="K351" s="163">
        <f t="shared" ref="K351" si="175">AVERAGE(K246,K281,K316)</f>
        <v>2.5925925925925925E-2</v>
      </c>
    </row>
    <row r="352" spans="3:11">
      <c r="C352" s="157" t="str">
        <f t="shared" si="161"/>
        <v>D09</v>
      </c>
      <c r="D352" s="157" t="str">
        <f t="shared" si="161"/>
        <v>Монтана (Montana)</v>
      </c>
      <c r="E352" s="163">
        <f t="shared" ref="E352:J352" si="176">AVERAGE(E247,E282,E317)</f>
        <v>2.5925925925925925E-2</v>
      </c>
      <c r="F352" s="163">
        <f t="shared" si="176"/>
        <v>2.5925925925925925E-2</v>
      </c>
      <c r="G352" s="163">
        <f t="shared" si="176"/>
        <v>2.5925925925925925E-2</v>
      </c>
      <c r="H352" s="163">
        <f t="shared" si="176"/>
        <v>2.5925925925925925E-2</v>
      </c>
      <c r="I352" s="163">
        <f t="shared" si="176"/>
        <v>2.5925925925925925E-2</v>
      </c>
      <c r="J352" s="163">
        <f t="shared" si="176"/>
        <v>2.5925925925925925E-2</v>
      </c>
      <c r="K352" s="163">
        <f t="shared" ref="K352" si="177">AVERAGE(K247,K282,K317)</f>
        <v>2.5925925925925925E-2</v>
      </c>
    </row>
    <row r="353" spans="3:11">
      <c r="C353" s="157" t="str">
        <f t="shared" si="161"/>
        <v>D10</v>
      </c>
      <c r="D353" s="157" t="str">
        <f t="shared" si="161"/>
        <v>Пазарджик (Pazardzhik)</v>
      </c>
      <c r="E353" s="163">
        <f t="shared" ref="E353:J353" si="178">AVERAGE(E248,E283,E318)</f>
        <v>2.5925925925925925E-2</v>
      </c>
      <c r="F353" s="163">
        <f t="shared" si="178"/>
        <v>2.5925925925925925E-2</v>
      </c>
      <c r="G353" s="163">
        <f t="shared" si="178"/>
        <v>2.5925925925925925E-2</v>
      </c>
      <c r="H353" s="163">
        <f t="shared" si="178"/>
        <v>2.5925925925925925E-2</v>
      </c>
      <c r="I353" s="163">
        <f t="shared" si="178"/>
        <v>2.5925925925925925E-2</v>
      </c>
      <c r="J353" s="163">
        <f t="shared" si="178"/>
        <v>2.5925925925925925E-2</v>
      </c>
      <c r="K353" s="163">
        <f t="shared" ref="K353" si="179">AVERAGE(K248,K283,K318)</f>
        <v>2.5925925925925925E-2</v>
      </c>
    </row>
    <row r="354" spans="3:11">
      <c r="C354" s="157" t="str">
        <f t="shared" si="161"/>
        <v>D11</v>
      </c>
      <c r="D354" s="157" t="str">
        <f t="shared" si="161"/>
        <v>Перник (Pernik)</v>
      </c>
      <c r="E354" s="163">
        <f t="shared" ref="E354:J354" si="180">AVERAGE(E249,E284,E319)</f>
        <v>2.5925925925925925E-2</v>
      </c>
      <c r="F354" s="163">
        <f t="shared" si="180"/>
        <v>2.5925925925925925E-2</v>
      </c>
      <c r="G354" s="163">
        <f t="shared" si="180"/>
        <v>2.5925925925925925E-2</v>
      </c>
      <c r="H354" s="163">
        <f t="shared" si="180"/>
        <v>2.5925925925925925E-2</v>
      </c>
      <c r="I354" s="163">
        <f t="shared" si="180"/>
        <v>2.5925925925925925E-2</v>
      </c>
      <c r="J354" s="163">
        <f t="shared" si="180"/>
        <v>2.5925925925925925E-2</v>
      </c>
      <c r="K354" s="163">
        <f t="shared" ref="K354" si="181">AVERAGE(K249,K284,K319)</f>
        <v>2.5925925925925925E-2</v>
      </c>
    </row>
    <row r="355" spans="3:11">
      <c r="C355" s="157" t="str">
        <f t="shared" si="161"/>
        <v>D12</v>
      </c>
      <c r="D355" s="157" t="str">
        <f t="shared" si="161"/>
        <v>Плевен (Pleven)</v>
      </c>
      <c r="E355" s="163">
        <f t="shared" ref="E355:J355" si="182">AVERAGE(E250,E285,E320)</f>
        <v>2.5925925925925925E-2</v>
      </c>
      <c r="F355" s="163">
        <f t="shared" si="182"/>
        <v>2.5925925925925925E-2</v>
      </c>
      <c r="G355" s="163">
        <f t="shared" si="182"/>
        <v>2.5925925925925925E-2</v>
      </c>
      <c r="H355" s="163">
        <f t="shared" si="182"/>
        <v>2.5925925925925925E-2</v>
      </c>
      <c r="I355" s="163">
        <f t="shared" si="182"/>
        <v>2.5925925925925925E-2</v>
      </c>
      <c r="J355" s="163">
        <f t="shared" si="182"/>
        <v>2.5925925925925925E-2</v>
      </c>
      <c r="K355" s="163">
        <f t="shared" ref="K355" si="183">AVERAGE(K250,K285,K320)</f>
        <v>2.5925925925925925E-2</v>
      </c>
    </row>
    <row r="356" spans="3:11">
      <c r="C356" s="157" t="str">
        <f t="shared" si="161"/>
        <v>D13</v>
      </c>
      <c r="D356" s="157" t="str">
        <f t="shared" si="161"/>
        <v>Пловдив (Plovdiv)</v>
      </c>
      <c r="E356" s="163">
        <f t="shared" ref="E356:J356" si="184">AVERAGE(E251,E286,E321)</f>
        <v>2.5925925925925925E-2</v>
      </c>
      <c r="F356" s="163">
        <f t="shared" si="184"/>
        <v>2.5925925925925925E-2</v>
      </c>
      <c r="G356" s="163">
        <f t="shared" si="184"/>
        <v>2.5925925925925925E-2</v>
      </c>
      <c r="H356" s="163">
        <f t="shared" si="184"/>
        <v>2.5925925925925925E-2</v>
      </c>
      <c r="I356" s="163">
        <f t="shared" si="184"/>
        <v>2.5925925925925925E-2</v>
      </c>
      <c r="J356" s="163">
        <f t="shared" si="184"/>
        <v>2.5925925925925925E-2</v>
      </c>
      <c r="K356" s="163">
        <f t="shared" ref="K356" si="185">AVERAGE(K251,K286,K321)</f>
        <v>2.5925925925925925E-2</v>
      </c>
    </row>
    <row r="357" spans="3:11">
      <c r="C357" s="157" t="str">
        <f t="shared" si="161"/>
        <v>D14</v>
      </c>
      <c r="D357" s="157" t="str">
        <f t="shared" si="161"/>
        <v>Разград (Razgrad)</v>
      </c>
      <c r="E357" s="163">
        <f t="shared" ref="E357:J357" si="186">AVERAGE(E252,E287,E322)</f>
        <v>2.5925925925925925E-2</v>
      </c>
      <c r="F357" s="163">
        <f t="shared" si="186"/>
        <v>2.5925925925925925E-2</v>
      </c>
      <c r="G357" s="163">
        <f t="shared" si="186"/>
        <v>2.5925925925925925E-2</v>
      </c>
      <c r="H357" s="163">
        <f t="shared" si="186"/>
        <v>2.5925925925925925E-2</v>
      </c>
      <c r="I357" s="163">
        <f t="shared" si="186"/>
        <v>2.5925925925925925E-2</v>
      </c>
      <c r="J357" s="163">
        <f t="shared" si="186"/>
        <v>2.5925925925925925E-2</v>
      </c>
      <c r="K357" s="163">
        <f t="shared" ref="K357" si="187">AVERAGE(K252,K287,K322)</f>
        <v>2.5925925925925925E-2</v>
      </c>
    </row>
    <row r="358" spans="3:11">
      <c r="C358" s="157" t="str">
        <f t="shared" si="161"/>
        <v>D15</v>
      </c>
      <c r="D358" s="157" t="str">
        <f t="shared" si="161"/>
        <v>Русе (Ruse)</v>
      </c>
      <c r="E358" s="163">
        <f t="shared" ref="E358:J358" si="188">AVERAGE(E253,E288,E323)</f>
        <v>2.5925925925925925E-2</v>
      </c>
      <c r="F358" s="163">
        <f t="shared" si="188"/>
        <v>2.5925925925925925E-2</v>
      </c>
      <c r="G358" s="163">
        <f t="shared" si="188"/>
        <v>2.5925925925925925E-2</v>
      </c>
      <c r="H358" s="163">
        <f t="shared" si="188"/>
        <v>2.5925925925925925E-2</v>
      </c>
      <c r="I358" s="163">
        <f t="shared" si="188"/>
        <v>2.5925925925925925E-2</v>
      </c>
      <c r="J358" s="163">
        <f t="shared" si="188"/>
        <v>2.5925925925925925E-2</v>
      </c>
      <c r="K358" s="163">
        <f t="shared" ref="K358" si="189">AVERAGE(K253,K288,K323)</f>
        <v>2.5925925925925925E-2</v>
      </c>
    </row>
    <row r="359" spans="3:11">
      <c r="C359" s="157" t="str">
        <f t="shared" si="161"/>
        <v>D16</v>
      </c>
      <c r="D359" s="157" t="str">
        <f t="shared" si="161"/>
        <v>Шумен (Shumen)</v>
      </c>
      <c r="E359" s="163">
        <f t="shared" ref="E359:J359" si="190">AVERAGE(E254,E289,E324)</f>
        <v>2.5925925925925925E-2</v>
      </c>
      <c r="F359" s="163">
        <f t="shared" si="190"/>
        <v>2.5925925925925925E-2</v>
      </c>
      <c r="G359" s="163">
        <f t="shared" si="190"/>
        <v>2.5925925925925925E-2</v>
      </c>
      <c r="H359" s="163">
        <f t="shared" si="190"/>
        <v>2.5925925925925925E-2</v>
      </c>
      <c r="I359" s="163">
        <f t="shared" si="190"/>
        <v>2.5925925925925925E-2</v>
      </c>
      <c r="J359" s="163">
        <f t="shared" si="190"/>
        <v>2.5925925925925925E-2</v>
      </c>
      <c r="K359" s="163">
        <f t="shared" ref="K359" si="191">AVERAGE(K254,K289,K324)</f>
        <v>2.5925925925925925E-2</v>
      </c>
    </row>
    <row r="360" spans="3:11">
      <c r="C360" s="157" t="str">
        <f t="shared" si="161"/>
        <v>D17</v>
      </c>
      <c r="D360" s="157" t="str">
        <f t="shared" si="161"/>
        <v>Силистра (Silistra)</v>
      </c>
      <c r="E360" s="163">
        <f t="shared" ref="E360:J360" si="192">AVERAGE(E255,E290,E325)</f>
        <v>2.5925925925925925E-2</v>
      </c>
      <c r="F360" s="163">
        <f t="shared" si="192"/>
        <v>2.5925925925925925E-2</v>
      </c>
      <c r="G360" s="163">
        <f t="shared" si="192"/>
        <v>2.5925925925925925E-2</v>
      </c>
      <c r="H360" s="163">
        <f t="shared" si="192"/>
        <v>2.5925925925925925E-2</v>
      </c>
      <c r="I360" s="163">
        <f t="shared" si="192"/>
        <v>2.5925925925925925E-2</v>
      </c>
      <c r="J360" s="163">
        <f t="shared" si="192"/>
        <v>2.5925925925925925E-2</v>
      </c>
      <c r="K360" s="163">
        <f t="shared" ref="K360" si="193">AVERAGE(K255,K290,K325)</f>
        <v>2.5925925925925925E-2</v>
      </c>
    </row>
    <row r="361" spans="3:11">
      <c r="C361" s="157" t="str">
        <f t="shared" si="161"/>
        <v>D18</v>
      </c>
      <c r="D361" s="157" t="str">
        <f t="shared" si="161"/>
        <v>Сливен (Sliven)</v>
      </c>
      <c r="E361" s="163">
        <f t="shared" ref="E361:J361" si="194">AVERAGE(E256,E291,E326)</f>
        <v>2.5925925925925925E-2</v>
      </c>
      <c r="F361" s="163">
        <f t="shared" si="194"/>
        <v>2.5925925925925925E-2</v>
      </c>
      <c r="G361" s="163">
        <f t="shared" si="194"/>
        <v>2.5925925925925925E-2</v>
      </c>
      <c r="H361" s="163">
        <f t="shared" si="194"/>
        <v>2.5925925925925925E-2</v>
      </c>
      <c r="I361" s="163">
        <f t="shared" si="194"/>
        <v>2.5925925925925925E-2</v>
      </c>
      <c r="J361" s="163">
        <f t="shared" si="194"/>
        <v>2.5925925925925925E-2</v>
      </c>
      <c r="K361" s="163">
        <f t="shared" ref="K361" si="195">AVERAGE(K256,K291,K326)</f>
        <v>2.5925925925925925E-2</v>
      </c>
    </row>
    <row r="362" spans="3:11">
      <c r="C362" s="157" t="str">
        <f t="shared" si="161"/>
        <v>D19</v>
      </c>
      <c r="D362" s="157" t="str">
        <f t="shared" si="161"/>
        <v>Смолян (Smolyan)</v>
      </c>
      <c r="E362" s="163">
        <f t="shared" ref="E362:J362" si="196">AVERAGE(E257,E292,E327)</f>
        <v>2.5925925925925925E-2</v>
      </c>
      <c r="F362" s="163">
        <f t="shared" si="196"/>
        <v>2.5925925925925925E-2</v>
      </c>
      <c r="G362" s="163">
        <f t="shared" si="196"/>
        <v>2.5925925925925925E-2</v>
      </c>
      <c r="H362" s="163">
        <f t="shared" si="196"/>
        <v>2.5925925925925925E-2</v>
      </c>
      <c r="I362" s="163">
        <f t="shared" si="196"/>
        <v>2.5925925925925925E-2</v>
      </c>
      <c r="J362" s="163">
        <f t="shared" si="196"/>
        <v>2.5925925925925925E-2</v>
      </c>
      <c r="K362" s="163">
        <f t="shared" ref="K362" si="197">AVERAGE(K257,K292,K327)</f>
        <v>2.5925925925925925E-2</v>
      </c>
    </row>
    <row r="363" spans="3:11">
      <c r="C363" s="157" t="str">
        <f t="shared" si="161"/>
        <v>D20</v>
      </c>
      <c r="D363" s="157" t="str">
        <f t="shared" si="161"/>
        <v>София-град (Sofia-Capital)</v>
      </c>
      <c r="E363" s="163">
        <f t="shared" ref="E363:J363" si="198">AVERAGE(E258,E293,E328)</f>
        <v>0.3</v>
      </c>
      <c r="F363" s="163">
        <f t="shared" si="198"/>
        <v>0.3</v>
      </c>
      <c r="G363" s="163">
        <f t="shared" si="198"/>
        <v>0.3</v>
      </c>
      <c r="H363" s="163">
        <f t="shared" si="198"/>
        <v>0.3</v>
      </c>
      <c r="I363" s="163">
        <f t="shared" si="198"/>
        <v>0.3</v>
      </c>
      <c r="J363" s="163">
        <f t="shared" si="198"/>
        <v>0.3</v>
      </c>
      <c r="K363" s="163">
        <f t="shared" ref="K363" si="199">AVERAGE(K258,K293,K328)</f>
        <v>0.3</v>
      </c>
    </row>
    <row r="364" spans="3:11">
      <c r="C364" s="157" t="str">
        <f t="shared" si="161"/>
        <v>D21</v>
      </c>
      <c r="D364" s="157" t="str">
        <f t="shared" si="161"/>
        <v>София-област (Sofia (province))</v>
      </c>
      <c r="E364" s="163">
        <f t="shared" ref="E364:J364" si="200">AVERAGE(E259,E294,E329)</f>
        <v>2.5925925925925925E-2</v>
      </c>
      <c r="F364" s="163">
        <f t="shared" si="200"/>
        <v>2.5925925925925925E-2</v>
      </c>
      <c r="G364" s="163">
        <f t="shared" si="200"/>
        <v>2.5925925925925925E-2</v>
      </c>
      <c r="H364" s="163">
        <f t="shared" si="200"/>
        <v>2.5925925925925925E-2</v>
      </c>
      <c r="I364" s="163">
        <f t="shared" si="200"/>
        <v>2.5925925925925925E-2</v>
      </c>
      <c r="J364" s="163">
        <f t="shared" si="200"/>
        <v>2.5925925925925925E-2</v>
      </c>
      <c r="K364" s="163">
        <f t="shared" ref="K364" si="201">AVERAGE(K259,K294,K329)</f>
        <v>2.5925925925925925E-2</v>
      </c>
    </row>
    <row r="365" spans="3:11">
      <c r="C365" s="157" t="str">
        <f t="shared" si="161"/>
        <v>D22</v>
      </c>
      <c r="D365" s="157" t="str">
        <f t="shared" si="161"/>
        <v>Стара Загора (Stara Zagora)</v>
      </c>
      <c r="E365" s="163">
        <f t="shared" ref="E365:J365" si="202">AVERAGE(E260,E295,E330)</f>
        <v>2.5925925925925925E-2</v>
      </c>
      <c r="F365" s="163">
        <f t="shared" si="202"/>
        <v>2.5925925925925925E-2</v>
      </c>
      <c r="G365" s="163">
        <f t="shared" si="202"/>
        <v>2.5925925925925925E-2</v>
      </c>
      <c r="H365" s="163">
        <f t="shared" si="202"/>
        <v>2.5925925925925925E-2</v>
      </c>
      <c r="I365" s="163">
        <f t="shared" si="202"/>
        <v>2.5925925925925925E-2</v>
      </c>
      <c r="J365" s="163">
        <f t="shared" si="202"/>
        <v>2.5925925925925925E-2</v>
      </c>
      <c r="K365" s="163">
        <f t="shared" ref="K365" si="203">AVERAGE(K260,K295,K330)</f>
        <v>2.5925925925925925E-2</v>
      </c>
    </row>
    <row r="366" spans="3:11">
      <c r="C366" s="157" t="str">
        <f t="shared" si="161"/>
        <v>D23</v>
      </c>
      <c r="D366" s="157" t="str">
        <f t="shared" si="161"/>
        <v>Търговище (Targovishte)</v>
      </c>
      <c r="E366" s="163">
        <f t="shared" ref="E366:J366" si="204">AVERAGE(E261,E296,E331)</f>
        <v>2.5925925925925925E-2</v>
      </c>
      <c r="F366" s="163">
        <f t="shared" si="204"/>
        <v>2.5925925925925925E-2</v>
      </c>
      <c r="G366" s="163">
        <f t="shared" si="204"/>
        <v>2.5925925925925925E-2</v>
      </c>
      <c r="H366" s="163">
        <f t="shared" si="204"/>
        <v>2.5925925925925925E-2</v>
      </c>
      <c r="I366" s="163">
        <f t="shared" si="204"/>
        <v>2.5925925925925925E-2</v>
      </c>
      <c r="J366" s="163">
        <f t="shared" si="204"/>
        <v>2.5925925925925925E-2</v>
      </c>
      <c r="K366" s="163">
        <f t="shared" ref="K366" si="205">AVERAGE(K261,K296,K331)</f>
        <v>2.5925925925925925E-2</v>
      </c>
    </row>
    <row r="367" spans="3:11">
      <c r="C367" s="157" t="str">
        <f t="shared" si="161"/>
        <v>D24</v>
      </c>
      <c r="D367" s="157" t="str">
        <f t="shared" si="161"/>
        <v>Варна (Varna)</v>
      </c>
      <c r="E367" s="163">
        <f t="shared" ref="E367:J367" si="206">AVERAGE(E262,E297,E332)</f>
        <v>2.5925925925925925E-2</v>
      </c>
      <c r="F367" s="163">
        <f t="shared" si="206"/>
        <v>2.5925925925925925E-2</v>
      </c>
      <c r="G367" s="163">
        <f t="shared" si="206"/>
        <v>2.5925925925925925E-2</v>
      </c>
      <c r="H367" s="163">
        <f t="shared" si="206"/>
        <v>2.5925925925925925E-2</v>
      </c>
      <c r="I367" s="163">
        <f t="shared" si="206"/>
        <v>2.5925925925925925E-2</v>
      </c>
      <c r="J367" s="163">
        <f t="shared" si="206"/>
        <v>2.5925925925925925E-2</v>
      </c>
      <c r="K367" s="163">
        <f t="shared" ref="K367" si="207">AVERAGE(K262,K297,K332)</f>
        <v>2.5925925925925925E-2</v>
      </c>
    </row>
    <row r="368" spans="3:11">
      <c r="C368" s="157" t="str">
        <f t="shared" si="161"/>
        <v>D25</v>
      </c>
      <c r="D368" s="157" t="str">
        <f t="shared" si="161"/>
        <v>Велико Търново (Veliko Tarnovo)</v>
      </c>
      <c r="E368" s="163">
        <f t="shared" ref="E368:J368" si="208">AVERAGE(E263,E298,E333)</f>
        <v>2.5925925925925925E-2</v>
      </c>
      <c r="F368" s="163">
        <f t="shared" si="208"/>
        <v>2.5925925925925925E-2</v>
      </c>
      <c r="G368" s="163">
        <f t="shared" si="208"/>
        <v>2.5925925925925925E-2</v>
      </c>
      <c r="H368" s="163">
        <f t="shared" si="208"/>
        <v>2.5925925925925925E-2</v>
      </c>
      <c r="I368" s="163">
        <f t="shared" si="208"/>
        <v>2.5925925925925925E-2</v>
      </c>
      <c r="J368" s="163">
        <f t="shared" si="208"/>
        <v>2.5925925925925925E-2</v>
      </c>
      <c r="K368" s="163">
        <f t="shared" ref="K368" si="209">AVERAGE(K263,K298,K333)</f>
        <v>2.5925925925925925E-2</v>
      </c>
    </row>
    <row r="369" spans="3:11">
      <c r="C369" s="157" t="str">
        <f t="shared" si="161"/>
        <v>D26</v>
      </c>
      <c r="D369" s="157" t="str">
        <f t="shared" si="161"/>
        <v>Видин (Vidin)</v>
      </c>
      <c r="E369" s="163">
        <f t="shared" ref="E369:J369" si="210">AVERAGE(E264,E299,E334)</f>
        <v>2.5925925925925925E-2</v>
      </c>
      <c r="F369" s="163">
        <f t="shared" si="210"/>
        <v>2.5925925925925925E-2</v>
      </c>
      <c r="G369" s="163">
        <f t="shared" si="210"/>
        <v>2.5925925925925925E-2</v>
      </c>
      <c r="H369" s="163">
        <f t="shared" si="210"/>
        <v>2.5925925925925925E-2</v>
      </c>
      <c r="I369" s="163">
        <f t="shared" si="210"/>
        <v>2.5925925925925925E-2</v>
      </c>
      <c r="J369" s="163">
        <f t="shared" si="210"/>
        <v>2.5925925925925925E-2</v>
      </c>
      <c r="K369" s="163">
        <f t="shared" ref="K369" si="211">AVERAGE(K264,K299,K334)</f>
        <v>2.5925925925925925E-2</v>
      </c>
    </row>
    <row r="370" spans="3:11">
      <c r="C370" s="157" t="str">
        <f t="shared" si="161"/>
        <v>D27</v>
      </c>
      <c r="D370" s="157" t="str">
        <f t="shared" si="161"/>
        <v>Враца (Vratsa)</v>
      </c>
      <c r="E370" s="163">
        <f t="shared" ref="E370:J370" si="212">AVERAGE(E265,E300,E335)</f>
        <v>2.5925925925925925E-2</v>
      </c>
      <c r="F370" s="163">
        <f t="shared" si="212"/>
        <v>2.5925925925925925E-2</v>
      </c>
      <c r="G370" s="163">
        <f t="shared" si="212"/>
        <v>2.5925925925925925E-2</v>
      </c>
      <c r="H370" s="163">
        <f t="shared" si="212"/>
        <v>2.5925925925925925E-2</v>
      </c>
      <c r="I370" s="163">
        <f t="shared" si="212"/>
        <v>2.5925925925925925E-2</v>
      </c>
      <c r="J370" s="163">
        <f t="shared" si="212"/>
        <v>2.5925925925925925E-2</v>
      </c>
      <c r="K370" s="163">
        <f t="shared" ref="K370" si="213">AVERAGE(K265,K300,K335)</f>
        <v>2.5925925925925925E-2</v>
      </c>
    </row>
    <row r="371" spans="3:11">
      <c r="C371" s="157" t="str">
        <f t="shared" si="161"/>
        <v>D28</v>
      </c>
      <c r="D371" s="157" t="str">
        <f t="shared" si="161"/>
        <v>Ямбол (Yambol)</v>
      </c>
      <c r="E371" s="163">
        <f t="shared" ref="E371:J371" si="214">AVERAGE(E266,E301,E336)</f>
        <v>2.5925925925925925E-2</v>
      </c>
      <c r="F371" s="163">
        <f t="shared" si="214"/>
        <v>2.5925925925925925E-2</v>
      </c>
      <c r="G371" s="163">
        <f t="shared" si="214"/>
        <v>2.5925925925925925E-2</v>
      </c>
      <c r="H371" s="163">
        <f t="shared" si="214"/>
        <v>2.5925925925925925E-2</v>
      </c>
      <c r="I371" s="163">
        <f t="shared" si="214"/>
        <v>2.5925925925925925E-2</v>
      </c>
      <c r="J371" s="163">
        <f t="shared" si="214"/>
        <v>2.5925925925925925E-2</v>
      </c>
      <c r="K371" s="163">
        <f t="shared" ref="K371" si="215">AVERAGE(K266,K301,K336)</f>
        <v>2.5925925925925925E-2</v>
      </c>
    </row>
    <row r="372" spans="3:11">
      <c r="C372" s="162"/>
      <c r="D372" s="162" t="str">
        <f>D337</f>
        <v>Total</v>
      </c>
      <c r="E372" s="150">
        <f t="shared" ref="E372:J372" si="216">SUM(E344:E371)</f>
        <v>0.99999999999999978</v>
      </c>
      <c r="F372" s="150">
        <f t="shared" si="216"/>
        <v>0.99999999999999978</v>
      </c>
      <c r="G372" s="150">
        <f t="shared" si="216"/>
        <v>0.99999999999999978</v>
      </c>
      <c r="H372" s="150">
        <f t="shared" si="216"/>
        <v>0.99999999999999978</v>
      </c>
      <c r="I372" s="150">
        <f t="shared" si="216"/>
        <v>0.99999999999999978</v>
      </c>
      <c r="J372" s="150">
        <f t="shared" si="216"/>
        <v>0.99999999999999978</v>
      </c>
      <c r="K372" s="150">
        <f t="shared" ref="K372" si="217">SUM(K344:K371)</f>
        <v>0.99999999999999978</v>
      </c>
    </row>
    <row r="375" spans="3:11">
      <c r="C375" s="19" t="s">
        <v>279</v>
      </c>
      <c r="D375" s="164"/>
      <c r="E375" s="164"/>
      <c r="F375" s="164"/>
      <c r="G375" s="164"/>
      <c r="H375" s="164"/>
      <c r="I375" s="164"/>
    </row>
    <row r="376" spans="3:11">
      <c r="C376" s="164"/>
      <c r="D376" s="164"/>
      <c r="E376" s="164"/>
      <c r="F376" s="164"/>
      <c r="G376" s="164"/>
      <c r="H376" s="164"/>
      <c r="I376" s="164"/>
    </row>
    <row r="377" spans="3:11">
      <c r="C377" s="40" t="s">
        <v>0</v>
      </c>
      <c r="D377" s="41" t="str">
        <f>D342</f>
        <v>Province name</v>
      </c>
      <c r="E377" s="42">
        <f t="shared" ref="E377:J377" si="218">E307</f>
        <v>2014</v>
      </c>
      <c r="F377" s="42">
        <f t="shared" si="218"/>
        <v>2015</v>
      </c>
      <c r="G377" s="42">
        <f t="shared" si="218"/>
        <v>2016</v>
      </c>
      <c r="H377" s="42">
        <f t="shared" si="218"/>
        <v>2017</v>
      </c>
      <c r="I377" s="42">
        <f t="shared" si="218"/>
        <v>2018</v>
      </c>
      <c r="J377" s="42">
        <f t="shared" si="218"/>
        <v>2019</v>
      </c>
      <c r="K377" s="42">
        <f t="shared" ref="K377" si="219">K307</f>
        <v>2020</v>
      </c>
    </row>
    <row r="378" spans="3:11">
      <c r="C378" s="40"/>
      <c r="D378" s="55"/>
      <c r="E378" s="42" t="s">
        <v>37</v>
      </c>
      <c r="F378" s="42" t="s">
        <v>39</v>
      </c>
      <c r="G378" s="42" t="s">
        <v>39</v>
      </c>
      <c r="H378" s="42" t="s">
        <v>39</v>
      </c>
      <c r="I378" s="42" t="s">
        <v>38</v>
      </c>
      <c r="J378" s="42" t="s">
        <v>38</v>
      </c>
      <c r="K378" s="42" t="s">
        <v>38</v>
      </c>
    </row>
    <row r="379" spans="3:11">
      <c r="C379" s="157" t="str">
        <f t="shared" ref="C379:D406" si="220">C344</f>
        <v>D01</v>
      </c>
      <c r="D379" s="157" t="str">
        <f t="shared" si="220"/>
        <v>Благоевград (Blagoevgrad)</v>
      </c>
      <c r="E379" s="583">
        <f>IF('B. Dashboard'!$D$53=1,E239,IF('B. Dashboard'!$D$53=2,E274,IF('B. Dashboard'!$D$53=3,E309,(IF('B. Dashboard'!$D$53=4,E344)))))</f>
        <v>2.5925925925925925E-2</v>
      </c>
      <c r="F379" s="583">
        <f>IF('B. Dashboard'!$D$53=1,F239,IF('B. Dashboard'!$D$53=2,F274,IF('B. Dashboard'!$D$53=3,F309,(IF('B. Dashboard'!$D$53=4,F344)))))</f>
        <v>2.5925925925925925E-2</v>
      </c>
      <c r="G379" s="583">
        <f>IF('B. Dashboard'!$D$53=1,G239,IF('B. Dashboard'!$D$53=2,G274,IF('B. Dashboard'!$D$53=3,G309,(IF('B. Dashboard'!$D$53=4,G344)))))</f>
        <v>2.5925925925925925E-2</v>
      </c>
      <c r="H379" s="583">
        <f>IF('B. Dashboard'!$D$53=1,H239,IF('B. Dashboard'!$D$53=2,H274,IF('B. Dashboard'!$D$53=3,H309,(IF('B. Dashboard'!$D$53=4,H344)))))</f>
        <v>2.5925925925925925E-2</v>
      </c>
      <c r="I379" s="583">
        <f>IF('B. Dashboard'!$D$53=1,I239,IF('B. Dashboard'!$D$53=2,I274,IF('B. Dashboard'!$D$53=3,I309,(IF('B. Dashboard'!$D$53=4,I344)))))</f>
        <v>2.5925925925925925E-2</v>
      </c>
      <c r="J379" s="583">
        <f>IF('B. Dashboard'!$D$53=1,J239,IF('B. Dashboard'!$D$53=2,J274,IF('B. Dashboard'!$D$53=3,J309,(IF('B. Dashboard'!$D$53=4,J344)))))</f>
        <v>2.5925925925925925E-2</v>
      </c>
      <c r="K379" s="583">
        <f>IF('B. Dashboard'!$D$53=1,K239,IF('B. Dashboard'!$D$53=2,K274,IF('B. Dashboard'!$D$53=3,K309,(IF('B. Dashboard'!$D$53=4,K344)))))</f>
        <v>2.5925925925925925E-2</v>
      </c>
    </row>
    <row r="380" spans="3:11">
      <c r="C380" s="157" t="str">
        <f t="shared" si="220"/>
        <v>D02</v>
      </c>
      <c r="D380" s="157" t="str">
        <f t="shared" si="220"/>
        <v>Бургас (Burgas)</v>
      </c>
      <c r="E380" s="583">
        <f>IF('B. Dashboard'!$D$53=1,E240,IF('B. Dashboard'!$D$53=2,E275,IF('B. Dashboard'!$D$53=3,E310,(IF('B. Dashboard'!$D$53=4,E345)))))</f>
        <v>2.5925925925925925E-2</v>
      </c>
      <c r="F380" s="583">
        <f>IF('B. Dashboard'!$D$53=1,F240,IF('B. Dashboard'!$D$53=2,F275,IF('B. Dashboard'!$D$53=3,F310,(IF('B. Dashboard'!$D$53=4,F345)))))</f>
        <v>2.5925925925925925E-2</v>
      </c>
      <c r="G380" s="583">
        <f>IF('B. Dashboard'!$D$53=1,G240,IF('B. Dashboard'!$D$53=2,G275,IF('B. Dashboard'!$D$53=3,G310,(IF('B. Dashboard'!$D$53=4,G345)))))</f>
        <v>2.5925925925925925E-2</v>
      </c>
      <c r="H380" s="583">
        <f>IF('B. Dashboard'!$D$53=1,H240,IF('B. Dashboard'!$D$53=2,H275,IF('B. Dashboard'!$D$53=3,H310,(IF('B. Dashboard'!$D$53=4,H345)))))</f>
        <v>2.5925925925925925E-2</v>
      </c>
      <c r="I380" s="583">
        <f>IF('B. Dashboard'!$D$53=1,I240,IF('B. Dashboard'!$D$53=2,I275,IF('B. Dashboard'!$D$53=3,I310,(IF('B. Dashboard'!$D$53=4,I345)))))</f>
        <v>2.5925925925925925E-2</v>
      </c>
      <c r="J380" s="583">
        <f>IF('B. Dashboard'!$D$53=1,J240,IF('B. Dashboard'!$D$53=2,J275,IF('B. Dashboard'!$D$53=3,J310,(IF('B. Dashboard'!$D$53=4,J345)))))</f>
        <v>2.5925925925925925E-2</v>
      </c>
      <c r="K380" s="583">
        <f>IF('B. Dashboard'!$D$53=1,K240,IF('B. Dashboard'!$D$53=2,K275,IF('B. Dashboard'!$D$53=3,K310,(IF('B. Dashboard'!$D$53=4,K345)))))</f>
        <v>2.5925925925925925E-2</v>
      </c>
    </row>
    <row r="381" spans="3:11">
      <c r="C381" s="157" t="str">
        <f t="shared" si="220"/>
        <v>D03</v>
      </c>
      <c r="D381" s="157" t="str">
        <f t="shared" si="220"/>
        <v>Добрич (Dobrich)</v>
      </c>
      <c r="E381" s="583">
        <f>IF('B. Dashboard'!$D$53=1,E241,IF('B. Dashboard'!$D$53=2,E276,IF('B. Dashboard'!$D$53=3,E311,(IF('B. Dashboard'!$D$53=4,E346)))))</f>
        <v>2.5925925925925925E-2</v>
      </c>
      <c r="F381" s="583">
        <f>IF('B. Dashboard'!$D$53=1,F241,IF('B. Dashboard'!$D$53=2,F276,IF('B. Dashboard'!$D$53=3,F311,(IF('B. Dashboard'!$D$53=4,F346)))))</f>
        <v>2.5925925925925925E-2</v>
      </c>
      <c r="G381" s="583">
        <f>IF('B. Dashboard'!$D$53=1,G241,IF('B. Dashboard'!$D$53=2,G276,IF('B. Dashboard'!$D$53=3,G311,(IF('B. Dashboard'!$D$53=4,G346)))))</f>
        <v>2.5925925925925925E-2</v>
      </c>
      <c r="H381" s="583">
        <f>IF('B. Dashboard'!$D$53=1,H241,IF('B. Dashboard'!$D$53=2,H276,IF('B. Dashboard'!$D$53=3,H311,(IF('B. Dashboard'!$D$53=4,H346)))))</f>
        <v>2.5925925925925925E-2</v>
      </c>
      <c r="I381" s="583">
        <f>IF('B. Dashboard'!$D$53=1,I241,IF('B. Dashboard'!$D$53=2,I276,IF('B. Dashboard'!$D$53=3,I311,(IF('B. Dashboard'!$D$53=4,I346)))))</f>
        <v>2.5925925925925925E-2</v>
      </c>
      <c r="J381" s="583">
        <f>IF('B. Dashboard'!$D$53=1,J241,IF('B. Dashboard'!$D$53=2,J276,IF('B. Dashboard'!$D$53=3,J311,(IF('B. Dashboard'!$D$53=4,J346)))))</f>
        <v>2.5925925925925925E-2</v>
      </c>
      <c r="K381" s="583">
        <f>IF('B. Dashboard'!$D$53=1,K241,IF('B. Dashboard'!$D$53=2,K276,IF('B. Dashboard'!$D$53=3,K311,(IF('B. Dashboard'!$D$53=4,K346)))))</f>
        <v>2.5925925925925925E-2</v>
      </c>
    </row>
    <row r="382" spans="3:11">
      <c r="C382" s="157" t="str">
        <f t="shared" si="220"/>
        <v>D04</v>
      </c>
      <c r="D382" s="157" t="str">
        <f t="shared" si="220"/>
        <v>Габрово (Gabrovo)</v>
      </c>
      <c r="E382" s="583">
        <f>IF('B. Dashboard'!$D$53=1,E242,IF('B. Dashboard'!$D$53=2,E277,IF('B. Dashboard'!$D$53=3,E312,(IF('B. Dashboard'!$D$53=4,E347)))))</f>
        <v>2.5925925925925925E-2</v>
      </c>
      <c r="F382" s="583">
        <f>IF('B. Dashboard'!$D$53=1,F242,IF('B. Dashboard'!$D$53=2,F277,IF('B. Dashboard'!$D$53=3,F312,(IF('B. Dashboard'!$D$53=4,F347)))))</f>
        <v>2.5925925925925925E-2</v>
      </c>
      <c r="G382" s="583">
        <f>IF('B. Dashboard'!$D$53=1,G242,IF('B. Dashboard'!$D$53=2,G277,IF('B. Dashboard'!$D$53=3,G312,(IF('B. Dashboard'!$D$53=4,G347)))))</f>
        <v>2.5925925925925925E-2</v>
      </c>
      <c r="H382" s="583">
        <f>IF('B. Dashboard'!$D$53=1,H242,IF('B. Dashboard'!$D$53=2,H277,IF('B. Dashboard'!$D$53=3,H312,(IF('B. Dashboard'!$D$53=4,H347)))))</f>
        <v>2.5925925925925925E-2</v>
      </c>
      <c r="I382" s="583">
        <f>IF('B. Dashboard'!$D$53=1,I242,IF('B. Dashboard'!$D$53=2,I277,IF('B. Dashboard'!$D$53=3,I312,(IF('B. Dashboard'!$D$53=4,I347)))))</f>
        <v>2.5925925925925925E-2</v>
      </c>
      <c r="J382" s="583">
        <f>IF('B. Dashboard'!$D$53=1,J242,IF('B. Dashboard'!$D$53=2,J277,IF('B. Dashboard'!$D$53=3,J312,(IF('B. Dashboard'!$D$53=4,J347)))))</f>
        <v>2.5925925925925925E-2</v>
      </c>
      <c r="K382" s="583">
        <f>IF('B. Dashboard'!$D$53=1,K242,IF('B. Dashboard'!$D$53=2,K277,IF('B. Dashboard'!$D$53=3,K312,(IF('B. Dashboard'!$D$53=4,K347)))))</f>
        <v>2.5925925925925925E-2</v>
      </c>
    </row>
    <row r="383" spans="3:11">
      <c r="C383" s="157" t="str">
        <f t="shared" si="220"/>
        <v>D05</v>
      </c>
      <c r="D383" s="157" t="str">
        <f t="shared" si="220"/>
        <v>Хасково (Haskovo)</v>
      </c>
      <c r="E383" s="583">
        <f>IF('B. Dashboard'!$D$53=1,E243,IF('B. Dashboard'!$D$53=2,E278,IF('B. Dashboard'!$D$53=3,E313,(IF('B. Dashboard'!$D$53=4,E348)))))</f>
        <v>2.5925925925925925E-2</v>
      </c>
      <c r="F383" s="583">
        <f>IF('B. Dashboard'!$D$53=1,F243,IF('B. Dashboard'!$D$53=2,F278,IF('B. Dashboard'!$D$53=3,F313,(IF('B. Dashboard'!$D$53=4,F348)))))</f>
        <v>2.5925925925925925E-2</v>
      </c>
      <c r="G383" s="583">
        <f>IF('B. Dashboard'!$D$53=1,G243,IF('B. Dashboard'!$D$53=2,G278,IF('B. Dashboard'!$D$53=3,G313,(IF('B. Dashboard'!$D$53=4,G348)))))</f>
        <v>2.5925925925925925E-2</v>
      </c>
      <c r="H383" s="583">
        <f>IF('B. Dashboard'!$D$53=1,H243,IF('B. Dashboard'!$D$53=2,H278,IF('B. Dashboard'!$D$53=3,H313,(IF('B. Dashboard'!$D$53=4,H348)))))</f>
        <v>2.5925925925925925E-2</v>
      </c>
      <c r="I383" s="583">
        <f>IF('B. Dashboard'!$D$53=1,I243,IF('B. Dashboard'!$D$53=2,I278,IF('B. Dashboard'!$D$53=3,I313,(IF('B. Dashboard'!$D$53=4,I348)))))</f>
        <v>2.5925925925925925E-2</v>
      </c>
      <c r="J383" s="583">
        <f>IF('B. Dashboard'!$D$53=1,J243,IF('B. Dashboard'!$D$53=2,J278,IF('B. Dashboard'!$D$53=3,J313,(IF('B. Dashboard'!$D$53=4,J348)))))</f>
        <v>2.5925925925925925E-2</v>
      </c>
      <c r="K383" s="583">
        <f>IF('B. Dashboard'!$D$53=1,K243,IF('B. Dashboard'!$D$53=2,K278,IF('B. Dashboard'!$D$53=3,K313,(IF('B. Dashboard'!$D$53=4,K348)))))</f>
        <v>2.5925925925925925E-2</v>
      </c>
    </row>
    <row r="384" spans="3:11">
      <c r="C384" s="157" t="str">
        <f t="shared" si="220"/>
        <v>D06</v>
      </c>
      <c r="D384" s="157" t="str">
        <f t="shared" si="220"/>
        <v>Кърджали (Kardzhali)</v>
      </c>
      <c r="E384" s="583">
        <f>IF('B. Dashboard'!$D$53=1,E244,IF('B. Dashboard'!$D$53=2,E279,IF('B. Dashboard'!$D$53=3,E314,(IF('B. Dashboard'!$D$53=4,E349)))))</f>
        <v>2.5925925925925925E-2</v>
      </c>
      <c r="F384" s="583">
        <f>IF('B. Dashboard'!$D$53=1,F244,IF('B. Dashboard'!$D$53=2,F279,IF('B. Dashboard'!$D$53=3,F314,(IF('B. Dashboard'!$D$53=4,F349)))))</f>
        <v>2.5925925925925925E-2</v>
      </c>
      <c r="G384" s="583">
        <f>IF('B. Dashboard'!$D$53=1,G244,IF('B. Dashboard'!$D$53=2,G279,IF('B. Dashboard'!$D$53=3,G314,(IF('B. Dashboard'!$D$53=4,G349)))))</f>
        <v>2.5925925925925925E-2</v>
      </c>
      <c r="H384" s="583">
        <f>IF('B. Dashboard'!$D$53=1,H244,IF('B. Dashboard'!$D$53=2,H279,IF('B. Dashboard'!$D$53=3,H314,(IF('B. Dashboard'!$D$53=4,H349)))))</f>
        <v>2.5925925925925925E-2</v>
      </c>
      <c r="I384" s="583">
        <f>IF('B. Dashboard'!$D$53=1,I244,IF('B. Dashboard'!$D$53=2,I279,IF('B. Dashboard'!$D$53=3,I314,(IF('B. Dashboard'!$D$53=4,I349)))))</f>
        <v>2.5925925925925925E-2</v>
      </c>
      <c r="J384" s="583">
        <f>IF('B. Dashboard'!$D$53=1,J244,IF('B. Dashboard'!$D$53=2,J279,IF('B. Dashboard'!$D$53=3,J314,(IF('B. Dashboard'!$D$53=4,J349)))))</f>
        <v>2.5925925925925925E-2</v>
      </c>
      <c r="K384" s="583">
        <f>IF('B. Dashboard'!$D$53=1,K244,IF('B. Dashboard'!$D$53=2,K279,IF('B. Dashboard'!$D$53=3,K314,(IF('B. Dashboard'!$D$53=4,K349)))))</f>
        <v>2.5925925925925925E-2</v>
      </c>
    </row>
    <row r="385" spans="3:11">
      <c r="C385" s="157" t="str">
        <f t="shared" si="220"/>
        <v>D07</v>
      </c>
      <c r="D385" s="157" t="str">
        <f t="shared" si="220"/>
        <v>Кюстендил (Kyustendil)</v>
      </c>
      <c r="E385" s="583">
        <f>IF('B. Dashboard'!$D$53=1,E245,IF('B. Dashboard'!$D$53=2,E280,IF('B. Dashboard'!$D$53=3,E315,(IF('B. Dashboard'!$D$53=4,E350)))))</f>
        <v>2.5925925925925925E-2</v>
      </c>
      <c r="F385" s="583">
        <f>IF('B. Dashboard'!$D$53=1,F245,IF('B. Dashboard'!$D$53=2,F280,IF('B. Dashboard'!$D$53=3,F315,(IF('B. Dashboard'!$D$53=4,F350)))))</f>
        <v>2.5925925925925925E-2</v>
      </c>
      <c r="G385" s="583">
        <f>IF('B. Dashboard'!$D$53=1,G245,IF('B. Dashboard'!$D$53=2,G280,IF('B. Dashboard'!$D$53=3,G315,(IF('B. Dashboard'!$D$53=4,G350)))))</f>
        <v>2.5925925925925925E-2</v>
      </c>
      <c r="H385" s="583">
        <f>IF('B. Dashboard'!$D$53=1,H245,IF('B. Dashboard'!$D$53=2,H280,IF('B. Dashboard'!$D$53=3,H315,(IF('B. Dashboard'!$D$53=4,H350)))))</f>
        <v>2.5925925925925925E-2</v>
      </c>
      <c r="I385" s="583">
        <f>IF('B. Dashboard'!$D$53=1,I245,IF('B. Dashboard'!$D$53=2,I280,IF('B. Dashboard'!$D$53=3,I315,(IF('B. Dashboard'!$D$53=4,I350)))))</f>
        <v>2.5925925925925925E-2</v>
      </c>
      <c r="J385" s="583">
        <f>IF('B. Dashboard'!$D$53=1,J245,IF('B. Dashboard'!$D$53=2,J280,IF('B. Dashboard'!$D$53=3,J315,(IF('B. Dashboard'!$D$53=4,J350)))))</f>
        <v>2.5925925925925925E-2</v>
      </c>
      <c r="K385" s="583">
        <f>IF('B. Dashboard'!$D$53=1,K245,IF('B. Dashboard'!$D$53=2,K280,IF('B. Dashboard'!$D$53=3,K315,(IF('B. Dashboard'!$D$53=4,K350)))))</f>
        <v>2.5925925925925925E-2</v>
      </c>
    </row>
    <row r="386" spans="3:11">
      <c r="C386" s="157" t="str">
        <f t="shared" si="220"/>
        <v>D08</v>
      </c>
      <c r="D386" s="157" t="str">
        <f t="shared" si="220"/>
        <v>Ловеч (Lovech)</v>
      </c>
      <c r="E386" s="583">
        <f>IF('B. Dashboard'!$D$53=1,E246,IF('B. Dashboard'!$D$53=2,E281,IF('B. Dashboard'!$D$53=3,E316,(IF('B. Dashboard'!$D$53=4,E351)))))</f>
        <v>2.5925925925925925E-2</v>
      </c>
      <c r="F386" s="583">
        <f>IF('B. Dashboard'!$D$53=1,F246,IF('B. Dashboard'!$D$53=2,F281,IF('B. Dashboard'!$D$53=3,F316,(IF('B. Dashboard'!$D$53=4,F351)))))</f>
        <v>2.5925925925925925E-2</v>
      </c>
      <c r="G386" s="583">
        <f>IF('B. Dashboard'!$D$53=1,G246,IF('B. Dashboard'!$D$53=2,G281,IF('B. Dashboard'!$D$53=3,G316,(IF('B. Dashboard'!$D$53=4,G351)))))</f>
        <v>2.5925925925925925E-2</v>
      </c>
      <c r="H386" s="583">
        <f>IF('B. Dashboard'!$D$53=1,H246,IF('B. Dashboard'!$D$53=2,H281,IF('B. Dashboard'!$D$53=3,H316,(IF('B. Dashboard'!$D$53=4,H351)))))</f>
        <v>2.5925925925925925E-2</v>
      </c>
      <c r="I386" s="583">
        <f>IF('B. Dashboard'!$D$53=1,I246,IF('B. Dashboard'!$D$53=2,I281,IF('B. Dashboard'!$D$53=3,I316,(IF('B. Dashboard'!$D$53=4,I351)))))</f>
        <v>2.5925925925925925E-2</v>
      </c>
      <c r="J386" s="583">
        <f>IF('B. Dashboard'!$D$53=1,J246,IF('B. Dashboard'!$D$53=2,J281,IF('B. Dashboard'!$D$53=3,J316,(IF('B. Dashboard'!$D$53=4,J351)))))</f>
        <v>2.5925925925925925E-2</v>
      </c>
      <c r="K386" s="583">
        <f>IF('B. Dashboard'!$D$53=1,K246,IF('B. Dashboard'!$D$53=2,K281,IF('B. Dashboard'!$D$53=3,K316,(IF('B. Dashboard'!$D$53=4,K351)))))</f>
        <v>2.5925925925925925E-2</v>
      </c>
    </row>
    <row r="387" spans="3:11">
      <c r="C387" s="157" t="str">
        <f t="shared" si="220"/>
        <v>D09</v>
      </c>
      <c r="D387" s="157" t="str">
        <f t="shared" si="220"/>
        <v>Монтана (Montana)</v>
      </c>
      <c r="E387" s="583">
        <f>IF('B. Dashboard'!$D$53=1,E247,IF('B. Dashboard'!$D$53=2,E282,IF('B. Dashboard'!$D$53=3,E317,(IF('B. Dashboard'!$D$53=4,E352)))))</f>
        <v>2.5925925925925925E-2</v>
      </c>
      <c r="F387" s="583">
        <f>IF('B. Dashboard'!$D$53=1,F247,IF('B. Dashboard'!$D$53=2,F282,IF('B. Dashboard'!$D$53=3,F317,(IF('B. Dashboard'!$D$53=4,F352)))))</f>
        <v>2.5925925925925925E-2</v>
      </c>
      <c r="G387" s="583">
        <f>IF('B. Dashboard'!$D$53=1,G247,IF('B. Dashboard'!$D$53=2,G282,IF('B. Dashboard'!$D$53=3,G317,(IF('B. Dashboard'!$D$53=4,G352)))))</f>
        <v>2.5925925925925925E-2</v>
      </c>
      <c r="H387" s="583">
        <f>IF('B. Dashboard'!$D$53=1,H247,IF('B. Dashboard'!$D$53=2,H282,IF('B. Dashboard'!$D$53=3,H317,(IF('B. Dashboard'!$D$53=4,H352)))))</f>
        <v>2.5925925925925925E-2</v>
      </c>
      <c r="I387" s="583">
        <f>IF('B. Dashboard'!$D$53=1,I247,IF('B. Dashboard'!$D$53=2,I282,IF('B. Dashboard'!$D$53=3,I317,(IF('B. Dashboard'!$D$53=4,I352)))))</f>
        <v>2.5925925925925925E-2</v>
      </c>
      <c r="J387" s="583">
        <f>IF('B. Dashboard'!$D$53=1,J247,IF('B. Dashboard'!$D$53=2,J282,IF('B. Dashboard'!$D$53=3,J317,(IF('B. Dashboard'!$D$53=4,J352)))))</f>
        <v>2.5925925925925925E-2</v>
      </c>
      <c r="K387" s="583">
        <f>IF('B. Dashboard'!$D$53=1,K247,IF('B. Dashboard'!$D$53=2,K282,IF('B. Dashboard'!$D$53=3,K317,(IF('B. Dashboard'!$D$53=4,K352)))))</f>
        <v>2.5925925925925925E-2</v>
      </c>
    </row>
    <row r="388" spans="3:11">
      <c r="C388" s="157" t="str">
        <f t="shared" si="220"/>
        <v>D10</v>
      </c>
      <c r="D388" s="157" t="str">
        <f t="shared" si="220"/>
        <v>Пазарджик (Pazardzhik)</v>
      </c>
      <c r="E388" s="583">
        <f>IF('B. Dashboard'!$D$53=1,E248,IF('B. Dashboard'!$D$53=2,E283,IF('B. Dashboard'!$D$53=3,E318,(IF('B. Dashboard'!$D$53=4,E353)))))</f>
        <v>2.5925925925925925E-2</v>
      </c>
      <c r="F388" s="583">
        <f>IF('B. Dashboard'!$D$53=1,F248,IF('B. Dashboard'!$D$53=2,F283,IF('B. Dashboard'!$D$53=3,F318,(IF('B. Dashboard'!$D$53=4,F353)))))</f>
        <v>2.5925925925925925E-2</v>
      </c>
      <c r="G388" s="583">
        <f>IF('B. Dashboard'!$D$53=1,G248,IF('B. Dashboard'!$D$53=2,G283,IF('B. Dashboard'!$D$53=3,G318,(IF('B. Dashboard'!$D$53=4,G353)))))</f>
        <v>2.5925925925925925E-2</v>
      </c>
      <c r="H388" s="583">
        <f>IF('B. Dashboard'!$D$53=1,H248,IF('B. Dashboard'!$D$53=2,H283,IF('B. Dashboard'!$D$53=3,H318,(IF('B. Dashboard'!$D$53=4,H353)))))</f>
        <v>2.5925925925925925E-2</v>
      </c>
      <c r="I388" s="583">
        <f>IF('B. Dashboard'!$D$53=1,I248,IF('B. Dashboard'!$D$53=2,I283,IF('B. Dashboard'!$D$53=3,I318,(IF('B. Dashboard'!$D$53=4,I353)))))</f>
        <v>2.5925925925925925E-2</v>
      </c>
      <c r="J388" s="583">
        <f>IF('B. Dashboard'!$D$53=1,J248,IF('B. Dashboard'!$D$53=2,J283,IF('B. Dashboard'!$D$53=3,J318,(IF('B. Dashboard'!$D$53=4,J353)))))</f>
        <v>2.5925925925925925E-2</v>
      </c>
      <c r="K388" s="583">
        <f>IF('B. Dashboard'!$D$53=1,K248,IF('B. Dashboard'!$D$53=2,K283,IF('B. Dashboard'!$D$53=3,K318,(IF('B. Dashboard'!$D$53=4,K353)))))</f>
        <v>2.5925925925925925E-2</v>
      </c>
    </row>
    <row r="389" spans="3:11">
      <c r="C389" s="157" t="str">
        <f t="shared" si="220"/>
        <v>D11</v>
      </c>
      <c r="D389" s="157" t="str">
        <f t="shared" si="220"/>
        <v>Перник (Pernik)</v>
      </c>
      <c r="E389" s="583">
        <f>IF('B. Dashboard'!$D$53=1,E249,IF('B. Dashboard'!$D$53=2,E284,IF('B. Dashboard'!$D$53=3,E319,(IF('B. Dashboard'!$D$53=4,E354)))))</f>
        <v>2.5925925925925925E-2</v>
      </c>
      <c r="F389" s="583">
        <f>IF('B. Dashboard'!$D$53=1,F249,IF('B. Dashboard'!$D$53=2,F284,IF('B. Dashboard'!$D$53=3,F319,(IF('B. Dashboard'!$D$53=4,F354)))))</f>
        <v>2.5925925925925925E-2</v>
      </c>
      <c r="G389" s="583">
        <f>IF('B. Dashboard'!$D$53=1,G249,IF('B. Dashboard'!$D$53=2,G284,IF('B. Dashboard'!$D$53=3,G319,(IF('B. Dashboard'!$D$53=4,G354)))))</f>
        <v>2.5925925925925925E-2</v>
      </c>
      <c r="H389" s="583">
        <f>IF('B. Dashboard'!$D$53=1,H249,IF('B. Dashboard'!$D$53=2,H284,IF('B. Dashboard'!$D$53=3,H319,(IF('B. Dashboard'!$D$53=4,H354)))))</f>
        <v>2.5925925925925925E-2</v>
      </c>
      <c r="I389" s="583">
        <f>IF('B. Dashboard'!$D$53=1,I249,IF('B. Dashboard'!$D$53=2,I284,IF('B. Dashboard'!$D$53=3,I319,(IF('B. Dashboard'!$D$53=4,I354)))))</f>
        <v>2.5925925925925925E-2</v>
      </c>
      <c r="J389" s="583">
        <f>IF('B. Dashboard'!$D$53=1,J249,IF('B. Dashboard'!$D$53=2,J284,IF('B. Dashboard'!$D$53=3,J319,(IF('B. Dashboard'!$D$53=4,J354)))))</f>
        <v>2.5925925925925925E-2</v>
      </c>
      <c r="K389" s="583">
        <f>IF('B. Dashboard'!$D$53=1,K249,IF('B. Dashboard'!$D$53=2,K284,IF('B. Dashboard'!$D$53=3,K319,(IF('B. Dashboard'!$D$53=4,K354)))))</f>
        <v>2.5925925925925925E-2</v>
      </c>
    </row>
    <row r="390" spans="3:11">
      <c r="C390" s="157" t="str">
        <f t="shared" si="220"/>
        <v>D12</v>
      </c>
      <c r="D390" s="157" t="str">
        <f t="shared" si="220"/>
        <v>Плевен (Pleven)</v>
      </c>
      <c r="E390" s="583">
        <f>IF('B. Dashboard'!$D$53=1,E250,IF('B. Dashboard'!$D$53=2,E285,IF('B. Dashboard'!$D$53=3,E320,(IF('B. Dashboard'!$D$53=4,E355)))))</f>
        <v>2.5925925925925925E-2</v>
      </c>
      <c r="F390" s="583">
        <f>IF('B. Dashboard'!$D$53=1,F250,IF('B. Dashboard'!$D$53=2,F285,IF('B. Dashboard'!$D$53=3,F320,(IF('B. Dashboard'!$D$53=4,F355)))))</f>
        <v>2.5925925925925925E-2</v>
      </c>
      <c r="G390" s="583">
        <f>IF('B. Dashboard'!$D$53=1,G250,IF('B. Dashboard'!$D$53=2,G285,IF('B. Dashboard'!$D$53=3,G320,(IF('B. Dashboard'!$D$53=4,G355)))))</f>
        <v>2.5925925925925925E-2</v>
      </c>
      <c r="H390" s="583">
        <f>IF('B. Dashboard'!$D$53=1,H250,IF('B. Dashboard'!$D$53=2,H285,IF('B. Dashboard'!$D$53=3,H320,(IF('B. Dashboard'!$D$53=4,H355)))))</f>
        <v>2.5925925925925925E-2</v>
      </c>
      <c r="I390" s="583">
        <f>IF('B. Dashboard'!$D$53=1,I250,IF('B. Dashboard'!$D$53=2,I285,IF('B. Dashboard'!$D$53=3,I320,(IF('B. Dashboard'!$D$53=4,I355)))))</f>
        <v>2.5925925925925925E-2</v>
      </c>
      <c r="J390" s="583">
        <f>IF('B. Dashboard'!$D$53=1,J250,IF('B. Dashboard'!$D$53=2,J285,IF('B. Dashboard'!$D$53=3,J320,(IF('B. Dashboard'!$D$53=4,J355)))))</f>
        <v>2.5925925925925925E-2</v>
      </c>
      <c r="K390" s="583">
        <f>IF('B. Dashboard'!$D$53=1,K250,IF('B. Dashboard'!$D$53=2,K285,IF('B. Dashboard'!$D$53=3,K320,(IF('B. Dashboard'!$D$53=4,K355)))))</f>
        <v>2.5925925925925925E-2</v>
      </c>
    </row>
    <row r="391" spans="3:11">
      <c r="C391" s="157" t="str">
        <f t="shared" si="220"/>
        <v>D13</v>
      </c>
      <c r="D391" s="157" t="str">
        <f t="shared" si="220"/>
        <v>Пловдив (Plovdiv)</v>
      </c>
      <c r="E391" s="583">
        <f>IF('B. Dashboard'!$D$53=1,E251,IF('B. Dashboard'!$D$53=2,E286,IF('B. Dashboard'!$D$53=3,E321,(IF('B. Dashboard'!$D$53=4,E356)))))</f>
        <v>2.5925925925925925E-2</v>
      </c>
      <c r="F391" s="583">
        <f>IF('B. Dashboard'!$D$53=1,F251,IF('B. Dashboard'!$D$53=2,F286,IF('B. Dashboard'!$D$53=3,F321,(IF('B. Dashboard'!$D$53=4,F356)))))</f>
        <v>2.5925925925925925E-2</v>
      </c>
      <c r="G391" s="583">
        <f>IF('B. Dashboard'!$D$53=1,G251,IF('B. Dashboard'!$D$53=2,G286,IF('B. Dashboard'!$D$53=3,G321,(IF('B. Dashboard'!$D$53=4,G356)))))</f>
        <v>2.5925925925925925E-2</v>
      </c>
      <c r="H391" s="583">
        <f>IF('B. Dashboard'!$D$53=1,H251,IF('B. Dashboard'!$D$53=2,H286,IF('B. Dashboard'!$D$53=3,H321,(IF('B. Dashboard'!$D$53=4,H356)))))</f>
        <v>2.5925925925925925E-2</v>
      </c>
      <c r="I391" s="583">
        <f>IF('B. Dashboard'!$D$53=1,I251,IF('B. Dashboard'!$D$53=2,I286,IF('B. Dashboard'!$D$53=3,I321,(IF('B. Dashboard'!$D$53=4,I356)))))</f>
        <v>2.5925925925925925E-2</v>
      </c>
      <c r="J391" s="583">
        <f>IF('B. Dashboard'!$D$53=1,J251,IF('B. Dashboard'!$D$53=2,J286,IF('B. Dashboard'!$D$53=3,J321,(IF('B. Dashboard'!$D$53=4,J356)))))</f>
        <v>2.5925925925925925E-2</v>
      </c>
      <c r="K391" s="583">
        <f>IF('B. Dashboard'!$D$53=1,K251,IF('B. Dashboard'!$D$53=2,K286,IF('B. Dashboard'!$D$53=3,K321,(IF('B. Dashboard'!$D$53=4,K356)))))</f>
        <v>2.5925925925925925E-2</v>
      </c>
    </row>
    <row r="392" spans="3:11">
      <c r="C392" s="157" t="str">
        <f t="shared" si="220"/>
        <v>D14</v>
      </c>
      <c r="D392" s="157" t="str">
        <f t="shared" si="220"/>
        <v>Разград (Razgrad)</v>
      </c>
      <c r="E392" s="583">
        <f>IF('B. Dashboard'!$D$53=1,E252,IF('B. Dashboard'!$D$53=2,E287,IF('B. Dashboard'!$D$53=3,E322,(IF('B. Dashboard'!$D$53=4,E357)))))</f>
        <v>2.5925925925925925E-2</v>
      </c>
      <c r="F392" s="583">
        <f>IF('B. Dashboard'!$D$53=1,F252,IF('B. Dashboard'!$D$53=2,F287,IF('B. Dashboard'!$D$53=3,F322,(IF('B. Dashboard'!$D$53=4,F357)))))</f>
        <v>2.5925925925925925E-2</v>
      </c>
      <c r="G392" s="583">
        <f>IF('B. Dashboard'!$D$53=1,G252,IF('B. Dashboard'!$D$53=2,G287,IF('B. Dashboard'!$D$53=3,G322,(IF('B. Dashboard'!$D$53=4,G357)))))</f>
        <v>2.5925925925925925E-2</v>
      </c>
      <c r="H392" s="583">
        <f>IF('B. Dashboard'!$D$53=1,H252,IF('B. Dashboard'!$D$53=2,H287,IF('B. Dashboard'!$D$53=3,H322,(IF('B. Dashboard'!$D$53=4,H357)))))</f>
        <v>2.5925925925925925E-2</v>
      </c>
      <c r="I392" s="583">
        <f>IF('B. Dashboard'!$D$53=1,I252,IF('B. Dashboard'!$D$53=2,I287,IF('B. Dashboard'!$D$53=3,I322,(IF('B. Dashboard'!$D$53=4,I357)))))</f>
        <v>2.5925925925925925E-2</v>
      </c>
      <c r="J392" s="583">
        <f>IF('B. Dashboard'!$D$53=1,J252,IF('B. Dashboard'!$D$53=2,J287,IF('B. Dashboard'!$D$53=3,J322,(IF('B. Dashboard'!$D$53=4,J357)))))</f>
        <v>2.5925925925925925E-2</v>
      </c>
      <c r="K392" s="583">
        <f>IF('B. Dashboard'!$D$53=1,K252,IF('B. Dashboard'!$D$53=2,K287,IF('B. Dashboard'!$D$53=3,K322,(IF('B. Dashboard'!$D$53=4,K357)))))</f>
        <v>2.5925925925925925E-2</v>
      </c>
    </row>
    <row r="393" spans="3:11">
      <c r="C393" s="157" t="str">
        <f t="shared" si="220"/>
        <v>D15</v>
      </c>
      <c r="D393" s="157" t="str">
        <f t="shared" si="220"/>
        <v>Русе (Ruse)</v>
      </c>
      <c r="E393" s="583">
        <f>IF('B. Dashboard'!$D$53=1,E253,IF('B. Dashboard'!$D$53=2,E288,IF('B. Dashboard'!$D$53=3,E323,(IF('B. Dashboard'!$D$53=4,E358)))))</f>
        <v>2.5925925925925925E-2</v>
      </c>
      <c r="F393" s="583">
        <f>IF('B. Dashboard'!$D$53=1,F253,IF('B. Dashboard'!$D$53=2,F288,IF('B. Dashboard'!$D$53=3,F323,(IF('B. Dashboard'!$D$53=4,F358)))))</f>
        <v>2.5925925925925925E-2</v>
      </c>
      <c r="G393" s="583">
        <f>IF('B. Dashboard'!$D$53=1,G253,IF('B. Dashboard'!$D$53=2,G288,IF('B. Dashboard'!$D$53=3,G323,(IF('B. Dashboard'!$D$53=4,G358)))))</f>
        <v>2.5925925925925925E-2</v>
      </c>
      <c r="H393" s="583">
        <f>IF('B. Dashboard'!$D$53=1,H253,IF('B. Dashboard'!$D$53=2,H288,IF('B. Dashboard'!$D$53=3,H323,(IF('B. Dashboard'!$D$53=4,H358)))))</f>
        <v>2.5925925925925925E-2</v>
      </c>
      <c r="I393" s="583">
        <f>IF('B. Dashboard'!$D$53=1,I253,IF('B. Dashboard'!$D$53=2,I288,IF('B. Dashboard'!$D$53=3,I323,(IF('B. Dashboard'!$D$53=4,I358)))))</f>
        <v>2.5925925925925925E-2</v>
      </c>
      <c r="J393" s="583">
        <f>IF('B. Dashboard'!$D$53=1,J253,IF('B. Dashboard'!$D$53=2,J288,IF('B. Dashboard'!$D$53=3,J323,(IF('B. Dashboard'!$D$53=4,J358)))))</f>
        <v>2.5925925925925925E-2</v>
      </c>
      <c r="K393" s="583">
        <f>IF('B. Dashboard'!$D$53=1,K253,IF('B. Dashboard'!$D$53=2,K288,IF('B. Dashboard'!$D$53=3,K323,(IF('B. Dashboard'!$D$53=4,K358)))))</f>
        <v>2.5925925925925925E-2</v>
      </c>
    </row>
    <row r="394" spans="3:11">
      <c r="C394" s="157" t="str">
        <f t="shared" si="220"/>
        <v>D16</v>
      </c>
      <c r="D394" s="157" t="str">
        <f t="shared" si="220"/>
        <v>Шумен (Shumen)</v>
      </c>
      <c r="E394" s="583">
        <f>IF('B. Dashboard'!$D$53=1,E254,IF('B. Dashboard'!$D$53=2,E289,IF('B. Dashboard'!$D$53=3,E324,(IF('B. Dashboard'!$D$53=4,E359)))))</f>
        <v>2.5925925925925925E-2</v>
      </c>
      <c r="F394" s="583">
        <f>IF('B. Dashboard'!$D$53=1,F254,IF('B. Dashboard'!$D$53=2,F289,IF('B. Dashboard'!$D$53=3,F324,(IF('B. Dashboard'!$D$53=4,F359)))))</f>
        <v>2.5925925925925925E-2</v>
      </c>
      <c r="G394" s="583">
        <f>IF('B. Dashboard'!$D$53=1,G254,IF('B. Dashboard'!$D$53=2,G289,IF('B. Dashboard'!$D$53=3,G324,(IF('B. Dashboard'!$D$53=4,G359)))))</f>
        <v>2.5925925925925925E-2</v>
      </c>
      <c r="H394" s="583">
        <f>IF('B. Dashboard'!$D$53=1,H254,IF('B. Dashboard'!$D$53=2,H289,IF('B. Dashboard'!$D$53=3,H324,(IF('B. Dashboard'!$D$53=4,H359)))))</f>
        <v>2.5925925925925925E-2</v>
      </c>
      <c r="I394" s="583">
        <f>IF('B. Dashboard'!$D$53=1,I254,IF('B. Dashboard'!$D$53=2,I289,IF('B. Dashboard'!$D$53=3,I324,(IF('B. Dashboard'!$D$53=4,I359)))))</f>
        <v>2.5925925925925925E-2</v>
      </c>
      <c r="J394" s="583">
        <f>IF('B. Dashboard'!$D$53=1,J254,IF('B. Dashboard'!$D$53=2,J289,IF('B. Dashboard'!$D$53=3,J324,(IF('B. Dashboard'!$D$53=4,J359)))))</f>
        <v>2.5925925925925925E-2</v>
      </c>
      <c r="K394" s="583">
        <f>IF('B. Dashboard'!$D$53=1,K254,IF('B. Dashboard'!$D$53=2,K289,IF('B. Dashboard'!$D$53=3,K324,(IF('B. Dashboard'!$D$53=4,K359)))))</f>
        <v>2.5925925925925925E-2</v>
      </c>
    </row>
    <row r="395" spans="3:11">
      <c r="C395" s="157" t="str">
        <f t="shared" si="220"/>
        <v>D17</v>
      </c>
      <c r="D395" s="157" t="str">
        <f t="shared" si="220"/>
        <v>Силистра (Silistra)</v>
      </c>
      <c r="E395" s="583">
        <f>IF('B. Dashboard'!$D$53=1,E255,IF('B. Dashboard'!$D$53=2,E290,IF('B. Dashboard'!$D$53=3,E325,(IF('B. Dashboard'!$D$53=4,E360)))))</f>
        <v>2.5925925925925925E-2</v>
      </c>
      <c r="F395" s="583">
        <f>IF('B. Dashboard'!$D$53=1,F255,IF('B. Dashboard'!$D$53=2,F290,IF('B. Dashboard'!$D$53=3,F325,(IF('B. Dashboard'!$D$53=4,F360)))))</f>
        <v>2.5925925925925925E-2</v>
      </c>
      <c r="G395" s="583">
        <f>IF('B. Dashboard'!$D$53=1,G255,IF('B. Dashboard'!$D$53=2,G290,IF('B. Dashboard'!$D$53=3,G325,(IF('B. Dashboard'!$D$53=4,G360)))))</f>
        <v>2.5925925925925925E-2</v>
      </c>
      <c r="H395" s="583">
        <f>IF('B. Dashboard'!$D$53=1,H255,IF('B. Dashboard'!$D$53=2,H290,IF('B. Dashboard'!$D$53=3,H325,(IF('B. Dashboard'!$D$53=4,H360)))))</f>
        <v>2.5925925925925925E-2</v>
      </c>
      <c r="I395" s="583">
        <f>IF('B. Dashboard'!$D$53=1,I255,IF('B. Dashboard'!$D$53=2,I290,IF('B. Dashboard'!$D$53=3,I325,(IF('B. Dashboard'!$D$53=4,I360)))))</f>
        <v>2.5925925925925925E-2</v>
      </c>
      <c r="J395" s="583">
        <f>IF('B. Dashboard'!$D$53=1,J255,IF('B. Dashboard'!$D$53=2,J290,IF('B. Dashboard'!$D$53=3,J325,(IF('B. Dashboard'!$D$53=4,J360)))))</f>
        <v>2.5925925925925925E-2</v>
      </c>
      <c r="K395" s="583">
        <f>IF('B. Dashboard'!$D$53=1,K255,IF('B. Dashboard'!$D$53=2,K290,IF('B. Dashboard'!$D$53=3,K325,(IF('B. Dashboard'!$D$53=4,K360)))))</f>
        <v>2.5925925925925925E-2</v>
      </c>
    </row>
    <row r="396" spans="3:11">
      <c r="C396" s="157" t="str">
        <f t="shared" si="220"/>
        <v>D18</v>
      </c>
      <c r="D396" s="157" t="str">
        <f t="shared" si="220"/>
        <v>Сливен (Sliven)</v>
      </c>
      <c r="E396" s="583">
        <f>IF('B. Dashboard'!$D$53=1,E256,IF('B. Dashboard'!$D$53=2,E291,IF('B. Dashboard'!$D$53=3,E326,(IF('B. Dashboard'!$D$53=4,E361)))))</f>
        <v>2.5925925925925925E-2</v>
      </c>
      <c r="F396" s="583">
        <f>IF('B. Dashboard'!$D$53=1,F256,IF('B. Dashboard'!$D$53=2,F291,IF('B. Dashboard'!$D$53=3,F326,(IF('B. Dashboard'!$D$53=4,F361)))))</f>
        <v>2.5925925925925925E-2</v>
      </c>
      <c r="G396" s="583">
        <f>IF('B. Dashboard'!$D$53=1,G256,IF('B. Dashboard'!$D$53=2,G291,IF('B. Dashboard'!$D$53=3,G326,(IF('B. Dashboard'!$D$53=4,G361)))))</f>
        <v>2.5925925925925925E-2</v>
      </c>
      <c r="H396" s="583">
        <f>IF('B. Dashboard'!$D$53=1,H256,IF('B. Dashboard'!$D$53=2,H291,IF('B. Dashboard'!$D$53=3,H326,(IF('B. Dashboard'!$D$53=4,H361)))))</f>
        <v>2.5925925925925925E-2</v>
      </c>
      <c r="I396" s="583">
        <f>IF('B. Dashboard'!$D$53=1,I256,IF('B. Dashboard'!$D$53=2,I291,IF('B. Dashboard'!$D$53=3,I326,(IF('B. Dashboard'!$D$53=4,I361)))))</f>
        <v>2.5925925925925925E-2</v>
      </c>
      <c r="J396" s="583">
        <f>IF('B. Dashboard'!$D$53=1,J256,IF('B. Dashboard'!$D$53=2,J291,IF('B. Dashboard'!$D$53=3,J326,(IF('B. Dashboard'!$D$53=4,J361)))))</f>
        <v>2.5925925925925925E-2</v>
      </c>
      <c r="K396" s="583">
        <f>IF('B. Dashboard'!$D$53=1,K256,IF('B. Dashboard'!$D$53=2,K291,IF('B. Dashboard'!$D$53=3,K326,(IF('B. Dashboard'!$D$53=4,K361)))))</f>
        <v>2.5925925925925925E-2</v>
      </c>
    </row>
    <row r="397" spans="3:11">
      <c r="C397" s="157" t="str">
        <f t="shared" si="220"/>
        <v>D19</v>
      </c>
      <c r="D397" s="157" t="str">
        <f t="shared" si="220"/>
        <v>Смолян (Smolyan)</v>
      </c>
      <c r="E397" s="583">
        <f>IF('B. Dashboard'!$D$53=1,E257,IF('B. Dashboard'!$D$53=2,E292,IF('B. Dashboard'!$D$53=3,E327,(IF('B. Dashboard'!$D$53=4,E362)))))</f>
        <v>2.5925925925925925E-2</v>
      </c>
      <c r="F397" s="583">
        <f>IF('B. Dashboard'!$D$53=1,F257,IF('B. Dashboard'!$D$53=2,F292,IF('B. Dashboard'!$D$53=3,F327,(IF('B. Dashboard'!$D$53=4,F362)))))</f>
        <v>2.5925925925925925E-2</v>
      </c>
      <c r="G397" s="583">
        <f>IF('B. Dashboard'!$D$53=1,G257,IF('B. Dashboard'!$D$53=2,G292,IF('B. Dashboard'!$D$53=3,G327,(IF('B. Dashboard'!$D$53=4,G362)))))</f>
        <v>2.5925925925925925E-2</v>
      </c>
      <c r="H397" s="583">
        <f>IF('B. Dashboard'!$D$53=1,H257,IF('B. Dashboard'!$D$53=2,H292,IF('B. Dashboard'!$D$53=3,H327,(IF('B. Dashboard'!$D$53=4,H362)))))</f>
        <v>2.5925925925925925E-2</v>
      </c>
      <c r="I397" s="583">
        <f>IF('B. Dashboard'!$D$53=1,I257,IF('B. Dashboard'!$D$53=2,I292,IF('B. Dashboard'!$D$53=3,I327,(IF('B. Dashboard'!$D$53=4,I362)))))</f>
        <v>2.5925925925925925E-2</v>
      </c>
      <c r="J397" s="583">
        <f>IF('B. Dashboard'!$D$53=1,J257,IF('B. Dashboard'!$D$53=2,J292,IF('B. Dashboard'!$D$53=3,J327,(IF('B. Dashboard'!$D$53=4,J362)))))</f>
        <v>2.5925925925925925E-2</v>
      </c>
      <c r="K397" s="583">
        <f>IF('B. Dashboard'!$D$53=1,K257,IF('B. Dashboard'!$D$53=2,K292,IF('B. Dashboard'!$D$53=3,K327,(IF('B. Dashboard'!$D$53=4,K362)))))</f>
        <v>2.5925925925925925E-2</v>
      </c>
    </row>
    <row r="398" spans="3:11">
      <c r="C398" s="157" t="str">
        <f t="shared" si="220"/>
        <v>D20</v>
      </c>
      <c r="D398" s="157" t="str">
        <f t="shared" si="220"/>
        <v>София-град (Sofia-Capital)</v>
      </c>
      <c r="E398" s="583">
        <f>IF('B. Dashboard'!$D$53=1,E258,IF('B. Dashboard'!$D$53=2,E293,IF('B. Dashboard'!$D$53=3,E328,(IF('B. Dashboard'!$D$53=4,E363)))))</f>
        <v>0.3</v>
      </c>
      <c r="F398" s="583">
        <f>IF('B. Dashboard'!$D$53=1,F258,IF('B. Dashboard'!$D$53=2,F293,IF('B. Dashboard'!$D$53=3,F328,(IF('B. Dashboard'!$D$53=4,F363)))))</f>
        <v>0.3</v>
      </c>
      <c r="G398" s="583">
        <f>IF('B. Dashboard'!$D$53=1,G258,IF('B. Dashboard'!$D$53=2,G293,IF('B. Dashboard'!$D$53=3,G328,(IF('B. Dashboard'!$D$53=4,G363)))))</f>
        <v>0.3</v>
      </c>
      <c r="H398" s="583">
        <f>IF('B. Dashboard'!$D$53=1,H258,IF('B. Dashboard'!$D$53=2,H293,IF('B. Dashboard'!$D$53=3,H328,(IF('B. Dashboard'!$D$53=4,H363)))))</f>
        <v>0.3</v>
      </c>
      <c r="I398" s="583">
        <f>IF('B. Dashboard'!$D$53=1,I258,IF('B. Dashboard'!$D$53=2,I293,IF('B. Dashboard'!$D$53=3,I328,(IF('B. Dashboard'!$D$53=4,I363)))))</f>
        <v>0.3</v>
      </c>
      <c r="J398" s="583">
        <f>IF('B. Dashboard'!$D$53=1,J258,IF('B. Dashboard'!$D$53=2,J293,IF('B. Dashboard'!$D$53=3,J328,(IF('B. Dashboard'!$D$53=4,J363)))))</f>
        <v>0.3</v>
      </c>
      <c r="K398" s="583">
        <f>IF('B. Dashboard'!$D$53=1,K258,IF('B. Dashboard'!$D$53=2,K293,IF('B. Dashboard'!$D$53=3,K328,(IF('B. Dashboard'!$D$53=4,K363)))))</f>
        <v>0.3</v>
      </c>
    </row>
    <row r="399" spans="3:11">
      <c r="C399" s="157" t="str">
        <f t="shared" si="220"/>
        <v>D21</v>
      </c>
      <c r="D399" s="157" t="str">
        <f t="shared" si="220"/>
        <v>София-област (Sofia (province))</v>
      </c>
      <c r="E399" s="583">
        <f>IF('B. Dashboard'!$D$53=1,E259,IF('B. Dashboard'!$D$53=2,E294,IF('B. Dashboard'!$D$53=3,E329,(IF('B. Dashboard'!$D$53=4,E364)))))</f>
        <v>2.5925925925925925E-2</v>
      </c>
      <c r="F399" s="583">
        <f>IF('B. Dashboard'!$D$53=1,F259,IF('B. Dashboard'!$D$53=2,F294,IF('B. Dashboard'!$D$53=3,F329,(IF('B. Dashboard'!$D$53=4,F364)))))</f>
        <v>2.5925925925925925E-2</v>
      </c>
      <c r="G399" s="583">
        <f>IF('B. Dashboard'!$D$53=1,G259,IF('B. Dashboard'!$D$53=2,G294,IF('B. Dashboard'!$D$53=3,G329,(IF('B. Dashboard'!$D$53=4,G364)))))</f>
        <v>2.5925925925925925E-2</v>
      </c>
      <c r="H399" s="583">
        <f>IF('B. Dashboard'!$D$53=1,H259,IF('B. Dashboard'!$D$53=2,H294,IF('B. Dashboard'!$D$53=3,H329,(IF('B. Dashboard'!$D$53=4,H364)))))</f>
        <v>2.5925925925925925E-2</v>
      </c>
      <c r="I399" s="583">
        <f>IF('B. Dashboard'!$D$53=1,I259,IF('B. Dashboard'!$D$53=2,I294,IF('B. Dashboard'!$D$53=3,I329,(IF('B. Dashboard'!$D$53=4,I364)))))</f>
        <v>2.5925925925925925E-2</v>
      </c>
      <c r="J399" s="583">
        <f>IF('B. Dashboard'!$D$53=1,J259,IF('B. Dashboard'!$D$53=2,J294,IF('B. Dashboard'!$D$53=3,J329,(IF('B. Dashboard'!$D$53=4,J364)))))</f>
        <v>2.5925925925925925E-2</v>
      </c>
      <c r="K399" s="583">
        <f>IF('B. Dashboard'!$D$53=1,K259,IF('B. Dashboard'!$D$53=2,K294,IF('B. Dashboard'!$D$53=3,K329,(IF('B. Dashboard'!$D$53=4,K364)))))</f>
        <v>2.5925925925925925E-2</v>
      </c>
    </row>
    <row r="400" spans="3:11">
      <c r="C400" s="157" t="str">
        <f t="shared" si="220"/>
        <v>D22</v>
      </c>
      <c r="D400" s="157" t="str">
        <f t="shared" si="220"/>
        <v>Стара Загора (Stara Zagora)</v>
      </c>
      <c r="E400" s="583">
        <f>IF('B. Dashboard'!$D$53=1,E260,IF('B. Dashboard'!$D$53=2,E295,IF('B. Dashboard'!$D$53=3,E330,(IF('B. Dashboard'!$D$53=4,E365)))))</f>
        <v>2.5925925925925925E-2</v>
      </c>
      <c r="F400" s="583">
        <f>IF('B. Dashboard'!$D$53=1,F260,IF('B. Dashboard'!$D$53=2,F295,IF('B. Dashboard'!$D$53=3,F330,(IF('B. Dashboard'!$D$53=4,F365)))))</f>
        <v>2.5925925925925925E-2</v>
      </c>
      <c r="G400" s="583">
        <f>IF('B. Dashboard'!$D$53=1,G260,IF('B. Dashboard'!$D$53=2,G295,IF('B. Dashboard'!$D$53=3,G330,(IF('B. Dashboard'!$D$53=4,G365)))))</f>
        <v>2.5925925925925925E-2</v>
      </c>
      <c r="H400" s="583">
        <f>IF('B. Dashboard'!$D$53=1,H260,IF('B. Dashboard'!$D$53=2,H295,IF('B. Dashboard'!$D$53=3,H330,(IF('B. Dashboard'!$D$53=4,H365)))))</f>
        <v>2.5925925925925925E-2</v>
      </c>
      <c r="I400" s="583">
        <f>IF('B. Dashboard'!$D$53=1,I260,IF('B. Dashboard'!$D$53=2,I295,IF('B. Dashboard'!$D$53=3,I330,(IF('B. Dashboard'!$D$53=4,I365)))))</f>
        <v>2.5925925925925925E-2</v>
      </c>
      <c r="J400" s="583">
        <f>IF('B. Dashboard'!$D$53=1,J260,IF('B. Dashboard'!$D$53=2,J295,IF('B. Dashboard'!$D$53=3,J330,(IF('B. Dashboard'!$D$53=4,J365)))))</f>
        <v>2.5925925925925925E-2</v>
      </c>
      <c r="K400" s="583">
        <f>IF('B. Dashboard'!$D$53=1,K260,IF('B. Dashboard'!$D$53=2,K295,IF('B. Dashboard'!$D$53=3,K330,(IF('B. Dashboard'!$D$53=4,K365)))))</f>
        <v>2.5925925925925925E-2</v>
      </c>
    </row>
    <row r="401" spans="3:11">
      <c r="C401" s="157" t="str">
        <f t="shared" si="220"/>
        <v>D23</v>
      </c>
      <c r="D401" s="157" t="str">
        <f t="shared" si="220"/>
        <v>Търговище (Targovishte)</v>
      </c>
      <c r="E401" s="583">
        <f>IF('B. Dashboard'!$D$53=1,E261,IF('B. Dashboard'!$D$53=2,E296,IF('B. Dashboard'!$D$53=3,E331,(IF('B. Dashboard'!$D$53=4,E366)))))</f>
        <v>2.5925925925925925E-2</v>
      </c>
      <c r="F401" s="583">
        <f>IF('B. Dashboard'!$D$53=1,F261,IF('B. Dashboard'!$D$53=2,F296,IF('B. Dashboard'!$D$53=3,F331,(IF('B. Dashboard'!$D$53=4,F366)))))</f>
        <v>2.5925925925925925E-2</v>
      </c>
      <c r="G401" s="583">
        <f>IF('B. Dashboard'!$D$53=1,G261,IF('B. Dashboard'!$D$53=2,G296,IF('B. Dashboard'!$D$53=3,G331,(IF('B. Dashboard'!$D$53=4,G366)))))</f>
        <v>2.5925925925925925E-2</v>
      </c>
      <c r="H401" s="583">
        <f>IF('B. Dashboard'!$D$53=1,H261,IF('B. Dashboard'!$D$53=2,H296,IF('B. Dashboard'!$D$53=3,H331,(IF('B. Dashboard'!$D$53=4,H366)))))</f>
        <v>2.5925925925925925E-2</v>
      </c>
      <c r="I401" s="583">
        <f>IF('B. Dashboard'!$D$53=1,I261,IF('B. Dashboard'!$D$53=2,I296,IF('B. Dashboard'!$D$53=3,I331,(IF('B. Dashboard'!$D$53=4,I366)))))</f>
        <v>2.5925925925925925E-2</v>
      </c>
      <c r="J401" s="583">
        <f>IF('B. Dashboard'!$D$53=1,J261,IF('B. Dashboard'!$D$53=2,J296,IF('B. Dashboard'!$D$53=3,J331,(IF('B. Dashboard'!$D$53=4,J366)))))</f>
        <v>2.5925925925925925E-2</v>
      </c>
      <c r="K401" s="583">
        <f>IF('B. Dashboard'!$D$53=1,K261,IF('B. Dashboard'!$D$53=2,K296,IF('B. Dashboard'!$D$53=3,K331,(IF('B. Dashboard'!$D$53=4,K366)))))</f>
        <v>2.5925925925925925E-2</v>
      </c>
    </row>
    <row r="402" spans="3:11">
      <c r="C402" s="157" t="str">
        <f t="shared" si="220"/>
        <v>D24</v>
      </c>
      <c r="D402" s="157" t="str">
        <f t="shared" si="220"/>
        <v>Варна (Varna)</v>
      </c>
      <c r="E402" s="583">
        <f>IF('B. Dashboard'!$D$53=1,E262,IF('B. Dashboard'!$D$53=2,E297,IF('B. Dashboard'!$D$53=3,E332,(IF('B. Dashboard'!$D$53=4,E367)))))</f>
        <v>2.5925925925925925E-2</v>
      </c>
      <c r="F402" s="583">
        <f>IF('B. Dashboard'!$D$53=1,F262,IF('B. Dashboard'!$D$53=2,F297,IF('B. Dashboard'!$D$53=3,F332,(IF('B. Dashboard'!$D$53=4,F367)))))</f>
        <v>2.5925925925925925E-2</v>
      </c>
      <c r="G402" s="583">
        <f>IF('B. Dashboard'!$D$53=1,G262,IF('B. Dashboard'!$D$53=2,G297,IF('B. Dashboard'!$D$53=3,G332,(IF('B. Dashboard'!$D$53=4,G367)))))</f>
        <v>2.5925925925925925E-2</v>
      </c>
      <c r="H402" s="583">
        <f>IF('B. Dashboard'!$D$53=1,H262,IF('B. Dashboard'!$D$53=2,H297,IF('B. Dashboard'!$D$53=3,H332,(IF('B. Dashboard'!$D$53=4,H367)))))</f>
        <v>2.5925925925925925E-2</v>
      </c>
      <c r="I402" s="583">
        <f>IF('B. Dashboard'!$D$53=1,I262,IF('B. Dashboard'!$D$53=2,I297,IF('B. Dashboard'!$D$53=3,I332,(IF('B. Dashboard'!$D$53=4,I367)))))</f>
        <v>2.5925925925925925E-2</v>
      </c>
      <c r="J402" s="583">
        <f>IF('B. Dashboard'!$D$53=1,J262,IF('B. Dashboard'!$D$53=2,J297,IF('B. Dashboard'!$D$53=3,J332,(IF('B. Dashboard'!$D$53=4,J367)))))</f>
        <v>2.5925925925925925E-2</v>
      </c>
      <c r="K402" s="583">
        <f>IF('B. Dashboard'!$D$53=1,K262,IF('B. Dashboard'!$D$53=2,K297,IF('B. Dashboard'!$D$53=3,K332,(IF('B. Dashboard'!$D$53=4,K367)))))</f>
        <v>2.5925925925925925E-2</v>
      </c>
    </row>
    <row r="403" spans="3:11">
      <c r="C403" s="157" t="str">
        <f t="shared" si="220"/>
        <v>D25</v>
      </c>
      <c r="D403" s="157" t="str">
        <f t="shared" si="220"/>
        <v>Велико Търново (Veliko Tarnovo)</v>
      </c>
      <c r="E403" s="583">
        <f>IF('B. Dashboard'!$D$53=1,E263,IF('B. Dashboard'!$D$53=2,E298,IF('B. Dashboard'!$D$53=3,E333,(IF('B. Dashboard'!$D$53=4,E368)))))</f>
        <v>2.5925925925925925E-2</v>
      </c>
      <c r="F403" s="583">
        <f>IF('B. Dashboard'!$D$53=1,F263,IF('B. Dashboard'!$D$53=2,F298,IF('B. Dashboard'!$D$53=3,F333,(IF('B. Dashboard'!$D$53=4,F368)))))</f>
        <v>2.5925925925925925E-2</v>
      </c>
      <c r="G403" s="583">
        <f>IF('B. Dashboard'!$D$53=1,G263,IF('B. Dashboard'!$D$53=2,G298,IF('B. Dashboard'!$D$53=3,G333,(IF('B. Dashboard'!$D$53=4,G368)))))</f>
        <v>2.5925925925925925E-2</v>
      </c>
      <c r="H403" s="583">
        <f>IF('B. Dashboard'!$D$53=1,H263,IF('B. Dashboard'!$D$53=2,H298,IF('B. Dashboard'!$D$53=3,H333,(IF('B. Dashboard'!$D$53=4,H368)))))</f>
        <v>2.5925925925925925E-2</v>
      </c>
      <c r="I403" s="583">
        <f>IF('B. Dashboard'!$D$53=1,I263,IF('B. Dashboard'!$D$53=2,I298,IF('B. Dashboard'!$D$53=3,I333,(IF('B. Dashboard'!$D$53=4,I368)))))</f>
        <v>2.5925925925925925E-2</v>
      </c>
      <c r="J403" s="583">
        <f>IF('B. Dashboard'!$D$53=1,J263,IF('B. Dashboard'!$D$53=2,J298,IF('B. Dashboard'!$D$53=3,J333,(IF('B. Dashboard'!$D$53=4,J368)))))</f>
        <v>2.5925925925925925E-2</v>
      </c>
      <c r="K403" s="583">
        <f>IF('B. Dashboard'!$D$53=1,K263,IF('B. Dashboard'!$D$53=2,K298,IF('B. Dashboard'!$D$53=3,K333,(IF('B. Dashboard'!$D$53=4,K368)))))</f>
        <v>2.5925925925925925E-2</v>
      </c>
    </row>
    <row r="404" spans="3:11">
      <c r="C404" s="157" t="str">
        <f t="shared" si="220"/>
        <v>D26</v>
      </c>
      <c r="D404" s="157" t="str">
        <f t="shared" si="220"/>
        <v>Видин (Vidin)</v>
      </c>
      <c r="E404" s="583">
        <f>IF('B. Dashboard'!$D$53=1,E264,IF('B. Dashboard'!$D$53=2,E299,IF('B. Dashboard'!$D$53=3,E334,(IF('B. Dashboard'!$D$53=4,E369)))))</f>
        <v>2.5925925925925925E-2</v>
      </c>
      <c r="F404" s="583">
        <f>IF('B. Dashboard'!$D$53=1,F264,IF('B. Dashboard'!$D$53=2,F299,IF('B. Dashboard'!$D$53=3,F334,(IF('B. Dashboard'!$D$53=4,F369)))))</f>
        <v>2.5925925925925925E-2</v>
      </c>
      <c r="G404" s="583">
        <f>IF('B. Dashboard'!$D$53=1,G264,IF('B. Dashboard'!$D$53=2,G299,IF('B. Dashboard'!$D$53=3,G334,(IF('B. Dashboard'!$D$53=4,G369)))))</f>
        <v>2.5925925925925925E-2</v>
      </c>
      <c r="H404" s="583">
        <f>IF('B. Dashboard'!$D$53=1,H264,IF('B. Dashboard'!$D$53=2,H299,IF('B. Dashboard'!$D$53=3,H334,(IF('B. Dashboard'!$D$53=4,H369)))))</f>
        <v>2.5925925925925925E-2</v>
      </c>
      <c r="I404" s="583">
        <f>IF('B. Dashboard'!$D$53=1,I264,IF('B. Dashboard'!$D$53=2,I299,IF('B. Dashboard'!$D$53=3,I334,(IF('B. Dashboard'!$D$53=4,I369)))))</f>
        <v>2.5925925925925925E-2</v>
      </c>
      <c r="J404" s="583">
        <f>IF('B. Dashboard'!$D$53=1,J264,IF('B. Dashboard'!$D$53=2,J299,IF('B. Dashboard'!$D$53=3,J334,(IF('B. Dashboard'!$D$53=4,J369)))))</f>
        <v>2.5925925925925925E-2</v>
      </c>
      <c r="K404" s="583">
        <f>IF('B. Dashboard'!$D$53=1,K264,IF('B. Dashboard'!$D$53=2,K299,IF('B. Dashboard'!$D$53=3,K334,(IF('B. Dashboard'!$D$53=4,K369)))))</f>
        <v>2.5925925925925925E-2</v>
      </c>
    </row>
    <row r="405" spans="3:11">
      <c r="C405" s="157" t="str">
        <f t="shared" si="220"/>
        <v>D27</v>
      </c>
      <c r="D405" s="157" t="str">
        <f t="shared" si="220"/>
        <v>Враца (Vratsa)</v>
      </c>
      <c r="E405" s="583">
        <f>IF('B. Dashboard'!$D$53=1,E265,IF('B. Dashboard'!$D$53=2,E300,IF('B. Dashboard'!$D$53=3,E335,(IF('B. Dashboard'!$D$53=4,E370)))))</f>
        <v>2.5925925925925925E-2</v>
      </c>
      <c r="F405" s="583">
        <f>IF('B. Dashboard'!$D$53=1,F265,IF('B. Dashboard'!$D$53=2,F300,IF('B. Dashboard'!$D$53=3,F335,(IF('B. Dashboard'!$D$53=4,F370)))))</f>
        <v>2.5925925925925925E-2</v>
      </c>
      <c r="G405" s="583">
        <f>IF('B. Dashboard'!$D$53=1,G265,IF('B. Dashboard'!$D$53=2,G300,IF('B. Dashboard'!$D$53=3,G335,(IF('B. Dashboard'!$D$53=4,G370)))))</f>
        <v>2.5925925925925925E-2</v>
      </c>
      <c r="H405" s="583">
        <f>IF('B. Dashboard'!$D$53=1,H265,IF('B. Dashboard'!$D$53=2,H300,IF('B. Dashboard'!$D$53=3,H335,(IF('B. Dashboard'!$D$53=4,H370)))))</f>
        <v>2.5925925925925925E-2</v>
      </c>
      <c r="I405" s="583">
        <f>IF('B. Dashboard'!$D$53=1,I265,IF('B. Dashboard'!$D$53=2,I300,IF('B. Dashboard'!$D$53=3,I335,(IF('B. Dashboard'!$D$53=4,I370)))))</f>
        <v>2.5925925925925925E-2</v>
      </c>
      <c r="J405" s="583">
        <f>IF('B. Dashboard'!$D$53=1,J265,IF('B. Dashboard'!$D$53=2,J300,IF('B. Dashboard'!$D$53=3,J335,(IF('B. Dashboard'!$D$53=4,J370)))))</f>
        <v>2.5925925925925925E-2</v>
      </c>
      <c r="K405" s="583">
        <f>IF('B. Dashboard'!$D$53=1,K265,IF('B. Dashboard'!$D$53=2,K300,IF('B. Dashboard'!$D$53=3,K335,(IF('B. Dashboard'!$D$53=4,K370)))))</f>
        <v>2.5925925925925925E-2</v>
      </c>
    </row>
    <row r="406" spans="3:11">
      <c r="C406" s="157" t="str">
        <f t="shared" si="220"/>
        <v>D28</v>
      </c>
      <c r="D406" s="157" t="str">
        <f t="shared" si="220"/>
        <v>Ямбол (Yambol)</v>
      </c>
      <c r="E406" s="583">
        <f>IF('B. Dashboard'!$D$53=1,E266,IF('B. Dashboard'!$D$53=2,E301,IF('B. Dashboard'!$D$53=3,E336,(IF('B. Dashboard'!$D$53=4,E371)))))</f>
        <v>2.5925925925925925E-2</v>
      </c>
      <c r="F406" s="583">
        <f>IF('B. Dashboard'!$D$53=1,F266,IF('B. Dashboard'!$D$53=2,F301,IF('B. Dashboard'!$D$53=3,F336,(IF('B. Dashboard'!$D$53=4,F371)))))</f>
        <v>2.5925925925925925E-2</v>
      </c>
      <c r="G406" s="583">
        <f>IF('B. Dashboard'!$D$53=1,G266,IF('B. Dashboard'!$D$53=2,G301,IF('B. Dashboard'!$D$53=3,G336,(IF('B. Dashboard'!$D$53=4,G371)))))</f>
        <v>2.5925925925925925E-2</v>
      </c>
      <c r="H406" s="583">
        <f>IF('B. Dashboard'!$D$53=1,H266,IF('B. Dashboard'!$D$53=2,H301,IF('B. Dashboard'!$D$53=3,H336,(IF('B. Dashboard'!$D$53=4,H371)))))</f>
        <v>2.5925925925925925E-2</v>
      </c>
      <c r="I406" s="583">
        <f>IF('B. Dashboard'!$D$53=1,I266,IF('B. Dashboard'!$D$53=2,I301,IF('B. Dashboard'!$D$53=3,I336,(IF('B. Dashboard'!$D$53=4,I371)))))</f>
        <v>2.5925925925925925E-2</v>
      </c>
      <c r="J406" s="583">
        <f>IF('B. Dashboard'!$D$53=1,J266,IF('B. Dashboard'!$D$53=2,J301,IF('B. Dashboard'!$D$53=3,J336,(IF('B. Dashboard'!$D$53=4,J371)))))</f>
        <v>2.5925925925925925E-2</v>
      </c>
      <c r="K406" s="583">
        <f>IF('B. Dashboard'!$D$53=1,K266,IF('B. Dashboard'!$D$53=2,K301,IF('B. Dashboard'!$D$53=3,K336,(IF('B. Dashboard'!$D$53=4,K371)))))</f>
        <v>2.5925925925925925E-2</v>
      </c>
    </row>
    <row r="407" spans="3:11">
      <c r="C407" s="162"/>
      <c r="D407" s="162" t="str">
        <f>D372</f>
        <v>Total</v>
      </c>
      <c r="E407" s="150">
        <f t="shared" ref="E407:J407" si="221">SUM(E379:E406)</f>
        <v>0.99999999999999978</v>
      </c>
      <c r="F407" s="150">
        <f t="shared" si="221"/>
        <v>0.99999999999999978</v>
      </c>
      <c r="G407" s="150">
        <f t="shared" si="221"/>
        <v>0.99999999999999978</v>
      </c>
      <c r="H407" s="150">
        <f t="shared" si="221"/>
        <v>0.99999999999999978</v>
      </c>
      <c r="I407" s="150">
        <f t="shared" si="221"/>
        <v>0.99999999999999978</v>
      </c>
      <c r="J407" s="150">
        <f t="shared" si="221"/>
        <v>0.99999999999999978</v>
      </c>
      <c r="K407" s="150">
        <f t="shared" ref="K407" si="222">SUM(K379:K406)</f>
        <v>0.99999999999999978</v>
      </c>
    </row>
  </sheetData>
  <mergeCells count="9">
    <mergeCell ref="D7:L7"/>
    <mergeCell ref="D8:L8"/>
    <mergeCell ref="D9:L9"/>
    <mergeCell ref="F205:L205"/>
    <mergeCell ref="F84:L84"/>
    <mergeCell ref="F118:L118"/>
    <mergeCell ref="F152:L152"/>
    <mergeCell ref="F187:L187"/>
    <mergeCell ref="F196:L196"/>
  </mergeCells>
  <phoneticPr fontId="13" type="noConversion"/>
  <pageMargins left="0.75" right="0.75" top="1" bottom="1" header="0.5" footer="0.5"/>
  <pageSetup paperSize="9" scale="35" fitToHeight="2" orientation="landscape" horizontalDpi="300" verticalDpi="300"/>
  <headerFooter alignWithMargins="0">
    <oddFooter>&amp;L&amp;F
&amp;A 
&amp;R&amp;D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sheetPr>
    <tabColor theme="6" tint="0.39997558519241921"/>
    <pageSetUpPr fitToPage="1"/>
  </sheetPr>
  <dimension ref="A1:AB540"/>
  <sheetViews>
    <sheetView showGridLines="0" zoomScale="85" zoomScaleNormal="85" zoomScaleSheetLayoutView="55" zoomScalePageLayoutView="85" workbookViewId="0">
      <selection activeCell="D1" sqref="D1"/>
    </sheetView>
  </sheetViews>
  <sheetFormatPr defaultColWidth="9.140625" defaultRowHeight="12.75"/>
  <cols>
    <col min="1" max="1" width="4" style="21" bestFit="1" customWidth="1"/>
    <col min="2" max="2" width="10" style="28" customWidth="1"/>
    <col min="3" max="3" width="13.7109375" style="21" customWidth="1"/>
    <col min="4" max="4" width="104.85546875" style="21" customWidth="1"/>
    <col min="5" max="5" width="36" style="21" customWidth="1"/>
    <col min="6" max="6" width="12.7109375" style="21" bestFit="1" customWidth="1"/>
    <col min="7" max="7" width="13.42578125" style="21" bestFit="1" customWidth="1"/>
    <col min="8" max="11" width="12.7109375" style="21" bestFit="1" customWidth="1"/>
    <col min="12" max="13" width="12.140625" style="21" customWidth="1"/>
    <col min="14" max="28" width="10" style="21" customWidth="1"/>
    <col min="29" max="33" width="13.42578125" style="21" customWidth="1"/>
    <col min="34" max="16384" width="9.140625" style="21"/>
  </cols>
  <sheetData>
    <row r="1" spans="1:19" s="56" customFormat="1" ht="26.25">
      <c r="A1" s="87">
        <v>2</v>
      </c>
      <c r="B1" s="48" t="s">
        <v>1102</v>
      </c>
      <c r="C1" s="48"/>
    </row>
    <row r="2" spans="1:19">
      <c r="F2" s="11"/>
      <c r="G2" s="11"/>
      <c r="H2" s="11"/>
    </row>
    <row r="3" spans="1:19" ht="15">
      <c r="B3" s="825" t="s">
        <v>1007</v>
      </c>
      <c r="C3" s="825"/>
      <c r="D3" s="760" t="s">
        <v>1028</v>
      </c>
      <c r="E3" s="760"/>
      <c r="F3" s="761"/>
      <c r="G3" s="122"/>
      <c r="H3" s="122"/>
    </row>
    <row r="4" spans="1:19" ht="15">
      <c r="B4" s="826" t="s">
        <v>1009</v>
      </c>
      <c r="C4" s="826"/>
      <c r="D4" s="762" t="s">
        <v>1086</v>
      </c>
      <c r="E4" s="763"/>
      <c r="F4" s="763"/>
      <c r="G4" s="124"/>
      <c r="H4" s="124"/>
    </row>
    <row r="5" spans="1:19" ht="15">
      <c r="B5" s="827" t="s">
        <v>1009</v>
      </c>
      <c r="C5" s="827"/>
      <c r="D5" s="764" t="s">
        <v>1010</v>
      </c>
      <c r="E5" s="764"/>
      <c r="F5" s="764"/>
      <c r="G5" s="672"/>
      <c r="H5" s="672"/>
    </row>
    <row r="6" spans="1:19" ht="15">
      <c r="B6" s="828" t="s">
        <v>1011</v>
      </c>
      <c r="C6" s="828"/>
      <c r="D6" s="765" t="s">
        <v>1029</v>
      </c>
      <c r="E6" s="766"/>
      <c r="F6" s="766"/>
      <c r="G6" s="126"/>
      <c r="H6" s="126"/>
    </row>
    <row r="7" spans="1:19" ht="15">
      <c r="B7" s="829" t="s">
        <v>1013</v>
      </c>
      <c r="C7" s="829"/>
      <c r="D7" s="767" t="s">
        <v>1030</v>
      </c>
      <c r="E7" s="768"/>
      <c r="F7" s="768"/>
      <c r="G7" s="128"/>
      <c r="H7" s="128"/>
    </row>
    <row r="8" spans="1:19" ht="30.75" customHeight="1">
      <c r="B8" s="823" t="s">
        <v>1015</v>
      </c>
      <c r="C8" s="823"/>
      <c r="D8" s="824" t="s">
        <v>1031</v>
      </c>
      <c r="E8" s="824"/>
      <c r="F8" s="824"/>
      <c r="G8" s="130"/>
      <c r="H8" s="130"/>
    </row>
    <row r="9" spans="1:19">
      <c r="F9" s="11"/>
      <c r="G9" s="11"/>
      <c r="H9" s="11"/>
    </row>
    <row r="10" spans="1:19">
      <c r="B10" s="27">
        <v>2.0099999999999998</v>
      </c>
      <c r="C10" s="25" t="s">
        <v>582</v>
      </c>
      <c r="F10" s="11"/>
      <c r="G10" s="11"/>
      <c r="H10" s="11"/>
      <c r="L10" s="66"/>
      <c r="M10" s="66"/>
      <c r="N10" s="66"/>
      <c r="O10" s="66"/>
      <c r="P10" s="66"/>
      <c r="S10" s="25"/>
    </row>
    <row r="11" spans="1:19">
      <c r="B11" s="27"/>
      <c r="C11" s="25"/>
      <c r="D11" s="32"/>
      <c r="F11" s="67"/>
      <c r="G11" s="67"/>
      <c r="H11" s="67"/>
      <c r="I11" s="68"/>
      <c r="J11" s="68"/>
      <c r="L11" s="66"/>
      <c r="M11" s="66"/>
      <c r="N11" s="66"/>
      <c r="O11" s="66"/>
      <c r="P11" s="66"/>
    </row>
    <row r="12" spans="1:19">
      <c r="B12" s="27"/>
      <c r="C12" s="25" t="str">
        <f>'1. Coverage&amp;Subs'!D190</f>
        <v>Mtel</v>
      </c>
      <c r="D12" s="32"/>
      <c r="F12" s="67"/>
      <c r="G12" s="67"/>
      <c r="H12" s="67"/>
      <c r="I12" s="68"/>
      <c r="J12" s="68"/>
      <c r="L12" s="66"/>
      <c r="M12" s="66"/>
      <c r="N12" s="66"/>
      <c r="O12" s="66"/>
      <c r="P12" s="66"/>
    </row>
    <row r="13" spans="1:19">
      <c r="B13" s="27"/>
      <c r="C13" s="25"/>
      <c r="D13" s="32"/>
      <c r="F13" s="67"/>
      <c r="G13" s="67"/>
      <c r="H13" s="67"/>
      <c r="I13" s="68"/>
      <c r="J13" s="68"/>
      <c r="L13" s="66"/>
      <c r="M13" s="66"/>
      <c r="N13" s="66"/>
      <c r="O13" s="66"/>
      <c r="P13" s="66"/>
    </row>
    <row r="14" spans="1:19">
      <c r="B14" s="27"/>
      <c r="C14" s="25" t="s">
        <v>583</v>
      </c>
      <c r="D14" s="32"/>
      <c r="E14" s="11"/>
      <c r="F14" s="67"/>
      <c r="G14" s="67"/>
      <c r="H14" s="67"/>
      <c r="I14" s="68"/>
      <c r="J14" s="68"/>
      <c r="L14" s="66"/>
      <c r="M14" s="66"/>
      <c r="N14" s="66"/>
      <c r="O14" s="66"/>
      <c r="P14" s="66"/>
    </row>
    <row r="15" spans="1:19" ht="69.75" customHeight="1">
      <c r="C15" s="33" t="s">
        <v>578</v>
      </c>
      <c r="D15" s="33" t="s">
        <v>577</v>
      </c>
      <c r="E15" s="37" t="s">
        <v>579</v>
      </c>
      <c r="F15" s="42">
        <f>'C. Masterfiles'!D143</f>
        <v>2014</v>
      </c>
      <c r="G15" s="42">
        <f>'C. Masterfiles'!D144</f>
        <v>2015</v>
      </c>
      <c r="H15" s="42">
        <f>'C. Masterfiles'!D145</f>
        <v>2016</v>
      </c>
      <c r="I15" s="42">
        <f>'C. Masterfiles'!D146</f>
        <v>2017</v>
      </c>
      <c r="J15" s="42">
        <f>'C. Masterfiles'!D147</f>
        <v>2018</v>
      </c>
      <c r="K15" s="42">
        <f>'C. Masterfiles'!D148</f>
        <v>2019</v>
      </c>
      <c r="L15" s="42">
        <f>'C. Masterfiles'!D149</f>
        <v>2020</v>
      </c>
      <c r="N15" s="66"/>
    </row>
    <row r="16" spans="1:19" s="69" customFormat="1" ht="25.5">
      <c r="B16" s="91"/>
      <c r="C16" s="36"/>
      <c r="D16" s="36"/>
      <c r="E16" s="36" t="s">
        <v>287</v>
      </c>
      <c r="F16" s="43" t="s">
        <v>580</v>
      </c>
      <c r="G16" s="43" t="s">
        <v>581</v>
      </c>
      <c r="H16" s="43" t="s">
        <v>581</v>
      </c>
      <c r="I16" s="43" t="str">
        <f>H16</f>
        <v>Прогноза (Forecast</v>
      </c>
      <c r="J16" s="43" t="str">
        <f>I16</f>
        <v>Прогноза (Forecast</v>
      </c>
      <c r="K16" s="43" t="str">
        <f>J16</f>
        <v>Прогноза (Forecast</v>
      </c>
      <c r="L16" s="43" t="str">
        <f t="shared" ref="L16" si="0">K16</f>
        <v>Прогноза (Forecast</v>
      </c>
      <c r="N16" s="66"/>
      <c r="P16" s="70"/>
    </row>
    <row r="17" spans="2:14">
      <c r="C17" s="78" t="str">
        <f>'C. Masterfiles'!C110</f>
        <v>S01</v>
      </c>
      <c r="D17" s="78" t="str">
        <f>'C. Masterfiles'!D110</f>
        <v>Повиквания в мрежата (On Net calls)</v>
      </c>
      <c r="E17" s="34" t="str">
        <f>'C. Masterfiles'!E110</f>
        <v>минути (Minutes)</v>
      </c>
      <c r="F17" s="304">
        <v>5000</v>
      </c>
      <c r="G17" s="304">
        <f>F17*1.02</f>
        <v>5100</v>
      </c>
      <c r="H17" s="304">
        <f t="shared" ref="H17:L17" si="1">G17*1.02</f>
        <v>5202</v>
      </c>
      <c r="I17" s="304">
        <f t="shared" si="1"/>
        <v>5306.04</v>
      </c>
      <c r="J17" s="304">
        <f t="shared" si="1"/>
        <v>5412.1607999999997</v>
      </c>
      <c r="K17" s="304">
        <f t="shared" si="1"/>
        <v>5520.4040159999995</v>
      </c>
      <c r="L17" s="304">
        <f t="shared" si="1"/>
        <v>5630.8120963199999</v>
      </c>
      <c r="M17" s="69"/>
    </row>
    <row r="18" spans="2:14">
      <c r="C18" s="78" t="str">
        <f>'C. Masterfiles'!C111</f>
        <v>S02</v>
      </c>
      <c r="D18" s="78" t="str">
        <f>'C. Masterfiles'!D111</f>
        <v>Изходящи повиквания към фиксирана линия (Outgoing Calls to Fixed Line)</v>
      </c>
      <c r="E18" s="34" t="str">
        <f>'C. Masterfiles'!E111</f>
        <v>минути (Minutes)</v>
      </c>
      <c r="F18" s="304">
        <v>100</v>
      </c>
      <c r="G18" s="304">
        <f t="shared" ref="G18:L18" si="2">F18*1.02</f>
        <v>102</v>
      </c>
      <c r="H18" s="304">
        <f t="shared" si="2"/>
        <v>104.04</v>
      </c>
      <c r="I18" s="304">
        <f t="shared" si="2"/>
        <v>106.1208</v>
      </c>
      <c r="J18" s="304">
        <f t="shared" si="2"/>
        <v>108.243216</v>
      </c>
      <c r="K18" s="304">
        <f t="shared" si="2"/>
        <v>110.40808032000001</v>
      </c>
      <c r="L18" s="304">
        <f t="shared" si="2"/>
        <v>112.61624192640001</v>
      </c>
      <c r="M18" s="69"/>
    </row>
    <row r="19" spans="2:14">
      <c r="C19" s="78" t="str">
        <f>'C. Masterfiles'!C112</f>
        <v>S03</v>
      </c>
      <c r="D19" s="78" t="str">
        <f>'C. Masterfiles'!D112</f>
        <v>Изходящи повиквания към други мобилни мрежи (Outgoing Calls to Other Mobile)</v>
      </c>
      <c r="E19" s="34" t="str">
        <f>'C. Masterfiles'!E112</f>
        <v>минути (Minutes)</v>
      </c>
      <c r="F19" s="304">
        <v>1000</v>
      </c>
      <c r="G19" s="304">
        <f t="shared" ref="G19:L19" si="3">F19*1.02</f>
        <v>1020</v>
      </c>
      <c r="H19" s="304">
        <f t="shared" si="3"/>
        <v>1040.4000000000001</v>
      </c>
      <c r="I19" s="304">
        <f t="shared" si="3"/>
        <v>1061.2080000000001</v>
      </c>
      <c r="J19" s="304">
        <f t="shared" si="3"/>
        <v>1082.4321600000001</v>
      </c>
      <c r="K19" s="304">
        <f t="shared" si="3"/>
        <v>1104.0808032</v>
      </c>
      <c r="L19" s="304">
        <f t="shared" si="3"/>
        <v>1126.1624192639999</v>
      </c>
      <c r="M19" s="69"/>
    </row>
    <row r="20" spans="2:14">
      <c r="C20" s="78" t="str">
        <f>'C. Masterfiles'!C113</f>
        <v>S04</v>
      </c>
      <c r="D20" s="78" t="str">
        <f>'C. Masterfiles'!D113</f>
        <v>Изходящи международни повиквания (Outgoing Calls to International)</v>
      </c>
      <c r="E20" s="34" t="str">
        <f>'C. Masterfiles'!E113</f>
        <v>минути (Minutes)</v>
      </c>
      <c r="F20" s="304">
        <v>50</v>
      </c>
      <c r="G20" s="304">
        <f t="shared" ref="G20:L20" si="4">F20*1.02</f>
        <v>51</v>
      </c>
      <c r="H20" s="304">
        <f t="shared" si="4"/>
        <v>52.02</v>
      </c>
      <c r="I20" s="304">
        <f t="shared" si="4"/>
        <v>53.060400000000001</v>
      </c>
      <c r="J20" s="304">
        <f t="shared" si="4"/>
        <v>54.121608000000002</v>
      </c>
      <c r="K20" s="304">
        <f t="shared" si="4"/>
        <v>55.204040160000005</v>
      </c>
      <c r="L20" s="304">
        <f t="shared" si="4"/>
        <v>56.308120963200004</v>
      </c>
      <c r="M20" s="69"/>
    </row>
    <row r="21" spans="2:14">
      <c r="B21" s="15"/>
      <c r="C21" s="78" t="str">
        <f>'C. Masterfiles'!C114</f>
        <v>S05</v>
      </c>
      <c r="D21" s="78" t="str">
        <f>'C. Masterfiles'!D114</f>
        <v>Входящи повиквания от фиксирана линия (Incoming calls from fixed)</v>
      </c>
      <c r="E21" s="34" t="str">
        <f>'C. Masterfiles'!E114</f>
        <v>минути (Minutes)</v>
      </c>
      <c r="F21" s="304">
        <v>50</v>
      </c>
      <c r="G21" s="304">
        <f t="shared" ref="G21:L21" si="5">F21*1.02</f>
        <v>51</v>
      </c>
      <c r="H21" s="304">
        <f t="shared" si="5"/>
        <v>52.02</v>
      </c>
      <c r="I21" s="304">
        <f t="shared" si="5"/>
        <v>53.060400000000001</v>
      </c>
      <c r="J21" s="304">
        <f t="shared" si="5"/>
        <v>54.121608000000002</v>
      </c>
      <c r="K21" s="304">
        <f t="shared" si="5"/>
        <v>55.204040160000005</v>
      </c>
      <c r="L21" s="304">
        <f t="shared" si="5"/>
        <v>56.308120963200004</v>
      </c>
      <c r="M21" s="69"/>
    </row>
    <row r="22" spans="2:14">
      <c r="B22" s="15"/>
      <c r="C22" s="78" t="str">
        <f>'C. Masterfiles'!C115</f>
        <v>S06</v>
      </c>
      <c r="D22" s="78" t="str">
        <f>'C. Masterfiles'!D115</f>
        <v>Входящи повиквания от други мобилни мрежи (Incoming calls from other mobile)</v>
      </c>
      <c r="E22" s="34" t="str">
        <f>'C. Masterfiles'!E115</f>
        <v>минути (Minutes)</v>
      </c>
      <c r="F22" s="304">
        <v>1000</v>
      </c>
      <c r="G22" s="304">
        <f t="shared" ref="G22:L22" si="6">F22*1.02</f>
        <v>1020</v>
      </c>
      <c r="H22" s="304">
        <f t="shared" si="6"/>
        <v>1040.4000000000001</v>
      </c>
      <c r="I22" s="304">
        <f t="shared" si="6"/>
        <v>1061.2080000000001</v>
      </c>
      <c r="J22" s="304">
        <f t="shared" si="6"/>
        <v>1082.4321600000001</v>
      </c>
      <c r="K22" s="304">
        <f t="shared" si="6"/>
        <v>1104.0808032</v>
      </c>
      <c r="L22" s="304">
        <f t="shared" si="6"/>
        <v>1126.1624192639999</v>
      </c>
      <c r="M22" s="69"/>
    </row>
    <row r="23" spans="2:14">
      <c r="B23" s="15"/>
      <c r="C23" s="78" t="str">
        <f>'C. Masterfiles'!C116</f>
        <v>S07</v>
      </c>
      <c r="D23" s="78" t="str">
        <f>'C. Masterfiles'!D116</f>
        <v>Входящи международни повиквания (Incoming calls from international)</v>
      </c>
      <c r="E23" s="34" t="str">
        <f>'C. Masterfiles'!E116</f>
        <v>минути (Minutes)</v>
      </c>
      <c r="F23" s="304">
        <v>300</v>
      </c>
      <c r="G23" s="304">
        <f t="shared" ref="G23:L23" si="7">F23*1.02</f>
        <v>306</v>
      </c>
      <c r="H23" s="304">
        <f t="shared" si="7"/>
        <v>312.12</v>
      </c>
      <c r="I23" s="304">
        <f t="shared" si="7"/>
        <v>318.36240000000004</v>
      </c>
      <c r="J23" s="304">
        <f t="shared" si="7"/>
        <v>324.72964800000005</v>
      </c>
      <c r="K23" s="304">
        <f t="shared" si="7"/>
        <v>331.22424096000009</v>
      </c>
      <c r="L23" s="304">
        <f t="shared" si="7"/>
        <v>337.84872577920009</v>
      </c>
      <c r="M23" s="69"/>
    </row>
    <row r="24" spans="2:14">
      <c r="B24" s="15"/>
      <c r="C24" s="78" t="str">
        <f>'C. Masterfiles'!C117</f>
        <v>S08</v>
      </c>
      <c r="D24" s="78" t="str">
        <f>'C. Masterfiles'!D117</f>
        <v>Изходящи повиквания от чужди абонати в роуминг в мрежата на предприятието (Roaming Calls Outbound)</v>
      </c>
      <c r="E24" s="34" t="str">
        <f>'C. Masterfiles'!E117</f>
        <v>минути (Minutes)</v>
      </c>
      <c r="F24" s="304">
        <v>100</v>
      </c>
      <c r="G24" s="304">
        <f t="shared" ref="G24:L24" si="8">F24*1.02</f>
        <v>102</v>
      </c>
      <c r="H24" s="304">
        <f t="shared" si="8"/>
        <v>104.04</v>
      </c>
      <c r="I24" s="304">
        <f t="shared" si="8"/>
        <v>106.1208</v>
      </c>
      <c r="J24" s="304">
        <f t="shared" si="8"/>
        <v>108.243216</v>
      </c>
      <c r="K24" s="304">
        <f t="shared" si="8"/>
        <v>110.40808032000001</v>
      </c>
      <c r="L24" s="304">
        <f t="shared" si="8"/>
        <v>112.61624192640001</v>
      </c>
      <c r="M24" s="69"/>
    </row>
    <row r="25" spans="2:14">
      <c r="B25" s="15"/>
      <c r="C25" s="78" t="str">
        <f>'C. Masterfiles'!C118</f>
        <v>S09</v>
      </c>
      <c r="D25" s="78" t="str">
        <f>'C. Masterfiles'!D118</f>
        <v>Входящи повиквания от чужди абонати в роуминг в мрежата на предприятието (Roaming Calls Inbound)</v>
      </c>
      <c r="E25" s="34" t="str">
        <f>'C. Masterfiles'!E118</f>
        <v>минути (Minutes)</v>
      </c>
      <c r="F25" s="304">
        <v>100</v>
      </c>
      <c r="G25" s="304">
        <f t="shared" ref="G25:L25" si="9">F25*1.02</f>
        <v>102</v>
      </c>
      <c r="H25" s="304">
        <f t="shared" si="9"/>
        <v>104.04</v>
      </c>
      <c r="I25" s="304">
        <f t="shared" si="9"/>
        <v>106.1208</v>
      </c>
      <c r="J25" s="304">
        <f t="shared" si="9"/>
        <v>108.243216</v>
      </c>
      <c r="K25" s="304">
        <f t="shared" si="9"/>
        <v>110.40808032000001</v>
      </c>
      <c r="L25" s="304">
        <f t="shared" si="9"/>
        <v>112.61624192640001</v>
      </c>
      <c r="M25" s="69"/>
      <c r="N25" s="66"/>
    </row>
    <row r="26" spans="2:14">
      <c r="B26" s="15"/>
      <c r="C26" s="78" t="str">
        <f>'C. Masterfiles'!C119</f>
        <v>S10</v>
      </c>
      <c r="D26" s="78" t="str">
        <f>'C. Masterfiles'!D119</f>
        <v>Гласова поща (Voice mail)</v>
      </c>
      <c r="E26" s="34" t="str">
        <f>'C. Masterfiles'!E119</f>
        <v>минути (Minutes)</v>
      </c>
      <c r="F26" s="304">
        <v>50</v>
      </c>
      <c r="G26" s="304">
        <f t="shared" ref="G26:L26" si="10">F26*1.02</f>
        <v>51</v>
      </c>
      <c r="H26" s="304">
        <f t="shared" si="10"/>
        <v>52.02</v>
      </c>
      <c r="I26" s="304">
        <f t="shared" si="10"/>
        <v>53.060400000000001</v>
      </c>
      <c r="J26" s="304">
        <f t="shared" si="10"/>
        <v>54.121608000000002</v>
      </c>
      <c r="K26" s="304">
        <f t="shared" si="10"/>
        <v>55.204040160000005</v>
      </c>
      <c r="L26" s="304">
        <f t="shared" si="10"/>
        <v>56.308120963200004</v>
      </c>
      <c r="M26" s="69"/>
      <c r="N26" s="66"/>
    </row>
    <row r="27" spans="2:14">
      <c r="B27" s="15"/>
      <c r="C27" s="78" t="str">
        <f>'C. Masterfiles'!C120</f>
        <v>S11</v>
      </c>
      <c r="D27" s="78" t="str">
        <f>'C. Masterfiles'!D120</f>
        <v>Повиквания към центъра за обслужване на клиенти (Help desk call)</v>
      </c>
      <c r="E27" s="34" t="str">
        <f>'C. Masterfiles'!E120</f>
        <v>минути (Minutes)</v>
      </c>
      <c r="F27" s="304">
        <v>50</v>
      </c>
      <c r="G27" s="304">
        <f t="shared" ref="G27:L27" si="11">F27*1.02</f>
        <v>51</v>
      </c>
      <c r="H27" s="304">
        <f t="shared" si="11"/>
        <v>52.02</v>
      </c>
      <c r="I27" s="304">
        <f t="shared" si="11"/>
        <v>53.060400000000001</v>
      </c>
      <c r="J27" s="304">
        <f t="shared" si="11"/>
        <v>54.121608000000002</v>
      </c>
      <c r="K27" s="304">
        <f t="shared" si="11"/>
        <v>55.204040160000005</v>
      </c>
      <c r="L27" s="304">
        <f t="shared" si="11"/>
        <v>56.308120963200004</v>
      </c>
      <c r="M27" s="69"/>
      <c r="N27" s="66"/>
    </row>
    <row r="28" spans="2:14">
      <c r="B28" s="15"/>
      <c r="C28" s="78" t="str">
        <f>'C. Masterfiles'!C121</f>
        <v>S12</v>
      </c>
      <c r="D28" s="78" t="str">
        <f>'C. Masterfiles'!D121</f>
        <v>Видеоразговори (Video call)</v>
      </c>
      <c r="E28" s="34" t="str">
        <f>'C. Masterfiles'!E121</f>
        <v>минути (Minutes)</v>
      </c>
      <c r="F28" s="304">
        <v>50</v>
      </c>
      <c r="G28" s="304">
        <f t="shared" ref="G28:L28" si="12">F28*1.02</f>
        <v>51</v>
      </c>
      <c r="H28" s="304">
        <f t="shared" si="12"/>
        <v>52.02</v>
      </c>
      <c r="I28" s="304">
        <f t="shared" si="12"/>
        <v>53.060400000000001</v>
      </c>
      <c r="J28" s="304">
        <f t="shared" si="12"/>
        <v>54.121608000000002</v>
      </c>
      <c r="K28" s="304">
        <f t="shared" si="12"/>
        <v>55.204040160000005</v>
      </c>
      <c r="L28" s="304">
        <f t="shared" si="12"/>
        <v>56.308120963200004</v>
      </c>
      <c r="M28" s="69"/>
      <c r="N28" s="66"/>
    </row>
    <row r="29" spans="2:14">
      <c r="C29" s="78" t="str">
        <f>'C. Masterfiles'!C122</f>
        <v>S13</v>
      </c>
      <c r="D29" s="78" t="str">
        <f>'C. Masterfiles'!D122</f>
        <v>MMS в мрежата (MMS on net)</v>
      </c>
      <c r="E29" s="34" t="str">
        <f>'C. Masterfiles'!E122</f>
        <v>брой съобщения (Number of messages)</v>
      </c>
      <c r="F29" s="304">
        <v>10</v>
      </c>
      <c r="G29" s="304">
        <f t="shared" ref="G29:L29" si="13">F29*1.02</f>
        <v>10.199999999999999</v>
      </c>
      <c r="H29" s="304">
        <f t="shared" si="13"/>
        <v>10.404</v>
      </c>
      <c r="I29" s="304">
        <f t="shared" si="13"/>
        <v>10.612080000000001</v>
      </c>
      <c r="J29" s="304">
        <f t="shared" si="13"/>
        <v>10.824321600000001</v>
      </c>
      <c r="K29" s="304">
        <f t="shared" si="13"/>
        <v>11.040808032000001</v>
      </c>
      <c r="L29" s="304">
        <f t="shared" si="13"/>
        <v>11.261624192640001</v>
      </c>
      <c r="M29" s="69"/>
      <c r="N29" s="66"/>
    </row>
    <row r="30" spans="2:14">
      <c r="C30" s="78" t="str">
        <f>'C. Masterfiles'!C123</f>
        <v>S14</v>
      </c>
      <c r="D30" s="78" t="str">
        <f>'C. Masterfiles'!D123</f>
        <v>Изходящи MMS към други мрежи (MMS outgoing to other network)</v>
      </c>
      <c r="E30" s="34" t="str">
        <f>'C. Masterfiles'!E123</f>
        <v>брой съобщения (Number of messages)</v>
      </c>
      <c r="F30" s="304">
        <v>10</v>
      </c>
      <c r="G30" s="304">
        <f t="shared" ref="G30:L30" si="14">F30*1.02</f>
        <v>10.199999999999999</v>
      </c>
      <c r="H30" s="304">
        <f t="shared" si="14"/>
        <v>10.404</v>
      </c>
      <c r="I30" s="304">
        <f t="shared" si="14"/>
        <v>10.612080000000001</v>
      </c>
      <c r="J30" s="304">
        <f t="shared" si="14"/>
        <v>10.824321600000001</v>
      </c>
      <c r="K30" s="304">
        <f t="shared" si="14"/>
        <v>11.040808032000001</v>
      </c>
      <c r="L30" s="304">
        <f t="shared" si="14"/>
        <v>11.261624192640001</v>
      </c>
      <c r="M30" s="69"/>
      <c r="N30" s="66"/>
    </row>
    <row r="31" spans="2:14">
      <c r="C31" s="78" t="str">
        <f>'C. Masterfiles'!C124</f>
        <v>S15</v>
      </c>
      <c r="D31" s="78" t="str">
        <f>'C. Masterfiles'!D124</f>
        <v>Входящи MMS от други мрежи (MMS incoming from other network)</v>
      </c>
      <c r="E31" s="34" t="str">
        <f>'C. Masterfiles'!E124</f>
        <v>брой съобщения (Number of messages)</v>
      </c>
      <c r="F31" s="304">
        <v>10</v>
      </c>
      <c r="G31" s="304">
        <f t="shared" ref="G31:L31" si="15">F31*1.02</f>
        <v>10.199999999999999</v>
      </c>
      <c r="H31" s="304">
        <f t="shared" si="15"/>
        <v>10.404</v>
      </c>
      <c r="I31" s="304">
        <f t="shared" si="15"/>
        <v>10.612080000000001</v>
      </c>
      <c r="J31" s="304">
        <f t="shared" si="15"/>
        <v>10.824321600000001</v>
      </c>
      <c r="K31" s="304">
        <f t="shared" si="15"/>
        <v>11.040808032000001</v>
      </c>
      <c r="L31" s="304">
        <f t="shared" si="15"/>
        <v>11.261624192640001</v>
      </c>
      <c r="M31" s="69"/>
      <c r="N31" s="66"/>
    </row>
    <row r="32" spans="2:14">
      <c r="C32" s="78" t="str">
        <f>'C. Masterfiles'!C125</f>
        <v>S16</v>
      </c>
      <c r="D32" s="78" t="str">
        <f>'C. Masterfiles'!D125</f>
        <v>SMS в мрежата (SMS on net)</v>
      </c>
      <c r="E32" s="34" t="str">
        <f>'C. Masterfiles'!E125</f>
        <v>брой съобщения (Number of messages)</v>
      </c>
      <c r="F32" s="304">
        <v>300</v>
      </c>
      <c r="G32" s="304">
        <f t="shared" ref="G32:L32" si="16">F32*1.02</f>
        <v>306</v>
      </c>
      <c r="H32" s="304">
        <f t="shared" si="16"/>
        <v>312.12</v>
      </c>
      <c r="I32" s="304">
        <f t="shared" si="16"/>
        <v>318.36240000000004</v>
      </c>
      <c r="J32" s="304">
        <f t="shared" si="16"/>
        <v>324.72964800000005</v>
      </c>
      <c r="K32" s="304">
        <f t="shared" si="16"/>
        <v>331.22424096000009</v>
      </c>
      <c r="L32" s="304">
        <f t="shared" si="16"/>
        <v>337.84872577920009</v>
      </c>
      <c r="M32" s="69"/>
      <c r="N32" s="66"/>
    </row>
    <row r="33" spans="3:14">
      <c r="C33" s="78" t="str">
        <f>'C. Masterfiles'!C126</f>
        <v>S17</v>
      </c>
      <c r="D33" s="78" t="str">
        <f>'C. Masterfiles'!D126</f>
        <v>Изходящи SMS към други мрежи (SMS outgoing to other network)</v>
      </c>
      <c r="E33" s="34" t="str">
        <f>'C. Masterfiles'!E126</f>
        <v>брой съобщения (Number of messages)</v>
      </c>
      <c r="F33" s="304">
        <v>100</v>
      </c>
      <c r="G33" s="304">
        <f t="shared" ref="G33:L33" si="17">F33*1.02</f>
        <v>102</v>
      </c>
      <c r="H33" s="304">
        <f t="shared" si="17"/>
        <v>104.04</v>
      </c>
      <c r="I33" s="304">
        <f t="shared" si="17"/>
        <v>106.1208</v>
      </c>
      <c r="J33" s="304">
        <f t="shared" si="17"/>
        <v>108.243216</v>
      </c>
      <c r="K33" s="304">
        <f t="shared" si="17"/>
        <v>110.40808032000001</v>
      </c>
      <c r="L33" s="304">
        <f t="shared" si="17"/>
        <v>112.61624192640001</v>
      </c>
      <c r="M33" s="69"/>
      <c r="N33" s="66"/>
    </row>
    <row r="34" spans="3:14">
      <c r="C34" s="78" t="str">
        <f>'C. Masterfiles'!C127</f>
        <v>S18</v>
      </c>
      <c r="D34" s="78" t="str">
        <f>'C. Masterfiles'!D127</f>
        <v>Входящи SMS от други мрежи (SMS incoming from other network)</v>
      </c>
      <c r="E34" s="34" t="str">
        <f>'C. Masterfiles'!E127</f>
        <v>брой съобщения (Number of messages)</v>
      </c>
      <c r="F34" s="304">
        <v>50</v>
      </c>
      <c r="G34" s="304">
        <f t="shared" ref="G34:L34" si="18">F34*1.02</f>
        <v>51</v>
      </c>
      <c r="H34" s="304">
        <f t="shared" si="18"/>
        <v>52.02</v>
      </c>
      <c r="I34" s="304">
        <f t="shared" si="18"/>
        <v>53.060400000000001</v>
      </c>
      <c r="J34" s="304">
        <f t="shared" si="18"/>
        <v>54.121608000000002</v>
      </c>
      <c r="K34" s="304">
        <f t="shared" si="18"/>
        <v>55.204040160000005</v>
      </c>
      <c r="L34" s="304">
        <f t="shared" si="18"/>
        <v>56.308120963200004</v>
      </c>
      <c r="M34" s="69"/>
      <c r="N34" s="66"/>
    </row>
    <row r="35" spans="3:14">
      <c r="C35" s="78" t="str">
        <f>'C. Masterfiles'!C128</f>
        <v>S19</v>
      </c>
      <c r="D35" s="78" t="str">
        <f>'C. Masterfiles'!D128</f>
        <v>Пренос на данни (Data services)</v>
      </c>
      <c r="E35" s="34" t="str">
        <f>'C. Masterfiles'!E128</f>
        <v>MB (MB)</v>
      </c>
      <c r="F35" s="304">
        <v>5000</v>
      </c>
      <c r="G35" s="304">
        <f t="shared" ref="G35:L35" si="19">F35*1.02</f>
        <v>5100</v>
      </c>
      <c r="H35" s="304">
        <f t="shared" si="19"/>
        <v>5202</v>
      </c>
      <c r="I35" s="304">
        <f t="shared" si="19"/>
        <v>5306.04</v>
      </c>
      <c r="J35" s="304">
        <f t="shared" si="19"/>
        <v>5412.1607999999997</v>
      </c>
      <c r="K35" s="304">
        <f t="shared" si="19"/>
        <v>5520.4040159999995</v>
      </c>
      <c r="L35" s="304">
        <f t="shared" si="19"/>
        <v>5630.8120963199999</v>
      </c>
      <c r="M35" s="69"/>
      <c r="N35" s="66"/>
    </row>
    <row r="36" spans="3:14">
      <c r="C36" s="78" t="str">
        <f>'C. Masterfiles'!C129</f>
        <v>S20</v>
      </c>
      <c r="D36" s="78" t="str">
        <f>'C. Masterfiles'!D129</f>
        <v>Subscribers</v>
      </c>
      <c r="E36" s="34" t="str">
        <f>'C. Masterfiles'!E129</f>
        <v>Subscriber</v>
      </c>
      <c r="F36" s="93"/>
      <c r="G36" s="93"/>
      <c r="H36" s="94"/>
      <c r="I36" s="94"/>
      <c r="J36" s="94"/>
      <c r="K36" s="94"/>
      <c r="L36" s="94"/>
      <c r="N36" s="66"/>
    </row>
    <row r="37" spans="3:14">
      <c r="C37" s="78" t="str">
        <f>'C. Masterfiles'!C130</f>
        <v>S21</v>
      </c>
      <c r="D37" s="78" t="str">
        <f>'C. Masterfiles'!D130</f>
        <v>OTHER: complete as required</v>
      </c>
      <c r="E37" s="34" t="str">
        <f>'C. Masterfiles'!E130</f>
        <v>OTHER: complete as required</v>
      </c>
      <c r="F37" s="93"/>
      <c r="G37" s="93"/>
      <c r="H37" s="94"/>
      <c r="I37" s="94"/>
      <c r="J37" s="94"/>
      <c r="K37" s="94"/>
      <c r="L37" s="94"/>
      <c r="N37" s="66"/>
    </row>
    <row r="38" spans="3:14">
      <c r="C38" s="78" t="str">
        <f>'C. Masterfiles'!C131</f>
        <v>S22</v>
      </c>
      <c r="D38" s="78" t="str">
        <f>'C. Masterfiles'!D131</f>
        <v>OTHER: complete as required</v>
      </c>
      <c r="E38" s="34" t="str">
        <f>'C. Masterfiles'!E131</f>
        <v>OTHER: complete as required</v>
      </c>
      <c r="F38" s="93"/>
      <c r="G38" s="93"/>
      <c r="H38" s="94"/>
      <c r="I38" s="94"/>
      <c r="J38" s="94"/>
      <c r="K38" s="94"/>
      <c r="L38" s="94"/>
      <c r="N38" s="66"/>
    </row>
    <row r="39" spans="3:14">
      <c r="C39" s="78" t="str">
        <f>'C. Masterfiles'!C132</f>
        <v>S23</v>
      </c>
      <c r="D39" s="78" t="str">
        <f>'C. Masterfiles'!D132</f>
        <v>OTHER: complete as required</v>
      </c>
      <c r="E39" s="34" t="str">
        <f>'C. Masterfiles'!E132</f>
        <v>OTHER: complete as required</v>
      </c>
      <c r="F39" s="93"/>
      <c r="G39" s="93"/>
      <c r="H39" s="94"/>
      <c r="I39" s="94"/>
      <c r="J39" s="94"/>
      <c r="K39" s="94"/>
      <c r="L39" s="94"/>
      <c r="N39" s="66"/>
    </row>
    <row r="40" spans="3:14">
      <c r="C40" s="78" t="str">
        <f>'C. Masterfiles'!C133</f>
        <v>S24</v>
      </c>
      <c r="D40" s="78" t="str">
        <f>'C. Masterfiles'!D133</f>
        <v>OTHER: complete as required</v>
      </c>
      <c r="E40" s="34" t="str">
        <f>'C. Masterfiles'!E133</f>
        <v>OTHER: complete as required</v>
      </c>
      <c r="F40" s="93"/>
      <c r="G40" s="93"/>
      <c r="H40" s="94"/>
      <c r="I40" s="94"/>
      <c r="J40" s="94"/>
      <c r="K40" s="94"/>
      <c r="L40" s="94"/>
      <c r="N40" s="66"/>
    </row>
    <row r="41" spans="3:14">
      <c r="C41" s="78" t="str">
        <f>'C. Masterfiles'!C134</f>
        <v>S25</v>
      </c>
      <c r="D41" s="78" t="str">
        <f>'C. Masterfiles'!D134</f>
        <v>OTHER: complete as required</v>
      </c>
      <c r="E41" s="34" t="str">
        <f>'C. Masterfiles'!E134</f>
        <v>OTHER: complete as required</v>
      </c>
      <c r="F41" s="93"/>
      <c r="G41" s="93"/>
      <c r="H41" s="94"/>
      <c r="I41" s="94"/>
      <c r="J41" s="94"/>
      <c r="K41" s="94"/>
      <c r="L41" s="94"/>
      <c r="N41" s="66"/>
    </row>
    <row r="42" spans="3:14">
      <c r="C42" s="78" t="str">
        <f>'C. Masterfiles'!C135</f>
        <v>S26</v>
      </c>
      <c r="D42" s="78" t="str">
        <f>'C. Masterfiles'!D135</f>
        <v>OTHER: complete as required</v>
      </c>
      <c r="E42" s="34" t="str">
        <f>'C. Masterfiles'!E135</f>
        <v>OTHER: complete as required</v>
      </c>
      <c r="F42" s="93"/>
      <c r="G42" s="93"/>
      <c r="H42" s="94"/>
      <c r="I42" s="94"/>
      <c r="J42" s="94"/>
      <c r="K42" s="94"/>
      <c r="L42" s="94"/>
      <c r="N42" s="66"/>
    </row>
    <row r="43" spans="3:14">
      <c r="C43" s="78" t="str">
        <f>'C. Masterfiles'!C136</f>
        <v>S27</v>
      </c>
      <c r="D43" s="78" t="str">
        <f>'C. Masterfiles'!D136</f>
        <v>OTHER: complete as required</v>
      </c>
      <c r="E43" s="34" t="str">
        <f>'C. Masterfiles'!E136</f>
        <v>OTHER: complete as required</v>
      </c>
      <c r="F43" s="93"/>
      <c r="G43" s="93"/>
      <c r="H43" s="94"/>
      <c r="I43" s="94"/>
      <c r="J43" s="94"/>
      <c r="K43" s="94"/>
      <c r="L43" s="94"/>
      <c r="N43" s="66"/>
    </row>
    <row r="44" spans="3:14">
      <c r="C44" s="78" t="str">
        <f>'C. Masterfiles'!C137</f>
        <v>S28</v>
      </c>
      <c r="D44" s="78" t="str">
        <f>'C. Masterfiles'!D137</f>
        <v>OTHER: complete as required</v>
      </c>
      <c r="E44" s="34" t="str">
        <f>'C. Masterfiles'!E137</f>
        <v>OTHER: complete as required</v>
      </c>
      <c r="F44" s="93"/>
      <c r="G44" s="93"/>
      <c r="H44" s="94"/>
      <c r="I44" s="94"/>
      <c r="J44" s="94"/>
      <c r="K44" s="94"/>
      <c r="L44" s="94"/>
      <c r="N44" s="66"/>
    </row>
    <row r="45" spans="3:14">
      <c r="C45" s="78" t="str">
        <f>'C. Masterfiles'!C138</f>
        <v>S29</v>
      </c>
      <c r="D45" s="78" t="str">
        <f>'C. Masterfiles'!D138</f>
        <v>OTHER: complete as required</v>
      </c>
      <c r="E45" s="34" t="str">
        <f>'C. Masterfiles'!E138</f>
        <v>OTHER: complete as required</v>
      </c>
      <c r="F45" s="93"/>
      <c r="G45" s="93"/>
      <c r="H45" s="94"/>
      <c r="I45" s="94"/>
      <c r="J45" s="94"/>
      <c r="K45" s="94"/>
      <c r="L45" s="94"/>
      <c r="N45" s="66"/>
    </row>
    <row r="46" spans="3:14">
      <c r="C46" s="78" t="str">
        <f>'C. Masterfiles'!C139</f>
        <v>S30</v>
      </c>
      <c r="D46" s="78" t="str">
        <f>'C. Masterfiles'!D139</f>
        <v>OTHER: complete as required</v>
      </c>
      <c r="E46" s="34" t="str">
        <f>'C. Masterfiles'!E139</f>
        <v>OTHER: complete as required</v>
      </c>
      <c r="F46" s="93"/>
      <c r="G46" s="93"/>
      <c r="H46" s="94"/>
      <c r="I46" s="94"/>
      <c r="J46" s="94"/>
      <c r="K46" s="94"/>
      <c r="L46" s="94"/>
      <c r="N46" s="66"/>
    </row>
    <row r="47" spans="3:14">
      <c r="C47" s="34" t="s">
        <v>281</v>
      </c>
      <c r="D47" s="79" t="s">
        <v>280</v>
      </c>
      <c r="E47" s="34" t="s">
        <v>281</v>
      </c>
      <c r="F47" s="172"/>
      <c r="G47" s="172"/>
      <c r="H47" s="173"/>
      <c r="I47" s="160"/>
      <c r="J47" s="160"/>
      <c r="K47" s="160"/>
      <c r="L47" s="160"/>
      <c r="N47" s="66"/>
    </row>
    <row r="48" spans="3:14">
      <c r="C48" s="1"/>
      <c r="D48" s="1"/>
      <c r="E48" s="54"/>
      <c r="F48" s="85"/>
      <c r="G48" s="86"/>
      <c r="H48" s="86"/>
      <c r="I48" s="86"/>
      <c r="J48" s="86"/>
      <c r="K48" s="86"/>
      <c r="L48" s="66"/>
      <c r="N48" s="66"/>
    </row>
    <row r="49" spans="3:14">
      <c r="C49" s="1"/>
      <c r="D49" s="1"/>
      <c r="E49" s="54"/>
      <c r="F49" s="85"/>
      <c r="G49" s="86"/>
      <c r="H49" s="86"/>
      <c r="I49" s="86"/>
      <c r="J49" s="86"/>
      <c r="K49" s="86"/>
      <c r="L49" s="66"/>
      <c r="N49" s="66"/>
    </row>
    <row r="50" spans="3:14">
      <c r="C50" s="25" t="str">
        <f>'1. Coverage&amp;Subs'!D191</f>
        <v>Telenor</v>
      </c>
      <c r="D50" s="32"/>
      <c r="F50" s="67"/>
      <c r="G50" s="67"/>
      <c r="H50" s="67"/>
      <c r="I50" s="68"/>
      <c r="J50" s="68"/>
      <c r="L50" s="66"/>
      <c r="N50" s="66"/>
    </row>
    <row r="51" spans="3:14">
      <c r="C51" s="25"/>
      <c r="D51" s="32"/>
      <c r="F51" s="67"/>
      <c r="G51" s="541"/>
      <c r="H51" s="67"/>
      <c r="I51" s="68"/>
      <c r="J51" s="68"/>
      <c r="L51" s="66"/>
      <c r="N51" s="66"/>
    </row>
    <row r="52" spans="3:14">
      <c r="C52" s="25" t="s">
        <v>217</v>
      </c>
      <c r="D52" s="32"/>
      <c r="E52" s="11"/>
      <c r="F52" s="67"/>
      <c r="G52" s="67"/>
      <c r="H52" s="67"/>
      <c r="I52" s="68"/>
      <c r="J52" s="68"/>
      <c r="L52" s="66"/>
      <c r="N52" s="66"/>
    </row>
    <row r="53" spans="3:14">
      <c r="C53" s="33" t="str">
        <f t="shared" ref="C53:K53" si="20">C15</f>
        <v>Код (Code)</v>
      </c>
      <c r="D53" s="33" t="str">
        <f t="shared" si="20"/>
        <v>Видове услуги (Call Services)</v>
      </c>
      <c r="E53" s="37" t="str">
        <f t="shared" si="20"/>
        <v>Ед.мярка (Unit)</v>
      </c>
      <c r="F53" s="42">
        <f t="shared" si="20"/>
        <v>2014</v>
      </c>
      <c r="G53" s="42">
        <f t="shared" si="20"/>
        <v>2015</v>
      </c>
      <c r="H53" s="42">
        <f t="shared" si="20"/>
        <v>2016</v>
      </c>
      <c r="I53" s="42">
        <f t="shared" si="20"/>
        <v>2017</v>
      </c>
      <c r="J53" s="42">
        <f t="shared" si="20"/>
        <v>2018</v>
      </c>
      <c r="K53" s="42">
        <f t="shared" si="20"/>
        <v>2019</v>
      </c>
      <c r="L53" s="42">
        <f t="shared" ref="L53" si="21">L15</f>
        <v>2020</v>
      </c>
      <c r="N53" s="66"/>
    </row>
    <row r="54" spans="3:14" ht="25.5">
      <c r="C54" s="36"/>
      <c r="D54" s="36"/>
      <c r="E54" s="36" t="str">
        <f t="shared" ref="E54:K54" si="22">E16</f>
        <v>Millions</v>
      </c>
      <c r="F54" s="43" t="str">
        <f t="shared" si="22"/>
        <v>Реална (Actual)</v>
      </c>
      <c r="G54" s="43" t="str">
        <f t="shared" si="22"/>
        <v>Прогноза (Forecast</v>
      </c>
      <c r="H54" s="43" t="str">
        <f t="shared" si="22"/>
        <v>Прогноза (Forecast</v>
      </c>
      <c r="I54" s="43" t="str">
        <f t="shared" si="22"/>
        <v>Прогноза (Forecast</v>
      </c>
      <c r="J54" s="43" t="str">
        <f t="shared" si="22"/>
        <v>Прогноза (Forecast</v>
      </c>
      <c r="K54" s="43" t="str">
        <f t="shared" si="22"/>
        <v>Прогноза (Forecast</v>
      </c>
      <c r="L54" s="43" t="str">
        <f t="shared" ref="L54:L73" si="23">L16</f>
        <v>Прогноза (Forecast</v>
      </c>
      <c r="N54" s="66"/>
    </row>
    <row r="55" spans="3:14">
      <c r="C55" s="78" t="str">
        <f>C17</f>
        <v>S01</v>
      </c>
      <c r="D55" s="78" t="str">
        <f>D17</f>
        <v>Повиквания в мрежата (On Net calls)</v>
      </c>
      <c r="E55" s="34" t="str">
        <f>E17</f>
        <v>минути (Minutes)</v>
      </c>
      <c r="F55" s="304">
        <f>F17</f>
        <v>5000</v>
      </c>
      <c r="G55" s="304">
        <f t="shared" ref="G55:K55" si="24">G17</f>
        <v>5100</v>
      </c>
      <c r="H55" s="304">
        <f t="shared" si="24"/>
        <v>5202</v>
      </c>
      <c r="I55" s="304">
        <f t="shared" si="24"/>
        <v>5306.04</v>
      </c>
      <c r="J55" s="304">
        <f t="shared" si="24"/>
        <v>5412.1607999999997</v>
      </c>
      <c r="K55" s="304">
        <f t="shared" si="24"/>
        <v>5520.4040159999995</v>
      </c>
      <c r="L55" s="304">
        <f t="shared" si="23"/>
        <v>5630.8120963199999</v>
      </c>
      <c r="N55" s="66"/>
    </row>
    <row r="56" spans="3:14">
      <c r="C56" s="78" t="str">
        <f t="shared" ref="C56:K84" si="25">C18</f>
        <v>S02</v>
      </c>
      <c r="D56" s="78" t="str">
        <f t="shared" si="25"/>
        <v>Изходящи повиквания към фиксирана линия (Outgoing Calls to Fixed Line)</v>
      </c>
      <c r="E56" s="34" t="str">
        <f t="shared" si="25"/>
        <v>минути (Minutes)</v>
      </c>
      <c r="F56" s="304">
        <f t="shared" si="25"/>
        <v>100</v>
      </c>
      <c r="G56" s="304">
        <f t="shared" si="25"/>
        <v>102</v>
      </c>
      <c r="H56" s="304">
        <f t="shared" si="25"/>
        <v>104.04</v>
      </c>
      <c r="I56" s="304">
        <f t="shared" si="25"/>
        <v>106.1208</v>
      </c>
      <c r="J56" s="304">
        <f t="shared" si="25"/>
        <v>108.243216</v>
      </c>
      <c r="K56" s="304">
        <f t="shared" si="25"/>
        <v>110.40808032000001</v>
      </c>
      <c r="L56" s="304">
        <f t="shared" si="23"/>
        <v>112.61624192640001</v>
      </c>
      <c r="N56" s="66"/>
    </row>
    <row r="57" spans="3:14">
      <c r="C57" s="78" t="str">
        <f t="shared" si="25"/>
        <v>S03</v>
      </c>
      <c r="D57" s="78" t="str">
        <f t="shared" si="25"/>
        <v>Изходящи повиквания към други мобилни мрежи (Outgoing Calls to Other Mobile)</v>
      </c>
      <c r="E57" s="34" t="str">
        <f t="shared" si="25"/>
        <v>минути (Minutes)</v>
      </c>
      <c r="F57" s="304">
        <f t="shared" si="25"/>
        <v>1000</v>
      </c>
      <c r="G57" s="304">
        <f t="shared" si="25"/>
        <v>1020</v>
      </c>
      <c r="H57" s="304">
        <f t="shared" si="25"/>
        <v>1040.4000000000001</v>
      </c>
      <c r="I57" s="304">
        <f t="shared" si="25"/>
        <v>1061.2080000000001</v>
      </c>
      <c r="J57" s="304">
        <f t="shared" si="25"/>
        <v>1082.4321600000001</v>
      </c>
      <c r="K57" s="304">
        <f t="shared" si="25"/>
        <v>1104.0808032</v>
      </c>
      <c r="L57" s="304">
        <f t="shared" si="23"/>
        <v>1126.1624192639999</v>
      </c>
      <c r="N57" s="66"/>
    </row>
    <row r="58" spans="3:14">
      <c r="C58" s="78" t="str">
        <f t="shared" si="25"/>
        <v>S04</v>
      </c>
      <c r="D58" s="78" t="str">
        <f t="shared" si="25"/>
        <v>Изходящи международни повиквания (Outgoing Calls to International)</v>
      </c>
      <c r="E58" s="34" t="str">
        <f t="shared" si="25"/>
        <v>минути (Minutes)</v>
      </c>
      <c r="F58" s="304">
        <f t="shared" si="25"/>
        <v>50</v>
      </c>
      <c r="G58" s="304">
        <f t="shared" si="25"/>
        <v>51</v>
      </c>
      <c r="H58" s="304">
        <f t="shared" si="25"/>
        <v>52.02</v>
      </c>
      <c r="I58" s="304">
        <f t="shared" si="25"/>
        <v>53.060400000000001</v>
      </c>
      <c r="J58" s="304">
        <f t="shared" si="25"/>
        <v>54.121608000000002</v>
      </c>
      <c r="K58" s="304">
        <f t="shared" si="25"/>
        <v>55.204040160000005</v>
      </c>
      <c r="L58" s="304">
        <f t="shared" si="23"/>
        <v>56.308120963200004</v>
      </c>
      <c r="N58" s="66"/>
    </row>
    <row r="59" spans="3:14">
      <c r="C59" s="78" t="str">
        <f t="shared" si="25"/>
        <v>S05</v>
      </c>
      <c r="D59" s="78" t="str">
        <f t="shared" si="25"/>
        <v>Входящи повиквания от фиксирана линия (Incoming calls from fixed)</v>
      </c>
      <c r="E59" s="34" t="str">
        <f t="shared" si="25"/>
        <v>минути (Minutes)</v>
      </c>
      <c r="F59" s="304">
        <f t="shared" si="25"/>
        <v>50</v>
      </c>
      <c r="G59" s="304">
        <f t="shared" si="25"/>
        <v>51</v>
      </c>
      <c r="H59" s="304">
        <f t="shared" si="25"/>
        <v>52.02</v>
      </c>
      <c r="I59" s="304">
        <f t="shared" si="25"/>
        <v>53.060400000000001</v>
      </c>
      <c r="J59" s="304">
        <f t="shared" si="25"/>
        <v>54.121608000000002</v>
      </c>
      <c r="K59" s="304">
        <f t="shared" si="25"/>
        <v>55.204040160000005</v>
      </c>
      <c r="L59" s="304">
        <f t="shared" si="23"/>
        <v>56.308120963200004</v>
      </c>
      <c r="N59" s="66"/>
    </row>
    <row r="60" spans="3:14">
      <c r="C60" s="78" t="str">
        <f t="shared" si="25"/>
        <v>S06</v>
      </c>
      <c r="D60" s="78" t="str">
        <f t="shared" si="25"/>
        <v>Входящи повиквания от други мобилни мрежи (Incoming calls from other mobile)</v>
      </c>
      <c r="E60" s="34" t="str">
        <f t="shared" si="25"/>
        <v>минути (Minutes)</v>
      </c>
      <c r="F60" s="304">
        <f t="shared" si="25"/>
        <v>1000</v>
      </c>
      <c r="G60" s="304">
        <f t="shared" si="25"/>
        <v>1020</v>
      </c>
      <c r="H60" s="304">
        <f t="shared" si="25"/>
        <v>1040.4000000000001</v>
      </c>
      <c r="I60" s="304">
        <f t="shared" si="25"/>
        <v>1061.2080000000001</v>
      </c>
      <c r="J60" s="304">
        <f t="shared" si="25"/>
        <v>1082.4321600000001</v>
      </c>
      <c r="K60" s="304">
        <f t="shared" si="25"/>
        <v>1104.0808032</v>
      </c>
      <c r="L60" s="304">
        <f t="shared" si="23"/>
        <v>1126.1624192639999</v>
      </c>
      <c r="N60" s="66"/>
    </row>
    <row r="61" spans="3:14">
      <c r="C61" s="78" t="str">
        <f t="shared" si="25"/>
        <v>S07</v>
      </c>
      <c r="D61" s="78" t="str">
        <f t="shared" si="25"/>
        <v>Входящи международни повиквания (Incoming calls from international)</v>
      </c>
      <c r="E61" s="34" t="str">
        <f t="shared" si="25"/>
        <v>минути (Minutes)</v>
      </c>
      <c r="F61" s="304">
        <f t="shared" si="25"/>
        <v>300</v>
      </c>
      <c r="G61" s="304">
        <f t="shared" si="25"/>
        <v>306</v>
      </c>
      <c r="H61" s="304">
        <f t="shared" si="25"/>
        <v>312.12</v>
      </c>
      <c r="I61" s="304">
        <f t="shared" si="25"/>
        <v>318.36240000000004</v>
      </c>
      <c r="J61" s="304">
        <f t="shared" si="25"/>
        <v>324.72964800000005</v>
      </c>
      <c r="K61" s="304">
        <f t="shared" si="25"/>
        <v>331.22424096000009</v>
      </c>
      <c r="L61" s="304">
        <f t="shared" si="23"/>
        <v>337.84872577920009</v>
      </c>
      <c r="N61" s="66"/>
    </row>
    <row r="62" spans="3:14">
      <c r="C62" s="78" t="str">
        <f t="shared" si="25"/>
        <v>S08</v>
      </c>
      <c r="D62" s="78" t="str">
        <f t="shared" si="25"/>
        <v>Изходящи повиквания от чужди абонати в роуминг в мрежата на предприятието (Roaming Calls Outbound)</v>
      </c>
      <c r="E62" s="34" t="str">
        <f t="shared" si="25"/>
        <v>минути (Minutes)</v>
      </c>
      <c r="F62" s="304">
        <f t="shared" si="25"/>
        <v>100</v>
      </c>
      <c r="G62" s="304">
        <f t="shared" si="25"/>
        <v>102</v>
      </c>
      <c r="H62" s="304">
        <f t="shared" si="25"/>
        <v>104.04</v>
      </c>
      <c r="I62" s="304">
        <f t="shared" si="25"/>
        <v>106.1208</v>
      </c>
      <c r="J62" s="304">
        <f t="shared" si="25"/>
        <v>108.243216</v>
      </c>
      <c r="K62" s="304">
        <f t="shared" si="25"/>
        <v>110.40808032000001</v>
      </c>
      <c r="L62" s="304">
        <f t="shared" si="23"/>
        <v>112.61624192640001</v>
      </c>
      <c r="N62" s="66"/>
    </row>
    <row r="63" spans="3:14">
      <c r="C63" s="78" t="str">
        <f t="shared" si="25"/>
        <v>S09</v>
      </c>
      <c r="D63" s="78" t="str">
        <f t="shared" si="25"/>
        <v>Входящи повиквания от чужди абонати в роуминг в мрежата на предприятието (Roaming Calls Inbound)</v>
      </c>
      <c r="E63" s="34" t="str">
        <f t="shared" si="25"/>
        <v>минути (Minutes)</v>
      </c>
      <c r="F63" s="304">
        <f t="shared" si="25"/>
        <v>100</v>
      </c>
      <c r="G63" s="304">
        <f t="shared" si="25"/>
        <v>102</v>
      </c>
      <c r="H63" s="304">
        <f t="shared" si="25"/>
        <v>104.04</v>
      </c>
      <c r="I63" s="304">
        <f t="shared" si="25"/>
        <v>106.1208</v>
      </c>
      <c r="J63" s="304">
        <f t="shared" si="25"/>
        <v>108.243216</v>
      </c>
      <c r="K63" s="304">
        <f t="shared" si="25"/>
        <v>110.40808032000001</v>
      </c>
      <c r="L63" s="304">
        <f t="shared" si="23"/>
        <v>112.61624192640001</v>
      </c>
      <c r="N63" s="66"/>
    </row>
    <row r="64" spans="3:14">
      <c r="C64" s="78" t="str">
        <f t="shared" si="25"/>
        <v>S10</v>
      </c>
      <c r="D64" s="78" t="str">
        <f t="shared" si="25"/>
        <v>Гласова поща (Voice mail)</v>
      </c>
      <c r="E64" s="34" t="str">
        <f t="shared" si="25"/>
        <v>минути (Minutes)</v>
      </c>
      <c r="F64" s="304">
        <f t="shared" si="25"/>
        <v>50</v>
      </c>
      <c r="G64" s="304">
        <f t="shared" si="25"/>
        <v>51</v>
      </c>
      <c r="H64" s="304">
        <f t="shared" si="25"/>
        <v>52.02</v>
      </c>
      <c r="I64" s="304">
        <f t="shared" si="25"/>
        <v>53.060400000000001</v>
      </c>
      <c r="J64" s="304">
        <f t="shared" si="25"/>
        <v>54.121608000000002</v>
      </c>
      <c r="K64" s="304">
        <f t="shared" si="25"/>
        <v>55.204040160000005</v>
      </c>
      <c r="L64" s="304">
        <f t="shared" si="23"/>
        <v>56.308120963200004</v>
      </c>
      <c r="N64" s="66"/>
    </row>
    <row r="65" spans="3:14">
      <c r="C65" s="78" t="str">
        <f t="shared" si="25"/>
        <v>S11</v>
      </c>
      <c r="D65" s="78" t="str">
        <f t="shared" si="25"/>
        <v>Повиквания към центъра за обслужване на клиенти (Help desk call)</v>
      </c>
      <c r="E65" s="34" t="str">
        <f t="shared" si="25"/>
        <v>минути (Minutes)</v>
      </c>
      <c r="F65" s="304">
        <f t="shared" si="25"/>
        <v>50</v>
      </c>
      <c r="G65" s="304">
        <f t="shared" si="25"/>
        <v>51</v>
      </c>
      <c r="H65" s="304">
        <f t="shared" si="25"/>
        <v>52.02</v>
      </c>
      <c r="I65" s="304">
        <f t="shared" si="25"/>
        <v>53.060400000000001</v>
      </c>
      <c r="J65" s="304">
        <f t="shared" si="25"/>
        <v>54.121608000000002</v>
      </c>
      <c r="K65" s="304">
        <f t="shared" si="25"/>
        <v>55.204040160000005</v>
      </c>
      <c r="L65" s="304">
        <f t="shared" si="23"/>
        <v>56.308120963200004</v>
      </c>
      <c r="N65" s="66"/>
    </row>
    <row r="66" spans="3:14">
      <c r="C66" s="78" t="str">
        <f t="shared" si="25"/>
        <v>S12</v>
      </c>
      <c r="D66" s="78" t="str">
        <f t="shared" si="25"/>
        <v>Видеоразговори (Video call)</v>
      </c>
      <c r="E66" s="34" t="str">
        <f t="shared" si="25"/>
        <v>минути (Minutes)</v>
      </c>
      <c r="F66" s="304">
        <f t="shared" si="25"/>
        <v>50</v>
      </c>
      <c r="G66" s="304">
        <f t="shared" si="25"/>
        <v>51</v>
      </c>
      <c r="H66" s="304">
        <f t="shared" si="25"/>
        <v>52.02</v>
      </c>
      <c r="I66" s="304">
        <f t="shared" si="25"/>
        <v>53.060400000000001</v>
      </c>
      <c r="J66" s="304">
        <f t="shared" si="25"/>
        <v>54.121608000000002</v>
      </c>
      <c r="K66" s="304">
        <f t="shared" si="25"/>
        <v>55.204040160000005</v>
      </c>
      <c r="L66" s="304">
        <f t="shared" si="23"/>
        <v>56.308120963200004</v>
      </c>
      <c r="N66" s="66"/>
    </row>
    <row r="67" spans="3:14">
      <c r="C67" s="78" t="str">
        <f t="shared" si="25"/>
        <v>S13</v>
      </c>
      <c r="D67" s="78" t="str">
        <f t="shared" si="25"/>
        <v>MMS в мрежата (MMS on net)</v>
      </c>
      <c r="E67" s="34" t="str">
        <f t="shared" si="25"/>
        <v>брой съобщения (Number of messages)</v>
      </c>
      <c r="F67" s="304">
        <f t="shared" si="25"/>
        <v>10</v>
      </c>
      <c r="G67" s="304">
        <f t="shared" si="25"/>
        <v>10.199999999999999</v>
      </c>
      <c r="H67" s="304">
        <f t="shared" si="25"/>
        <v>10.404</v>
      </c>
      <c r="I67" s="304">
        <f t="shared" si="25"/>
        <v>10.612080000000001</v>
      </c>
      <c r="J67" s="304">
        <f t="shared" si="25"/>
        <v>10.824321600000001</v>
      </c>
      <c r="K67" s="304">
        <f t="shared" si="25"/>
        <v>11.040808032000001</v>
      </c>
      <c r="L67" s="304">
        <f t="shared" si="23"/>
        <v>11.261624192640001</v>
      </c>
      <c r="N67" s="66"/>
    </row>
    <row r="68" spans="3:14">
      <c r="C68" s="78" t="str">
        <f t="shared" si="25"/>
        <v>S14</v>
      </c>
      <c r="D68" s="78" t="str">
        <f t="shared" si="25"/>
        <v>Изходящи MMS към други мрежи (MMS outgoing to other network)</v>
      </c>
      <c r="E68" s="34" t="str">
        <f t="shared" si="25"/>
        <v>брой съобщения (Number of messages)</v>
      </c>
      <c r="F68" s="304">
        <f t="shared" si="25"/>
        <v>10</v>
      </c>
      <c r="G68" s="304">
        <f t="shared" si="25"/>
        <v>10.199999999999999</v>
      </c>
      <c r="H68" s="304">
        <f t="shared" si="25"/>
        <v>10.404</v>
      </c>
      <c r="I68" s="304">
        <f t="shared" si="25"/>
        <v>10.612080000000001</v>
      </c>
      <c r="J68" s="304">
        <f t="shared" si="25"/>
        <v>10.824321600000001</v>
      </c>
      <c r="K68" s="304">
        <f t="shared" si="25"/>
        <v>11.040808032000001</v>
      </c>
      <c r="L68" s="304">
        <f t="shared" si="23"/>
        <v>11.261624192640001</v>
      </c>
      <c r="N68" s="66"/>
    </row>
    <row r="69" spans="3:14">
      <c r="C69" s="78" t="str">
        <f t="shared" si="25"/>
        <v>S15</v>
      </c>
      <c r="D69" s="78" t="str">
        <f t="shared" si="25"/>
        <v>Входящи MMS от други мрежи (MMS incoming from other network)</v>
      </c>
      <c r="E69" s="34" t="str">
        <f t="shared" si="25"/>
        <v>брой съобщения (Number of messages)</v>
      </c>
      <c r="F69" s="304">
        <f t="shared" si="25"/>
        <v>10</v>
      </c>
      <c r="G69" s="304">
        <f t="shared" si="25"/>
        <v>10.199999999999999</v>
      </c>
      <c r="H69" s="304">
        <f t="shared" si="25"/>
        <v>10.404</v>
      </c>
      <c r="I69" s="304">
        <f t="shared" si="25"/>
        <v>10.612080000000001</v>
      </c>
      <c r="J69" s="304">
        <f t="shared" si="25"/>
        <v>10.824321600000001</v>
      </c>
      <c r="K69" s="304">
        <f t="shared" si="25"/>
        <v>11.040808032000001</v>
      </c>
      <c r="L69" s="304">
        <f t="shared" si="23"/>
        <v>11.261624192640001</v>
      </c>
      <c r="N69" s="66"/>
    </row>
    <row r="70" spans="3:14">
      <c r="C70" s="78" t="str">
        <f t="shared" si="25"/>
        <v>S16</v>
      </c>
      <c r="D70" s="78" t="str">
        <f t="shared" si="25"/>
        <v>SMS в мрежата (SMS on net)</v>
      </c>
      <c r="E70" s="34" t="str">
        <f t="shared" si="25"/>
        <v>брой съобщения (Number of messages)</v>
      </c>
      <c r="F70" s="304">
        <f t="shared" si="25"/>
        <v>300</v>
      </c>
      <c r="G70" s="304">
        <f t="shared" si="25"/>
        <v>306</v>
      </c>
      <c r="H70" s="304">
        <f t="shared" si="25"/>
        <v>312.12</v>
      </c>
      <c r="I70" s="304">
        <f t="shared" si="25"/>
        <v>318.36240000000004</v>
      </c>
      <c r="J70" s="304">
        <f t="shared" si="25"/>
        <v>324.72964800000005</v>
      </c>
      <c r="K70" s="304">
        <f t="shared" si="25"/>
        <v>331.22424096000009</v>
      </c>
      <c r="L70" s="304">
        <f t="shared" si="23"/>
        <v>337.84872577920009</v>
      </c>
      <c r="N70" s="66"/>
    </row>
    <row r="71" spans="3:14">
      <c r="C71" s="78" t="str">
        <f t="shared" si="25"/>
        <v>S17</v>
      </c>
      <c r="D71" s="78" t="str">
        <f t="shared" si="25"/>
        <v>Изходящи SMS към други мрежи (SMS outgoing to other network)</v>
      </c>
      <c r="E71" s="34" t="str">
        <f t="shared" si="25"/>
        <v>брой съобщения (Number of messages)</v>
      </c>
      <c r="F71" s="304">
        <f t="shared" si="25"/>
        <v>100</v>
      </c>
      <c r="G71" s="304">
        <f t="shared" si="25"/>
        <v>102</v>
      </c>
      <c r="H71" s="304">
        <f t="shared" si="25"/>
        <v>104.04</v>
      </c>
      <c r="I71" s="304">
        <f t="shared" si="25"/>
        <v>106.1208</v>
      </c>
      <c r="J71" s="304">
        <f t="shared" si="25"/>
        <v>108.243216</v>
      </c>
      <c r="K71" s="304">
        <f t="shared" si="25"/>
        <v>110.40808032000001</v>
      </c>
      <c r="L71" s="304">
        <f t="shared" si="23"/>
        <v>112.61624192640001</v>
      </c>
      <c r="N71" s="66"/>
    </row>
    <row r="72" spans="3:14">
      <c r="C72" s="78" t="str">
        <f t="shared" si="25"/>
        <v>S18</v>
      </c>
      <c r="D72" s="78" t="str">
        <f t="shared" si="25"/>
        <v>Входящи SMS от други мрежи (SMS incoming from other network)</v>
      </c>
      <c r="E72" s="34" t="str">
        <f t="shared" si="25"/>
        <v>брой съобщения (Number of messages)</v>
      </c>
      <c r="F72" s="304">
        <f t="shared" si="25"/>
        <v>50</v>
      </c>
      <c r="G72" s="304">
        <f t="shared" si="25"/>
        <v>51</v>
      </c>
      <c r="H72" s="304">
        <f t="shared" si="25"/>
        <v>52.02</v>
      </c>
      <c r="I72" s="304">
        <f t="shared" si="25"/>
        <v>53.060400000000001</v>
      </c>
      <c r="J72" s="304">
        <f t="shared" si="25"/>
        <v>54.121608000000002</v>
      </c>
      <c r="K72" s="304">
        <f t="shared" si="25"/>
        <v>55.204040160000005</v>
      </c>
      <c r="L72" s="304">
        <f t="shared" si="23"/>
        <v>56.308120963200004</v>
      </c>
      <c r="N72" s="66"/>
    </row>
    <row r="73" spans="3:14">
      <c r="C73" s="78" t="str">
        <f t="shared" si="25"/>
        <v>S19</v>
      </c>
      <c r="D73" s="78" t="str">
        <f t="shared" si="25"/>
        <v>Пренос на данни (Data services)</v>
      </c>
      <c r="E73" s="34" t="str">
        <f t="shared" si="25"/>
        <v>MB (MB)</v>
      </c>
      <c r="F73" s="304">
        <f t="shared" si="25"/>
        <v>5000</v>
      </c>
      <c r="G73" s="304">
        <f t="shared" si="25"/>
        <v>5100</v>
      </c>
      <c r="H73" s="304">
        <f t="shared" si="25"/>
        <v>5202</v>
      </c>
      <c r="I73" s="304">
        <f t="shared" si="25"/>
        <v>5306.04</v>
      </c>
      <c r="J73" s="304">
        <f t="shared" si="25"/>
        <v>5412.1607999999997</v>
      </c>
      <c r="K73" s="304">
        <f t="shared" si="25"/>
        <v>5520.4040159999995</v>
      </c>
      <c r="L73" s="304">
        <f t="shared" si="23"/>
        <v>5630.8120963199999</v>
      </c>
      <c r="N73" s="66"/>
    </row>
    <row r="74" spans="3:14">
      <c r="C74" s="78" t="str">
        <f t="shared" si="25"/>
        <v>S20</v>
      </c>
      <c r="D74" s="78" t="str">
        <f t="shared" si="25"/>
        <v>Subscribers</v>
      </c>
      <c r="E74" s="34" t="str">
        <f t="shared" si="25"/>
        <v>Subscriber</v>
      </c>
      <c r="F74" s="93"/>
      <c r="G74" s="93"/>
      <c r="H74" s="94"/>
      <c r="I74" s="94"/>
      <c r="J74" s="94"/>
      <c r="K74" s="94"/>
      <c r="L74" s="94"/>
      <c r="N74" s="66"/>
    </row>
    <row r="75" spans="3:14">
      <c r="C75" s="78" t="str">
        <f t="shared" si="25"/>
        <v>S21</v>
      </c>
      <c r="D75" s="78" t="str">
        <f t="shared" si="25"/>
        <v>OTHER: complete as required</v>
      </c>
      <c r="E75" s="34" t="str">
        <f t="shared" si="25"/>
        <v>OTHER: complete as required</v>
      </c>
      <c r="F75" s="93"/>
      <c r="G75" s="93"/>
      <c r="H75" s="94"/>
      <c r="I75" s="94"/>
      <c r="J75" s="94"/>
      <c r="K75" s="94"/>
      <c r="L75" s="94"/>
      <c r="N75" s="66"/>
    </row>
    <row r="76" spans="3:14">
      <c r="C76" s="78" t="str">
        <f t="shared" si="25"/>
        <v>S22</v>
      </c>
      <c r="D76" s="78" t="str">
        <f t="shared" si="25"/>
        <v>OTHER: complete as required</v>
      </c>
      <c r="E76" s="34" t="str">
        <f t="shared" si="25"/>
        <v>OTHER: complete as required</v>
      </c>
      <c r="F76" s="93"/>
      <c r="G76" s="93"/>
      <c r="H76" s="94"/>
      <c r="I76" s="94"/>
      <c r="J76" s="94"/>
      <c r="K76" s="94"/>
      <c r="L76" s="94"/>
      <c r="N76" s="66"/>
    </row>
    <row r="77" spans="3:14">
      <c r="C77" s="78" t="str">
        <f t="shared" si="25"/>
        <v>S23</v>
      </c>
      <c r="D77" s="78" t="str">
        <f t="shared" si="25"/>
        <v>OTHER: complete as required</v>
      </c>
      <c r="E77" s="34" t="str">
        <f t="shared" si="25"/>
        <v>OTHER: complete as required</v>
      </c>
      <c r="F77" s="93"/>
      <c r="G77" s="93"/>
      <c r="H77" s="94"/>
      <c r="I77" s="94"/>
      <c r="J77" s="94"/>
      <c r="K77" s="94"/>
      <c r="L77" s="94"/>
      <c r="N77" s="66"/>
    </row>
    <row r="78" spans="3:14">
      <c r="C78" s="78" t="str">
        <f t="shared" si="25"/>
        <v>S24</v>
      </c>
      <c r="D78" s="78" t="str">
        <f t="shared" si="25"/>
        <v>OTHER: complete as required</v>
      </c>
      <c r="E78" s="34" t="str">
        <f t="shared" si="25"/>
        <v>OTHER: complete as required</v>
      </c>
      <c r="F78" s="93"/>
      <c r="G78" s="93"/>
      <c r="H78" s="94"/>
      <c r="I78" s="94"/>
      <c r="J78" s="94"/>
      <c r="K78" s="94"/>
      <c r="L78" s="94"/>
      <c r="N78" s="66"/>
    </row>
    <row r="79" spans="3:14">
      <c r="C79" s="78" t="str">
        <f t="shared" si="25"/>
        <v>S25</v>
      </c>
      <c r="D79" s="78" t="str">
        <f t="shared" si="25"/>
        <v>OTHER: complete as required</v>
      </c>
      <c r="E79" s="34" t="str">
        <f t="shared" si="25"/>
        <v>OTHER: complete as required</v>
      </c>
      <c r="F79" s="93"/>
      <c r="G79" s="93"/>
      <c r="H79" s="94"/>
      <c r="I79" s="94"/>
      <c r="J79" s="94"/>
      <c r="K79" s="94"/>
      <c r="L79" s="94"/>
      <c r="N79" s="66"/>
    </row>
    <row r="80" spans="3:14">
      <c r="C80" s="78" t="str">
        <f t="shared" si="25"/>
        <v>S26</v>
      </c>
      <c r="D80" s="78" t="str">
        <f t="shared" si="25"/>
        <v>OTHER: complete as required</v>
      </c>
      <c r="E80" s="34" t="str">
        <f t="shared" si="25"/>
        <v>OTHER: complete as required</v>
      </c>
      <c r="F80" s="93"/>
      <c r="G80" s="93"/>
      <c r="H80" s="94"/>
      <c r="I80" s="94"/>
      <c r="J80" s="94"/>
      <c r="K80" s="94"/>
      <c r="L80" s="94"/>
      <c r="N80" s="66"/>
    </row>
    <row r="81" spans="3:14">
      <c r="C81" s="78" t="str">
        <f t="shared" si="25"/>
        <v>S27</v>
      </c>
      <c r="D81" s="78" t="str">
        <f t="shared" si="25"/>
        <v>OTHER: complete as required</v>
      </c>
      <c r="E81" s="34" t="str">
        <f t="shared" si="25"/>
        <v>OTHER: complete as required</v>
      </c>
      <c r="F81" s="93"/>
      <c r="G81" s="93"/>
      <c r="H81" s="94"/>
      <c r="I81" s="94"/>
      <c r="J81" s="94"/>
      <c r="K81" s="94"/>
      <c r="L81" s="94"/>
      <c r="N81" s="66"/>
    </row>
    <row r="82" spans="3:14">
      <c r="C82" s="78" t="str">
        <f t="shared" si="25"/>
        <v>S28</v>
      </c>
      <c r="D82" s="78" t="str">
        <f t="shared" si="25"/>
        <v>OTHER: complete as required</v>
      </c>
      <c r="E82" s="34" t="str">
        <f t="shared" si="25"/>
        <v>OTHER: complete as required</v>
      </c>
      <c r="F82" s="93"/>
      <c r="G82" s="93"/>
      <c r="H82" s="94"/>
      <c r="I82" s="94"/>
      <c r="J82" s="94"/>
      <c r="K82" s="94"/>
      <c r="L82" s="94"/>
      <c r="N82" s="66"/>
    </row>
    <row r="83" spans="3:14">
      <c r="C83" s="78" t="str">
        <f t="shared" si="25"/>
        <v>S29</v>
      </c>
      <c r="D83" s="78" t="str">
        <f t="shared" si="25"/>
        <v>OTHER: complete as required</v>
      </c>
      <c r="E83" s="34" t="str">
        <f t="shared" si="25"/>
        <v>OTHER: complete as required</v>
      </c>
      <c r="F83" s="93"/>
      <c r="G83" s="93"/>
      <c r="H83" s="94"/>
      <c r="I83" s="94"/>
      <c r="J83" s="94"/>
      <c r="K83" s="94"/>
      <c r="L83" s="94"/>
      <c r="N83" s="66"/>
    </row>
    <row r="84" spans="3:14">
      <c r="C84" s="78" t="str">
        <f t="shared" si="25"/>
        <v>S30</v>
      </c>
      <c r="D84" s="78" t="str">
        <f t="shared" si="25"/>
        <v>OTHER: complete as required</v>
      </c>
      <c r="E84" s="34" t="str">
        <f t="shared" si="25"/>
        <v>OTHER: complete as required</v>
      </c>
      <c r="F84" s="93"/>
      <c r="G84" s="93"/>
      <c r="H84" s="94"/>
      <c r="I84" s="94"/>
      <c r="J84" s="94"/>
      <c r="K84" s="94"/>
      <c r="L84" s="94"/>
      <c r="N84" s="66"/>
    </row>
    <row r="85" spans="3:14">
      <c r="C85" s="34" t="s">
        <v>281</v>
      </c>
      <c r="D85" s="79" t="s">
        <v>280</v>
      </c>
      <c r="E85" s="34" t="s">
        <v>281</v>
      </c>
      <c r="F85" s="172"/>
      <c r="G85" s="172"/>
      <c r="H85" s="173"/>
      <c r="I85" s="160"/>
      <c r="J85" s="160"/>
      <c r="K85" s="160"/>
      <c r="L85" s="160"/>
      <c r="N85" s="66"/>
    </row>
    <row r="86" spans="3:14">
      <c r="C86" s="1"/>
      <c r="D86" s="1"/>
      <c r="E86" s="54"/>
      <c r="F86" s="85"/>
      <c r="G86" s="86"/>
      <c r="H86" s="86"/>
      <c r="I86" s="86"/>
      <c r="J86" s="86"/>
      <c r="K86" s="86"/>
      <c r="L86" s="66"/>
      <c r="N86" s="66"/>
    </row>
    <row r="87" spans="3:14">
      <c r="C87" s="1"/>
      <c r="D87" s="1"/>
      <c r="E87" s="54"/>
      <c r="F87" s="85"/>
      <c r="G87" s="86"/>
      <c r="H87" s="86"/>
      <c r="I87" s="86"/>
      <c r="J87" s="86"/>
      <c r="K87" s="86"/>
      <c r="L87" s="66"/>
      <c r="N87" s="66"/>
    </row>
    <row r="88" spans="3:14">
      <c r="C88" s="25" t="str">
        <f>'1. Coverage&amp;Subs'!D192</f>
        <v>BTC</v>
      </c>
      <c r="D88" s="32"/>
      <c r="F88" s="67"/>
      <c r="G88" s="67"/>
      <c r="H88" s="67"/>
      <c r="I88" s="68"/>
      <c r="J88" s="68"/>
      <c r="L88" s="66"/>
      <c r="N88" s="66"/>
    </row>
    <row r="89" spans="3:14">
      <c r="C89" s="25"/>
      <c r="D89" s="32"/>
      <c r="F89" s="67"/>
      <c r="G89" s="67"/>
      <c r="H89" s="67"/>
      <c r="I89" s="68"/>
      <c r="J89" s="68"/>
      <c r="L89" s="66"/>
      <c r="N89" s="66"/>
    </row>
    <row r="90" spans="3:14">
      <c r="C90" s="25" t="s">
        <v>217</v>
      </c>
      <c r="D90" s="32"/>
      <c r="E90" s="11"/>
      <c r="F90" s="67"/>
      <c r="G90" s="67"/>
      <c r="H90" s="67"/>
      <c r="I90" s="68"/>
      <c r="J90" s="68"/>
      <c r="L90" s="66"/>
      <c r="N90" s="66"/>
    </row>
    <row r="91" spans="3:14">
      <c r="C91" s="33" t="str">
        <f>C53</f>
        <v>Код (Code)</v>
      </c>
      <c r="D91" s="33" t="str">
        <f>D53</f>
        <v>Видове услуги (Call Services)</v>
      </c>
      <c r="E91" s="37" t="str">
        <f>E53</f>
        <v>Ед.мярка (Unit)</v>
      </c>
      <c r="F91" s="42">
        <f t="shared" ref="F91:K91" si="26">F15</f>
        <v>2014</v>
      </c>
      <c r="G91" s="42">
        <f t="shared" si="26"/>
        <v>2015</v>
      </c>
      <c r="H91" s="42">
        <f t="shared" si="26"/>
        <v>2016</v>
      </c>
      <c r="I91" s="42">
        <f t="shared" si="26"/>
        <v>2017</v>
      </c>
      <c r="J91" s="42">
        <f t="shared" si="26"/>
        <v>2018</v>
      </c>
      <c r="K91" s="42">
        <f t="shared" si="26"/>
        <v>2019</v>
      </c>
      <c r="L91" s="42">
        <f t="shared" ref="L91" si="27">L15</f>
        <v>2020</v>
      </c>
      <c r="N91" s="66"/>
    </row>
    <row r="92" spans="3:14" ht="25.5">
      <c r="C92" s="36"/>
      <c r="D92" s="36"/>
      <c r="E92" s="241" t="str">
        <f>E54</f>
        <v>Millions</v>
      </c>
      <c r="F92" s="43" t="str">
        <f>F54</f>
        <v>Реална (Actual)</v>
      </c>
      <c r="G92" s="43" t="str">
        <f>H54</f>
        <v>Прогноза (Forecast</v>
      </c>
      <c r="H92" s="43" t="str">
        <f>H54</f>
        <v>Прогноза (Forecast</v>
      </c>
      <c r="I92" s="43" t="str">
        <f>I54</f>
        <v>Прогноза (Forecast</v>
      </c>
      <c r="J92" s="43" t="str">
        <f>J54</f>
        <v>Прогноза (Forecast</v>
      </c>
      <c r="K92" s="43" t="str">
        <f>K54</f>
        <v>Прогноза (Forecast</v>
      </c>
      <c r="L92" s="43" t="str">
        <f t="shared" ref="L92:L111" si="28">L54</f>
        <v>Прогноза (Forecast</v>
      </c>
      <c r="N92" s="66"/>
    </row>
    <row r="93" spans="3:14">
      <c r="C93" s="78" t="str">
        <f t="shared" ref="C93:K122" si="29">C55</f>
        <v>S01</v>
      </c>
      <c r="D93" s="78" t="str">
        <f t="shared" si="29"/>
        <v>Повиквания в мрежата (On Net calls)</v>
      </c>
      <c r="E93" s="34" t="str">
        <f t="shared" si="29"/>
        <v>минути (Minutes)</v>
      </c>
      <c r="F93" s="304">
        <f>F55</f>
        <v>5000</v>
      </c>
      <c r="G93" s="304">
        <f t="shared" ref="G93:K93" si="30">G55</f>
        <v>5100</v>
      </c>
      <c r="H93" s="304">
        <f t="shared" si="30"/>
        <v>5202</v>
      </c>
      <c r="I93" s="304">
        <f t="shared" si="30"/>
        <v>5306.04</v>
      </c>
      <c r="J93" s="304">
        <f t="shared" si="30"/>
        <v>5412.1607999999997</v>
      </c>
      <c r="K93" s="304">
        <f t="shared" si="30"/>
        <v>5520.4040159999995</v>
      </c>
      <c r="L93" s="304">
        <f t="shared" si="28"/>
        <v>5630.8120963199999</v>
      </c>
      <c r="N93" s="66"/>
    </row>
    <row r="94" spans="3:14">
      <c r="C94" s="78" t="str">
        <f t="shared" si="29"/>
        <v>S02</v>
      </c>
      <c r="D94" s="78" t="str">
        <f t="shared" si="29"/>
        <v>Изходящи повиквания към фиксирана линия (Outgoing Calls to Fixed Line)</v>
      </c>
      <c r="E94" s="34" t="str">
        <f t="shared" si="29"/>
        <v>минути (Minutes)</v>
      </c>
      <c r="F94" s="304">
        <f t="shared" si="29"/>
        <v>100</v>
      </c>
      <c r="G94" s="304">
        <f t="shared" si="29"/>
        <v>102</v>
      </c>
      <c r="H94" s="304">
        <f t="shared" si="29"/>
        <v>104.04</v>
      </c>
      <c r="I94" s="304">
        <f t="shared" si="29"/>
        <v>106.1208</v>
      </c>
      <c r="J94" s="304">
        <f t="shared" si="29"/>
        <v>108.243216</v>
      </c>
      <c r="K94" s="304">
        <f t="shared" si="29"/>
        <v>110.40808032000001</v>
      </c>
      <c r="L94" s="304">
        <f t="shared" si="28"/>
        <v>112.61624192640001</v>
      </c>
      <c r="N94" s="66"/>
    </row>
    <row r="95" spans="3:14">
      <c r="C95" s="78" t="str">
        <f t="shared" si="29"/>
        <v>S03</v>
      </c>
      <c r="D95" s="78" t="str">
        <f t="shared" si="29"/>
        <v>Изходящи повиквания към други мобилни мрежи (Outgoing Calls to Other Mobile)</v>
      </c>
      <c r="E95" s="34" t="str">
        <f t="shared" si="29"/>
        <v>минути (Minutes)</v>
      </c>
      <c r="F95" s="304">
        <f t="shared" si="29"/>
        <v>1000</v>
      </c>
      <c r="G95" s="304">
        <f t="shared" si="29"/>
        <v>1020</v>
      </c>
      <c r="H95" s="304">
        <f t="shared" si="29"/>
        <v>1040.4000000000001</v>
      </c>
      <c r="I95" s="304">
        <f t="shared" si="29"/>
        <v>1061.2080000000001</v>
      </c>
      <c r="J95" s="304">
        <f t="shared" si="29"/>
        <v>1082.4321600000001</v>
      </c>
      <c r="K95" s="304">
        <f t="shared" si="29"/>
        <v>1104.0808032</v>
      </c>
      <c r="L95" s="304">
        <f t="shared" si="28"/>
        <v>1126.1624192639999</v>
      </c>
      <c r="N95" s="66"/>
    </row>
    <row r="96" spans="3:14">
      <c r="C96" s="78" t="str">
        <f t="shared" si="29"/>
        <v>S04</v>
      </c>
      <c r="D96" s="78" t="str">
        <f t="shared" si="29"/>
        <v>Изходящи международни повиквания (Outgoing Calls to International)</v>
      </c>
      <c r="E96" s="34" t="str">
        <f t="shared" si="29"/>
        <v>минути (Minutes)</v>
      </c>
      <c r="F96" s="304">
        <f t="shared" si="29"/>
        <v>50</v>
      </c>
      <c r="G96" s="304">
        <f t="shared" si="29"/>
        <v>51</v>
      </c>
      <c r="H96" s="304">
        <f t="shared" si="29"/>
        <v>52.02</v>
      </c>
      <c r="I96" s="304">
        <f t="shared" si="29"/>
        <v>53.060400000000001</v>
      </c>
      <c r="J96" s="304">
        <f t="shared" si="29"/>
        <v>54.121608000000002</v>
      </c>
      <c r="K96" s="304">
        <f t="shared" si="29"/>
        <v>55.204040160000005</v>
      </c>
      <c r="L96" s="304">
        <f t="shared" si="28"/>
        <v>56.308120963200004</v>
      </c>
      <c r="N96" s="66"/>
    </row>
    <row r="97" spans="3:15">
      <c r="C97" s="78" t="str">
        <f t="shared" si="29"/>
        <v>S05</v>
      </c>
      <c r="D97" s="78" t="str">
        <f t="shared" si="29"/>
        <v>Входящи повиквания от фиксирана линия (Incoming calls from fixed)</v>
      </c>
      <c r="E97" s="34" t="str">
        <f t="shared" si="29"/>
        <v>минути (Minutes)</v>
      </c>
      <c r="F97" s="304">
        <f t="shared" si="29"/>
        <v>50</v>
      </c>
      <c r="G97" s="304">
        <f t="shared" si="29"/>
        <v>51</v>
      </c>
      <c r="H97" s="304">
        <f t="shared" si="29"/>
        <v>52.02</v>
      </c>
      <c r="I97" s="304">
        <f t="shared" si="29"/>
        <v>53.060400000000001</v>
      </c>
      <c r="J97" s="304">
        <f t="shared" si="29"/>
        <v>54.121608000000002</v>
      </c>
      <c r="K97" s="304">
        <f t="shared" si="29"/>
        <v>55.204040160000005</v>
      </c>
      <c r="L97" s="304">
        <f t="shared" si="28"/>
        <v>56.308120963200004</v>
      </c>
      <c r="N97" s="66"/>
    </row>
    <row r="98" spans="3:15">
      <c r="C98" s="78" t="str">
        <f t="shared" si="29"/>
        <v>S06</v>
      </c>
      <c r="D98" s="78" t="str">
        <f t="shared" si="29"/>
        <v>Входящи повиквания от други мобилни мрежи (Incoming calls from other mobile)</v>
      </c>
      <c r="E98" s="34" t="str">
        <f t="shared" si="29"/>
        <v>минути (Minutes)</v>
      </c>
      <c r="F98" s="304">
        <f t="shared" si="29"/>
        <v>1000</v>
      </c>
      <c r="G98" s="304">
        <f t="shared" si="29"/>
        <v>1020</v>
      </c>
      <c r="H98" s="304">
        <f t="shared" si="29"/>
        <v>1040.4000000000001</v>
      </c>
      <c r="I98" s="304">
        <f t="shared" si="29"/>
        <v>1061.2080000000001</v>
      </c>
      <c r="J98" s="304">
        <f t="shared" si="29"/>
        <v>1082.4321600000001</v>
      </c>
      <c r="K98" s="304">
        <f t="shared" si="29"/>
        <v>1104.0808032</v>
      </c>
      <c r="L98" s="304">
        <f t="shared" si="28"/>
        <v>1126.1624192639999</v>
      </c>
      <c r="N98" s="66"/>
    </row>
    <row r="99" spans="3:15">
      <c r="C99" s="78" t="str">
        <f t="shared" si="29"/>
        <v>S07</v>
      </c>
      <c r="D99" s="78" t="str">
        <f t="shared" si="29"/>
        <v>Входящи международни повиквания (Incoming calls from international)</v>
      </c>
      <c r="E99" s="34" t="str">
        <f t="shared" si="29"/>
        <v>минути (Minutes)</v>
      </c>
      <c r="F99" s="304">
        <f t="shared" si="29"/>
        <v>300</v>
      </c>
      <c r="G99" s="304">
        <f t="shared" si="29"/>
        <v>306</v>
      </c>
      <c r="H99" s="304">
        <f t="shared" si="29"/>
        <v>312.12</v>
      </c>
      <c r="I99" s="304">
        <f t="shared" si="29"/>
        <v>318.36240000000004</v>
      </c>
      <c r="J99" s="304">
        <f t="shared" si="29"/>
        <v>324.72964800000005</v>
      </c>
      <c r="K99" s="304">
        <f t="shared" si="29"/>
        <v>331.22424096000009</v>
      </c>
      <c r="L99" s="304">
        <f t="shared" si="28"/>
        <v>337.84872577920009</v>
      </c>
      <c r="N99" s="66"/>
    </row>
    <row r="100" spans="3:15">
      <c r="C100" s="78" t="str">
        <f t="shared" si="29"/>
        <v>S08</v>
      </c>
      <c r="D100" s="78" t="str">
        <f t="shared" si="29"/>
        <v>Изходящи повиквания от чужди абонати в роуминг в мрежата на предприятието (Roaming Calls Outbound)</v>
      </c>
      <c r="E100" s="34" t="str">
        <f t="shared" si="29"/>
        <v>минути (Minutes)</v>
      </c>
      <c r="F100" s="304">
        <f t="shared" si="29"/>
        <v>100</v>
      </c>
      <c r="G100" s="304">
        <f t="shared" si="29"/>
        <v>102</v>
      </c>
      <c r="H100" s="304">
        <f t="shared" si="29"/>
        <v>104.04</v>
      </c>
      <c r="I100" s="304">
        <f t="shared" si="29"/>
        <v>106.1208</v>
      </c>
      <c r="J100" s="304">
        <f t="shared" si="29"/>
        <v>108.243216</v>
      </c>
      <c r="K100" s="304">
        <f t="shared" si="29"/>
        <v>110.40808032000001</v>
      </c>
      <c r="L100" s="304">
        <f t="shared" si="28"/>
        <v>112.61624192640001</v>
      </c>
      <c r="N100" s="66"/>
    </row>
    <row r="101" spans="3:15">
      <c r="C101" s="78" t="str">
        <f t="shared" si="29"/>
        <v>S09</v>
      </c>
      <c r="D101" s="78" t="str">
        <f t="shared" si="29"/>
        <v>Входящи повиквания от чужди абонати в роуминг в мрежата на предприятието (Roaming Calls Inbound)</v>
      </c>
      <c r="E101" s="34" t="str">
        <f t="shared" si="29"/>
        <v>минути (Minutes)</v>
      </c>
      <c r="F101" s="304">
        <f t="shared" si="29"/>
        <v>100</v>
      </c>
      <c r="G101" s="304">
        <f t="shared" si="29"/>
        <v>102</v>
      </c>
      <c r="H101" s="304">
        <f t="shared" si="29"/>
        <v>104.04</v>
      </c>
      <c r="I101" s="304">
        <f t="shared" si="29"/>
        <v>106.1208</v>
      </c>
      <c r="J101" s="304">
        <f t="shared" si="29"/>
        <v>108.243216</v>
      </c>
      <c r="K101" s="304">
        <f t="shared" si="29"/>
        <v>110.40808032000001</v>
      </c>
      <c r="L101" s="304">
        <f t="shared" si="28"/>
        <v>112.61624192640001</v>
      </c>
      <c r="N101" s="66"/>
    </row>
    <row r="102" spans="3:15">
      <c r="C102" s="78" t="str">
        <f t="shared" si="29"/>
        <v>S10</v>
      </c>
      <c r="D102" s="78" t="str">
        <f t="shared" si="29"/>
        <v>Гласова поща (Voice mail)</v>
      </c>
      <c r="E102" s="34" t="str">
        <f t="shared" si="29"/>
        <v>минути (Minutes)</v>
      </c>
      <c r="F102" s="304">
        <f t="shared" si="29"/>
        <v>50</v>
      </c>
      <c r="G102" s="304">
        <f t="shared" si="29"/>
        <v>51</v>
      </c>
      <c r="H102" s="304">
        <f t="shared" si="29"/>
        <v>52.02</v>
      </c>
      <c r="I102" s="304">
        <f t="shared" si="29"/>
        <v>53.060400000000001</v>
      </c>
      <c r="J102" s="304">
        <f t="shared" si="29"/>
        <v>54.121608000000002</v>
      </c>
      <c r="K102" s="304">
        <f t="shared" si="29"/>
        <v>55.204040160000005</v>
      </c>
      <c r="L102" s="304">
        <f t="shared" si="28"/>
        <v>56.308120963200004</v>
      </c>
      <c r="N102" s="66"/>
    </row>
    <row r="103" spans="3:15">
      <c r="C103" s="78" t="str">
        <f t="shared" si="29"/>
        <v>S11</v>
      </c>
      <c r="D103" s="78" t="str">
        <f t="shared" si="29"/>
        <v>Повиквания към центъра за обслужване на клиенти (Help desk call)</v>
      </c>
      <c r="E103" s="34" t="str">
        <f t="shared" si="29"/>
        <v>минути (Minutes)</v>
      </c>
      <c r="F103" s="304">
        <f t="shared" si="29"/>
        <v>50</v>
      </c>
      <c r="G103" s="304">
        <f t="shared" si="29"/>
        <v>51</v>
      </c>
      <c r="H103" s="304">
        <f t="shared" si="29"/>
        <v>52.02</v>
      </c>
      <c r="I103" s="304">
        <f t="shared" si="29"/>
        <v>53.060400000000001</v>
      </c>
      <c r="J103" s="304">
        <f t="shared" si="29"/>
        <v>54.121608000000002</v>
      </c>
      <c r="K103" s="304">
        <f t="shared" si="29"/>
        <v>55.204040160000005</v>
      </c>
      <c r="L103" s="304">
        <f t="shared" si="28"/>
        <v>56.308120963200004</v>
      </c>
      <c r="N103" s="66"/>
    </row>
    <row r="104" spans="3:15">
      <c r="C104" s="78" t="str">
        <f t="shared" si="29"/>
        <v>S12</v>
      </c>
      <c r="D104" s="78" t="str">
        <f t="shared" si="29"/>
        <v>Видеоразговори (Video call)</v>
      </c>
      <c r="E104" s="34" t="str">
        <f t="shared" si="29"/>
        <v>минути (Minutes)</v>
      </c>
      <c r="F104" s="304">
        <f t="shared" si="29"/>
        <v>50</v>
      </c>
      <c r="G104" s="304">
        <f t="shared" si="29"/>
        <v>51</v>
      </c>
      <c r="H104" s="304">
        <f t="shared" si="29"/>
        <v>52.02</v>
      </c>
      <c r="I104" s="304">
        <f t="shared" si="29"/>
        <v>53.060400000000001</v>
      </c>
      <c r="J104" s="304">
        <f t="shared" si="29"/>
        <v>54.121608000000002</v>
      </c>
      <c r="K104" s="304">
        <f t="shared" si="29"/>
        <v>55.204040160000005</v>
      </c>
      <c r="L104" s="304">
        <f t="shared" si="28"/>
        <v>56.308120963200004</v>
      </c>
      <c r="N104" s="66"/>
    </row>
    <row r="105" spans="3:15">
      <c r="C105" s="78" t="str">
        <f t="shared" si="29"/>
        <v>S13</v>
      </c>
      <c r="D105" s="78" t="str">
        <f t="shared" si="29"/>
        <v>MMS в мрежата (MMS on net)</v>
      </c>
      <c r="E105" s="34" t="str">
        <f t="shared" si="29"/>
        <v>брой съобщения (Number of messages)</v>
      </c>
      <c r="F105" s="304">
        <f t="shared" si="29"/>
        <v>10</v>
      </c>
      <c r="G105" s="304">
        <f t="shared" si="29"/>
        <v>10.199999999999999</v>
      </c>
      <c r="H105" s="304">
        <f t="shared" si="29"/>
        <v>10.404</v>
      </c>
      <c r="I105" s="304">
        <f t="shared" si="29"/>
        <v>10.612080000000001</v>
      </c>
      <c r="J105" s="304">
        <f t="shared" si="29"/>
        <v>10.824321600000001</v>
      </c>
      <c r="K105" s="304">
        <f t="shared" si="29"/>
        <v>11.040808032000001</v>
      </c>
      <c r="L105" s="304">
        <f t="shared" si="28"/>
        <v>11.261624192640001</v>
      </c>
      <c r="N105" s="66"/>
    </row>
    <row r="106" spans="3:15">
      <c r="C106" s="78" t="str">
        <f t="shared" si="29"/>
        <v>S14</v>
      </c>
      <c r="D106" s="78" t="str">
        <f t="shared" si="29"/>
        <v>Изходящи MMS към други мрежи (MMS outgoing to other network)</v>
      </c>
      <c r="E106" s="34" t="str">
        <f t="shared" si="29"/>
        <v>брой съобщения (Number of messages)</v>
      </c>
      <c r="F106" s="304">
        <f t="shared" si="29"/>
        <v>10</v>
      </c>
      <c r="G106" s="304">
        <f t="shared" si="29"/>
        <v>10.199999999999999</v>
      </c>
      <c r="H106" s="304">
        <f t="shared" si="29"/>
        <v>10.404</v>
      </c>
      <c r="I106" s="304">
        <f t="shared" si="29"/>
        <v>10.612080000000001</v>
      </c>
      <c r="J106" s="304">
        <f t="shared" si="29"/>
        <v>10.824321600000001</v>
      </c>
      <c r="K106" s="304">
        <f t="shared" si="29"/>
        <v>11.040808032000001</v>
      </c>
      <c r="L106" s="304">
        <f t="shared" si="28"/>
        <v>11.261624192640001</v>
      </c>
      <c r="N106" s="66"/>
    </row>
    <row r="107" spans="3:15">
      <c r="C107" s="78" t="str">
        <f t="shared" si="29"/>
        <v>S15</v>
      </c>
      <c r="D107" s="78" t="str">
        <f t="shared" si="29"/>
        <v>Входящи MMS от други мрежи (MMS incoming from other network)</v>
      </c>
      <c r="E107" s="34" t="str">
        <f t="shared" si="29"/>
        <v>брой съобщения (Number of messages)</v>
      </c>
      <c r="F107" s="304">
        <f t="shared" si="29"/>
        <v>10</v>
      </c>
      <c r="G107" s="304">
        <f t="shared" si="29"/>
        <v>10.199999999999999</v>
      </c>
      <c r="H107" s="304">
        <f t="shared" si="29"/>
        <v>10.404</v>
      </c>
      <c r="I107" s="304">
        <f t="shared" si="29"/>
        <v>10.612080000000001</v>
      </c>
      <c r="J107" s="304">
        <f t="shared" si="29"/>
        <v>10.824321600000001</v>
      </c>
      <c r="K107" s="304">
        <f t="shared" si="29"/>
        <v>11.040808032000001</v>
      </c>
      <c r="L107" s="304">
        <f t="shared" si="28"/>
        <v>11.261624192640001</v>
      </c>
      <c r="N107" s="66"/>
    </row>
    <row r="108" spans="3:15">
      <c r="C108" s="78" t="str">
        <f t="shared" si="29"/>
        <v>S16</v>
      </c>
      <c r="D108" s="78" t="str">
        <f t="shared" si="29"/>
        <v>SMS в мрежата (SMS on net)</v>
      </c>
      <c r="E108" s="34" t="str">
        <f t="shared" si="29"/>
        <v>брой съобщения (Number of messages)</v>
      </c>
      <c r="F108" s="304">
        <f t="shared" si="29"/>
        <v>300</v>
      </c>
      <c r="G108" s="304">
        <f t="shared" si="29"/>
        <v>306</v>
      </c>
      <c r="H108" s="304">
        <f t="shared" si="29"/>
        <v>312.12</v>
      </c>
      <c r="I108" s="304">
        <f t="shared" si="29"/>
        <v>318.36240000000004</v>
      </c>
      <c r="J108" s="304">
        <f t="shared" si="29"/>
        <v>324.72964800000005</v>
      </c>
      <c r="K108" s="304">
        <f t="shared" si="29"/>
        <v>331.22424096000009</v>
      </c>
      <c r="L108" s="304">
        <f t="shared" si="28"/>
        <v>337.84872577920009</v>
      </c>
      <c r="N108" s="66"/>
    </row>
    <row r="109" spans="3:15">
      <c r="C109" s="78" t="str">
        <f t="shared" si="29"/>
        <v>S17</v>
      </c>
      <c r="D109" s="78" t="str">
        <f t="shared" si="29"/>
        <v>Изходящи SMS към други мрежи (SMS outgoing to other network)</v>
      </c>
      <c r="E109" s="34" t="str">
        <f t="shared" si="29"/>
        <v>брой съобщения (Number of messages)</v>
      </c>
      <c r="F109" s="304">
        <f t="shared" si="29"/>
        <v>100</v>
      </c>
      <c r="G109" s="304">
        <f t="shared" si="29"/>
        <v>102</v>
      </c>
      <c r="H109" s="304">
        <f t="shared" si="29"/>
        <v>104.04</v>
      </c>
      <c r="I109" s="304">
        <f t="shared" si="29"/>
        <v>106.1208</v>
      </c>
      <c r="J109" s="304">
        <f t="shared" si="29"/>
        <v>108.243216</v>
      </c>
      <c r="K109" s="304">
        <f t="shared" si="29"/>
        <v>110.40808032000001</v>
      </c>
      <c r="L109" s="304">
        <f t="shared" si="28"/>
        <v>112.61624192640001</v>
      </c>
      <c r="N109" s="66"/>
    </row>
    <row r="110" spans="3:15">
      <c r="C110" s="78" t="str">
        <f t="shared" si="29"/>
        <v>S18</v>
      </c>
      <c r="D110" s="78" t="str">
        <f t="shared" si="29"/>
        <v>Входящи SMS от други мрежи (SMS incoming from other network)</v>
      </c>
      <c r="E110" s="34" t="str">
        <f t="shared" si="29"/>
        <v>брой съобщения (Number of messages)</v>
      </c>
      <c r="F110" s="304">
        <f t="shared" si="29"/>
        <v>50</v>
      </c>
      <c r="G110" s="304">
        <f t="shared" si="29"/>
        <v>51</v>
      </c>
      <c r="H110" s="304">
        <f t="shared" si="29"/>
        <v>52.02</v>
      </c>
      <c r="I110" s="304">
        <f t="shared" si="29"/>
        <v>53.060400000000001</v>
      </c>
      <c r="J110" s="304">
        <f t="shared" si="29"/>
        <v>54.121608000000002</v>
      </c>
      <c r="K110" s="304">
        <f t="shared" si="29"/>
        <v>55.204040160000005</v>
      </c>
      <c r="L110" s="304">
        <f t="shared" si="28"/>
        <v>56.308120963200004</v>
      </c>
      <c r="N110" s="66"/>
    </row>
    <row r="111" spans="3:15">
      <c r="C111" s="78" t="str">
        <f t="shared" si="29"/>
        <v>S19</v>
      </c>
      <c r="D111" s="78" t="str">
        <f t="shared" si="29"/>
        <v>Пренос на данни (Data services)</v>
      </c>
      <c r="E111" s="34" t="str">
        <f t="shared" si="29"/>
        <v>MB (MB)</v>
      </c>
      <c r="F111" s="304">
        <f t="shared" si="29"/>
        <v>5000</v>
      </c>
      <c r="G111" s="304">
        <f t="shared" si="29"/>
        <v>5100</v>
      </c>
      <c r="H111" s="304">
        <f t="shared" si="29"/>
        <v>5202</v>
      </c>
      <c r="I111" s="304">
        <f t="shared" si="29"/>
        <v>5306.04</v>
      </c>
      <c r="J111" s="304">
        <f t="shared" si="29"/>
        <v>5412.1607999999997</v>
      </c>
      <c r="K111" s="304">
        <f t="shared" si="29"/>
        <v>5520.4040159999995</v>
      </c>
      <c r="L111" s="304">
        <f t="shared" si="28"/>
        <v>5630.8120963199999</v>
      </c>
      <c r="N111" s="232"/>
      <c r="O111" s="232"/>
    </row>
    <row r="112" spans="3:15">
      <c r="C112" s="78" t="str">
        <f t="shared" si="29"/>
        <v>S20</v>
      </c>
      <c r="D112" s="78" t="str">
        <f t="shared" si="29"/>
        <v>Subscribers</v>
      </c>
      <c r="E112" s="34" t="str">
        <f t="shared" si="29"/>
        <v>Subscriber</v>
      </c>
      <c r="F112" s="93"/>
      <c r="G112" s="518"/>
      <c r="H112" s="94"/>
      <c r="I112" s="94"/>
      <c r="J112" s="94"/>
      <c r="K112" s="94"/>
      <c r="L112" s="94"/>
      <c r="N112" s="232"/>
      <c r="O112" s="232"/>
    </row>
    <row r="113" spans="3:14">
      <c r="C113" s="78" t="str">
        <f t="shared" si="29"/>
        <v>S21</v>
      </c>
      <c r="D113" s="78" t="str">
        <f t="shared" si="29"/>
        <v>OTHER: complete as required</v>
      </c>
      <c r="E113" s="34" t="str">
        <f t="shared" si="29"/>
        <v>OTHER: complete as required</v>
      </c>
      <c r="F113" s="93"/>
      <c r="G113" s="518"/>
      <c r="H113" s="94"/>
      <c r="I113" s="94"/>
      <c r="J113" s="94"/>
      <c r="K113" s="94"/>
      <c r="L113" s="94"/>
      <c r="N113" s="66"/>
    </row>
    <row r="114" spans="3:14">
      <c r="C114" s="78" t="str">
        <f t="shared" si="29"/>
        <v>S22</v>
      </c>
      <c r="D114" s="78" t="str">
        <f t="shared" si="29"/>
        <v>OTHER: complete as required</v>
      </c>
      <c r="E114" s="34" t="str">
        <f t="shared" si="29"/>
        <v>OTHER: complete as required</v>
      </c>
      <c r="F114" s="93"/>
      <c r="G114" s="518"/>
      <c r="H114" s="94"/>
      <c r="I114" s="94"/>
      <c r="J114" s="94"/>
      <c r="K114" s="94"/>
      <c r="L114" s="94"/>
      <c r="N114" s="66"/>
    </row>
    <row r="115" spans="3:14">
      <c r="C115" s="78" t="str">
        <f t="shared" si="29"/>
        <v>S23</v>
      </c>
      <c r="D115" s="78" t="str">
        <f t="shared" si="29"/>
        <v>OTHER: complete as required</v>
      </c>
      <c r="E115" s="34" t="str">
        <f t="shared" si="29"/>
        <v>OTHER: complete as required</v>
      </c>
      <c r="F115" s="93"/>
      <c r="G115" s="518"/>
      <c r="H115" s="94"/>
      <c r="I115" s="94"/>
      <c r="J115" s="94"/>
      <c r="K115" s="94"/>
      <c r="L115" s="94"/>
      <c r="N115" s="66"/>
    </row>
    <row r="116" spans="3:14">
      <c r="C116" s="78" t="str">
        <f t="shared" si="29"/>
        <v>S24</v>
      </c>
      <c r="D116" s="78" t="str">
        <f t="shared" si="29"/>
        <v>OTHER: complete as required</v>
      </c>
      <c r="E116" s="34" t="str">
        <f t="shared" si="29"/>
        <v>OTHER: complete as required</v>
      </c>
      <c r="F116" s="93"/>
      <c r="G116" s="518"/>
      <c r="H116" s="94"/>
      <c r="I116" s="94"/>
      <c r="J116" s="94"/>
      <c r="K116" s="94"/>
      <c r="L116" s="94"/>
      <c r="N116" s="66"/>
    </row>
    <row r="117" spans="3:14">
      <c r="C117" s="78" t="str">
        <f t="shared" si="29"/>
        <v>S25</v>
      </c>
      <c r="D117" s="78" t="str">
        <f t="shared" si="29"/>
        <v>OTHER: complete as required</v>
      </c>
      <c r="E117" s="34" t="str">
        <f t="shared" si="29"/>
        <v>OTHER: complete as required</v>
      </c>
      <c r="F117" s="93"/>
      <c r="G117" s="518"/>
      <c r="H117" s="94"/>
      <c r="I117" s="94"/>
      <c r="J117" s="94"/>
      <c r="K117" s="94"/>
      <c r="L117" s="94"/>
      <c r="N117" s="66"/>
    </row>
    <row r="118" spans="3:14">
      <c r="C118" s="78" t="str">
        <f t="shared" si="29"/>
        <v>S26</v>
      </c>
      <c r="D118" s="78" t="str">
        <f t="shared" si="29"/>
        <v>OTHER: complete as required</v>
      </c>
      <c r="E118" s="34" t="str">
        <f t="shared" si="29"/>
        <v>OTHER: complete as required</v>
      </c>
      <c r="F118" s="93"/>
      <c r="G118" s="518"/>
      <c r="H118" s="94"/>
      <c r="I118" s="94"/>
      <c r="J118" s="94"/>
      <c r="K118" s="94"/>
      <c r="L118" s="94"/>
      <c r="N118" s="66"/>
    </row>
    <row r="119" spans="3:14">
      <c r="C119" s="78" t="str">
        <f t="shared" si="29"/>
        <v>S27</v>
      </c>
      <c r="D119" s="78" t="str">
        <f t="shared" si="29"/>
        <v>OTHER: complete as required</v>
      </c>
      <c r="E119" s="34" t="str">
        <f t="shared" si="29"/>
        <v>OTHER: complete as required</v>
      </c>
      <c r="F119" s="93"/>
      <c r="G119" s="518"/>
      <c r="H119" s="94"/>
      <c r="I119" s="94"/>
      <c r="J119" s="94"/>
      <c r="K119" s="94"/>
      <c r="L119" s="94"/>
      <c r="N119" s="66"/>
    </row>
    <row r="120" spans="3:14">
      <c r="C120" s="78" t="str">
        <f t="shared" si="29"/>
        <v>S28</v>
      </c>
      <c r="D120" s="78" t="str">
        <f t="shared" si="29"/>
        <v>OTHER: complete as required</v>
      </c>
      <c r="E120" s="34" t="str">
        <f t="shared" si="29"/>
        <v>OTHER: complete as required</v>
      </c>
      <c r="F120" s="93"/>
      <c r="G120" s="518"/>
      <c r="H120" s="94"/>
      <c r="I120" s="94"/>
      <c r="J120" s="94"/>
      <c r="K120" s="94"/>
      <c r="L120" s="94"/>
      <c r="N120" s="66"/>
    </row>
    <row r="121" spans="3:14">
      <c r="C121" s="78" t="str">
        <f t="shared" si="29"/>
        <v>S29</v>
      </c>
      <c r="D121" s="78" t="str">
        <f t="shared" si="29"/>
        <v>OTHER: complete as required</v>
      </c>
      <c r="E121" s="34" t="str">
        <f t="shared" si="29"/>
        <v>OTHER: complete as required</v>
      </c>
      <c r="F121" s="93"/>
      <c r="G121" s="518"/>
      <c r="H121" s="94"/>
      <c r="I121" s="94"/>
      <c r="J121" s="94"/>
      <c r="K121" s="94"/>
      <c r="L121" s="94"/>
      <c r="N121" s="66"/>
    </row>
    <row r="122" spans="3:14">
      <c r="C122" s="78" t="str">
        <f t="shared" si="29"/>
        <v>S30</v>
      </c>
      <c r="D122" s="78" t="str">
        <f t="shared" si="29"/>
        <v>OTHER: complete as required</v>
      </c>
      <c r="E122" s="34" t="str">
        <f t="shared" si="29"/>
        <v>OTHER: complete as required</v>
      </c>
      <c r="F122" s="93"/>
      <c r="G122" s="518"/>
      <c r="H122" s="94"/>
      <c r="I122" s="94"/>
      <c r="J122" s="94"/>
      <c r="K122" s="94"/>
      <c r="L122" s="94"/>
      <c r="N122" s="66"/>
    </row>
    <row r="123" spans="3:14">
      <c r="C123" s="34" t="s">
        <v>281</v>
      </c>
      <c r="D123" s="79" t="s">
        <v>280</v>
      </c>
      <c r="E123" s="34" t="s">
        <v>281</v>
      </c>
      <c r="F123" s="172"/>
      <c r="G123" s="172"/>
      <c r="H123" s="173"/>
      <c r="I123" s="160"/>
      <c r="J123" s="160"/>
      <c r="K123" s="160"/>
      <c r="L123" s="160"/>
      <c r="N123" s="66"/>
    </row>
    <row r="124" spans="3:14">
      <c r="C124" s="1"/>
      <c r="D124" s="1"/>
      <c r="E124" s="54"/>
      <c r="F124" s="85"/>
      <c r="G124" s="86"/>
      <c r="H124" s="86"/>
      <c r="I124" s="86"/>
      <c r="J124" s="86"/>
      <c r="K124" s="86"/>
      <c r="L124" s="66"/>
      <c r="N124" s="66"/>
    </row>
    <row r="125" spans="3:14">
      <c r="C125" s="224"/>
      <c r="D125" s="224"/>
      <c r="E125" s="54"/>
      <c r="F125" s="85"/>
      <c r="G125" s="86"/>
      <c r="H125" s="86"/>
      <c r="I125" s="86"/>
      <c r="J125" s="86"/>
      <c r="K125" s="86"/>
      <c r="L125" s="66"/>
      <c r="N125" s="66"/>
    </row>
    <row r="126" spans="3:14">
      <c r="C126" s="234" t="str">
        <f>'1. Coverage&amp;Subs'!D222</f>
        <v>Max Telecom</v>
      </c>
      <c r="D126" s="32"/>
      <c r="F126" s="67"/>
      <c r="G126" s="67"/>
      <c r="H126" s="67"/>
      <c r="I126" s="68"/>
      <c r="J126" s="68"/>
      <c r="L126" s="66"/>
      <c r="N126" s="66"/>
    </row>
    <row r="127" spans="3:14">
      <c r="C127" s="234"/>
      <c r="D127" s="32"/>
      <c r="F127" s="67"/>
      <c r="G127" s="67"/>
      <c r="H127" s="67"/>
      <c r="I127" s="68"/>
      <c r="J127" s="68"/>
      <c r="L127" s="66"/>
      <c r="N127" s="66"/>
    </row>
    <row r="128" spans="3:14">
      <c r="C128" s="234" t="s">
        <v>217</v>
      </c>
      <c r="D128" s="32"/>
      <c r="E128" s="11"/>
      <c r="F128" s="67"/>
      <c r="G128" s="67"/>
      <c r="H128" s="67"/>
      <c r="I128" s="68"/>
      <c r="J128" s="68"/>
      <c r="L128" s="66"/>
      <c r="N128" s="66"/>
    </row>
    <row r="129" spans="3:14">
      <c r="C129" s="238" t="str">
        <f>C91</f>
        <v>Код (Code)</v>
      </c>
      <c r="D129" s="238" t="str">
        <f>D91</f>
        <v>Видове услуги (Call Services)</v>
      </c>
      <c r="E129" s="37" t="str">
        <f>E91</f>
        <v>Ед.мярка (Unit)</v>
      </c>
      <c r="F129" s="42">
        <f t="shared" ref="F129:L129" si="31">F53</f>
        <v>2014</v>
      </c>
      <c r="G129" s="42">
        <f t="shared" si="31"/>
        <v>2015</v>
      </c>
      <c r="H129" s="42">
        <f t="shared" si="31"/>
        <v>2016</v>
      </c>
      <c r="I129" s="42">
        <f t="shared" si="31"/>
        <v>2017</v>
      </c>
      <c r="J129" s="42">
        <f t="shared" si="31"/>
        <v>2018</v>
      </c>
      <c r="K129" s="42">
        <f t="shared" si="31"/>
        <v>2019</v>
      </c>
      <c r="L129" s="42">
        <f t="shared" si="31"/>
        <v>2020</v>
      </c>
      <c r="N129" s="66"/>
    </row>
    <row r="130" spans="3:14" ht="25.5">
      <c r="C130" s="241"/>
      <c r="D130" s="241"/>
      <c r="E130" s="241" t="str">
        <f>E92</f>
        <v>Millions</v>
      </c>
      <c r="F130" s="43" t="str">
        <f>F92</f>
        <v>Реална (Actual)</v>
      </c>
      <c r="G130" s="43" t="str">
        <f>H92</f>
        <v>Прогноза (Forecast</v>
      </c>
      <c r="H130" s="43" t="str">
        <f>H92</f>
        <v>Прогноза (Forecast</v>
      </c>
      <c r="I130" s="43" t="str">
        <f>I92</f>
        <v>Прогноза (Forecast</v>
      </c>
      <c r="J130" s="43" t="str">
        <f>J92</f>
        <v>Прогноза (Forecast</v>
      </c>
      <c r="K130" s="43" t="str">
        <f>K92</f>
        <v>Прогноза (Forecast</v>
      </c>
      <c r="L130" s="43" t="str">
        <f t="shared" ref="L130:L149" si="32">L92</f>
        <v>Прогноза (Forecast</v>
      </c>
      <c r="N130" s="66"/>
    </row>
    <row r="131" spans="3:14">
      <c r="C131" s="253" t="str">
        <f t="shared" ref="C131:E131" si="33">C93</f>
        <v>S01</v>
      </c>
      <c r="D131" s="253" t="str">
        <f t="shared" si="33"/>
        <v>Повиквания в мрежата (On Net calls)</v>
      </c>
      <c r="E131" s="34" t="str">
        <f t="shared" si="33"/>
        <v>минути (Minutes)</v>
      </c>
      <c r="F131" s="304">
        <f>F93</f>
        <v>5000</v>
      </c>
      <c r="G131" s="304">
        <f t="shared" ref="G131:K131" si="34">G93</f>
        <v>5100</v>
      </c>
      <c r="H131" s="304">
        <f t="shared" si="34"/>
        <v>5202</v>
      </c>
      <c r="I131" s="304">
        <f t="shared" si="34"/>
        <v>5306.04</v>
      </c>
      <c r="J131" s="304">
        <f t="shared" si="34"/>
        <v>5412.1607999999997</v>
      </c>
      <c r="K131" s="304">
        <f t="shared" si="34"/>
        <v>5520.4040159999995</v>
      </c>
      <c r="L131" s="304">
        <f t="shared" si="32"/>
        <v>5630.8120963199999</v>
      </c>
      <c r="N131" s="66"/>
    </row>
    <row r="132" spans="3:14">
      <c r="C132" s="253" t="str">
        <f t="shared" ref="C132:K132" si="35">C94</f>
        <v>S02</v>
      </c>
      <c r="D132" s="253" t="str">
        <f t="shared" si="35"/>
        <v>Изходящи повиквания към фиксирана линия (Outgoing Calls to Fixed Line)</v>
      </c>
      <c r="E132" s="34" t="str">
        <f t="shared" si="35"/>
        <v>минути (Minutes)</v>
      </c>
      <c r="F132" s="304">
        <f t="shared" si="35"/>
        <v>100</v>
      </c>
      <c r="G132" s="304">
        <f t="shared" si="35"/>
        <v>102</v>
      </c>
      <c r="H132" s="304">
        <f t="shared" si="35"/>
        <v>104.04</v>
      </c>
      <c r="I132" s="304">
        <f t="shared" si="35"/>
        <v>106.1208</v>
      </c>
      <c r="J132" s="304">
        <f t="shared" si="35"/>
        <v>108.243216</v>
      </c>
      <c r="K132" s="304">
        <f t="shared" si="35"/>
        <v>110.40808032000001</v>
      </c>
      <c r="L132" s="304">
        <f t="shared" si="32"/>
        <v>112.61624192640001</v>
      </c>
      <c r="N132" s="66"/>
    </row>
    <row r="133" spans="3:14">
      <c r="C133" s="253" t="str">
        <f t="shared" ref="C133:K133" si="36">C95</f>
        <v>S03</v>
      </c>
      <c r="D133" s="253" t="str">
        <f t="shared" si="36"/>
        <v>Изходящи повиквания към други мобилни мрежи (Outgoing Calls to Other Mobile)</v>
      </c>
      <c r="E133" s="34" t="str">
        <f t="shared" si="36"/>
        <v>минути (Minutes)</v>
      </c>
      <c r="F133" s="304">
        <f t="shared" si="36"/>
        <v>1000</v>
      </c>
      <c r="G133" s="304">
        <f t="shared" si="36"/>
        <v>1020</v>
      </c>
      <c r="H133" s="304">
        <f t="shared" si="36"/>
        <v>1040.4000000000001</v>
      </c>
      <c r="I133" s="304">
        <f t="shared" si="36"/>
        <v>1061.2080000000001</v>
      </c>
      <c r="J133" s="304">
        <f t="shared" si="36"/>
        <v>1082.4321600000001</v>
      </c>
      <c r="K133" s="304">
        <f t="shared" si="36"/>
        <v>1104.0808032</v>
      </c>
      <c r="L133" s="304">
        <f t="shared" si="32"/>
        <v>1126.1624192639999</v>
      </c>
      <c r="N133" s="66"/>
    </row>
    <row r="134" spans="3:14">
      <c r="C134" s="253" t="str">
        <f t="shared" ref="C134:K134" si="37">C96</f>
        <v>S04</v>
      </c>
      <c r="D134" s="253" t="str">
        <f t="shared" si="37"/>
        <v>Изходящи международни повиквания (Outgoing Calls to International)</v>
      </c>
      <c r="E134" s="34" t="str">
        <f t="shared" si="37"/>
        <v>минути (Minutes)</v>
      </c>
      <c r="F134" s="304">
        <f t="shared" si="37"/>
        <v>50</v>
      </c>
      <c r="G134" s="304">
        <f t="shared" si="37"/>
        <v>51</v>
      </c>
      <c r="H134" s="304">
        <f t="shared" si="37"/>
        <v>52.02</v>
      </c>
      <c r="I134" s="304">
        <f t="shared" si="37"/>
        <v>53.060400000000001</v>
      </c>
      <c r="J134" s="304">
        <f t="shared" si="37"/>
        <v>54.121608000000002</v>
      </c>
      <c r="K134" s="304">
        <f t="shared" si="37"/>
        <v>55.204040160000005</v>
      </c>
      <c r="L134" s="304">
        <f t="shared" si="32"/>
        <v>56.308120963200004</v>
      </c>
      <c r="N134" s="66"/>
    </row>
    <row r="135" spans="3:14">
      <c r="C135" s="253" t="str">
        <f t="shared" ref="C135:K135" si="38">C97</f>
        <v>S05</v>
      </c>
      <c r="D135" s="253" t="str">
        <f t="shared" si="38"/>
        <v>Входящи повиквания от фиксирана линия (Incoming calls from fixed)</v>
      </c>
      <c r="E135" s="34" t="str">
        <f t="shared" si="38"/>
        <v>минути (Minutes)</v>
      </c>
      <c r="F135" s="304">
        <f t="shared" si="38"/>
        <v>50</v>
      </c>
      <c r="G135" s="304">
        <f t="shared" si="38"/>
        <v>51</v>
      </c>
      <c r="H135" s="304">
        <f t="shared" si="38"/>
        <v>52.02</v>
      </c>
      <c r="I135" s="304">
        <f t="shared" si="38"/>
        <v>53.060400000000001</v>
      </c>
      <c r="J135" s="304">
        <f t="shared" si="38"/>
        <v>54.121608000000002</v>
      </c>
      <c r="K135" s="304">
        <f t="shared" si="38"/>
        <v>55.204040160000005</v>
      </c>
      <c r="L135" s="304">
        <f t="shared" si="32"/>
        <v>56.308120963200004</v>
      </c>
      <c r="N135" s="66"/>
    </row>
    <row r="136" spans="3:14">
      <c r="C136" s="253" t="str">
        <f t="shared" ref="C136:K136" si="39">C98</f>
        <v>S06</v>
      </c>
      <c r="D136" s="253" t="str">
        <f t="shared" si="39"/>
        <v>Входящи повиквания от други мобилни мрежи (Incoming calls from other mobile)</v>
      </c>
      <c r="E136" s="34" t="str">
        <f t="shared" si="39"/>
        <v>минути (Minutes)</v>
      </c>
      <c r="F136" s="304">
        <f t="shared" si="39"/>
        <v>1000</v>
      </c>
      <c r="G136" s="304">
        <f t="shared" si="39"/>
        <v>1020</v>
      </c>
      <c r="H136" s="304">
        <f t="shared" si="39"/>
        <v>1040.4000000000001</v>
      </c>
      <c r="I136" s="304">
        <f t="shared" si="39"/>
        <v>1061.2080000000001</v>
      </c>
      <c r="J136" s="304">
        <f t="shared" si="39"/>
        <v>1082.4321600000001</v>
      </c>
      <c r="K136" s="304">
        <f t="shared" si="39"/>
        <v>1104.0808032</v>
      </c>
      <c r="L136" s="304">
        <f t="shared" si="32"/>
        <v>1126.1624192639999</v>
      </c>
      <c r="N136" s="66"/>
    </row>
    <row r="137" spans="3:14">
      <c r="C137" s="253" t="str">
        <f t="shared" ref="C137:K137" si="40">C99</f>
        <v>S07</v>
      </c>
      <c r="D137" s="253" t="str">
        <f t="shared" si="40"/>
        <v>Входящи международни повиквания (Incoming calls from international)</v>
      </c>
      <c r="E137" s="34" t="str">
        <f t="shared" si="40"/>
        <v>минути (Minutes)</v>
      </c>
      <c r="F137" s="304">
        <f t="shared" si="40"/>
        <v>300</v>
      </c>
      <c r="G137" s="304">
        <f t="shared" si="40"/>
        <v>306</v>
      </c>
      <c r="H137" s="304">
        <f t="shared" si="40"/>
        <v>312.12</v>
      </c>
      <c r="I137" s="304">
        <f t="shared" si="40"/>
        <v>318.36240000000004</v>
      </c>
      <c r="J137" s="304">
        <f t="shared" si="40"/>
        <v>324.72964800000005</v>
      </c>
      <c r="K137" s="304">
        <f t="shared" si="40"/>
        <v>331.22424096000009</v>
      </c>
      <c r="L137" s="304">
        <f t="shared" si="32"/>
        <v>337.84872577920009</v>
      </c>
      <c r="N137" s="66"/>
    </row>
    <row r="138" spans="3:14">
      <c r="C138" s="253" t="str">
        <f t="shared" ref="C138:K138" si="41">C100</f>
        <v>S08</v>
      </c>
      <c r="D138" s="253" t="str">
        <f t="shared" si="41"/>
        <v>Изходящи повиквания от чужди абонати в роуминг в мрежата на предприятието (Roaming Calls Outbound)</v>
      </c>
      <c r="E138" s="34" t="str">
        <f t="shared" si="41"/>
        <v>минути (Minutes)</v>
      </c>
      <c r="F138" s="304">
        <f t="shared" si="41"/>
        <v>100</v>
      </c>
      <c r="G138" s="304">
        <f t="shared" si="41"/>
        <v>102</v>
      </c>
      <c r="H138" s="304">
        <f t="shared" si="41"/>
        <v>104.04</v>
      </c>
      <c r="I138" s="304">
        <f t="shared" si="41"/>
        <v>106.1208</v>
      </c>
      <c r="J138" s="304">
        <f t="shared" si="41"/>
        <v>108.243216</v>
      </c>
      <c r="K138" s="304">
        <f t="shared" si="41"/>
        <v>110.40808032000001</v>
      </c>
      <c r="L138" s="304">
        <f t="shared" si="32"/>
        <v>112.61624192640001</v>
      </c>
      <c r="N138" s="66"/>
    </row>
    <row r="139" spans="3:14">
      <c r="C139" s="253" t="str">
        <f t="shared" ref="C139:K139" si="42">C101</f>
        <v>S09</v>
      </c>
      <c r="D139" s="253" t="str">
        <f t="shared" si="42"/>
        <v>Входящи повиквания от чужди абонати в роуминг в мрежата на предприятието (Roaming Calls Inbound)</v>
      </c>
      <c r="E139" s="34" t="str">
        <f t="shared" si="42"/>
        <v>минути (Minutes)</v>
      </c>
      <c r="F139" s="304">
        <f t="shared" si="42"/>
        <v>100</v>
      </c>
      <c r="G139" s="304">
        <f t="shared" si="42"/>
        <v>102</v>
      </c>
      <c r="H139" s="304">
        <f t="shared" si="42"/>
        <v>104.04</v>
      </c>
      <c r="I139" s="304">
        <f t="shared" si="42"/>
        <v>106.1208</v>
      </c>
      <c r="J139" s="304">
        <f t="shared" si="42"/>
        <v>108.243216</v>
      </c>
      <c r="K139" s="304">
        <f t="shared" si="42"/>
        <v>110.40808032000001</v>
      </c>
      <c r="L139" s="304">
        <f t="shared" si="32"/>
        <v>112.61624192640001</v>
      </c>
      <c r="N139" s="66"/>
    </row>
    <row r="140" spans="3:14">
      <c r="C140" s="253" t="str">
        <f t="shared" ref="C140:K140" si="43">C102</f>
        <v>S10</v>
      </c>
      <c r="D140" s="253" t="str">
        <f t="shared" si="43"/>
        <v>Гласова поща (Voice mail)</v>
      </c>
      <c r="E140" s="34" t="str">
        <f t="shared" si="43"/>
        <v>минути (Minutes)</v>
      </c>
      <c r="F140" s="304">
        <f t="shared" si="43"/>
        <v>50</v>
      </c>
      <c r="G140" s="304">
        <f t="shared" si="43"/>
        <v>51</v>
      </c>
      <c r="H140" s="304">
        <f t="shared" si="43"/>
        <v>52.02</v>
      </c>
      <c r="I140" s="304">
        <f t="shared" si="43"/>
        <v>53.060400000000001</v>
      </c>
      <c r="J140" s="304">
        <f t="shared" si="43"/>
        <v>54.121608000000002</v>
      </c>
      <c r="K140" s="304">
        <f t="shared" si="43"/>
        <v>55.204040160000005</v>
      </c>
      <c r="L140" s="304">
        <f t="shared" si="32"/>
        <v>56.308120963200004</v>
      </c>
      <c r="N140" s="66"/>
    </row>
    <row r="141" spans="3:14">
      <c r="C141" s="253" t="str">
        <f t="shared" ref="C141:K141" si="44">C103</f>
        <v>S11</v>
      </c>
      <c r="D141" s="253" t="str">
        <f t="shared" si="44"/>
        <v>Повиквания към центъра за обслужване на клиенти (Help desk call)</v>
      </c>
      <c r="E141" s="34" t="str">
        <f t="shared" si="44"/>
        <v>минути (Minutes)</v>
      </c>
      <c r="F141" s="304">
        <f t="shared" si="44"/>
        <v>50</v>
      </c>
      <c r="G141" s="304">
        <f t="shared" si="44"/>
        <v>51</v>
      </c>
      <c r="H141" s="304">
        <f t="shared" si="44"/>
        <v>52.02</v>
      </c>
      <c r="I141" s="304">
        <f t="shared" si="44"/>
        <v>53.060400000000001</v>
      </c>
      <c r="J141" s="304">
        <f t="shared" si="44"/>
        <v>54.121608000000002</v>
      </c>
      <c r="K141" s="304">
        <f t="shared" si="44"/>
        <v>55.204040160000005</v>
      </c>
      <c r="L141" s="304">
        <f t="shared" si="32"/>
        <v>56.308120963200004</v>
      </c>
      <c r="N141" s="66"/>
    </row>
    <row r="142" spans="3:14">
      <c r="C142" s="253" t="str">
        <f t="shared" ref="C142:K142" si="45">C104</f>
        <v>S12</v>
      </c>
      <c r="D142" s="253" t="str">
        <f t="shared" si="45"/>
        <v>Видеоразговори (Video call)</v>
      </c>
      <c r="E142" s="34" t="str">
        <f t="shared" si="45"/>
        <v>минути (Minutes)</v>
      </c>
      <c r="F142" s="304">
        <f t="shared" si="45"/>
        <v>50</v>
      </c>
      <c r="G142" s="304">
        <f t="shared" si="45"/>
        <v>51</v>
      </c>
      <c r="H142" s="304">
        <f t="shared" si="45"/>
        <v>52.02</v>
      </c>
      <c r="I142" s="304">
        <f t="shared" si="45"/>
        <v>53.060400000000001</v>
      </c>
      <c r="J142" s="304">
        <f t="shared" si="45"/>
        <v>54.121608000000002</v>
      </c>
      <c r="K142" s="304">
        <f t="shared" si="45"/>
        <v>55.204040160000005</v>
      </c>
      <c r="L142" s="304">
        <f t="shared" si="32"/>
        <v>56.308120963200004</v>
      </c>
      <c r="N142" s="66"/>
    </row>
    <row r="143" spans="3:14">
      <c r="C143" s="253" t="str">
        <f t="shared" ref="C143:K143" si="46">C105</f>
        <v>S13</v>
      </c>
      <c r="D143" s="253" t="str">
        <f t="shared" si="46"/>
        <v>MMS в мрежата (MMS on net)</v>
      </c>
      <c r="E143" s="34" t="str">
        <f t="shared" si="46"/>
        <v>брой съобщения (Number of messages)</v>
      </c>
      <c r="F143" s="304">
        <f t="shared" si="46"/>
        <v>10</v>
      </c>
      <c r="G143" s="304">
        <f t="shared" si="46"/>
        <v>10.199999999999999</v>
      </c>
      <c r="H143" s="304">
        <f t="shared" si="46"/>
        <v>10.404</v>
      </c>
      <c r="I143" s="304">
        <f t="shared" si="46"/>
        <v>10.612080000000001</v>
      </c>
      <c r="J143" s="304">
        <f t="shared" si="46"/>
        <v>10.824321600000001</v>
      </c>
      <c r="K143" s="304">
        <f t="shared" si="46"/>
        <v>11.040808032000001</v>
      </c>
      <c r="L143" s="304">
        <f t="shared" si="32"/>
        <v>11.261624192640001</v>
      </c>
      <c r="N143" s="66"/>
    </row>
    <row r="144" spans="3:14">
      <c r="C144" s="253" t="str">
        <f t="shared" ref="C144:K144" si="47">C106</f>
        <v>S14</v>
      </c>
      <c r="D144" s="253" t="str">
        <f t="shared" si="47"/>
        <v>Изходящи MMS към други мрежи (MMS outgoing to other network)</v>
      </c>
      <c r="E144" s="34" t="str">
        <f t="shared" si="47"/>
        <v>брой съобщения (Number of messages)</v>
      </c>
      <c r="F144" s="304">
        <f t="shared" si="47"/>
        <v>10</v>
      </c>
      <c r="G144" s="304">
        <f t="shared" si="47"/>
        <v>10.199999999999999</v>
      </c>
      <c r="H144" s="304">
        <f t="shared" si="47"/>
        <v>10.404</v>
      </c>
      <c r="I144" s="304">
        <f t="shared" si="47"/>
        <v>10.612080000000001</v>
      </c>
      <c r="J144" s="304">
        <f t="shared" si="47"/>
        <v>10.824321600000001</v>
      </c>
      <c r="K144" s="304">
        <f t="shared" si="47"/>
        <v>11.040808032000001</v>
      </c>
      <c r="L144" s="304">
        <f t="shared" si="32"/>
        <v>11.261624192640001</v>
      </c>
      <c r="N144" s="66"/>
    </row>
    <row r="145" spans="3:14">
      <c r="C145" s="253" t="str">
        <f t="shared" ref="C145:K145" si="48">C107</f>
        <v>S15</v>
      </c>
      <c r="D145" s="253" t="str">
        <f t="shared" si="48"/>
        <v>Входящи MMS от други мрежи (MMS incoming from other network)</v>
      </c>
      <c r="E145" s="34" t="str">
        <f t="shared" si="48"/>
        <v>брой съобщения (Number of messages)</v>
      </c>
      <c r="F145" s="304">
        <f t="shared" si="48"/>
        <v>10</v>
      </c>
      <c r="G145" s="304">
        <f t="shared" si="48"/>
        <v>10.199999999999999</v>
      </c>
      <c r="H145" s="304">
        <f t="shared" si="48"/>
        <v>10.404</v>
      </c>
      <c r="I145" s="304">
        <f t="shared" si="48"/>
        <v>10.612080000000001</v>
      </c>
      <c r="J145" s="304">
        <f t="shared" si="48"/>
        <v>10.824321600000001</v>
      </c>
      <c r="K145" s="304">
        <f t="shared" si="48"/>
        <v>11.040808032000001</v>
      </c>
      <c r="L145" s="304">
        <f t="shared" si="32"/>
        <v>11.261624192640001</v>
      </c>
      <c r="N145" s="66"/>
    </row>
    <row r="146" spans="3:14">
      <c r="C146" s="253" t="str">
        <f t="shared" ref="C146:K146" si="49">C108</f>
        <v>S16</v>
      </c>
      <c r="D146" s="253" t="str">
        <f t="shared" si="49"/>
        <v>SMS в мрежата (SMS on net)</v>
      </c>
      <c r="E146" s="34" t="str">
        <f t="shared" si="49"/>
        <v>брой съобщения (Number of messages)</v>
      </c>
      <c r="F146" s="304">
        <f t="shared" si="49"/>
        <v>300</v>
      </c>
      <c r="G146" s="304">
        <f t="shared" si="49"/>
        <v>306</v>
      </c>
      <c r="H146" s="304">
        <f t="shared" si="49"/>
        <v>312.12</v>
      </c>
      <c r="I146" s="304">
        <f t="shared" si="49"/>
        <v>318.36240000000004</v>
      </c>
      <c r="J146" s="304">
        <f t="shared" si="49"/>
        <v>324.72964800000005</v>
      </c>
      <c r="K146" s="304">
        <f t="shared" si="49"/>
        <v>331.22424096000009</v>
      </c>
      <c r="L146" s="304">
        <f t="shared" si="32"/>
        <v>337.84872577920009</v>
      </c>
      <c r="N146" s="66"/>
    </row>
    <row r="147" spans="3:14">
      <c r="C147" s="253" t="str">
        <f t="shared" ref="C147:K147" si="50">C109</f>
        <v>S17</v>
      </c>
      <c r="D147" s="253" t="str">
        <f t="shared" si="50"/>
        <v>Изходящи SMS към други мрежи (SMS outgoing to other network)</v>
      </c>
      <c r="E147" s="34" t="str">
        <f t="shared" si="50"/>
        <v>брой съобщения (Number of messages)</v>
      </c>
      <c r="F147" s="304">
        <f t="shared" si="50"/>
        <v>100</v>
      </c>
      <c r="G147" s="304">
        <f t="shared" si="50"/>
        <v>102</v>
      </c>
      <c r="H147" s="304">
        <f t="shared" si="50"/>
        <v>104.04</v>
      </c>
      <c r="I147" s="304">
        <f t="shared" si="50"/>
        <v>106.1208</v>
      </c>
      <c r="J147" s="304">
        <f t="shared" si="50"/>
        <v>108.243216</v>
      </c>
      <c r="K147" s="304">
        <f t="shared" si="50"/>
        <v>110.40808032000001</v>
      </c>
      <c r="L147" s="304">
        <f t="shared" si="32"/>
        <v>112.61624192640001</v>
      </c>
      <c r="N147" s="66"/>
    </row>
    <row r="148" spans="3:14">
      <c r="C148" s="253" t="str">
        <f t="shared" ref="C148:K148" si="51">C110</f>
        <v>S18</v>
      </c>
      <c r="D148" s="253" t="str">
        <f t="shared" si="51"/>
        <v>Входящи SMS от други мрежи (SMS incoming from other network)</v>
      </c>
      <c r="E148" s="34" t="str">
        <f t="shared" si="51"/>
        <v>брой съобщения (Number of messages)</v>
      </c>
      <c r="F148" s="304">
        <f t="shared" si="51"/>
        <v>50</v>
      </c>
      <c r="G148" s="304">
        <f t="shared" si="51"/>
        <v>51</v>
      </c>
      <c r="H148" s="304">
        <f t="shared" si="51"/>
        <v>52.02</v>
      </c>
      <c r="I148" s="304">
        <f t="shared" si="51"/>
        <v>53.060400000000001</v>
      </c>
      <c r="J148" s="304">
        <f t="shared" si="51"/>
        <v>54.121608000000002</v>
      </c>
      <c r="K148" s="304">
        <f t="shared" si="51"/>
        <v>55.204040160000005</v>
      </c>
      <c r="L148" s="304">
        <f t="shared" si="32"/>
        <v>56.308120963200004</v>
      </c>
      <c r="N148" s="66"/>
    </row>
    <row r="149" spans="3:14">
      <c r="C149" s="253" t="str">
        <f t="shared" ref="C149:K149" si="52">C111</f>
        <v>S19</v>
      </c>
      <c r="D149" s="253" t="str">
        <f t="shared" si="52"/>
        <v>Пренос на данни (Data services)</v>
      </c>
      <c r="E149" s="34" t="str">
        <f t="shared" si="52"/>
        <v>MB (MB)</v>
      </c>
      <c r="F149" s="304">
        <f t="shared" si="52"/>
        <v>5000</v>
      </c>
      <c r="G149" s="304">
        <f t="shared" si="52"/>
        <v>5100</v>
      </c>
      <c r="H149" s="304">
        <f t="shared" si="52"/>
        <v>5202</v>
      </c>
      <c r="I149" s="304">
        <f t="shared" si="52"/>
        <v>5306.04</v>
      </c>
      <c r="J149" s="304">
        <f t="shared" si="52"/>
        <v>5412.1607999999997</v>
      </c>
      <c r="K149" s="304">
        <f t="shared" si="52"/>
        <v>5520.4040159999995</v>
      </c>
      <c r="L149" s="304">
        <f t="shared" si="32"/>
        <v>5630.8120963199999</v>
      </c>
      <c r="N149" s="66"/>
    </row>
    <row r="150" spans="3:14">
      <c r="C150" s="253" t="str">
        <f t="shared" ref="C150:E150" si="53">C112</f>
        <v>S20</v>
      </c>
      <c r="D150" s="253" t="str">
        <f t="shared" si="53"/>
        <v>Subscribers</v>
      </c>
      <c r="E150" s="34" t="str">
        <f t="shared" si="53"/>
        <v>Subscriber</v>
      </c>
      <c r="F150" s="260"/>
      <c r="G150" s="518"/>
      <c r="H150" s="304"/>
      <c r="I150" s="304"/>
      <c r="J150" s="304"/>
      <c r="K150" s="304"/>
      <c r="L150" s="304"/>
      <c r="N150" s="66"/>
    </row>
    <row r="151" spans="3:14">
      <c r="C151" s="253" t="str">
        <f t="shared" ref="C151:E151" si="54">C113</f>
        <v>S21</v>
      </c>
      <c r="D151" s="253" t="str">
        <f t="shared" si="54"/>
        <v>OTHER: complete as required</v>
      </c>
      <c r="E151" s="34" t="str">
        <f t="shared" si="54"/>
        <v>OTHER: complete as required</v>
      </c>
      <c r="F151" s="260"/>
      <c r="G151" s="518"/>
      <c r="H151" s="304"/>
      <c r="I151" s="304"/>
      <c r="J151" s="304"/>
      <c r="K151" s="304"/>
      <c r="L151" s="304"/>
      <c r="N151" s="66"/>
    </row>
    <row r="152" spans="3:14">
      <c r="C152" s="253" t="str">
        <f t="shared" ref="C152:E152" si="55">C114</f>
        <v>S22</v>
      </c>
      <c r="D152" s="253" t="str">
        <f t="shared" si="55"/>
        <v>OTHER: complete as required</v>
      </c>
      <c r="E152" s="34" t="str">
        <f t="shared" si="55"/>
        <v>OTHER: complete as required</v>
      </c>
      <c r="F152" s="260"/>
      <c r="G152" s="518"/>
      <c r="H152" s="304"/>
      <c r="I152" s="304"/>
      <c r="J152" s="304"/>
      <c r="K152" s="304"/>
      <c r="L152" s="304"/>
      <c r="N152" s="66"/>
    </row>
    <row r="153" spans="3:14">
      <c r="C153" s="253" t="str">
        <f t="shared" ref="C153:E153" si="56">C115</f>
        <v>S23</v>
      </c>
      <c r="D153" s="253" t="str">
        <f t="shared" si="56"/>
        <v>OTHER: complete as required</v>
      </c>
      <c r="E153" s="34" t="str">
        <f t="shared" si="56"/>
        <v>OTHER: complete as required</v>
      </c>
      <c r="F153" s="260"/>
      <c r="G153" s="518"/>
      <c r="H153" s="304"/>
      <c r="I153" s="304"/>
      <c r="J153" s="304"/>
      <c r="K153" s="304"/>
      <c r="L153" s="304"/>
      <c r="N153" s="66"/>
    </row>
    <row r="154" spans="3:14">
      <c r="C154" s="253" t="str">
        <f t="shared" ref="C154:E154" si="57">C116</f>
        <v>S24</v>
      </c>
      <c r="D154" s="253" t="str">
        <f t="shared" si="57"/>
        <v>OTHER: complete as required</v>
      </c>
      <c r="E154" s="34" t="str">
        <f t="shared" si="57"/>
        <v>OTHER: complete as required</v>
      </c>
      <c r="F154" s="260"/>
      <c r="G154" s="518"/>
      <c r="H154" s="94"/>
      <c r="I154" s="94"/>
      <c r="J154" s="94"/>
      <c r="K154" s="94"/>
      <c r="L154" s="94"/>
      <c r="N154" s="66"/>
    </row>
    <row r="155" spans="3:14">
      <c r="C155" s="253" t="str">
        <f t="shared" ref="C155:E155" si="58">C117</f>
        <v>S25</v>
      </c>
      <c r="D155" s="253" t="str">
        <f t="shared" si="58"/>
        <v>OTHER: complete as required</v>
      </c>
      <c r="E155" s="34" t="str">
        <f t="shared" si="58"/>
        <v>OTHER: complete as required</v>
      </c>
      <c r="F155" s="260"/>
      <c r="G155" s="518"/>
      <c r="H155" s="94"/>
      <c r="I155" s="94"/>
      <c r="J155" s="94"/>
      <c r="K155" s="94"/>
      <c r="L155" s="94"/>
      <c r="N155" s="66"/>
    </row>
    <row r="156" spans="3:14">
      <c r="C156" s="253" t="str">
        <f t="shared" ref="C156:E156" si="59">C118</f>
        <v>S26</v>
      </c>
      <c r="D156" s="253" t="str">
        <f t="shared" si="59"/>
        <v>OTHER: complete as required</v>
      </c>
      <c r="E156" s="34" t="str">
        <f t="shared" si="59"/>
        <v>OTHER: complete as required</v>
      </c>
      <c r="F156" s="260"/>
      <c r="G156" s="518"/>
      <c r="H156" s="94"/>
      <c r="I156" s="94"/>
      <c r="J156" s="94"/>
      <c r="K156" s="94"/>
      <c r="L156" s="94"/>
      <c r="N156" s="66"/>
    </row>
    <row r="157" spans="3:14">
      <c r="C157" s="253" t="str">
        <f t="shared" ref="C157:E157" si="60">C119</f>
        <v>S27</v>
      </c>
      <c r="D157" s="253" t="str">
        <f t="shared" si="60"/>
        <v>OTHER: complete as required</v>
      </c>
      <c r="E157" s="34" t="str">
        <f t="shared" si="60"/>
        <v>OTHER: complete as required</v>
      </c>
      <c r="F157" s="260"/>
      <c r="G157" s="518"/>
      <c r="H157" s="94"/>
      <c r="I157" s="94"/>
      <c r="J157" s="94"/>
      <c r="K157" s="94"/>
      <c r="L157" s="94"/>
      <c r="N157" s="66"/>
    </row>
    <row r="158" spans="3:14">
      <c r="C158" s="253" t="str">
        <f t="shared" ref="C158:E158" si="61">C120</f>
        <v>S28</v>
      </c>
      <c r="D158" s="253" t="str">
        <f t="shared" si="61"/>
        <v>OTHER: complete as required</v>
      </c>
      <c r="E158" s="34" t="str">
        <f t="shared" si="61"/>
        <v>OTHER: complete as required</v>
      </c>
      <c r="F158" s="260"/>
      <c r="G158" s="518"/>
      <c r="H158" s="94"/>
      <c r="I158" s="94"/>
      <c r="J158" s="94"/>
      <c r="K158" s="94"/>
      <c r="L158" s="94"/>
      <c r="N158" s="66"/>
    </row>
    <row r="159" spans="3:14">
      <c r="C159" s="253" t="str">
        <f t="shared" ref="C159:E159" si="62">C121</f>
        <v>S29</v>
      </c>
      <c r="D159" s="253" t="str">
        <f t="shared" si="62"/>
        <v>OTHER: complete as required</v>
      </c>
      <c r="E159" s="34" t="str">
        <f t="shared" si="62"/>
        <v>OTHER: complete as required</v>
      </c>
      <c r="F159" s="260"/>
      <c r="G159" s="518"/>
      <c r="H159" s="94"/>
      <c r="I159" s="94"/>
      <c r="J159" s="94"/>
      <c r="K159" s="94"/>
      <c r="L159" s="94"/>
      <c r="N159" s="66"/>
    </row>
    <row r="160" spans="3:14">
      <c r="C160" s="253" t="str">
        <f t="shared" ref="C160:E160" si="63">C122</f>
        <v>S30</v>
      </c>
      <c r="D160" s="253" t="str">
        <f t="shared" si="63"/>
        <v>OTHER: complete as required</v>
      </c>
      <c r="E160" s="34" t="str">
        <f t="shared" si="63"/>
        <v>OTHER: complete as required</v>
      </c>
      <c r="F160" s="260"/>
      <c r="G160" s="518"/>
      <c r="H160" s="94"/>
      <c r="I160" s="94"/>
      <c r="J160" s="94"/>
      <c r="K160" s="94"/>
      <c r="L160" s="94"/>
      <c r="N160" s="66"/>
    </row>
    <row r="161" spans="3:14">
      <c r="C161" s="34" t="s">
        <v>281</v>
      </c>
      <c r="D161" s="79" t="s">
        <v>280</v>
      </c>
      <c r="E161" s="34" t="s">
        <v>281</v>
      </c>
      <c r="F161" s="172"/>
      <c r="G161" s="172"/>
      <c r="H161" s="277"/>
      <c r="I161" s="160"/>
      <c r="J161" s="160"/>
      <c r="K161" s="160"/>
      <c r="L161" s="160"/>
      <c r="N161" s="66"/>
    </row>
    <row r="162" spans="3:14">
      <c r="C162" s="224"/>
      <c r="D162" s="224"/>
      <c r="E162" s="54"/>
      <c r="F162" s="85"/>
      <c r="G162" s="86"/>
      <c r="H162" s="86"/>
      <c r="I162" s="86"/>
      <c r="J162" s="86"/>
      <c r="K162" s="86"/>
      <c r="L162" s="66"/>
      <c r="N162" s="66"/>
    </row>
    <row r="163" spans="3:14">
      <c r="C163" s="1"/>
      <c r="D163" s="1"/>
      <c r="E163" s="54"/>
      <c r="F163" s="85"/>
      <c r="G163" s="86"/>
      <c r="H163" s="86"/>
      <c r="I163" s="86"/>
      <c r="J163" s="86"/>
      <c r="K163" s="86"/>
      <c r="L163" s="66"/>
      <c r="N163" s="66"/>
    </row>
    <row r="164" spans="3:14">
      <c r="C164" s="17" t="str">
        <f>'C. Masterfiles'!D168</f>
        <v>Efficient Operator (MEO)</v>
      </c>
      <c r="D164" s="32"/>
      <c r="F164" s="67"/>
      <c r="G164" s="67"/>
      <c r="H164" s="67"/>
      <c r="I164" s="68"/>
      <c r="J164" s="68"/>
      <c r="L164" s="66"/>
      <c r="N164" s="66"/>
    </row>
    <row r="165" spans="3:14">
      <c r="C165" s="25"/>
      <c r="D165" s="32"/>
      <c r="F165" s="67"/>
      <c r="G165" s="67"/>
      <c r="H165" s="67"/>
      <c r="I165" s="68"/>
      <c r="J165" s="68"/>
      <c r="L165" s="66"/>
      <c r="N165" s="66"/>
    </row>
    <row r="166" spans="3:14">
      <c r="C166" s="25" t="s">
        <v>217</v>
      </c>
      <c r="D166" s="32"/>
      <c r="E166" s="11"/>
      <c r="F166" s="67"/>
      <c r="G166" s="67"/>
      <c r="H166" s="67"/>
      <c r="I166" s="68"/>
      <c r="J166" s="68"/>
      <c r="L166" s="66"/>
      <c r="N166" s="66"/>
    </row>
    <row r="167" spans="3:14">
      <c r="C167" s="33" t="s">
        <v>0</v>
      </c>
      <c r="D167" s="33" t="s">
        <v>31</v>
      </c>
      <c r="E167" s="37" t="s">
        <v>14</v>
      </c>
      <c r="F167" s="42">
        <f t="shared" ref="F167:K167" si="64">F15</f>
        <v>2014</v>
      </c>
      <c r="G167" s="42">
        <f t="shared" si="64"/>
        <v>2015</v>
      </c>
      <c r="H167" s="42">
        <f t="shared" si="64"/>
        <v>2016</v>
      </c>
      <c r="I167" s="42">
        <f t="shared" si="64"/>
        <v>2017</v>
      </c>
      <c r="J167" s="42">
        <f t="shared" si="64"/>
        <v>2018</v>
      </c>
      <c r="K167" s="42">
        <f t="shared" si="64"/>
        <v>2019</v>
      </c>
      <c r="L167" s="42">
        <f t="shared" ref="L167" si="65">L15</f>
        <v>2020</v>
      </c>
      <c r="N167" s="66"/>
    </row>
    <row r="168" spans="3:14">
      <c r="C168" s="36"/>
      <c r="D168" s="36"/>
      <c r="E168" s="36" t="str">
        <f t="shared" ref="E168:E198" si="66">E92</f>
        <v>Millions</v>
      </c>
      <c r="F168" s="43" t="s">
        <v>30</v>
      </c>
      <c r="G168" s="43" t="s">
        <v>29</v>
      </c>
      <c r="H168" s="43" t="s">
        <v>29</v>
      </c>
      <c r="I168" s="43" t="s">
        <v>29</v>
      </c>
      <c r="J168" s="43" t="s">
        <v>29</v>
      </c>
      <c r="K168" s="43" t="s">
        <v>29</v>
      </c>
      <c r="L168" s="43" t="s">
        <v>29</v>
      </c>
      <c r="N168" s="66"/>
    </row>
    <row r="169" spans="3:14">
      <c r="C169" s="78" t="str">
        <f t="shared" ref="C169:D198" si="67">C93</f>
        <v>S01</v>
      </c>
      <c r="D169" s="78" t="str">
        <f t="shared" si="67"/>
        <v>Повиквания в мрежата (On Net calls)</v>
      </c>
      <c r="E169" s="34" t="str">
        <f t="shared" si="66"/>
        <v>минути (Minutes)</v>
      </c>
      <c r="F169" s="183">
        <f>(F17+F55+F93+F131)*'1. Coverage&amp;Subs'!$F$227</f>
        <v>5000</v>
      </c>
      <c r="G169" s="183">
        <f>(G17+G55+G93+G131)*'1. Coverage&amp;Subs'!$F$227</f>
        <v>5100</v>
      </c>
      <c r="H169" s="183">
        <f>(H17+H55+H93+H131)*'1. Coverage&amp;Subs'!$F$227</f>
        <v>5202</v>
      </c>
      <c r="I169" s="183">
        <f>(I17+I55+I93+I131)*'1. Coverage&amp;Subs'!$F$227</f>
        <v>5306.04</v>
      </c>
      <c r="J169" s="183">
        <f>(J17+J55+J93+J131)*'1. Coverage&amp;Subs'!$F$227</f>
        <v>5412.1607999999997</v>
      </c>
      <c r="K169" s="183">
        <f>(K17+K55+K93+K131)*'1. Coverage&amp;Subs'!$F$227</f>
        <v>5520.4040159999995</v>
      </c>
      <c r="L169" s="183">
        <f>(L17+L55+L93+L131)*'1. Coverage&amp;Subs'!$F$227</f>
        <v>5630.8120963199999</v>
      </c>
      <c r="N169" s="66"/>
    </row>
    <row r="170" spans="3:14">
      <c r="C170" s="78" t="str">
        <f t="shared" si="67"/>
        <v>S02</v>
      </c>
      <c r="D170" s="78" t="str">
        <f t="shared" si="67"/>
        <v>Изходящи повиквания към фиксирана линия (Outgoing Calls to Fixed Line)</v>
      </c>
      <c r="E170" s="34" t="str">
        <f t="shared" si="66"/>
        <v>минути (Minutes)</v>
      </c>
      <c r="F170" s="183">
        <f>(F18+F56+F94+F132)*'1. Coverage&amp;Subs'!$F$227</f>
        <v>100</v>
      </c>
      <c r="G170" s="183">
        <f>(G18+G56+G94+G132)*'1. Coverage&amp;Subs'!$F$227</f>
        <v>102</v>
      </c>
      <c r="H170" s="183">
        <f>(H18+H56+H94+H132)*'1. Coverage&amp;Subs'!$F$227</f>
        <v>104.04</v>
      </c>
      <c r="I170" s="183">
        <f>(I18+I56+I94+I132)*'1. Coverage&amp;Subs'!$F$227</f>
        <v>106.1208</v>
      </c>
      <c r="J170" s="183">
        <f>(J18+J56+J94+J132)*'1. Coverage&amp;Subs'!$F$227</f>
        <v>108.243216</v>
      </c>
      <c r="K170" s="183">
        <f>(K18+K56+K94+K132)*'1. Coverage&amp;Subs'!$F$227</f>
        <v>110.40808032000001</v>
      </c>
      <c r="L170" s="183">
        <f>(L18+L56+L94+L132)*'1. Coverage&amp;Subs'!$F$227</f>
        <v>112.61624192640001</v>
      </c>
      <c r="N170" s="66"/>
    </row>
    <row r="171" spans="3:14">
      <c r="C171" s="78" t="str">
        <f t="shared" si="67"/>
        <v>S03</v>
      </c>
      <c r="D171" s="78" t="str">
        <f t="shared" si="67"/>
        <v>Изходящи повиквания към други мобилни мрежи (Outgoing Calls to Other Mobile)</v>
      </c>
      <c r="E171" s="34" t="str">
        <f t="shared" si="66"/>
        <v>минути (Minutes)</v>
      </c>
      <c r="F171" s="183">
        <f>(F19+F57+F95+F133)*'1. Coverage&amp;Subs'!$F$227</f>
        <v>1000</v>
      </c>
      <c r="G171" s="183">
        <f>(G19+G57+G95+G133)*'1. Coverage&amp;Subs'!$F$227</f>
        <v>1020</v>
      </c>
      <c r="H171" s="183">
        <f>(H19+H57+H95+H133)*'1. Coverage&amp;Subs'!$F$227</f>
        <v>1040.4000000000001</v>
      </c>
      <c r="I171" s="183">
        <f>(I19+I57+I95+I133)*'1. Coverage&amp;Subs'!$F$227</f>
        <v>1061.2080000000001</v>
      </c>
      <c r="J171" s="183">
        <f>(J19+J57+J95+J133)*'1. Coverage&amp;Subs'!$F$227</f>
        <v>1082.4321600000001</v>
      </c>
      <c r="K171" s="183">
        <f>(K19+K57+K95+K133)*'1. Coverage&amp;Subs'!$F$227</f>
        <v>1104.0808032</v>
      </c>
      <c r="L171" s="183">
        <f>(L19+L57+L95+L133)*'1. Coverage&amp;Subs'!$F$227</f>
        <v>1126.1624192639999</v>
      </c>
      <c r="N171" s="66"/>
    </row>
    <row r="172" spans="3:14">
      <c r="C172" s="78" t="str">
        <f t="shared" si="67"/>
        <v>S04</v>
      </c>
      <c r="D172" s="78" t="str">
        <f t="shared" si="67"/>
        <v>Изходящи международни повиквания (Outgoing Calls to International)</v>
      </c>
      <c r="E172" s="34" t="str">
        <f t="shared" si="66"/>
        <v>минути (Minutes)</v>
      </c>
      <c r="F172" s="183">
        <f>(F20+F58+F96+F134)*'1. Coverage&amp;Subs'!$F$227</f>
        <v>50</v>
      </c>
      <c r="G172" s="183">
        <f>(G20+G58+G96+G134)*'1. Coverage&amp;Subs'!$F$227</f>
        <v>51</v>
      </c>
      <c r="H172" s="183">
        <f>(H20+H58+H96+H134)*'1. Coverage&amp;Subs'!$F$227</f>
        <v>52.02</v>
      </c>
      <c r="I172" s="183">
        <f>(I20+I58+I96+I134)*'1. Coverage&amp;Subs'!$F$227</f>
        <v>53.060400000000001</v>
      </c>
      <c r="J172" s="183">
        <f>(J20+J58+J96+J134)*'1. Coverage&amp;Subs'!$F$227</f>
        <v>54.121608000000002</v>
      </c>
      <c r="K172" s="183">
        <f>(K20+K58+K96+K134)*'1. Coverage&amp;Subs'!$F$227</f>
        <v>55.204040160000005</v>
      </c>
      <c r="L172" s="183">
        <f>(L20+L58+L96+L134)*'1. Coverage&amp;Subs'!$F$227</f>
        <v>56.308120963200004</v>
      </c>
      <c r="N172" s="66"/>
    </row>
    <row r="173" spans="3:14">
      <c r="C173" s="78" t="str">
        <f t="shared" si="67"/>
        <v>S05</v>
      </c>
      <c r="D173" s="78" t="str">
        <f t="shared" si="67"/>
        <v>Входящи повиквания от фиксирана линия (Incoming calls from fixed)</v>
      </c>
      <c r="E173" s="34" t="str">
        <f t="shared" si="66"/>
        <v>минути (Minutes)</v>
      </c>
      <c r="F173" s="183">
        <f>(F21+F59+F97+F135)*'1. Coverage&amp;Subs'!$F$227</f>
        <v>50</v>
      </c>
      <c r="G173" s="183">
        <f>(G21+G59+G97+G135)*'1. Coverage&amp;Subs'!$F$227</f>
        <v>51</v>
      </c>
      <c r="H173" s="183">
        <f>(H21+H59+H97+H135)*'1. Coverage&amp;Subs'!$F$227</f>
        <v>52.02</v>
      </c>
      <c r="I173" s="183">
        <f>(I21+I59+I97+I135)*'1. Coverage&amp;Subs'!$F$227</f>
        <v>53.060400000000001</v>
      </c>
      <c r="J173" s="183">
        <f>(J21+J59+J97+J135)*'1. Coverage&amp;Subs'!$F$227</f>
        <v>54.121608000000002</v>
      </c>
      <c r="K173" s="183">
        <f>(K21+K59+K97+K135)*'1. Coverage&amp;Subs'!$F$227</f>
        <v>55.204040160000005</v>
      </c>
      <c r="L173" s="183">
        <f>(L21+L59+L97+L135)*'1. Coverage&amp;Subs'!$F$227</f>
        <v>56.308120963200004</v>
      </c>
      <c r="N173" s="66"/>
    </row>
    <row r="174" spans="3:14">
      <c r="C174" s="78" t="str">
        <f t="shared" si="67"/>
        <v>S06</v>
      </c>
      <c r="D174" s="78" t="str">
        <f t="shared" si="67"/>
        <v>Входящи повиквания от други мобилни мрежи (Incoming calls from other mobile)</v>
      </c>
      <c r="E174" s="34" t="str">
        <f t="shared" si="66"/>
        <v>минути (Minutes)</v>
      </c>
      <c r="F174" s="183">
        <f>(F22+F60+F98+F136)*'1. Coverage&amp;Subs'!$F$227</f>
        <v>1000</v>
      </c>
      <c r="G174" s="183">
        <f>(G22+G60+G98+G136)*'1. Coverage&amp;Subs'!$F$227</f>
        <v>1020</v>
      </c>
      <c r="H174" s="183">
        <f>(H22+H60+H98+H136)*'1. Coverage&amp;Subs'!$F$227</f>
        <v>1040.4000000000001</v>
      </c>
      <c r="I174" s="183">
        <f>(I22+I60+I98+I136)*'1. Coverage&amp;Subs'!$F$227</f>
        <v>1061.2080000000001</v>
      </c>
      <c r="J174" s="183">
        <f>(J22+J60+J98+J136)*'1. Coverage&amp;Subs'!$F$227</f>
        <v>1082.4321600000001</v>
      </c>
      <c r="K174" s="183">
        <f>(K22+K60+K98+K136)*'1. Coverage&amp;Subs'!$F$227</f>
        <v>1104.0808032</v>
      </c>
      <c r="L174" s="183">
        <f>(L22+L60+L98+L136)*'1. Coverage&amp;Subs'!$F$227</f>
        <v>1126.1624192639999</v>
      </c>
      <c r="N174" s="66"/>
    </row>
    <row r="175" spans="3:14">
      <c r="C175" s="78" t="str">
        <f t="shared" si="67"/>
        <v>S07</v>
      </c>
      <c r="D175" s="78" t="str">
        <f t="shared" si="67"/>
        <v>Входящи международни повиквания (Incoming calls from international)</v>
      </c>
      <c r="E175" s="34" t="str">
        <f t="shared" si="66"/>
        <v>минути (Minutes)</v>
      </c>
      <c r="F175" s="183">
        <f>(F23+F61+F99+F137)*'1. Coverage&amp;Subs'!$F$227</f>
        <v>300</v>
      </c>
      <c r="G175" s="183">
        <f>(G23+G61+G99+G137)*'1. Coverage&amp;Subs'!$F$227</f>
        <v>306</v>
      </c>
      <c r="H175" s="183">
        <f>(H23+H61+H99+H137)*'1. Coverage&amp;Subs'!$F$227</f>
        <v>312.12</v>
      </c>
      <c r="I175" s="183">
        <f>(I23+I61+I99+I137)*'1. Coverage&amp;Subs'!$F$227</f>
        <v>318.36240000000004</v>
      </c>
      <c r="J175" s="183">
        <f>(J23+J61+J99+J137)*'1. Coverage&amp;Subs'!$F$227</f>
        <v>324.72964800000005</v>
      </c>
      <c r="K175" s="183">
        <f>(K23+K61+K99+K137)*'1. Coverage&amp;Subs'!$F$227</f>
        <v>331.22424096000009</v>
      </c>
      <c r="L175" s="183">
        <f>(L23+L61+L99+L137)*'1. Coverage&amp;Subs'!$F$227</f>
        <v>337.84872577920009</v>
      </c>
      <c r="N175" s="66"/>
    </row>
    <row r="176" spans="3:14">
      <c r="C176" s="78" t="str">
        <f t="shared" si="67"/>
        <v>S08</v>
      </c>
      <c r="D176" s="78" t="str">
        <f t="shared" si="67"/>
        <v>Изходящи повиквания от чужди абонати в роуминг в мрежата на предприятието (Roaming Calls Outbound)</v>
      </c>
      <c r="E176" s="34" t="str">
        <f t="shared" si="66"/>
        <v>минути (Minutes)</v>
      </c>
      <c r="F176" s="183">
        <f>(F24+F62+F100+F138)*'1. Coverage&amp;Subs'!$F$227</f>
        <v>100</v>
      </c>
      <c r="G176" s="183">
        <f>(G24+G62+G100+G138)*'1. Coverage&amp;Subs'!$F$227</f>
        <v>102</v>
      </c>
      <c r="H176" s="183">
        <f>(H24+H62+H100+H138)*'1. Coverage&amp;Subs'!$F$227</f>
        <v>104.04</v>
      </c>
      <c r="I176" s="183">
        <f>(I24+I62+I100+I138)*'1. Coverage&amp;Subs'!$F$227</f>
        <v>106.1208</v>
      </c>
      <c r="J176" s="183">
        <f>(J24+J62+J100+J138)*'1. Coverage&amp;Subs'!$F$227</f>
        <v>108.243216</v>
      </c>
      <c r="K176" s="183">
        <f>(K24+K62+K100+K138)*'1. Coverage&amp;Subs'!$F$227</f>
        <v>110.40808032000001</v>
      </c>
      <c r="L176" s="183">
        <f>(L24+L62+L100+L138)*'1. Coverage&amp;Subs'!$F$227</f>
        <v>112.61624192640001</v>
      </c>
      <c r="N176" s="66"/>
    </row>
    <row r="177" spans="3:14">
      <c r="C177" s="78" t="str">
        <f t="shared" si="67"/>
        <v>S09</v>
      </c>
      <c r="D177" s="78" t="str">
        <f t="shared" si="67"/>
        <v>Входящи повиквания от чужди абонати в роуминг в мрежата на предприятието (Roaming Calls Inbound)</v>
      </c>
      <c r="E177" s="34" t="str">
        <f t="shared" si="66"/>
        <v>минути (Minutes)</v>
      </c>
      <c r="F177" s="183">
        <f>(F25+F63+F101+F139)*'1. Coverage&amp;Subs'!$F$227</f>
        <v>100</v>
      </c>
      <c r="G177" s="183">
        <f>(G25+G63+G101+G139)*'1. Coverage&amp;Subs'!$F$227</f>
        <v>102</v>
      </c>
      <c r="H177" s="183">
        <f>(H25+H63+H101+H139)*'1. Coverage&amp;Subs'!$F$227</f>
        <v>104.04</v>
      </c>
      <c r="I177" s="183">
        <f>(I25+I63+I101+I139)*'1. Coverage&amp;Subs'!$F$227</f>
        <v>106.1208</v>
      </c>
      <c r="J177" s="183">
        <f>(J25+J63+J101+J139)*'1. Coverage&amp;Subs'!$F$227</f>
        <v>108.243216</v>
      </c>
      <c r="K177" s="183">
        <f>(K25+K63+K101+K139)*'1. Coverage&amp;Subs'!$F$227</f>
        <v>110.40808032000001</v>
      </c>
      <c r="L177" s="183">
        <f>(L25+L63+L101+L139)*'1. Coverage&amp;Subs'!$F$227</f>
        <v>112.61624192640001</v>
      </c>
      <c r="N177" s="66"/>
    </row>
    <row r="178" spans="3:14">
      <c r="C178" s="78" t="str">
        <f t="shared" si="67"/>
        <v>S10</v>
      </c>
      <c r="D178" s="78" t="str">
        <f t="shared" si="67"/>
        <v>Гласова поща (Voice mail)</v>
      </c>
      <c r="E178" s="34" t="str">
        <f t="shared" si="66"/>
        <v>минути (Minutes)</v>
      </c>
      <c r="F178" s="183">
        <f>(F26+F64+F102+F140)*'1. Coverage&amp;Subs'!$F$227</f>
        <v>50</v>
      </c>
      <c r="G178" s="183">
        <f>(G26+G64+G102+G140)*'1. Coverage&amp;Subs'!$F$227</f>
        <v>51</v>
      </c>
      <c r="H178" s="183">
        <f>(H26+H64+H102+H140)*'1. Coverage&amp;Subs'!$F$227</f>
        <v>52.02</v>
      </c>
      <c r="I178" s="183">
        <f>(I26+I64+I102+I140)*'1. Coverage&amp;Subs'!$F$227</f>
        <v>53.060400000000001</v>
      </c>
      <c r="J178" s="183">
        <f>(J26+J64+J102+J140)*'1. Coverage&amp;Subs'!$F$227</f>
        <v>54.121608000000002</v>
      </c>
      <c r="K178" s="183">
        <f>(K26+K64+K102+K140)*'1. Coverage&amp;Subs'!$F$227</f>
        <v>55.204040160000005</v>
      </c>
      <c r="L178" s="183">
        <f>(L26+L64+L102+L140)*'1. Coverage&amp;Subs'!$F$227</f>
        <v>56.308120963200004</v>
      </c>
      <c r="N178" s="66"/>
    </row>
    <row r="179" spans="3:14">
      <c r="C179" s="78" t="str">
        <f t="shared" si="67"/>
        <v>S11</v>
      </c>
      <c r="D179" s="78" t="str">
        <f t="shared" si="67"/>
        <v>Повиквания към центъра за обслужване на клиенти (Help desk call)</v>
      </c>
      <c r="E179" s="34" t="str">
        <f t="shared" si="66"/>
        <v>минути (Minutes)</v>
      </c>
      <c r="F179" s="183">
        <f>(F27+F65+F103+F141)*'1. Coverage&amp;Subs'!$F$227</f>
        <v>50</v>
      </c>
      <c r="G179" s="183">
        <f>(G27+G65+G103+G141)*'1. Coverage&amp;Subs'!$F$227</f>
        <v>51</v>
      </c>
      <c r="H179" s="183">
        <f>(H27+H65+H103+H141)*'1. Coverage&amp;Subs'!$F$227</f>
        <v>52.02</v>
      </c>
      <c r="I179" s="183">
        <f>(I27+I65+I103+I141)*'1. Coverage&amp;Subs'!$F$227</f>
        <v>53.060400000000001</v>
      </c>
      <c r="J179" s="183">
        <f>(J27+J65+J103+J141)*'1. Coverage&amp;Subs'!$F$227</f>
        <v>54.121608000000002</v>
      </c>
      <c r="K179" s="183">
        <f>(K27+K65+K103+K141)*'1. Coverage&amp;Subs'!$F$227</f>
        <v>55.204040160000005</v>
      </c>
      <c r="L179" s="183">
        <f>(L27+L65+L103+L141)*'1. Coverage&amp;Subs'!$F$227</f>
        <v>56.308120963200004</v>
      </c>
      <c r="N179" s="66"/>
    </row>
    <row r="180" spans="3:14">
      <c r="C180" s="78" t="str">
        <f t="shared" si="67"/>
        <v>S12</v>
      </c>
      <c r="D180" s="78" t="str">
        <f t="shared" si="67"/>
        <v>Видеоразговори (Video call)</v>
      </c>
      <c r="E180" s="34" t="str">
        <f t="shared" si="66"/>
        <v>минути (Minutes)</v>
      </c>
      <c r="F180" s="183">
        <f>(F28+F66+F104+F142)*'1. Coverage&amp;Subs'!$F$227</f>
        <v>50</v>
      </c>
      <c r="G180" s="183">
        <f>(G28+G66+G104+G142)*'1. Coverage&amp;Subs'!$F$227</f>
        <v>51</v>
      </c>
      <c r="H180" s="183">
        <f>(H28+H66+H104+H142)*'1. Coverage&amp;Subs'!$F$227</f>
        <v>52.02</v>
      </c>
      <c r="I180" s="183">
        <f>(I28+I66+I104+I142)*'1. Coverage&amp;Subs'!$F$227</f>
        <v>53.060400000000001</v>
      </c>
      <c r="J180" s="183">
        <f>(J28+J66+J104+J142)*'1. Coverage&amp;Subs'!$F$227</f>
        <v>54.121608000000002</v>
      </c>
      <c r="K180" s="183">
        <f>(K28+K66+K104+K142)*'1. Coverage&amp;Subs'!$F$227</f>
        <v>55.204040160000005</v>
      </c>
      <c r="L180" s="183">
        <f>(L28+L66+L104+L142)*'1. Coverage&amp;Subs'!$F$227</f>
        <v>56.308120963200004</v>
      </c>
      <c r="N180" s="66"/>
    </row>
    <row r="181" spans="3:14">
      <c r="C181" s="78" t="str">
        <f t="shared" si="67"/>
        <v>S13</v>
      </c>
      <c r="D181" s="78" t="str">
        <f t="shared" si="67"/>
        <v>MMS в мрежата (MMS on net)</v>
      </c>
      <c r="E181" s="34" t="str">
        <f t="shared" si="66"/>
        <v>брой съобщения (Number of messages)</v>
      </c>
      <c r="F181" s="183">
        <f>(F29+F67+F105+F143)*'1. Coverage&amp;Subs'!$F$227</f>
        <v>10</v>
      </c>
      <c r="G181" s="183">
        <f>(G29+G67+G105+G143)*'1. Coverage&amp;Subs'!$F$227</f>
        <v>10.199999999999999</v>
      </c>
      <c r="H181" s="183">
        <f>(H29+H67+H105+H143)*'1. Coverage&amp;Subs'!$F$227</f>
        <v>10.404</v>
      </c>
      <c r="I181" s="183">
        <f>(I29+I67+I105+I143)*'1. Coverage&amp;Subs'!$F$227</f>
        <v>10.612080000000001</v>
      </c>
      <c r="J181" s="183">
        <f>(J29+J67+J105+J143)*'1. Coverage&amp;Subs'!$F$227</f>
        <v>10.824321600000001</v>
      </c>
      <c r="K181" s="183">
        <f>(K29+K67+K105+K143)*'1. Coverage&amp;Subs'!$F$227</f>
        <v>11.040808032000001</v>
      </c>
      <c r="L181" s="183">
        <f>(L29+L67+L105+L143)*'1. Coverage&amp;Subs'!$F$227</f>
        <v>11.261624192640001</v>
      </c>
      <c r="N181" s="66"/>
    </row>
    <row r="182" spans="3:14">
      <c r="C182" s="78" t="str">
        <f t="shared" si="67"/>
        <v>S14</v>
      </c>
      <c r="D182" s="78" t="str">
        <f t="shared" si="67"/>
        <v>Изходящи MMS към други мрежи (MMS outgoing to other network)</v>
      </c>
      <c r="E182" s="34" t="str">
        <f t="shared" si="66"/>
        <v>брой съобщения (Number of messages)</v>
      </c>
      <c r="F182" s="183">
        <f>(F30+F68+F106+F144)*'1. Coverage&amp;Subs'!$F$227</f>
        <v>10</v>
      </c>
      <c r="G182" s="183">
        <f>(G30+G68+G106+G144)*'1. Coverage&amp;Subs'!$F$227</f>
        <v>10.199999999999999</v>
      </c>
      <c r="H182" s="183">
        <f>(H30+H68+H106+H144)*'1. Coverage&amp;Subs'!$F$227</f>
        <v>10.404</v>
      </c>
      <c r="I182" s="183">
        <f>(I30+I68+I106+I144)*'1. Coverage&amp;Subs'!$F$227</f>
        <v>10.612080000000001</v>
      </c>
      <c r="J182" s="183">
        <f>(J30+J68+J106+J144)*'1. Coverage&amp;Subs'!$F$227</f>
        <v>10.824321600000001</v>
      </c>
      <c r="K182" s="183">
        <f>(K30+K68+K106+K144)*'1. Coverage&amp;Subs'!$F$227</f>
        <v>11.040808032000001</v>
      </c>
      <c r="L182" s="183">
        <f>(L30+L68+L106+L144)*'1. Coverage&amp;Subs'!$F$227</f>
        <v>11.261624192640001</v>
      </c>
      <c r="N182" s="66"/>
    </row>
    <row r="183" spans="3:14">
      <c r="C183" s="78" t="str">
        <f t="shared" si="67"/>
        <v>S15</v>
      </c>
      <c r="D183" s="78" t="str">
        <f t="shared" si="67"/>
        <v>Входящи MMS от други мрежи (MMS incoming from other network)</v>
      </c>
      <c r="E183" s="34" t="str">
        <f t="shared" si="66"/>
        <v>брой съобщения (Number of messages)</v>
      </c>
      <c r="F183" s="183">
        <f>(F31+F69+F107+F145)*'1. Coverage&amp;Subs'!$F$227</f>
        <v>10</v>
      </c>
      <c r="G183" s="183">
        <f>(G31+G69+G107+G145)*'1. Coverage&amp;Subs'!$F$227</f>
        <v>10.199999999999999</v>
      </c>
      <c r="H183" s="183">
        <f>(H31+H69+H107+H145)*'1. Coverage&amp;Subs'!$F$227</f>
        <v>10.404</v>
      </c>
      <c r="I183" s="183">
        <f>(I31+I69+I107+I145)*'1. Coverage&amp;Subs'!$F$227</f>
        <v>10.612080000000001</v>
      </c>
      <c r="J183" s="183">
        <f>(J31+J69+J107+J145)*'1. Coverage&amp;Subs'!$F$227</f>
        <v>10.824321600000001</v>
      </c>
      <c r="K183" s="183">
        <f>(K31+K69+K107+K145)*'1. Coverage&amp;Subs'!$F$227</f>
        <v>11.040808032000001</v>
      </c>
      <c r="L183" s="183">
        <f>(L31+L69+L107+L145)*'1. Coverage&amp;Subs'!$F$227</f>
        <v>11.261624192640001</v>
      </c>
      <c r="N183" s="66"/>
    </row>
    <row r="184" spans="3:14">
      <c r="C184" s="78" t="str">
        <f t="shared" si="67"/>
        <v>S16</v>
      </c>
      <c r="D184" s="78" t="str">
        <f t="shared" si="67"/>
        <v>SMS в мрежата (SMS on net)</v>
      </c>
      <c r="E184" s="34" t="str">
        <f t="shared" si="66"/>
        <v>брой съобщения (Number of messages)</v>
      </c>
      <c r="F184" s="183">
        <f>(F32+F70+F108+F146)*'1. Coverage&amp;Subs'!$F$227</f>
        <v>300</v>
      </c>
      <c r="G184" s="183">
        <f>(G32+G70+G108+G146)*'1. Coverage&amp;Subs'!$F$227</f>
        <v>306</v>
      </c>
      <c r="H184" s="183">
        <f>(H32+H70+H108+H146)*'1. Coverage&amp;Subs'!$F$227</f>
        <v>312.12</v>
      </c>
      <c r="I184" s="183">
        <f>(I32+I70+I108+I146)*'1. Coverage&amp;Subs'!$F$227</f>
        <v>318.36240000000004</v>
      </c>
      <c r="J184" s="183">
        <f>(J32+J70+J108+J146)*'1. Coverage&amp;Subs'!$F$227</f>
        <v>324.72964800000005</v>
      </c>
      <c r="K184" s="183">
        <f>(K32+K70+K108+K146)*'1. Coverage&amp;Subs'!$F$227</f>
        <v>331.22424096000009</v>
      </c>
      <c r="L184" s="183">
        <f>(L32+L70+L108+L146)*'1. Coverage&amp;Subs'!$F$227</f>
        <v>337.84872577920009</v>
      </c>
      <c r="N184" s="66"/>
    </row>
    <row r="185" spans="3:14">
      <c r="C185" s="78" t="str">
        <f t="shared" si="67"/>
        <v>S17</v>
      </c>
      <c r="D185" s="78" t="str">
        <f t="shared" si="67"/>
        <v>Изходящи SMS към други мрежи (SMS outgoing to other network)</v>
      </c>
      <c r="E185" s="34" t="str">
        <f t="shared" si="66"/>
        <v>брой съобщения (Number of messages)</v>
      </c>
      <c r="F185" s="183">
        <f>(F33+F71+F109+F147)*'1. Coverage&amp;Subs'!$F$227</f>
        <v>100</v>
      </c>
      <c r="G185" s="183">
        <f>(G33+G71+G109+G147)*'1. Coverage&amp;Subs'!$F$227</f>
        <v>102</v>
      </c>
      <c r="H185" s="183">
        <f>(H33+H71+H109+H147)*'1. Coverage&amp;Subs'!$F$227</f>
        <v>104.04</v>
      </c>
      <c r="I185" s="183">
        <f>(I33+I71+I109+I147)*'1. Coverage&amp;Subs'!$F$227</f>
        <v>106.1208</v>
      </c>
      <c r="J185" s="183">
        <f>(J33+J71+J109+J147)*'1. Coverage&amp;Subs'!$F$227</f>
        <v>108.243216</v>
      </c>
      <c r="K185" s="183">
        <f>(K33+K71+K109+K147)*'1. Coverage&amp;Subs'!$F$227</f>
        <v>110.40808032000001</v>
      </c>
      <c r="L185" s="183">
        <f>(L33+L71+L109+L147)*'1. Coverage&amp;Subs'!$F$227</f>
        <v>112.61624192640001</v>
      </c>
      <c r="N185" s="66"/>
    </row>
    <row r="186" spans="3:14">
      <c r="C186" s="78" t="str">
        <f t="shared" si="67"/>
        <v>S18</v>
      </c>
      <c r="D186" s="78" t="str">
        <f t="shared" si="67"/>
        <v>Входящи SMS от други мрежи (SMS incoming from other network)</v>
      </c>
      <c r="E186" s="34" t="str">
        <f t="shared" si="66"/>
        <v>брой съобщения (Number of messages)</v>
      </c>
      <c r="F186" s="183">
        <f>(F34+F72+F110+F148)*'1. Coverage&amp;Subs'!$F$227</f>
        <v>50</v>
      </c>
      <c r="G186" s="183">
        <f>(G34+G72+G110+G148)*'1. Coverage&amp;Subs'!$F$227</f>
        <v>51</v>
      </c>
      <c r="H186" s="183">
        <f>(H34+H72+H110+H148)*'1. Coverage&amp;Subs'!$F$227</f>
        <v>52.02</v>
      </c>
      <c r="I186" s="183">
        <f>(I34+I72+I110+I148)*'1. Coverage&amp;Subs'!$F$227</f>
        <v>53.060400000000001</v>
      </c>
      <c r="J186" s="183">
        <f>(J34+J72+J110+J148)*'1. Coverage&amp;Subs'!$F$227</f>
        <v>54.121608000000002</v>
      </c>
      <c r="K186" s="183">
        <f>(K34+K72+K110+K148)*'1. Coverage&amp;Subs'!$F$227</f>
        <v>55.204040160000005</v>
      </c>
      <c r="L186" s="183">
        <f>(L34+L72+L110+L148)*'1. Coverage&amp;Subs'!$F$227</f>
        <v>56.308120963200004</v>
      </c>
      <c r="N186" s="66"/>
    </row>
    <row r="187" spans="3:14">
      <c r="C187" s="78" t="str">
        <f t="shared" si="67"/>
        <v>S19</v>
      </c>
      <c r="D187" s="78" t="str">
        <f t="shared" si="67"/>
        <v>Пренос на данни (Data services)</v>
      </c>
      <c r="E187" s="34" t="str">
        <f t="shared" si="66"/>
        <v>MB (MB)</v>
      </c>
      <c r="F187" s="183">
        <f>(F35+F73+F111+F149)*'1. Coverage&amp;Subs'!$F$227</f>
        <v>5000</v>
      </c>
      <c r="G187" s="183">
        <f>(G35+G73+G111+G149)*'1. Coverage&amp;Subs'!$F$227</f>
        <v>5100</v>
      </c>
      <c r="H187" s="183">
        <f>(H35+H73+H111+H149)*'1. Coverage&amp;Subs'!$F$227</f>
        <v>5202</v>
      </c>
      <c r="I187" s="183">
        <f>(I35+I73+I111+I149)*'1. Coverage&amp;Subs'!$F$227</f>
        <v>5306.04</v>
      </c>
      <c r="J187" s="183">
        <f>(J35+J73+J111+J149)*'1. Coverage&amp;Subs'!$F$227</f>
        <v>5412.1607999999997</v>
      </c>
      <c r="K187" s="183">
        <f>(K35+K73+K111+K149)*'1. Coverage&amp;Subs'!$F$227</f>
        <v>5520.4040159999995</v>
      </c>
      <c r="L187" s="183">
        <f>(L35+L73+L111+L149)*'1. Coverage&amp;Subs'!$F$227</f>
        <v>5630.8120963199999</v>
      </c>
      <c r="N187" s="66"/>
    </row>
    <row r="188" spans="3:14">
      <c r="C188" s="78" t="str">
        <f t="shared" si="67"/>
        <v>S20</v>
      </c>
      <c r="D188" s="78" t="str">
        <f t="shared" si="67"/>
        <v>Subscribers</v>
      </c>
      <c r="E188" s="34" t="str">
        <f t="shared" si="66"/>
        <v>Subscriber</v>
      </c>
      <c r="F188" s="183">
        <f>(F36+F74+F112+F150)*'1. Coverage&amp;Subs'!$F$227</f>
        <v>0</v>
      </c>
      <c r="G188" s="183">
        <f>(G36+G74+G112+G150)*'1. Coverage&amp;Subs'!$F$227</f>
        <v>0</v>
      </c>
      <c r="H188" s="183">
        <f>(H36+H74+H112+H150)*'1. Coverage&amp;Subs'!$F$227</f>
        <v>0</v>
      </c>
      <c r="I188" s="183">
        <f>(I36+I74+I112+I150)*'1. Coverage&amp;Subs'!$F$227</f>
        <v>0</v>
      </c>
      <c r="J188" s="183">
        <f>(J36+J74+J112+J150)*'1. Coverage&amp;Subs'!$F$227</f>
        <v>0</v>
      </c>
      <c r="K188" s="183">
        <f>(K36+K74+K112+K150)*'1. Coverage&amp;Subs'!$F$227</f>
        <v>0</v>
      </c>
      <c r="L188" s="183">
        <f>(L36+L74+L112+L150)*'1. Coverage&amp;Subs'!$F$227</f>
        <v>0</v>
      </c>
      <c r="N188" s="66"/>
    </row>
    <row r="189" spans="3:14">
      <c r="C189" s="78" t="str">
        <f t="shared" si="67"/>
        <v>S21</v>
      </c>
      <c r="D189" s="78" t="str">
        <f t="shared" si="67"/>
        <v>OTHER: complete as required</v>
      </c>
      <c r="E189" s="34" t="str">
        <f t="shared" si="66"/>
        <v>OTHER: complete as required</v>
      </c>
      <c r="F189" s="183">
        <f>(F37+F75+F113+F151)*'1. Coverage&amp;Subs'!$F$227</f>
        <v>0</v>
      </c>
      <c r="G189" s="183">
        <f>(G37+G75+G113+G151)*'1. Coverage&amp;Subs'!$F$227</f>
        <v>0</v>
      </c>
      <c r="H189" s="183">
        <f>(H37+H75+H113+H151)*'1. Coverage&amp;Subs'!$F$227</f>
        <v>0</v>
      </c>
      <c r="I189" s="183">
        <f>(I37+I75+I113+I151)*'1. Coverage&amp;Subs'!$F$227</f>
        <v>0</v>
      </c>
      <c r="J189" s="183">
        <f>(J37+J75+J113+J151)*'1. Coverage&amp;Subs'!$F$227</f>
        <v>0</v>
      </c>
      <c r="K189" s="183">
        <f>(K37+K75+K113+K151)*'1. Coverage&amp;Subs'!$F$227</f>
        <v>0</v>
      </c>
      <c r="L189" s="183">
        <f>(L37+L75+L113+L151)*'1. Coverage&amp;Subs'!$F$227</f>
        <v>0</v>
      </c>
      <c r="N189" s="66"/>
    </row>
    <row r="190" spans="3:14">
      <c r="C190" s="78" t="str">
        <f t="shared" si="67"/>
        <v>S22</v>
      </c>
      <c r="D190" s="78" t="str">
        <f t="shared" si="67"/>
        <v>OTHER: complete as required</v>
      </c>
      <c r="E190" s="34" t="str">
        <f t="shared" si="66"/>
        <v>OTHER: complete as required</v>
      </c>
      <c r="F190" s="183">
        <f>(F38+F76+F114+F152)*'1. Coverage&amp;Subs'!$F$227</f>
        <v>0</v>
      </c>
      <c r="G190" s="183">
        <f>(G38+G76+G114+G152)*'1. Coverage&amp;Subs'!$F$227</f>
        <v>0</v>
      </c>
      <c r="H190" s="183">
        <f>(H38+H76+H114+H152)*'1. Coverage&amp;Subs'!$F$227</f>
        <v>0</v>
      </c>
      <c r="I190" s="183">
        <f>(I38+I76+I114+I152)*'1. Coverage&amp;Subs'!$F$227</f>
        <v>0</v>
      </c>
      <c r="J190" s="183">
        <f>(J38+J76+J114+J152)*'1. Coverage&amp;Subs'!$F$227</f>
        <v>0</v>
      </c>
      <c r="K190" s="183">
        <f>(K38+K76+K114+K152)*'1. Coverage&amp;Subs'!$F$227</f>
        <v>0</v>
      </c>
      <c r="L190" s="183">
        <f>(L38+L76+L114+L152)*'1. Coverage&amp;Subs'!$F$227</f>
        <v>0</v>
      </c>
      <c r="N190" s="66"/>
    </row>
    <row r="191" spans="3:14">
      <c r="C191" s="78" t="str">
        <f t="shared" si="67"/>
        <v>S23</v>
      </c>
      <c r="D191" s="78" t="str">
        <f t="shared" si="67"/>
        <v>OTHER: complete as required</v>
      </c>
      <c r="E191" s="34" t="str">
        <f t="shared" si="66"/>
        <v>OTHER: complete as required</v>
      </c>
      <c r="F191" s="183">
        <f>(F39+F77+F115+F153)*'1. Coverage&amp;Subs'!$F$227</f>
        <v>0</v>
      </c>
      <c r="G191" s="183">
        <f>(G39+G77+G115+G153)*'1. Coverage&amp;Subs'!$F$227</f>
        <v>0</v>
      </c>
      <c r="H191" s="183">
        <f>(H39+H77+H115+H153)*'1. Coverage&amp;Subs'!$F$227</f>
        <v>0</v>
      </c>
      <c r="I191" s="183">
        <f>(I39+I77+I115+I153)*'1. Coverage&amp;Subs'!$F$227</f>
        <v>0</v>
      </c>
      <c r="J191" s="183">
        <f>(J39+J77+J115+J153)*'1. Coverage&amp;Subs'!$F$227</f>
        <v>0</v>
      </c>
      <c r="K191" s="183">
        <f>(K39+K77+K115+K153)*'1. Coverage&amp;Subs'!$F$227</f>
        <v>0</v>
      </c>
      <c r="L191" s="183">
        <f>(L39+L77+L115+L153)*'1. Coverage&amp;Subs'!$F$227</f>
        <v>0</v>
      </c>
      <c r="N191" s="66"/>
    </row>
    <row r="192" spans="3:14">
      <c r="C192" s="78" t="str">
        <f t="shared" si="67"/>
        <v>S24</v>
      </c>
      <c r="D192" s="78" t="str">
        <f t="shared" si="67"/>
        <v>OTHER: complete as required</v>
      </c>
      <c r="E192" s="34" t="str">
        <f t="shared" si="66"/>
        <v>OTHER: complete as required</v>
      </c>
      <c r="F192" s="183">
        <f>(F40+F78+F116+F154)*'1. Coverage&amp;Subs'!$F$227</f>
        <v>0</v>
      </c>
      <c r="G192" s="183">
        <f>(G40+G78+G116+G154)*'1. Coverage&amp;Subs'!$F$227</f>
        <v>0</v>
      </c>
      <c r="H192" s="183">
        <f>(H40+H78+H116+H154)*'1. Coverage&amp;Subs'!$F$227</f>
        <v>0</v>
      </c>
      <c r="I192" s="183">
        <f>(I40+I78+I116+I154)*'1. Coverage&amp;Subs'!$F$227</f>
        <v>0</v>
      </c>
      <c r="J192" s="183">
        <f>(J40+J78+J116+J154)*'1. Coverage&amp;Subs'!$F$227</f>
        <v>0</v>
      </c>
      <c r="K192" s="183">
        <f>(K40+K78+K116+K154)*'1. Coverage&amp;Subs'!$F$227</f>
        <v>0</v>
      </c>
      <c r="L192" s="183">
        <f>(L40+L78+L116+L154)*'1. Coverage&amp;Subs'!$F$227</f>
        <v>0</v>
      </c>
      <c r="N192" s="66"/>
    </row>
    <row r="193" spans="3:14">
      <c r="C193" s="78" t="str">
        <f t="shared" si="67"/>
        <v>S25</v>
      </c>
      <c r="D193" s="78" t="str">
        <f t="shared" si="67"/>
        <v>OTHER: complete as required</v>
      </c>
      <c r="E193" s="34" t="str">
        <f t="shared" si="66"/>
        <v>OTHER: complete as required</v>
      </c>
      <c r="F193" s="183">
        <f>(F41+F79+F117+F155)*'1. Coverage&amp;Subs'!$F$227</f>
        <v>0</v>
      </c>
      <c r="G193" s="183">
        <f>(G41+G79+G117+G155)*'1. Coverage&amp;Subs'!$F$227</f>
        <v>0</v>
      </c>
      <c r="H193" s="183">
        <f>(H41+H79+H117+H155)*'1. Coverage&amp;Subs'!$F$227</f>
        <v>0</v>
      </c>
      <c r="I193" s="183">
        <f>(I41+I79+I117+I155)*'1. Coverage&amp;Subs'!$F$227</f>
        <v>0</v>
      </c>
      <c r="J193" s="183">
        <f>(J41+J79+J117+J155)*'1. Coverage&amp;Subs'!$F$227</f>
        <v>0</v>
      </c>
      <c r="K193" s="183">
        <f>(K41+K79+K117+K155)*'1. Coverage&amp;Subs'!$F$227</f>
        <v>0</v>
      </c>
      <c r="L193" s="183">
        <f>(L41+L79+L117+L155)*'1. Coverage&amp;Subs'!$F$227</f>
        <v>0</v>
      </c>
      <c r="N193" s="66"/>
    </row>
    <row r="194" spans="3:14">
      <c r="C194" s="78" t="str">
        <f t="shared" si="67"/>
        <v>S26</v>
      </c>
      <c r="D194" s="78" t="str">
        <f t="shared" si="67"/>
        <v>OTHER: complete as required</v>
      </c>
      <c r="E194" s="34" t="str">
        <f t="shared" si="66"/>
        <v>OTHER: complete as required</v>
      </c>
      <c r="F194" s="183">
        <f>(F42+F80+F118+F156)*'1. Coverage&amp;Subs'!$F$227</f>
        <v>0</v>
      </c>
      <c r="G194" s="183">
        <f>(G42+G80+G118+G156)*'1. Coverage&amp;Subs'!$F$227</f>
        <v>0</v>
      </c>
      <c r="H194" s="183">
        <f>(H42+H80+H118+H156)*'1. Coverage&amp;Subs'!$F$227</f>
        <v>0</v>
      </c>
      <c r="I194" s="183">
        <f>(I42+I80+I118+I156)*'1. Coverage&amp;Subs'!$F$227</f>
        <v>0</v>
      </c>
      <c r="J194" s="183">
        <f>(J42+J80+J118+J156)*'1. Coverage&amp;Subs'!$F$227</f>
        <v>0</v>
      </c>
      <c r="K194" s="183">
        <f>(K42+K80+K118+K156)*'1. Coverage&amp;Subs'!$F$227</f>
        <v>0</v>
      </c>
      <c r="L194" s="183">
        <f>(L42+L80+L118+L156)*'1. Coverage&amp;Subs'!$F$227</f>
        <v>0</v>
      </c>
      <c r="N194" s="66"/>
    </row>
    <row r="195" spans="3:14">
      <c r="C195" s="78" t="str">
        <f t="shared" si="67"/>
        <v>S27</v>
      </c>
      <c r="D195" s="78" t="str">
        <f t="shared" si="67"/>
        <v>OTHER: complete as required</v>
      </c>
      <c r="E195" s="34" t="str">
        <f t="shared" si="66"/>
        <v>OTHER: complete as required</v>
      </c>
      <c r="F195" s="183">
        <f>(F43+F81+F119+F157)*'1. Coverage&amp;Subs'!$F$227</f>
        <v>0</v>
      </c>
      <c r="G195" s="183">
        <f>(G43+G81+G119+G157)*'1. Coverage&amp;Subs'!$F$227</f>
        <v>0</v>
      </c>
      <c r="H195" s="183">
        <f>(H43+H81+H119+H157)*'1. Coverage&amp;Subs'!$F$227</f>
        <v>0</v>
      </c>
      <c r="I195" s="183">
        <f>(I43+I81+I119+I157)*'1. Coverage&amp;Subs'!$F$227</f>
        <v>0</v>
      </c>
      <c r="J195" s="183">
        <f>(J43+J81+J119+J157)*'1. Coverage&amp;Subs'!$F$227</f>
        <v>0</v>
      </c>
      <c r="K195" s="183">
        <f>(K43+K81+K119+K157)*'1. Coverage&amp;Subs'!$F$227</f>
        <v>0</v>
      </c>
      <c r="L195" s="183">
        <f>(L43+L81+L119+L157)*'1. Coverage&amp;Subs'!$F$227</f>
        <v>0</v>
      </c>
      <c r="N195" s="66"/>
    </row>
    <row r="196" spans="3:14">
      <c r="C196" s="78" t="str">
        <f t="shared" si="67"/>
        <v>S28</v>
      </c>
      <c r="D196" s="78" t="str">
        <f t="shared" si="67"/>
        <v>OTHER: complete as required</v>
      </c>
      <c r="E196" s="34" t="str">
        <f t="shared" si="66"/>
        <v>OTHER: complete as required</v>
      </c>
      <c r="F196" s="183">
        <f>(F44+F82+F120+F158)*'1. Coverage&amp;Subs'!$F$227</f>
        <v>0</v>
      </c>
      <c r="G196" s="183">
        <f>(G44+G82+G120+G158)*'1. Coverage&amp;Subs'!$F$227</f>
        <v>0</v>
      </c>
      <c r="H196" s="183">
        <f>(H44+H82+H120+H158)*'1. Coverage&amp;Subs'!$F$227</f>
        <v>0</v>
      </c>
      <c r="I196" s="183">
        <f>(I44+I82+I120+I158)*'1. Coverage&amp;Subs'!$F$227</f>
        <v>0</v>
      </c>
      <c r="J196" s="183">
        <f>(J44+J82+J120+J158)*'1. Coverage&amp;Subs'!$F$227</f>
        <v>0</v>
      </c>
      <c r="K196" s="183">
        <f>(K44+K82+K120+K158)*'1. Coverage&amp;Subs'!$F$227</f>
        <v>0</v>
      </c>
      <c r="L196" s="183">
        <f>(L44+L82+L120+L158)*'1. Coverage&amp;Subs'!$F$227</f>
        <v>0</v>
      </c>
      <c r="N196" s="66"/>
    </row>
    <row r="197" spans="3:14">
      <c r="C197" s="78" t="str">
        <f t="shared" si="67"/>
        <v>S29</v>
      </c>
      <c r="D197" s="78" t="str">
        <f t="shared" si="67"/>
        <v>OTHER: complete as required</v>
      </c>
      <c r="E197" s="34" t="str">
        <f t="shared" si="66"/>
        <v>OTHER: complete as required</v>
      </c>
      <c r="F197" s="183">
        <f>(F45+F83+F121+F159)*'1. Coverage&amp;Subs'!$F$227</f>
        <v>0</v>
      </c>
      <c r="G197" s="183">
        <f>(G45+G83+G121+G159)*'1. Coverage&amp;Subs'!$F$227</f>
        <v>0</v>
      </c>
      <c r="H197" s="183">
        <f>(H45+H83+H121+H159)*'1. Coverage&amp;Subs'!$F$227</f>
        <v>0</v>
      </c>
      <c r="I197" s="183">
        <f>(I45+I83+I121+I159)*'1. Coverage&amp;Subs'!$F$227</f>
        <v>0</v>
      </c>
      <c r="J197" s="183">
        <f>(J45+J83+J121+J159)*'1. Coverage&amp;Subs'!$F$227</f>
        <v>0</v>
      </c>
      <c r="K197" s="183">
        <f>(K45+K83+K121+K159)*'1. Coverage&amp;Subs'!$F$227</f>
        <v>0</v>
      </c>
      <c r="L197" s="183">
        <f>(L45+L83+L121+L159)*'1. Coverage&amp;Subs'!$F$227</f>
        <v>0</v>
      </c>
      <c r="N197" s="66"/>
    </row>
    <row r="198" spans="3:14">
      <c r="C198" s="78" t="str">
        <f t="shared" si="67"/>
        <v>S30</v>
      </c>
      <c r="D198" s="78" t="str">
        <f t="shared" si="67"/>
        <v>OTHER: complete as required</v>
      </c>
      <c r="E198" s="34" t="str">
        <f t="shared" si="66"/>
        <v>OTHER: complete as required</v>
      </c>
      <c r="F198" s="183">
        <f>(F46+F84+F122+F160)*'1. Coverage&amp;Subs'!$F$227</f>
        <v>0</v>
      </c>
      <c r="G198" s="183">
        <f>(G46+G84+G122+G160)*'1. Coverage&amp;Subs'!$F$227</f>
        <v>0</v>
      </c>
      <c r="H198" s="183">
        <f>(H46+H84+H122+H160)*'1. Coverage&amp;Subs'!$F$227</f>
        <v>0</v>
      </c>
      <c r="I198" s="183">
        <f>(I46+I84+I122+I160)*'1. Coverage&amp;Subs'!$F$227</f>
        <v>0</v>
      </c>
      <c r="J198" s="183">
        <f>(J46+J84+J122+J160)*'1. Coverage&amp;Subs'!$F$227</f>
        <v>0</v>
      </c>
      <c r="K198" s="183">
        <f>(K46+K84+K122+K160)*'1. Coverage&amp;Subs'!$F$227</f>
        <v>0</v>
      </c>
      <c r="L198" s="183">
        <f>(L46+L84+L122+L160)*'1. Coverage&amp;Subs'!$F$227</f>
        <v>0</v>
      </c>
      <c r="N198" s="66"/>
    </row>
    <row r="199" spans="3:14">
      <c r="C199" s="34" t="s">
        <v>281</v>
      </c>
      <c r="D199" s="79" t="s">
        <v>280</v>
      </c>
      <c r="E199" s="34" t="s">
        <v>281</v>
      </c>
      <c r="F199" s="172"/>
      <c r="G199" s="172"/>
      <c r="H199" s="173"/>
      <c r="I199" s="160"/>
      <c r="J199" s="160"/>
      <c r="K199" s="160"/>
      <c r="L199" s="160"/>
      <c r="N199" s="66"/>
    </row>
    <row r="200" spans="3:14">
      <c r="C200" s="54"/>
      <c r="D200" s="54"/>
      <c r="E200" s="54"/>
      <c r="F200" s="85"/>
      <c r="G200" s="86"/>
      <c r="H200" s="86"/>
      <c r="I200" s="86"/>
      <c r="J200" s="86"/>
      <c r="K200" s="86"/>
      <c r="L200" s="86"/>
      <c r="N200" s="66"/>
    </row>
    <row r="201" spans="3:14">
      <c r="C201" s="1"/>
      <c r="D201" s="54"/>
      <c r="E201" s="54"/>
      <c r="F201" s="85"/>
      <c r="G201" s="86"/>
      <c r="H201" s="86"/>
      <c r="I201" s="86"/>
      <c r="J201" s="86"/>
      <c r="K201" s="86"/>
      <c r="L201" s="86"/>
      <c r="N201" s="66"/>
    </row>
    <row r="202" spans="3:14">
      <c r="C202" s="19" t="s">
        <v>282</v>
      </c>
      <c r="F202" s="67"/>
      <c r="G202" s="67"/>
      <c r="H202" s="67"/>
      <c r="I202" s="68"/>
      <c r="J202" s="68"/>
      <c r="N202" s="66"/>
    </row>
    <row r="203" spans="3:14">
      <c r="C203" s="25"/>
      <c r="F203" s="67"/>
      <c r="G203" s="67"/>
      <c r="H203" s="67"/>
      <c r="I203" s="68"/>
      <c r="J203" s="68"/>
      <c r="N203" s="66"/>
    </row>
    <row r="204" spans="3:14">
      <c r="C204" s="25" t="s">
        <v>217</v>
      </c>
      <c r="D204" s="11"/>
      <c r="E204" s="11"/>
      <c r="F204" s="67"/>
      <c r="G204" s="67"/>
      <c r="H204" s="67"/>
      <c r="I204" s="68"/>
      <c r="J204" s="68"/>
      <c r="N204" s="66"/>
    </row>
    <row r="205" spans="3:14">
      <c r="C205" s="33" t="s">
        <v>0</v>
      </c>
      <c r="D205" s="33" t="s">
        <v>31</v>
      </c>
      <c r="E205" s="37" t="s">
        <v>14</v>
      </c>
      <c r="F205" s="42">
        <f t="shared" ref="F205:K205" si="68">F15</f>
        <v>2014</v>
      </c>
      <c r="G205" s="42">
        <f t="shared" si="68"/>
        <v>2015</v>
      </c>
      <c r="H205" s="42">
        <f t="shared" si="68"/>
        <v>2016</v>
      </c>
      <c r="I205" s="42">
        <f t="shared" si="68"/>
        <v>2017</v>
      </c>
      <c r="J205" s="42">
        <f t="shared" si="68"/>
        <v>2018</v>
      </c>
      <c r="K205" s="42">
        <f t="shared" si="68"/>
        <v>2019</v>
      </c>
      <c r="L205" s="42">
        <f t="shared" ref="L205" si="69">L15</f>
        <v>2020</v>
      </c>
      <c r="N205" s="66"/>
    </row>
    <row r="206" spans="3:14">
      <c r="C206" s="36"/>
      <c r="D206" s="36"/>
      <c r="E206" s="36" t="str">
        <f t="shared" ref="E206:E236" si="70">E168</f>
        <v>Millions</v>
      </c>
      <c r="F206" s="43" t="s">
        <v>30</v>
      </c>
      <c r="G206" s="43" t="s">
        <v>29</v>
      </c>
      <c r="H206" s="43" t="s">
        <v>29</v>
      </c>
      <c r="I206" s="43" t="s">
        <v>29</v>
      </c>
      <c r="J206" s="43" t="s">
        <v>29</v>
      </c>
      <c r="K206" s="43" t="s">
        <v>29</v>
      </c>
      <c r="L206" s="43" t="s">
        <v>29</v>
      </c>
      <c r="N206" s="66"/>
    </row>
    <row r="207" spans="3:14">
      <c r="C207" s="78" t="str">
        <f t="shared" ref="C207:D236" si="71">C169</f>
        <v>S01</v>
      </c>
      <c r="D207" s="78" t="str">
        <f t="shared" si="71"/>
        <v>Повиквания в мрежата (On Net calls)</v>
      </c>
      <c r="E207" s="34" t="str">
        <f t="shared" si="70"/>
        <v>минути (Minutes)</v>
      </c>
      <c r="F207" s="183">
        <f>IF('B. Dashboard'!$D$53=1,F17,IF('B. Dashboard'!$D$53=2,F55,IF('B. Dashboard'!$D$53=3,F93,(IF('B. Dashboard'!$D$53=4,F169)))))</f>
        <v>5000</v>
      </c>
      <c r="G207" s="183">
        <f>IF('B. Dashboard'!$D$53=1,G17,IF('B. Dashboard'!$D$53=2,G55,IF('B. Dashboard'!$D$53=3,G93,(IF('B. Dashboard'!$D$53=4,G169)))))</f>
        <v>5100</v>
      </c>
      <c r="H207" s="183">
        <f>IF('B. Dashboard'!$D$53=1,H17,IF('B. Dashboard'!$D$53=2,H55,IF('B. Dashboard'!$D$53=3,H93,(IF('B. Dashboard'!$D$53=4,H169)))))</f>
        <v>5202</v>
      </c>
      <c r="I207" s="183">
        <f>IF('B. Dashboard'!$D$53=1,I17,IF('B. Dashboard'!$D$53=2,I55,IF('B. Dashboard'!$D$53=3,I93,(IF('B. Dashboard'!$D$53=4,I169)))))</f>
        <v>5306.04</v>
      </c>
      <c r="J207" s="183">
        <f>IF('B. Dashboard'!$D$53=1,J17,IF('B. Dashboard'!$D$53=2,J55,IF('B. Dashboard'!$D$53=3,J93,(IF('B. Dashboard'!$D$53=4,J169)))))</f>
        <v>5412.1607999999997</v>
      </c>
      <c r="K207" s="183">
        <f>IF('B. Dashboard'!$D$53=1,K17,IF('B. Dashboard'!$D$53=2,K55,IF('B. Dashboard'!$D$53=3,K93,(IF('B. Dashboard'!$D$53=4,K169)))))</f>
        <v>5520.4040159999995</v>
      </c>
      <c r="L207" s="183">
        <f>IF('B. Dashboard'!$D$53=1,L17,IF('B. Dashboard'!$D$53=2,L55,IF('B. Dashboard'!$D$53=3,L93,(IF('B. Dashboard'!$D$53=4,L169)))))</f>
        <v>5630.8120963199999</v>
      </c>
      <c r="N207" s="66"/>
    </row>
    <row r="208" spans="3:14">
      <c r="C208" s="78" t="str">
        <f t="shared" si="71"/>
        <v>S02</v>
      </c>
      <c r="D208" s="78" t="str">
        <f t="shared" si="71"/>
        <v>Изходящи повиквания към фиксирана линия (Outgoing Calls to Fixed Line)</v>
      </c>
      <c r="E208" s="34" t="str">
        <f t="shared" si="70"/>
        <v>минути (Minutes)</v>
      </c>
      <c r="F208" s="183">
        <f>IF('B. Dashboard'!$D$53=1,F18,IF('B. Dashboard'!$D$53=2,F56,IF('B. Dashboard'!$D$53=3,F94,(IF('B. Dashboard'!$D$53=4,F170)))))</f>
        <v>100</v>
      </c>
      <c r="G208" s="183">
        <f>IF('B. Dashboard'!$D$53=1,G18,IF('B. Dashboard'!$D$53=2,G56,IF('B. Dashboard'!$D$53=3,G94,(IF('B. Dashboard'!$D$53=4,G170)))))</f>
        <v>102</v>
      </c>
      <c r="H208" s="183">
        <f>IF('B. Dashboard'!$D$53=1,H18,IF('B. Dashboard'!$D$53=2,H56,IF('B. Dashboard'!$D$53=3,H94,(IF('B. Dashboard'!$D$53=4,H170)))))</f>
        <v>104.04</v>
      </c>
      <c r="I208" s="183">
        <f>IF('B. Dashboard'!$D$53=1,I18,IF('B. Dashboard'!$D$53=2,I56,IF('B. Dashboard'!$D$53=3,I94,(IF('B. Dashboard'!$D$53=4,I170)))))</f>
        <v>106.1208</v>
      </c>
      <c r="J208" s="183">
        <f>IF('B. Dashboard'!$D$53=1,J18,IF('B. Dashboard'!$D$53=2,J56,IF('B. Dashboard'!$D$53=3,J94,(IF('B. Dashboard'!$D$53=4,J170)))))</f>
        <v>108.243216</v>
      </c>
      <c r="K208" s="183">
        <f>IF('B. Dashboard'!$D$53=1,K18,IF('B. Dashboard'!$D$53=2,K56,IF('B. Dashboard'!$D$53=3,K94,(IF('B. Dashboard'!$D$53=4,K170)))))</f>
        <v>110.40808032000001</v>
      </c>
      <c r="L208" s="183">
        <f>IF('B. Dashboard'!$D$53=1,L18,IF('B. Dashboard'!$D$53=2,L56,IF('B. Dashboard'!$D$53=3,L94,(IF('B. Dashboard'!$D$53=4,L170)))))</f>
        <v>112.61624192640001</v>
      </c>
      <c r="N208" s="66"/>
    </row>
    <row r="209" spans="3:14">
      <c r="C209" s="78" t="str">
        <f t="shared" si="71"/>
        <v>S03</v>
      </c>
      <c r="D209" s="78" t="str">
        <f t="shared" si="71"/>
        <v>Изходящи повиквания към други мобилни мрежи (Outgoing Calls to Other Mobile)</v>
      </c>
      <c r="E209" s="34" t="str">
        <f t="shared" si="70"/>
        <v>минути (Minutes)</v>
      </c>
      <c r="F209" s="183">
        <f>IF('B. Dashboard'!$D$53=1,F19,IF('B. Dashboard'!$D$53=2,F57,IF('B. Dashboard'!$D$53=3,F95,(IF('B. Dashboard'!$D$53=4,F171)))))</f>
        <v>1000</v>
      </c>
      <c r="G209" s="183">
        <f>IF('B. Dashboard'!$D$53=1,G19,IF('B. Dashboard'!$D$53=2,G57,IF('B. Dashboard'!$D$53=3,G95,(IF('B. Dashboard'!$D$53=4,G171)))))</f>
        <v>1020</v>
      </c>
      <c r="H209" s="183">
        <f>IF('B. Dashboard'!$D$53=1,H19,IF('B. Dashboard'!$D$53=2,H57,IF('B. Dashboard'!$D$53=3,H95,(IF('B. Dashboard'!$D$53=4,H171)))))</f>
        <v>1040.4000000000001</v>
      </c>
      <c r="I209" s="183">
        <f>IF('B. Dashboard'!$D$53=1,I19,IF('B. Dashboard'!$D$53=2,I57,IF('B. Dashboard'!$D$53=3,I95,(IF('B. Dashboard'!$D$53=4,I171)))))</f>
        <v>1061.2080000000001</v>
      </c>
      <c r="J209" s="183">
        <f>IF('B. Dashboard'!$D$53=1,J19,IF('B. Dashboard'!$D$53=2,J57,IF('B. Dashboard'!$D$53=3,J95,(IF('B. Dashboard'!$D$53=4,J171)))))</f>
        <v>1082.4321600000001</v>
      </c>
      <c r="K209" s="183">
        <f>IF('B. Dashboard'!$D$53=1,K19,IF('B. Dashboard'!$D$53=2,K57,IF('B. Dashboard'!$D$53=3,K95,(IF('B. Dashboard'!$D$53=4,K171)))))</f>
        <v>1104.0808032</v>
      </c>
      <c r="L209" s="183">
        <f>IF('B. Dashboard'!$D$53=1,L19,IF('B. Dashboard'!$D$53=2,L57,IF('B. Dashboard'!$D$53=3,L95,(IF('B. Dashboard'!$D$53=4,L171)))))</f>
        <v>1126.1624192639999</v>
      </c>
      <c r="N209" s="66"/>
    </row>
    <row r="210" spans="3:14">
      <c r="C210" s="78" t="str">
        <f t="shared" si="71"/>
        <v>S04</v>
      </c>
      <c r="D210" s="78" t="str">
        <f t="shared" si="71"/>
        <v>Изходящи международни повиквания (Outgoing Calls to International)</v>
      </c>
      <c r="E210" s="34" t="str">
        <f t="shared" si="70"/>
        <v>минути (Minutes)</v>
      </c>
      <c r="F210" s="183">
        <f>IF('B. Dashboard'!$D$53=1,F20,IF('B. Dashboard'!$D$53=2,F58,IF('B. Dashboard'!$D$53=3,F96,(IF('B. Dashboard'!$D$53=4,F172)))))</f>
        <v>50</v>
      </c>
      <c r="G210" s="183">
        <f>IF('B. Dashboard'!$D$53=1,G20,IF('B. Dashboard'!$D$53=2,G58,IF('B. Dashboard'!$D$53=3,G96,(IF('B. Dashboard'!$D$53=4,G172)))))</f>
        <v>51</v>
      </c>
      <c r="H210" s="183">
        <f>IF('B. Dashboard'!$D$53=1,H20,IF('B. Dashboard'!$D$53=2,H58,IF('B. Dashboard'!$D$53=3,H96,(IF('B. Dashboard'!$D$53=4,H172)))))</f>
        <v>52.02</v>
      </c>
      <c r="I210" s="183">
        <f>IF('B. Dashboard'!$D$53=1,I20,IF('B. Dashboard'!$D$53=2,I58,IF('B. Dashboard'!$D$53=3,I96,(IF('B. Dashboard'!$D$53=4,I172)))))</f>
        <v>53.060400000000001</v>
      </c>
      <c r="J210" s="183">
        <f>IF('B. Dashboard'!$D$53=1,J20,IF('B. Dashboard'!$D$53=2,J58,IF('B. Dashboard'!$D$53=3,J96,(IF('B. Dashboard'!$D$53=4,J172)))))</f>
        <v>54.121608000000002</v>
      </c>
      <c r="K210" s="183">
        <f>IF('B. Dashboard'!$D$53=1,K20,IF('B. Dashboard'!$D$53=2,K58,IF('B. Dashboard'!$D$53=3,K96,(IF('B. Dashboard'!$D$53=4,K172)))))</f>
        <v>55.204040160000005</v>
      </c>
      <c r="L210" s="183">
        <f>IF('B. Dashboard'!$D$53=1,L20,IF('B. Dashboard'!$D$53=2,L58,IF('B. Dashboard'!$D$53=3,L96,(IF('B. Dashboard'!$D$53=4,L172)))))</f>
        <v>56.308120963200004</v>
      </c>
      <c r="N210" s="66"/>
    </row>
    <row r="211" spans="3:14">
      <c r="C211" s="78" t="str">
        <f t="shared" si="71"/>
        <v>S05</v>
      </c>
      <c r="D211" s="78" t="str">
        <f t="shared" si="71"/>
        <v>Входящи повиквания от фиксирана линия (Incoming calls from fixed)</v>
      </c>
      <c r="E211" s="34" t="str">
        <f t="shared" si="70"/>
        <v>минути (Minutes)</v>
      </c>
      <c r="F211" s="183">
        <f>IF('B. Dashboard'!$D$53=1,F21,IF('B. Dashboard'!$D$53=2,F59,IF('B. Dashboard'!$D$53=3,F97,(IF('B. Dashboard'!$D$53=4,F173)))))</f>
        <v>50</v>
      </c>
      <c r="G211" s="183">
        <f>IF('B. Dashboard'!$D$53=1,G21,IF('B. Dashboard'!$D$53=2,G59,IF('B. Dashboard'!$D$53=3,G97,(IF('B. Dashboard'!$D$53=4,G173)))))</f>
        <v>51</v>
      </c>
      <c r="H211" s="183">
        <f>IF('B. Dashboard'!$D$53=1,H21,IF('B. Dashboard'!$D$53=2,H59,IF('B. Dashboard'!$D$53=3,H97,(IF('B. Dashboard'!$D$53=4,H173)))))</f>
        <v>52.02</v>
      </c>
      <c r="I211" s="183">
        <f>IF('B. Dashboard'!$D$53=1,I21,IF('B. Dashboard'!$D$53=2,I59,IF('B. Dashboard'!$D$53=3,I97,(IF('B. Dashboard'!$D$53=4,I173)))))</f>
        <v>53.060400000000001</v>
      </c>
      <c r="J211" s="183">
        <f>IF('B. Dashboard'!$D$53=1,J21,IF('B. Dashboard'!$D$53=2,J59,IF('B. Dashboard'!$D$53=3,J97,(IF('B. Dashboard'!$D$53=4,J173)))))</f>
        <v>54.121608000000002</v>
      </c>
      <c r="K211" s="183">
        <f>IF('B. Dashboard'!$D$53=1,K21,IF('B. Dashboard'!$D$53=2,K59,IF('B. Dashboard'!$D$53=3,K97,(IF('B. Dashboard'!$D$53=4,K173)))))</f>
        <v>55.204040160000005</v>
      </c>
      <c r="L211" s="183">
        <f>IF('B. Dashboard'!$D$53=1,L21,IF('B. Dashboard'!$D$53=2,L59,IF('B. Dashboard'!$D$53=3,L97,(IF('B. Dashboard'!$D$53=4,L173)))))</f>
        <v>56.308120963200004</v>
      </c>
      <c r="N211" s="66"/>
    </row>
    <row r="212" spans="3:14">
      <c r="C212" s="78" t="str">
        <f t="shared" si="71"/>
        <v>S06</v>
      </c>
      <c r="D212" s="78" t="str">
        <f t="shared" si="71"/>
        <v>Входящи повиквания от други мобилни мрежи (Incoming calls from other mobile)</v>
      </c>
      <c r="E212" s="34" t="str">
        <f t="shared" si="70"/>
        <v>минути (Minutes)</v>
      </c>
      <c r="F212" s="183">
        <f>IF('B. Dashboard'!$D$53=1,F22,IF('B. Dashboard'!$D$53=2,F60,IF('B. Dashboard'!$D$53=3,F98,(IF('B. Dashboard'!$D$53=4,F174)))))</f>
        <v>1000</v>
      </c>
      <c r="G212" s="183">
        <f>IF('B. Dashboard'!$D$53=1,G22,IF('B. Dashboard'!$D$53=2,G60,IF('B. Dashboard'!$D$53=3,G98,(IF('B. Dashboard'!$D$53=4,G174)))))</f>
        <v>1020</v>
      </c>
      <c r="H212" s="183">
        <f>IF('B. Dashboard'!$D$53=1,H22,IF('B. Dashboard'!$D$53=2,H60,IF('B. Dashboard'!$D$53=3,H98,(IF('B. Dashboard'!$D$53=4,H174)))))</f>
        <v>1040.4000000000001</v>
      </c>
      <c r="I212" s="183">
        <f>IF('B. Dashboard'!$D$53=1,I22,IF('B. Dashboard'!$D$53=2,I60,IF('B. Dashboard'!$D$53=3,I98,(IF('B. Dashboard'!$D$53=4,I174)))))</f>
        <v>1061.2080000000001</v>
      </c>
      <c r="J212" s="183">
        <f>IF('B. Dashboard'!$D$53=1,J22,IF('B. Dashboard'!$D$53=2,J60,IF('B. Dashboard'!$D$53=3,J98,(IF('B. Dashboard'!$D$53=4,J174)))))</f>
        <v>1082.4321600000001</v>
      </c>
      <c r="K212" s="183">
        <f>IF('B. Dashboard'!$D$53=1,K22,IF('B. Dashboard'!$D$53=2,K60,IF('B. Dashboard'!$D$53=3,K98,(IF('B. Dashboard'!$D$53=4,K174)))))</f>
        <v>1104.0808032</v>
      </c>
      <c r="L212" s="183">
        <f>IF('B. Dashboard'!$D$53=1,L22,IF('B. Dashboard'!$D$53=2,L60,IF('B. Dashboard'!$D$53=3,L98,(IF('B. Dashboard'!$D$53=4,L174)))))</f>
        <v>1126.1624192639999</v>
      </c>
      <c r="N212" s="66"/>
    </row>
    <row r="213" spans="3:14">
      <c r="C213" s="78" t="str">
        <f t="shared" si="71"/>
        <v>S07</v>
      </c>
      <c r="D213" s="78" t="str">
        <f t="shared" si="71"/>
        <v>Входящи международни повиквания (Incoming calls from international)</v>
      </c>
      <c r="E213" s="34" t="str">
        <f t="shared" si="70"/>
        <v>минути (Minutes)</v>
      </c>
      <c r="F213" s="183">
        <f>IF('B. Dashboard'!$D$53=1,F23,IF('B. Dashboard'!$D$53=2,F61,IF('B. Dashboard'!$D$53=3,F99,(IF('B. Dashboard'!$D$53=4,F175)))))</f>
        <v>300</v>
      </c>
      <c r="G213" s="183">
        <f>IF('B. Dashboard'!$D$53=1,G23,IF('B. Dashboard'!$D$53=2,G61,IF('B. Dashboard'!$D$53=3,G99,(IF('B. Dashboard'!$D$53=4,G175)))))</f>
        <v>306</v>
      </c>
      <c r="H213" s="183">
        <f>IF('B. Dashboard'!$D$53=1,H23,IF('B. Dashboard'!$D$53=2,H61,IF('B. Dashboard'!$D$53=3,H99,(IF('B. Dashboard'!$D$53=4,H175)))))</f>
        <v>312.12</v>
      </c>
      <c r="I213" s="183">
        <f>IF('B. Dashboard'!$D$53=1,I23,IF('B. Dashboard'!$D$53=2,I61,IF('B. Dashboard'!$D$53=3,I99,(IF('B. Dashboard'!$D$53=4,I175)))))</f>
        <v>318.36240000000004</v>
      </c>
      <c r="J213" s="183">
        <f>IF('B. Dashboard'!$D$53=1,J23,IF('B. Dashboard'!$D$53=2,J61,IF('B. Dashboard'!$D$53=3,J99,(IF('B. Dashboard'!$D$53=4,J175)))))</f>
        <v>324.72964800000005</v>
      </c>
      <c r="K213" s="183">
        <f>IF('B. Dashboard'!$D$53=1,K23,IF('B. Dashboard'!$D$53=2,K61,IF('B. Dashboard'!$D$53=3,K99,(IF('B. Dashboard'!$D$53=4,K175)))))</f>
        <v>331.22424096000009</v>
      </c>
      <c r="L213" s="183">
        <f>IF('B. Dashboard'!$D$53=1,L23,IF('B. Dashboard'!$D$53=2,L61,IF('B. Dashboard'!$D$53=3,L99,(IF('B. Dashboard'!$D$53=4,L175)))))</f>
        <v>337.84872577920009</v>
      </c>
      <c r="N213" s="66"/>
    </row>
    <row r="214" spans="3:14">
      <c r="C214" s="78" t="str">
        <f t="shared" si="71"/>
        <v>S08</v>
      </c>
      <c r="D214" s="78" t="str">
        <f t="shared" si="71"/>
        <v>Изходящи повиквания от чужди абонати в роуминг в мрежата на предприятието (Roaming Calls Outbound)</v>
      </c>
      <c r="E214" s="34" t="str">
        <f t="shared" si="70"/>
        <v>минути (Minutes)</v>
      </c>
      <c r="F214" s="183">
        <f>IF('B. Dashboard'!$D$53=1,F24,IF('B. Dashboard'!$D$53=2,F62,IF('B. Dashboard'!$D$53=3,F100,(IF('B. Dashboard'!$D$53=4,F176)))))</f>
        <v>100</v>
      </c>
      <c r="G214" s="183">
        <f>IF('B. Dashboard'!$D$53=1,G24,IF('B. Dashboard'!$D$53=2,G62,IF('B. Dashboard'!$D$53=3,G100,(IF('B. Dashboard'!$D$53=4,G176)))))</f>
        <v>102</v>
      </c>
      <c r="H214" s="183">
        <f>IF('B. Dashboard'!$D$53=1,H24,IF('B. Dashboard'!$D$53=2,H62,IF('B. Dashboard'!$D$53=3,H100,(IF('B. Dashboard'!$D$53=4,H176)))))</f>
        <v>104.04</v>
      </c>
      <c r="I214" s="183">
        <f>IF('B. Dashboard'!$D$53=1,I24,IF('B. Dashboard'!$D$53=2,I62,IF('B. Dashboard'!$D$53=3,I100,(IF('B. Dashboard'!$D$53=4,I176)))))</f>
        <v>106.1208</v>
      </c>
      <c r="J214" s="183">
        <f>IF('B. Dashboard'!$D$53=1,J24,IF('B. Dashboard'!$D$53=2,J62,IF('B. Dashboard'!$D$53=3,J100,(IF('B. Dashboard'!$D$53=4,J176)))))</f>
        <v>108.243216</v>
      </c>
      <c r="K214" s="183">
        <f>IF('B. Dashboard'!$D$53=1,K24,IF('B. Dashboard'!$D$53=2,K62,IF('B. Dashboard'!$D$53=3,K100,(IF('B. Dashboard'!$D$53=4,K176)))))</f>
        <v>110.40808032000001</v>
      </c>
      <c r="L214" s="183">
        <f>IF('B. Dashboard'!$D$53=1,L24,IF('B. Dashboard'!$D$53=2,L62,IF('B. Dashboard'!$D$53=3,L100,(IF('B. Dashboard'!$D$53=4,L176)))))</f>
        <v>112.61624192640001</v>
      </c>
      <c r="N214" s="66"/>
    </row>
    <row r="215" spans="3:14">
      <c r="C215" s="78" t="str">
        <f t="shared" si="71"/>
        <v>S09</v>
      </c>
      <c r="D215" s="78" t="str">
        <f t="shared" si="71"/>
        <v>Входящи повиквания от чужди абонати в роуминг в мрежата на предприятието (Roaming Calls Inbound)</v>
      </c>
      <c r="E215" s="34" t="str">
        <f t="shared" si="70"/>
        <v>минути (Minutes)</v>
      </c>
      <c r="F215" s="183">
        <f>IF('B. Dashboard'!$D$53=1,F25,IF('B. Dashboard'!$D$53=2,F63,IF('B. Dashboard'!$D$53=3,F101,(IF('B. Dashboard'!$D$53=4,F177)))))</f>
        <v>100</v>
      </c>
      <c r="G215" s="183">
        <f>IF('B. Dashboard'!$D$53=1,G25,IF('B. Dashboard'!$D$53=2,G63,IF('B. Dashboard'!$D$53=3,G101,(IF('B. Dashboard'!$D$53=4,G177)))))</f>
        <v>102</v>
      </c>
      <c r="H215" s="183">
        <f>IF('B. Dashboard'!$D$53=1,H25,IF('B. Dashboard'!$D$53=2,H63,IF('B. Dashboard'!$D$53=3,H101,(IF('B. Dashboard'!$D$53=4,H177)))))</f>
        <v>104.04</v>
      </c>
      <c r="I215" s="183">
        <f>IF('B. Dashboard'!$D$53=1,I25,IF('B. Dashboard'!$D$53=2,I63,IF('B. Dashboard'!$D$53=3,I101,(IF('B. Dashboard'!$D$53=4,I177)))))</f>
        <v>106.1208</v>
      </c>
      <c r="J215" s="183">
        <f>IF('B. Dashboard'!$D$53=1,J25,IF('B. Dashboard'!$D$53=2,J63,IF('B. Dashboard'!$D$53=3,J101,(IF('B. Dashboard'!$D$53=4,J177)))))</f>
        <v>108.243216</v>
      </c>
      <c r="K215" s="183">
        <f>IF('B. Dashboard'!$D$53=1,K25,IF('B. Dashboard'!$D$53=2,K63,IF('B. Dashboard'!$D$53=3,K101,(IF('B. Dashboard'!$D$53=4,K177)))))</f>
        <v>110.40808032000001</v>
      </c>
      <c r="L215" s="183">
        <f>IF('B. Dashboard'!$D$53=1,L25,IF('B. Dashboard'!$D$53=2,L63,IF('B. Dashboard'!$D$53=3,L101,(IF('B. Dashboard'!$D$53=4,L177)))))</f>
        <v>112.61624192640001</v>
      </c>
      <c r="N215" s="66"/>
    </row>
    <row r="216" spans="3:14">
      <c r="C216" s="78" t="str">
        <f t="shared" si="71"/>
        <v>S10</v>
      </c>
      <c r="D216" s="78" t="str">
        <f t="shared" si="71"/>
        <v>Гласова поща (Voice mail)</v>
      </c>
      <c r="E216" s="34" t="str">
        <f t="shared" si="70"/>
        <v>минути (Minutes)</v>
      </c>
      <c r="F216" s="183">
        <f>IF('B. Dashboard'!$D$53=1,F26,IF('B. Dashboard'!$D$53=2,F64,IF('B. Dashboard'!$D$53=3,F102,(IF('B. Dashboard'!$D$53=4,F178)))))</f>
        <v>50</v>
      </c>
      <c r="G216" s="183">
        <f>IF('B. Dashboard'!$D$53=1,G26,IF('B. Dashboard'!$D$53=2,G64,IF('B. Dashboard'!$D$53=3,G102,(IF('B. Dashboard'!$D$53=4,G178)))))</f>
        <v>51</v>
      </c>
      <c r="H216" s="183">
        <f>IF('B. Dashboard'!$D$53=1,H26,IF('B. Dashboard'!$D$53=2,H64,IF('B. Dashboard'!$D$53=3,H102,(IF('B. Dashboard'!$D$53=4,H178)))))</f>
        <v>52.02</v>
      </c>
      <c r="I216" s="183">
        <f>IF('B. Dashboard'!$D$53=1,I26,IF('B. Dashboard'!$D$53=2,I64,IF('B. Dashboard'!$D$53=3,I102,(IF('B. Dashboard'!$D$53=4,I178)))))</f>
        <v>53.060400000000001</v>
      </c>
      <c r="J216" s="183">
        <f>IF('B. Dashboard'!$D$53=1,J26,IF('B. Dashboard'!$D$53=2,J64,IF('B. Dashboard'!$D$53=3,J102,(IF('B. Dashboard'!$D$53=4,J178)))))</f>
        <v>54.121608000000002</v>
      </c>
      <c r="K216" s="183">
        <f>IF('B. Dashboard'!$D$53=1,K26,IF('B. Dashboard'!$D$53=2,K64,IF('B. Dashboard'!$D$53=3,K102,(IF('B. Dashboard'!$D$53=4,K178)))))</f>
        <v>55.204040160000005</v>
      </c>
      <c r="L216" s="183">
        <f>IF('B. Dashboard'!$D$53=1,L26,IF('B. Dashboard'!$D$53=2,L64,IF('B. Dashboard'!$D$53=3,L102,(IF('B. Dashboard'!$D$53=4,L178)))))</f>
        <v>56.308120963200004</v>
      </c>
      <c r="N216" s="66"/>
    </row>
    <row r="217" spans="3:14">
      <c r="C217" s="78" t="str">
        <f t="shared" si="71"/>
        <v>S11</v>
      </c>
      <c r="D217" s="78" t="str">
        <f t="shared" si="71"/>
        <v>Повиквания към центъра за обслужване на клиенти (Help desk call)</v>
      </c>
      <c r="E217" s="34" t="str">
        <f t="shared" si="70"/>
        <v>минути (Minutes)</v>
      </c>
      <c r="F217" s="183">
        <f>IF('B. Dashboard'!$D$53=1,F27,IF('B. Dashboard'!$D$53=2,F65,IF('B. Dashboard'!$D$53=3,F103,(IF('B. Dashboard'!$D$53=4,F179)))))</f>
        <v>50</v>
      </c>
      <c r="G217" s="183">
        <f>IF('B. Dashboard'!$D$53=1,G27,IF('B. Dashboard'!$D$53=2,G65,IF('B. Dashboard'!$D$53=3,G103,(IF('B. Dashboard'!$D$53=4,G179)))))</f>
        <v>51</v>
      </c>
      <c r="H217" s="183">
        <f>IF('B. Dashboard'!$D$53=1,H27,IF('B. Dashboard'!$D$53=2,H65,IF('B. Dashboard'!$D$53=3,H103,(IF('B. Dashboard'!$D$53=4,H179)))))</f>
        <v>52.02</v>
      </c>
      <c r="I217" s="183">
        <f>IF('B. Dashboard'!$D$53=1,I27,IF('B. Dashboard'!$D$53=2,I65,IF('B. Dashboard'!$D$53=3,I103,(IF('B. Dashboard'!$D$53=4,I179)))))</f>
        <v>53.060400000000001</v>
      </c>
      <c r="J217" s="183">
        <f>IF('B. Dashboard'!$D$53=1,J27,IF('B. Dashboard'!$D$53=2,J65,IF('B. Dashboard'!$D$53=3,J103,(IF('B. Dashboard'!$D$53=4,J179)))))</f>
        <v>54.121608000000002</v>
      </c>
      <c r="K217" s="183">
        <f>IF('B. Dashboard'!$D$53=1,K27,IF('B. Dashboard'!$D$53=2,K65,IF('B. Dashboard'!$D$53=3,K103,(IF('B. Dashboard'!$D$53=4,K179)))))</f>
        <v>55.204040160000005</v>
      </c>
      <c r="L217" s="183">
        <f>IF('B. Dashboard'!$D$53=1,L27,IF('B. Dashboard'!$D$53=2,L65,IF('B. Dashboard'!$D$53=3,L103,(IF('B. Dashboard'!$D$53=4,L179)))))</f>
        <v>56.308120963200004</v>
      </c>
      <c r="N217" s="66"/>
    </row>
    <row r="218" spans="3:14">
      <c r="C218" s="78" t="str">
        <f t="shared" si="71"/>
        <v>S12</v>
      </c>
      <c r="D218" s="78" t="str">
        <f t="shared" si="71"/>
        <v>Видеоразговори (Video call)</v>
      </c>
      <c r="E218" s="34" t="str">
        <f t="shared" si="70"/>
        <v>минути (Minutes)</v>
      </c>
      <c r="F218" s="183">
        <f>IF('B. Dashboard'!$D$53=1,F28,IF('B. Dashboard'!$D$53=2,F66,IF('B. Dashboard'!$D$53=3,F104,(IF('B. Dashboard'!$D$53=4,F180)))))</f>
        <v>50</v>
      </c>
      <c r="G218" s="183">
        <f>IF('B. Dashboard'!$D$53=1,G28,IF('B. Dashboard'!$D$53=2,G66,IF('B. Dashboard'!$D$53=3,G104,(IF('B. Dashboard'!$D$53=4,G180)))))</f>
        <v>51</v>
      </c>
      <c r="H218" s="183">
        <f>IF('B. Dashboard'!$D$53=1,H28,IF('B. Dashboard'!$D$53=2,H66,IF('B. Dashboard'!$D$53=3,H104,(IF('B. Dashboard'!$D$53=4,H180)))))</f>
        <v>52.02</v>
      </c>
      <c r="I218" s="183">
        <f>IF('B. Dashboard'!$D$53=1,I28,IF('B. Dashboard'!$D$53=2,I66,IF('B. Dashboard'!$D$53=3,I104,(IF('B. Dashboard'!$D$53=4,I180)))))</f>
        <v>53.060400000000001</v>
      </c>
      <c r="J218" s="183">
        <f>IF('B. Dashboard'!$D$53=1,J28,IF('B. Dashboard'!$D$53=2,J66,IF('B. Dashboard'!$D$53=3,J104,(IF('B. Dashboard'!$D$53=4,J180)))))</f>
        <v>54.121608000000002</v>
      </c>
      <c r="K218" s="183">
        <f>IF('B. Dashboard'!$D$53=1,K28,IF('B. Dashboard'!$D$53=2,K66,IF('B. Dashboard'!$D$53=3,K104,(IF('B. Dashboard'!$D$53=4,K180)))))</f>
        <v>55.204040160000005</v>
      </c>
      <c r="L218" s="183">
        <f>IF('B. Dashboard'!$D$53=1,L28,IF('B. Dashboard'!$D$53=2,L66,IF('B. Dashboard'!$D$53=3,L104,(IF('B. Dashboard'!$D$53=4,L180)))))</f>
        <v>56.308120963200004</v>
      </c>
      <c r="N218" s="66"/>
    </row>
    <row r="219" spans="3:14">
      <c r="C219" s="78" t="str">
        <f t="shared" si="71"/>
        <v>S13</v>
      </c>
      <c r="D219" s="78" t="str">
        <f t="shared" si="71"/>
        <v>MMS в мрежата (MMS on net)</v>
      </c>
      <c r="E219" s="34" t="str">
        <f t="shared" si="70"/>
        <v>брой съобщения (Number of messages)</v>
      </c>
      <c r="F219" s="183">
        <f>IF('B. Dashboard'!$D$53=1,F29,IF('B. Dashboard'!$D$53=2,F67,IF('B. Dashboard'!$D$53=3,F105,(IF('B. Dashboard'!$D$53=4,F181)))))</f>
        <v>10</v>
      </c>
      <c r="G219" s="183">
        <f>IF('B. Dashboard'!$D$53=1,G29,IF('B. Dashboard'!$D$53=2,G67,IF('B. Dashboard'!$D$53=3,G105,(IF('B. Dashboard'!$D$53=4,G181)))))</f>
        <v>10.199999999999999</v>
      </c>
      <c r="H219" s="183">
        <f>IF('B. Dashboard'!$D$53=1,H29,IF('B. Dashboard'!$D$53=2,H67,IF('B. Dashboard'!$D$53=3,H105,(IF('B. Dashboard'!$D$53=4,H181)))))</f>
        <v>10.404</v>
      </c>
      <c r="I219" s="183">
        <f>IF('B. Dashboard'!$D$53=1,I29,IF('B. Dashboard'!$D$53=2,I67,IF('B. Dashboard'!$D$53=3,I105,(IF('B. Dashboard'!$D$53=4,I181)))))</f>
        <v>10.612080000000001</v>
      </c>
      <c r="J219" s="183">
        <f>IF('B. Dashboard'!$D$53=1,J29,IF('B. Dashboard'!$D$53=2,J67,IF('B. Dashboard'!$D$53=3,J105,(IF('B. Dashboard'!$D$53=4,J181)))))</f>
        <v>10.824321600000001</v>
      </c>
      <c r="K219" s="183">
        <f>IF('B. Dashboard'!$D$53=1,K29,IF('B. Dashboard'!$D$53=2,K67,IF('B. Dashboard'!$D$53=3,K105,(IF('B. Dashboard'!$D$53=4,K181)))))</f>
        <v>11.040808032000001</v>
      </c>
      <c r="L219" s="183">
        <f>IF('B. Dashboard'!$D$53=1,L29,IF('B. Dashboard'!$D$53=2,L67,IF('B. Dashboard'!$D$53=3,L105,(IF('B. Dashboard'!$D$53=4,L181)))))</f>
        <v>11.261624192640001</v>
      </c>
      <c r="N219" s="66"/>
    </row>
    <row r="220" spans="3:14">
      <c r="C220" s="78" t="str">
        <f t="shared" si="71"/>
        <v>S14</v>
      </c>
      <c r="D220" s="78" t="str">
        <f t="shared" si="71"/>
        <v>Изходящи MMS към други мрежи (MMS outgoing to other network)</v>
      </c>
      <c r="E220" s="34" t="str">
        <f t="shared" si="70"/>
        <v>брой съобщения (Number of messages)</v>
      </c>
      <c r="F220" s="183">
        <f>IF('B. Dashboard'!$D$53=1,F30,IF('B. Dashboard'!$D$53=2,F68,IF('B. Dashboard'!$D$53=3,F106,(IF('B. Dashboard'!$D$53=4,F182)))))</f>
        <v>10</v>
      </c>
      <c r="G220" s="183">
        <f>IF('B. Dashboard'!$D$53=1,G30,IF('B. Dashboard'!$D$53=2,G68,IF('B. Dashboard'!$D$53=3,G106,(IF('B. Dashboard'!$D$53=4,G182)))))</f>
        <v>10.199999999999999</v>
      </c>
      <c r="H220" s="183">
        <f>IF('B. Dashboard'!$D$53=1,H30,IF('B. Dashboard'!$D$53=2,H68,IF('B. Dashboard'!$D$53=3,H106,(IF('B. Dashboard'!$D$53=4,H182)))))</f>
        <v>10.404</v>
      </c>
      <c r="I220" s="183">
        <f>IF('B. Dashboard'!$D$53=1,I30,IF('B. Dashboard'!$D$53=2,I68,IF('B. Dashboard'!$D$53=3,I106,(IF('B. Dashboard'!$D$53=4,I182)))))</f>
        <v>10.612080000000001</v>
      </c>
      <c r="J220" s="183">
        <f>IF('B. Dashboard'!$D$53=1,J30,IF('B. Dashboard'!$D$53=2,J68,IF('B. Dashboard'!$D$53=3,J106,(IF('B. Dashboard'!$D$53=4,J182)))))</f>
        <v>10.824321600000001</v>
      </c>
      <c r="K220" s="183">
        <f>IF('B. Dashboard'!$D$53=1,K30,IF('B. Dashboard'!$D$53=2,K68,IF('B. Dashboard'!$D$53=3,K106,(IF('B. Dashboard'!$D$53=4,K182)))))</f>
        <v>11.040808032000001</v>
      </c>
      <c r="L220" s="183">
        <f>IF('B. Dashboard'!$D$53=1,L30,IF('B. Dashboard'!$D$53=2,L68,IF('B. Dashboard'!$D$53=3,L106,(IF('B. Dashboard'!$D$53=4,L182)))))</f>
        <v>11.261624192640001</v>
      </c>
      <c r="N220" s="66"/>
    </row>
    <row r="221" spans="3:14">
      <c r="C221" s="78" t="str">
        <f t="shared" si="71"/>
        <v>S15</v>
      </c>
      <c r="D221" s="78" t="str">
        <f t="shared" si="71"/>
        <v>Входящи MMS от други мрежи (MMS incoming from other network)</v>
      </c>
      <c r="E221" s="34" t="str">
        <f t="shared" si="70"/>
        <v>брой съобщения (Number of messages)</v>
      </c>
      <c r="F221" s="183">
        <f>IF('B. Dashboard'!$D$53=1,F31,IF('B. Dashboard'!$D$53=2,F69,IF('B. Dashboard'!$D$53=3,F107,(IF('B. Dashboard'!$D$53=4,F183)))))</f>
        <v>10</v>
      </c>
      <c r="G221" s="183">
        <f>IF('B. Dashboard'!$D$53=1,G31,IF('B. Dashboard'!$D$53=2,G69,IF('B. Dashboard'!$D$53=3,G107,(IF('B. Dashboard'!$D$53=4,G183)))))</f>
        <v>10.199999999999999</v>
      </c>
      <c r="H221" s="183">
        <f>IF('B. Dashboard'!$D$53=1,H31,IF('B. Dashboard'!$D$53=2,H69,IF('B. Dashboard'!$D$53=3,H107,(IF('B. Dashboard'!$D$53=4,H183)))))</f>
        <v>10.404</v>
      </c>
      <c r="I221" s="183">
        <f>IF('B. Dashboard'!$D$53=1,I31,IF('B. Dashboard'!$D$53=2,I69,IF('B. Dashboard'!$D$53=3,I107,(IF('B. Dashboard'!$D$53=4,I183)))))</f>
        <v>10.612080000000001</v>
      </c>
      <c r="J221" s="183">
        <f>IF('B. Dashboard'!$D$53=1,J31,IF('B. Dashboard'!$D$53=2,J69,IF('B. Dashboard'!$D$53=3,J107,(IF('B. Dashboard'!$D$53=4,J183)))))</f>
        <v>10.824321600000001</v>
      </c>
      <c r="K221" s="183">
        <f>IF('B. Dashboard'!$D$53=1,K31,IF('B. Dashboard'!$D$53=2,K69,IF('B. Dashboard'!$D$53=3,K107,(IF('B. Dashboard'!$D$53=4,K183)))))</f>
        <v>11.040808032000001</v>
      </c>
      <c r="L221" s="183">
        <f>IF('B. Dashboard'!$D$53=1,L31,IF('B. Dashboard'!$D$53=2,L69,IF('B. Dashboard'!$D$53=3,L107,(IF('B. Dashboard'!$D$53=4,L183)))))</f>
        <v>11.261624192640001</v>
      </c>
      <c r="N221" s="66"/>
    </row>
    <row r="222" spans="3:14">
      <c r="C222" s="78" t="str">
        <f t="shared" si="71"/>
        <v>S16</v>
      </c>
      <c r="D222" s="78" t="str">
        <f t="shared" si="71"/>
        <v>SMS в мрежата (SMS on net)</v>
      </c>
      <c r="E222" s="34" t="str">
        <f t="shared" si="70"/>
        <v>брой съобщения (Number of messages)</v>
      </c>
      <c r="F222" s="183">
        <f>IF('B. Dashboard'!$D$53=1,F32,IF('B. Dashboard'!$D$53=2,F70,IF('B. Dashboard'!$D$53=3,F108,(IF('B. Dashboard'!$D$53=4,F184)))))</f>
        <v>300</v>
      </c>
      <c r="G222" s="183">
        <f>IF('B. Dashboard'!$D$53=1,G32,IF('B. Dashboard'!$D$53=2,G70,IF('B. Dashboard'!$D$53=3,G108,(IF('B. Dashboard'!$D$53=4,G184)))))</f>
        <v>306</v>
      </c>
      <c r="H222" s="183">
        <f>IF('B. Dashboard'!$D$53=1,H32,IF('B. Dashboard'!$D$53=2,H70,IF('B. Dashboard'!$D$53=3,H108,(IF('B. Dashboard'!$D$53=4,H184)))))</f>
        <v>312.12</v>
      </c>
      <c r="I222" s="183">
        <f>IF('B. Dashboard'!$D$53=1,I32,IF('B. Dashboard'!$D$53=2,I70,IF('B. Dashboard'!$D$53=3,I108,(IF('B. Dashboard'!$D$53=4,I184)))))</f>
        <v>318.36240000000004</v>
      </c>
      <c r="J222" s="183">
        <f>IF('B. Dashboard'!$D$53=1,J32,IF('B. Dashboard'!$D$53=2,J70,IF('B. Dashboard'!$D$53=3,J108,(IF('B. Dashboard'!$D$53=4,J184)))))</f>
        <v>324.72964800000005</v>
      </c>
      <c r="K222" s="183">
        <f>IF('B. Dashboard'!$D$53=1,K32,IF('B. Dashboard'!$D$53=2,K70,IF('B. Dashboard'!$D$53=3,K108,(IF('B. Dashboard'!$D$53=4,K184)))))</f>
        <v>331.22424096000009</v>
      </c>
      <c r="L222" s="183">
        <f>IF('B. Dashboard'!$D$53=1,L32,IF('B. Dashboard'!$D$53=2,L70,IF('B. Dashboard'!$D$53=3,L108,(IF('B. Dashboard'!$D$53=4,L184)))))</f>
        <v>337.84872577920009</v>
      </c>
      <c r="N222" s="66"/>
    </row>
    <row r="223" spans="3:14">
      <c r="C223" s="78" t="str">
        <f t="shared" si="71"/>
        <v>S17</v>
      </c>
      <c r="D223" s="78" t="str">
        <f t="shared" si="71"/>
        <v>Изходящи SMS към други мрежи (SMS outgoing to other network)</v>
      </c>
      <c r="E223" s="34" t="str">
        <f t="shared" si="70"/>
        <v>брой съобщения (Number of messages)</v>
      </c>
      <c r="F223" s="183">
        <f>IF('B. Dashboard'!$D$53=1,F33,IF('B. Dashboard'!$D$53=2,F71,IF('B. Dashboard'!$D$53=3,F109,(IF('B. Dashboard'!$D$53=4,F185)))))</f>
        <v>100</v>
      </c>
      <c r="G223" s="183">
        <f>IF('B. Dashboard'!$D$53=1,G33,IF('B. Dashboard'!$D$53=2,G71,IF('B. Dashboard'!$D$53=3,G109,(IF('B. Dashboard'!$D$53=4,G185)))))</f>
        <v>102</v>
      </c>
      <c r="H223" s="183">
        <f>IF('B. Dashboard'!$D$53=1,H33,IF('B. Dashboard'!$D$53=2,H71,IF('B. Dashboard'!$D$53=3,H109,(IF('B. Dashboard'!$D$53=4,H185)))))</f>
        <v>104.04</v>
      </c>
      <c r="I223" s="183">
        <f>IF('B. Dashboard'!$D$53=1,I33,IF('B. Dashboard'!$D$53=2,I71,IF('B. Dashboard'!$D$53=3,I109,(IF('B. Dashboard'!$D$53=4,I185)))))</f>
        <v>106.1208</v>
      </c>
      <c r="J223" s="183">
        <f>IF('B. Dashboard'!$D$53=1,J33,IF('B. Dashboard'!$D$53=2,J71,IF('B. Dashboard'!$D$53=3,J109,(IF('B. Dashboard'!$D$53=4,J185)))))</f>
        <v>108.243216</v>
      </c>
      <c r="K223" s="183">
        <f>IF('B. Dashboard'!$D$53=1,K33,IF('B. Dashboard'!$D$53=2,K71,IF('B. Dashboard'!$D$53=3,K109,(IF('B. Dashboard'!$D$53=4,K185)))))</f>
        <v>110.40808032000001</v>
      </c>
      <c r="L223" s="183">
        <f>IF('B. Dashboard'!$D$53=1,L33,IF('B. Dashboard'!$D$53=2,L71,IF('B. Dashboard'!$D$53=3,L109,(IF('B. Dashboard'!$D$53=4,L185)))))</f>
        <v>112.61624192640001</v>
      </c>
      <c r="N223" s="66"/>
    </row>
    <row r="224" spans="3:14">
      <c r="C224" s="78" t="str">
        <f t="shared" si="71"/>
        <v>S18</v>
      </c>
      <c r="D224" s="78" t="str">
        <f t="shared" si="71"/>
        <v>Входящи SMS от други мрежи (SMS incoming from other network)</v>
      </c>
      <c r="E224" s="34" t="str">
        <f t="shared" si="70"/>
        <v>брой съобщения (Number of messages)</v>
      </c>
      <c r="F224" s="183">
        <f>IF('B. Dashboard'!$D$53=1,F34,IF('B. Dashboard'!$D$53=2,F72,IF('B. Dashboard'!$D$53=3,F110,(IF('B. Dashboard'!$D$53=4,F186)))))</f>
        <v>50</v>
      </c>
      <c r="G224" s="183">
        <f>IF('B. Dashboard'!$D$53=1,G34,IF('B. Dashboard'!$D$53=2,G72,IF('B. Dashboard'!$D$53=3,G110,(IF('B. Dashboard'!$D$53=4,G186)))))</f>
        <v>51</v>
      </c>
      <c r="H224" s="183">
        <f>IF('B. Dashboard'!$D$53=1,H34,IF('B. Dashboard'!$D$53=2,H72,IF('B. Dashboard'!$D$53=3,H110,(IF('B. Dashboard'!$D$53=4,H186)))))</f>
        <v>52.02</v>
      </c>
      <c r="I224" s="183">
        <f>IF('B. Dashboard'!$D$53=1,I34,IF('B. Dashboard'!$D$53=2,I72,IF('B. Dashboard'!$D$53=3,I110,(IF('B. Dashboard'!$D$53=4,I186)))))</f>
        <v>53.060400000000001</v>
      </c>
      <c r="J224" s="183">
        <f>IF('B. Dashboard'!$D$53=1,J34,IF('B. Dashboard'!$D$53=2,J72,IF('B. Dashboard'!$D$53=3,J110,(IF('B. Dashboard'!$D$53=4,J186)))))</f>
        <v>54.121608000000002</v>
      </c>
      <c r="K224" s="183">
        <f>IF('B. Dashboard'!$D$53=1,K34,IF('B. Dashboard'!$D$53=2,K72,IF('B. Dashboard'!$D$53=3,K110,(IF('B. Dashboard'!$D$53=4,K186)))))</f>
        <v>55.204040160000005</v>
      </c>
      <c r="L224" s="183">
        <f>IF('B. Dashboard'!$D$53=1,L34,IF('B. Dashboard'!$D$53=2,L72,IF('B. Dashboard'!$D$53=3,L110,(IF('B. Dashboard'!$D$53=4,L186)))))</f>
        <v>56.308120963200004</v>
      </c>
      <c r="N224" s="66"/>
    </row>
    <row r="225" spans="2:14">
      <c r="C225" s="78" t="str">
        <f t="shared" si="71"/>
        <v>S19</v>
      </c>
      <c r="D225" s="78" t="str">
        <f t="shared" si="71"/>
        <v>Пренос на данни (Data services)</v>
      </c>
      <c r="E225" s="34" t="str">
        <f t="shared" si="70"/>
        <v>MB (MB)</v>
      </c>
      <c r="F225" s="183">
        <f>IF('B. Dashboard'!$D$53=1,F35,IF('B. Dashboard'!$D$53=2,F73,IF('B. Dashboard'!$D$53=3,F111,(IF('B. Dashboard'!$D$53=4,F187)))))</f>
        <v>5000</v>
      </c>
      <c r="G225" s="183">
        <f>IF('B. Dashboard'!$D$53=1,G35,IF('B. Dashboard'!$D$53=2,G73,IF('B. Dashboard'!$D$53=3,G111,(IF('B. Dashboard'!$D$53=4,G187)))))</f>
        <v>5100</v>
      </c>
      <c r="H225" s="183">
        <f>IF('B. Dashboard'!$D$53=1,H35,IF('B. Dashboard'!$D$53=2,H73,IF('B. Dashboard'!$D$53=3,H111,(IF('B. Dashboard'!$D$53=4,H187)))))</f>
        <v>5202</v>
      </c>
      <c r="I225" s="183">
        <f>IF('B. Dashboard'!$D$53=1,I35,IF('B. Dashboard'!$D$53=2,I73,IF('B. Dashboard'!$D$53=3,I111,(IF('B. Dashboard'!$D$53=4,I187)))))</f>
        <v>5306.04</v>
      </c>
      <c r="J225" s="183">
        <f>IF('B. Dashboard'!$D$53=1,J35,IF('B. Dashboard'!$D$53=2,J73,IF('B. Dashboard'!$D$53=3,J111,(IF('B. Dashboard'!$D$53=4,J187)))))</f>
        <v>5412.1607999999997</v>
      </c>
      <c r="K225" s="183">
        <f>IF('B. Dashboard'!$D$53=1,K35,IF('B. Dashboard'!$D$53=2,K73,IF('B. Dashboard'!$D$53=3,K111,(IF('B. Dashboard'!$D$53=4,K187)))))</f>
        <v>5520.4040159999995</v>
      </c>
      <c r="L225" s="183">
        <f>IF('B. Dashboard'!$D$53=1,L35,IF('B. Dashboard'!$D$53=2,L73,IF('B. Dashboard'!$D$53=3,L111,(IF('B. Dashboard'!$D$53=4,L187)))))</f>
        <v>5630.8120963199999</v>
      </c>
      <c r="N225" s="66"/>
    </row>
    <row r="226" spans="2:14">
      <c r="C226" s="78" t="str">
        <f t="shared" si="71"/>
        <v>S20</v>
      </c>
      <c r="D226" s="78" t="str">
        <f t="shared" si="71"/>
        <v>Subscribers</v>
      </c>
      <c r="E226" s="34" t="str">
        <f t="shared" si="70"/>
        <v>Subscriber</v>
      </c>
      <c r="F226" s="183">
        <f>IF('B. Dashboard'!$D$53=1,F36,IF('B. Dashboard'!$D$53=2,F74,IF('B. Dashboard'!$D$53=3,F112,(IF('B. Dashboard'!$D$53=4,F188)))))</f>
        <v>0</v>
      </c>
      <c r="G226" s="183">
        <f>IF('B. Dashboard'!$D$53=1,G36,IF('B. Dashboard'!$D$53=2,G74,IF('B. Dashboard'!$D$53=3,G112,(IF('B. Dashboard'!$D$53=4,G188)))))</f>
        <v>0</v>
      </c>
      <c r="H226" s="183">
        <f>IF('B. Dashboard'!$D$53=1,H36,IF('B. Dashboard'!$D$53=2,H74,IF('B. Dashboard'!$D$53=3,H112,(IF('B. Dashboard'!$D$53=4,H188)))))</f>
        <v>0</v>
      </c>
      <c r="I226" s="183">
        <f>IF('B. Dashboard'!$D$53=1,I36,IF('B. Dashboard'!$D$53=2,I74,IF('B. Dashboard'!$D$53=3,I112,(IF('B. Dashboard'!$D$53=4,I188)))))</f>
        <v>0</v>
      </c>
      <c r="J226" s="183">
        <f>IF('B. Dashboard'!$D$53=1,J36,IF('B. Dashboard'!$D$53=2,J74,IF('B. Dashboard'!$D$53=3,J112,(IF('B. Dashboard'!$D$53=4,J188)))))</f>
        <v>0</v>
      </c>
      <c r="K226" s="183">
        <f>IF('B. Dashboard'!$D$53=1,K36,IF('B. Dashboard'!$D$53=2,K74,IF('B. Dashboard'!$D$53=3,K112,(IF('B. Dashboard'!$D$53=4,K188)))))</f>
        <v>0</v>
      </c>
      <c r="L226" s="183">
        <f>IF('B. Dashboard'!$D$53=1,L36,IF('B. Dashboard'!$D$53=2,L74,IF('B. Dashboard'!$D$53=3,L112,(IF('B. Dashboard'!$D$53=4,L188)))))</f>
        <v>0</v>
      </c>
      <c r="N226" s="66"/>
    </row>
    <row r="227" spans="2:14">
      <c r="C227" s="78" t="str">
        <f t="shared" si="71"/>
        <v>S21</v>
      </c>
      <c r="D227" s="78" t="str">
        <f t="shared" si="71"/>
        <v>OTHER: complete as required</v>
      </c>
      <c r="E227" s="34" t="str">
        <f t="shared" si="70"/>
        <v>OTHER: complete as required</v>
      </c>
      <c r="F227" s="183">
        <f>IF('B. Dashboard'!$D$53=1,F37,IF('B. Dashboard'!$D$53=2,F75,IF('B. Dashboard'!$D$53=3,F113,(IF('B. Dashboard'!$D$53=4,F189)))))</f>
        <v>0</v>
      </c>
      <c r="G227" s="183">
        <f>IF('B. Dashboard'!$D$53=1,G37,IF('B. Dashboard'!$D$53=2,G75,IF('B. Dashboard'!$D$53=3,G113,(IF('B. Dashboard'!$D$53=4,G189)))))</f>
        <v>0</v>
      </c>
      <c r="H227" s="183">
        <f>IF('B. Dashboard'!$D$53=1,H37,IF('B. Dashboard'!$D$53=2,H75,IF('B. Dashboard'!$D$53=3,H113,(IF('B. Dashboard'!$D$53=4,H189)))))</f>
        <v>0</v>
      </c>
      <c r="I227" s="183">
        <f>IF('B. Dashboard'!$D$53=1,I37,IF('B. Dashboard'!$D$53=2,I75,IF('B. Dashboard'!$D$53=3,I113,(IF('B. Dashboard'!$D$53=4,I189)))))</f>
        <v>0</v>
      </c>
      <c r="J227" s="183">
        <f>IF('B. Dashboard'!$D$53=1,J37,IF('B. Dashboard'!$D$53=2,J75,IF('B. Dashboard'!$D$53=3,J113,(IF('B. Dashboard'!$D$53=4,J189)))))</f>
        <v>0</v>
      </c>
      <c r="K227" s="183">
        <f>IF('B. Dashboard'!$D$53=1,K37,IF('B. Dashboard'!$D$53=2,K75,IF('B. Dashboard'!$D$53=3,K113,(IF('B. Dashboard'!$D$53=4,K189)))))</f>
        <v>0</v>
      </c>
      <c r="L227" s="183">
        <f>IF('B. Dashboard'!$D$53=1,L37,IF('B. Dashboard'!$D$53=2,L75,IF('B. Dashboard'!$D$53=3,L113,(IF('B. Dashboard'!$D$53=4,L189)))))</f>
        <v>0</v>
      </c>
      <c r="N227" s="66"/>
    </row>
    <row r="228" spans="2:14">
      <c r="C228" s="78" t="str">
        <f t="shared" si="71"/>
        <v>S22</v>
      </c>
      <c r="D228" s="78" t="str">
        <f t="shared" si="71"/>
        <v>OTHER: complete as required</v>
      </c>
      <c r="E228" s="34" t="str">
        <f t="shared" si="70"/>
        <v>OTHER: complete as required</v>
      </c>
      <c r="F228" s="183">
        <f>IF('B. Dashboard'!$D$53=1,F38,IF('B. Dashboard'!$D$53=2,F76,IF('B. Dashboard'!$D$53=3,F114,(IF('B. Dashboard'!$D$53=4,F190)))))</f>
        <v>0</v>
      </c>
      <c r="G228" s="183">
        <f>IF('B. Dashboard'!$D$53=1,G38,IF('B. Dashboard'!$D$53=2,G76,IF('B. Dashboard'!$D$53=3,G114,(IF('B. Dashboard'!$D$53=4,G190)))))</f>
        <v>0</v>
      </c>
      <c r="H228" s="183">
        <f>IF('B. Dashboard'!$D$53=1,H38,IF('B. Dashboard'!$D$53=2,H76,IF('B. Dashboard'!$D$53=3,H114,(IF('B. Dashboard'!$D$53=4,H190)))))</f>
        <v>0</v>
      </c>
      <c r="I228" s="183">
        <f>IF('B. Dashboard'!$D$53=1,I38,IF('B. Dashboard'!$D$53=2,I76,IF('B. Dashboard'!$D$53=3,I114,(IF('B. Dashboard'!$D$53=4,I190)))))</f>
        <v>0</v>
      </c>
      <c r="J228" s="183">
        <f>IF('B. Dashboard'!$D$53=1,J38,IF('B. Dashboard'!$D$53=2,J76,IF('B. Dashboard'!$D$53=3,J114,(IF('B. Dashboard'!$D$53=4,J190)))))</f>
        <v>0</v>
      </c>
      <c r="K228" s="183">
        <f>IF('B. Dashboard'!$D$53=1,K38,IF('B. Dashboard'!$D$53=2,K76,IF('B. Dashboard'!$D$53=3,K114,(IF('B. Dashboard'!$D$53=4,K190)))))</f>
        <v>0</v>
      </c>
      <c r="L228" s="183">
        <f>IF('B. Dashboard'!$D$53=1,L38,IF('B. Dashboard'!$D$53=2,L76,IF('B. Dashboard'!$D$53=3,L114,(IF('B. Dashboard'!$D$53=4,L190)))))</f>
        <v>0</v>
      </c>
      <c r="N228" s="66"/>
    </row>
    <row r="229" spans="2:14">
      <c r="C229" s="78" t="str">
        <f t="shared" si="71"/>
        <v>S23</v>
      </c>
      <c r="D229" s="78" t="str">
        <f t="shared" si="71"/>
        <v>OTHER: complete as required</v>
      </c>
      <c r="E229" s="34" t="str">
        <f t="shared" si="70"/>
        <v>OTHER: complete as required</v>
      </c>
      <c r="F229" s="183">
        <f>IF('B. Dashboard'!$D$53=1,F39,IF('B. Dashboard'!$D$53=2,F77,IF('B. Dashboard'!$D$53=3,F115,(IF('B. Dashboard'!$D$53=4,F191)))))</f>
        <v>0</v>
      </c>
      <c r="G229" s="183">
        <f>IF('B. Dashboard'!$D$53=1,G39,IF('B. Dashboard'!$D$53=2,G77,IF('B. Dashboard'!$D$53=3,G115,(IF('B. Dashboard'!$D$53=4,G191)))))</f>
        <v>0</v>
      </c>
      <c r="H229" s="183">
        <f>IF('B. Dashboard'!$D$53=1,H39,IF('B. Dashboard'!$D$53=2,H77,IF('B. Dashboard'!$D$53=3,H115,(IF('B. Dashboard'!$D$53=4,H191)))))</f>
        <v>0</v>
      </c>
      <c r="I229" s="183">
        <f>IF('B. Dashboard'!$D$53=1,I39,IF('B. Dashboard'!$D$53=2,I77,IF('B. Dashboard'!$D$53=3,I115,(IF('B. Dashboard'!$D$53=4,I191)))))</f>
        <v>0</v>
      </c>
      <c r="J229" s="183">
        <f>IF('B. Dashboard'!$D$53=1,J39,IF('B. Dashboard'!$D$53=2,J77,IF('B. Dashboard'!$D$53=3,J115,(IF('B. Dashboard'!$D$53=4,J191)))))</f>
        <v>0</v>
      </c>
      <c r="K229" s="183">
        <f>IF('B. Dashboard'!$D$53=1,K39,IF('B. Dashboard'!$D$53=2,K77,IF('B. Dashboard'!$D$53=3,K115,(IF('B. Dashboard'!$D$53=4,K191)))))</f>
        <v>0</v>
      </c>
      <c r="L229" s="183">
        <f>IF('B. Dashboard'!$D$53=1,L39,IF('B. Dashboard'!$D$53=2,L77,IF('B. Dashboard'!$D$53=3,L115,(IF('B. Dashboard'!$D$53=4,L191)))))</f>
        <v>0</v>
      </c>
      <c r="N229" s="66"/>
    </row>
    <row r="230" spans="2:14">
      <c r="C230" s="78" t="str">
        <f t="shared" si="71"/>
        <v>S24</v>
      </c>
      <c r="D230" s="78" t="str">
        <f t="shared" si="71"/>
        <v>OTHER: complete as required</v>
      </c>
      <c r="E230" s="34" t="str">
        <f t="shared" si="70"/>
        <v>OTHER: complete as required</v>
      </c>
      <c r="F230" s="183">
        <f>IF('B. Dashboard'!$D$53=1,F40,IF('B. Dashboard'!$D$53=2,F78,IF('B. Dashboard'!$D$53=3,F116,(IF('B. Dashboard'!$D$53=4,F192)))))</f>
        <v>0</v>
      </c>
      <c r="G230" s="183">
        <f>IF('B. Dashboard'!$D$53=1,G40,IF('B. Dashboard'!$D$53=2,G78,IF('B. Dashboard'!$D$53=3,G116,(IF('B. Dashboard'!$D$53=4,G192)))))</f>
        <v>0</v>
      </c>
      <c r="H230" s="183">
        <f>IF('B. Dashboard'!$D$53=1,H40,IF('B. Dashboard'!$D$53=2,H78,IF('B. Dashboard'!$D$53=3,H116,(IF('B. Dashboard'!$D$53=4,H192)))))</f>
        <v>0</v>
      </c>
      <c r="I230" s="183">
        <f>IF('B. Dashboard'!$D$53=1,I40,IF('B. Dashboard'!$D$53=2,I78,IF('B. Dashboard'!$D$53=3,I116,(IF('B. Dashboard'!$D$53=4,I192)))))</f>
        <v>0</v>
      </c>
      <c r="J230" s="183">
        <f>IF('B. Dashboard'!$D$53=1,J40,IF('B. Dashboard'!$D$53=2,J78,IF('B. Dashboard'!$D$53=3,J116,(IF('B. Dashboard'!$D$53=4,J192)))))</f>
        <v>0</v>
      </c>
      <c r="K230" s="183">
        <f>IF('B. Dashboard'!$D$53=1,K40,IF('B. Dashboard'!$D$53=2,K78,IF('B. Dashboard'!$D$53=3,K116,(IF('B. Dashboard'!$D$53=4,K192)))))</f>
        <v>0</v>
      </c>
      <c r="L230" s="183">
        <f>IF('B. Dashboard'!$D$53=1,L40,IF('B. Dashboard'!$D$53=2,L78,IF('B. Dashboard'!$D$53=3,L116,(IF('B. Dashboard'!$D$53=4,L192)))))</f>
        <v>0</v>
      </c>
      <c r="N230" s="66"/>
    </row>
    <row r="231" spans="2:14">
      <c r="C231" s="78" t="str">
        <f t="shared" si="71"/>
        <v>S25</v>
      </c>
      <c r="D231" s="78" t="str">
        <f t="shared" si="71"/>
        <v>OTHER: complete as required</v>
      </c>
      <c r="E231" s="34" t="str">
        <f t="shared" si="70"/>
        <v>OTHER: complete as required</v>
      </c>
      <c r="F231" s="183">
        <f>IF('B. Dashboard'!$D$53=1,F41,IF('B. Dashboard'!$D$53=2,F79,IF('B. Dashboard'!$D$53=3,F117,(IF('B. Dashboard'!$D$53=4,F193)))))</f>
        <v>0</v>
      </c>
      <c r="G231" s="183">
        <f>IF('B. Dashboard'!$D$53=1,G41,IF('B. Dashboard'!$D$53=2,G79,IF('B. Dashboard'!$D$53=3,G117,(IF('B. Dashboard'!$D$53=4,G193)))))</f>
        <v>0</v>
      </c>
      <c r="H231" s="183">
        <f>IF('B. Dashboard'!$D$53=1,H41,IF('B. Dashboard'!$D$53=2,H79,IF('B. Dashboard'!$D$53=3,H117,(IF('B. Dashboard'!$D$53=4,H193)))))</f>
        <v>0</v>
      </c>
      <c r="I231" s="183">
        <f>IF('B. Dashboard'!$D$53=1,I41,IF('B. Dashboard'!$D$53=2,I79,IF('B. Dashboard'!$D$53=3,I117,(IF('B. Dashboard'!$D$53=4,I193)))))</f>
        <v>0</v>
      </c>
      <c r="J231" s="183">
        <f>IF('B. Dashboard'!$D$53=1,J41,IF('B. Dashboard'!$D$53=2,J79,IF('B. Dashboard'!$D$53=3,J117,(IF('B. Dashboard'!$D$53=4,J193)))))</f>
        <v>0</v>
      </c>
      <c r="K231" s="183">
        <f>IF('B. Dashboard'!$D$53=1,K41,IF('B. Dashboard'!$D$53=2,K79,IF('B. Dashboard'!$D$53=3,K117,(IF('B. Dashboard'!$D$53=4,K193)))))</f>
        <v>0</v>
      </c>
      <c r="L231" s="183">
        <f>IF('B. Dashboard'!$D$53=1,L41,IF('B. Dashboard'!$D$53=2,L79,IF('B. Dashboard'!$D$53=3,L117,(IF('B. Dashboard'!$D$53=4,L193)))))</f>
        <v>0</v>
      </c>
      <c r="N231" s="66"/>
    </row>
    <row r="232" spans="2:14">
      <c r="C232" s="78" t="str">
        <f t="shared" si="71"/>
        <v>S26</v>
      </c>
      <c r="D232" s="78" t="str">
        <f t="shared" si="71"/>
        <v>OTHER: complete as required</v>
      </c>
      <c r="E232" s="34" t="str">
        <f t="shared" si="70"/>
        <v>OTHER: complete as required</v>
      </c>
      <c r="F232" s="183">
        <f>IF('B. Dashboard'!$D$53=1,F42,IF('B. Dashboard'!$D$53=2,F80,IF('B. Dashboard'!$D$53=3,F118,(IF('B. Dashboard'!$D$53=4,F194)))))</f>
        <v>0</v>
      </c>
      <c r="G232" s="183">
        <f>IF('B. Dashboard'!$D$53=1,G42,IF('B. Dashboard'!$D$53=2,G80,IF('B. Dashboard'!$D$53=3,G118,(IF('B. Dashboard'!$D$53=4,G194)))))</f>
        <v>0</v>
      </c>
      <c r="H232" s="183">
        <f>IF('B. Dashboard'!$D$53=1,H42,IF('B. Dashboard'!$D$53=2,H80,IF('B. Dashboard'!$D$53=3,H118,(IF('B. Dashboard'!$D$53=4,H194)))))</f>
        <v>0</v>
      </c>
      <c r="I232" s="183">
        <f>IF('B. Dashboard'!$D$53=1,I42,IF('B. Dashboard'!$D$53=2,I80,IF('B. Dashboard'!$D$53=3,I118,(IF('B. Dashboard'!$D$53=4,I194)))))</f>
        <v>0</v>
      </c>
      <c r="J232" s="183">
        <f>IF('B. Dashboard'!$D$53=1,J42,IF('B. Dashboard'!$D$53=2,J80,IF('B. Dashboard'!$D$53=3,J118,(IF('B. Dashboard'!$D$53=4,J194)))))</f>
        <v>0</v>
      </c>
      <c r="K232" s="183">
        <f>IF('B. Dashboard'!$D$53=1,K42,IF('B. Dashboard'!$D$53=2,K80,IF('B. Dashboard'!$D$53=3,K118,(IF('B. Dashboard'!$D$53=4,K194)))))</f>
        <v>0</v>
      </c>
      <c r="L232" s="183">
        <f>IF('B. Dashboard'!$D$53=1,L42,IF('B. Dashboard'!$D$53=2,L80,IF('B. Dashboard'!$D$53=3,L118,(IF('B. Dashboard'!$D$53=4,L194)))))</f>
        <v>0</v>
      </c>
      <c r="N232" s="66"/>
    </row>
    <row r="233" spans="2:14">
      <c r="C233" s="78" t="str">
        <f t="shared" si="71"/>
        <v>S27</v>
      </c>
      <c r="D233" s="78" t="str">
        <f t="shared" si="71"/>
        <v>OTHER: complete as required</v>
      </c>
      <c r="E233" s="34" t="str">
        <f t="shared" si="70"/>
        <v>OTHER: complete as required</v>
      </c>
      <c r="F233" s="183">
        <f>IF('B. Dashboard'!$D$53=1,F43,IF('B. Dashboard'!$D$53=2,F81,IF('B. Dashboard'!$D$53=3,F119,(IF('B. Dashboard'!$D$53=4,F195)))))</f>
        <v>0</v>
      </c>
      <c r="G233" s="183">
        <f>IF('B. Dashboard'!$D$53=1,G43,IF('B. Dashboard'!$D$53=2,G81,IF('B. Dashboard'!$D$53=3,G119,(IF('B. Dashboard'!$D$53=4,G195)))))</f>
        <v>0</v>
      </c>
      <c r="H233" s="183">
        <f>IF('B. Dashboard'!$D$53=1,H43,IF('B. Dashboard'!$D$53=2,H81,IF('B. Dashboard'!$D$53=3,H119,(IF('B. Dashboard'!$D$53=4,H195)))))</f>
        <v>0</v>
      </c>
      <c r="I233" s="183">
        <f>IF('B. Dashboard'!$D$53=1,I43,IF('B. Dashboard'!$D$53=2,I81,IF('B. Dashboard'!$D$53=3,I119,(IF('B. Dashboard'!$D$53=4,I195)))))</f>
        <v>0</v>
      </c>
      <c r="J233" s="183">
        <f>IF('B. Dashboard'!$D$53=1,J43,IF('B. Dashboard'!$D$53=2,J81,IF('B. Dashboard'!$D$53=3,J119,(IF('B. Dashboard'!$D$53=4,J195)))))</f>
        <v>0</v>
      </c>
      <c r="K233" s="183">
        <f>IF('B. Dashboard'!$D$53=1,K43,IF('B. Dashboard'!$D$53=2,K81,IF('B. Dashboard'!$D$53=3,K119,(IF('B. Dashboard'!$D$53=4,K195)))))</f>
        <v>0</v>
      </c>
      <c r="L233" s="183">
        <f>IF('B. Dashboard'!$D$53=1,L43,IF('B. Dashboard'!$D$53=2,L81,IF('B. Dashboard'!$D$53=3,L119,(IF('B. Dashboard'!$D$53=4,L195)))))</f>
        <v>0</v>
      </c>
      <c r="N233" s="66"/>
    </row>
    <row r="234" spans="2:14">
      <c r="C234" s="78" t="str">
        <f t="shared" si="71"/>
        <v>S28</v>
      </c>
      <c r="D234" s="78" t="str">
        <f t="shared" si="71"/>
        <v>OTHER: complete as required</v>
      </c>
      <c r="E234" s="34" t="str">
        <f t="shared" si="70"/>
        <v>OTHER: complete as required</v>
      </c>
      <c r="F234" s="183">
        <f>IF('B. Dashboard'!$D$53=1,F44,IF('B. Dashboard'!$D$53=2,F82,IF('B. Dashboard'!$D$53=3,F120,(IF('B. Dashboard'!$D$53=4,F196)))))</f>
        <v>0</v>
      </c>
      <c r="G234" s="183">
        <f>IF('B. Dashboard'!$D$53=1,G44,IF('B. Dashboard'!$D$53=2,G82,IF('B. Dashboard'!$D$53=3,G120,(IF('B. Dashboard'!$D$53=4,G196)))))</f>
        <v>0</v>
      </c>
      <c r="H234" s="183">
        <f>IF('B. Dashboard'!$D$53=1,H44,IF('B. Dashboard'!$D$53=2,H82,IF('B. Dashboard'!$D$53=3,H120,(IF('B. Dashboard'!$D$53=4,H196)))))</f>
        <v>0</v>
      </c>
      <c r="I234" s="183">
        <f>IF('B. Dashboard'!$D$53=1,I44,IF('B. Dashboard'!$D$53=2,I82,IF('B. Dashboard'!$D$53=3,I120,(IF('B. Dashboard'!$D$53=4,I196)))))</f>
        <v>0</v>
      </c>
      <c r="J234" s="183">
        <f>IF('B. Dashboard'!$D$53=1,J44,IF('B. Dashboard'!$D$53=2,J82,IF('B. Dashboard'!$D$53=3,J120,(IF('B. Dashboard'!$D$53=4,J196)))))</f>
        <v>0</v>
      </c>
      <c r="K234" s="183">
        <f>IF('B. Dashboard'!$D$53=1,K44,IF('B. Dashboard'!$D$53=2,K82,IF('B. Dashboard'!$D$53=3,K120,(IF('B. Dashboard'!$D$53=4,K196)))))</f>
        <v>0</v>
      </c>
      <c r="L234" s="183">
        <f>IF('B. Dashboard'!$D$53=1,L44,IF('B. Dashboard'!$D$53=2,L82,IF('B. Dashboard'!$D$53=3,L120,(IF('B. Dashboard'!$D$53=4,L196)))))</f>
        <v>0</v>
      </c>
      <c r="N234" s="66"/>
    </row>
    <row r="235" spans="2:14">
      <c r="C235" s="78" t="str">
        <f t="shared" si="71"/>
        <v>S29</v>
      </c>
      <c r="D235" s="78" t="str">
        <f t="shared" si="71"/>
        <v>OTHER: complete as required</v>
      </c>
      <c r="E235" s="34" t="str">
        <f t="shared" si="70"/>
        <v>OTHER: complete as required</v>
      </c>
      <c r="F235" s="183">
        <f>IF('B. Dashboard'!$D$53=1,F45,IF('B. Dashboard'!$D$53=2,F83,IF('B. Dashboard'!$D$53=3,F121,(IF('B. Dashboard'!$D$53=4,F197)))))</f>
        <v>0</v>
      </c>
      <c r="G235" s="183">
        <f>IF('B. Dashboard'!$D$53=1,G45,IF('B. Dashboard'!$D$53=2,G83,IF('B. Dashboard'!$D$53=3,G121,(IF('B. Dashboard'!$D$53=4,G197)))))</f>
        <v>0</v>
      </c>
      <c r="H235" s="183">
        <f>IF('B. Dashboard'!$D$53=1,H45,IF('B. Dashboard'!$D$53=2,H83,IF('B. Dashboard'!$D$53=3,H121,(IF('B. Dashboard'!$D$53=4,H197)))))</f>
        <v>0</v>
      </c>
      <c r="I235" s="183">
        <f>IF('B. Dashboard'!$D$53=1,I45,IF('B. Dashboard'!$D$53=2,I83,IF('B. Dashboard'!$D$53=3,I121,(IF('B. Dashboard'!$D$53=4,I197)))))</f>
        <v>0</v>
      </c>
      <c r="J235" s="183">
        <f>IF('B. Dashboard'!$D$53=1,J45,IF('B. Dashboard'!$D$53=2,J83,IF('B. Dashboard'!$D$53=3,J121,(IF('B. Dashboard'!$D$53=4,J197)))))</f>
        <v>0</v>
      </c>
      <c r="K235" s="183">
        <f>IF('B. Dashboard'!$D$53=1,K45,IF('B. Dashboard'!$D$53=2,K83,IF('B. Dashboard'!$D$53=3,K121,(IF('B. Dashboard'!$D$53=4,K197)))))</f>
        <v>0</v>
      </c>
      <c r="L235" s="183">
        <f>IF('B. Dashboard'!$D$53=1,L45,IF('B. Dashboard'!$D$53=2,L83,IF('B. Dashboard'!$D$53=3,L121,(IF('B. Dashboard'!$D$53=4,L197)))))</f>
        <v>0</v>
      </c>
      <c r="N235" s="66"/>
    </row>
    <row r="236" spans="2:14">
      <c r="C236" s="78" t="str">
        <f t="shared" si="71"/>
        <v>S30</v>
      </c>
      <c r="D236" s="78" t="str">
        <f t="shared" si="71"/>
        <v>OTHER: complete as required</v>
      </c>
      <c r="E236" s="34" t="str">
        <f t="shared" si="70"/>
        <v>OTHER: complete as required</v>
      </c>
      <c r="F236" s="183">
        <f>IF('B. Dashboard'!$D$53=1,F46,IF('B. Dashboard'!$D$53=2,F84,IF('B. Dashboard'!$D$53=3,F122,(IF('B. Dashboard'!$D$53=4,F198)))))</f>
        <v>0</v>
      </c>
      <c r="G236" s="183">
        <f>IF('B. Dashboard'!$D$53=1,G46,IF('B. Dashboard'!$D$53=2,G84,IF('B. Dashboard'!$D$53=3,G122,(IF('B. Dashboard'!$D$53=4,G198)))))</f>
        <v>0</v>
      </c>
      <c r="H236" s="183">
        <f>IF('B. Dashboard'!$D$53=1,H46,IF('B. Dashboard'!$D$53=2,H84,IF('B. Dashboard'!$D$53=3,H122,(IF('B. Dashboard'!$D$53=4,H198)))))</f>
        <v>0</v>
      </c>
      <c r="I236" s="183">
        <f>IF('B. Dashboard'!$D$53=1,I46,IF('B. Dashboard'!$D$53=2,I84,IF('B. Dashboard'!$D$53=3,I122,(IF('B. Dashboard'!$D$53=4,I198)))))</f>
        <v>0</v>
      </c>
      <c r="J236" s="183">
        <f>IF('B. Dashboard'!$D$53=1,J46,IF('B. Dashboard'!$D$53=2,J84,IF('B. Dashboard'!$D$53=3,J122,(IF('B. Dashboard'!$D$53=4,J198)))))</f>
        <v>0</v>
      </c>
      <c r="K236" s="183">
        <f>IF('B. Dashboard'!$D$53=1,K46,IF('B. Dashboard'!$D$53=2,K84,IF('B. Dashboard'!$D$53=3,K122,(IF('B. Dashboard'!$D$53=4,K198)))))</f>
        <v>0</v>
      </c>
      <c r="L236" s="183">
        <f>IF('B. Dashboard'!$D$53=1,L46,IF('B. Dashboard'!$D$53=2,L84,IF('B. Dashboard'!$D$53=3,L122,(IF('B. Dashboard'!$D$53=4,L198)))))</f>
        <v>0</v>
      </c>
      <c r="N236" s="66"/>
    </row>
    <row r="237" spans="2:14">
      <c r="C237" s="34" t="s">
        <v>281</v>
      </c>
      <c r="D237" s="79" t="s">
        <v>280</v>
      </c>
      <c r="E237" s="34" t="s">
        <v>281</v>
      </c>
      <c r="F237" s="172"/>
      <c r="G237" s="172"/>
      <c r="H237" s="173"/>
      <c r="I237" s="160"/>
      <c r="J237" s="160"/>
      <c r="K237" s="160"/>
      <c r="L237" s="160"/>
      <c r="N237" s="66"/>
    </row>
    <row r="238" spans="2:14">
      <c r="B238" s="54"/>
      <c r="C238" s="54"/>
      <c r="D238" s="54"/>
      <c r="E238" s="54"/>
      <c r="F238" s="85"/>
      <c r="G238" s="86"/>
      <c r="H238" s="86"/>
      <c r="I238" s="86"/>
      <c r="J238" s="86"/>
      <c r="K238" s="86"/>
      <c r="L238" s="66"/>
      <c r="N238" s="66"/>
    </row>
    <row r="239" spans="2:14">
      <c r="B239" s="27">
        <v>2.02</v>
      </c>
      <c r="C239" s="27" t="s">
        <v>283</v>
      </c>
      <c r="D239" s="27"/>
      <c r="E239" s="54"/>
      <c r="F239" s="85"/>
      <c r="G239" s="86"/>
      <c r="H239" s="86"/>
      <c r="I239" s="86"/>
      <c r="J239" s="86"/>
      <c r="K239" s="86"/>
      <c r="L239" s="66"/>
      <c r="N239" s="66"/>
    </row>
    <row r="240" spans="2:14">
      <c r="B240" s="27"/>
      <c r="C240" s="175"/>
      <c r="D240" s="96"/>
      <c r="E240" s="54"/>
      <c r="F240" s="85"/>
      <c r="G240" s="86"/>
      <c r="H240" s="86"/>
      <c r="I240" s="86"/>
      <c r="J240" s="86"/>
      <c r="K240" s="86"/>
      <c r="L240" s="66"/>
      <c r="N240" s="66"/>
    </row>
    <row r="241" spans="2:16">
      <c r="B241" s="27"/>
      <c r="C241" s="19" t="s">
        <v>284</v>
      </c>
      <c r="D241" s="96"/>
      <c r="E241" s="54"/>
      <c r="F241" s="85"/>
      <c r="G241" s="86"/>
      <c r="H241" s="86"/>
      <c r="I241" s="86"/>
      <c r="J241" s="86"/>
      <c r="K241" s="86"/>
      <c r="L241" s="66"/>
      <c r="N241" s="66"/>
    </row>
    <row r="242" spans="2:16">
      <c r="B242" s="54"/>
      <c r="C242" s="54"/>
      <c r="D242" s="54"/>
      <c r="E242" s="54"/>
      <c r="F242" s="85"/>
      <c r="G242" s="86"/>
      <c r="H242" s="86"/>
      <c r="I242" s="86"/>
      <c r="J242" s="86"/>
      <c r="K242" s="86"/>
      <c r="L242" s="66"/>
      <c r="N242" s="66"/>
    </row>
    <row r="243" spans="2:16">
      <c r="B243" s="27"/>
      <c r="C243" s="25" t="s">
        <v>290</v>
      </c>
      <c r="D243" s="32"/>
      <c r="E243" s="11"/>
      <c r="F243" s="67"/>
      <c r="G243" s="67"/>
      <c r="H243" s="67"/>
      <c r="I243" s="68"/>
      <c r="J243" s="68"/>
      <c r="L243" s="66"/>
      <c r="M243" s="66"/>
      <c r="N243" s="66"/>
      <c r="O243" s="66"/>
      <c r="P243" s="66"/>
    </row>
    <row r="244" spans="2:16" ht="117" customHeight="1">
      <c r="C244" s="33" t="s">
        <v>578</v>
      </c>
      <c r="D244" s="33" t="s">
        <v>577</v>
      </c>
      <c r="E244" s="36" t="s">
        <v>584</v>
      </c>
      <c r="F244" s="43" t="s">
        <v>585</v>
      </c>
      <c r="G244" s="36" t="s">
        <v>586</v>
      </c>
      <c r="H244" s="341"/>
    </row>
    <row r="245" spans="2:16" s="69" customFormat="1" ht="63.75">
      <c r="B245" s="91"/>
      <c r="C245" s="36"/>
      <c r="D245" s="36"/>
      <c r="E245" s="43" t="s">
        <v>587</v>
      </c>
      <c r="F245" s="43" t="s">
        <v>587</v>
      </c>
      <c r="G245" s="43" t="s">
        <v>587</v>
      </c>
      <c r="I245" s="70"/>
    </row>
    <row r="246" spans="2:16">
      <c r="C246" s="78" t="str">
        <f>'C. Masterfiles'!C110</f>
        <v>S01</v>
      </c>
      <c r="D246" s="78" t="str">
        <f>'C. Masterfiles'!D110</f>
        <v>Повиквания в мрежата (On Net calls)</v>
      </c>
      <c r="E246" s="669">
        <v>0.75302858589216604</v>
      </c>
      <c r="F246" s="668">
        <v>113.71368460521626</v>
      </c>
      <c r="G246" s="667">
        <v>41</v>
      </c>
      <c r="H246" s="69"/>
      <c r="I246" s="204"/>
      <c r="K246" s="69"/>
      <c r="L246" s="629"/>
      <c r="M246" s="69"/>
      <c r="N246" s="69"/>
      <c r="O246" s="69"/>
    </row>
    <row r="247" spans="2:16">
      <c r="C247" s="78" t="str">
        <f>'C. Masterfiles'!C111</f>
        <v>S02</v>
      </c>
      <c r="D247" s="78" t="str">
        <f>'C. Masterfiles'!D111</f>
        <v>Изходящи повиквания към фиксирана линия (Outgoing Calls to Fixed Line)</v>
      </c>
      <c r="E247" s="669">
        <v>0.68949288038144518</v>
      </c>
      <c r="F247" s="668">
        <v>120.46591442902165</v>
      </c>
      <c r="G247" s="667">
        <v>15.666666666666666</v>
      </c>
      <c r="H247" s="69"/>
      <c r="I247" s="204"/>
      <c r="K247" s="69"/>
      <c r="L247" s="629"/>
      <c r="M247" s="69"/>
      <c r="N247" s="69"/>
      <c r="O247" s="69"/>
    </row>
    <row r="248" spans="2:16">
      <c r="C248" s="78" t="str">
        <f>'C. Masterfiles'!C112</f>
        <v>S03</v>
      </c>
      <c r="D248" s="78" t="str">
        <f>'C. Masterfiles'!D112</f>
        <v>Изходящи повиквания към други мобилни мрежи (Outgoing Calls to Other Mobile)</v>
      </c>
      <c r="E248" s="669">
        <v>0.71618894190717031</v>
      </c>
      <c r="F248" s="668">
        <v>103.38149999200571</v>
      </c>
      <c r="G248" s="667">
        <v>16.666666666666668</v>
      </c>
      <c r="H248" s="69"/>
      <c r="I248" s="204"/>
      <c r="K248" s="69"/>
      <c r="L248" s="629"/>
      <c r="M248" s="69"/>
      <c r="N248" s="69"/>
      <c r="O248" s="69"/>
    </row>
    <row r="249" spans="2:16">
      <c r="C249" s="78" t="str">
        <f>'C. Masterfiles'!C113</f>
        <v>S04</v>
      </c>
      <c r="D249" s="78" t="str">
        <f>'C. Masterfiles'!D113</f>
        <v>Изходящи международни повиквания (Outgoing Calls to International)</v>
      </c>
      <c r="E249" s="669">
        <v>0.6250872285948007</v>
      </c>
      <c r="F249" s="668">
        <v>141.39157092891983</v>
      </c>
      <c r="G249" s="667">
        <v>16.333333333333332</v>
      </c>
      <c r="H249" s="69"/>
      <c r="I249" s="204"/>
      <c r="K249" s="69"/>
      <c r="L249" s="629"/>
      <c r="M249" s="69"/>
      <c r="N249" s="69"/>
      <c r="O249" s="69"/>
    </row>
    <row r="250" spans="2:16">
      <c r="B250" s="15"/>
      <c r="C250" s="78" t="str">
        <f>'C. Masterfiles'!C114</f>
        <v>S05</v>
      </c>
      <c r="D250" s="78" t="str">
        <f>'C. Masterfiles'!D114</f>
        <v>Входящи повиквания от фиксирана линия (Incoming calls from fixed)</v>
      </c>
      <c r="E250" s="669">
        <v>0.68597410841807627</v>
      </c>
      <c r="F250" s="668">
        <v>119.29854875932187</v>
      </c>
      <c r="G250" s="667">
        <v>16</v>
      </c>
      <c r="H250" s="69"/>
      <c r="I250" s="204"/>
      <c r="K250" s="69"/>
      <c r="L250" s="629"/>
      <c r="M250" s="69"/>
      <c r="N250" s="69"/>
      <c r="O250" s="69"/>
    </row>
    <row r="251" spans="2:16">
      <c r="B251" s="15"/>
      <c r="C251" s="78" t="str">
        <f>'C. Masterfiles'!C115</f>
        <v>S06</v>
      </c>
      <c r="D251" s="78" t="str">
        <f>'C. Masterfiles'!D115</f>
        <v>Входящи повиквания от други мобилни мрежи (Incoming calls from other mobile)</v>
      </c>
      <c r="E251" s="669">
        <v>0.74160111727871592</v>
      </c>
      <c r="F251" s="668">
        <v>105.28666666666668</v>
      </c>
      <c r="G251" s="667">
        <v>16</v>
      </c>
      <c r="H251" s="69"/>
      <c r="I251" s="204"/>
      <c r="K251" s="69"/>
      <c r="L251" s="629"/>
      <c r="M251" s="69"/>
      <c r="N251" s="69"/>
      <c r="O251" s="69"/>
    </row>
    <row r="252" spans="2:16">
      <c r="B252" s="15"/>
      <c r="C252" s="78" t="str">
        <f>'C. Masterfiles'!C116</f>
        <v>S07</v>
      </c>
      <c r="D252" s="78" t="str">
        <f>'C. Masterfiles'!D116</f>
        <v>Входящи международни повиквания (Incoming calls from international)</v>
      </c>
      <c r="E252" s="669">
        <v>0.63657774545172019</v>
      </c>
      <c r="F252" s="668">
        <v>180.32876739866813</v>
      </c>
      <c r="G252" s="667">
        <v>19.333333333333332</v>
      </c>
      <c r="H252" s="69"/>
      <c r="I252" s="204"/>
      <c r="K252" s="69"/>
      <c r="L252" s="629"/>
      <c r="M252" s="69"/>
      <c r="N252" s="69"/>
      <c r="O252" s="69"/>
    </row>
    <row r="253" spans="2:16">
      <c r="B253" s="15"/>
      <c r="C253" s="78" t="str">
        <f>'C. Masterfiles'!C117</f>
        <v>S08</v>
      </c>
      <c r="D253" s="78" t="str">
        <f>'C. Masterfiles'!D117</f>
        <v>Изходящи повиквания от чужди абонати в роуминг в мрежата на предприятието (Roaming Calls Outbound)</v>
      </c>
      <c r="E253" s="669">
        <v>0.72524999999999995</v>
      </c>
      <c r="F253" s="668">
        <v>182.83724278601062</v>
      </c>
      <c r="G253" s="667">
        <v>12.64</v>
      </c>
      <c r="H253" s="69"/>
      <c r="I253" s="204"/>
      <c r="K253" s="69"/>
      <c r="L253" s="629"/>
      <c r="M253" s="69"/>
      <c r="N253" s="69"/>
      <c r="O253" s="69"/>
    </row>
    <row r="254" spans="2:16">
      <c r="B254" s="15"/>
      <c r="C254" s="78" t="str">
        <f>'C. Masterfiles'!C118</f>
        <v>S09</v>
      </c>
      <c r="D254" s="78" t="str">
        <f>'C. Masterfiles'!D118</f>
        <v>Входящи повиквания от чужди абонати в роуминг в мрежата на предприятието (Roaming Calls Inbound)</v>
      </c>
      <c r="E254" s="669">
        <v>0.6915</v>
      </c>
      <c r="F254" s="668">
        <v>114.83865243420769</v>
      </c>
      <c r="G254" s="667">
        <v>16</v>
      </c>
      <c r="H254" s="69"/>
      <c r="I254" s="204"/>
      <c r="K254" s="69"/>
      <c r="L254" s="629"/>
      <c r="M254" s="69"/>
      <c r="N254" s="69"/>
      <c r="O254" s="69"/>
    </row>
    <row r="255" spans="2:16">
      <c r="B255" s="15"/>
      <c r="C255" s="78" t="str">
        <f>'C. Masterfiles'!C119</f>
        <v>S10</v>
      </c>
      <c r="D255" s="78" t="str">
        <f>'C. Masterfiles'!D119</f>
        <v>Гласова поща (Voice mail)</v>
      </c>
      <c r="E255" s="669">
        <v>0.74232195414812929</v>
      </c>
      <c r="F255" s="668">
        <v>9.1035466756064807</v>
      </c>
      <c r="G255" s="667">
        <v>11.566666666666668</v>
      </c>
      <c r="H255" s="69"/>
      <c r="I255" s="204"/>
      <c r="K255" s="69"/>
      <c r="L255" s="629"/>
      <c r="M255" s="69"/>
      <c r="N255" s="69"/>
      <c r="O255" s="69"/>
    </row>
    <row r="256" spans="2:16">
      <c r="B256" s="15"/>
      <c r="C256" s="78" t="str">
        <f>'C. Masterfiles'!C120</f>
        <v>S11</v>
      </c>
      <c r="D256" s="78" t="str">
        <f>'C. Masterfiles'!D120</f>
        <v>Повиквания към центъра за обслужване на клиенти (Help desk call)</v>
      </c>
      <c r="E256" s="669">
        <v>0.91793333333333338</v>
      </c>
      <c r="F256" s="668">
        <v>445.03637253621218</v>
      </c>
      <c r="G256" s="667">
        <v>13.566666666666668</v>
      </c>
      <c r="H256" s="69"/>
      <c r="I256" s="204"/>
      <c r="K256" s="69"/>
      <c r="L256" s="629"/>
      <c r="M256" s="69"/>
      <c r="N256" s="69"/>
      <c r="O256" s="69"/>
    </row>
    <row r="257" spans="2:15">
      <c r="B257" s="15"/>
      <c r="C257" s="78" t="str">
        <f>'C. Masterfiles'!C121</f>
        <v>S12</v>
      </c>
      <c r="D257" s="78" t="str">
        <f>'C. Masterfiles'!D121</f>
        <v>Видеоразговори (Video call)</v>
      </c>
      <c r="E257" s="669">
        <v>0.28999999999999998</v>
      </c>
      <c r="F257" s="668">
        <v>81.776667453241657</v>
      </c>
      <c r="G257" s="667">
        <v>5</v>
      </c>
      <c r="H257" s="69"/>
      <c r="I257" s="204"/>
      <c r="K257" s="69"/>
      <c r="L257" s="629"/>
      <c r="M257" s="69"/>
      <c r="N257" s="69"/>
      <c r="O257" s="69"/>
    </row>
    <row r="258" spans="2:15">
      <c r="B258" s="15"/>
      <c r="C258" s="78" t="str">
        <f>'C. Masterfiles'!C122</f>
        <v>S13</v>
      </c>
      <c r="D258" s="78" t="str">
        <f>'C. Masterfiles'!D122</f>
        <v>MMS в мрежата (MMS on net)</v>
      </c>
      <c r="E258" s="76"/>
      <c r="F258" s="76"/>
      <c r="G258" s="76"/>
      <c r="H258" s="69"/>
      <c r="K258" s="69"/>
      <c r="L258" s="69"/>
      <c r="M258" s="69"/>
      <c r="N258" s="69"/>
      <c r="O258" s="69"/>
    </row>
    <row r="259" spans="2:15">
      <c r="C259" s="78" t="str">
        <f>'C. Masterfiles'!C123</f>
        <v>S14</v>
      </c>
      <c r="D259" s="78" t="str">
        <f>'C. Masterfiles'!D123</f>
        <v>Изходящи MMS към други мрежи (MMS outgoing to other network)</v>
      </c>
      <c r="E259" s="76"/>
      <c r="F259" s="76"/>
      <c r="G259" s="76"/>
      <c r="L259" s="629"/>
      <c r="M259" s="630"/>
      <c r="N259" s="630"/>
    </row>
    <row r="260" spans="2:15">
      <c r="C260" s="78" t="str">
        <f>'C. Masterfiles'!C124</f>
        <v>S15</v>
      </c>
      <c r="D260" s="78" t="str">
        <f>'C. Masterfiles'!D124</f>
        <v>Входящи MMS от други мрежи (MMS incoming from other network)</v>
      </c>
      <c r="E260" s="76"/>
      <c r="F260" s="76"/>
      <c r="G260" s="76"/>
      <c r="L260" s="629"/>
      <c r="M260" s="630"/>
      <c r="N260" s="630"/>
    </row>
    <row r="261" spans="2:15">
      <c r="C261" s="78" t="str">
        <f>'C. Masterfiles'!C125</f>
        <v>S16</v>
      </c>
      <c r="D261" s="78" t="str">
        <f>'C. Masterfiles'!D125</f>
        <v>SMS в мрежата (SMS on net)</v>
      </c>
      <c r="E261" s="76"/>
      <c r="F261" s="76"/>
      <c r="G261" s="76"/>
      <c r="L261" s="629"/>
      <c r="M261" s="630"/>
      <c r="N261" s="630"/>
    </row>
    <row r="262" spans="2:15">
      <c r="C262" s="78" t="str">
        <f>'C. Masterfiles'!C126</f>
        <v>S17</v>
      </c>
      <c r="D262" s="78" t="str">
        <f>'C. Masterfiles'!D126</f>
        <v>Изходящи SMS към други мрежи (SMS outgoing to other network)</v>
      </c>
      <c r="E262" s="76"/>
      <c r="F262" s="76"/>
      <c r="G262" s="76"/>
      <c r="L262" s="629"/>
      <c r="M262" s="630"/>
      <c r="N262" s="630"/>
    </row>
    <row r="263" spans="2:15">
      <c r="C263" s="78" t="str">
        <f>'C. Masterfiles'!C127</f>
        <v>S18</v>
      </c>
      <c r="D263" s="78" t="str">
        <f>'C. Masterfiles'!D127</f>
        <v>Входящи SMS от други мрежи (SMS incoming from other network)</v>
      </c>
      <c r="E263" s="76"/>
      <c r="F263" s="76"/>
      <c r="G263" s="76"/>
      <c r="L263" s="629"/>
      <c r="M263" s="630"/>
      <c r="N263" s="630"/>
    </row>
    <row r="264" spans="2:15">
      <c r="C264" s="78" t="str">
        <f>'C. Masterfiles'!C128</f>
        <v>S19</v>
      </c>
      <c r="D264" s="78" t="str">
        <f>'C. Masterfiles'!D128</f>
        <v>Пренос на данни (Data services)</v>
      </c>
      <c r="E264" s="76"/>
      <c r="F264" s="76"/>
      <c r="G264" s="76"/>
      <c r="L264" s="629"/>
      <c r="M264" s="630"/>
      <c r="N264" s="630"/>
    </row>
    <row r="265" spans="2:15">
      <c r="C265" s="78" t="str">
        <f>'C. Masterfiles'!C129</f>
        <v>S20</v>
      </c>
      <c r="D265" s="78" t="str">
        <f>'C. Masterfiles'!D129</f>
        <v>Subscribers</v>
      </c>
      <c r="E265" s="76"/>
      <c r="F265" s="76"/>
      <c r="G265" s="76"/>
      <c r="L265" s="629"/>
      <c r="M265" s="630"/>
      <c r="N265" s="630"/>
    </row>
    <row r="266" spans="2:15">
      <c r="C266" s="78" t="str">
        <f>'C. Masterfiles'!C130</f>
        <v>S21</v>
      </c>
      <c r="D266" s="78" t="str">
        <f>'C. Masterfiles'!D130</f>
        <v>OTHER: complete as required</v>
      </c>
      <c r="E266" s="76"/>
      <c r="F266" s="76"/>
      <c r="G266" s="76"/>
      <c r="L266" s="629"/>
      <c r="M266" s="630"/>
      <c r="N266" s="630"/>
    </row>
    <row r="267" spans="2:15">
      <c r="C267" s="78" t="str">
        <f>'C. Masterfiles'!C131</f>
        <v>S22</v>
      </c>
      <c r="D267" s="78" t="str">
        <f>'C. Masterfiles'!D131</f>
        <v>OTHER: complete as required</v>
      </c>
      <c r="E267" s="76"/>
      <c r="F267" s="76"/>
      <c r="G267" s="76"/>
      <c r="L267" s="629"/>
      <c r="M267" s="630"/>
      <c r="N267" s="630"/>
    </row>
    <row r="268" spans="2:15">
      <c r="C268" s="78" t="str">
        <f>'C. Masterfiles'!C132</f>
        <v>S23</v>
      </c>
      <c r="D268" s="78" t="str">
        <f>'C. Masterfiles'!D132</f>
        <v>OTHER: complete as required</v>
      </c>
      <c r="E268" s="76"/>
      <c r="F268" s="76"/>
      <c r="G268" s="76"/>
      <c r="L268" s="629"/>
      <c r="M268" s="630"/>
      <c r="N268" s="630"/>
    </row>
    <row r="269" spans="2:15">
      <c r="C269" s="78" t="str">
        <f>'C. Masterfiles'!C133</f>
        <v>S24</v>
      </c>
      <c r="D269" s="78" t="str">
        <f>'C. Masterfiles'!D133</f>
        <v>OTHER: complete as required</v>
      </c>
      <c r="E269" s="76"/>
      <c r="F269" s="76"/>
      <c r="G269" s="76"/>
      <c r="L269" s="629"/>
      <c r="M269" s="630"/>
      <c r="N269" s="630"/>
    </row>
    <row r="270" spans="2:15">
      <c r="C270" s="78" t="str">
        <f>'C. Masterfiles'!C134</f>
        <v>S25</v>
      </c>
      <c r="D270" s="78" t="str">
        <f>'C. Masterfiles'!D134</f>
        <v>OTHER: complete as required</v>
      </c>
      <c r="E270" s="76"/>
      <c r="F270" s="76"/>
      <c r="G270" s="76"/>
    </row>
    <row r="271" spans="2:15">
      <c r="C271" s="78" t="str">
        <f>'C. Masterfiles'!C135</f>
        <v>S26</v>
      </c>
      <c r="D271" s="78" t="str">
        <f>'C. Masterfiles'!D135</f>
        <v>OTHER: complete as required</v>
      </c>
      <c r="E271" s="76"/>
      <c r="F271" s="76"/>
      <c r="G271" s="76"/>
    </row>
    <row r="272" spans="2:15">
      <c r="C272" s="78" t="str">
        <f>'C. Masterfiles'!C136</f>
        <v>S27</v>
      </c>
      <c r="D272" s="78" t="str">
        <f>'C. Masterfiles'!D136</f>
        <v>OTHER: complete as required</v>
      </c>
      <c r="E272" s="76"/>
      <c r="F272" s="76"/>
      <c r="G272" s="76"/>
    </row>
    <row r="273" spans="2:28">
      <c r="C273" s="78" t="str">
        <f>'C. Masterfiles'!C137</f>
        <v>S28</v>
      </c>
      <c r="D273" s="78" t="str">
        <f>'C. Masterfiles'!D137</f>
        <v>OTHER: complete as required</v>
      </c>
      <c r="E273" s="76"/>
      <c r="F273" s="76"/>
      <c r="G273" s="76"/>
    </row>
    <row r="274" spans="2:28">
      <c r="C274" s="78" t="str">
        <f>'C. Masterfiles'!C138</f>
        <v>S29</v>
      </c>
      <c r="D274" s="78" t="str">
        <f>'C. Masterfiles'!D138</f>
        <v>OTHER: complete as required</v>
      </c>
      <c r="E274" s="76"/>
      <c r="F274" s="76"/>
      <c r="G274" s="76"/>
    </row>
    <row r="275" spans="2:28">
      <c r="C275" s="78" t="str">
        <f>'C. Masterfiles'!C139</f>
        <v>S30</v>
      </c>
      <c r="D275" s="78" t="str">
        <f>'C. Masterfiles'!D139</f>
        <v>OTHER: complete as required</v>
      </c>
      <c r="E275" s="76"/>
      <c r="F275" s="76"/>
      <c r="G275" s="76"/>
    </row>
    <row r="276" spans="2:28">
      <c r="C276" s="171" t="s">
        <v>281</v>
      </c>
      <c r="D276" s="171" t="s">
        <v>280</v>
      </c>
      <c r="E276" s="173"/>
      <c r="F276" s="160"/>
      <c r="G276" s="160"/>
    </row>
    <row r="277" spans="2:28">
      <c r="C277" s="185"/>
      <c r="D277" s="185"/>
    </row>
    <row r="278" spans="2:28">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row>
    <row r="279" spans="2:28" s="11" customFormat="1" ht="15">
      <c r="B279" s="27">
        <v>2.0299999999999998</v>
      </c>
      <c r="C279" s="27" t="s">
        <v>286</v>
      </c>
      <c r="D279" s="27"/>
      <c r="E279" s="176">
        <f t="shared" ref="E279:J279" si="72">1+D279</f>
        <v>1</v>
      </c>
      <c r="F279" s="176">
        <f t="shared" si="72"/>
        <v>2</v>
      </c>
      <c r="G279" s="176">
        <f t="shared" si="72"/>
        <v>3</v>
      </c>
      <c r="H279" s="176">
        <f t="shared" si="72"/>
        <v>4</v>
      </c>
      <c r="I279" s="176">
        <f t="shared" si="72"/>
        <v>5</v>
      </c>
      <c r="J279" s="176">
        <f t="shared" si="72"/>
        <v>6</v>
      </c>
      <c r="K279" s="174"/>
      <c r="L279" s="14"/>
      <c r="M279" s="16"/>
    </row>
    <row r="280" spans="2:28">
      <c r="B280" s="27"/>
      <c r="C280" s="27" t="s">
        <v>291</v>
      </c>
      <c r="D280" s="177"/>
      <c r="E280" s="519" t="s">
        <v>644</v>
      </c>
      <c r="F280" s="177"/>
      <c r="G280" s="177"/>
      <c r="H280" s="177"/>
      <c r="I280" s="177"/>
      <c r="J280" s="177"/>
      <c r="K280" s="96"/>
    </row>
    <row r="281" spans="2:28">
      <c r="B281" s="96"/>
      <c r="C281" s="178" t="s">
        <v>0</v>
      </c>
      <c r="D281" s="33" t="s">
        <v>285</v>
      </c>
      <c r="E281" s="37" t="s">
        <v>287</v>
      </c>
      <c r="F281" s="5">
        <f t="shared" ref="F281:K281" si="73">F205</f>
        <v>2014</v>
      </c>
      <c r="G281" s="5">
        <f t="shared" si="73"/>
        <v>2015</v>
      </c>
      <c r="H281" s="5">
        <f t="shared" si="73"/>
        <v>2016</v>
      </c>
      <c r="I281" s="5">
        <f t="shared" si="73"/>
        <v>2017</v>
      </c>
      <c r="J281" s="5">
        <f t="shared" si="73"/>
        <v>2018</v>
      </c>
      <c r="K281" s="5">
        <f t="shared" si="73"/>
        <v>2019</v>
      </c>
      <c r="L281" s="230">
        <f t="shared" ref="L281" si="74">L205</f>
        <v>2020</v>
      </c>
    </row>
    <row r="282" spans="2:28">
      <c r="B282" s="96"/>
      <c r="C282" s="171" t="str">
        <f t="shared" ref="C282:D312" si="75">C246</f>
        <v>S01</v>
      </c>
      <c r="D282" s="171" t="str">
        <f t="shared" si="75"/>
        <v>Повиквания в мрежата (On Net calls)</v>
      </c>
      <c r="E282" s="182" t="s">
        <v>289</v>
      </c>
      <c r="F282" s="183">
        <f t="shared" ref="F282:F311" si="76">IF($E282="Voice Minutes",F207*(1+G246/F246)+F207/E246*60/F246*(1-E246)*G246/60,IF($E282="Video Minutes",F207*(1+G246/F246)+F207/E246*60/F246*(1-E246)*G246/60,F207))</f>
        <v>7394.0304293534355</v>
      </c>
      <c r="G282" s="183">
        <f t="shared" ref="G282:G311" si="77">IF($E282="Voice Minutes",G207*(1+G246/F246)+G207/E246*60/F246*(1-E246)*G246/60,IF($E282="Video Minutes",G207*(1+G246/F246)+G207/E246*60/F246*(1-E246)*G246/60,G207))</f>
        <v>7541.9110379405047</v>
      </c>
      <c r="H282" s="183">
        <f t="shared" ref="H282:H311" si="78">IF($E282="Voice Minutes",H207*(1+G246/F246)+H207/E246*60/F246*(1-E246)*G246/60,IF($E282="Video Minutes",H207*(1+G246/F246)+H207/E246*60/F246*(1-E246)*G246/60,H207))</f>
        <v>7692.7492586993149</v>
      </c>
      <c r="I282" s="183">
        <f t="shared" ref="I282:I311" si="79">IF($E282="Voice Minutes",I207*(1+G246/F246)+I207/E246*60/F246*(1-E246)*G246/60,IF($E282="Video Minutes",I207*(1+G246/F246)+I207/E246*60/F246*(1-E246)*G246/60,I207))</f>
        <v>7846.6042438733011</v>
      </c>
      <c r="J282" s="183">
        <f t="shared" ref="J282:J311" si="80">IF($E282="Voice Minutes",J207*(1+G246/F246)+J207/E246*60/F246*(1-E246)*G246/60,IF($E282="Video Minutes",J207*(1+G246/F246)+J207/E246*60/F246*(1-E246)*G246/60,J207))</f>
        <v>8003.5363287507662</v>
      </c>
      <c r="K282" s="183">
        <f t="shared" ref="K282:K311" si="81">IF($E282="Voice Minutes",K207*(1+G246/F246)+K207/E246*60/F246*(1-E246)*G246/60,IF($E282="Video Minutes",K207*(1+G246/F246)+K207/$E$246*60/F246*(1-E246)*G246/60,K207))</f>
        <v>8163.6070553257814</v>
      </c>
      <c r="L282" s="183">
        <f>IF($E282="Voice Minutes",L207*(1+G246/F246)+L207/E246*60/F246*(1-E246)*G246/60,IF($E282="Video Minutes",L207*(1+G246/F246)+L207/$E$246*60/F246*(1-E246)*G246/60,L207))</f>
        <v>8326.8791964322972</v>
      </c>
      <c r="M282" s="232" t="s">
        <v>943</v>
      </c>
    </row>
    <row r="283" spans="2:28">
      <c r="B283" s="96"/>
      <c r="C283" s="171" t="str">
        <f t="shared" si="75"/>
        <v>S02</v>
      </c>
      <c r="D283" s="171" t="str">
        <f t="shared" si="75"/>
        <v>Изходящи повиквания към фиксирана линия (Outgoing Calls to Fixed Line)</v>
      </c>
      <c r="E283" s="182" t="s">
        <v>289</v>
      </c>
      <c r="F283" s="183">
        <f t="shared" si="76"/>
        <v>118.86177828553852</v>
      </c>
      <c r="G283" s="183">
        <f t="shared" si="77"/>
        <v>121.2390138512493</v>
      </c>
      <c r="H283" s="183">
        <f t="shared" si="78"/>
        <v>123.66379412827428</v>
      </c>
      <c r="I283" s="183">
        <f t="shared" si="79"/>
        <v>126.13707001083976</v>
      </c>
      <c r="J283" s="183">
        <f t="shared" si="80"/>
        <v>128.65981141105655</v>
      </c>
      <c r="K283" s="183">
        <f>IF($E283="Voice Minutes",K208*(1+G247/F247)+K208/E247*60/F247*(1-E247)*G247/60,IF($E283="Video Minutes",K208*(1+G247/F247)+K208/$E$246*60/F247*(1-E247)*G247/60,K208))</f>
        <v>131.2330076392777</v>
      </c>
      <c r="L283" s="183">
        <f t="shared" ref="L283:L311" si="82">IF($E283="Voice Minutes",L208*(1+G247/F247)+L208/E247*60/F247*(1-E247)*G247/60,IF($E283="Video Minutes",L208*(1+G247/F247)+L208/$E$246*60/F247*(1-E247)*G247/60,L208))</f>
        <v>133.85766779206327</v>
      </c>
      <c r="M283" s="232" t="s">
        <v>943</v>
      </c>
    </row>
    <row r="284" spans="2:28">
      <c r="B284" s="96"/>
      <c r="C284" s="171" t="str">
        <f t="shared" si="75"/>
        <v>S03</v>
      </c>
      <c r="D284" s="171" t="str">
        <f t="shared" si="75"/>
        <v>Изходящи повиквания към други мобилни мрежи (Outgoing Calls to Other Mobile)</v>
      </c>
      <c r="E284" s="182" t="s">
        <v>289</v>
      </c>
      <c r="F284" s="183">
        <f t="shared" si="76"/>
        <v>1225.101458687788</v>
      </c>
      <c r="G284" s="183">
        <f t="shared" si="77"/>
        <v>1249.6034878615435</v>
      </c>
      <c r="H284" s="183">
        <f t="shared" si="78"/>
        <v>1274.5955576187746</v>
      </c>
      <c r="I284" s="183">
        <f t="shared" si="79"/>
        <v>1300.08746877115</v>
      </c>
      <c r="J284" s="183">
        <f t="shared" si="80"/>
        <v>1326.0892181465729</v>
      </c>
      <c r="K284" s="183">
        <f t="shared" si="81"/>
        <v>1352.6110025095043</v>
      </c>
      <c r="L284" s="183">
        <f t="shared" si="82"/>
        <v>1379.6632225596943</v>
      </c>
      <c r="M284" s="232" t="s">
        <v>943</v>
      </c>
    </row>
    <row r="285" spans="2:28">
      <c r="B285" s="96"/>
      <c r="C285" s="171" t="str">
        <f t="shared" si="75"/>
        <v>S04</v>
      </c>
      <c r="D285" s="171" t="str">
        <f t="shared" si="75"/>
        <v>Изходящи международни повиквания (Outgoing Calls to International)</v>
      </c>
      <c r="E285" s="182" t="s">
        <v>289</v>
      </c>
      <c r="F285" s="183">
        <f t="shared" si="76"/>
        <v>59.240185377503259</v>
      </c>
      <c r="G285" s="183">
        <f t="shared" si="77"/>
        <v>60.424989085053333</v>
      </c>
      <c r="H285" s="183">
        <f t="shared" si="78"/>
        <v>61.633488866754398</v>
      </c>
      <c r="I285" s="183">
        <f t="shared" si="79"/>
        <v>62.866158644089481</v>
      </c>
      <c r="J285" s="183">
        <f t="shared" si="80"/>
        <v>64.123481816971278</v>
      </c>
      <c r="K285" s="183">
        <f t="shared" si="81"/>
        <v>65.405951453310706</v>
      </c>
      <c r="L285" s="183">
        <f t="shared" si="82"/>
        <v>66.714070482376911</v>
      </c>
      <c r="M285" s="232" t="s">
        <v>943</v>
      </c>
    </row>
    <row r="286" spans="2:28">
      <c r="B286" s="96"/>
      <c r="C286" s="171" t="str">
        <f t="shared" si="75"/>
        <v>S05</v>
      </c>
      <c r="D286" s="171" t="str">
        <f t="shared" si="75"/>
        <v>Входящи повиквания от фиксирана линия (Incoming calls from fixed)</v>
      </c>
      <c r="E286" s="182" t="s">
        <v>289</v>
      </c>
      <c r="F286" s="183">
        <f t="shared" si="76"/>
        <v>59.775682829089746</v>
      </c>
      <c r="G286" s="183">
        <f t="shared" si="77"/>
        <v>60.971196485671541</v>
      </c>
      <c r="H286" s="183">
        <f t="shared" si="78"/>
        <v>62.190620415384977</v>
      </c>
      <c r="I286" s="183">
        <f t="shared" si="79"/>
        <v>63.434432823692674</v>
      </c>
      <c r="J286" s="183">
        <f t="shared" si="80"/>
        <v>64.70312148016653</v>
      </c>
      <c r="K286" s="183">
        <f t="shared" si="81"/>
        <v>65.997183909769859</v>
      </c>
      <c r="L286" s="183">
        <f t="shared" si="82"/>
        <v>67.31712758796526</v>
      </c>
      <c r="M286" s="232" t="s">
        <v>943</v>
      </c>
    </row>
    <row r="287" spans="2:28">
      <c r="B287" s="96"/>
      <c r="C287" s="171" t="str">
        <f t="shared" si="75"/>
        <v>S06</v>
      </c>
      <c r="D287" s="171" t="str">
        <f t="shared" si="75"/>
        <v>Входящи повиквания от други мобилни мрежи (Incoming calls from other mobile)</v>
      </c>
      <c r="E287" s="182" t="s">
        <v>289</v>
      </c>
      <c r="F287" s="183">
        <f t="shared" si="76"/>
        <v>1204.9161703945347</v>
      </c>
      <c r="G287" s="183">
        <f t="shared" si="77"/>
        <v>1229.0144938024252</v>
      </c>
      <c r="H287" s="183">
        <f t="shared" si="78"/>
        <v>1253.5947836784742</v>
      </c>
      <c r="I287" s="183">
        <f t="shared" si="79"/>
        <v>1278.6666793520435</v>
      </c>
      <c r="J287" s="183">
        <f t="shared" si="80"/>
        <v>1304.2400129390844</v>
      </c>
      <c r="K287" s="183">
        <f t="shared" si="81"/>
        <v>1330.324813197866</v>
      </c>
      <c r="L287" s="183">
        <f t="shared" si="82"/>
        <v>1356.931309461823</v>
      </c>
      <c r="M287" s="232" t="s">
        <v>943</v>
      </c>
    </row>
    <row r="288" spans="2:28">
      <c r="B288" s="96"/>
      <c r="C288" s="171" t="str">
        <f t="shared" si="75"/>
        <v>S07</v>
      </c>
      <c r="D288" s="171" t="str">
        <f t="shared" si="75"/>
        <v>Входящи международни повиквания (Incoming calls from international)</v>
      </c>
      <c r="E288" s="182" t="s">
        <v>289</v>
      </c>
      <c r="F288" s="183">
        <f t="shared" si="76"/>
        <v>350.52560559610424</v>
      </c>
      <c r="G288" s="183">
        <f t="shared" si="77"/>
        <v>357.53611770802632</v>
      </c>
      <c r="H288" s="183">
        <f t="shared" si="78"/>
        <v>364.68684006218683</v>
      </c>
      <c r="I288" s="183">
        <f t="shared" si="79"/>
        <v>371.98057686343066</v>
      </c>
      <c r="J288" s="183">
        <f t="shared" si="80"/>
        <v>379.42018840069926</v>
      </c>
      <c r="K288" s="183">
        <f t="shared" si="81"/>
        <v>387.00859216871328</v>
      </c>
      <c r="L288" s="183">
        <f t="shared" si="82"/>
        <v>394.74876401208758</v>
      </c>
      <c r="M288" s="232" t="s">
        <v>943</v>
      </c>
    </row>
    <row r="289" spans="2:13">
      <c r="B289" s="96"/>
      <c r="C289" s="171" t="str">
        <f t="shared" si="75"/>
        <v>S08</v>
      </c>
      <c r="D289" s="171" t="str">
        <f t="shared" si="75"/>
        <v>Изходящи повиквания от чужди абонати в роуминг в мрежата на предприятието (Roaming Calls Outbound)</v>
      </c>
      <c r="E289" s="182" t="s">
        <v>289</v>
      </c>
      <c r="F289" s="183">
        <f t="shared" si="76"/>
        <v>109.53223351807124</v>
      </c>
      <c r="G289" s="183">
        <f t="shared" si="77"/>
        <v>111.72287818843267</v>
      </c>
      <c r="H289" s="183">
        <f t="shared" si="78"/>
        <v>113.95733575220133</v>
      </c>
      <c r="I289" s="183">
        <f t="shared" si="79"/>
        <v>116.23648246724535</v>
      </c>
      <c r="J289" s="183">
        <f t="shared" si="80"/>
        <v>118.56121211659027</v>
      </c>
      <c r="K289" s="183">
        <f t="shared" si="81"/>
        <v>120.93243635892206</v>
      </c>
      <c r="L289" s="183">
        <f t="shared" si="82"/>
        <v>123.35108508610051</v>
      </c>
      <c r="M289" s="232" t="s">
        <v>943</v>
      </c>
    </row>
    <row r="290" spans="2:13">
      <c r="B290" s="96"/>
      <c r="C290" s="171" t="str">
        <f t="shared" si="75"/>
        <v>S09</v>
      </c>
      <c r="D290" s="171" t="str">
        <f t="shared" si="75"/>
        <v>Входящи повиквания от чужди абонати в роуминг в мрежата на предприятието (Roaming Calls Inbound)</v>
      </c>
      <c r="E290" s="182" t="s">
        <v>289</v>
      </c>
      <c r="F290" s="183">
        <f t="shared" si="76"/>
        <v>120.14836039709081</v>
      </c>
      <c r="G290" s="183">
        <f t="shared" si="77"/>
        <v>122.55132760503263</v>
      </c>
      <c r="H290" s="183">
        <f t="shared" si="78"/>
        <v>125.00235415713328</v>
      </c>
      <c r="I290" s="183">
        <f t="shared" si="79"/>
        <v>127.50240124027594</v>
      </c>
      <c r="J290" s="183">
        <f t="shared" si="80"/>
        <v>130.05244926508146</v>
      </c>
      <c r="K290" s="183">
        <f t="shared" si="81"/>
        <v>132.65349825038311</v>
      </c>
      <c r="L290" s="183">
        <f t="shared" si="82"/>
        <v>135.30656821539074</v>
      </c>
      <c r="M290" s="232" t="s">
        <v>943</v>
      </c>
    </row>
    <row r="291" spans="2:13">
      <c r="B291" s="96"/>
      <c r="C291" s="171" t="str">
        <f t="shared" si="75"/>
        <v>S10</v>
      </c>
      <c r="D291" s="171" t="str">
        <f t="shared" si="75"/>
        <v>Гласова поща (Voice mail)</v>
      </c>
      <c r="E291" s="182" t="s">
        <v>289</v>
      </c>
      <c r="F291" s="183">
        <f t="shared" si="76"/>
        <v>135.58059392838103</v>
      </c>
      <c r="G291" s="183">
        <f t="shared" si="77"/>
        <v>138.29220580694869</v>
      </c>
      <c r="H291" s="183">
        <f t="shared" si="78"/>
        <v>141.05804992308765</v>
      </c>
      <c r="I291" s="183">
        <f t="shared" si="79"/>
        <v>143.8792109215494</v>
      </c>
      <c r="J291" s="183">
        <f t="shared" si="80"/>
        <v>146.7567951399804</v>
      </c>
      <c r="K291" s="183">
        <f t="shared" si="81"/>
        <v>149.69193104278</v>
      </c>
      <c r="L291" s="183">
        <f t="shared" si="82"/>
        <v>152.6857696636356</v>
      </c>
      <c r="M291" s="232" t="s">
        <v>943</v>
      </c>
    </row>
    <row r="292" spans="2:13">
      <c r="B292" s="96"/>
      <c r="C292" s="171" t="str">
        <f t="shared" si="75"/>
        <v>S11</v>
      </c>
      <c r="D292" s="171" t="str">
        <f t="shared" si="75"/>
        <v>Повиквания към центъра за обслужване на клиенти (Help desk call)</v>
      </c>
      <c r="E292" s="182" t="s">
        <v>289</v>
      </c>
      <c r="F292" s="183">
        <f t="shared" si="76"/>
        <v>51.660490942248657</v>
      </c>
      <c r="G292" s="183">
        <f t="shared" si="77"/>
        <v>52.693700761093631</v>
      </c>
      <c r="H292" s="183">
        <f t="shared" si="78"/>
        <v>53.747574776315503</v>
      </c>
      <c r="I292" s="183">
        <f t="shared" si="79"/>
        <v>54.822526271841816</v>
      </c>
      <c r="J292" s="183">
        <f t="shared" si="80"/>
        <v>55.918976797278646</v>
      </c>
      <c r="K292" s="183">
        <f t="shared" si="81"/>
        <v>57.037356333224224</v>
      </c>
      <c r="L292" s="183">
        <f t="shared" si="82"/>
        <v>58.17810345988871</v>
      </c>
      <c r="M292" s="232" t="s">
        <v>943</v>
      </c>
    </row>
    <row r="293" spans="2:13">
      <c r="B293" s="96"/>
      <c r="C293" s="171" t="str">
        <f t="shared" si="75"/>
        <v>S12</v>
      </c>
      <c r="D293" s="171" t="str">
        <f t="shared" si="75"/>
        <v>Видеоразговори (Video call)</v>
      </c>
      <c r="E293" s="481" t="s">
        <v>643</v>
      </c>
      <c r="F293" s="183">
        <f t="shared" si="76"/>
        <v>60.54174732676843</v>
      </c>
      <c r="G293" s="183">
        <f t="shared" si="77"/>
        <v>61.752582273303801</v>
      </c>
      <c r="H293" s="183">
        <f t="shared" si="78"/>
        <v>62.98763391876988</v>
      </c>
      <c r="I293" s="183">
        <f t="shared" si="79"/>
        <v>64.24738659714528</v>
      </c>
      <c r="J293" s="183">
        <f t="shared" si="80"/>
        <v>65.532334329088187</v>
      </c>
      <c r="K293" s="183">
        <f t="shared" si="81"/>
        <v>61.761759236151541</v>
      </c>
      <c r="L293" s="183">
        <f t="shared" si="82"/>
        <v>62.996994420874572</v>
      </c>
      <c r="M293" s="232" t="s">
        <v>943</v>
      </c>
    </row>
    <row r="294" spans="2:13">
      <c r="B294" s="96"/>
      <c r="C294" s="171" t="str">
        <f t="shared" si="75"/>
        <v>S13</v>
      </c>
      <c r="D294" s="171" t="str">
        <f t="shared" si="75"/>
        <v>MMS в мрежата (MMS on net)</v>
      </c>
      <c r="E294" s="481" t="s">
        <v>215</v>
      </c>
      <c r="F294" s="183">
        <f t="shared" si="76"/>
        <v>10</v>
      </c>
      <c r="G294" s="183">
        <f t="shared" si="77"/>
        <v>10.199999999999999</v>
      </c>
      <c r="H294" s="183">
        <f t="shared" si="78"/>
        <v>10.404</v>
      </c>
      <c r="I294" s="183">
        <f t="shared" si="79"/>
        <v>10.612080000000001</v>
      </c>
      <c r="J294" s="183">
        <f t="shared" si="80"/>
        <v>10.824321600000001</v>
      </c>
      <c r="K294" s="183">
        <f t="shared" si="81"/>
        <v>11.040808032000001</v>
      </c>
      <c r="L294" s="183">
        <f t="shared" si="82"/>
        <v>11.261624192640001</v>
      </c>
      <c r="M294" s="232" t="s">
        <v>943</v>
      </c>
    </row>
    <row r="295" spans="2:13">
      <c r="B295" s="96"/>
      <c r="C295" s="171" t="str">
        <f t="shared" si="75"/>
        <v>S14</v>
      </c>
      <c r="D295" s="171" t="str">
        <f t="shared" si="75"/>
        <v>Изходящи MMS към други мрежи (MMS outgoing to other network)</v>
      </c>
      <c r="E295" s="481" t="s">
        <v>215</v>
      </c>
      <c r="F295" s="183">
        <f t="shared" si="76"/>
        <v>10</v>
      </c>
      <c r="G295" s="183">
        <f t="shared" si="77"/>
        <v>10.199999999999999</v>
      </c>
      <c r="H295" s="183">
        <f t="shared" si="78"/>
        <v>10.404</v>
      </c>
      <c r="I295" s="183">
        <f t="shared" si="79"/>
        <v>10.612080000000001</v>
      </c>
      <c r="J295" s="183">
        <f t="shared" si="80"/>
        <v>10.824321600000001</v>
      </c>
      <c r="K295" s="183">
        <f t="shared" si="81"/>
        <v>11.040808032000001</v>
      </c>
      <c r="L295" s="183">
        <f t="shared" si="82"/>
        <v>11.261624192640001</v>
      </c>
      <c r="M295" s="232" t="s">
        <v>943</v>
      </c>
    </row>
    <row r="296" spans="2:13">
      <c r="B296" s="96"/>
      <c r="C296" s="171" t="str">
        <f t="shared" si="75"/>
        <v>S15</v>
      </c>
      <c r="D296" s="171" t="str">
        <f t="shared" si="75"/>
        <v>Входящи MMS от други мрежи (MMS incoming from other network)</v>
      </c>
      <c r="E296" s="481" t="s">
        <v>215</v>
      </c>
      <c r="F296" s="183">
        <f t="shared" si="76"/>
        <v>10</v>
      </c>
      <c r="G296" s="183">
        <f t="shared" si="77"/>
        <v>10.199999999999999</v>
      </c>
      <c r="H296" s="183">
        <f t="shared" si="78"/>
        <v>10.404</v>
      </c>
      <c r="I296" s="183">
        <f t="shared" si="79"/>
        <v>10.612080000000001</v>
      </c>
      <c r="J296" s="183">
        <f t="shared" si="80"/>
        <v>10.824321600000001</v>
      </c>
      <c r="K296" s="183">
        <f t="shared" si="81"/>
        <v>11.040808032000001</v>
      </c>
      <c r="L296" s="183">
        <f t="shared" si="82"/>
        <v>11.261624192640001</v>
      </c>
      <c r="M296" s="232" t="s">
        <v>943</v>
      </c>
    </row>
    <row r="297" spans="2:13">
      <c r="B297" s="96"/>
      <c r="C297" s="171" t="str">
        <f t="shared" si="75"/>
        <v>S16</v>
      </c>
      <c r="D297" s="171" t="str">
        <f t="shared" si="75"/>
        <v>SMS в мрежата (SMS on net)</v>
      </c>
      <c r="E297" s="481" t="s">
        <v>216</v>
      </c>
      <c r="F297" s="183">
        <f t="shared" si="76"/>
        <v>300</v>
      </c>
      <c r="G297" s="183">
        <f t="shared" si="77"/>
        <v>306</v>
      </c>
      <c r="H297" s="183">
        <f t="shared" si="78"/>
        <v>312.12</v>
      </c>
      <c r="I297" s="183">
        <f t="shared" si="79"/>
        <v>318.36240000000004</v>
      </c>
      <c r="J297" s="183">
        <f t="shared" si="80"/>
        <v>324.72964800000005</v>
      </c>
      <c r="K297" s="183">
        <f t="shared" si="81"/>
        <v>331.22424096000009</v>
      </c>
      <c r="L297" s="183">
        <f t="shared" si="82"/>
        <v>337.84872577920009</v>
      </c>
      <c r="M297" s="232" t="s">
        <v>943</v>
      </c>
    </row>
    <row r="298" spans="2:13">
      <c r="B298" s="96"/>
      <c r="C298" s="171" t="str">
        <f t="shared" si="75"/>
        <v>S17</v>
      </c>
      <c r="D298" s="171" t="str">
        <f t="shared" si="75"/>
        <v>Изходящи SMS към други мрежи (SMS outgoing to other network)</v>
      </c>
      <c r="E298" s="481" t="s">
        <v>216</v>
      </c>
      <c r="F298" s="183">
        <f t="shared" si="76"/>
        <v>100</v>
      </c>
      <c r="G298" s="183">
        <f t="shared" si="77"/>
        <v>102</v>
      </c>
      <c r="H298" s="183">
        <f t="shared" si="78"/>
        <v>104.04</v>
      </c>
      <c r="I298" s="183">
        <f t="shared" si="79"/>
        <v>106.1208</v>
      </c>
      <c r="J298" s="183">
        <f t="shared" si="80"/>
        <v>108.243216</v>
      </c>
      <c r="K298" s="183">
        <f t="shared" si="81"/>
        <v>110.40808032000001</v>
      </c>
      <c r="L298" s="183">
        <f t="shared" si="82"/>
        <v>112.61624192640001</v>
      </c>
      <c r="M298" s="232" t="s">
        <v>943</v>
      </c>
    </row>
    <row r="299" spans="2:13">
      <c r="B299" s="96"/>
      <c r="C299" s="171" t="str">
        <f t="shared" si="75"/>
        <v>S18</v>
      </c>
      <c r="D299" s="171" t="str">
        <f t="shared" si="75"/>
        <v>Входящи SMS от други мрежи (SMS incoming from other network)</v>
      </c>
      <c r="E299" s="481" t="s">
        <v>216</v>
      </c>
      <c r="F299" s="183">
        <f t="shared" si="76"/>
        <v>50</v>
      </c>
      <c r="G299" s="183">
        <f t="shared" si="77"/>
        <v>51</v>
      </c>
      <c r="H299" s="183">
        <f t="shared" si="78"/>
        <v>52.02</v>
      </c>
      <c r="I299" s="183">
        <f t="shared" si="79"/>
        <v>53.060400000000001</v>
      </c>
      <c r="J299" s="183">
        <f t="shared" si="80"/>
        <v>54.121608000000002</v>
      </c>
      <c r="K299" s="183">
        <f t="shared" si="81"/>
        <v>55.204040160000005</v>
      </c>
      <c r="L299" s="183">
        <f t="shared" si="82"/>
        <v>56.308120963200004</v>
      </c>
      <c r="M299" s="232" t="s">
        <v>943</v>
      </c>
    </row>
    <row r="300" spans="2:13">
      <c r="B300" s="96"/>
      <c r="C300" s="171" t="str">
        <f t="shared" si="75"/>
        <v>S19</v>
      </c>
      <c r="D300" s="171" t="str">
        <f t="shared" si="75"/>
        <v>Пренос на данни (Data services)</v>
      </c>
      <c r="E300" s="481" t="s">
        <v>179</v>
      </c>
      <c r="F300" s="183">
        <f t="shared" si="76"/>
        <v>5000</v>
      </c>
      <c r="G300" s="183">
        <f t="shared" si="77"/>
        <v>5100</v>
      </c>
      <c r="H300" s="183">
        <f t="shared" si="78"/>
        <v>5202</v>
      </c>
      <c r="I300" s="183">
        <f t="shared" si="79"/>
        <v>5306.04</v>
      </c>
      <c r="J300" s="183">
        <f t="shared" si="80"/>
        <v>5412.1607999999997</v>
      </c>
      <c r="K300" s="183">
        <f t="shared" si="81"/>
        <v>5520.4040159999995</v>
      </c>
      <c r="L300" s="183">
        <f t="shared" si="82"/>
        <v>5630.8120963199999</v>
      </c>
      <c r="M300" s="232" t="s">
        <v>943</v>
      </c>
    </row>
    <row r="301" spans="2:13">
      <c r="B301" s="96"/>
      <c r="C301" s="171" t="str">
        <f t="shared" si="75"/>
        <v>S20</v>
      </c>
      <c r="D301" s="171" t="str">
        <f t="shared" si="75"/>
        <v>Subscribers</v>
      </c>
      <c r="E301" s="182" t="str">
        <f t="shared" ref="E301:E311" si="83">E226</f>
        <v>Subscriber</v>
      </c>
      <c r="F301" s="183">
        <f t="shared" si="76"/>
        <v>0</v>
      </c>
      <c r="G301" s="183">
        <f t="shared" si="77"/>
        <v>0</v>
      </c>
      <c r="H301" s="183">
        <f t="shared" si="78"/>
        <v>0</v>
      </c>
      <c r="I301" s="183">
        <f t="shared" si="79"/>
        <v>0</v>
      </c>
      <c r="J301" s="183">
        <f t="shared" si="80"/>
        <v>0</v>
      </c>
      <c r="K301" s="183">
        <f t="shared" si="81"/>
        <v>0</v>
      </c>
      <c r="L301" s="183">
        <f t="shared" si="82"/>
        <v>0</v>
      </c>
      <c r="M301" s="232" t="s">
        <v>943</v>
      </c>
    </row>
    <row r="302" spans="2:13">
      <c r="B302" s="96"/>
      <c r="C302" s="171" t="str">
        <f t="shared" si="75"/>
        <v>S21</v>
      </c>
      <c r="D302" s="171" t="str">
        <f t="shared" si="75"/>
        <v>OTHER: complete as required</v>
      </c>
      <c r="E302" s="182" t="str">
        <f t="shared" si="83"/>
        <v>OTHER: complete as required</v>
      </c>
      <c r="F302" s="183">
        <f t="shared" si="76"/>
        <v>0</v>
      </c>
      <c r="G302" s="183">
        <f t="shared" si="77"/>
        <v>0</v>
      </c>
      <c r="H302" s="183">
        <f t="shared" si="78"/>
        <v>0</v>
      </c>
      <c r="I302" s="183">
        <f t="shared" si="79"/>
        <v>0</v>
      </c>
      <c r="J302" s="183">
        <f t="shared" si="80"/>
        <v>0</v>
      </c>
      <c r="K302" s="183">
        <f t="shared" si="81"/>
        <v>0</v>
      </c>
      <c r="L302" s="183">
        <f t="shared" si="82"/>
        <v>0</v>
      </c>
      <c r="M302" s="232"/>
    </row>
    <row r="303" spans="2:13">
      <c r="B303" s="96"/>
      <c r="C303" s="171" t="str">
        <f t="shared" si="75"/>
        <v>S22</v>
      </c>
      <c r="D303" s="171" t="str">
        <f t="shared" si="75"/>
        <v>OTHER: complete as required</v>
      </c>
      <c r="E303" s="182" t="str">
        <f t="shared" si="83"/>
        <v>OTHER: complete as required</v>
      </c>
      <c r="F303" s="183">
        <f t="shared" si="76"/>
        <v>0</v>
      </c>
      <c r="G303" s="183">
        <f t="shared" si="77"/>
        <v>0</v>
      </c>
      <c r="H303" s="183">
        <f t="shared" si="78"/>
        <v>0</v>
      </c>
      <c r="I303" s="183">
        <f t="shared" si="79"/>
        <v>0</v>
      </c>
      <c r="J303" s="183">
        <f t="shared" si="80"/>
        <v>0</v>
      </c>
      <c r="K303" s="183">
        <f t="shared" si="81"/>
        <v>0</v>
      </c>
      <c r="L303" s="183">
        <f t="shared" si="82"/>
        <v>0</v>
      </c>
      <c r="M303" s="232"/>
    </row>
    <row r="304" spans="2:13">
      <c r="B304" s="96"/>
      <c r="C304" s="171" t="str">
        <f t="shared" si="75"/>
        <v>S23</v>
      </c>
      <c r="D304" s="171" t="str">
        <f t="shared" si="75"/>
        <v>OTHER: complete as required</v>
      </c>
      <c r="E304" s="182" t="str">
        <f t="shared" si="83"/>
        <v>OTHER: complete as required</v>
      </c>
      <c r="F304" s="183">
        <f t="shared" si="76"/>
        <v>0</v>
      </c>
      <c r="G304" s="183">
        <f t="shared" si="77"/>
        <v>0</v>
      </c>
      <c r="H304" s="183">
        <f t="shared" si="78"/>
        <v>0</v>
      </c>
      <c r="I304" s="183">
        <f t="shared" si="79"/>
        <v>0</v>
      </c>
      <c r="J304" s="183">
        <f t="shared" si="80"/>
        <v>0</v>
      </c>
      <c r="K304" s="183">
        <f t="shared" si="81"/>
        <v>0</v>
      </c>
      <c r="L304" s="183">
        <f t="shared" si="82"/>
        <v>0</v>
      </c>
      <c r="M304" s="232"/>
    </row>
    <row r="305" spans="2:13">
      <c r="B305" s="96"/>
      <c r="C305" s="171" t="str">
        <f t="shared" si="75"/>
        <v>S24</v>
      </c>
      <c r="D305" s="171" t="str">
        <f t="shared" si="75"/>
        <v>OTHER: complete as required</v>
      </c>
      <c r="E305" s="182" t="str">
        <f t="shared" si="83"/>
        <v>OTHER: complete as required</v>
      </c>
      <c r="F305" s="183">
        <f t="shared" si="76"/>
        <v>0</v>
      </c>
      <c r="G305" s="183">
        <f t="shared" si="77"/>
        <v>0</v>
      </c>
      <c r="H305" s="183">
        <f t="shared" si="78"/>
        <v>0</v>
      </c>
      <c r="I305" s="183">
        <f t="shared" si="79"/>
        <v>0</v>
      </c>
      <c r="J305" s="183">
        <f t="shared" si="80"/>
        <v>0</v>
      </c>
      <c r="K305" s="183">
        <f t="shared" si="81"/>
        <v>0</v>
      </c>
      <c r="L305" s="183">
        <f t="shared" si="82"/>
        <v>0</v>
      </c>
      <c r="M305" s="232"/>
    </row>
    <row r="306" spans="2:13">
      <c r="B306" s="96"/>
      <c r="C306" s="171" t="str">
        <f t="shared" si="75"/>
        <v>S25</v>
      </c>
      <c r="D306" s="171" t="str">
        <f t="shared" si="75"/>
        <v>OTHER: complete as required</v>
      </c>
      <c r="E306" s="182" t="str">
        <f t="shared" si="83"/>
        <v>OTHER: complete as required</v>
      </c>
      <c r="F306" s="183">
        <f t="shared" si="76"/>
        <v>0</v>
      </c>
      <c r="G306" s="183">
        <f t="shared" si="77"/>
        <v>0</v>
      </c>
      <c r="H306" s="183">
        <f t="shared" si="78"/>
        <v>0</v>
      </c>
      <c r="I306" s="183">
        <f t="shared" si="79"/>
        <v>0</v>
      </c>
      <c r="J306" s="183">
        <f t="shared" si="80"/>
        <v>0</v>
      </c>
      <c r="K306" s="183">
        <f t="shared" si="81"/>
        <v>0</v>
      </c>
      <c r="L306" s="183">
        <f t="shared" si="82"/>
        <v>0</v>
      </c>
      <c r="M306" s="232"/>
    </row>
    <row r="307" spans="2:13">
      <c r="B307" s="96"/>
      <c r="C307" s="171" t="str">
        <f t="shared" si="75"/>
        <v>S26</v>
      </c>
      <c r="D307" s="171" t="str">
        <f t="shared" si="75"/>
        <v>OTHER: complete as required</v>
      </c>
      <c r="E307" s="182" t="str">
        <f t="shared" si="83"/>
        <v>OTHER: complete as required</v>
      </c>
      <c r="F307" s="183">
        <f t="shared" si="76"/>
        <v>0</v>
      </c>
      <c r="G307" s="183">
        <f t="shared" si="77"/>
        <v>0</v>
      </c>
      <c r="H307" s="183">
        <f t="shared" si="78"/>
        <v>0</v>
      </c>
      <c r="I307" s="183">
        <f t="shared" si="79"/>
        <v>0</v>
      </c>
      <c r="J307" s="183">
        <f t="shared" si="80"/>
        <v>0</v>
      </c>
      <c r="K307" s="183">
        <f t="shared" si="81"/>
        <v>0</v>
      </c>
      <c r="L307" s="183">
        <f t="shared" si="82"/>
        <v>0</v>
      </c>
      <c r="M307" s="232"/>
    </row>
    <row r="308" spans="2:13">
      <c r="B308" s="96"/>
      <c r="C308" s="171" t="str">
        <f t="shared" si="75"/>
        <v>S27</v>
      </c>
      <c r="D308" s="171" t="str">
        <f t="shared" si="75"/>
        <v>OTHER: complete as required</v>
      </c>
      <c r="E308" s="182" t="str">
        <f t="shared" si="83"/>
        <v>OTHER: complete as required</v>
      </c>
      <c r="F308" s="183">
        <f t="shared" si="76"/>
        <v>0</v>
      </c>
      <c r="G308" s="183">
        <f t="shared" si="77"/>
        <v>0</v>
      </c>
      <c r="H308" s="183">
        <f t="shared" si="78"/>
        <v>0</v>
      </c>
      <c r="I308" s="183">
        <f t="shared" si="79"/>
        <v>0</v>
      </c>
      <c r="J308" s="183">
        <f t="shared" si="80"/>
        <v>0</v>
      </c>
      <c r="K308" s="183">
        <f t="shared" si="81"/>
        <v>0</v>
      </c>
      <c r="L308" s="183">
        <f t="shared" si="82"/>
        <v>0</v>
      </c>
      <c r="M308" s="232"/>
    </row>
    <row r="309" spans="2:13">
      <c r="B309" s="96"/>
      <c r="C309" s="171" t="str">
        <f t="shared" si="75"/>
        <v>S28</v>
      </c>
      <c r="D309" s="171" t="str">
        <f t="shared" si="75"/>
        <v>OTHER: complete as required</v>
      </c>
      <c r="E309" s="182" t="str">
        <f t="shared" si="83"/>
        <v>OTHER: complete as required</v>
      </c>
      <c r="F309" s="183">
        <f t="shared" si="76"/>
        <v>0</v>
      </c>
      <c r="G309" s="183">
        <f t="shared" si="77"/>
        <v>0</v>
      </c>
      <c r="H309" s="183">
        <f t="shared" si="78"/>
        <v>0</v>
      </c>
      <c r="I309" s="183">
        <f t="shared" si="79"/>
        <v>0</v>
      </c>
      <c r="J309" s="183">
        <f t="shared" si="80"/>
        <v>0</v>
      </c>
      <c r="K309" s="183">
        <f t="shared" si="81"/>
        <v>0</v>
      </c>
      <c r="L309" s="183">
        <f t="shared" si="82"/>
        <v>0</v>
      </c>
      <c r="M309" s="232"/>
    </row>
    <row r="310" spans="2:13">
      <c r="B310" s="96"/>
      <c r="C310" s="171" t="str">
        <f t="shared" si="75"/>
        <v>S29</v>
      </c>
      <c r="D310" s="171" t="str">
        <f t="shared" si="75"/>
        <v>OTHER: complete as required</v>
      </c>
      <c r="E310" s="182" t="str">
        <f t="shared" si="83"/>
        <v>OTHER: complete as required</v>
      </c>
      <c r="F310" s="183">
        <f t="shared" si="76"/>
        <v>0</v>
      </c>
      <c r="G310" s="183">
        <f t="shared" si="77"/>
        <v>0</v>
      </c>
      <c r="H310" s="183">
        <f t="shared" si="78"/>
        <v>0</v>
      </c>
      <c r="I310" s="183">
        <f t="shared" si="79"/>
        <v>0</v>
      </c>
      <c r="J310" s="183">
        <f t="shared" si="80"/>
        <v>0</v>
      </c>
      <c r="K310" s="183">
        <f t="shared" si="81"/>
        <v>0</v>
      </c>
      <c r="L310" s="183">
        <f t="shared" si="82"/>
        <v>0</v>
      </c>
      <c r="M310" s="232"/>
    </row>
    <row r="311" spans="2:13">
      <c r="B311" s="96"/>
      <c r="C311" s="171" t="str">
        <f t="shared" si="75"/>
        <v>S30</v>
      </c>
      <c r="D311" s="171" t="str">
        <f t="shared" si="75"/>
        <v>OTHER: complete as required</v>
      </c>
      <c r="E311" s="182" t="str">
        <f t="shared" si="83"/>
        <v>OTHER: complete as required</v>
      </c>
      <c r="F311" s="183">
        <f t="shared" si="76"/>
        <v>0</v>
      </c>
      <c r="G311" s="183">
        <f t="shared" si="77"/>
        <v>0</v>
      </c>
      <c r="H311" s="183">
        <f t="shared" si="78"/>
        <v>0</v>
      </c>
      <c r="I311" s="183">
        <f t="shared" si="79"/>
        <v>0</v>
      </c>
      <c r="J311" s="183">
        <f t="shared" si="80"/>
        <v>0</v>
      </c>
      <c r="K311" s="183">
        <f t="shared" si="81"/>
        <v>0</v>
      </c>
      <c r="L311" s="183">
        <f t="shared" si="82"/>
        <v>0</v>
      </c>
      <c r="M311" s="232"/>
    </row>
    <row r="312" spans="2:13">
      <c r="B312" s="96"/>
      <c r="C312" s="171" t="str">
        <f t="shared" si="75"/>
        <v>End</v>
      </c>
      <c r="D312" s="171" t="str">
        <f t="shared" si="75"/>
        <v>End of List</v>
      </c>
      <c r="E312" s="180"/>
      <c r="F312" s="181"/>
      <c r="G312" s="181"/>
      <c r="H312" s="181"/>
      <c r="I312" s="181"/>
      <c r="J312" s="181"/>
      <c r="K312" s="181"/>
      <c r="L312" s="181"/>
    </row>
    <row r="313" spans="2:13">
      <c r="B313" s="96"/>
      <c r="C313" s="144"/>
      <c r="D313" s="96"/>
      <c r="E313" s="96"/>
      <c r="F313" s="96"/>
      <c r="G313" s="96"/>
      <c r="H313" s="96"/>
      <c r="I313" s="96"/>
      <c r="J313" s="96"/>
      <c r="K313" s="96"/>
    </row>
    <row r="314" spans="2:13">
      <c r="B314" s="96"/>
      <c r="C314" s="144"/>
      <c r="D314" s="96"/>
      <c r="E314" s="96"/>
      <c r="F314" s="96"/>
      <c r="G314" s="96"/>
      <c r="H314" s="96"/>
      <c r="I314" s="96"/>
      <c r="J314" s="96"/>
      <c r="K314" s="96"/>
    </row>
    <row r="315" spans="2:13" ht="15">
      <c r="B315" s="27">
        <f>B279+0.01</f>
        <v>2.0399999999999996</v>
      </c>
      <c r="C315" s="27" t="s">
        <v>288</v>
      </c>
      <c r="D315" s="176"/>
      <c r="E315" s="176">
        <f t="shared" ref="E315:J315" si="84">1+D315</f>
        <v>1</v>
      </c>
      <c r="F315" s="176">
        <f t="shared" si="84"/>
        <v>2</v>
      </c>
      <c r="G315" s="176">
        <f t="shared" si="84"/>
        <v>3</v>
      </c>
      <c r="H315" s="176">
        <f t="shared" si="84"/>
        <v>4</v>
      </c>
      <c r="I315" s="176">
        <f t="shared" si="84"/>
        <v>5</v>
      </c>
      <c r="J315" s="176">
        <f t="shared" si="84"/>
        <v>6</v>
      </c>
      <c r="K315" s="174"/>
    </row>
    <row r="316" spans="2:13">
      <c r="B316" s="27"/>
      <c r="C316" s="27" t="s">
        <v>291</v>
      </c>
      <c r="D316" s="177"/>
      <c r="E316" s="177"/>
      <c r="F316" s="177"/>
      <c r="G316" s="177"/>
      <c r="H316" s="177"/>
      <c r="I316" s="177"/>
      <c r="J316" s="177"/>
      <c r="K316" s="96"/>
    </row>
    <row r="317" spans="2:13">
      <c r="B317" s="96"/>
      <c r="C317" s="178" t="s">
        <v>0</v>
      </c>
      <c r="D317" s="33" t="s">
        <v>285</v>
      </c>
      <c r="E317" s="37" t="s">
        <v>287</v>
      </c>
      <c r="F317" s="5">
        <f t="shared" ref="F317:K317" si="85">F281</f>
        <v>2014</v>
      </c>
      <c r="G317" s="5">
        <f t="shared" si="85"/>
        <v>2015</v>
      </c>
      <c r="H317" s="5">
        <f t="shared" si="85"/>
        <v>2016</v>
      </c>
      <c r="I317" s="5">
        <f t="shared" si="85"/>
        <v>2017</v>
      </c>
      <c r="J317" s="5">
        <f t="shared" si="85"/>
        <v>2018</v>
      </c>
      <c r="K317" s="5">
        <f t="shared" si="85"/>
        <v>2019</v>
      </c>
      <c r="L317" s="230">
        <f t="shared" ref="L317" si="86">L281</f>
        <v>2020</v>
      </c>
    </row>
    <row r="318" spans="2:13">
      <c r="B318" s="96"/>
      <c r="C318" s="171" t="str">
        <f>C282</f>
        <v>S01</v>
      </c>
      <c r="D318" s="171" t="str">
        <f>D282</f>
        <v>Повиквания в мрежата (On Net calls)</v>
      </c>
      <c r="E318" s="184" t="str">
        <f>E282</f>
        <v>Voice Minutes</v>
      </c>
      <c r="F318" s="183">
        <f>IF($E318="voice minutes",F207*60/F246/E246,IF($E318="video minutes",F207*60/F246/E246,F282))</f>
        <v>3503.4591649074673</v>
      </c>
      <c r="G318" s="183">
        <f>IF($E318="voice minutes",G207*60/F246/E246,IF($E318="video minutes",G207*60/F246/E246,G282))</f>
        <v>3573.5283482056166</v>
      </c>
      <c r="H318" s="183">
        <f>IF($E318="voice minutes",H207*60/F246/E246,IF($E318="video minutes",H207*60/F246/E246,H282))</f>
        <v>3644.9989151697291</v>
      </c>
      <c r="I318" s="183">
        <f>IF($E318="voice minutes",I207*60/F246/E246,IF($E318="video minutes",I207*60/F246/E246,I282))</f>
        <v>3717.8988934731237</v>
      </c>
      <c r="J318" s="183">
        <f>IF($E318="voice minutes",J207*60/F246/E246,IF($E318="video minutes",J207*60/F246/E246,J282))</f>
        <v>3792.2568713425858</v>
      </c>
      <c r="K318" s="183">
        <f>IF($E318="voice minutes",K207*60/F246/E246,IF($E318="video minutes",K207*60/F246/E246,K282))</f>
        <v>3868.1020087694369</v>
      </c>
      <c r="L318" s="183">
        <f>IF($E318="voice minutes",L207*60/F246/E246,IF($E318="video minutes",L207*60/F246/E246,L282))</f>
        <v>3945.4640489448257</v>
      </c>
    </row>
    <row r="319" spans="2:13">
      <c r="B319" s="96"/>
      <c r="C319" s="171" t="str">
        <f t="shared" ref="C319:E347" si="87">C283</f>
        <v>S02</v>
      </c>
      <c r="D319" s="171" t="str">
        <f t="shared" si="87"/>
        <v>Изходящи повиквания към фиксирана линия (Outgoing Calls to Fixed Line)</v>
      </c>
      <c r="E319" s="184" t="str">
        <f t="shared" si="87"/>
        <v>Voice Minutes</v>
      </c>
      <c r="F319" s="183">
        <f t="shared" ref="F319:F347" si="88">IF($E319="voice minutes",F208*60/F247/E247,IF($E319="video minutes",F208*60/F247/E247,F283))</f>
        <v>72.236597689296502</v>
      </c>
      <c r="G319" s="183">
        <f t="shared" ref="G319:G347" si="89">IF($E319="voice minutes",G208*60/F247/E247,IF($E319="video minutes",G208*60/F247/E247,G283))</f>
        <v>73.681329643082421</v>
      </c>
      <c r="H319" s="183">
        <f t="shared" ref="H319:H347" si="90">IF($E319="voice minutes",H208*60/F247/E247,IF($E319="video minutes",H208*60/F247/E247,H283))</f>
        <v>75.154956235944084</v>
      </c>
      <c r="I319" s="183">
        <f t="shared" ref="I319:I347" si="91">IF($E319="voice minutes",I208*60/F247/E247,IF($E319="video minutes",I208*60/F247/E247,I283))</f>
        <v>76.658055360662956</v>
      </c>
      <c r="J319" s="183">
        <f t="shared" ref="J319:J347" si="92">IF($E319="voice minutes",J208*60/F247/E247,IF($E319="video minutes",J208*60/F247/E247,J283))</f>
        <v>78.191216467876217</v>
      </c>
      <c r="K319" s="183">
        <f t="shared" ref="K319:K347" si="93">IF($E319="voice minutes",K208*60/F247/E247,IF($E319="video minutes",K208*60/F247/E247,K283))</f>
        <v>79.755040797233747</v>
      </c>
      <c r="L319" s="183">
        <f t="shared" ref="L319:L347" si="94">IF($E319="voice minutes",L208*60/F247/E247,IF($E319="video minutes",L208*60/F247/E247,L283))</f>
        <v>81.350141613178423</v>
      </c>
    </row>
    <row r="320" spans="2:13">
      <c r="B320" s="96"/>
      <c r="C320" s="171" t="str">
        <f t="shared" si="87"/>
        <v>S03</v>
      </c>
      <c r="D320" s="171" t="str">
        <f t="shared" si="87"/>
        <v>Изходящи повиквания към други мобилни мрежи (Outgoing Calls to Other Mobile)</v>
      </c>
      <c r="E320" s="184" t="str">
        <f t="shared" si="87"/>
        <v>Voice Minutes</v>
      </c>
      <c r="F320" s="183">
        <f t="shared" si="88"/>
        <v>810.36525127603568</v>
      </c>
      <c r="G320" s="183">
        <f t="shared" si="89"/>
        <v>826.57255630155635</v>
      </c>
      <c r="H320" s="183">
        <f t="shared" si="90"/>
        <v>843.10400742758759</v>
      </c>
      <c r="I320" s="183">
        <f t="shared" si="91"/>
        <v>859.96608757613922</v>
      </c>
      <c r="J320" s="183">
        <f t="shared" si="92"/>
        <v>877.16540932766202</v>
      </c>
      <c r="K320" s="183">
        <f t="shared" si="93"/>
        <v>894.70871751421532</v>
      </c>
      <c r="L320" s="183">
        <f t="shared" si="94"/>
        <v>912.60289186449938</v>
      </c>
    </row>
    <row r="321" spans="2:12">
      <c r="B321" s="96"/>
      <c r="C321" s="171" t="str">
        <f t="shared" si="87"/>
        <v>S04</v>
      </c>
      <c r="D321" s="171" t="str">
        <f t="shared" si="87"/>
        <v>Изходящи международни повиквания (Outgoing Calls to International)</v>
      </c>
      <c r="E321" s="184" t="str">
        <f t="shared" si="87"/>
        <v>Voice Minutes</v>
      </c>
      <c r="F321" s="183">
        <f t="shared" si="88"/>
        <v>33.943538121440568</v>
      </c>
      <c r="G321" s="183">
        <f t="shared" si="89"/>
        <v>34.622408883869383</v>
      </c>
      <c r="H321" s="183">
        <f t="shared" si="90"/>
        <v>35.314857061546775</v>
      </c>
      <c r="I321" s="183">
        <f t="shared" si="91"/>
        <v>36.021154202777709</v>
      </c>
      <c r="J321" s="183">
        <f t="shared" si="92"/>
        <v>36.741577286833255</v>
      </c>
      <c r="K321" s="183">
        <f t="shared" si="93"/>
        <v>37.47640883256993</v>
      </c>
      <c r="L321" s="183">
        <f t="shared" si="94"/>
        <v>38.225937009221326</v>
      </c>
    </row>
    <row r="322" spans="2:12">
      <c r="B322" s="96"/>
      <c r="C322" s="171" t="str">
        <f t="shared" si="87"/>
        <v>S05</v>
      </c>
      <c r="D322" s="171" t="str">
        <f t="shared" si="87"/>
        <v>Входящи повиквания от фиксирана линия (Incoming calls from fixed)</v>
      </c>
      <c r="E322" s="184" t="str">
        <f t="shared" si="87"/>
        <v>Voice Minutes</v>
      </c>
      <c r="F322" s="183">
        <f t="shared" si="88"/>
        <v>36.65881060908653</v>
      </c>
      <c r="G322" s="183">
        <f t="shared" si="89"/>
        <v>37.391986821268262</v>
      </c>
      <c r="H322" s="183">
        <f t="shared" si="90"/>
        <v>38.139826557693631</v>
      </c>
      <c r="I322" s="183">
        <f t="shared" si="91"/>
        <v>38.902623088847506</v>
      </c>
      <c r="J322" s="183">
        <f t="shared" si="92"/>
        <v>39.68067555062445</v>
      </c>
      <c r="K322" s="183">
        <f t="shared" si="93"/>
        <v>40.474289061636945</v>
      </c>
      <c r="L322" s="183">
        <f t="shared" si="94"/>
        <v>41.283774842869676</v>
      </c>
    </row>
    <row r="323" spans="2:12">
      <c r="B323" s="96"/>
      <c r="C323" s="171" t="str">
        <f t="shared" si="87"/>
        <v>S06</v>
      </c>
      <c r="D323" s="171" t="str">
        <f t="shared" si="87"/>
        <v>Входящи повиквания от други мобилни мрежи (Incoming calls from other mobile)</v>
      </c>
      <c r="E323" s="184" t="str">
        <f t="shared" si="87"/>
        <v>Voice Minutes</v>
      </c>
      <c r="F323" s="183">
        <f t="shared" si="88"/>
        <v>768.43563897950548</v>
      </c>
      <c r="G323" s="183">
        <f t="shared" si="89"/>
        <v>783.80435175909554</v>
      </c>
      <c r="H323" s="183">
        <f t="shared" si="90"/>
        <v>799.48043879427769</v>
      </c>
      <c r="I323" s="183">
        <f t="shared" si="91"/>
        <v>815.47004757016305</v>
      </c>
      <c r="J323" s="183">
        <f t="shared" si="92"/>
        <v>831.77944852156634</v>
      </c>
      <c r="K323" s="183">
        <f t="shared" si="93"/>
        <v>848.41503749199774</v>
      </c>
      <c r="L323" s="183">
        <f t="shared" si="94"/>
        <v>865.38333824183746</v>
      </c>
    </row>
    <row r="324" spans="2:12">
      <c r="B324" s="96"/>
      <c r="C324" s="171" t="str">
        <f t="shared" si="87"/>
        <v>S07</v>
      </c>
      <c r="D324" s="171" t="str">
        <f t="shared" si="87"/>
        <v>Входящи международни повиквания (Incoming calls from international)</v>
      </c>
      <c r="E324" s="184" t="str">
        <f t="shared" si="87"/>
        <v>Voice Minutes</v>
      </c>
      <c r="F324" s="183">
        <f t="shared" si="88"/>
        <v>156.80360357411655</v>
      </c>
      <c r="G324" s="183">
        <f t="shared" si="89"/>
        <v>159.9396756455989</v>
      </c>
      <c r="H324" s="183">
        <f t="shared" si="90"/>
        <v>163.13846915851087</v>
      </c>
      <c r="I324" s="183">
        <f t="shared" si="91"/>
        <v>166.40123854168112</v>
      </c>
      <c r="J324" s="183">
        <f t="shared" si="92"/>
        <v>169.72926331251472</v>
      </c>
      <c r="K324" s="183">
        <f t="shared" si="93"/>
        <v>173.12384857876503</v>
      </c>
      <c r="L324" s="183">
        <f t="shared" si="94"/>
        <v>176.58632555034035</v>
      </c>
    </row>
    <row r="325" spans="2:12">
      <c r="B325" s="96"/>
      <c r="C325" s="171" t="str">
        <f t="shared" si="87"/>
        <v>S08</v>
      </c>
      <c r="D325" s="171" t="str">
        <f t="shared" si="87"/>
        <v>Изходящи повиквания от чужди абонати в роуминг в мрежата на предприятието (Roaming Calls Outbound)</v>
      </c>
      <c r="E325" s="184" t="str">
        <f t="shared" si="87"/>
        <v>Voice Minutes</v>
      </c>
      <c r="F325" s="183">
        <f t="shared" si="88"/>
        <v>45.247943914895124</v>
      </c>
      <c r="G325" s="183">
        <f t="shared" si="89"/>
        <v>46.152902793193029</v>
      </c>
      <c r="H325" s="183">
        <f t="shared" si="90"/>
        <v>47.075960849056884</v>
      </c>
      <c r="I325" s="183">
        <f t="shared" si="91"/>
        <v>48.017480066038019</v>
      </c>
      <c r="J325" s="183">
        <f t="shared" si="92"/>
        <v>48.977829667358776</v>
      </c>
      <c r="K325" s="183">
        <f t="shared" si="93"/>
        <v>49.957386260705967</v>
      </c>
      <c r="L325" s="183">
        <f t="shared" si="94"/>
        <v>50.956533985920082</v>
      </c>
    </row>
    <row r="326" spans="2:12">
      <c r="B326" s="96"/>
      <c r="C326" s="171" t="str">
        <f t="shared" si="87"/>
        <v>S09</v>
      </c>
      <c r="D326" s="171" t="str">
        <f t="shared" si="87"/>
        <v>Входящи повиквания от чужди абонати в роуминг в мрежата на предприятието (Roaming Calls Inbound)</v>
      </c>
      <c r="E326" s="184" t="str">
        <f t="shared" si="87"/>
        <v>Voice Minutes</v>
      </c>
      <c r="F326" s="183">
        <f t="shared" si="88"/>
        <v>75.556351489090503</v>
      </c>
      <c r="G326" s="183">
        <f t="shared" si="89"/>
        <v>77.067478518872306</v>
      </c>
      <c r="H326" s="183">
        <f t="shared" si="90"/>
        <v>78.608828089249769</v>
      </c>
      <c r="I326" s="183">
        <f t="shared" si="91"/>
        <v>80.181004651034755</v>
      </c>
      <c r="J326" s="183">
        <f t="shared" si="92"/>
        <v>81.784624744055449</v>
      </c>
      <c r="K326" s="183">
        <f t="shared" si="93"/>
        <v>83.420317238936562</v>
      </c>
      <c r="L326" s="183">
        <f t="shared" si="94"/>
        <v>85.088723583715293</v>
      </c>
    </row>
    <row r="327" spans="2:12">
      <c r="B327" s="96"/>
      <c r="C327" s="171" t="str">
        <f t="shared" si="87"/>
        <v>S10</v>
      </c>
      <c r="D327" s="171" t="str">
        <f t="shared" si="87"/>
        <v>Гласова поща (Voice mail)</v>
      </c>
      <c r="E327" s="184" t="str">
        <f t="shared" si="87"/>
        <v>Voice Minutes</v>
      </c>
      <c r="F327" s="183">
        <f t="shared" si="88"/>
        <v>443.93391663137135</v>
      </c>
      <c r="G327" s="183">
        <f t="shared" si="89"/>
        <v>452.81259496399878</v>
      </c>
      <c r="H327" s="183">
        <f t="shared" si="90"/>
        <v>461.8688468632788</v>
      </c>
      <c r="I327" s="183">
        <f t="shared" si="91"/>
        <v>471.1062238005444</v>
      </c>
      <c r="J327" s="183">
        <f t="shared" si="92"/>
        <v>480.52834827655522</v>
      </c>
      <c r="K327" s="183">
        <f t="shared" si="93"/>
        <v>490.1389152420864</v>
      </c>
      <c r="L327" s="183">
        <f t="shared" si="94"/>
        <v>499.94169354692804</v>
      </c>
    </row>
    <row r="328" spans="2:12">
      <c r="B328" s="96"/>
      <c r="C328" s="171" t="str">
        <f t="shared" si="87"/>
        <v>S11</v>
      </c>
      <c r="D328" s="171" t="str">
        <f t="shared" si="87"/>
        <v>Повиквания към центъра за обслужване на клиенти (Help desk call)</v>
      </c>
      <c r="E328" s="184" t="str">
        <f t="shared" si="87"/>
        <v>Voice Minutes</v>
      </c>
      <c r="F328" s="183">
        <f t="shared" si="88"/>
        <v>7.3436945848834956</v>
      </c>
      <c r="G328" s="183">
        <f t="shared" si="89"/>
        <v>7.4905684765811653</v>
      </c>
      <c r="H328" s="183">
        <f t="shared" si="90"/>
        <v>7.6403798461127899</v>
      </c>
      <c r="I328" s="183">
        <f t="shared" si="91"/>
        <v>7.7931874430350447</v>
      </c>
      <c r="J328" s="183">
        <f t="shared" si="92"/>
        <v>7.9490511918957454</v>
      </c>
      <c r="K328" s="183">
        <f t="shared" si="93"/>
        <v>8.1080322157336617</v>
      </c>
      <c r="L328" s="183">
        <f t="shared" si="94"/>
        <v>8.2701928600483328</v>
      </c>
    </row>
    <row r="329" spans="2:12">
      <c r="B329" s="96"/>
      <c r="C329" s="171" t="str">
        <f t="shared" si="87"/>
        <v>S12</v>
      </c>
      <c r="D329" s="171" t="str">
        <f t="shared" si="87"/>
        <v>Видеоразговори (Video call)</v>
      </c>
      <c r="E329" s="184" t="str">
        <f t="shared" si="87"/>
        <v>Video minutes</v>
      </c>
      <c r="F329" s="183">
        <f t="shared" si="88"/>
        <v>126.5009679212212</v>
      </c>
      <c r="G329" s="183">
        <f t="shared" si="89"/>
        <v>129.03098727964561</v>
      </c>
      <c r="H329" s="183">
        <f t="shared" si="90"/>
        <v>131.61160702523856</v>
      </c>
      <c r="I329" s="183">
        <f t="shared" si="91"/>
        <v>134.24383916574331</v>
      </c>
      <c r="J329" s="183">
        <f t="shared" si="92"/>
        <v>136.92871594905819</v>
      </c>
      <c r="K329" s="183">
        <f t="shared" si="93"/>
        <v>139.66729026803935</v>
      </c>
      <c r="L329" s="183">
        <f t="shared" si="94"/>
        <v>142.46063607340014</v>
      </c>
    </row>
    <row r="330" spans="2:12">
      <c r="B330" s="96"/>
      <c r="C330" s="171" t="str">
        <f t="shared" si="87"/>
        <v>S13</v>
      </c>
      <c r="D330" s="171" t="str">
        <f t="shared" si="87"/>
        <v>MMS в мрежата (MMS on net)</v>
      </c>
      <c r="E330" s="184" t="str">
        <f t="shared" si="87"/>
        <v>MMS</v>
      </c>
      <c r="F330" s="183">
        <f t="shared" si="88"/>
        <v>10</v>
      </c>
      <c r="G330" s="183">
        <f t="shared" si="89"/>
        <v>10.199999999999999</v>
      </c>
      <c r="H330" s="183">
        <f t="shared" si="90"/>
        <v>10.404</v>
      </c>
      <c r="I330" s="183">
        <f t="shared" si="91"/>
        <v>10.612080000000001</v>
      </c>
      <c r="J330" s="183">
        <f t="shared" si="92"/>
        <v>10.824321600000001</v>
      </c>
      <c r="K330" s="183">
        <f t="shared" si="93"/>
        <v>11.040808032000001</v>
      </c>
      <c r="L330" s="183">
        <f t="shared" si="94"/>
        <v>11.261624192640001</v>
      </c>
    </row>
    <row r="331" spans="2:12">
      <c r="B331" s="96"/>
      <c r="C331" s="171" t="str">
        <f t="shared" si="87"/>
        <v>S14</v>
      </c>
      <c r="D331" s="171" t="str">
        <f t="shared" si="87"/>
        <v>Изходящи MMS към други мрежи (MMS outgoing to other network)</v>
      </c>
      <c r="E331" s="184" t="str">
        <f t="shared" si="87"/>
        <v>MMS</v>
      </c>
      <c r="F331" s="183">
        <f t="shared" si="88"/>
        <v>10</v>
      </c>
      <c r="G331" s="183">
        <f t="shared" si="89"/>
        <v>10.199999999999999</v>
      </c>
      <c r="H331" s="183">
        <f t="shared" si="90"/>
        <v>10.404</v>
      </c>
      <c r="I331" s="183">
        <f t="shared" si="91"/>
        <v>10.612080000000001</v>
      </c>
      <c r="J331" s="183">
        <f t="shared" si="92"/>
        <v>10.824321600000001</v>
      </c>
      <c r="K331" s="183">
        <f t="shared" si="93"/>
        <v>11.040808032000001</v>
      </c>
      <c r="L331" s="183">
        <f t="shared" si="94"/>
        <v>11.261624192640001</v>
      </c>
    </row>
    <row r="332" spans="2:12">
      <c r="B332" s="96"/>
      <c r="C332" s="171" t="str">
        <f t="shared" si="87"/>
        <v>S15</v>
      </c>
      <c r="D332" s="171" t="str">
        <f t="shared" si="87"/>
        <v>Входящи MMS от други мрежи (MMS incoming from other network)</v>
      </c>
      <c r="E332" s="184" t="str">
        <f t="shared" si="87"/>
        <v>MMS</v>
      </c>
      <c r="F332" s="183">
        <f t="shared" si="88"/>
        <v>10</v>
      </c>
      <c r="G332" s="183">
        <f t="shared" si="89"/>
        <v>10.199999999999999</v>
      </c>
      <c r="H332" s="183">
        <f t="shared" si="90"/>
        <v>10.404</v>
      </c>
      <c r="I332" s="183">
        <f t="shared" si="91"/>
        <v>10.612080000000001</v>
      </c>
      <c r="J332" s="183">
        <f t="shared" si="92"/>
        <v>10.824321600000001</v>
      </c>
      <c r="K332" s="183">
        <f t="shared" si="93"/>
        <v>11.040808032000001</v>
      </c>
      <c r="L332" s="183">
        <f t="shared" si="94"/>
        <v>11.261624192640001</v>
      </c>
    </row>
    <row r="333" spans="2:12">
      <c r="B333" s="96"/>
      <c r="C333" s="171" t="str">
        <f t="shared" si="87"/>
        <v>S16</v>
      </c>
      <c r="D333" s="171" t="str">
        <f t="shared" si="87"/>
        <v>SMS в мрежата (SMS on net)</v>
      </c>
      <c r="E333" s="184" t="str">
        <f t="shared" si="87"/>
        <v>SMS</v>
      </c>
      <c r="F333" s="183">
        <f t="shared" si="88"/>
        <v>300</v>
      </c>
      <c r="G333" s="183">
        <f t="shared" si="89"/>
        <v>306</v>
      </c>
      <c r="H333" s="183">
        <f t="shared" si="90"/>
        <v>312.12</v>
      </c>
      <c r="I333" s="183">
        <f t="shared" si="91"/>
        <v>318.36240000000004</v>
      </c>
      <c r="J333" s="183">
        <f t="shared" si="92"/>
        <v>324.72964800000005</v>
      </c>
      <c r="K333" s="183">
        <f t="shared" si="93"/>
        <v>331.22424096000009</v>
      </c>
      <c r="L333" s="183">
        <f t="shared" si="94"/>
        <v>337.84872577920009</v>
      </c>
    </row>
    <row r="334" spans="2:12">
      <c r="B334" s="96"/>
      <c r="C334" s="171" t="str">
        <f t="shared" si="87"/>
        <v>S17</v>
      </c>
      <c r="D334" s="171" t="str">
        <f t="shared" si="87"/>
        <v>Изходящи SMS към други мрежи (SMS outgoing to other network)</v>
      </c>
      <c r="E334" s="184" t="str">
        <f t="shared" si="87"/>
        <v>SMS</v>
      </c>
      <c r="F334" s="183">
        <f t="shared" si="88"/>
        <v>100</v>
      </c>
      <c r="G334" s="183">
        <f t="shared" si="89"/>
        <v>102</v>
      </c>
      <c r="H334" s="183">
        <f t="shared" si="90"/>
        <v>104.04</v>
      </c>
      <c r="I334" s="183">
        <f t="shared" si="91"/>
        <v>106.1208</v>
      </c>
      <c r="J334" s="183">
        <f t="shared" si="92"/>
        <v>108.243216</v>
      </c>
      <c r="K334" s="183">
        <f t="shared" si="93"/>
        <v>110.40808032000001</v>
      </c>
      <c r="L334" s="183">
        <f t="shared" si="94"/>
        <v>112.61624192640001</v>
      </c>
    </row>
    <row r="335" spans="2:12">
      <c r="B335" s="96"/>
      <c r="C335" s="171" t="str">
        <f t="shared" si="87"/>
        <v>S18</v>
      </c>
      <c r="D335" s="171" t="str">
        <f t="shared" si="87"/>
        <v>Входящи SMS от други мрежи (SMS incoming from other network)</v>
      </c>
      <c r="E335" s="184" t="str">
        <f t="shared" si="87"/>
        <v>SMS</v>
      </c>
      <c r="F335" s="183">
        <f t="shared" si="88"/>
        <v>50</v>
      </c>
      <c r="G335" s="183">
        <f t="shared" si="89"/>
        <v>51</v>
      </c>
      <c r="H335" s="183">
        <f t="shared" si="90"/>
        <v>52.02</v>
      </c>
      <c r="I335" s="183">
        <f t="shared" si="91"/>
        <v>53.060400000000001</v>
      </c>
      <c r="J335" s="183">
        <f t="shared" si="92"/>
        <v>54.121608000000002</v>
      </c>
      <c r="K335" s="183">
        <f t="shared" si="93"/>
        <v>55.204040160000005</v>
      </c>
      <c r="L335" s="183">
        <f t="shared" si="94"/>
        <v>56.308120963200004</v>
      </c>
    </row>
    <row r="336" spans="2:12">
      <c r="B336" s="96"/>
      <c r="C336" s="171" t="str">
        <f t="shared" si="87"/>
        <v>S19</v>
      </c>
      <c r="D336" s="171" t="str">
        <f t="shared" si="87"/>
        <v>Пренос на данни (Data services)</v>
      </c>
      <c r="E336" s="184" t="str">
        <f t="shared" si="87"/>
        <v>Mbytes</v>
      </c>
      <c r="F336" s="183">
        <f t="shared" si="88"/>
        <v>5000</v>
      </c>
      <c r="G336" s="183">
        <f t="shared" si="89"/>
        <v>5100</v>
      </c>
      <c r="H336" s="183">
        <f t="shared" si="90"/>
        <v>5202</v>
      </c>
      <c r="I336" s="183">
        <f t="shared" si="91"/>
        <v>5306.04</v>
      </c>
      <c r="J336" s="183">
        <f t="shared" si="92"/>
        <v>5412.1607999999997</v>
      </c>
      <c r="K336" s="183">
        <f t="shared" si="93"/>
        <v>5520.4040159999995</v>
      </c>
      <c r="L336" s="183">
        <f t="shared" si="94"/>
        <v>5630.8120963199999</v>
      </c>
    </row>
    <row r="337" spans="2:12">
      <c r="B337" s="96"/>
      <c r="C337" s="171" t="str">
        <f t="shared" si="87"/>
        <v>S20</v>
      </c>
      <c r="D337" s="171" t="str">
        <f t="shared" si="87"/>
        <v>Subscribers</v>
      </c>
      <c r="E337" s="184" t="str">
        <f t="shared" si="87"/>
        <v>Subscriber</v>
      </c>
      <c r="F337" s="183">
        <f t="shared" si="88"/>
        <v>0</v>
      </c>
      <c r="G337" s="183">
        <f t="shared" si="89"/>
        <v>0</v>
      </c>
      <c r="H337" s="183">
        <f t="shared" si="90"/>
        <v>0</v>
      </c>
      <c r="I337" s="183">
        <f t="shared" si="91"/>
        <v>0</v>
      </c>
      <c r="J337" s="183">
        <f t="shared" si="92"/>
        <v>0</v>
      </c>
      <c r="K337" s="183">
        <f t="shared" si="93"/>
        <v>0</v>
      </c>
      <c r="L337" s="183">
        <f t="shared" si="94"/>
        <v>0</v>
      </c>
    </row>
    <row r="338" spans="2:12">
      <c r="B338" s="96"/>
      <c r="C338" s="171" t="str">
        <f t="shared" si="87"/>
        <v>S21</v>
      </c>
      <c r="D338" s="171" t="str">
        <f t="shared" si="87"/>
        <v>OTHER: complete as required</v>
      </c>
      <c r="E338" s="184" t="str">
        <f t="shared" si="87"/>
        <v>OTHER: complete as required</v>
      </c>
      <c r="F338" s="183">
        <f t="shared" si="88"/>
        <v>0</v>
      </c>
      <c r="G338" s="183">
        <f t="shared" si="89"/>
        <v>0</v>
      </c>
      <c r="H338" s="183">
        <f t="shared" si="90"/>
        <v>0</v>
      </c>
      <c r="I338" s="183">
        <f t="shared" si="91"/>
        <v>0</v>
      </c>
      <c r="J338" s="183">
        <f t="shared" si="92"/>
        <v>0</v>
      </c>
      <c r="K338" s="183">
        <f t="shared" si="93"/>
        <v>0</v>
      </c>
      <c r="L338" s="183">
        <f t="shared" si="94"/>
        <v>0</v>
      </c>
    </row>
    <row r="339" spans="2:12">
      <c r="B339" s="96"/>
      <c r="C339" s="171" t="str">
        <f t="shared" si="87"/>
        <v>S22</v>
      </c>
      <c r="D339" s="171" t="str">
        <f t="shared" si="87"/>
        <v>OTHER: complete as required</v>
      </c>
      <c r="E339" s="184" t="str">
        <f t="shared" si="87"/>
        <v>OTHER: complete as required</v>
      </c>
      <c r="F339" s="183">
        <f t="shared" si="88"/>
        <v>0</v>
      </c>
      <c r="G339" s="183">
        <f t="shared" si="89"/>
        <v>0</v>
      </c>
      <c r="H339" s="183">
        <f t="shared" si="90"/>
        <v>0</v>
      </c>
      <c r="I339" s="183">
        <f t="shared" si="91"/>
        <v>0</v>
      </c>
      <c r="J339" s="183">
        <f t="shared" si="92"/>
        <v>0</v>
      </c>
      <c r="K339" s="183">
        <f t="shared" si="93"/>
        <v>0</v>
      </c>
      <c r="L339" s="183">
        <f t="shared" si="94"/>
        <v>0</v>
      </c>
    </row>
    <row r="340" spans="2:12">
      <c r="B340" s="96"/>
      <c r="C340" s="171" t="str">
        <f t="shared" si="87"/>
        <v>S23</v>
      </c>
      <c r="D340" s="171" t="str">
        <f t="shared" si="87"/>
        <v>OTHER: complete as required</v>
      </c>
      <c r="E340" s="184" t="str">
        <f t="shared" si="87"/>
        <v>OTHER: complete as required</v>
      </c>
      <c r="F340" s="183">
        <f t="shared" si="88"/>
        <v>0</v>
      </c>
      <c r="G340" s="183">
        <f t="shared" si="89"/>
        <v>0</v>
      </c>
      <c r="H340" s="183">
        <f t="shared" si="90"/>
        <v>0</v>
      </c>
      <c r="I340" s="183">
        <f t="shared" si="91"/>
        <v>0</v>
      </c>
      <c r="J340" s="183">
        <f t="shared" si="92"/>
        <v>0</v>
      </c>
      <c r="K340" s="183">
        <f t="shared" si="93"/>
        <v>0</v>
      </c>
      <c r="L340" s="183">
        <f t="shared" si="94"/>
        <v>0</v>
      </c>
    </row>
    <row r="341" spans="2:12">
      <c r="B341" s="96"/>
      <c r="C341" s="171" t="str">
        <f t="shared" si="87"/>
        <v>S24</v>
      </c>
      <c r="D341" s="171" t="str">
        <f t="shared" si="87"/>
        <v>OTHER: complete as required</v>
      </c>
      <c r="E341" s="184" t="str">
        <f t="shared" si="87"/>
        <v>OTHER: complete as required</v>
      </c>
      <c r="F341" s="183">
        <f t="shared" si="88"/>
        <v>0</v>
      </c>
      <c r="G341" s="183">
        <f t="shared" si="89"/>
        <v>0</v>
      </c>
      <c r="H341" s="183">
        <f t="shared" si="90"/>
        <v>0</v>
      </c>
      <c r="I341" s="183">
        <f t="shared" si="91"/>
        <v>0</v>
      </c>
      <c r="J341" s="183">
        <f t="shared" si="92"/>
        <v>0</v>
      </c>
      <c r="K341" s="183">
        <f t="shared" si="93"/>
        <v>0</v>
      </c>
      <c r="L341" s="183">
        <f t="shared" si="94"/>
        <v>0</v>
      </c>
    </row>
    <row r="342" spans="2:12">
      <c r="B342" s="96"/>
      <c r="C342" s="171" t="str">
        <f t="shared" si="87"/>
        <v>S25</v>
      </c>
      <c r="D342" s="171" t="str">
        <f t="shared" si="87"/>
        <v>OTHER: complete as required</v>
      </c>
      <c r="E342" s="184" t="str">
        <f t="shared" si="87"/>
        <v>OTHER: complete as required</v>
      </c>
      <c r="F342" s="183">
        <f t="shared" si="88"/>
        <v>0</v>
      </c>
      <c r="G342" s="183">
        <f t="shared" si="89"/>
        <v>0</v>
      </c>
      <c r="H342" s="183">
        <f t="shared" si="90"/>
        <v>0</v>
      </c>
      <c r="I342" s="183">
        <f t="shared" si="91"/>
        <v>0</v>
      </c>
      <c r="J342" s="183">
        <f t="shared" si="92"/>
        <v>0</v>
      </c>
      <c r="K342" s="183">
        <f t="shared" si="93"/>
        <v>0</v>
      </c>
      <c r="L342" s="183">
        <f t="shared" si="94"/>
        <v>0</v>
      </c>
    </row>
    <row r="343" spans="2:12">
      <c r="B343" s="96"/>
      <c r="C343" s="171" t="str">
        <f t="shared" si="87"/>
        <v>S26</v>
      </c>
      <c r="D343" s="171" t="str">
        <f t="shared" si="87"/>
        <v>OTHER: complete as required</v>
      </c>
      <c r="E343" s="184" t="str">
        <f t="shared" si="87"/>
        <v>OTHER: complete as required</v>
      </c>
      <c r="F343" s="183">
        <f t="shared" si="88"/>
        <v>0</v>
      </c>
      <c r="G343" s="183">
        <f t="shared" si="89"/>
        <v>0</v>
      </c>
      <c r="H343" s="183">
        <f t="shared" si="90"/>
        <v>0</v>
      </c>
      <c r="I343" s="183">
        <f t="shared" si="91"/>
        <v>0</v>
      </c>
      <c r="J343" s="183">
        <f t="shared" si="92"/>
        <v>0</v>
      </c>
      <c r="K343" s="183">
        <f t="shared" si="93"/>
        <v>0</v>
      </c>
      <c r="L343" s="183">
        <f t="shared" si="94"/>
        <v>0</v>
      </c>
    </row>
    <row r="344" spans="2:12">
      <c r="B344" s="96"/>
      <c r="C344" s="171" t="str">
        <f t="shared" si="87"/>
        <v>S27</v>
      </c>
      <c r="D344" s="171" t="str">
        <f t="shared" si="87"/>
        <v>OTHER: complete as required</v>
      </c>
      <c r="E344" s="184" t="str">
        <f t="shared" si="87"/>
        <v>OTHER: complete as required</v>
      </c>
      <c r="F344" s="183">
        <f t="shared" si="88"/>
        <v>0</v>
      </c>
      <c r="G344" s="183">
        <f t="shared" si="89"/>
        <v>0</v>
      </c>
      <c r="H344" s="183">
        <f t="shared" si="90"/>
        <v>0</v>
      </c>
      <c r="I344" s="183">
        <f t="shared" si="91"/>
        <v>0</v>
      </c>
      <c r="J344" s="183">
        <f t="shared" si="92"/>
        <v>0</v>
      </c>
      <c r="K344" s="183">
        <f t="shared" si="93"/>
        <v>0</v>
      </c>
      <c r="L344" s="183">
        <f t="shared" si="94"/>
        <v>0</v>
      </c>
    </row>
    <row r="345" spans="2:12">
      <c r="B345" s="96"/>
      <c r="C345" s="171" t="str">
        <f t="shared" si="87"/>
        <v>S28</v>
      </c>
      <c r="D345" s="171" t="str">
        <f t="shared" si="87"/>
        <v>OTHER: complete as required</v>
      </c>
      <c r="E345" s="184" t="str">
        <f t="shared" si="87"/>
        <v>OTHER: complete as required</v>
      </c>
      <c r="F345" s="183">
        <f t="shared" si="88"/>
        <v>0</v>
      </c>
      <c r="G345" s="183">
        <f t="shared" si="89"/>
        <v>0</v>
      </c>
      <c r="H345" s="183">
        <f t="shared" si="90"/>
        <v>0</v>
      </c>
      <c r="I345" s="183">
        <f t="shared" si="91"/>
        <v>0</v>
      </c>
      <c r="J345" s="183">
        <f t="shared" si="92"/>
        <v>0</v>
      </c>
      <c r="K345" s="183">
        <f t="shared" si="93"/>
        <v>0</v>
      </c>
      <c r="L345" s="183">
        <f t="shared" si="94"/>
        <v>0</v>
      </c>
    </row>
    <row r="346" spans="2:12">
      <c r="B346" s="96"/>
      <c r="C346" s="171" t="str">
        <f t="shared" si="87"/>
        <v>S29</v>
      </c>
      <c r="D346" s="171" t="str">
        <f t="shared" si="87"/>
        <v>OTHER: complete as required</v>
      </c>
      <c r="E346" s="184" t="str">
        <f t="shared" si="87"/>
        <v>OTHER: complete as required</v>
      </c>
      <c r="F346" s="183">
        <f t="shared" si="88"/>
        <v>0</v>
      </c>
      <c r="G346" s="183">
        <f t="shared" si="89"/>
        <v>0</v>
      </c>
      <c r="H346" s="183">
        <f t="shared" si="90"/>
        <v>0</v>
      </c>
      <c r="I346" s="183">
        <f t="shared" si="91"/>
        <v>0</v>
      </c>
      <c r="J346" s="183">
        <f t="shared" si="92"/>
        <v>0</v>
      </c>
      <c r="K346" s="183">
        <f t="shared" si="93"/>
        <v>0</v>
      </c>
      <c r="L346" s="183">
        <f t="shared" si="94"/>
        <v>0</v>
      </c>
    </row>
    <row r="347" spans="2:12">
      <c r="B347" s="96"/>
      <c r="C347" s="171" t="str">
        <f t="shared" si="87"/>
        <v>S30</v>
      </c>
      <c r="D347" s="171" t="str">
        <f t="shared" si="87"/>
        <v>OTHER: complete as required</v>
      </c>
      <c r="E347" s="184" t="str">
        <f t="shared" si="87"/>
        <v>OTHER: complete as required</v>
      </c>
      <c r="F347" s="183">
        <f t="shared" si="88"/>
        <v>0</v>
      </c>
      <c r="G347" s="183">
        <f t="shared" si="89"/>
        <v>0</v>
      </c>
      <c r="H347" s="183">
        <f t="shared" si="90"/>
        <v>0</v>
      </c>
      <c r="I347" s="183">
        <f t="shared" si="91"/>
        <v>0</v>
      </c>
      <c r="J347" s="183">
        <f t="shared" si="92"/>
        <v>0</v>
      </c>
      <c r="K347" s="183">
        <f t="shared" si="93"/>
        <v>0</v>
      </c>
      <c r="L347" s="183">
        <f t="shared" si="94"/>
        <v>0</v>
      </c>
    </row>
    <row r="348" spans="2:12">
      <c r="B348" s="96"/>
      <c r="C348" s="179" t="str">
        <f>C312</f>
        <v>End</v>
      </c>
      <c r="D348" s="179" t="str">
        <f>D312</f>
        <v>End of List</v>
      </c>
      <c r="E348" s="180"/>
      <c r="F348" s="181"/>
      <c r="G348" s="181"/>
      <c r="H348" s="181"/>
      <c r="I348" s="181"/>
      <c r="J348" s="181"/>
      <c r="K348" s="181"/>
      <c r="L348" s="181"/>
    </row>
    <row r="349" spans="2:12">
      <c r="B349" s="96"/>
      <c r="C349" s="144"/>
      <c r="D349" s="96"/>
      <c r="E349" s="96"/>
      <c r="F349" s="96"/>
      <c r="G349" s="96"/>
      <c r="H349" s="96"/>
      <c r="I349" s="96"/>
      <c r="J349" s="96"/>
      <c r="K349" s="96"/>
    </row>
    <row r="351" spans="2:12" ht="15">
      <c r="B351" s="236">
        <f>B315+0.01</f>
        <v>2.0499999999999994</v>
      </c>
      <c r="C351" s="236" t="s">
        <v>286</v>
      </c>
      <c r="D351" s="236"/>
      <c r="E351" s="176">
        <f t="shared" ref="E351:J351" si="95">1+D351</f>
        <v>1</v>
      </c>
      <c r="F351" s="176">
        <f t="shared" si="95"/>
        <v>2</v>
      </c>
      <c r="G351" s="176">
        <f t="shared" si="95"/>
        <v>3</v>
      </c>
      <c r="H351" s="176">
        <f t="shared" si="95"/>
        <v>4</v>
      </c>
      <c r="I351" s="176">
        <f t="shared" si="95"/>
        <v>5</v>
      </c>
      <c r="J351" s="176">
        <f t="shared" si="95"/>
        <v>6</v>
      </c>
      <c r="K351" s="174"/>
    </row>
    <row r="352" spans="2:12">
      <c r="B352" s="27"/>
      <c r="C352" s="236"/>
      <c r="D352" s="177"/>
      <c r="E352" s="177"/>
      <c r="F352" s="177"/>
      <c r="G352" s="177"/>
      <c r="H352" s="177"/>
      <c r="I352" s="177"/>
      <c r="J352" s="177"/>
      <c r="K352" s="504"/>
    </row>
    <row r="353" spans="2:12">
      <c r="B353" s="27"/>
      <c r="C353" s="178" t="s">
        <v>0</v>
      </c>
      <c r="D353" s="238" t="s">
        <v>285</v>
      </c>
      <c r="E353" s="37" t="s">
        <v>287</v>
      </c>
      <c r="F353" s="230">
        <f t="shared" ref="F353:K353" si="96">F317</f>
        <v>2014</v>
      </c>
      <c r="G353" s="230">
        <f t="shared" si="96"/>
        <v>2015</v>
      </c>
      <c r="H353" s="230">
        <f t="shared" si="96"/>
        <v>2016</v>
      </c>
      <c r="I353" s="230">
        <f t="shared" si="96"/>
        <v>2017</v>
      </c>
      <c r="J353" s="230">
        <f t="shared" si="96"/>
        <v>2018</v>
      </c>
      <c r="K353" s="230">
        <f t="shared" si="96"/>
        <v>2019</v>
      </c>
      <c r="L353" s="230">
        <f t="shared" ref="L353" si="97">L317</f>
        <v>2020</v>
      </c>
    </row>
    <row r="354" spans="2:12">
      <c r="B354" s="27"/>
      <c r="C354" s="171" t="str">
        <f t="shared" ref="C354:E384" si="98">C318</f>
        <v>S01</v>
      </c>
      <c r="D354" s="171" t="str">
        <f t="shared" si="98"/>
        <v>Повиквания в мрежата (On Net calls)</v>
      </c>
      <c r="E354" s="184" t="str">
        <f>E318</f>
        <v>Voice Minutes</v>
      </c>
      <c r="F354" s="186">
        <f>IF($D354='11. Service unit costing'!$D$262,0,F282)</f>
        <v>7394.0304293534355</v>
      </c>
      <c r="G354" s="186">
        <f>IF($D354='11. Service unit costing'!$D$262,0,G282)</f>
        <v>7541.9110379405047</v>
      </c>
      <c r="H354" s="186">
        <f>IF($D354='11. Service unit costing'!$D$262,0,H282)</f>
        <v>7692.7492586993149</v>
      </c>
      <c r="I354" s="186">
        <f>IF($D354='11. Service unit costing'!$D$262,0,I282)</f>
        <v>7846.6042438733011</v>
      </c>
      <c r="J354" s="186">
        <f>IF($D354='11. Service unit costing'!$D$262,0,J282)</f>
        <v>8003.5363287507662</v>
      </c>
      <c r="K354" s="186">
        <f>IF($D354='11. Service unit costing'!$D$262,0,K282)</f>
        <v>8163.6070553257814</v>
      </c>
      <c r="L354" s="186">
        <f>IF($D354='11. Service unit costing'!$D$262,0,L282)</f>
        <v>8326.8791964322972</v>
      </c>
    </row>
    <row r="355" spans="2:12">
      <c r="B355" s="27"/>
      <c r="C355" s="171" t="str">
        <f t="shared" si="98"/>
        <v>S02</v>
      </c>
      <c r="D355" s="171" t="str">
        <f t="shared" si="98"/>
        <v>Изходящи повиквания към фиксирана линия (Outgoing Calls to Fixed Line)</v>
      </c>
      <c r="E355" s="184" t="str">
        <f t="shared" si="98"/>
        <v>Voice Minutes</v>
      </c>
      <c r="F355" s="186">
        <f>IF($D355='11. Service unit costing'!$D$262,0,F283)</f>
        <v>118.86177828553852</v>
      </c>
      <c r="G355" s="186">
        <f>IF($D355='11. Service unit costing'!$D$262,0,G283)</f>
        <v>121.2390138512493</v>
      </c>
      <c r="H355" s="186">
        <f>IF($D355='11. Service unit costing'!$D$262,0,H283)</f>
        <v>123.66379412827428</v>
      </c>
      <c r="I355" s="186">
        <f>IF($D355='11. Service unit costing'!$D$262,0,I283)</f>
        <v>126.13707001083976</v>
      </c>
      <c r="J355" s="186">
        <f>IF($D355='11. Service unit costing'!$D$262,0,J283)</f>
        <v>128.65981141105655</v>
      </c>
      <c r="K355" s="186">
        <f>IF($D355='11. Service unit costing'!$D$262,0,K283)</f>
        <v>131.2330076392777</v>
      </c>
      <c r="L355" s="186">
        <f>IF($D355='11. Service unit costing'!$D$262,0,L283)</f>
        <v>133.85766779206327</v>
      </c>
    </row>
    <row r="356" spans="2:12">
      <c r="B356" s="27"/>
      <c r="C356" s="171" t="str">
        <f t="shared" si="98"/>
        <v>S03</v>
      </c>
      <c r="D356" s="171" t="str">
        <f t="shared" si="98"/>
        <v>Изходящи повиквания към други мобилни мрежи (Outgoing Calls to Other Mobile)</v>
      </c>
      <c r="E356" s="184" t="str">
        <f t="shared" si="98"/>
        <v>Voice Minutes</v>
      </c>
      <c r="F356" s="186">
        <f>IF($D356='11. Service unit costing'!$D$262,0,F284)</f>
        <v>1225.101458687788</v>
      </c>
      <c r="G356" s="186">
        <f>IF($D356='11. Service unit costing'!$D$262,0,G284)</f>
        <v>1249.6034878615435</v>
      </c>
      <c r="H356" s="186">
        <f>IF($D356='11. Service unit costing'!$D$262,0,H284)</f>
        <v>1274.5955576187746</v>
      </c>
      <c r="I356" s="186">
        <f>IF($D356='11. Service unit costing'!$D$262,0,I284)</f>
        <v>1300.08746877115</v>
      </c>
      <c r="J356" s="186">
        <f>IF($D356='11. Service unit costing'!$D$262,0,J284)</f>
        <v>1326.0892181465729</v>
      </c>
      <c r="K356" s="186">
        <f>IF($D356='11. Service unit costing'!$D$262,0,K284)</f>
        <v>1352.6110025095043</v>
      </c>
      <c r="L356" s="186">
        <f>IF($D356='11. Service unit costing'!$D$262,0,L284)</f>
        <v>1379.6632225596943</v>
      </c>
    </row>
    <row r="357" spans="2:12">
      <c r="B357" s="27"/>
      <c r="C357" s="171" t="str">
        <f t="shared" si="98"/>
        <v>S04</v>
      </c>
      <c r="D357" s="171" t="str">
        <f t="shared" si="98"/>
        <v>Изходящи международни повиквания (Outgoing Calls to International)</v>
      </c>
      <c r="E357" s="184" t="str">
        <f t="shared" si="98"/>
        <v>Voice Minutes</v>
      </c>
      <c r="F357" s="186">
        <f>IF($D357='11. Service unit costing'!$D$262,0,F285)</f>
        <v>59.240185377503259</v>
      </c>
      <c r="G357" s="186">
        <f>IF($D357='11. Service unit costing'!$D$262,0,G285)</f>
        <v>60.424989085053333</v>
      </c>
      <c r="H357" s="186">
        <f>IF($D357='11. Service unit costing'!$D$262,0,H285)</f>
        <v>61.633488866754398</v>
      </c>
      <c r="I357" s="186">
        <f>IF($D357='11. Service unit costing'!$D$262,0,I285)</f>
        <v>62.866158644089481</v>
      </c>
      <c r="J357" s="186">
        <f>IF($D357='11. Service unit costing'!$D$262,0,J285)</f>
        <v>64.123481816971278</v>
      </c>
      <c r="K357" s="186">
        <f>IF($D357='11. Service unit costing'!$D$262,0,K285)</f>
        <v>65.405951453310706</v>
      </c>
      <c r="L357" s="186">
        <f>IF($D357='11. Service unit costing'!$D$262,0,L285)</f>
        <v>66.714070482376911</v>
      </c>
    </row>
    <row r="358" spans="2:12">
      <c r="B358" s="27"/>
      <c r="C358" s="171" t="str">
        <f t="shared" si="98"/>
        <v>S05</v>
      </c>
      <c r="D358" s="171" t="str">
        <f t="shared" si="98"/>
        <v>Входящи повиквания от фиксирана линия (Incoming calls from fixed)</v>
      </c>
      <c r="E358" s="184" t="str">
        <f t="shared" si="98"/>
        <v>Voice Minutes</v>
      </c>
      <c r="F358" s="186">
        <f>IF($D358='11. Service unit costing'!$D$262,0,F286)</f>
        <v>59.775682829089746</v>
      </c>
      <c r="G358" s="186">
        <f>IF($D358='11. Service unit costing'!$D$262,0,G286)</f>
        <v>60.971196485671541</v>
      </c>
      <c r="H358" s="186">
        <f>IF($D358='11. Service unit costing'!$D$262,0,H286)</f>
        <v>62.190620415384977</v>
      </c>
      <c r="I358" s="186">
        <f>IF($D358='11. Service unit costing'!$D$262,0,I286)</f>
        <v>63.434432823692674</v>
      </c>
      <c r="J358" s="186">
        <f>IF($D358='11. Service unit costing'!$D$262,0,J286)</f>
        <v>64.70312148016653</v>
      </c>
      <c r="K358" s="186">
        <f>IF($D358='11. Service unit costing'!$D$262,0,K286)</f>
        <v>65.997183909769859</v>
      </c>
      <c r="L358" s="186">
        <f>IF($D358='11. Service unit costing'!$D$262,0,L286)</f>
        <v>67.31712758796526</v>
      </c>
    </row>
    <row r="359" spans="2:12">
      <c r="B359" s="27"/>
      <c r="C359" s="171" t="str">
        <f t="shared" si="98"/>
        <v>S06</v>
      </c>
      <c r="D359" s="171" t="str">
        <f t="shared" si="98"/>
        <v>Входящи повиквания от други мобилни мрежи (Incoming calls from other mobile)</v>
      </c>
      <c r="E359" s="184" t="str">
        <f t="shared" si="98"/>
        <v>Voice Minutes</v>
      </c>
      <c r="F359" s="186">
        <f>IF($D359='11. Service unit costing'!$D$262,0,F287)</f>
        <v>1204.9161703945347</v>
      </c>
      <c r="G359" s="186">
        <f>IF($D359='11. Service unit costing'!$D$262,0,G287)</f>
        <v>1229.0144938024252</v>
      </c>
      <c r="H359" s="186">
        <f>IF($D359='11. Service unit costing'!$D$262,0,H287)</f>
        <v>1253.5947836784742</v>
      </c>
      <c r="I359" s="186">
        <f>IF($D359='11. Service unit costing'!$D$262,0,I287)</f>
        <v>1278.6666793520435</v>
      </c>
      <c r="J359" s="186">
        <f>IF($D359='11. Service unit costing'!$D$262,0,J287)</f>
        <v>1304.2400129390844</v>
      </c>
      <c r="K359" s="186">
        <f>IF($D359='11. Service unit costing'!$D$262,0,K287)</f>
        <v>1330.324813197866</v>
      </c>
      <c r="L359" s="186">
        <f>IF($D359='11. Service unit costing'!$D$262,0,L287)</f>
        <v>1356.931309461823</v>
      </c>
    </row>
    <row r="360" spans="2:12">
      <c r="B360" s="27"/>
      <c r="C360" s="171" t="str">
        <f t="shared" si="98"/>
        <v>S07</v>
      </c>
      <c r="D360" s="171" t="str">
        <f t="shared" si="98"/>
        <v>Входящи международни повиквания (Incoming calls from international)</v>
      </c>
      <c r="E360" s="184" t="str">
        <f t="shared" si="98"/>
        <v>Voice Minutes</v>
      </c>
      <c r="F360" s="186">
        <f>IF($D360='11. Service unit costing'!$D$262,0,F288)</f>
        <v>350.52560559610424</v>
      </c>
      <c r="G360" s="186">
        <f>IF($D360='11. Service unit costing'!$D$262,0,G288)</f>
        <v>357.53611770802632</v>
      </c>
      <c r="H360" s="186">
        <f>IF($D360='11. Service unit costing'!$D$262,0,H288)</f>
        <v>364.68684006218683</v>
      </c>
      <c r="I360" s="186">
        <f>IF($D360='11. Service unit costing'!$D$262,0,I288)</f>
        <v>371.98057686343066</v>
      </c>
      <c r="J360" s="186">
        <f>IF($D360='11. Service unit costing'!$D$262,0,J288)</f>
        <v>379.42018840069926</v>
      </c>
      <c r="K360" s="186">
        <f>IF($D360='11. Service unit costing'!$D$262,0,K288)</f>
        <v>387.00859216871328</v>
      </c>
      <c r="L360" s="186">
        <f>IF($D360='11. Service unit costing'!$D$262,0,L288)</f>
        <v>394.74876401208758</v>
      </c>
    </row>
    <row r="361" spans="2:12">
      <c r="B361" s="27"/>
      <c r="C361" s="171" t="str">
        <f t="shared" si="98"/>
        <v>S08</v>
      </c>
      <c r="D361" s="171" t="str">
        <f t="shared" si="98"/>
        <v>Изходящи повиквания от чужди абонати в роуминг в мрежата на предприятието (Roaming Calls Outbound)</v>
      </c>
      <c r="E361" s="184" t="str">
        <f t="shared" si="98"/>
        <v>Voice Minutes</v>
      </c>
      <c r="F361" s="186">
        <f>IF($D361='11. Service unit costing'!$D$262,0,F289)</f>
        <v>109.53223351807124</v>
      </c>
      <c r="G361" s="186">
        <f>IF($D361='11. Service unit costing'!$D$262,0,G289)</f>
        <v>111.72287818843267</v>
      </c>
      <c r="H361" s="186">
        <f>IF($D361='11. Service unit costing'!$D$262,0,H289)</f>
        <v>113.95733575220133</v>
      </c>
      <c r="I361" s="186">
        <f>IF($D361='11. Service unit costing'!$D$262,0,I289)</f>
        <v>116.23648246724535</v>
      </c>
      <c r="J361" s="186">
        <f>IF($D361='11. Service unit costing'!$D$262,0,J289)</f>
        <v>118.56121211659027</v>
      </c>
      <c r="K361" s="186">
        <f>IF($D361='11. Service unit costing'!$D$262,0,K289)</f>
        <v>120.93243635892206</v>
      </c>
      <c r="L361" s="186">
        <f>IF($D361='11. Service unit costing'!$D$262,0,L289)</f>
        <v>123.35108508610051</v>
      </c>
    </row>
    <row r="362" spans="2:12">
      <c r="B362" s="27"/>
      <c r="C362" s="171" t="str">
        <f t="shared" si="98"/>
        <v>S09</v>
      </c>
      <c r="D362" s="171" t="str">
        <f t="shared" si="98"/>
        <v>Входящи повиквания от чужди абонати в роуминг в мрежата на предприятието (Roaming Calls Inbound)</v>
      </c>
      <c r="E362" s="184" t="str">
        <f t="shared" si="98"/>
        <v>Voice Minutes</v>
      </c>
      <c r="F362" s="186">
        <f>IF($D362='11. Service unit costing'!$D$262,0,F290)</f>
        <v>120.14836039709081</v>
      </c>
      <c r="G362" s="186">
        <f>IF($D362='11. Service unit costing'!$D$262,0,G290)</f>
        <v>122.55132760503263</v>
      </c>
      <c r="H362" s="186">
        <f>IF($D362='11. Service unit costing'!$D$262,0,H290)</f>
        <v>125.00235415713328</v>
      </c>
      <c r="I362" s="186">
        <f>IF($D362='11. Service unit costing'!$D$262,0,I290)</f>
        <v>127.50240124027594</v>
      </c>
      <c r="J362" s="186">
        <f>IF($D362='11. Service unit costing'!$D$262,0,J290)</f>
        <v>130.05244926508146</v>
      </c>
      <c r="K362" s="186">
        <f>IF($D362='11. Service unit costing'!$D$262,0,K290)</f>
        <v>132.65349825038311</v>
      </c>
      <c r="L362" s="186">
        <f>IF($D362='11. Service unit costing'!$D$262,0,L290)</f>
        <v>135.30656821539074</v>
      </c>
    </row>
    <row r="363" spans="2:12">
      <c r="B363" s="27"/>
      <c r="C363" s="171" t="str">
        <f t="shared" si="98"/>
        <v>S10</v>
      </c>
      <c r="D363" s="171" t="str">
        <f t="shared" si="98"/>
        <v>Гласова поща (Voice mail)</v>
      </c>
      <c r="E363" s="184" t="str">
        <f t="shared" si="98"/>
        <v>Voice Minutes</v>
      </c>
      <c r="F363" s="186">
        <f>IF($D363='11. Service unit costing'!$D$262,0,F291)</f>
        <v>135.58059392838103</v>
      </c>
      <c r="G363" s="186">
        <f>IF($D363='11. Service unit costing'!$D$262,0,G291)</f>
        <v>138.29220580694869</v>
      </c>
      <c r="H363" s="186">
        <f>IF($D363='11. Service unit costing'!$D$262,0,H291)</f>
        <v>141.05804992308765</v>
      </c>
      <c r="I363" s="186">
        <f>IF($D363='11. Service unit costing'!$D$262,0,I291)</f>
        <v>143.8792109215494</v>
      </c>
      <c r="J363" s="186">
        <f>IF($D363='11. Service unit costing'!$D$262,0,J291)</f>
        <v>146.7567951399804</v>
      </c>
      <c r="K363" s="186">
        <f>IF($D363='11. Service unit costing'!$D$262,0,K291)</f>
        <v>149.69193104278</v>
      </c>
      <c r="L363" s="186">
        <f>IF($D363='11. Service unit costing'!$D$262,0,L291)</f>
        <v>152.6857696636356</v>
      </c>
    </row>
    <row r="364" spans="2:12">
      <c r="B364" s="27"/>
      <c r="C364" s="171" t="str">
        <f t="shared" si="98"/>
        <v>S11</v>
      </c>
      <c r="D364" s="171" t="str">
        <f t="shared" si="98"/>
        <v>Повиквания към центъра за обслужване на клиенти (Help desk call)</v>
      </c>
      <c r="E364" s="184" t="str">
        <f t="shared" si="98"/>
        <v>Voice Minutes</v>
      </c>
      <c r="F364" s="186">
        <f>IF($D364='11. Service unit costing'!$D$262,0,F292)</f>
        <v>51.660490942248657</v>
      </c>
      <c r="G364" s="186">
        <f>IF($D364='11. Service unit costing'!$D$262,0,G292)</f>
        <v>52.693700761093631</v>
      </c>
      <c r="H364" s="186">
        <f>IF($D364='11. Service unit costing'!$D$262,0,H292)</f>
        <v>53.747574776315503</v>
      </c>
      <c r="I364" s="186">
        <f>IF($D364='11. Service unit costing'!$D$262,0,I292)</f>
        <v>54.822526271841816</v>
      </c>
      <c r="J364" s="186">
        <f>IF($D364='11. Service unit costing'!$D$262,0,J292)</f>
        <v>55.918976797278646</v>
      </c>
      <c r="K364" s="186">
        <f>IF($D364='11. Service unit costing'!$D$262,0,K292)</f>
        <v>57.037356333224224</v>
      </c>
      <c r="L364" s="186">
        <f>IF($D364='11. Service unit costing'!$D$262,0,L292)</f>
        <v>58.17810345988871</v>
      </c>
    </row>
    <row r="365" spans="2:12">
      <c r="B365" s="27"/>
      <c r="C365" s="171" t="str">
        <f t="shared" si="98"/>
        <v>S12</v>
      </c>
      <c r="D365" s="171" t="str">
        <f t="shared" si="98"/>
        <v>Видеоразговори (Video call)</v>
      </c>
      <c r="E365" s="184" t="str">
        <f t="shared" si="98"/>
        <v>Video minutes</v>
      </c>
      <c r="F365" s="186">
        <f>IF($D365='11. Service unit costing'!$D$262,0,F293)</f>
        <v>60.54174732676843</v>
      </c>
      <c r="G365" s="186">
        <f>IF($D365='11. Service unit costing'!$D$262,0,G293)</f>
        <v>61.752582273303801</v>
      </c>
      <c r="H365" s="186">
        <f>IF($D365='11. Service unit costing'!$D$262,0,H293)</f>
        <v>62.98763391876988</v>
      </c>
      <c r="I365" s="186">
        <f>IF($D365='11. Service unit costing'!$D$262,0,I293)</f>
        <v>64.24738659714528</v>
      </c>
      <c r="J365" s="186">
        <f>IF($D365='11. Service unit costing'!$D$262,0,J293)</f>
        <v>65.532334329088187</v>
      </c>
      <c r="K365" s="186">
        <f>IF($D365='11. Service unit costing'!$D$262,0,K293)</f>
        <v>61.761759236151541</v>
      </c>
      <c r="L365" s="186">
        <f>IF($D365='11. Service unit costing'!$D$262,0,L293)</f>
        <v>62.996994420874572</v>
      </c>
    </row>
    <row r="366" spans="2:12">
      <c r="B366" s="27"/>
      <c r="C366" s="171" t="str">
        <f t="shared" si="98"/>
        <v>S13</v>
      </c>
      <c r="D366" s="171" t="str">
        <f t="shared" si="98"/>
        <v>MMS в мрежата (MMS on net)</v>
      </c>
      <c r="E366" s="184" t="str">
        <f t="shared" si="98"/>
        <v>MMS</v>
      </c>
      <c r="F366" s="186">
        <f>IF($D366='11. Service unit costing'!$D$262,0,F294)</f>
        <v>10</v>
      </c>
      <c r="G366" s="186">
        <f>IF($D366='11. Service unit costing'!$D$262,0,G294)</f>
        <v>10.199999999999999</v>
      </c>
      <c r="H366" s="186">
        <f>IF($D366='11. Service unit costing'!$D$262,0,H294)</f>
        <v>10.404</v>
      </c>
      <c r="I366" s="186">
        <f>IF($D366='11. Service unit costing'!$D$262,0,I294)</f>
        <v>10.612080000000001</v>
      </c>
      <c r="J366" s="186">
        <f>IF($D366='11. Service unit costing'!$D$262,0,J294)</f>
        <v>10.824321600000001</v>
      </c>
      <c r="K366" s="186">
        <f>IF($D366='11. Service unit costing'!$D$262,0,K294)</f>
        <v>11.040808032000001</v>
      </c>
      <c r="L366" s="186">
        <f>IF($D366='11. Service unit costing'!$D$262,0,L294)</f>
        <v>11.261624192640001</v>
      </c>
    </row>
    <row r="367" spans="2:12">
      <c r="B367" s="27"/>
      <c r="C367" s="171" t="str">
        <f t="shared" si="98"/>
        <v>S14</v>
      </c>
      <c r="D367" s="171" t="str">
        <f t="shared" si="98"/>
        <v>Изходящи MMS към други мрежи (MMS outgoing to other network)</v>
      </c>
      <c r="E367" s="184" t="str">
        <f t="shared" si="98"/>
        <v>MMS</v>
      </c>
      <c r="F367" s="186">
        <f>IF($D367='11. Service unit costing'!$D$262,0,F295)</f>
        <v>10</v>
      </c>
      <c r="G367" s="186">
        <f>IF($D367='11. Service unit costing'!$D$262,0,G295)</f>
        <v>10.199999999999999</v>
      </c>
      <c r="H367" s="186">
        <f>IF($D367='11. Service unit costing'!$D$262,0,H295)</f>
        <v>10.404</v>
      </c>
      <c r="I367" s="186">
        <f>IF($D367='11. Service unit costing'!$D$262,0,I295)</f>
        <v>10.612080000000001</v>
      </c>
      <c r="J367" s="186">
        <f>IF($D367='11. Service unit costing'!$D$262,0,J295)</f>
        <v>10.824321600000001</v>
      </c>
      <c r="K367" s="186">
        <f>IF($D367='11. Service unit costing'!$D$262,0,K295)</f>
        <v>11.040808032000001</v>
      </c>
      <c r="L367" s="186">
        <f>IF($D367='11. Service unit costing'!$D$262,0,L295)</f>
        <v>11.261624192640001</v>
      </c>
    </row>
    <row r="368" spans="2:12">
      <c r="B368" s="27"/>
      <c r="C368" s="171" t="str">
        <f t="shared" si="98"/>
        <v>S15</v>
      </c>
      <c r="D368" s="171" t="str">
        <f t="shared" si="98"/>
        <v>Входящи MMS от други мрежи (MMS incoming from other network)</v>
      </c>
      <c r="E368" s="184" t="str">
        <f t="shared" si="98"/>
        <v>MMS</v>
      </c>
      <c r="F368" s="186">
        <f>IF($D368='11. Service unit costing'!$D$262,0,F296)</f>
        <v>10</v>
      </c>
      <c r="G368" s="186">
        <f>IF($D368='11. Service unit costing'!$D$262,0,G296)</f>
        <v>10.199999999999999</v>
      </c>
      <c r="H368" s="186">
        <f>IF($D368='11. Service unit costing'!$D$262,0,H296)</f>
        <v>10.404</v>
      </c>
      <c r="I368" s="186">
        <f>IF($D368='11. Service unit costing'!$D$262,0,I296)</f>
        <v>10.612080000000001</v>
      </c>
      <c r="J368" s="186">
        <f>IF($D368='11. Service unit costing'!$D$262,0,J296)</f>
        <v>10.824321600000001</v>
      </c>
      <c r="K368" s="186">
        <f>IF($D368='11. Service unit costing'!$D$262,0,K296)</f>
        <v>11.040808032000001</v>
      </c>
      <c r="L368" s="186">
        <f>IF($D368='11. Service unit costing'!$D$262,0,L296)</f>
        <v>11.261624192640001</v>
      </c>
    </row>
    <row r="369" spans="2:12">
      <c r="B369" s="27"/>
      <c r="C369" s="171" t="str">
        <f t="shared" si="98"/>
        <v>S16</v>
      </c>
      <c r="D369" s="171" t="str">
        <f t="shared" si="98"/>
        <v>SMS в мрежата (SMS on net)</v>
      </c>
      <c r="E369" s="184" t="str">
        <f t="shared" si="98"/>
        <v>SMS</v>
      </c>
      <c r="F369" s="186">
        <f>IF($D369='11. Service unit costing'!$D$262,0,F297)</f>
        <v>300</v>
      </c>
      <c r="G369" s="186">
        <f>IF($D369='11. Service unit costing'!$D$262,0,G297)</f>
        <v>306</v>
      </c>
      <c r="H369" s="186">
        <f>IF($D369='11. Service unit costing'!$D$262,0,H297)</f>
        <v>312.12</v>
      </c>
      <c r="I369" s="186">
        <f>IF($D369='11. Service unit costing'!$D$262,0,I297)</f>
        <v>318.36240000000004</v>
      </c>
      <c r="J369" s="186">
        <f>IF($D369='11. Service unit costing'!$D$262,0,J297)</f>
        <v>324.72964800000005</v>
      </c>
      <c r="K369" s="186">
        <f>IF($D369='11. Service unit costing'!$D$262,0,K297)</f>
        <v>331.22424096000009</v>
      </c>
      <c r="L369" s="186">
        <f>IF($D369='11. Service unit costing'!$D$262,0,L297)</f>
        <v>337.84872577920009</v>
      </c>
    </row>
    <row r="370" spans="2:12">
      <c r="B370" s="27"/>
      <c r="C370" s="171" t="str">
        <f t="shared" si="98"/>
        <v>S17</v>
      </c>
      <c r="D370" s="171" t="str">
        <f t="shared" si="98"/>
        <v>Изходящи SMS към други мрежи (SMS outgoing to other network)</v>
      </c>
      <c r="E370" s="184" t="str">
        <f t="shared" si="98"/>
        <v>SMS</v>
      </c>
      <c r="F370" s="186">
        <f>IF($D370='11. Service unit costing'!$D$262,0,F298)</f>
        <v>100</v>
      </c>
      <c r="G370" s="186">
        <f>IF($D370='11. Service unit costing'!$D$262,0,G298)</f>
        <v>102</v>
      </c>
      <c r="H370" s="186">
        <f>IF($D370='11. Service unit costing'!$D$262,0,H298)</f>
        <v>104.04</v>
      </c>
      <c r="I370" s="186">
        <f>IF($D370='11. Service unit costing'!$D$262,0,I298)</f>
        <v>106.1208</v>
      </c>
      <c r="J370" s="186">
        <f>IF($D370='11. Service unit costing'!$D$262,0,J298)</f>
        <v>108.243216</v>
      </c>
      <c r="K370" s="186">
        <f>IF($D370='11. Service unit costing'!$D$262,0,K298)</f>
        <v>110.40808032000001</v>
      </c>
      <c r="L370" s="186">
        <f>IF($D370='11. Service unit costing'!$D$262,0,L298)</f>
        <v>112.61624192640001</v>
      </c>
    </row>
    <row r="371" spans="2:12">
      <c r="B371" s="27"/>
      <c r="C371" s="171" t="str">
        <f t="shared" si="98"/>
        <v>S18</v>
      </c>
      <c r="D371" s="171" t="str">
        <f t="shared" si="98"/>
        <v>Входящи SMS от други мрежи (SMS incoming from other network)</v>
      </c>
      <c r="E371" s="184" t="str">
        <f t="shared" si="98"/>
        <v>SMS</v>
      </c>
      <c r="F371" s="186">
        <f>IF($D371='11. Service unit costing'!$D$262,0,F299)</f>
        <v>50</v>
      </c>
      <c r="G371" s="186">
        <f>IF($D371='11. Service unit costing'!$D$262,0,G299)</f>
        <v>51</v>
      </c>
      <c r="H371" s="186">
        <f>IF($D371='11. Service unit costing'!$D$262,0,H299)</f>
        <v>52.02</v>
      </c>
      <c r="I371" s="186">
        <f>IF($D371='11. Service unit costing'!$D$262,0,I299)</f>
        <v>53.060400000000001</v>
      </c>
      <c r="J371" s="186">
        <f>IF($D371='11. Service unit costing'!$D$262,0,J299)</f>
        <v>54.121608000000002</v>
      </c>
      <c r="K371" s="186">
        <f>IF($D371='11. Service unit costing'!$D$262,0,K299)</f>
        <v>55.204040160000005</v>
      </c>
      <c r="L371" s="186">
        <f>IF($D371='11. Service unit costing'!$D$262,0,L299)</f>
        <v>56.308120963200004</v>
      </c>
    </row>
    <row r="372" spans="2:12">
      <c r="B372" s="27"/>
      <c r="C372" s="171" t="str">
        <f t="shared" si="98"/>
        <v>S19</v>
      </c>
      <c r="D372" s="171" t="str">
        <f t="shared" si="98"/>
        <v>Пренос на данни (Data services)</v>
      </c>
      <c r="E372" s="184" t="str">
        <f t="shared" si="98"/>
        <v>Mbytes</v>
      </c>
      <c r="F372" s="186">
        <f>IF($D372='11. Service unit costing'!$D$262,0,F300)</f>
        <v>5000</v>
      </c>
      <c r="G372" s="186">
        <f>IF($D372='11. Service unit costing'!$D$262,0,G300)</f>
        <v>5100</v>
      </c>
      <c r="H372" s="186">
        <f>IF($D372='11. Service unit costing'!$D$262,0,H300)</f>
        <v>5202</v>
      </c>
      <c r="I372" s="186">
        <f>IF($D372='11. Service unit costing'!$D$262,0,I300)</f>
        <v>5306.04</v>
      </c>
      <c r="J372" s="186">
        <f>IF($D372='11. Service unit costing'!$D$262,0,J300)</f>
        <v>5412.1607999999997</v>
      </c>
      <c r="K372" s="186">
        <f>IF($D372='11. Service unit costing'!$D$262,0,K300)</f>
        <v>5520.4040159999995</v>
      </c>
      <c r="L372" s="186">
        <f>IF($D372='11. Service unit costing'!$D$262,0,L300)</f>
        <v>5630.8120963199999</v>
      </c>
    </row>
    <row r="373" spans="2:12">
      <c r="B373" s="27"/>
      <c r="C373" s="171" t="str">
        <f t="shared" si="98"/>
        <v>S20</v>
      </c>
      <c r="D373" s="171" t="str">
        <f t="shared" si="98"/>
        <v>Subscribers</v>
      </c>
      <c r="E373" s="184" t="str">
        <f t="shared" si="98"/>
        <v>Subscriber</v>
      </c>
      <c r="F373" s="186">
        <f>IF($D373='11. Service unit costing'!$D$262,0,F301)</f>
        <v>0</v>
      </c>
      <c r="G373" s="186">
        <f>IF($D373='11. Service unit costing'!$D$262,0,G301)</f>
        <v>0</v>
      </c>
      <c r="H373" s="186">
        <f>IF($D373='11. Service unit costing'!$D$262,0,H301)</f>
        <v>0</v>
      </c>
      <c r="I373" s="186">
        <f>IF($D373='11. Service unit costing'!$D$262,0,I301)</f>
        <v>0</v>
      </c>
      <c r="J373" s="186">
        <f>IF($D373='11. Service unit costing'!$D$262,0,J301)</f>
        <v>0</v>
      </c>
      <c r="K373" s="186">
        <f>IF($D373='11. Service unit costing'!$D$262,0,K301)</f>
        <v>0</v>
      </c>
      <c r="L373" s="186">
        <f>IF($D373='11. Service unit costing'!$D$262,0,L301)</f>
        <v>0</v>
      </c>
    </row>
    <row r="374" spans="2:12">
      <c r="B374" s="27"/>
      <c r="C374" s="171" t="str">
        <f t="shared" si="98"/>
        <v>S21</v>
      </c>
      <c r="D374" s="171" t="str">
        <f t="shared" si="98"/>
        <v>OTHER: complete as required</v>
      </c>
      <c r="E374" s="184" t="str">
        <f t="shared" si="98"/>
        <v>OTHER: complete as required</v>
      </c>
      <c r="F374" s="186">
        <f>IF($D374='11. Service unit costing'!$D$262,0,F302)</f>
        <v>0</v>
      </c>
      <c r="G374" s="186">
        <f>IF($D374='11. Service unit costing'!$D$262,0,G302)</f>
        <v>0</v>
      </c>
      <c r="H374" s="186">
        <f>IF($D374='11. Service unit costing'!$D$262,0,H302)</f>
        <v>0</v>
      </c>
      <c r="I374" s="186">
        <f>IF($D374='11. Service unit costing'!$D$262,0,I302)</f>
        <v>0</v>
      </c>
      <c r="J374" s="186">
        <f>IF($D374='11. Service unit costing'!$D$262,0,J302)</f>
        <v>0</v>
      </c>
      <c r="K374" s="186">
        <f>IF($D374='11. Service unit costing'!$D$262,0,K302)</f>
        <v>0</v>
      </c>
      <c r="L374" s="186">
        <f>IF($D374='11. Service unit costing'!$D$262,0,L302)</f>
        <v>0</v>
      </c>
    </row>
    <row r="375" spans="2:12">
      <c r="B375" s="27"/>
      <c r="C375" s="171" t="str">
        <f t="shared" si="98"/>
        <v>S22</v>
      </c>
      <c r="D375" s="171" t="str">
        <f t="shared" si="98"/>
        <v>OTHER: complete as required</v>
      </c>
      <c r="E375" s="184" t="str">
        <f t="shared" si="98"/>
        <v>OTHER: complete as required</v>
      </c>
      <c r="F375" s="186">
        <f>IF($D375='11. Service unit costing'!$D$262,0,F303)</f>
        <v>0</v>
      </c>
      <c r="G375" s="186">
        <f>IF($D375='11. Service unit costing'!$D$262,0,G303)</f>
        <v>0</v>
      </c>
      <c r="H375" s="186">
        <f>IF($D375='11. Service unit costing'!$D$262,0,H303)</f>
        <v>0</v>
      </c>
      <c r="I375" s="186">
        <f>IF($D375='11. Service unit costing'!$D$262,0,I303)</f>
        <v>0</v>
      </c>
      <c r="J375" s="186">
        <f>IF($D375='11. Service unit costing'!$D$262,0,J303)</f>
        <v>0</v>
      </c>
      <c r="K375" s="186">
        <f>IF($D375='11. Service unit costing'!$D$262,0,K303)</f>
        <v>0</v>
      </c>
      <c r="L375" s="186">
        <f>IF($D375='11. Service unit costing'!$D$262,0,L303)</f>
        <v>0</v>
      </c>
    </row>
    <row r="376" spans="2:12">
      <c r="B376" s="27"/>
      <c r="C376" s="171" t="str">
        <f t="shared" si="98"/>
        <v>S23</v>
      </c>
      <c r="D376" s="171" t="str">
        <f t="shared" si="98"/>
        <v>OTHER: complete as required</v>
      </c>
      <c r="E376" s="184" t="str">
        <f t="shared" si="98"/>
        <v>OTHER: complete as required</v>
      </c>
      <c r="F376" s="186">
        <f>IF($D376='11. Service unit costing'!$D$262,0,F304)</f>
        <v>0</v>
      </c>
      <c r="G376" s="186">
        <f>IF($D376='11. Service unit costing'!$D$262,0,G304)</f>
        <v>0</v>
      </c>
      <c r="H376" s="186">
        <f>IF($D376='11. Service unit costing'!$D$262,0,H304)</f>
        <v>0</v>
      </c>
      <c r="I376" s="186">
        <f>IF($D376='11. Service unit costing'!$D$262,0,I304)</f>
        <v>0</v>
      </c>
      <c r="J376" s="186">
        <f>IF($D376='11. Service unit costing'!$D$262,0,J304)</f>
        <v>0</v>
      </c>
      <c r="K376" s="186">
        <f>IF($D376='11. Service unit costing'!$D$262,0,K304)</f>
        <v>0</v>
      </c>
      <c r="L376" s="186">
        <f>IF($D376='11. Service unit costing'!$D$262,0,L304)</f>
        <v>0</v>
      </c>
    </row>
    <row r="377" spans="2:12">
      <c r="B377" s="27"/>
      <c r="C377" s="171" t="str">
        <f t="shared" si="98"/>
        <v>S24</v>
      </c>
      <c r="D377" s="171" t="str">
        <f t="shared" si="98"/>
        <v>OTHER: complete as required</v>
      </c>
      <c r="E377" s="184" t="str">
        <f t="shared" si="98"/>
        <v>OTHER: complete as required</v>
      </c>
      <c r="F377" s="186">
        <f>IF($D377='11. Service unit costing'!$D$262,0,F305)</f>
        <v>0</v>
      </c>
      <c r="G377" s="186">
        <f>IF($D377='11. Service unit costing'!$D$262,0,G305)</f>
        <v>0</v>
      </c>
      <c r="H377" s="186">
        <f>IF($D377='11. Service unit costing'!$D$262,0,H305)</f>
        <v>0</v>
      </c>
      <c r="I377" s="186">
        <f>IF($D377='11. Service unit costing'!$D$262,0,I305)</f>
        <v>0</v>
      </c>
      <c r="J377" s="186">
        <f>IF($D377='11. Service unit costing'!$D$262,0,J305)</f>
        <v>0</v>
      </c>
      <c r="K377" s="186">
        <f>IF($D377='11. Service unit costing'!$D$262,0,K305)</f>
        <v>0</v>
      </c>
      <c r="L377" s="186">
        <f>IF($D377='11. Service unit costing'!$D$262,0,L305)</f>
        <v>0</v>
      </c>
    </row>
    <row r="378" spans="2:12">
      <c r="B378" s="27"/>
      <c r="C378" s="171" t="str">
        <f t="shared" si="98"/>
        <v>S25</v>
      </c>
      <c r="D378" s="171" t="str">
        <f t="shared" si="98"/>
        <v>OTHER: complete as required</v>
      </c>
      <c r="E378" s="184" t="str">
        <f t="shared" si="98"/>
        <v>OTHER: complete as required</v>
      </c>
      <c r="F378" s="186">
        <f>IF($D378='11. Service unit costing'!$D$262,0,F306)</f>
        <v>0</v>
      </c>
      <c r="G378" s="186">
        <f>IF($D378='11. Service unit costing'!$D$262,0,G306)</f>
        <v>0</v>
      </c>
      <c r="H378" s="186">
        <f>IF($D378='11. Service unit costing'!$D$262,0,H306)</f>
        <v>0</v>
      </c>
      <c r="I378" s="186">
        <f>IF($D378='11. Service unit costing'!$D$262,0,I306)</f>
        <v>0</v>
      </c>
      <c r="J378" s="186">
        <f>IF($D378='11. Service unit costing'!$D$262,0,J306)</f>
        <v>0</v>
      </c>
      <c r="K378" s="186">
        <f>IF($D378='11. Service unit costing'!$D$262,0,K306)</f>
        <v>0</v>
      </c>
      <c r="L378" s="186">
        <f>IF($D378='11. Service unit costing'!$D$262,0,L306)</f>
        <v>0</v>
      </c>
    </row>
    <row r="379" spans="2:12">
      <c r="B379" s="27"/>
      <c r="C379" s="171" t="str">
        <f t="shared" si="98"/>
        <v>S26</v>
      </c>
      <c r="D379" s="171" t="str">
        <f t="shared" si="98"/>
        <v>OTHER: complete as required</v>
      </c>
      <c r="E379" s="184" t="str">
        <f t="shared" si="98"/>
        <v>OTHER: complete as required</v>
      </c>
      <c r="F379" s="186">
        <f>IF($D379='11. Service unit costing'!$D$262,0,F307)</f>
        <v>0</v>
      </c>
      <c r="G379" s="186">
        <f>IF($D379='11. Service unit costing'!$D$262,0,G307)</f>
        <v>0</v>
      </c>
      <c r="H379" s="186">
        <f>IF($D379='11. Service unit costing'!$D$262,0,H307)</f>
        <v>0</v>
      </c>
      <c r="I379" s="186">
        <f>IF($D379='11. Service unit costing'!$D$262,0,I307)</f>
        <v>0</v>
      </c>
      <c r="J379" s="186">
        <f>IF($D379='11. Service unit costing'!$D$262,0,J307)</f>
        <v>0</v>
      </c>
      <c r="K379" s="186">
        <f>IF($D379='11. Service unit costing'!$D$262,0,K307)</f>
        <v>0</v>
      </c>
      <c r="L379" s="186">
        <f>IF($D379='11. Service unit costing'!$D$262,0,L307)</f>
        <v>0</v>
      </c>
    </row>
    <row r="380" spans="2:12">
      <c r="B380" s="27"/>
      <c r="C380" s="171" t="str">
        <f t="shared" si="98"/>
        <v>S27</v>
      </c>
      <c r="D380" s="171" t="str">
        <f t="shared" si="98"/>
        <v>OTHER: complete as required</v>
      </c>
      <c r="E380" s="184" t="str">
        <f t="shared" si="98"/>
        <v>OTHER: complete as required</v>
      </c>
      <c r="F380" s="186">
        <f>IF($D380='11. Service unit costing'!$D$262,0,F308)</f>
        <v>0</v>
      </c>
      <c r="G380" s="186">
        <f>IF($D380='11. Service unit costing'!$D$262,0,G308)</f>
        <v>0</v>
      </c>
      <c r="H380" s="186">
        <f>IF($D380='11. Service unit costing'!$D$262,0,H308)</f>
        <v>0</v>
      </c>
      <c r="I380" s="186">
        <f>IF($D380='11. Service unit costing'!$D$262,0,I308)</f>
        <v>0</v>
      </c>
      <c r="J380" s="186">
        <f>IF($D380='11. Service unit costing'!$D$262,0,J308)</f>
        <v>0</v>
      </c>
      <c r="K380" s="186">
        <f>IF($D380='11. Service unit costing'!$D$262,0,K308)</f>
        <v>0</v>
      </c>
      <c r="L380" s="186">
        <f>IF($D380='11. Service unit costing'!$D$262,0,L308)</f>
        <v>0</v>
      </c>
    </row>
    <row r="381" spans="2:12">
      <c r="B381" s="27"/>
      <c r="C381" s="171" t="str">
        <f t="shared" si="98"/>
        <v>S28</v>
      </c>
      <c r="D381" s="171" t="str">
        <f t="shared" si="98"/>
        <v>OTHER: complete as required</v>
      </c>
      <c r="E381" s="184" t="str">
        <f t="shared" si="98"/>
        <v>OTHER: complete as required</v>
      </c>
      <c r="F381" s="186">
        <f>IF($D381='11. Service unit costing'!$D$262,0,F309)</f>
        <v>0</v>
      </c>
      <c r="G381" s="186">
        <f>IF($D381='11. Service unit costing'!$D$262,0,G309)</f>
        <v>0</v>
      </c>
      <c r="H381" s="186">
        <f>IF($D381='11. Service unit costing'!$D$262,0,H309)</f>
        <v>0</v>
      </c>
      <c r="I381" s="186">
        <f>IF($D381='11. Service unit costing'!$D$262,0,I309)</f>
        <v>0</v>
      </c>
      <c r="J381" s="186">
        <f>IF($D381='11. Service unit costing'!$D$262,0,J309)</f>
        <v>0</v>
      </c>
      <c r="K381" s="186">
        <f>IF($D381='11. Service unit costing'!$D$262,0,K309)</f>
        <v>0</v>
      </c>
      <c r="L381" s="186">
        <f>IF($D381='11. Service unit costing'!$D$262,0,L309)</f>
        <v>0</v>
      </c>
    </row>
    <row r="382" spans="2:12">
      <c r="B382" s="27"/>
      <c r="C382" s="171" t="str">
        <f t="shared" si="98"/>
        <v>S29</v>
      </c>
      <c r="D382" s="171" t="str">
        <f t="shared" si="98"/>
        <v>OTHER: complete as required</v>
      </c>
      <c r="E382" s="184" t="str">
        <f t="shared" si="98"/>
        <v>OTHER: complete as required</v>
      </c>
      <c r="F382" s="186">
        <f>IF($D382='11. Service unit costing'!$D$262,0,F310)</f>
        <v>0</v>
      </c>
      <c r="G382" s="186">
        <f>IF($D382='11. Service unit costing'!$D$262,0,G310)</f>
        <v>0</v>
      </c>
      <c r="H382" s="186">
        <f>IF($D382='11. Service unit costing'!$D$262,0,H310)</f>
        <v>0</v>
      </c>
      <c r="I382" s="186">
        <f>IF($D382='11. Service unit costing'!$D$262,0,I310)</f>
        <v>0</v>
      </c>
      <c r="J382" s="186">
        <f>IF($D382='11. Service unit costing'!$D$262,0,J310)</f>
        <v>0</v>
      </c>
      <c r="K382" s="186">
        <f>IF($D382='11. Service unit costing'!$D$262,0,K310)</f>
        <v>0</v>
      </c>
      <c r="L382" s="186">
        <f>IF($D382='11. Service unit costing'!$D$262,0,L310)</f>
        <v>0</v>
      </c>
    </row>
    <row r="383" spans="2:12">
      <c r="B383" s="27"/>
      <c r="C383" s="171" t="str">
        <f t="shared" si="98"/>
        <v>S30</v>
      </c>
      <c r="D383" s="171" t="str">
        <f t="shared" si="98"/>
        <v>OTHER: complete as required</v>
      </c>
      <c r="E383" s="184" t="str">
        <f t="shared" si="98"/>
        <v>OTHER: complete as required</v>
      </c>
      <c r="F383" s="186">
        <f>IF($D383='11. Service unit costing'!$D$262,0,F311)</f>
        <v>0</v>
      </c>
      <c r="G383" s="186">
        <f>IF($D383='11. Service unit costing'!$D$262,0,G311)</f>
        <v>0</v>
      </c>
      <c r="H383" s="186">
        <f>IF($D383='11. Service unit costing'!$D$262,0,H311)</f>
        <v>0</v>
      </c>
      <c r="I383" s="186">
        <f>IF($D383='11. Service unit costing'!$D$262,0,I311)</f>
        <v>0</v>
      </c>
      <c r="J383" s="186">
        <f>IF($D383='11. Service unit costing'!$D$262,0,J311)</f>
        <v>0</v>
      </c>
      <c r="K383" s="186">
        <f>IF($D383='11. Service unit costing'!$D$262,0,K311)</f>
        <v>0</v>
      </c>
      <c r="L383" s="186">
        <f>IF($D383='11. Service unit costing'!$D$262,0,L311)</f>
        <v>0</v>
      </c>
    </row>
    <row r="384" spans="2:12">
      <c r="B384" s="27"/>
      <c r="C384" s="171" t="str">
        <f t="shared" si="98"/>
        <v>End</v>
      </c>
      <c r="D384" s="171" t="str">
        <f t="shared" si="98"/>
        <v>End of List</v>
      </c>
      <c r="E384" s="180"/>
      <c r="F384" s="181"/>
      <c r="G384" s="181"/>
      <c r="H384" s="181"/>
      <c r="I384" s="181"/>
      <c r="J384" s="181"/>
      <c r="K384" s="181"/>
      <c r="L384" s="181"/>
    </row>
    <row r="385" spans="2:11">
      <c r="B385" s="27"/>
      <c r="C385" s="272"/>
      <c r="D385" s="504"/>
      <c r="E385" s="504"/>
      <c r="F385" s="504"/>
      <c r="G385" s="504"/>
      <c r="H385" s="504"/>
      <c r="I385" s="504"/>
      <c r="J385" s="504"/>
      <c r="K385" s="504"/>
    </row>
    <row r="386" spans="2:11">
      <c r="B386" s="27"/>
      <c r="C386" s="272"/>
      <c r="D386" s="504"/>
      <c r="E386" s="504"/>
      <c r="F386" s="504"/>
      <c r="G386" s="504"/>
      <c r="H386" s="504"/>
      <c r="I386" s="504"/>
      <c r="J386" s="504"/>
      <c r="K386" s="504"/>
    </row>
    <row r="387" spans="2:11">
      <c r="B387" s="27"/>
      <c r="C387" s="27"/>
      <c r="D387" s="27"/>
      <c r="E387" s="27"/>
      <c r="F387" s="27"/>
      <c r="G387" s="27"/>
      <c r="H387" s="27"/>
      <c r="I387" s="27"/>
      <c r="J387" s="27"/>
      <c r="K387" s="27"/>
    </row>
    <row r="388" spans="2:11">
      <c r="B388" s="27"/>
      <c r="C388" s="27"/>
      <c r="D388" s="27"/>
      <c r="E388" s="27"/>
      <c r="F388" s="27"/>
      <c r="G388" s="27"/>
      <c r="H388" s="27"/>
      <c r="I388" s="27"/>
      <c r="J388" s="27"/>
      <c r="K388" s="27"/>
    </row>
    <row r="389" spans="2:11">
      <c r="B389" s="27"/>
      <c r="C389" s="27"/>
      <c r="D389" s="27"/>
      <c r="E389" s="27"/>
      <c r="F389" s="27"/>
      <c r="G389" s="27"/>
      <c r="H389" s="27"/>
      <c r="I389" s="27"/>
      <c r="J389" s="27"/>
      <c r="K389" s="27"/>
    </row>
    <row r="390" spans="2:11">
      <c r="B390" s="27"/>
      <c r="C390" s="27"/>
      <c r="D390" s="27"/>
      <c r="E390" s="27"/>
      <c r="F390" s="27"/>
      <c r="G390" s="27"/>
      <c r="H390" s="27"/>
      <c r="I390" s="27"/>
      <c r="J390" s="27"/>
      <c r="K390" s="27"/>
    </row>
    <row r="391" spans="2:11">
      <c r="B391" s="27"/>
      <c r="C391" s="27"/>
      <c r="D391" s="27"/>
      <c r="E391" s="27"/>
      <c r="F391" s="27"/>
      <c r="G391" s="27"/>
      <c r="H391" s="27"/>
      <c r="I391" s="27"/>
      <c r="J391" s="27"/>
      <c r="K391" s="27"/>
    </row>
    <row r="392" spans="2:11">
      <c r="B392" s="27"/>
      <c r="C392" s="27"/>
      <c r="D392" s="27"/>
      <c r="E392" s="27"/>
      <c r="F392" s="27"/>
      <c r="G392" s="27"/>
      <c r="H392" s="27"/>
      <c r="I392" s="27"/>
      <c r="J392" s="27"/>
      <c r="K392" s="27"/>
    </row>
    <row r="393" spans="2:11">
      <c r="B393" s="27"/>
      <c r="C393" s="27"/>
      <c r="D393" s="27"/>
      <c r="E393" s="27"/>
      <c r="F393" s="27"/>
      <c r="G393" s="27"/>
      <c r="H393" s="27"/>
      <c r="I393" s="27"/>
      <c r="J393" s="27"/>
      <c r="K393" s="27"/>
    </row>
    <row r="394" spans="2:11">
      <c r="B394" s="27"/>
      <c r="C394" s="27"/>
      <c r="D394" s="27"/>
      <c r="E394" s="27"/>
      <c r="F394" s="27"/>
      <c r="G394" s="27"/>
      <c r="H394" s="27"/>
      <c r="I394" s="27"/>
      <c r="J394" s="27"/>
      <c r="K394" s="27"/>
    </row>
    <row r="395" spans="2:11">
      <c r="B395" s="27"/>
      <c r="C395" s="27"/>
      <c r="D395" s="27"/>
      <c r="E395" s="27"/>
      <c r="F395" s="27"/>
      <c r="G395" s="27"/>
      <c r="H395" s="27"/>
      <c r="I395" s="27"/>
      <c r="J395" s="27"/>
      <c r="K395" s="27"/>
    </row>
    <row r="396" spans="2:11">
      <c r="B396" s="27"/>
      <c r="C396" s="27"/>
      <c r="D396" s="27"/>
      <c r="E396" s="27"/>
      <c r="F396" s="27"/>
      <c r="G396" s="27"/>
      <c r="H396" s="27"/>
      <c r="I396" s="27"/>
      <c r="J396" s="27"/>
      <c r="K396" s="27"/>
    </row>
    <row r="397" spans="2:11">
      <c r="B397" s="27"/>
      <c r="C397" s="27"/>
      <c r="D397" s="27"/>
      <c r="E397" s="27"/>
      <c r="F397" s="27"/>
      <c r="G397" s="27"/>
      <c r="H397" s="27"/>
      <c r="I397" s="27"/>
      <c r="J397" s="27"/>
      <c r="K397" s="27"/>
    </row>
    <row r="398" spans="2:11">
      <c r="B398" s="27"/>
      <c r="C398" s="27"/>
      <c r="D398" s="27"/>
      <c r="E398" s="27"/>
      <c r="F398" s="27"/>
      <c r="G398" s="27"/>
      <c r="H398" s="27"/>
      <c r="I398" s="27"/>
      <c r="J398" s="27"/>
      <c r="K398" s="27"/>
    </row>
    <row r="399" spans="2:11">
      <c r="B399" s="27"/>
      <c r="C399" s="27"/>
      <c r="D399" s="27"/>
      <c r="E399" s="27"/>
      <c r="F399" s="27"/>
      <c r="G399" s="27"/>
      <c r="H399" s="27"/>
      <c r="I399" s="27"/>
      <c r="J399" s="27"/>
      <c r="K399" s="27"/>
    </row>
    <row r="400" spans="2:11">
      <c r="B400" s="27"/>
      <c r="C400" s="27"/>
      <c r="D400" s="27"/>
      <c r="E400" s="27"/>
      <c r="F400" s="27"/>
      <c r="G400" s="27"/>
      <c r="H400" s="27"/>
      <c r="I400" s="27"/>
      <c r="J400" s="27"/>
      <c r="K400" s="27"/>
    </row>
    <row r="401" spans="2:11">
      <c r="B401" s="27"/>
      <c r="C401" s="27"/>
      <c r="D401" s="27"/>
      <c r="E401" s="27"/>
      <c r="F401" s="27"/>
      <c r="G401" s="27"/>
      <c r="H401" s="27"/>
      <c r="I401" s="27"/>
      <c r="J401" s="27"/>
      <c r="K401" s="27"/>
    </row>
    <row r="402" spans="2:11">
      <c r="B402" s="27"/>
      <c r="C402" s="27"/>
      <c r="D402" s="27"/>
      <c r="E402" s="27"/>
      <c r="F402" s="27"/>
      <c r="G402" s="27"/>
      <c r="H402" s="27"/>
      <c r="I402" s="27"/>
      <c r="J402" s="27"/>
      <c r="K402" s="27"/>
    </row>
    <row r="403" spans="2:11">
      <c r="B403" s="27"/>
      <c r="C403" s="27"/>
      <c r="D403" s="27"/>
      <c r="E403" s="27"/>
      <c r="F403" s="27"/>
      <c r="G403" s="27"/>
      <c r="H403" s="27"/>
      <c r="I403" s="27"/>
      <c r="J403" s="27"/>
      <c r="K403" s="27"/>
    </row>
    <row r="404" spans="2:11">
      <c r="B404" s="27"/>
      <c r="C404" s="27"/>
      <c r="D404" s="27"/>
      <c r="E404" s="27"/>
      <c r="F404" s="27"/>
      <c r="G404" s="27"/>
      <c r="H404" s="27"/>
      <c r="I404" s="27"/>
      <c r="J404" s="27"/>
      <c r="K404" s="27"/>
    </row>
    <row r="405" spans="2:11">
      <c r="B405" s="27"/>
      <c r="C405" s="27"/>
      <c r="D405" s="27"/>
      <c r="E405" s="27"/>
      <c r="F405" s="27"/>
      <c r="G405" s="27"/>
      <c r="H405" s="27"/>
      <c r="I405" s="27"/>
      <c r="J405" s="27"/>
      <c r="K405" s="27"/>
    </row>
    <row r="406" spans="2:11">
      <c r="B406" s="27"/>
      <c r="C406" s="27"/>
      <c r="D406" s="27"/>
      <c r="E406" s="27"/>
      <c r="F406" s="27"/>
      <c r="G406" s="27"/>
      <c r="H406" s="27"/>
      <c r="I406" s="27"/>
      <c r="J406" s="27"/>
      <c r="K406" s="27"/>
    </row>
    <row r="407" spans="2:11">
      <c r="B407" s="27"/>
      <c r="C407" s="27"/>
      <c r="D407" s="27"/>
      <c r="E407" s="27"/>
      <c r="F407" s="27"/>
      <c r="G407" s="27"/>
      <c r="H407" s="27"/>
      <c r="I407" s="27"/>
      <c r="J407" s="27"/>
      <c r="K407" s="27"/>
    </row>
    <row r="408" spans="2:11">
      <c r="B408" s="27"/>
      <c r="C408" s="27"/>
      <c r="D408" s="27"/>
      <c r="E408" s="27"/>
      <c r="F408" s="27"/>
      <c r="G408" s="27"/>
      <c r="H408" s="27"/>
      <c r="I408" s="27"/>
      <c r="J408" s="27"/>
      <c r="K408" s="27"/>
    </row>
    <row r="409" spans="2:11">
      <c r="B409" s="27"/>
      <c r="C409" s="27"/>
      <c r="D409" s="27"/>
      <c r="E409" s="27"/>
      <c r="F409" s="27"/>
      <c r="G409" s="27"/>
      <c r="H409" s="27"/>
      <c r="I409" s="27"/>
      <c r="J409" s="27"/>
      <c r="K409" s="27"/>
    </row>
    <row r="410" spans="2:11">
      <c r="B410" s="27"/>
      <c r="C410" s="27"/>
      <c r="D410" s="27"/>
      <c r="E410" s="27"/>
      <c r="F410" s="27"/>
      <c r="G410" s="27"/>
      <c r="H410" s="27"/>
      <c r="I410" s="27"/>
      <c r="J410" s="27"/>
      <c r="K410" s="27"/>
    </row>
    <row r="411" spans="2:11">
      <c r="B411" s="27"/>
      <c r="C411" s="27"/>
      <c r="D411" s="27"/>
      <c r="E411" s="27"/>
      <c r="F411" s="27"/>
      <c r="G411" s="27"/>
      <c r="H411" s="27"/>
      <c r="I411" s="27"/>
      <c r="J411" s="27"/>
      <c r="K411" s="27"/>
    </row>
    <row r="412" spans="2:11">
      <c r="B412" s="27"/>
      <c r="C412" s="27"/>
      <c r="D412" s="27"/>
      <c r="E412" s="27"/>
      <c r="F412" s="27"/>
      <c r="G412" s="27"/>
      <c r="H412" s="27"/>
      <c r="I412" s="27"/>
      <c r="J412" s="27"/>
      <c r="K412" s="27"/>
    </row>
    <row r="413" spans="2:11">
      <c r="B413" s="27"/>
      <c r="C413" s="27"/>
      <c r="D413" s="27"/>
      <c r="E413" s="27"/>
      <c r="F413" s="27"/>
      <c r="G413" s="27"/>
      <c r="H413" s="27"/>
      <c r="I413" s="27"/>
      <c r="J413" s="27"/>
      <c r="K413" s="27"/>
    </row>
    <row r="414" spans="2:11">
      <c r="B414" s="27"/>
      <c r="C414" s="27"/>
      <c r="D414" s="27"/>
      <c r="E414" s="27"/>
      <c r="F414" s="27"/>
      <c r="G414" s="27"/>
      <c r="H414" s="27"/>
      <c r="I414" s="27"/>
      <c r="J414" s="27"/>
      <c r="K414" s="27"/>
    </row>
    <row r="415" spans="2:11">
      <c r="B415" s="27"/>
      <c r="C415" s="27"/>
      <c r="D415" s="27"/>
      <c r="E415" s="27"/>
      <c r="F415" s="27"/>
      <c r="G415" s="27"/>
      <c r="H415" s="27"/>
      <c r="I415" s="27"/>
      <c r="J415" s="27"/>
      <c r="K415" s="27"/>
    </row>
    <row r="416" spans="2:11">
      <c r="B416" s="27"/>
      <c r="C416" s="27"/>
      <c r="D416" s="27"/>
      <c r="E416" s="27"/>
      <c r="F416" s="27"/>
      <c r="G416" s="27"/>
      <c r="H416" s="27"/>
      <c r="I416" s="27"/>
      <c r="J416" s="27"/>
      <c r="K416" s="27"/>
    </row>
    <row r="417" spans="2:11">
      <c r="B417" s="27"/>
      <c r="C417" s="27"/>
      <c r="D417" s="27"/>
      <c r="E417" s="27"/>
      <c r="F417" s="27"/>
      <c r="G417" s="27"/>
      <c r="H417" s="27"/>
      <c r="I417" s="27"/>
      <c r="J417" s="27"/>
      <c r="K417" s="27"/>
    </row>
    <row r="418" spans="2:11">
      <c r="B418" s="27"/>
      <c r="C418" s="27"/>
      <c r="D418" s="27"/>
      <c r="E418" s="27"/>
      <c r="F418" s="27"/>
      <c r="G418" s="27"/>
      <c r="H418" s="27"/>
      <c r="I418" s="27"/>
      <c r="J418" s="27"/>
      <c r="K418" s="27"/>
    </row>
    <row r="419" spans="2:11">
      <c r="B419" s="27"/>
      <c r="C419" s="27"/>
      <c r="D419" s="27"/>
      <c r="E419" s="27"/>
      <c r="F419" s="27"/>
      <c r="G419" s="27"/>
      <c r="H419" s="27"/>
      <c r="I419" s="27"/>
      <c r="J419" s="27"/>
      <c r="K419" s="27"/>
    </row>
    <row r="420" spans="2:11">
      <c r="B420" s="27"/>
      <c r="C420" s="27"/>
      <c r="D420" s="27"/>
      <c r="E420" s="27"/>
      <c r="F420" s="27"/>
      <c r="G420" s="27"/>
      <c r="H420" s="27"/>
      <c r="I420" s="27"/>
      <c r="J420" s="27"/>
      <c r="K420" s="27"/>
    </row>
    <row r="421" spans="2:11">
      <c r="B421" s="27"/>
      <c r="C421" s="27"/>
      <c r="D421" s="27"/>
      <c r="E421" s="27"/>
      <c r="F421" s="27"/>
      <c r="G421" s="27"/>
      <c r="H421" s="27"/>
      <c r="I421" s="27"/>
      <c r="J421" s="27"/>
      <c r="K421" s="27"/>
    </row>
    <row r="422" spans="2:11">
      <c r="B422" s="27"/>
      <c r="C422" s="27"/>
      <c r="D422" s="27"/>
      <c r="E422" s="27"/>
      <c r="F422" s="27"/>
      <c r="G422" s="27"/>
      <c r="H422" s="27"/>
      <c r="I422" s="27"/>
      <c r="J422" s="27"/>
      <c r="K422" s="27"/>
    </row>
    <row r="423" spans="2:11">
      <c r="B423" s="27"/>
      <c r="C423" s="27"/>
      <c r="D423" s="27"/>
      <c r="E423" s="27"/>
      <c r="F423" s="27"/>
      <c r="G423" s="27"/>
      <c r="H423" s="27"/>
      <c r="I423" s="27"/>
      <c r="J423" s="27"/>
      <c r="K423" s="27"/>
    </row>
    <row r="424" spans="2:11">
      <c r="B424" s="27"/>
      <c r="C424" s="27"/>
      <c r="D424" s="27"/>
      <c r="E424" s="27"/>
      <c r="F424" s="27"/>
      <c r="G424" s="27"/>
      <c r="H424" s="27"/>
      <c r="I424" s="27"/>
      <c r="J424" s="27"/>
      <c r="K424" s="27"/>
    </row>
    <row r="425" spans="2:11">
      <c r="B425" s="27"/>
      <c r="C425" s="27"/>
      <c r="D425" s="27"/>
      <c r="E425" s="27"/>
      <c r="F425" s="27"/>
      <c r="G425" s="27"/>
      <c r="H425" s="27"/>
      <c r="I425" s="27"/>
      <c r="J425" s="27"/>
      <c r="K425" s="27"/>
    </row>
    <row r="426" spans="2:11">
      <c r="B426" s="27"/>
      <c r="C426" s="27"/>
      <c r="D426" s="27"/>
      <c r="E426" s="27"/>
      <c r="F426" s="27"/>
      <c r="G426" s="27"/>
      <c r="H426" s="27"/>
      <c r="I426" s="27"/>
      <c r="J426" s="27"/>
      <c r="K426" s="27"/>
    </row>
    <row r="427" spans="2:11">
      <c r="B427" s="27"/>
      <c r="C427" s="27"/>
      <c r="D427" s="27"/>
      <c r="E427" s="27"/>
      <c r="F427" s="27"/>
      <c r="G427" s="27"/>
      <c r="H427" s="27"/>
      <c r="I427" s="27"/>
      <c r="J427" s="27"/>
      <c r="K427" s="27"/>
    </row>
    <row r="428" spans="2:11">
      <c r="B428" s="27"/>
      <c r="C428" s="27"/>
      <c r="D428" s="27"/>
      <c r="E428" s="27"/>
      <c r="F428" s="27"/>
      <c r="G428" s="27"/>
      <c r="H428" s="27"/>
      <c r="I428" s="27"/>
      <c r="J428" s="27"/>
      <c r="K428" s="27"/>
    </row>
    <row r="429" spans="2:11">
      <c r="B429" s="27"/>
      <c r="C429" s="27"/>
      <c r="D429" s="27"/>
      <c r="E429" s="27"/>
      <c r="F429" s="27"/>
      <c r="G429" s="27"/>
      <c r="H429" s="27"/>
      <c r="I429" s="27"/>
      <c r="J429" s="27"/>
      <c r="K429" s="27"/>
    </row>
    <row r="430" spans="2:11">
      <c r="B430" s="27"/>
      <c r="C430" s="27"/>
      <c r="D430" s="27"/>
      <c r="E430" s="27"/>
      <c r="F430" s="27"/>
      <c r="G430" s="27"/>
      <c r="H430" s="27"/>
      <c r="I430" s="27"/>
      <c r="J430" s="27"/>
      <c r="K430" s="27"/>
    </row>
    <row r="431" spans="2:11">
      <c r="B431" s="27"/>
      <c r="C431" s="27"/>
      <c r="D431" s="27"/>
      <c r="E431" s="27"/>
      <c r="F431" s="27"/>
      <c r="G431" s="27"/>
      <c r="H431" s="27"/>
      <c r="I431" s="27"/>
      <c r="J431" s="27"/>
      <c r="K431" s="27"/>
    </row>
    <row r="432" spans="2:11">
      <c r="B432" s="27"/>
      <c r="C432" s="27"/>
      <c r="D432" s="27"/>
      <c r="E432" s="27"/>
      <c r="F432" s="27"/>
      <c r="G432" s="27"/>
      <c r="H432" s="27"/>
      <c r="I432" s="27"/>
      <c r="J432" s="27"/>
      <c r="K432" s="27"/>
    </row>
    <row r="433" spans="2:11">
      <c r="B433" s="27"/>
      <c r="C433" s="27"/>
      <c r="D433" s="27"/>
      <c r="E433" s="27"/>
      <c r="F433" s="27"/>
      <c r="G433" s="27"/>
      <c r="H433" s="27"/>
      <c r="I433" s="27"/>
      <c r="J433" s="27"/>
      <c r="K433" s="27"/>
    </row>
    <row r="434" spans="2:11">
      <c r="B434" s="27"/>
      <c r="C434" s="27"/>
      <c r="D434" s="27"/>
      <c r="E434" s="27"/>
      <c r="F434" s="27"/>
      <c r="G434" s="27"/>
      <c r="H434" s="27"/>
      <c r="I434" s="27"/>
      <c r="J434" s="27"/>
      <c r="K434" s="27"/>
    </row>
    <row r="435" spans="2:11">
      <c r="B435" s="27"/>
      <c r="C435" s="27"/>
      <c r="D435" s="27"/>
      <c r="E435" s="27"/>
      <c r="F435" s="27"/>
      <c r="G435" s="27"/>
      <c r="H435" s="27"/>
      <c r="I435" s="27"/>
      <c r="J435" s="27"/>
      <c r="K435" s="27"/>
    </row>
    <row r="436" spans="2:11">
      <c r="B436" s="27"/>
      <c r="C436" s="27"/>
      <c r="D436" s="27"/>
      <c r="E436" s="27"/>
      <c r="F436" s="27"/>
      <c r="G436" s="27"/>
      <c r="H436" s="27"/>
      <c r="I436" s="27"/>
      <c r="J436" s="27"/>
      <c r="K436" s="27"/>
    </row>
    <row r="437" spans="2:11">
      <c r="B437" s="27"/>
      <c r="C437" s="27"/>
      <c r="D437" s="27"/>
      <c r="E437" s="27"/>
      <c r="F437" s="27"/>
      <c r="G437" s="27"/>
      <c r="H437" s="27"/>
      <c r="I437" s="27"/>
      <c r="J437" s="27"/>
      <c r="K437" s="27"/>
    </row>
    <row r="438" spans="2:11">
      <c r="B438" s="27"/>
      <c r="C438" s="27"/>
      <c r="D438" s="27"/>
      <c r="E438" s="27"/>
      <c r="F438" s="27"/>
      <c r="G438" s="27"/>
      <c r="H438" s="27"/>
      <c r="I438" s="27"/>
      <c r="J438" s="27"/>
      <c r="K438" s="27"/>
    </row>
    <row r="439" spans="2:11">
      <c r="B439" s="27"/>
      <c r="C439" s="27"/>
      <c r="D439" s="27"/>
      <c r="E439" s="27"/>
      <c r="F439" s="27"/>
      <c r="G439" s="27"/>
      <c r="H439" s="27"/>
      <c r="I439" s="27"/>
      <c r="J439" s="27"/>
      <c r="K439" s="27"/>
    </row>
    <row r="440" spans="2:11">
      <c r="B440" s="27"/>
      <c r="C440" s="27"/>
      <c r="D440" s="27"/>
      <c r="E440" s="27"/>
      <c r="F440" s="27"/>
      <c r="G440" s="27"/>
      <c r="H440" s="27"/>
      <c r="I440" s="27"/>
      <c r="J440" s="27"/>
      <c r="K440" s="27"/>
    </row>
    <row r="441" spans="2:11">
      <c r="B441" s="27"/>
      <c r="C441" s="27"/>
      <c r="D441" s="27"/>
      <c r="E441" s="27"/>
      <c r="F441" s="27"/>
      <c r="G441" s="27"/>
      <c r="H441" s="27"/>
      <c r="I441" s="27"/>
      <c r="J441" s="27"/>
      <c r="K441" s="27"/>
    </row>
    <row r="442" spans="2:11">
      <c r="B442" s="27"/>
      <c r="C442" s="27"/>
      <c r="D442" s="27"/>
      <c r="E442" s="27"/>
      <c r="F442" s="27"/>
      <c r="G442" s="27"/>
      <c r="H442" s="27"/>
      <c r="I442" s="27"/>
      <c r="J442" s="27"/>
      <c r="K442" s="27"/>
    </row>
    <row r="443" spans="2:11">
      <c r="B443" s="27"/>
      <c r="C443" s="27"/>
      <c r="D443" s="27"/>
      <c r="E443" s="27"/>
      <c r="F443" s="27"/>
      <c r="G443" s="27"/>
      <c r="H443" s="27"/>
      <c r="I443" s="27"/>
      <c r="J443" s="27"/>
      <c r="K443" s="27"/>
    </row>
    <row r="444" spans="2:11">
      <c r="B444" s="27"/>
      <c r="C444" s="27"/>
      <c r="D444" s="27"/>
      <c r="E444" s="27"/>
      <c r="F444" s="27"/>
      <c r="G444" s="27"/>
      <c r="H444" s="27"/>
      <c r="I444" s="27"/>
      <c r="J444" s="27"/>
      <c r="K444" s="27"/>
    </row>
    <row r="445" spans="2:11">
      <c r="B445" s="27"/>
      <c r="C445" s="27"/>
      <c r="D445" s="27"/>
      <c r="E445" s="27"/>
      <c r="F445" s="27"/>
      <c r="G445" s="27"/>
      <c r="H445" s="27"/>
      <c r="I445" s="27"/>
      <c r="J445" s="27"/>
      <c r="K445" s="27"/>
    </row>
    <row r="446" spans="2:11">
      <c r="B446" s="27"/>
      <c r="C446" s="27"/>
      <c r="D446" s="27"/>
      <c r="E446" s="27"/>
      <c r="F446" s="27"/>
      <c r="G446" s="27"/>
      <c r="H446" s="27"/>
      <c r="I446" s="27"/>
      <c r="J446" s="27"/>
      <c r="K446" s="27"/>
    </row>
    <row r="447" spans="2:11">
      <c r="B447" s="27"/>
      <c r="C447" s="27"/>
      <c r="D447" s="27"/>
      <c r="E447" s="27"/>
      <c r="F447" s="27"/>
      <c r="G447" s="27"/>
      <c r="H447" s="27"/>
      <c r="I447" s="27"/>
      <c r="J447" s="27"/>
      <c r="K447" s="27"/>
    </row>
    <row r="448" spans="2:11">
      <c r="B448" s="27"/>
      <c r="C448" s="27"/>
      <c r="D448" s="27"/>
      <c r="E448" s="27"/>
      <c r="F448" s="27"/>
      <c r="G448" s="27"/>
      <c r="H448" s="27"/>
      <c r="I448" s="27"/>
      <c r="J448" s="27"/>
      <c r="K448" s="27"/>
    </row>
    <row r="449" spans="2:11">
      <c r="B449" s="27"/>
      <c r="C449" s="27"/>
      <c r="D449" s="27"/>
      <c r="E449" s="27"/>
      <c r="F449" s="27"/>
      <c r="G449" s="27"/>
      <c r="H449" s="27"/>
      <c r="I449" s="27"/>
      <c r="J449" s="27"/>
      <c r="K449" s="27"/>
    </row>
    <row r="450" spans="2:11">
      <c r="B450" s="27"/>
      <c r="C450" s="27"/>
      <c r="D450" s="27"/>
      <c r="E450" s="27"/>
      <c r="F450" s="27"/>
      <c r="G450" s="27"/>
      <c r="H450" s="27"/>
      <c r="I450" s="27"/>
      <c r="J450" s="27"/>
      <c r="K450" s="27"/>
    </row>
    <row r="451" spans="2:11">
      <c r="B451" s="27"/>
      <c r="C451" s="27"/>
      <c r="D451" s="27"/>
      <c r="E451" s="27"/>
      <c r="F451" s="27"/>
      <c r="G451" s="27"/>
      <c r="H451" s="27"/>
      <c r="I451" s="27"/>
      <c r="J451" s="27"/>
      <c r="K451" s="27"/>
    </row>
    <row r="452" spans="2:11">
      <c r="B452" s="27"/>
      <c r="C452" s="27"/>
      <c r="D452" s="27"/>
      <c r="E452" s="27"/>
      <c r="F452" s="27"/>
      <c r="G452" s="27"/>
      <c r="H452" s="27"/>
      <c r="I452" s="27"/>
      <c r="J452" s="27"/>
      <c r="K452" s="27"/>
    </row>
    <row r="453" spans="2:11">
      <c r="B453" s="27"/>
      <c r="C453" s="27"/>
      <c r="D453" s="27"/>
      <c r="E453" s="27"/>
      <c r="F453" s="27"/>
      <c r="G453" s="27"/>
      <c r="H453" s="27"/>
      <c r="I453" s="27"/>
      <c r="J453" s="27"/>
      <c r="K453" s="27"/>
    </row>
    <row r="454" spans="2:11">
      <c r="B454" s="27"/>
      <c r="C454" s="27"/>
      <c r="D454" s="27"/>
      <c r="E454" s="27"/>
      <c r="F454" s="27"/>
      <c r="G454" s="27"/>
      <c r="H454" s="27"/>
      <c r="I454" s="27"/>
      <c r="J454" s="27"/>
      <c r="K454" s="27"/>
    </row>
    <row r="455" spans="2:11">
      <c r="B455" s="27"/>
      <c r="C455" s="27"/>
      <c r="D455" s="27"/>
      <c r="E455" s="27"/>
      <c r="F455" s="27"/>
      <c r="G455" s="27"/>
      <c r="H455" s="27"/>
      <c r="I455" s="27"/>
      <c r="J455" s="27"/>
      <c r="K455" s="27"/>
    </row>
    <row r="456" spans="2:11">
      <c r="B456" s="27"/>
      <c r="C456" s="27"/>
      <c r="D456" s="27"/>
      <c r="E456" s="27"/>
      <c r="F456" s="27"/>
      <c r="G456" s="27"/>
      <c r="H456" s="27"/>
      <c r="I456" s="27"/>
      <c r="J456" s="27"/>
      <c r="K456" s="27"/>
    </row>
    <row r="457" spans="2:11">
      <c r="B457" s="27"/>
      <c r="C457" s="27"/>
      <c r="D457" s="27"/>
      <c r="E457" s="27"/>
      <c r="F457" s="27"/>
      <c r="G457" s="27"/>
      <c r="H457" s="27"/>
      <c r="I457" s="27"/>
      <c r="J457" s="27"/>
      <c r="K457" s="27"/>
    </row>
    <row r="458" spans="2:11">
      <c r="B458" s="27"/>
      <c r="C458" s="27"/>
      <c r="D458" s="27"/>
      <c r="E458" s="27"/>
      <c r="F458" s="27"/>
      <c r="G458" s="27"/>
      <c r="H458" s="27"/>
      <c r="I458" s="27"/>
      <c r="J458" s="27"/>
      <c r="K458" s="27"/>
    </row>
    <row r="459" spans="2:11">
      <c r="B459" s="27"/>
      <c r="C459" s="27"/>
      <c r="D459" s="27"/>
      <c r="E459" s="27"/>
      <c r="F459" s="27"/>
      <c r="G459" s="27"/>
      <c r="H459" s="27"/>
      <c r="I459" s="27"/>
      <c r="J459" s="27"/>
      <c r="K459" s="27"/>
    </row>
    <row r="460" spans="2:11">
      <c r="B460" s="27"/>
      <c r="C460" s="27"/>
      <c r="D460" s="27"/>
      <c r="E460" s="27"/>
      <c r="F460" s="27"/>
      <c r="G460" s="27"/>
      <c r="H460" s="27"/>
      <c r="I460" s="27"/>
      <c r="J460" s="27"/>
      <c r="K460" s="27"/>
    </row>
    <row r="461" spans="2:11">
      <c r="B461" s="27"/>
      <c r="C461" s="27"/>
      <c r="D461" s="27"/>
      <c r="E461" s="27"/>
      <c r="F461" s="27"/>
      <c r="G461" s="27"/>
      <c r="H461" s="27"/>
      <c r="I461" s="27"/>
      <c r="J461" s="27"/>
      <c r="K461" s="27"/>
    </row>
    <row r="462" spans="2:11">
      <c r="B462" s="27"/>
      <c r="C462" s="27"/>
      <c r="D462" s="27"/>
      <c r="E462" s="27"/>
      <c r="F462" s="27"/>
      <c r="G462" s="27"/>
      <c r="H462" s="27"/>
      <c r="I462" s="27"/>
      <c r="J462" s="27"/>
      <c r="K462" s="27"/>
    </row>
    <row r="463" spans="2:11">
      <c r="B463" s="27"/>
      <c r="C463" s="27"/>
      <c r="D463" s="27"/>
      <c r="E463" s="27"/>
      <c r="F463" s="27"/>
      <c r="G463" s="27"/>
      <c r="H463" s="27"/>
      <c r="I463" s="27"/>
      <c r="J463" s="27"/>
      <c r="K463" s="27"/>
    </row>
    <row r="464" spans="2:11">
      <c r="B464" s="27"/>
      <c r="C464" s="27"/>
      <c r="D464" s="27"/>
      <c r="E464" s="27"/>
      <c r="F464" s="27"/>
      <c r="G464" s="27"/>
      <c r="H464" s="27"/>
      <c r="I464" s="27"/>
      <c r="J464" s="27"/>
      <c r="K464" s="27"/>
    </row>
    <row r="465" spans="2:11">
      <c r="B465" s="27"/>
      <c r="C465" s="27"/>
      <c r="D465" s="27"/>
      <c r="E465" s="27"/>
      <c r="F465" s="27"/>
      <c r="G465" s="27"/>
      <c r="H465" s="27"/>
      <c r="I465" s="27"/>
      <c r="J465" s="27"/>
      <c r="K465" s="27"/>
    </row>
    <row r="466" spans="2:11">
      <c r="B466" s="27"/>
      <c r="C466" s="27"/>
      <c r="D466" s="27"/>
      <c r="E466" s="27"/>
      <c r="F466" s="27"/>
      <c r="G466" s="27"/>
      <c r="H466" s="27"/>
      <c r="I466" s="27"/>
      <c r="J466" s="27"/>
      <c r="K466" s="27"/>
    </row>
    <row r="467" spans="2:11">
      <c r="B467" s="27"/>
      <c r="C467" s="27"/>
      <c r="D467" s="27"/>
      <c r="E467" s="27"/>
      <c r="F467" s="27"/>
      <c r="G467" s="27"/>
      <c r="H467" s="27"/>
      <c r="I467" s="27"/>
      <c r="J467" s="27"/>
      <c r="K467" s="27"/>
    </row>
    <row r="468" spans="2:11">
      <c r="B468" s="27"/>
      <c r="C468" s="27"/>
      <c r="D468" s="27"/>
      <c r="E468" s="27"/>
      <c r="F468" s="27"/>
      <c r="G468" s="27"/>
      <c r="H468" s="27"/>
      <c r="I468" s="27"/>
      <c r="J468" s="27"/>
      <c r="K468" s="27"/>
    </row>
    <row r="469" spans="2:11">
      <c r="B469" s="27"/>
      <c r="C469" s="27"/>
      <c r="D469" s="27"/>
      <c r="E469" s="27"/>
      <c r="F469" s="27"/>
      <c r="G469" s="27"/>
      <c r="H469" s="27"/>
      <c r="I469" s="27"/>
      <c r="J469" s="27"/>
      <c r="K469" s="27"/>
    </row>
    <row r="470" spans="2:11">
      <c r="B470" s="27"/>
      <c r="C470" s="27"/>
      <c r="D470" s="27"/>
      <c r="E470" s="27"/>
      <c r="F470" s="27"/>
      <c r="G470" s="27"/>
      <c r="H470" s="27"/>
      <c r="I470" s="27"/>
      <c r="J470" s="27"/>
      <c r="K470" s="27"/>
    </row>
    <row r="471" spans="2:11">
      <c r="B471" s="27"/>
      <c r="C471" s="27"/>
      <c r="D471" s="27"/>
      <c r="E471" s="27"/>
      <c r="F471" s="27"/>
      <c r="G471" s="27"/>
      <c r="H471" s="27"/>
      <c r="I471" s="27"/>
      <c r="J471" s="27"/>
      <c r="K471" s="27"/>
    </row>
    <row r="472" spans="2:11">
      <c r="B472" s="27"/>
      <c r="C472" s="27"/>
      <c r="D472" s="27"/>
      <c r="E472" s="27"/>
      <c r="F472" s="27"/>
      <c r="G472" s="27"/>
      <c r="H472" s="27"/>
      <c r="I472" s="27"/>
      <c r="J472" s="27"/>
      <c r="K472" s="27"/>
    </row>
    <row r="473" spans="2:11">
      <c r="B473" s="27"/>
      <c r="C473" s="27"/>
      <c r="D473" s="27"/>
      <c r="E473" s="27"/>
      <c r="F473" s="27"/>
      <c r="G473" s="27"/>
      <c r="H473" s="27"/>
      <c r="I473" s="27"/>
      <c r="J473" s="27"/>
      <c r="K473" s="27"/>
    </row>
    <row r="474" spans="2:11">
      <c r="B474" s="27"/>
      <c r="C474" s="27"/>
      <c r="D474" s="27"/>
      <c r="E474" s="27"/>
      <c r="F474" s="27"/>
      <c r="G474" s="27"/>
      <c r="H474" s="27"/>
      <c r="I474" s="27"/>
      <c r="J474" s="27"/>
      <c r="K474" s="27"/>
    </row>
    <row r="475" spans="2:11">
      <c r="B475" s="27"/>
      <c r="C475" s="27"/>
      <c r="D475" s="27"/>
      <c r="E475" s="27"/>
      <c r="F475" s="27"/>
      <c r="G475" s="27"/>
      <c r="H475" s="27"/>
      <c r="I475" s="27"/>
      <c r="J475" s="27"/>
      <c r="K475" s="27"/>
    </row>
    <row r="476" spans="2:11">
      <c r="B476" s="27"/>
      <c r="C476" s="27"/>
      <c r="D476" s="27"/>
      <c r="E476" s="27"/>
      <c r="F476" s="27"/>
      <c r="G476" s="27"/>
      <c r="H476" s="27"/>
      <c r="I476" s="27"/>
      <c r="J476" s="27"/>
      <c r="K476" s="27"/>
    </row>
    <row r="477" spans="2:11">
      <c r="B477" s="27"/>
      <c r="C477" s="27"/>
      <c r="D477" s="27"/>
      <c r="E477" s="27"/>
      <c r="F477" s="27"/>
      <c r="G477" s="27"/>
      <c r="H477" s="27"/>
      <c r="I477" s="27"/>
      <c r="J477" s="27"/>
      <c r="K477" s="27"/>
    </row>
    <row r="478" spans="2:11">
      <c r="B478" s="27"/>
      <c r="C478" s="27"/>
      <c r="D478" s="27"/>
      <c r="E478" s="27"/>
      <c r="F478" s="27"/>
      <c r="G478" s="27"/>
      <c r="H478" s="27"/>
      <c r="I478" s="27"/>
      <c r="J478" s="27"/>
      <c r="K478" s="27"/>
    </row>
    <row r="479" spans="2:11">
      <c r="B479" s="27"/>
      <c r="C479" s="27"/>
      <c r="D479" s="27"/>
      <c r="E479" s="27"/>
      <c r="F479" s="27"/>
      <c r="G479" s="27"/>
      <c r="H479" s="27"/>
      <c r="I479" s="27"/>
      <c r="J479" s="27"/>
      <c r="K479" s="27"/>
    </row>
    <row r="480" spans="2:11">
      <c r="B480" s="27"/>
      <c r="C480" s="27"/>
      <c r="D480" s="27"/>
      <c r="E480" s="27"/>
      <c r="F480" s="27"/>
      <c r="G480" s="27"/>
      <c r="H480" s="27"/>
      <c r="I480" s="27"/>
      <c r="J480" s="27"/>
      <c r="K480" s="27"/>
    </row>
    <row r="481" spans="2:11">
      <c r="B481" s="27"/>
      <c r="C481" s="27"/>
      <c r="D481" s="27"/>
      <c r="E481" s="27"/>
      <c r="F481" s="27"/>
      <c r="G481" s="27"/>
      <c r="H481" s="27"/>
      <c r="I481" s="27"/>
      <c r="J481" s="27"/>
      <c r="K481" s="27"/>
    </row>
    <row r="482" spans="2:11">
      <c r="B482" s="27"/>
      <c r="C482" s="27"/>
      <c r="D482" s="27"/>
      <c r="E482" s="27"/>
      <c r="F482" s="27"/>
      <c r="G482" s="27"/>
      <c r="H482" s="27"/>
      <c r="I482" s="27"/>
      <c r="J482" s="27"/>
      <c r="K482" s="27"/>
    </row>
    <row r="483" spans="2:11">
      <c r="B483" s="27"/>
      <c r="C483" s="27"/>
      <c r="D483" s="27"/>
      <c r="E483" s="27"/>
      <c r="F483" s="27"/>
      <c r="G483" s="27"/>
      <c r="H483" s="27"/>
      <c r="I483" s="27"/>
      <c r="J483" s="27"/>
      <c r="K483" s="27"/>
    </row>
    <row r="484" spans="2:11">
      <c r="B484" s="27"/>
      <c r="C484" s="27"/>
      <c r="D484" s="27"/>
      <c r="E484" s="27"/>
      <c r="F484" s="27"/>
      <c r="G484" s="27"/>
      <c r="H484" s="27"/>
      <c r="I484" s="27"/>
      <c r="J484" s="27"/>
      <c r="K484" s="27"/>
    </row>
    <row r="485" spans="2:11">
      <c r="B485" s="27"/>
      <c r="C485" s="27"/>
      <c r="D485" s="27"/>
      <c r="E485" s="27"/>
      <c r="F485" s="27"/>
      <c r="G485" s="27"/>
      <c r="H485" s="27"/>
      <c r="I485" s="27"/>
      <c r="J485" s="27"/>
      <c r="K485" s="27"/>
    </row>
    <row r="486" spans="2:11">
      <c r="B486" s="27"/>
      <c r="C486" s="27"/>
      <c r="D486" s="27"/>
      <c r="E486" s="27"/>
      <c r="F486" s="27"/>
      <c r="G486" s="27"/>
      <c r="H486" s="27"/>
      <c r="I486" s="27"/>
      <c r="J486" s="27"/>
      <c r="K486" s="27"/>
    </row>
    <row r="487" spans="2:11">
      <c r="B487" s="27"/>
      <c r="C487" s="27"/>
      <c r="D487" s="27"/>
      <c r="E487" s="27"/>
      <c r="F487" s="27"/>
      <c r="G487" s="27"/>
      <c r="H487" s="27"/>
      <c r="I487" s="27"/>
      <c r="J487" s="27"/>
      <c r="K487" s="27"/>
    </row>
    <row r="488" spans="2:11">
      <c r="B488" s="27"/>
      <c r="C488" s="27"/>
      <c r="D488" s="27"/>
      <c r="E488" s="27"/>
      <c r="F488" s="27"/>
      <c r="G488" s="27"/>
      <c r="H488" s="27"/>
      <c r="I488" s="27"/>
      <c r="J488" s="27"/>
      <c r="K488" s="27"/>
    </row>
    <row r="489" spans="2:11">
      <c r="B489" s="27"/>
      <c r="C489" s="27"/>
      <c r="D489" s="27"/>
      <c r="E489" s="27"/>
      <c r="F489" s="27"/>
      <c r="G489" s="27"/>
      <c r="H489" s="27"/>
      <c r="I489" s="27"/>
      <c r="J489" s="27"/>
      <c r="K489" s="27"/>
    </row>
    <row r="490" spans="2:11">
      <c r="B490" s="27"/>
      <c r="C490" s="27"/>
      <c r="D490" s="27"/>
      <c r="E490" s="27"/>
      <c r="F490" s="27"/>
      <c r="G490" s="27"/>
      <c r="H490" s="27"/>
      <c r="I490" s="27"/>
      <c r="J490" s="27"/>
      <c r="K490" s="27"/>
    </row>
    <row r="491" spans="2:11">
      <c r="B491" s="27"/>
      <c r="C491" s="27"/>
      <c r="D491" s="27"/>
      <c r="E491" s="27"/>
      <c r="F491" s="27"/>
      <c r="G491" s="27"/>
      <c r="H491" s="27"/>
      <c r="I491" s="27"/>
      <c r="J491" s="27"/>
      <c r="K491" s="27"/>
    </row>
    <row r="492" spans="2:11">
      <c r="B492" s="27"/>
      <c r="C492" s="27"/>
      <c r="D492" s="27"/>
      <c r="E492" s="27"/>
      <c r="F492" s="27"/>
      <c r="G492" s="27"/>
      <c r="H492" s="27"/>
      <c r="I492" s="27"/>
      <c r="J492" s="27"/>
      <c r="K492" s="27"/>
    </row>
    <row r="493" spans="2:11">
      <c r="B493" s="27"/>
      <c r="C493" s="27"/>
      <c r="D493" s="27"/>
      <c r="E493" s="27"/>
      <c r="F493" s="27"/>
      <c r="G493" s="27"/>
      <c r="H493" s="27"/>
      <c r="I493" s="27"/>
      <c r="J493" s="27"/>
      <c r="K493" s="27"/>
    </row>
    <row r="494" spans="2:11">
      <c r="B494" s="27"/>
      <c r="C494" s="27"/>
      <c r="D494" s="27"/>
      <c r="E494" s="27"/>
      <c r="F494" s="27"/>
      <c r="G494" s="27"/>
      <c r="H494" s="27"/>
      <c r="I494" s="27"/>
      <c r="J494" s="27"/>
      <c r="K494" s="27"/>
    </row>
    <row r="495" spans="2:11">
      <c r="B495" s="27"/>
      <c r="C495" s="27"/>
      <c r="D495" s="27"/>
      <c r="E495" s="27"/>
      <c r="F495" s="27"/>
      <c r="G495" s="27"/>
      <c r="H495" s="27"/>
      <c r="I495" s="27"/>
      <c r="J495" s="27"/>
      <c r="K495" s="27"/>
    </row>
    <row r="496" spans="2:11">
      <c r="B496" s="27"/>
      <c r="C496" s="27"/>
      <c r="D496" s="27"/>
      <c r="E496" s="27"/>
      <c r="F496" s="27"/>
      <c r="G496" s="27"/>
      <c r="H496" s="27"/>
      <c r="I496" s="27"/>
      <c r="J496" s="27"/>
      <c r="K496" s="27"/>
    </row>
    <row r="497" spans="2:11">
      <c r="B497" s="27"/>
      <c r="C497" s="27"/>
      <c r="D497" s="27"/>
      <c r="E497" s="27"/>
      <c r="F497" s="27"/>
      <c r="G497" s="27"/>
      <c r="H497" s="27"/>
      <c r="I497" s="27"/>
      <c r="J497" s="27"/>
      <c r="K497" s="27"/>
    </row>
    <row r="498" spans="2:11">
      <c r="B498" s="27"/>
      <c r="C498" s="27"/>
      <c r="D498" s="27"/>
      <c r="E498" s="27"/>
      <c r="F498" s="27"/>
      <c r="G498" s="27"/>
      <c r="H498" s="27"/>
      <c r="I498" s="27"/>
      <c r="J498" s="27"/>
      <c r="K498" s="27"/>
    </row>
    <row r="535" spans="4:4">
      <c r="D535" s="19"/>
    </row>
    <row r="536" spans="4:4">
      <c r="D536" s="19"/>
    </row>
    <row r="537" spans="4:4">
      <c r="D537" s="19"/>
    </row>
    <row r="538" spans="4:4">
      <c r="D538" s="19"/>
    </row>
    <row r="539" spans="4:4">
      <c r="D539" s="19"/>
    </row>
    <row r="540" spans="4:4">
      <c r="D540" s="19"/>
    </row>
  </sheetData>
  <mergeCells count="7">
    <mergeCell ref="B8:C8"/>
    <mergeCell ref="D8:F8"/>
    <mergeCell ref="B3:C3"/>
    <mergeCell ref="B4:C4"/>
    <mergeCell ref="B5:C5"/>
    <mergeCell ref="B6:C6"/>
    <mergeCell ref="B7:C7"/>
  </mergeCells>
  <phoneticPr fontId="13" type="noConversion"/>
  <pageMargins left="0.75" right="0.75" top="1" bottom="1" header="0.5" footer="0.5"/>
  <pageSetup paperSize="9" scale="44" orientation="portrait" horizontalDpi="300" verticalDpi="300"/>
  <headerFooter alignWithMargins="0">
    <oddFooter>&amp;L&amp;F
&amp;A 
&amp;R&amp;D</oddFooter>
  </headerFooter>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sheetPr>
    <tabColor theme="6" tint="0.39997558519241921"/>
    <pageSetUpPr fitToPage="1"/>
  </sheetPr>
  <dimension ref="A1:XFD1034"/>
  <sheetViews>
    <sheetView showGridLines="0" topLeftCell="D1" zoomScale="85" zoomScaleNormal="85" zoomScaleSheetLayoutView="70" zoomScalePageLayoutView="85" workbookViewId="0">
      <selection activeCell="B1" sqref="B1"/>
    </sheetView>
  </sheetViews>
  <sheetFormatPr defaultColWidth="9.140625" defaultRowHeight="12.75"/>
  <cols>
    <col min="1" max="1" width="3.85546875" style="92" bestFit="1" customWidth="1"/>
    <col min="2" max="2" width="6.7109375" style="65" customWidth="1"/>
    <col min="3" max="3" width="25.5703125" style="65" customWidth="1"/>
    <col min="4" max="4" width="55" style="65" customWidth="1"/>
    <col min="5" max="5" width="15.42578125" style="65" customWidth="1"/>
    <col min="6" max="6" width="16.7109375" style="65" customWidth="1"/>
    <col min="7" max="7" width="17.7109375" style="65" customWidth="1"/>
    <col min="8" max="11" width="16.7109375" style="65" customWidth="1"/>
    <col min="12" max="20" width="12.7109375" style="65" customWidth="1"/>
    <col min="21" max="23" width="11.7109375" style="65" customWidth="1"/>
    <col min="24" max="24" width="13.140625" style="65" bestFit="1" customWidth="1"/>
    <col min="25" max="27" width="13.7109375" style="65" customWidth="1"/>
    <col min="28" max="28" width="12.28515625" style="65" customWidth="1"/>
    <col min="29" max="32" width="11.42578125" style="65" customWidth="1"/>
    <col min="33" max="16384" width="9.140625" style="65"/>
  </cols>
  <sheetData>
    <row r="1" spans="1:14" s="72" customFormat="1" ht="26.25">
      <c r="A1" s="90">
        <v>3</v>
      </c>
      <c r="B1" s="73" t="s">
        <v>1091</v>
      </c>
      <c r="C1" s="73"/>
      <c r="D1" s="74"/>
      <c r="E1" s="74"/>
    </row>
    <row r="2" spans="1:14" ht="26.25">
      <c r="B2" s="92"/>
      <c r="C2" s="73"/>
    </row>
    <row r="3" spans="1:14" ht="29.25" customHeight="1">
      <c r="B3" s="92"/>
      <c r="C3" s="121" t="s">
        <v>1007</v>
      </c>
      <c r="D3" s="830" t="s">
        <v>1032</v>
      </c>
      <c r="E3" s="830"/>
      <c r="F3" s="830"/>
      <c r="G3" s="830"/>
      <c r="H3" s="399"/>
      <c r="I3" s="397"/>
      <c r="J3" s="770"/>
      <c r="K3" s="397"/>
      <c r="L3" s="399"/>
      <c r="M3" s="397"/>
      <c r="N3" s="770"/>
    </row>
    <row r="4" spans="1:14" ht="29.25" customHeight="1">
      <c r="B4" s="92"/>
      <c r="C4" s="754" t="s">
        <v>1009</v>
      </c>
      <c r="D4" s="833" t="s">
        <v>1086</v>
      </c>
      <c r="E4" s="833"/>
      <c r="F4" s="833"/>
      <c r="G4" s="833"/>
      <c r="H4" s="771"/>
      <c r="I4" s="397"/>
      <c r="J4" s="770"/>
      <c r="K4" s="397"/>
      <c r="L4" s="771"/>
      <c r="M4" s="397"/>
      <c r="N4" s="770"/>
    </row>
    <row r="5" spans="1:14">
      <c r="A5" s="259"/>
      <c r="B5" s="259"/>
      <c r="C5" s="674" t="s">
        <v>1009</v>
      </c>
      <c r="D5" s="672" t="s">
        <v>1033</v>
      </c>
      <c r="E5" s="673"/>
      <c r="F5" s="672"/>
      <c r="G5" s="673"/>
      <c r="H5" s="770"/>
      <c r="I5" s="397"/>
      <c r="J5" s="770"/>
      <c r="K5" s="397"/>
      <c r="L5" s="770"/>
      <c r="M5" s="397"/>
      <c r="N5" s="770"/>
    </row>
    <row r="6" spans="1:14" ht="14.25" customHeight="1">
      <c r="B6" s="92"/>
      <c r="C6" s="125" t="s">
        <v>1011</v>
      </c>
      <c r="D6" s="355" t="s">
        <v>1034</v>
      </c>
      <c r="E6" s="126"/>
      <c r="F6" s="187"/>
      <c r="G6" s="126"/>
      <c r="H6" s="399"/>
      <c r="I6" s="397"/>
      <c r="J6" s="770"/>
      <c r="K6" s="397"/>
      <c r="L6" s="399"/>
      <c r="M6" s="397"/>
      <c r="N6" s="770"/>
    </row>
    <row r="7" spans="1:14" ht="33" customHeight="1">
      <c r="B7" s="92"/>
      <c r="C7" s="757" t="s">
        <v>1013</v>
      </c>
      <c r="D7" s="832" t="s">
        <v>1035</v>
      </c>
      <c r="E7" s="832"/>
      <c r="F7" s="832"/>
      <c r="G7" s="832"/>
      <c r="H7" s="772"/>
      <c r="I7" s="397"/>
      <c r="J7" s="770"/>
      <c r="K7" s="397"/>
      <c r="L7" s="772"/>
      <c r="M7" s="397"/>
      <c r="N7" s="770"/>
    </row>
    <row r="8" spans="1:14" ht="53.25" customHeight="1">
      <c r="B8" s="92"/>
      <c r="C8" s="769" t="s">
        <v>1015</v>
      </c>
      <c r="D8" s="819" t="s">
        <v>1036</v>
      </c>
      <c r="E8" s="819"/>
      <c r="F8" s="819"/>
      <c r="G8" s="819"/>
      <c r="H8" s="831"/>
      <c r="I8" s="831"/>
      <c r="J8" s="831"/>
      <c r="K8" s="831"/>
      <c r="L8" s="831"/>
      <c r="M8" s="831"/>
      <c r="N8" s="831"/>
    </row>
    <row r="9" spans="1:14">
      <c r="B9" s="92"/>
      <c r="C9" s="259"/>
      <c r="D9" s="259"/>
      <c r="E9" s="259"/>
      <c r="F9" s="259"/>
      <c r="G9" s="259"/>
      <c r="H9" s="259"/>
    </row>
    <row r="10" spans="1:14">
      <c r="B10" s="92"/>
      <c r="C10" s="259"/>
      <c r="D10" s="259"/>
      <c r="E10" s="259"/>
      <c r="F10" s="259"/>
      <c r="G10" s="259"/>
      <c r="H10" s="259"/>
    </row>
    <row r="11" spans="1:14" ht="15.75">
      <c r="B11" s="197">
        <v>3.01</v>
      </c>
      <c r="C11" s="281" t="s">
        <v>292</v>
      </c>
      <c r="D11" s="259"/>
      <c r="E11" s="259"/>
      <c r="F11" s="259"/>
      <c r="G11" s="259"/>
      <c r="H11" s="259"/>
    </row>
    <row r="12" spans="1:14">
      <c r="B12" s="92"/>
      <c r="C12" s="259"/>
      <c r="D12" s="259"/>
      <c r="E12" s="259"/>
      <c r="F12" s="259"/>
      <c r="G12" s="259"/>
      <c r="H12" s="259"/>
    </row>
    <row r="13" spans="1:14">
      <c r="B13" s="92"/>
      <c r="D13" s="243" t="s">
        <v>612</v>
      </c>
      <c r="E13" s="243" t="s">
        <v>14</v>
      </c>
      <c r="F13" s="190"/>
      <c r="G13" s="259"/>
      <c r="H13" s="259"/>
      <c r="I13" s="259"/>
    </row>
    <row r="14" spans="1:14">
      <c r="B14" s="92"/>
      <c r="D14" s="278" t="s">
        <v>20</v>
      </c>
      <c r="E14" s="278"/>
      <c r="F14" s="192">
        <f>'B. Dashboard'!F71</f>
        <v>250</v>
      </c>
      <c r="G14" s="204"/>
      <c r="H14" s="259"/>
    </row>
    <row r="15" spans="1:14">
      <c r="B15" s="92"/>
      <c r="D15" s="193" t="s">
        <v>17</v>
      </c>
      <c r="E15" s="193" t="s">
        <v>10</v>
      </c>
      <c r="F15" s="194">
        <f>1/F14</f>
        <v>4.0000000000000001E-3</v>
      </c>
      <c r="G15" s="283"/>
      <c r="H15" s="259"/>
      <c r="I15" s="259"/>
    </row>
    <row r="16" spans="1:14">
      <c r="B16" s="92"/>
      <c r="D16" s="279" t="s">
        <v>21</v>
      </c>
      <c r="E16" s="279" t="s">
        <v>10</v>
      </c>
      <c r="F16" s="280">
        <f>'B. Dashboard'!F67</f>
        <v>0.1</v>
      </c>
      <c r="G16" s="204"/>
      <c r="H16" s="259"/>
      <c r="I16" s="259"/>
    </row>
    <row r="17" spans="1:9">
      <c r="B17" s="92"/>
      <c r="D17" s="279" t="s">
        <v>18</v>
      </c>
      <c r="E17" s="279" t="s">
        <v>22</v>
      </c>
      <c r="F17" s="666">
        <v>60</v>
      </c>
      <c r="G17" s="259"/>
      <c r="H17" s="259"/>
      <c r="I17" s="259"/>
    </row>
    <row r="18" spans="1:9">
      <c r="B18" s="92"/>
      <c r="D18" s="195" t="s">
        <v>23</v>
      </c>
      <c r="E18" s="195" t="s">
        <v>218</v>
      </c>
      <c r="F18" s="196">
        <f>F15*F16/F17</f>
        <v>6.6666666666666666E-6</v>
      </c>
      <c r="G18" s="259" t="s">
        <v>293</v>
      </c>
      <c r="H18" s="259"/>
      <c r="I18" s="283"/>
    </row>
    <row r="19" spans="1:9">
      <c r="A19" s="259"/>
      <c r="B19" s="259"/>
      <c r="D19" s="195" t="s">
        <v>613</v>
      </c>
      <c r="E19" s="195"/>
      <c r="F19" s="739">
        <f>(624/20+64)/1000</f>
        <v>9.5200000000000007E-2</v>
      </c>
      <c r="G19" s="232"/>
      <c r="H19" s="259"/>
      <c r="I19" s="283"/>
    </row>
    <row r="20" spans="1:9">
      <c r="A20" s="259"/>
      <c r="B20" s="259"/>
      <c r="D20" s="195" t="s">
        <v>614</v>
      </c>
      <c r="E20" s="195"/>
      <c r="F20" s="196">
        <f>BHEvoice*F19</f>
        <v>6.3466666666666674E-7</v>
      </c>
      <c r="G20" s="282"/>
      <c r="H20" s="259"/>
      <c r="I20" s="283"/>
    </row>
    <row r="21" spans="1:9">
      <c r="B21" s="92"/>
      <c r="D21" s="259"/>
      <c r="E21" s="259"/>
      <c r="F21" s="259"/>
      <c r="G21" s="259"/>
      <c r="H21" s="259"/>
      <c r="I21" s="259"/>
    </row>
    <row r="22" spans="1:9">
      <c r="B22" s="92"/>
      <c r="D22" s="38" t="s">
        <v>11</v>
      </c>
      <c r="E22" s="243" t="s">
        <v>14</v>
      </c>
      <c r="F22" s="190"/>
      <c r="H22" s="259"/>
      <c r="I22" s="259"/>
    </row>
    <row r="23" spans="1:9">
      <c r="B23" s="92"/>
      <c r="D23" s="198" t="s">
        <v>24</v>
      </c>
      <c r="E23" s="216" t="s">
        <v>25</v>
      </c>
      <c r="F23" s="670">
        <v>12</v>
      </c>
      <c r="H23" s="259"/>
      <c r="I23" s="259"/>
    </row>
    <row r="24" spans="1:9">
      <c r="B24" s="92"/>
      <c r="D24" s="198" t="s">
        <v>26</v>
      </c>
      <c r="E24" s="216" t="s">
        <v>25</v>
      </c>
      <c r="F24" s="670">
        <v>50</v>
      </c>
      <c r="H24" s="259"/>
      <c r="I24" s="259"/>
    </row>
    <row r="25" spans="1:9">
      <c r="B25" s="92"/>
      <c r="D25" s="279" t="s">
        <v>27</v>
      </c>
      <c r="E25" s="215" t="s">
        <v>627</v>
      </c>
      <c r="F25" s="670">
        <v>6136</v>
      </c>
      <c r="H25" s="259"/>
      <c r="I25" s="259"/>
    </row>
    <row r="26" spans="1:9">
      <c r="B26" s="92"/>
      <c r="D26" s="198" t="s">
        <v>28</v>
      </c>
      <c r="E26" s="216"/>
      <c r="F26" s="200">
        <f>(3600*F25)/((F24+F23)*8)</f>
        <v>44535.483870967742</v>
      </c>
      <c r="G26" s="285"/>
      <c r="H26" s="259"/>
      <c r="I26" s="259"/>
    </row>
    <row r="27" spans="1:9">
      <c r="B27" s="92"/>
      <c r="D27" s="279" t="s">
        <v>17</v>
      </c>
      <c r="E27" s="215" t="s">
        <v>10</v>
      </c>
      <c r="F27" s="201">
        <f>F15</f>
        <v>4.0000000000000001E-3</v>
      </c>
      <c r="H27" s="259"/>
      <c r="I27" s="259"/>
    </row>
    <row r="28" spans="1:9">
      <c r="B28" s="92"/>
      <c r="D28" s="279" t="s">
        <v>21</v>
      </c>
      <c r="E28" s="215" t="s">
        <v>10</v>
      </c>
      <c r="F28" s="280">
        <f>'B. Dashboard'!F68</f>
        <v>7.2499999999999995E-2</v>
      </c>
      <c r="H28" s="259"/>
      <c r="I28" s="259"/>
    </row>
    <row r="29" spans="1:9">
      <c r="B29" s="92"/>
      <c r="D29" s="279" t="s">
        <v>219</v>
      </c>
      <c r="E29" s="215" t="s">
        <v>628</v>
      </c>
      <c r="F29" s="202">
        <f>F27*F28/F26</f>
        <v>6.5116615964073589E-9</v>
      </c>
      <c r="G29" s="259" t="s">
        <v>294</v>
      </c>
      <c r="H29" s="259"/>
      <c r="I29" s="283"/>
    </row>
    <row r="30" spans="1:9">
      <c r="A30" s="259"/>
      <c r="B30" s="259"/>
      <c r="D30" s="195" t="s">
        <v>613</v>
      </c>
      <c r="E30" s="195"/>
      <c r="F30" s="738">
        <f>F19</f>
        <v>9.5200000000000007E-2</v>
      </c>
      <c r="G30" s="232"/>
      <c r="H30" s="259"/>
      <c r="I30" s="259"/>
    </row>
    <row r="31" spans="1:9">
      <c r="A31" s="259"/>
      <c r="B31" s="259"/>
      <c r="D31" s="195" t="s">
        <v>615</v>
      </c>
      <c r="E31" s="195"/>
      <c r="F31" s="196">
        <f>BHESMS*F30</f>
        <v>6.1991018397798059E-10</v>
      </c>
      <c r="H31" s="259"/>
      <c r="I31" s="259"/>
    </row>
    <row r="32" spans="1:9">
      <c r="B32" s="92"/>
      <c r="D32" s="259"/>
      <c r="E32" s="259"/>
      <c r="F32" s="282"/>
      <c r="G32" s="259"/>
      <c r="H32" s="259"/>
      <c r="I32" s="259"/>
    </row>
    <row r="33" spans="1:9">
      <c r="B33" s="92"/>
      <c r="D33" s="38" t="s">
        <v>16</v>
      </c>
      <c r="E33" s="217" t="s">
        <v>14</v>
      </c>
      <c r="F33" s="190"/>
      <c r="G33" s="259"/>
      <c r="H33" s="259"/>
      <c r="I33" s="259"/>
    </row>
    <row r="34" spans="1:9">
      <c r="B34" s="92"/>
      <c r="D34" s="198" t="s">
        <v>220</v>
      </c>
      <c r="E34" s="216" t="s">
        <v>25</v>
      </c>
      <c r="F34" s="670">
        <v>80000</v>
      </c>
      <c r="G34" s="259"/>
      <c r="H34" s="259"/>
      <c r="I34" s="259"/>
    </row>
    <row r="35" spans="1:9">
      <c r="B35" s="92"/>
      <c r="D35" s="198" t="s">
        <v>19</v>
      </c>
      <c r="E35" s="216" t="s">
        <v>10</v>
      </c>
      <c r="F35" s="678">
        <v>0.1</v>
      </c>
      <c r="G35" s="259"/>
      <c r="H35" s="259"/>
      <c r="I35" s="259"/>
    </row>
    <row r="36" spans="1:9">
      <c r="B36" s="92"/>
      <c r="D36" s="279" t="s">
        <v>27</v>
      </c>
      <c r="E36" s="215" t="s">
        <v>627</v>
      </c>
      <c r="F36" s="670">
        <v>19500</v>
      </c>
      <c r="G36" s="259"/>
      <c r="H36" s="259"/>
      <c r="I36" s="259"/>
    </row>
    <row r="37" spans="1:9">
      <c r="B37" s="92"/>
      <c r="D37" s="198" t="s">
        <v>221</v>
      </c>
      <c r="E37" s="216"/>
      <c r="F37" s="196">
        <f>(3600*F36)/(F34*(1+F35)*8)</f>
        <v>99.715909090909093</v>
      </c>
      <c r="G37" s="259"/>
      <c r="H37" s="259"/>
      <c r="I37" s="259"/>
    </row>
    <row r="38" spans="1:9">
      <c r="B38" s="92"/>
      <c r="D38" s="279" t="s">
        <v>17</v>
      </c>
      <c r="E38" s="215" t="s">
        <v>10</v>
      </c>
      <c r="F38" s="201">
        <f>F15</f>
        <v>4.0000000000000001E-3</v>
      </c>
      <c r="G38" s="283"/>
      <c r="H38" s="259"/>
      <c r="I38" s="259"/>
    </row>
    <row r="39" spans="1:9">
      <c r="B39" s="92"/>
      <c r="D39" s="279" t="s">
        <v>21</v>
      </c>
      <c r="E39" s="215" t="s">
        <v>10</v>
      </c>
      <c r="F39" s="280">
        <f>'B. Dashboard'!F69</f>
        <v>0.09</v>
      </c>
      <c r="G39" s="283"/>
      <c r="H39" s="259"/>
      <c r="I39" s="259"/>
    </row>
    <row r="40" spans="1:9">
      <c r="B40" s="92"/>
      <c r="D40" s="279" t="s">
        <v>222</v>
      </c>
      <c r="E40" s="215" t="s">
        <v>629</v>
      </c>
      <c r="F40" s="202">
        <f>F38*F39/F37</f>
        <v>3.61025641025641E-6</v>
      </c>
      <c r="G40" s="259" t="s">
        <v>295</v>
      </c>
      <c r="H40" s="259"/>
      <c r="I40" s="283"/>
    </row>
    <row r="41" spans="1:9">
      <c r="A41" s="259"/>
      <c r="B41" s="259"/>
      <c r="D41" s="195" t="s">
        <v>613</v>
      </c>
      <c r="E41" s="195"/>
      <c r="F41" s="738">
        <f>F19</f>
        <v>9.5200000000000007E-2</v>
      </c>
      <c r="G41" s="232"/>
      <c r="H41" s="259"/>
      <c r="I41" s="283"/>
    </row>
    <row r="42" spans="1:9">
      <c r="A42" s="259"/>
      <c r="B42" s="259"/>
      <c r="D42" s="195" t="s">
        <v>754</v>
      </c>
      <c r="E42" s="195"/>
      <c r="F42" s="196">
        <f>BHEMMS*F41</f>
        <v>3.4369641025641025E-7</v>
      </c>
      <c r="G42" s="283"/>
      <c r="H42" s="259"/>
      <c r="I42" s="283"/>
    </row>
    <row r="43" spans="1:9">
      <c r="B43" s="92"/>
      <c r="D43" s="259"/>
      <c r="E43" s="259"/>
      <c r="F43" s="282"/>
      <c r="G43" s="259"/>
      <c r="H43" s="259"/>
      <c r="I43" s="283"/>
    </row>
    <row r="44" spans="1:9">
      <c r="B44" s="92"/>
      <c r="D44" s="38" t="s">
        <v>223</v>
      </c>
      <c r="E44" s="217" t="s">
        <v>14</v>
      </c>
      <c r="F44" s="190"/>
      <c r="H44" s="259"/>
      <c r="I44" s="259"/>
    </row>
    <row r="45" spans="1:9">
      <c r="B45" s="92"/>
      <c r="D45" s="198" t="s">
        <v>224</v>
      </c>
      <c r="E45" s="219"/>
      <c r="F45" s="550">
        <v>30</v>
      </c>
      <c r="G45" s="232"/>
      <c r="H45" s="259"/>
      <c r="I45" s="259"/>
    </row>
    <row r="46" spans="1:9">
      <c r="B46" s="92"/>
      <c r="D46" s="279" t="s">
        <v>225</v>
      </c>
      <c r="E46" s="218" t="s">
        <v>630</v>
      </c>
      <c r="F46" s="202">
        <f>BHEvoice*F45</f>
        <v>2.0000000000000001E-4</v>
      </c>
      <c r="G46" s="259" t="s">
        <v>296</v>
      </c>
      <c r="H46" s="259"/>
      <c r="I46" s="283"/>
    </row>
    <row r="47" spans="1:9">
      <c r="A47" s="259"/>
      <c r="B47" s="259"/>
      <c r="D47" s="195" t="s">
        <v>613</v>
      </c>
      <c r="E47" s="195"/>
      <c r="F47" s="738">
        <f>F19</f>
        <v>9.5200000000000007E-2</v>
      </c>
      <c r="G47" s="232"/>
      <c r="H47" s="259"/>
      <c r="I47" s="283"/>
    </row>
    <row r="48" spans="1:9">
      <c r="A48" s="259"/>
      <c r="B48" s="259"/>
      <c r="D48" s="195" t="s">
        <v>616</v>
      </c>
      <c r="E48" s="195"/>
      <c r="F48" s="196">
        <f>BHEMMS*F47</f>
        <v>3.4369641025641025E-7</v>
      </c>
      <c r="G48" s="282"/>
      <c r="H48" s="259"/>
      <c r="I48" s="283"/>
    </row>
    <row r="49" spans="1:12">
      <c r="B49" s="92"/>
      <c r="D49" s="259"/>
      <c r="E49" s="259"/>
      <c r="F49" s="282"/>
      <c r="G49" s="259"/>
      <c r="H49" s="259"/>
      <c r="I49" s="259"/>
    </row>
    <row r="50" spans="1:12">
      <c r="B50" s="92"/>
      <c r="D50" s="38" t="s">
        <v>226</v>
      </c>
      <c r="E50" s="217" t="s">
        <v>14</v>
      </c>
      <c r="F50" s="190"/>
      <c r="H50" s="259"/>
      <c r="I50" s="259"/>
    </row>
    <row r="51" spans="1:12">
      <c r="A51" s="259"/>
      <c r="B51" s="259"/>
      <c r="D51" s="278" t="s">
        <v>20</v>
      </c>
      <c r="E51" s="278"/>
      <c r="F51" s="192">
        <f>F14</f>
        <v>250</v>
      </c>
      <c r="G51" s="232"/>
      <c r="H51" s="259"/>
      <c r="I51" s="259"/>
    </row>
    <row r="52" spans="1:12">
      <c r="A52" s="259"/>
      <c r="B52" s="259"/>
      <c r="D52" s="193" t="s">
        <v>17</v>
      </c>
      <c r="E52" s="193" t="s">
        <v>10</v>
      </c>
      <c r="F52" s="194">
        <f>1/F51</f>
        <v>4.0000000000000001E-3</v>
      </c>
      <c r="G52" s="232"/>
      <c r="H52" s="259"/>
      <c r="I52" s="259"/>
    </row>
    <row r="53" spans="1:12">
      <c r="B53" s="259"/>
      <c r="D53" s="279" t="s">
        <v>21</v>
      </c>
      <c r="E53" s="215" t="s">
        <v>10</v>
      </c>
      <c r="F53" s="280">
        <f>'B. Dashboard'!F70</f>
        <v>6.8000000000000005E-2</v>
      </c>
      <c r="H53" s="259"/>
      <c r="I53" s="259"/>
    </row>
    <row r="54" spans="1:12">
      <c r="A54" s="259"/>
      <c r="B54" s="259"/>
      <c r="D54" s="279" t="s">
        <v>929</v>
      </c>
      <c r="E54" s="648" t="s">
        <v>930</v>
      </c>
      <c r="F54" s="202">
        <f>F52*F53</f>
        <v>2.7200000000000005E-4</v>
      </c>
      <c r="H54" s="259"/>
      <c r="I54" s="259"/>
    </row>
    <row r="55" spans="1:12">
      <c r="A55" s="259"/>
      <c r="B55" s="259"/>
      <c r="D55" s="279" t="s">
        <v>934</v>
      </c>
      <c r="E55" s="648"/>
      <c r="F55" s="670">
        <v>8</v>
      </c>
      <c r="G55" s="247"/>
      <c r="H55" s="259"/>
      <c r="I55" s="259"/>
    </row>
    <row r="56" spans="1:12">
      <c r="A56" s="259"/>
      <c r="B56" s="259"/>
      <c r="D56" s="279" t="s">
        <v>933</v>
      </c>
      <c r="E56" s="648"/>
      <c r="F56" s="670">
        <v>3600</v>
      </c>
      <c r="G56" s="247"/>
      <c r="H56" s="259"/>
      <c r="I56" s="259"/>
    </row>
    <row r="57" spans="1:12">
      <c r="A57" s="259"/>
      <c r="B57" s="259"/>
      <c r="D57" s="195" t="s">
        <v>931</v>
      </c>
      <c r="E57" s="195"/>
      <c r="F57" s="196">
        <f>F54*F55/F56</f>
        <v>6.044444444444446E-7</v>
      </c>
      <c r="G57" s="282"/>
      <c r="H57" s="259"/>
      <c r="I57" s="283"/>
    </row>
    <row r="58" spans="1:12">
      <c r="A58" s="259"/>
      <c r="B58" s="259"/>
      <c r="D58" s="195" t="s">
        <v>932</v>
      </c>
      <c r="E58" s="195"/>
      <c r="F58" s="738">
        <f>1/F41</f>
        <v>10.504201680672269</v>
      </c>
      <c r="G58" s="232"/>
      <c r="H58" s="259"/>
      <c r="I58" s="283"/>
    </row>
    <row r="59" spans="1:12">
      <c r="B59" s="92"/>
      <c r="D59" s="279" t="s">
        <v>227</v>
      </c>
      <c r="E59" s="215" t="s">
        <v>631</v>
      </c>
      <c r="F59" s="202">
        <f>F57*F58</f>
        <v>6.349206349206351E-6</v>
      </c>
      <c r="G59" s="259" t="s">
        <v>297</v>
      </c>
      <c r="H59" s="259"/>
      <c r="I59" s="283"/>
    </row>
    <row r="61" spans="1:12">
      <c r="B61" s="92"/>
      <c r="D61" s="284" t="s">
        <v>660</v>
      </c>
      <c r="E61" s="243" t="s">
        <v>14</v>
      </c>
      <c r="F61" s="244">
        <f>'C. Masterfiles'!D143</f>
        <v>2014</v>
      </c>
      <c r="G61" s="244">
        <f t="shared" ref="G61:L61" si="0">G68</f>
        <v>2015</v>
      </c>
      <c r="H61" s="244">
        <f t="shared" si="0"/>
        <v>2016</v>
      </c>
      <c r="I61" s="244">
        <f t="shared" si="0"/>
        <v>2017</v>
      </c>
      <c r="J61" s="244">
        <f t="shared" si="0"/>
        <v>2018</v>
      </c>
      <c r="K61" s="244">
        <f t="shared" si="0"/>
        <v>2019</v>
      </c>
      <c r="L61" s="244">
        <f t="shared" si="0"/>
        <v>2020</v>
      </c>
    </row>
    <row r="62" spans="1:12">
      <c r="B62" s="92"/>
      <c r="D62" s="278" t="s">
        <v>298</v>
      </c>
      <c r="E62" s="278" t="s">
        <v>10</v>
      </c>
      <c r="F62" s="280">
        <f>'B. Dashboard'!F72</f>
        <v>0.02</v>
      </c>
      <c r="G62" s="280">
        <f>'B. Dashboard'!G72</f>
        <v>0</v>
      </c>
      <c r="H62" s="280">
        <f>'B. Dashboard'!H72</f>
        <v>0</v>
      </c>
      <c r="I62" s="280">
        <f>'B. Dashboard'!I72</f>
        <v>0</v>
      </c>
      <c r="J62" s="280">
        <f>'B. Dashboard'!J72</f>
        <v>0</v>
      </c>
      <c r="K62" s="280">
        <f>'B. Dashboard'!K72</f>
        <v>0</v>
      </c>
      <c r="L62" s="280">
        <f>'B. Dashboard'!L72</f>
        <v>0</v>
      </c>
    </row>
    <row r="63" spans="1:12">
      <c r="B63" s="92"/>
      <c r="D63" s="193" t="s">
        <v>299</v>
      </c>
      <c r="E63" s="193" t="s">
        <v>300</v>
      </c>
      <c r="F63" s="665">
        <v>8</v>
      </c>
      <c r="G63" s="665">
        <v>8</v>
      </c>
      <c r="H63" s="665">
        <v>8</v>
      </c>
      <c r="I63" s="665">
        <v>8</v>
      </c>
      <c r="J63" s="665">
        <v>8</v>
      </c>
      <c r="K63" s="665">
        <v>8</v>
      </c>
      <c r="L63" s="665">
        <v>8</v>
      </c>
    </row>
    <row r="64" spans="1:12">
      <c r="B64" s="92"/>
      <c r="D64" s="279" t="s">
        <v>301</v>
      </c>
      <c r="E64" s="279" t="s">
        <v>300</v>
      </c>
      <c r="F64" s="664">
        <v>1</v>
      </c>
      <c r="G64" s="664">
        <v>1</v>
      </c>
      <c r="H64" s="664">
        <v>1</v>
      </c>
      <c r="I64" s="664">
        <v>1</v>
      </c>
      <c r="J64" s="664">
        <v>1</v>
      </c>
      <c r="K64" s="664">
        <v>1</v>
      </c>
      <c r="L64" s="664">
        <v>1</v>
      </c>
    </row>
    <row r="65" spans="1:12">
      <c r="A65" s="259"/>
      <c r="B65" s="259"/>
      <c r="D65" s="278" t="s">
        <v>657</v>
      </c>
      <c r="E65" s="278" t="s">
        <v>10</v>
      </c>
      <c r="F65" s="663">
        <v>0.9</v>
      </c>
      <c r="G65" s="663">
        <f>F65</f>
        <v>0.9</v>
      </c>
      <c r="H65" s="663">
        <f t="shared" ref="H65:L65" si="1">G65</f>
        <v>0.9</v>
      </c>
      <c r="I65" s="663">
        <f t="shared" si="1"/>
        <v>0.9</v>
      </c>
      <c r="J65" s="663">
        <f t="shared" si="1"/>
        <v>0.9</v>
      </c>
      <c r="K65" s="663">
        <f t="shared" si="1"/>
        <v>0.9</v>
      </c>
      <c r="L65" s="663">
        <f t="shared" si="1"/>
        <v>0.9</v>
      </c>
    </row>
    <row r="66" spans="1:12">
      <c r="B66" s="92"/>
      <c r="D66" s="279" t="s">
        <v>302</v>
      </c>
      <c r="E66" s="279" t="s">
        <v>300</v>
      </c>
      <c r="F66" s="569">
        <f>(F63-F64)*F65</f>
        <v>6.3</v>
      </c>
      <c r="G66" s="569">
        <f>F66</f>
        <v>6.3</v>
      </c>
      <c r="H66" s="569">
        <f t="shared" ref="H66:L66" si="2">G66</f>
        <v>6.3</v>
      </c>
      <c r="I66" s="569">
        <f t="shared" si="2"/>
        <v>6.3</v>
      </c>
      <c r="J66" s="569">
        <f t="shared" si="2"/>
        <v>6.3</v>
      </c>
      <c r="K66" s="569">
        <f t="shared" si="2"/>
        <v>6.3</v>
      </c>
      <c r="L66" s="569">
        <f t="shared" si="2"/>
        <v>6.3</v>
      </c>
    </row>
    <row r="67" spans="1:12">
      <c r="B67" s="92"/>
      <c r="D67" s="259"/>
      <c r="E67" s="259"/>
      <c r="F67" s="259"/>
      <c r="G67" s="259"/>
      <c r="H67" s="259"/>
      <c r="I67" s="259"/>
    </row>
    <row r="68" spans="1:12">
      <c r="A68" s="259"/>
      <c r="B68" s="259"/>
      <c r="D68" s="284" t="s">
        <v>728</v>
      </c>
      <c r="E68" s="243" t="s">
        <v>14</v>
      </c>
      <c r="F68" s="244">
        <f>F61</f>
        <v>2014</v>
      </c>
      <c r="G68" s="244">
        <f>F68+1</f>
        <v>2015</v>
      </c>
      <c r="H68" s="244">
        <f t="shared" ref="H68:L68" si="3">G68+1</f>
        <v>2016</v>
      </c>
      <c r="I68" s="244">
        <f t="shared" si="3"/>
        <v>2017</v>
      </c>
      <c r="J68" s="244">
        <f t="shared" si="3"/>
        <v>2018</v>
      </c>
      <c r="K68" s="244">
        <f t="shared" si="3"/>
        <v>2019</v>
      </c>
      <c r="L68" s="244">
        <f t="shared" si="3"/>
        <v>2020</v>
      </c>
    </row>
    <row r="69" spans="1:12">
      <c r="A69" s="259"/>
      <c r="B69" s="259"/>
      <c r="D69" s="278" t="s">
        <v>654</v>
      </c>
      <c r="E69" s="278" t="s">
        <v>661</v>
      </c>
      <c r="F69" s="665">
        <v>2</v>
      </c>
      <c r="G69" s="665">
        <v>2</v>
      </c>
      <c r="H69" s="665">
        <v>2</v>
      </c>
      <c r="I69" s="665">
        <v>2</v>
      </c>
      <c r="J69" s="665">
        <v>2</v>
      </c>
      <c r="K69" s="665">
        <v>2</v>
      </c>
      <c r="L69" s="665">
        <v>2</v>
      </c>
    </row>
    <row r="70" spans="1:12">
      <c r="A70" s="259"/>
      <c r="B70" s="259"/>
      <c r="D70" s="278" t="s">
        <v>657</v>
      </c>
      <c r="E70" s="278" t="s">
        <v>10</v>
      </c>
      <c r="F70" s="663">
        <v>0.8</v>
      </c>
      <c r="G70" s="663">
        <v>0.8</v>
      </c>
      <c r="H70" s="663">
        <v>0.8</v>
      </c>
      <c r="I70" s="663">
        <v>0.8</v>
      </c>
      <c r="J70" s="663">
        <v>0.8</v>
      </c>
      <c r="K70" s="663">
        <v>0.8</v>
      </c>
      <c r="L70" s="663">
        <v>0.8</v>
      </c>
    </row>
    <row r="71" spans="1:12">
      <c r="A71" s="259"/>
      <c r="B71" s="259"/>
      <c r="D71" s="214"/>
      <c r="E71" s="214"/>
      <c r="F71" s="259"/>
      <c r="G71" s="259"/>
      <c r="H71" s="259"/>
      <c r="I71" s="259"/>
    </row>
    <row r="72" spans="1:12">
      <c r="A72" s="259"/>
      <c r="B72" s="259"/>
      <c r="D72" s="284" t="s">
        <v>728</v>
      </c>
      <c r="E72" s="243" t="s">
        <v>14</v>
      </c>
      <c r="F72" s="244">
        <f>F68</f>
        <v>2014</v>
      </c>
      <c r="G72" s="244">
        <f t="shared" ref="G72:L72" si="4">F72+1</f>
        <v>2015</v>
      </c>
      <c r="H72" s="244">
        <f t="shared" si="4"/>
        <v>2016</v>
      </c>
      <c r="I72" s="244">
        <f t="shared" si="4"/>
        <v>2017</v>
      </c>
      <c r="J72" s="244">
        <f t="shared" si="4"/>
        <v>2018</v>
      </c>
      <c r="K72" s="244">
        <f t="shared" si="4"/>
        <v>2019</v>
      </c>
      <c r="L72" s="244">
        <f t="shared" si="4"/>
        <v>2020</v>
      </c>
    </row>
    <row r="73" spans="1:12">
      <c r="A73" s="259"/>
      <c r="B73" s="259"/>
      <c r="D73" s="278" t="s">
        <v>729</v>
      </c>
      <c r="E73" s="278" t="s">
        <v>10</v>
      </c>
      <c r="F73" s="543">
        <v>0.3</v>
      </c>
      <c r="G73" s="194">
        <f t="shared" ref="G73" si="5">F73+($L73-$F73)/6</f>
        <v>0.3</v>
      </c>
      <c r="H73" s="194">
        <f t="shared" ref="H73:K73" si="6">G73+($L73-$F73)/6</f>
        <v>0.3</v>
      </c>
      <c r="I73" s="194">
        <f t="shared" si="6"/>
        <v>0.3</v>
      </c>
      <c r="J73" s="194">
        <f t="shared" si="6"/>
        <v>0.3</v>
      </c>
      <c r="K73" s="194">
        <f t="shared" si="6"/>
        <v>0.3</v>
      </c>
      <c r="L73" s="543">
        <v>0.3</v>
      </c>
    </row>
    <row r="74" spans="1:12">
      <c r="A74" s="259"/>
      <c r="B74" s="259"/>
      <c r="D74" s="214"/>
      <c r="E74" s="214"/>
      <c r="F74" s="214"/>
      <c r="G74" s="259"/>
      <c r="H74" s="259"/>
      <c r="I74" s="259"/>
    </row>
    <row r="75" spans="1:12">
      <c r="A75" s="259"/>
      <c r="B75" s="259"/>
      <c r="D75" s="284" t="s">
        <v>835</v>
      </c>
      <c r="E75" s="243" t="s">
        <v>14</v>
      </c>
      <c r="F75" s="244">
        <f>F68</f>
        <v>2014</v>
      </c>
      <c r="G75" s="244">
        <f>F75+1</f>
        <v>2015</v>
      </c>
      <c r="H75" s="244">
        <f t="shared" ref="H75:L75" si="7">G75+1</f>
        <v>2016</v>
      </c>
      <c r="I75" s="244">
        <f t="shared" si="7"/>
        <v>2017</v>
      </c>
      <c r="J75" s="244">
        <f t="shared" si="7"/>
        <v>2018</v>
      </c>
      <c r="K75" s="244">
        <f t="shared" si="7"/>
        <v>2019</v>
      </c>
      <c r="L75" s="244">
        <f t="shared" si="7"/>
        <v>2020</v>
      </c>
    </row>
    <row r="76" spans="1:12">
      <c r="A76" s="259"/>
      <c r="B76" s="259"/>
      <c r="D76" s="278" t="s">
        <v>654</v>
      </c>
      <c r="E76" s="278" t="s">
        <v>661</v>
      </c>
      <c r="F76" s="665">
        <v>15</v>
      </c>
      <c r="G76" s="665">
        <v>15</v>
      </c>
      <c r="H76" s="665">
        <v>15</v>
      </c>
      <c r="I76" s="665">
        <v>15</v>
      </c>
      <c r="J76" s="665">
        <v>15</v>
      </c>
      <c r="K76" s="665">
        <v>15</v>
      </c>
      <c r="L76" s="665">
        <v>15</v>
      </c>
    </row>
    <row r="77" spans="1:12">
      <c r="A77" s="259"/>
      <c r="B77" s="259"/>
      <c r="D77" s="278" t="s">
        <v>657</v>
      </c>
      <c r="E77" s="278" t="s">
        <v>10</v>
      </c>
      <c r="F77" s="663">
        <v>0.8</v>
      </c>
      <c r="G77" s="662">
        <f>F77</f>
        <v>0.8</v>
      </c>
      <c r="H77" s="662">
        <f t="shared" ref="H77:L77" si="8">G77</f>
        <v>0.8</v>
      </c>
      <c r="I77" s="662">
        <f t="shared" si="8"/>
        <v>0.8</v>
      </c>
      <c r="J77" s="662">
        <f t="shared" si="8"/>
        <v>0.8</v>
      </c>
      <c r="K77" s="662">
        <f t="shared" si="8"/>
        <v>0.8</v>
      </c>
      <c r="L77" s="662">
        <f t="shared" si="8"/>
        <v>0.8</v>
      </c>
    </row>
    <row r="78" spans="1:12">
      <c r="A78" s="259"/>
      <c r="B78" s="259"/>
      <c r="D78" s="214"/>
      <c r="E78" s="214"/>
      <c r="F78" s="259"/>
      <c r="G78" s="259"/>
      <c r="H78" s="259"/>
      <c r="I78" s="259"/>
    </row>
    <row r="79" spans="1:12">
      <c r="A79" s="259"/>
      <c r="B79" s="259"/>
      <c r="D79" s="284" t="s">
        <v>835</v>
      </c>
      <c r="E79" s="243" t="s">
        <v>14</v>
      </c>
      <c r="F79" s="244">
        <f>F75</f>
        <v>2014</v>
      </c>
      <c r="G79" s="244">
        <f t="shared" ref="G79" si="9">F79+1</f>
        <v>2015</v>
      </c>
      <c r="H79" s="244">
        <f t="shared" ref="H79" si="10">G79+1</f>
        <v>2016</v>
      </c>
      <c r="I79" s="244">
        <f t="shared" ref="I79" si="11">H79+1</f>
        <v>2017</v>
      </c>
      <c r="J79" s="244">
        <f t="shared" ref="J79" si="12">I79+1</f>
        <v>2018</v>
      </c>
      <c r="K79" s="244">
        <f t="shared" ref="K79" si="13">J79+1</f>
        <v>2019</v>
      </c>
      <c r="L79" s="244">
        <f t="shared" ref="L79" si="14">K79+1</f>
        <v>2020</v>
      </c>
    </row>
    <row r="80" spans="1:12">
      <c r="A80" s="259"/>
      <c r="B80" s="259"/>
      <c r="D80" s="278" t="s">
        <v>836</v>
      </c>
      <c r="E80" s="278" t="s">
        <v>10</v>
      </c>
      <c r="F80" s="543">
        <v>0</v>
      </c>
      <c r="G80" s="194">
        <f>F80+($L80-$F80)/6</f>
        <v>0</v>
      </c>
      <c r="H80" s="194">
        <f t="shared" ref="H80" si="15">G80+($L80-$F80)/6</f>
        <v>0</v>
      </c>
      <c r="I80" s="194">
        <f t="shared" ref="I80" si="16">H80+($L80-$F80)/6</f>
        <v>0</v>
      </c>
      <c r="J80" s="194">
        <f t="shared" ref="J80" si="17">I80+($L80-$F80)/6</f>
        <v>0</v>
      </c>
      <c r="K80" s="194">
        <f t="shared" ref="K80" si="18">J80+($L80-$F80)/6</f>
        <v>0</v>
      </c>
      <c r="L80" s="543">
        <v>0</v>
      </c>
    </row>
    <row r="81" spans="1:12">
      <c r="A81" s="259"/>
      <c r="B81" s="259"/>
      <c r="D81" s="214"/>
      <c r="E81" s="214"/>
      <c r="F81" s="214"/>
      <c r="G81" s="259"/>
      <c r="H81" s="259"/>
      <c r="I81" s="259"/>
    </row>
    <row r="82" spans="1:12">
      <c r="A82" s="259"/>
      <c r="B82" s="259"/>
      <c r="D82" s="284" t="s">
        <v>846</v>
      </c>
      <c r="E82" s="243" t="s">
        <v>14</v>
      </c>
      <c r="F82" s="244">
        <f>F78</f>
        <v>0</v>
      </c>
      <c r="G82" s="244">
        <f t="shared" ref="G82" si="19">F82+1</f>
        <v>1</v>
      </c>
      <c r="H82" s="244">
        <f t="shared" ref="H82" si="20">G82+1</f>
        <v>2</v>
      </c>
      <c r="I82" s="244">
        <f t="shared" ref="I82" si="21">H82+1</f>
        <v>3</v>
      </c>
      <c r="J82" s="244">
        <f t="shared" ref="J82" si="22">I82+1</f>
        <v>4</v>
      </c>
      <c r="K82" s="244">
        <f t="shared" ref="K82" si="23">J82+1</f>
        <v>5</v>
      </c>
      <c r="L82" s="244">
        <f t="shared" ref="L82" si="24">K82+1</f>
        <v>6</v>
      </c>
    </row>
    <row r="83" spans="1:12">
      <c r="A83" s="259"/>
      <c r="B83" s="259"/>
      <c r="D83" s="278" t="s">
        <v>847</v>
      </c>
      <c r="E83" s="278" t="s">
        <v>10</v>
      </c>
      <c r="F83" s="543">
        <v>0.1</v>
      </c>
      <c r="G83" s="194">
        <f>F83+($L83-$F83)/6</f>
        <v>0.16666666666666669</v>
      </c>
      <c r="H83" s="194">
        <f t="shared" ref="H83" si="25">G83+($L83-$F83)/6</f>
        <v>0.23333333333333334</v>
      </c>
      <c r="I83" s="194">
        <f t="shared" ref="I83" si="26">H83+($L83-$F83)/6</f>
        <v>0.3</v>
      </c>
      <c r="J83" s="194">
        <f t="shared" ref="J83" si="27">I83+($L83-$F83)/6</f>
        <v>0.36666666666666664</v>
      </c>
      <c r="K83" s="194">
        <f t="shared" ref="K83" si="28">J83+($L83-$F83)/6</f>
        <v>0.43333333333333329</v>
      </c>
      <c r="L83" s="543">
        <v>0.5</v>
      </c>
    </row>
    <row r="84" spans="1:12">
      <c r="A84" s="259"/>
      <c r="B84" s="259"/>
      <c r="D84" s="214"/>
      <c r="E84" s="214"/>
      <c r="F84" s="214"/>
      <c r="G84" s="259"/>
      <c r="H84" s="259"/>
      <c r="I84" s="259"/>
    </row>
    <row r="85" spans="1:12">
      <c r="A85" s="259"/>
      <c r="B85" s="259"/>
      <c r="D85" s="284" t="s">
        <v>711</v>
      </c>
      <c r="E85" s="243" t="s">
        <v>14</v>
      </c>
      <c r="F85" s="244">
        <f>F68</f>
        <v>2014</v>
      </c>
      <c r="G85" s="244">
        <f t="shared" ref="G85:L85" si="29">G61</f>
        <v>2015</v>
      </c>
      <c r="H85" s="244">
        <f t="shared" si="29"/>
        <v>2016</v>
      </c>
      <c r="I85" s="244">
        <f t="shared" si="29"/>
        <v>2017</v>
      </c>
      <c r="J85" s="244">
        <f t="shared" si="29"/>
        <v>2018</v>
      </c>
      <c r="K85" s="244">
        <f t="shared" si="29"/>
        <v>2019</v>
      </c>
      <c r="L85" s="244">
        <f t="shared" si="29"/>
        <v>2020</v>
      </c>
    </row>
    <row r="86" spans="1:12">
      <c r="A86" s="259"/>
      <c r="B86" s="259"/>
      <c r="D86" s="278" t="s">
        <v>712</v>
      </c>
      <c r="E86" s="278" t="s">
        <v>10</v>
      </c>
      <c r="F86" s="205">
        <f t="shared" ref="F86:L86" si="30">BHEvoice/BHESMS</f>
        <v>1023.8042269187987</v>
      </c>
      <c r="G86" s="205">
        <f t="shared" si="30"/>
        <v>1023.8042269187987</v>
      </c>
      <c r="H86" s="205">
        <f t="shared" si="30"/>
        <v>1023.8042269187987</v>
      </c>
      <c r="I86" s="205">
        <f t="shared" si="30"/>
        <v>1023.8042269187987</v>
      </c>
      <c r="J86" s="205">
        <f t="shared" si="30"/>
        <v>1023.8042269187987</v>
      </c>
      <c r="K86" s="205">
        <f t="shared" si="30"/>
        <v>1023.8042269187987</v>
      </c>
      <c r="L86" s="205">
        <f t="shared" si="30"/>
        <v>1023.8042269187987</v>
      </c>
    </row>
    <row r="87" spans="1:12">
      <c r="A87" s="259"/>
      <c r="B87" s="259"/>
      <c r="D87" s="278" t="s">
        <v>713</v>
      </c>
      <c r="E87" s="278" t="s">
        <v>10</v>
      </c>
      <c r="F87" s="663">
        <v>0.83</v>
      </c>
      <c r="G87" s="663">
        <v>0.83</v>
      </c>
      <c r="H87" s="663">
        <v>0.83</v>
      </c>
      <c r="I87" s="663">
        <v>0.83</v>
      </c>
      <c r="J87" s="663">
        <v>0.83</v>
      </c>
      <c r="K87" s="663">
        <v>0.83</v>
      </c>
      <c r="L87" s="663">
        <v>0.83</v>
      </c>
    </row>
    <row r="88" spans="1:12">
      <c r="A88" s="259"/>
      <c r="B88" s="259"/>
      <c r="D88" s="278" t="s">
        <v>927</v>
      </c>
      <c r="E88" s="278" t="s">
        <v>661</v>
      </c>
      <c r="F88" s="661">
        <v>2.048</v>
      </c>
      <c r="G88" s="661">
        <v>2.048</v>
      </c>
      <c r="H88" s="661">
        <v>2.048</v>
      </c>
      <c r="I88" s="661">
        <v>2.048</v>
      </c>
      <c r="J88" s="661">
        <v>2.048</v>
      </c>
      <c r="K88" s="661">
        <v>2.048</v>
      </c>
      <c r="L88" s="661">
        <v>2.048</v>
      </c>
    </row>
    <row r="89" spans="1:12">
      <c r="A89" s="259"/>
      <c r="B89" s="259"/>
      <c r="D89" s="259"/>
      <c r="E89" s="259"/>
      <c r="F89" s="259"/>
      <c r="G89" s="259"/>
      <c r="H89" s="259"/>
      <c r="I89" s="259"/>
    </row>
    <row r="90" spans="1:12" ht="15.75">
      <c r="B90" s="197">
        <v>3.02</v>
      </c>
      <c r="D90" s="281" t="s">
        <v>618</v>
      </c>
      <c r="E90" s="259"/>
      <c r="F90" s="259"/>
      <c r="G90" s="259"/>
      <c r="H90" s="283"/>
      <c r="I90" s="259"/>
    </row>
    <row r="91" spans="1:12">
      <c r="B91" s="92"/>
      <c r="G91" s="285"/>
      <c r="H91" s="259"/>
      <c r="I91" s="259"/>
    </row>
    <row r="92" spans="1:12">
      <c r="B92" s="92"/>
      <c r="D92" s="284" t="s">
        <v>303</v>
      </c>
      <c r="E92" s="284" t="s">
        <v>14</v>
      </c>
      <c r="F92" s="244" t="s">
        <v>619</v>
      </c>
      <c r="G92" s="244" t="s">
        <v>620</v>
      </c>
      <c r="H92" s="244" t="s">
        <v>621</v>
      </c>
      <c r="I92" s="259"/>
    </row>
    <row r="93" spans="1:12">
      <c r="B93" s="92"/>
      <c r="D93" s="278" t="s">
        <v>838</v>
      </c>
      <c r="E93" s="278" t="s">
        <v>305</v>
      </c>
      <c r="F93" s="206">
        <v>1</v>
      </c>
      <c r="G93" s="206">
        <v>10</v>
      </c>
      <c r="H93" s="206">
        <v>7</v>
      </c>
      <c r="I93" s="259"/>
    </row>
    <row r="94" spans="1:12">
      <c r="B94" s="92"/>
      <c r="D94" s="278" t="s">
        <v>594</v>
      </c>
      <c r="E94" s="278" t="s">
        <v>305</v>
      </c>
      <c r="F94" s="206">
        <v>1</v>
      </c>
      <c r="G94" s="206">
        <v>9</v>
      </c>
      <c r="H94" s="206">
        <v>6</v>
      </c>
      <c r="I94" s="259"/>
    </row>
    <row r="95" spans="1:12">
      <c r="B95" s="92"/>
      <c r="D95" s="278" t="s">
        <v>837</v>
      </c>
      <c r="E95" s="278" t="s">
        <v>305</v>
      </c>
      <c r="F95" s="206">
        <v>1</v>
      </c>
      <c r="G95" s="206">
        <v>9</v>
      </c>
      <c r="H95" s="206">
        <v>6</v>
      </c>
      <c r="I95" s="259"/>
    </row>
    <row r="96" spans="1:12">
      <c r="B96" s="92"/>
      <c r="C96" s="259"/>
      <c r="D96" s="259"/>
      <c r="E96" s="259"/>
      <c r="F96" s="259"/>
      <c r="G96" s="259"/>
      <c r="H96" s="259"/>
    </row>
    <row r="97" spans="1:12" ht="15.75">
      <c r="B97" s="197">
        <v>3.03</v>
      </c>
      <c r="C97" s="281"/>
      <c r="D97" s="281" t="s">
        <v>667</v>
      </c>
      <c r="E97" s="259"/>
      <c r="F97" s="259"/>
      <c r="G97" s="259"/>
      <c r="H97" s="259"/>
    </row>
    <row r="98" spans="1:12" ht="15.75">
      <c r="A98" s="259"/>
      <c r="B98" s="281"/>
      <c r="C98" s="281"/>
      <c r="D98" s="259"/>
      <c r="E98" s="259"/>
      <c r="F98" s="259"/>
      <c r="G98" s="259"/>
      <c r="H98" s="259"/>
    </row>
    <row r="99" spans="1:12" ht="15.75">
      <c r="A99" s="259"/>
      <c r="B99" s="281"/>
      <c r="D99" s="281" t="str">
        <f>D134</f>
        <v>Mtel</v>
      </c>
      <c r="E99" s="259"/>
      <c r="F99" s="259"/>
      <c r="G99" s="259"/>
      <c r="H99" s="259"/>
      <c r="I99" s="259"/>
    </row>
    <row r="100" spans="1:12" ht="15.75">
      <c r="B100" s="281"/>
      <c r="D100" s="281"/>
      <c r="E100" s="259"/>
      <c r="F100" s="259"/>
      <c r="G100" s="259"/>
      <c r="H100" s="259"/>
      <c r="I100" s="259"/>
    </row>
    <row r="101" spans="1:12" ht="15.75">
      <c r="B101" s="281"/>
      <c r="D101" s="238" t="s">
        <v>228</v>
      </c>
      <c r="E101" s="241"/>
      <c r="F101" s="241">
        <f t="shared" ref="F101:L101" si="31">F72</f>
        <v>2014</v>
      </c>
      <c r="G101" s="241">
        <f t="shared" si="31"/>
        <v>2015</v>
      </c>
      <c r="H101" s="241">
        <f t="shared" si="31"/>
        <v>2016</v>
      </c>
      <c r="I101" s="241">
        <f t="shared" si="31"/>
        <v>2017</v>
      </c>
      <c r="J101" s="241">
        <f t="shared" si="31"/>
        <v>2018</v>
      </c>
      <c r="K101" s="241">
        <f t="shared" si="31"/>
        <v>2019</v>
      </c>
      <c r="L101" s="241">
        <f t="shared" si="31"/>
        <v>2020</v>
      </c>
    </row>
    <row r="102" spans="1:12" ht="15.75">
      <c r="B102" s="281"/>
      <c r="D102" s="238"/>
      <c r="E102" s="241" t="s">
        <v>14</v>
      </c>
      <c r="F102" s="241" t="s">
        <v>30</v>
      </c>
      <c r="G102" s="241" t="s">
        <v>38</v>
      </c>
      <c r="H102" s="241" t="s">
        <v>38</v>
      </c>
      <c r="I102" s="241" t="s">
        <v>38</v>
      </c>
      <c r="J102" s="241" t="s">
        <v>38</v>
      </c>
      <c r="K102" s="241" t="s">
        <v>38</v>
      </c>
      <c r="L102" s="241" t="s">
        <v>38</v>
      </c>
    </row>
    <row r="103" spans="1:12" ht="15.75">
      <c r="B103" s="281"/>
      <c r="D103" s="229" t="s">
        <v>839</v>
      </c>
      <c r="E103" s="612" t="s">
        <v>10</v>
      </c>
      <c r="F103" s="528">
        <v>1</v>
      </c>
      <c r="G103" s="528">
        <v>1</v>
      </c>
      <c r="H103" s="528">
        <v>1</v>
      </c>
      <c r="I103" s="528">
        <v>1</v>
      </c>
      <c r="J103" s="528">
        <v>1</v>
      </c>
      <c r="K103" s="528">
        <v>1</v>
      </c>
      <c r="L103" s="528">
        <v>1</v>
      </c>
    </row>
    <row r="104" spans="1:12" ht="15.75">
      <c r="B104" s="281"/>
      <c r="D104" s="229" t="s">
        <v>841</v>
      </c>
      <c r="E104" s="612" t="s">
        <v>10</v>
      </c>
      <c r="F104" s="528">
        <v>1</v>
      </c>
      <c r="G104" s="528">
        <v>1</v>
      </c>
      <c r="H104" s="528">
        <v>1</v>
      </c>
      <c r="I104" s="528">
        <v>1</v>
      </c>
      <c r="J104" s="528">
        <v>1</v>
      </c>
      <c r="K104" s="528">
        <v>1</v>
      </c>
      <c r="L104" s="528">
        <v>1</v>
      </c>
    </row>
    <row r="105" spans="1:12" ht="15.75">
      <c r="A105" s="259"/>
      <c r="B105" s="281"/>
      <c r="D105" s="229" t="s">
        <v>840</v>
      </c>
      <c r="E105" s="612" t="s">
        <v>10</v>
      </c>
      <c r="F105" s="528">
        <v>1</v>
      </c>
      <c r="G105" s="528">
        <v>1</v>
      </c>
      <c r="H105" s="528">
        <v>1</v>
      </c>
      <c r="I105" s="528">
        <v>1</v>
      </c>
      <c r="J105" s="528">
        <v>1</v>
      </c>
      <c r="K105" s="528">
        <v>1</v>
      </c>
      <c r="L105" s="528">
        <v>1</v>
      </c>
    </row>
    <row r="106" spans="1:12" ht="15.75">
      <c r="B106" s="281"/>
      <c r="D106" s="281"/>
      <c r="F106" s="259"/>
      <c r="G106" s="259"/>
      <c r="H106" s="259"/>
      <c r="I106" s="259"/>
      <c r="J106" s="259"/>
    </row>
    <row r="107" spans="1:12" ht="15.75">
      <c r="A107" s="259"/>
      <c r="B107" s="281"/>
      <c r="D107" s="281" t="str">
        <f>D154</f>
        <v>Telenor</v>
      </c>
      <c r="F107" s="259"/>
      <c r="G107" s="259"/>
      <c r="H107" s="259"/>
      <c r="I107" s="259"/>
      <c r="J107" s="259"/>
    </row>
    <row r="108" spans="1:12" ht="15.75">
      <c r="B108" s="281"/>
      <c r="D108" s="281"/>
      <c r="F108" s="259"/>
      <c r="G108" s="259"/>
      <c r="H108" s="259"/>
      <c r="I108" s="259"/>
      <c r="J108" s="259"/>
    </row>
    <row r="109" spans="1:12" ht="15.75">
      <c r="B109" s="281"/>
      <c r="D109" s="238" t="s">
        <v>228</v>
      </c>
      <c r="E109" s="241"/>
      <c r="F109" s="241">
        <f t="shared" ref="F109:L109" si="32">F101</f>
        <v>2014</v>
      </c>
      <c r="G109" s="241">
        <f t="shared" si="32"/>
        <v>2015</v>
      </c>
      <c r="H109" s="241">
        <f t="shared" si="32"/>
        <v>2016</v>
      </c>
      <c r="I109" s="241">
        <f t="shared" si="32"/>
        <v>2017</v>
      </c>
      <c r="J109" s="241">
        <f t="shared" si="32"/>
        <v>2018</v>
      </c>
      <c r="K109" s="241">
        <f t="shared" si="32"/>
        <v>2019</v>
      </c>
      <c r="L109" s="241">
        <f t="shared" si="32"/>
        <v>2020</v>
      </c>
    </row>
    <row r="110" spans="1:12" ht="15.75">
      <c r="B110" s="281"/>
      <c r="D110" s="238"/>
      <c r="E110" s="241" t="s">
        <v>14</v>
      </c>
      <c r="F110" s="241" t="s">
        <v>30</v>
      </c>
      <c r="G110" s="241" t="s">
        <v>38</v>
      </c>
      <c r="H110" s="241" t="s">
        <v>38</v>
      </c>
      <c r="I110" s="241" t="s">
        <v>38</v>
      </c>
      <c r="J110" s="241" t="s">
        <v>38</v>
      </c>
      <c r="K110" s="241" t="s">
        <v>38</v>
      </c>
      <c r="L110" s="241" t="s">
        <v>38</v>
      </c>
    </row>
    <row r="111" spans="1:12" ht="15.75">
      <c r="B111" s="281"/>
      <c r="D111" s="229" t="s">
        <v>839</v>
      </c>
      <c r="E111" s="612" t="s">
        <v>10</v>
      </c>
      <c r="F111" s="528">
        <v>1</v>
      </c>
      <c r="G111" s="528">
        <v>0.998</v>
      </c>
      <c r="H111" s="528">
        <f>G111</f>
        <v>0.998</v>
      </c>
      <c r="I111" s="528">
        <f>H111</f>
        <v>0.998</v>
      </c>
      <c r="J111" s="528">
        <f t="shared" ref="J111:L111" si="33">I111</f>
        <v>0.998</v>
      </c>
      <c r="K111" s="528">
        <f t="shared" si="33"/>
        <v>0.998</v>
      </c>
      <c r="L111" s="528">
        <f t="shared" si="33"/>
        <v>0.998</v>
      </c>
    </row>
    <row r="112" spans="1:12" ht="15.75">
      <c r="B112" s="281"/>
      <c r="D112" s="229" t="s">
        <v>841</v>
      </c>
      <c r="E112" s="612" t="s">
        <v>10</v>
      </c>
      <c r="F112" s="528">
        <f>F104</f>
        <v>1</v>
      </c>
      <c r="G112" s="528">
        <f t="shared" ref="G112:L112" si="34">G104</f>
        <v>1</v>
      </c>
      <c r="H112" s="528">
        <f t="shared" si="34"/>
        <v>1</v>
      </c>
      <c r="I112" s="528">
        <f t="shared" si="34"/>
        <v>1</v>
      </c>
      <c r="J112" s="528">
        <f t="shared" si="34"/>
        <v>1</v>
      </c>
      <c r="K112" s="528">
        <f t="shared" si="34"/>
        <v>1</v>
      </c>
      <c r="L112" s="528">
        <f t="shared" si="34"/>
        <v>1</v>
      </c>
    </row>
    <row r="113" spans="1:12" ht="15.75">
      <c r="A113" s="259"/>
      <c r="B113" s="281"/>
      <c r="D113" s="229" t="s">
        <v>840</v>
      </c>
      <c r="E113" s="612" t="s">
        <v>10</v>
      </c>
      <c r="F113" s="528">
        <f t="shared" ref="F113:L113" si="35">F105</f>
        <v>1</v>
      </c>
      <c r="G113" s="528">
        <f t="shared" si="35"/>
        <v>1</v>
      </c>
      <c r="H113" s="528">
        <f t="shared" si="35"/>
        <v>1</v>
      </c>
      <c r="I113" s="528">
        <f t="shared" si="35"/>
        <v>1</v>
      </c>
      <c r="J113" s="528">
        <f t="shared" si="35"/>
        <v>1</v>
      </c>
      <c r="K113" s="528">
        <f t="shared" si="35"/>
        <v>1</v>
      </c>
      <c r="L113" s="528">
        <f t="shared" si="35"/>
        <v>1</v>
      </c>
    </row>
    <row r="114" spans="1:12" ht="15.75">
      <c r="B114" s="281"/>
      <c r="D114" s="281"/>
      <c r="F114" s="259"/>
      <c r="G114" s="259"/>
      <c r="H114" s="259"/>
      <c r="I114" s="259"/>
      <c r="J114" s="259"/>
    </row>
    <row r="115" spans="1:12" ht="15.75">
      <c r="A115" s="259"/>
      <c r="B115" s="281"/>
      <c r="D115" s="281" t="str">
        <f>D174</f>
        <v>BTC</v>
      </c>
      <c r="F115" s="259"/>
      <c r="G115" s="259"/>
      <c r="H115" s="259"/>
      <c r="I115" s="259"/>
      <c r="J115" s="259"/>
    </row>
    <row r="116" spans="1:12" ht="15" customHeight="1">
      <c r="B116" s="281"/>
      <c r="D116" s="249"/>
      <c r="F116" s="249"/>
      <c r="G116" s="249"/>
      <c r="H116" s="249"/>
      <c r="I116" s="249"/>
      <c r="J116" s="249"/>
      <c r="K116" s="249"/>
    </row>
    <row r="117" spans="1:12" ht="15.75">
      <c r="B117" s="281"/>
      <c r="D117" s="238" t="s">
        <v>593</v>
      </c>
      <c r="E117" s="241"/>
      <c r="F117" s="241">
        <f t="shared" ref="F117:K118" si="36">F109</f>
        <v>2014</v>
      </c>
      <c r="G117" s="241">
        <f t="shared" si="36"/>
        <v>2015</v>
      </c>
      <c r="H117" s="241">
        <f t="shared" si="36"/>
        <v>2016</v>
      </c>
      <c r="I117" s="241">
        <f t="shared" si="36"/>
        <v>2017</v>
      </c>
      <c r="J117" s="241">
        <f t="shared" si="36"/>
        <v>2018</v>
      </c>
      <c r="K117" s="241">
        <f t="shared" si="36"/>
        <v>2019</v>
      </c>
      <c r="L117" s="241">
        <f t="shared" ref="L117" si="37">L109</f>
        <v>2020</v>
      </c>
    </row>
    <row r="118" spans="1:12" ht="15.75">
      <c r="B118" s="281"/>
      <c r="D118" s="238"/>
      <c r="E118" s="241" t="s">
        <v>14</v>
      </c>
      <c r="F118" s="241" t="str">
        <f t="shared" si="36"/>
        <v>Actual</v>
      </c>
      <c r="G118" s="241" t="str">
        <f t="shared" si="36"/>
        <v>Estimated</v>
      </c>
      <c r="H118" s="241" t="str">
        <f t="shared" si="36"/>
        <v>Estimated</v>
      </c>
      <c r="I118" s="241" t="str">
        <f t="shared" si="36"/>
        <v>Estimated</v>
      </c>
      <c r="J118" s="241" t="str">
        <f t="shared" si="36"/>
        <v>Estimated</v>
      </c>
      <c r="K118" s="241" t="str">
        <f t="shared" si="36"/>
        <v>Estimated</v>
      </c>
      <c r="L118" s="241" t="str">
        <f t="shared" ref="L118" si="38">L110</f>
        <v>Estimated</v>
      </c>
    </row>
    <row r="119" spans="1:12" ht="15.75">
      <c r="B119" s="281"/>
      <c r="D119" s="229" t="s">
        <v>839</v>
      </c>
      <c r="E119" s="612" t="s">
        <v>10</v>
      </c>
      <c r="F119" s="528">
        <v>1</v>
      </c>
      <c r="G119" s="528">
        <v>0.998</v>
      </c>
      <c r="H119" s="528">
        <v>0.998</v>
      </c>
      <c r="I119" s="528">
        <v>0.998</v>
      </c>
      <c r="J119" s="528">
        <v>0.998</v>
      </c>
      <c r="K119" s="528">
        <v>0.998</v>
      </c>
      <c r="L119" s="528">
        <v>0.998</v>
      </c>
    </row>
    <row r="120" spans="1:12" ht="15.75">
      <c r="B120" s="281"/>
      <c r="D120" s="229" t="s">
        <v>841</v>
      </c>
      <c r="E120" s="612" t="s">
        <v>10</v>
      </c>
      <c r="F120" s="528">
        <v>1</v>
      </c>
      <c r="G120" s="528">
        <v>0.998</v>
      </c>
      <c r="H120" s="528">
        <v>0.998</v>
      </c>
      <c r="I120" s="528">
        <v>0.998</v>
      </c>
      <c r="J120" s="528">
        <v>0.998</v>
      </c>
      <c r="K120" s="528">
        <v>0.998</v>
      </c>
      <c r="L120" s="528">
        <v>0.998</v>
      </c>
    </row>
    <row r="121" spans="1:12" ht="15.75">
      <c r="A121" s="259"/>
      <c r="B121" s="281"/>
      <c r="D121" s="229" t="s">
        <v>840</v>
      </c>
      <c r="E121" s="612" t="s">
        <v>10</v>
      </c>
      <c r="F121" s="528">
        <v>1</v>
      </c>
      <c r="G121" s="528">
        <v>0.998</v>
      </c>
      <c r="H121" s="528">
        <v>0.998</v>
      </c>
      <c r="I121" s="528">
        <v>0.998</v>
      </c>
      <c r="J121" s="528">
        <v>0.998</v>
      </c>
      <c r="K121" s="528">
        <v>0.998</v>
      </c>
      <c r="L121" s="528">
        <v>0.998</v>
      </c>
    </row>
    <row r="122" spans="1:12" ht="15.75">
      <c r="A122" s="259"/>
      <c r="B122" s="281"/>
      <c r="D122" s="226"/>
      <c r="F122" s="226"/>
      <c r="G122" s="226"/>
      <c r="H122" s="226"/>
      <c r="I122" s="226"/>
      <c r="J122" s="226"/>
      <c r="K122" s="226"/>
      <c r="L122" s="521"/>
    </row>
    <row r="123" spans="1:12" ht="15.75">
      <c r="A123" s="259"/>
      <c r="B123" s="281"/>
      <c r="D123" s="281" t="s">
        <v>666</v>
      </c>
      <c r="F123" s="226"/>
      <c r="G123" s="226"/>
      <c r="H123" s="226"/>
      <c r="I123" s="226"/>
      <c r="J123" s="226"/>
      <c r="K123" s="226"/>
      <c r="L123" s="521"/>
    </row>
    <row r="124" spans="1:12" ht="15.75">
      <c r="B124" s="281"/>
      <c r="D124" s="226"/>
      <c r="F124" s="226"/>
      <c r="G124" s="226"/>
      <c r="H124" s="226"/>
      <c r="I124" s="226"/>
      <c r="J124" s="226"/>
      <c r="K124" s="226"/>
      <c r="L124" s="226"/>
    </row>
    <row r="125" spans="1:12" ht="15.75">
      <c r="B125" s="281"/>
      <c r="D125" s="238" t="str">
        <f t="shared" ref="D125" si="39">D117</f>
        <v>Дял на съвместени BTS/Node B (Proportion of collocated BTS/Node B)</v>
      </c>
      <c r="E125" s="241"/>
      <c r="F125" s="241">
        <f t="shared" ref="F125:K125" si="40">F117</f>
        <v>2014</v>
      </c>
      <c r="G125" s="241">
        <f t="shared" si="40"/>
        <v>2015</v>
      </c>
      <c r="H125" s="241">
        <f t="shared" si="40"/>
        <v>2016</v>
      </c>
      <c r="I125" s="241">
        <f t="shared" si="40"/>
        <v>2017</v>
      </c>
      <c r="J125" s="241">
        <f t="shared" si="40"/>
        <v>2018</v>
      </c>
      <c r="K125" s="241">
        <f t="shared" si="40"/>
        <v>2019</v>
      </c>
      <c r="L125" s="241">
        <f t="shared" ref="L125" si="41">L117</f>
        <v>2020</v>
      </c>
    </row>
    <row r="126" spans="1:12" ht="15.75">
      <c r="B126" s="281"/>
      <c r="D126" s="238"/>
      <c r="E126" s="241" t="s">
        <v>14</v>
      </c>
      <c r="F126" s="241" t="str">
        <f t="shared" ref="F126:K126" si="42">F118</f>
        <v>Actual</v>
      </c>
      <c r="G126" s="241" t="str">
        <f t="shared" si="42"/>
        <v>Estimated</v>
      </c>
      <c r="H126" s="241" t="str">
        <f t="shared" si="42"/>
        <v>Estimated</v>
      </c>
      <c r="I126" s="241" t="str">
        <f t="shared" si="42"/>
        <v>Estimated</v>
      </c>
      <c r="J126" s="241" t="str">
        <f t="shared" si="42"/>
        <v>Estimated</v>
      </c>
      <c r="K126" s="241" t="str">
        <f t="shared" si="42"/>
        <v>Estimated</v>
      </c>
      <c r="L126" s="241" t="str">
        <f t="shared" ref="L126" si="43">L118</f>
        <v>Estimated</v>
      </c>
    </row>
    <row r="127" spans="1:12" ht="15.75">
      <c r="B127" s="281"/>
      <c r="D127" s="229" t="s">
        <v>839</v>
      </c>
      <c r="E127" s="612" t="s">
        <v>10</v>
      </c>
      <c r="F127" s="451">
        <f t="shared" ref="F127:L128" si="44">AVERAGE(F119,F111,F103)</f>
        <v>1</v>
      </c>
      <c r="G127" s="451">
        <f t="shared" si="44"/>
        <v>0.9986666666666667</v>
      </c>
      <c r="H127" s="451">
        <f t="shared" si="44"/>
        <v>0.9986666666666667</v>
      </c>
      <c r="I127" s="451">
        <f t="shared" si="44"/>
        <v>0.9986666666666667</v>
      </c>
      <c r="J127" s="451">
        <f t="shared" si="44"/>
        <v>0.9986666666666667</v>
      </c>
      <c r="K127" s="451">
        <f t="shared" si="44"/>
        <v>0.9986666666666667</v>
      </c>
      <c r="L127" s="451">
        <f t="shared" si="44"/>
        <v>0.9986666666666667</v>
      </c>
    </row>
    <row r="128" spans="1:12" ht="15.75">
      <c r="B128" s="281"/>
      <c r="D128" s="229" t="s">
        <v>841</v>
      </c>
      <c r="E128" s="612" t="s">
        <v>10</v>
      </c>
      <c r="F128" s="451">
        <f t="shared" si="44"/>
        <v>1</v>
      </c>
      <c r="G128" s="451">
        <f t="shared" si="44"/>
        <v>0.99933333333333341</v>
      </c>
      <c r="H128" s="451">
        <f t="shared" si="44"/>
        <v>0.99933333333333341</v>
      </c>
      <c r="I128" s="451">
        <f t="shared" si="44"/>
        <v>0.99933333333333341</v>
      </c>
      <c r="J128" s="451">
        <f t="shared" si="44"/>
        <v>0.99933333333333341</v>
      </c>
      <c r="K128" s="451">
        <f t="shared" si="44"/>
        <v>0.99933333333333341</v>
      </c>
      <c r="L128" s="451">
        <f t="shared" si="44"/>
        <v>0.99933333333333341</v>
      </c>
    </row>
    <row r="129" spans="1:14" ht="15.75">
      <c r="A129" s="259"/>
      <c r="B129" s="281"/>
      <c r="D129" s="229" t="s">
        <v>840</v>
      </c>
      <c r="E129" s="612" t="s">
        <v>10</v>
      </c>
      <c r="F129" s="451">
        <f t="shared" ref="F129:L129" si="45">AVERAGE(F121,F113,F105)</f>
        <v>1</v>
      </c>
      <c r="G129" s="451">
        <f t="shared" si="45"/>
        <v>0.99933333333333341</v>
      </c>
      <c r="H129" s="451">
        <f t="shared" si="45"/>
        <v>0.99933333333333341</v>
      </c>
      <c r="I129" s="451">
        <f t="shared" si="45"/>
        <v>0.99933333333333341</v>
      </c>
      <c r="J129" s="451">
        <f t="shared" si="45"/>
        <v>0.99933333333333341</v>
      </c>
      <c r="K129" s="451">
        <f t="shared" si="45"/>
        <v>0.99933333333333341</v>
      </c>
      <c r="L129" s="451">
        <f t="shared" si="45"/>
        <v>0.99933333333333341</v>
      </c>
    </row>
    <row r="130" spans="1:14" ht="15.75">
      <c r="B130" s="281"/>
      <c r="D130" s="226"/>
      <c r="E130" s="226"/>
      <c r="F130" s="226"/>
      <c r="G130" s="226"/>
      <c r="H130" s="226"/>
      <c r="I130" s="226"/>
      <c r="J130" s="226"/>
      <c r="K130" s="226"/>
    </row>
    <row r="131" spans="1:14" ht="15.75">
      <c r="B131" s="281"/>
      <c r="C131" s="226"/>
      <c r="D131" s="226"/>
      <c r="E131" s="226"/>
      <c r="F131" s="226"/>
      <c r="G131" s="226"/>
      <c r="H131" s="226"/>
      <c r="I131" s="226"/>
      <c r="J131" s="283"/>
    </row>
    <row r="132" spans="1:14" ht="15.75">
      <c r="B132" s="281">
        <v>3.04</v>
      </c>
      <c r="C132" s="281" t="s">
        <v>993</v>
      </c>
      <c r="D132" s="259"/>
      <c r="E132" s="259"/>
      <c r="F132" s="259"/>
      <c r="G132" s="259"/>
      <c r="H132" s="259"/>
    </row>
    <row r="133" spans="1:14" ht="15.75">
      <c r="B133" s="281"/>
      <c r="C133" s="281"/>
      <c r="D133" s="259"/>
      <c r="E133" s="259"/>
      <c r="F133" s="259"/>
      <c r="G133" s="259"/>
      <c r="H133" s="259"/>
    </row>
    <row r="134" spans="1:14" ht="15.75">
      <c r="B134" s="281"/>
      <c r="D134" s="281" t="str">
        <f>'C. Masterfiles'!D165</f>
        <v>Mtel</v>
      </c>
      <c r="E134" s="259"/>
      <c r="F134" s="259"/>
      <c r="G134" s="259"/>
      <c r="H134" s="259"/>
      <c r="I134" s="259"/>
    </row>
    <row r="135" spans="1:14">
      <c r="B135" s="92"/>
      <c r="D135" s="259"/>
      <c r="E135" s="259"/>
      <c r="F135" s="259"/>
      <c r="G135" s="259"/>
      <c r="H135" s="259"/>
      <c r="I135" s="259"/>
    </row>
    <row r="136" spans="1:14">
      <c r="B136" s="92"/>
      <c r="D136" s="286" t="s">
        <v>946</v>
      </c>
      <c r="E136" s="287"/>
      <c r="F136" s="285"/>
      <c r="G136" s="288"/>
      <c r="H136" s="263"/>
      <c r="I136" s="263"/>
      <c r="J136" s="263"/>
      <c r="K136" s="263"/>
      <c r="L136" s="264"/>
    </row>
    <row r="137" spans="1:14">
      <c r="B137" s="92"/>
      <c r="D137" s="284" t="s">
        <v>306</v>
      </c>
      <c r="E137" s="243" t="s">
        <v>14</v>
      </c>
      <c r="F137" s="230">
        <f>'C. Masterfiles'!D143</f>
        <v>2014</v>
      </c>
      <c r="G137" s="230">
        <f>'C. Masterfiles'!D144</f>
        <v>2015</v>
      </c>
      <c r="H137" s="230">
        <f>'C. Masterfiles'!D145</f>
        <v>2016</v>
      </c>
      <c r="I137" s="230">
        <f>'C. Masterfiles'!D146</f>
        <v>2017</v>
      </c>
      <c r="J137" s="230">
        <f>'C. Masterfiles'!D147</f>
        <v>2018</v>
      </c>
      <c r="K137" s="230">
        <f>'C. Masterfiles'!D148</f>
        <v>2019</v>
      </c>
      <c r="L137" s="230">
        <f>'C. Masterfiles'!D149</f>
        <v>2020</v>
      </c>
    </row>
    <row r="138" spans="1:14">
      <c r="B138" s="92"/>
      <c r="D138" s="278" t="s">
        <v>443</v>
      </c>
      <c r="E138" s="278" t="s">
        <v>307</v>
      </c>
      <c r="F138" s="620">
        <v>4</v>
      </c>
      <c r="G138" s="620">
        <v>4</v>
      </c>
      <c r="H138" s="620">
        <v>4</v>
      </c>
      <c r="I138" s="620">
        <v>4</v>
      </c>
      <c r="J138" s="620">
        <v>4</v>
      </c>
      <c r="K138" s="620">
        <v>4</v>
      </c>
      <c r="L138" s="620">
        <v>4</v>
      </c>
    </row>
    <row r="139" spans="1:14">
      <c r="B139" s="92"/>
      <c r="D139" s="278" t="s">
        <v>444</v>
      </c>
      <c r="E139" s="278" t="s">
        <v>307</v>
      </c>
      <c r="F139" s="620">
        <v>4</v>
      </c>
      <c r="G139" s="620">
        <v>4</v>
      </c>
      <c r="H139" s="620">
        <v>4</v>
      </c>
      <c r="I139" s="620">
        <v>4</v>
      </c>
      <c r="J139" s="620">
        <v>4</v>
      </c>
      <c r="K139" s="620">
        <v>4</v>
      </c>
      <c r="L139" s="620">
        <v>4</v>
      </c>
    </row>
    <row r="140" spans="1:14">
      <c r="B140" s="92"/>
      <c r="D140" s="278" t="s">
        <v>842</v>
      </c>
      <c r="E140" s="278" t="s">
        <v>307</v>
      </c>
      <c r="F140" s="620">
        <v>8</v>
      </c>
      <c r="G140" s="620">
        <v>8</v>
      </c>
      <c r="H140" s="620">
        <v>8</v>
      </c>
      <c r="I140" s="620">
        <v>8</v>
      </c>
      <c r="J140" s="620">
        <v>8</v>
      </c>
      <c r="K140" s="620">
        <v>8</v>
      </c>
      <c r="L140" s="620">
        <v>8</v>
      </c>
    </row>
    <row r="141" spans="1:14">
      <c r="B141" s="259"/>
      <c r="D141" s="214"/>
      <c r="E141" s="214"/>
      <c r="F141" s="214"/>
      <c r="G141" s="214"/>
      <c r="H141" s="214"/>
      <c r="I141" s="214"/>
      <c r="J141" s="214"/>
      <c r="K141" s="214"/>
      <c r="L141" s="214"/>
      <c r="N141" s="214"/>
    </row>
    <row r="142" spans="1:14">
      <c r="B142" s="259"/>
      <c r="D142" s="286" t="s">
        <v>623</v>
      </c>
      <c r="E142" s="287"/>
      <c r="F142" s="285"/>
      <c r="G142" s="288"/>
      <c r="H142" s="263"/>
      <c r="I142" s="263"/>
      <c r="J142" s="263"/>
      <c r="K142" s="263"/>
      <c r="L142" s="264"/>
      <c r="N142" s="214"/>
    </row>
    <row r="143" spans="1:14">
      <c r="B143" s="259"/>
      <c r="D143" s="284" t="s">
        <v>306</v>
      </c>
      <c r="E143" s="243" t="s">
        <v>14</v>
      </c>
      <c r="F143" s="230">
        <f t="shared" ref="F143:K143" si="46">F137</f>
        <v>2014</v>
      </c>
      <c r="G143" s="230">
        <f t="shared" si="46"/>
        <v>2015</v>
      </c>
      <c r="H143" s="230">
        <f t="shared" si="46"/>
        <v>2016</v>
      </c>
      <c r="I143" s="230">
        <f t="shared" si="46"/>
        <v>2017</v>
      </c>
      <c r="J143" s="230">
        <f t="shared" si="46"/>
        <v>2018</v>
      </c>
      <c r="K143" s="230">
        <f t="shared" si="46"/>
        <v>2019</v>
      </c>
      <c r="L143" s="230">
        <f t="shared" ref="L143:L146" si="47">L137</f>
        <v>2020</v>
      </c>
      <c r="N143" s="214"/>
    </row>
    <row r="144" spans="1:14">
      <c r="B144" s="259"/>
      <c r="D144" s="278" t="str">
        <f>D138</f>
        <v>1-sector</v>
      </c>
      <c r="E144" s="278" t="s">
        <v>622</v>
      </c>
      <c r="F144" s="620">
        <f>F138</f>
        <v>4</v>
      </c>
      <c r="G144" s="620">
        <f t="shared" ref="G144:K144" si="48">G138</f>
        <v>4</v>
      </c>
      <c r="H144" s="620">
        <f t="shared" si="48"/>
        <v>4</v>
      </c>
      <c r="I144" s="620">
        <f t="shared" si="48"/>
        <v>4</v>
      </c>
      <c r="J144" s="620">
        <f t="shared" si="48"/>
        <v>4</v>
      </c>
      <c r="K144" s="620">
        <f t="shared" si="48"/>
        <v>4</v>
      </c>
      <c r="L144" s="620">
        <f t="shared" si="47"/>
        <v>4</v>
      </c>
      <c r="N144" s="214"/>
    </row>
    <row r="145" spans="2:14">
      <c r="B145" s="259"/>
      <c r="D145" s="278" t="str">
        <f>D139</f>
        <v>2-sector</v>
      </c>
      <c r="E145" s="278" t="s">
        <v>622</v>
      </c>
      <c r="F145" s="620">
        <f t="shared" ref="F145:K145" si="49">F139</f>
        <v>4</v>
      </c>
      <c r="G145" s="620">
        <f t="shared" si="49"/>
        <v>4</v>
      </c>
      <c r="H145" s="620">
        <f t="shared" si="49"/>
        <v>4</v>
      </c>
      <c r="I145" s="620">
        <f t="shared" si="49"/>
        <v>4</v>
      </c>
      <c r="J145" s="620">
        <f t="shared" si="49"/>
        <v>4</v>
      </c>
      <c r="K145" s="620">
        <f t="shared" si="49"/>
        <v>4</v>
      </c>
      <c r="L145" s="620">
        <f t="shared" si="47"/>
        <v>4</v>
      </c>
      <c r="N145" s="214"/>
    </row>
    <row r="146" spans="2:14">
      <c r="B146" s="259"/>
      <c r="D146" s="278" t="str">
        <f>D140</f>
        <v>3-sector (or more)</v>
      </c>
      <c r="E146" s="278" t="s">
        <v>622</v>
      </c>
      <c r="F146" s="620">
        <f t="shared" ref="F146:K146" si="50">F140</f>
        <v>8</v>
      </c>
      <c r="G146" s="620">
        <f t="shared" si="50"/>
        <v>8</v>
      </c>
      <c r="H146" s="620">
        <f t="shared" si="50"/>
        <v>8</v>
      </c>
      <c r="I146" s="620">
        <f t="shared" si="50"/>
        <v>8</v>
      </c>
      <c r="J146" s="620">
        <f t="shared" si="50"/>
        <v>8</v>
      </c>
      <c r="K146" s="620">
        <f t="shared" si="50"/>
        <v>8</v>
      </c>
      <c r="L146" s="620">
        <f t="shared" si="47"/>
        <v>8</v>
      </c>
      <c r="N146" s="214"/>
    </row>
    <row r="147" spans="2:14">
      <c r="B147" s="259"/>
      <c r="D147" s="214"/>
      <c r="E147" s="214"/>
      <c r="F147" s="214"/>
      <c r="G147" s="214"/>
      <c r="H147" s="214"/>
      <c r="I147" s="214"/>
      <c r="J147" s="214"/>
      <c r="K147" s="214"/>
      <c r="N147" s="214"/>
    </row>
    <row r="148" spans="2:14">
      <c r="B148" s="259"/>
      <c r="D148" s="286" t="s">
        <v>843</v>
      </c>
      <c r="E148" s="287"/>
      <c r="F148" s="285"/>
      <c r="G148" s="288"/>
      <c r="H148" s="263"/>
      <c r="I148" s="263"/>
      <c r="J148" s="263"/>
      <c r="K148" s="263"/>
      <c r="N148" s="214"/>
    </row>
    <row r="149" spans="2:14">
      <c r="B149" s="259"/>
      <c r="D149" s="284" t="s">
        <v>306</v>
      </c>
      <c r="E149" s="243" t="s">
        <v>14</v>
      </c>
      <c r="F149" s="230">
        <f t="shared" ref="F149:K149" si="51">F143</f>
        <v>2014</v>
      </c>
      <c r="G149" s="230">
        <f t="shared" si="51"/>
        <v>2015</v>
      </c>
      <c r="H149" s="230">
        <f t="shared" si="51"/>
        <v>2016</v>
      </c>
      <c r="I149" s="230">
        <f t="shared" si="51"/>
        <v>2017</v>
      </c>
      <c r="J149" s="230">
        <f t="shared" si="51"/>
        <v>2018</v>
      </c>
      <c r="K149" s="230">
        <f t="shared" si="51"/>
        <v>2019</v>
      </c>
      <c r="L149" s="230">
        <f t="shared" ref="L149:L152" si="52">L143</f>
        <v>2020</v>
      </c>
      <c r="N149" s="214"/>
    </row>
    <row r="150" spans="2:14">
      <c r="B150" s="259"/>
      <c r="D150" s="278" t="str">
        <f>D144</f>
        <v>1-sector</v>
      </c>
      <c r="E150" s="278" t="s">
        <v>622</v>
      </c>
      <c r="F150" s="620">
        <f>F144</f>
        <v>4</v>
      </c>
      <c r="G150" s="620">
        <f t="shared" ref="G150:K150" si="53">G144</f>
        <v>4</v>
      </c>
      <c r="H150" s="620">
        <f t="shared" si="53"/>
        <v>4</v>
      </c>
      <c r="I150" s="620">
        <f t="shared" si="53"/>
        <v>4</v>
      </c>
      <c r="J150" s="620">
        <f t="shared" si="53"/>
        <v>4</v>
      </c>
      <c r="K150" s="620">
        <f t="shared" si="53"/>
        <v>4</v>
      </c>
      <c r="L150" s="620">
        <f t="shared" si="52"/>
        <v>4</v>
      </c>
      <c r="N150" s="214"/>
    </row>
    <row r="151" spans="2:14">
      <c r="B151" s="259"/>
      <c r="D151" s="278" t="str">
        <f>D145</f>
        <v>2-sector</v>
      </c>
      <c r="E151" s="278" t="s">
        <v>622</v>
      </c>
      <c r="F151" s="620">
        <f t="shared" ref="F151:K151" si="54">F145</f>
        <v>4</v>
      </c>
      <c r="G151" s="620">
        <f t="shared" si="54"/>
        <v>4</v>
      </c>
      <c r="H151" s="620">
        <f t="shared" si="54"/>
        <v>4</v>
      </c>
      <c r="I151" s="620">
        <f t="shared" si="54"/>
        <v>4</v>
      </c>
      <c r="J151" s="620">
        <f t="shared" si="54"/>
        <v>4</v>
      </c>
      <c r="K151" s="620">
        <f t="shared" si="54"/>
        <v>4</v>
      </c>
      <c r="L151" s="620">
        <f t="shared" si="52"/>
        <v>4</v>
      </c>
      <c r="N151" s="214"/>
    </row>
    <row r="152" spans="2:14">
      <c r="B152" s="259"/>
      <c r="D152" s="278" t="str">
        <f>D146</f>
        <v>3-sector (or more)</v>
      </c>
      <c r="E152" s="278" t="s">
        <v>622</v>
      </c>
      <c r="F152" s="620">
        <f t="shared" ref="F152:K152" si="55">F146</f>
        <v>8</v>
      </c>
      <c r="G152" s="620">
        <f t="shared" si="55"/>
        <v>8</v>
      </c>
      <c r="H152" s="620">
        <f t="shared" si="55"/>
        <v>8</v>
      </c>
      <c r="I152" s="620">
        <f t="shared" si="55"/>
        <v>8</v>
      </c>
      <c r="J152" s="620">
        <f t="shared" si="55"/>
        <v>8</v>
      </c>
      <c r="K152" s="620">
        <f t="shared" si="55"/>
        <v>8</v>
      </c>
      <c r="L152" s="620">
        <f t="shared" si="52"/>
        <v>8</v>
      </c>
      <c r="N152" s="214"/>
    </row>
    <row r="153" spans="2:14">
      <c r="B153" s="259"/>
      <c r="D153" s="214"/>
      <c r="E153" s="214"/>
      <c r="F153" s="214"/>
      <c r="G153" s="214"/>
      <c r="H153" s="214"/>
      <c r="I153" s="214"/>
      <c r="J153" s="214"/>
      <c r="K153" s="214"/>
      <c r="N153" s="214"/>
    </row>
    <row r="154" spans="2:14" ht="15.75">
      <c r="B154" s="259"/>
      <c r="D154" s="281" t="str">
        <f>'C. Masterfiles'!D166</f>
        <v>Telenor</v>
      </c>
      <c r="E154" s="214"/>
      <c r="F154" s="214"/>
      <c r="G154" s="214"/>
      <c r="H154" s="214"/>
      <c r="I154" s="214"/>
      <c r="J154" s="214"/>
      <c r="K154" s="214"/>
      <c r="N154" s="214"/>
    </row>
    <row r="155" spans="2:14">
      <c r="B155" s="259"/>
      <c r="D155" s="214"/>
      <c r="E155" s="214"/>
      <c r="F155" s="214"/>
      <c r="G155" s="214"/>
      <c r="H155" s="214"/>
      <c r="I155" s="214"/>
      <c r="J155" s="214"/>
      <c r="K155" s="214"/>
      <c r="N155" s="214"/>
    </row>
    <row r="156" spans="2:14">
      <c r="B156" s="92"/>
      <c r="D156" s="286" t="str">
        <f>D136</f>
        <v>Среден брой 2G TRXs на една BTS (Average number of 2G TRXs per BTS )</v>
      </c>
      <c r="E156" s="287"/>
      <c r="F156" s="285"/>
      <c r="G156" s="288"/>
      <c r="H156" s="263"/>
      <c r="I156" s="263"/>
      <c r="J156" s="263"/>
      <c r="K156" s="263"/>
    </row>
    <row r="157" spans="2:14">
      <c r="B157" s="92"/>
      <c r="D157" s="284" t="s">
        <v>306</v>
      </c>
      <c r="E157" s="243" t="s">
        <v>14</v>
      </c>
      <c r="F157" s="230">
        <f t="shared" ref="F157:K157" si="56">F149</f>
        <v>2014</v>
      </c>
      <c r="G157" s="230">
        <f t="shared" si="56"/>
        <v>2015</v>
      </c>
      <c r="H157" s="230">
        <f t="shared" si="56"/>
        <v>2016</v>
      </c>
      <c r="I157" s="230">
        <f t="shared" si="56"/>
        <v>2017</v>
      </c>
      <c r="J157" s="230">
        <f t="shared" si="56"/>
        <v>2018</v>
      </c>
      <c r="K157" s="230">
        <f t="shared" si="56"/>
        <v>2019</v>
      </c>
      <c r="L157" s="230">
        <f t="shared" ref="L157" si="57">L149</f>
        <v>2020</v>
      </c>
    </row>
    <row r="158" spans="2:14">
      <c r="B158" s="92"/>
      <c r="D158" s="278" t="str">
        <f>D138</f>
        <v>1-sector</v>
      </c>
      <c r="E158" s="278" t="s">
        <v>307</v>
      </c>
      <c r="F158" s="620">
        <v>2</v>
      </c>
      <c r="G158" s="620">
        <f>F158</f>
        <v>2</v>
      </c>
      <c r="H158" s="620">
        <f t="shared" ref="H158:L158" si="58">G158</f>
        <v>2</v>
      </c>
      <c r="I158" s="620">
        <f t="shared" si="58"/>
        <v>2</v>
      </c>
      <c r="J158" s="620">
        <f t="shared" si="58"/>
        <v>2</v>
      </c>
      <c r="K158" s="620">
        <f t="shared" si="58"/>
        <v>2</v>
      </c>
      <c r="L158" s="620">
        <f t="shared" si="58"/>
        <v>2</v>
      </c>
    </row>
    <row r="159" spans="2:14">
      <c r="B159" s="92"/>
      <c r="D159" s="278" t="str">
        <f>D139</f>
        <v>2-sector</v>
      </c>
      <c r="E159" s="278" t="s">
        <v>307</v>
      </c>
      <c r="F159" s="620">
        <v>4</v>
      </c>
      <c r="G159" s="620">
        <f t="shared" ref="G159:L159" si="59">F159</f>
        <v>4</v>
      </c>
      <c r="H159" s="620">
        <f t="shared" si="59"/>
        <v>4</v>
      </c>
      <c r="I159" s="620">
        <f t="shared" si="59"/>
        <v>4</v>
      </c>
      <c r="J159" s="620">
        <f t="shared" si="59"/>
        <v>4</v>
      </c>
      <c r="K159" s="620">
        <f t="shared" si="59"/>
        <v>4</v>
      </c>
      <c r="L159" s="620">
        <f t="shared" si="59"/>
        <v>4</v>
      </c>
    </row>
    <row r="160" spans="2:14">
      <c r="B160" s="92"/>
      <c r="D160" s="278" t="str">
        <f>D140</f>
        <v>3-sector (or more)</v>
      </c>
      <c r="E160" s="278" t="s">
        <v>307</v>
      </c>
      <c r="F160" s="620">
        <v>8</v>
      </c>
      <c r="G160" s="620">
        <f t="shared" ref="G160:L160" si="60">F160</f>
        <v>8</v>
      </c>
      <c r="H160" s="620">
        <f t="shared" si="60"/>
        <v>8</v>
      </c>
      <c r="I160" s="620">
        <f t="shared" si="60"/>
        <v>8</v>
      </c>
      <c r="J160" s="620">
        <f t="shared" si="60"/>
        <v>8</v>
      </c>
      <c r="K160" s="620">
        <f t="shared" si="60"/>
        <v>8</v>
      </c>
      <c r="L160" s="620">
        <f t="shared" si="60"/>
        <v>8</v>
      </c>
    </row>
    <row r="161" spans="2:12">
      <c r="B161" s="259"/>
      <c r="D161" s="214"/>
      <c r="E161" s="214"/>
      <c r="F161" s="214"/>
      <c r="G161" s="214"/>
      <c r="H161" s="214"/>
      <c r="I161" s="214"/>
      <c r="J161" s="214"/>
      <c r="K161" s="214"/>
    </row>
    <row r="162" spans="2:12">
      <c r="B162" s="259"/>
      <c r="D162" s="286" t="str">
        <f>D142</f>
        <v>Среден брой 3G TRXs на един Node B (Average number of 3G Radios per Node B)</v>
      </c>
      <c r="E162" s="287"/>
      <c r="F162" s="285"/>
      <c r="G162" s="288"/>
      <c r="H162" s="263"/>
      <c r="I162" s="263"/>
      <c r="J162" s="263"/>
      <c r="K162" s="263"/>
    </row>
    <row r="163" spans="2:12">
      <c r="B163" s="259"/>
      <c r="D163" s="284" t="s">
        <v>306</v>
      </c>
      <c r="E163" s="243" t="s">
        <v>14</v>
      </c>
      <c r="F163" s="230">
        <f t="shared" ref="F163:K163" si="61">F157</f>
        <v>2014</v>
      </c>
      <c r="G163" s="230">
        <f t="shared" si="61"/>
        <v>2015</v>
      </c>
      <c r="H163" s="230">
        <f t="shared" si="61"/>
        <v>2016</v>
      </c>
      <c r="I163" s="230">
        <f t="shared" si="61"/>
        <v>2017</v>
      </c>
      <c r="J163" s="230">
        <f t="shared" si="61"/>
        <v>2018</v>
      </c>
      <c r="K163" s="230">
        <f t="shared" si="61"/>
        <v>2019</v>
      </c>
      <c r="L163" s="230">
        <f t="shared" ref="L163" si="62">L157</f>
        <v>2020</v>
      </c>
    </row>
    <row r="164" spans="2:12">
      <c r="B164" s="259"/>
      <c r="D164" s="278" t="str">
        <f>D144</f>
        <v>1-sector</v>
      </c>
      <c r="E164" s="278" t="s">
        <v>622</v>
      </c>
      <c r="F164" s="620">
        <f>F144</f>
        <v>4</v>
      </c>
      <c r="G164" s="620">
        <f t="shared" ref="G164:L164" si="63">G144</f>
        <v>4</v>
      </c>
      <c r="H164" s="620">
        <f t="shared" si="63"/>
        <v>4</v>
      </c>
      <c r="I164" s="620">
        <f t="shared" si="63"/>
        <v>4</v>
      </c>
      <c r="J164" s="620">
        <f t="shared" si="63"/>
        <v>4</v>
      </c>
      <c r="K164" s="620">
        <f t="shared" si="63"/>
        <v>4</v>
      </c>
      <c r="L164" s="620">
        <f t="shared" si="63"/>
        <v>4</v>
      </c>
    </row>
    <row r="165" spans="2:12">
      <c r="B165" s="259"/>
      <c r="D165" s="278" t="str">
        <f>D145</f>
        <v>2-sector</v>
      </c>
      <c r="E165" s="278" t="s">
        <v>622</v>
      </c>
      <c r="F165" s="620">
        <f t="shared" ref="F165:L165" si="64">F145</f>
        <v>4</v>
      </c>
      <c r="G165" s="620">
        <f t="shared" si="64"/>
        <v>4</v>
      </c>
      <c r="H165" s="620">
        <f t="shared" si="64"/>
        <v>4</v>
      </c>
      <c r="I165" s="620">
        <f t="shared" si="64"/>
        <v>4</v>
      </c>
      <c r="J165" s="620">
        <f t="shared" si="64"/>
        <v>4</v>
      </c>
      <c r="K165" s="620">
        <f t="shared" si="64"/>
        <v>4</v>
      </c>
      <c r="L165" s="620">
        <f t="shared" si="64"/>
        <v>4</v>
      </c>
    </row>
    <row r="166" spans="2:12">
      <c r="B166" s="259"/>
      <c r="D166" s="278" t="str">
        <f>D146</f>
        <v>3-sector (or more)</v>
      </c>
      <c r="E166" s="278" t="s">
        <v>622</v>
      </c>
      <c r="F166" s="620">
        <f t="shared" ref="F166:L166" si="65">F146</f>
        <v>8</v>
      </c>
      <c r="G166" s="620">
        <f t="shared" si="65"/>
        <v>8</v>
      </c>
      <c r="H166" s="620">
        <f t="shared" si="65"/>
        <v>8</v>
      </c>
      <c r="I166" s="620">
        <f t="shared" si="65"/>
        <v>8</v>
      </c>
      <c r="J166" s="620">
        <f t="shared" si="65"/>
        <v>8</v>
      </c>
      <c r="K166" s="620">
        <f t="shared" si="65"/>
        <v>8</v>
      </c>
      <c r="L166" s="620">
        <f t="shared" si="65"/>
        <v>8</v>
      </c>
    </row>
    <row r="167" spans="2:12">
      <c r="B167" s="259"/>
      <c r="D167" s="214"/>
      <c r="E167" s="214"/>
      <c r="F167" s="214"/>
      <c r="G167" s="214"/>
      <c r="H167" s="214"/>
      <c r="I167" s="214"/>
      <c r="J167" s="214"/>
      <c r="K167" s="214"/>
    </row>
    <row r="168" spans="2:12">
      <c r="B168" s="259"/>
      <c r="D168" s="286" t="str">
        <f>D148</f>
        <v>Среден брой 4G TRXs на един eNode B (Average number of 4G Radios per eNode B)</v>
      </c>
      <c r="E168" s="287"/>
      <c r="F168" s="285"/>
      <c r="G168" s="288"/>
      <c r="H168" s="263"/>
      <c r="I168" s="263"/>
      <c r="J168" s="263"/>
      <c r="K168" s="263"/>
    </row>
    <row r="169" spans="2:12">
      <c r="B169" s="259"/>
      <c r="D169" s="284" t="s">
        <v>306</v>
      </c>
      <c r="E169" s="243" t="s">
        <v>14</v>
      </c>
      <c r="F169" s="230">
        <f t="shared" ref="F169:K169" si="66">F163</f>
        <v>2014</v>
      </c>
      <c r="G169" s="230">
        <f t="shared" si="66"/>
        <v>2015</v>
      </c>
      <c r="H169" s="230">
        <f t="shared" si="66"/>
        <v>2016</v>
      </c>
      <c r="I169" s="230">
        <f t="shared" si="66"/>
        <v>2017</v>
      </c>
      <c r="J169" s="230">
        <f t="shared" si="66"/>
        <v>2018</v>
      </c>
      <c r="K169" s="230">
        <f t="shared" si="66"/>
        <v>2019</v>
      </c>
      <c r="L169" s="230">
        <f t="shared" ref="L169" si="67">L163</f>
        <v>2020</v>
      </c>
    </row>
    <row r="170" spans="2:12">
      <c r="B170" s="259"/>
      <c r="D170" s="278" t="str">
        <f>D150</f>
        <v>1-sector</v>
      </c>
      <c r="E170" s="278" t="s">
        <v>622</v>
      </c>
      <c r="F170" s="620">
        <f>F150</f>
        <v>4</v>
      </c>
      <c r="G170" s="620">
        <f t="shared" ref="G170:L170" si="68">G150</f>
        <v>4</v>
      </c>
      <c r="H170" s="620">
        <f t="shared" si="68"/>
        <v>4</v>
      </c>
      <c r="I170" s="620">
        <f t="shared" si="68"/>
        <v>4</v>
      </c>
      <c r="J170" s="620">
        <f t="shared" si="68"/>
        <v>4</v>
      </c>
      <c r="K170" s="620">
        <f t="shared" si="68"/>
        <v>4</v>
      </c>
      <c r="L170" s="620">
        <f t="shared" si="68"/>
        <v>4</v>
      </c>
    </row>
    <row r="171" spans="2:12">
      <c r="B171" s="259"/>
      <c r="D171" s="278" t="str">
        <f>D151</f>
        <v>2-sector</v>
      </c>
      <c r="E171" s="278" t="s">
        <v>622</v>
      </c>
      <c r="F171" s="620">
        <f t="shared" ref="F171:L171" si="69">F151</f>
        <v>4</v>
      </c>
      <c r="G171" s="620">
        <f t="shared" si="69"/>
        <v>4</v>
      </c>
      <c r="H171" s="620">
        <f t="shared" si="69"/>
        <v>4</v>
      </c>
      <c r="I171" s="620">
        <f t="shared" si="69"/>
        <v>4</v>
      </c>
      <c r="J171" s="620">
        <f t="shared" si="69"/>
        <v>4</v>
      </c>
      <c r="K171" s="620">
        <f t="shared" si="69"/>
        <v>4</v>
      </c>
      <c r="L171" s="620">
        <f t="shared" si="69"/>
        <v>4</v>
      </c>
    </row>
    <row r="172" spans="2:12">
      <c r="B172" s="259"/>
      <c r="D172" s="278" t="str">
        <f>D152</f>
        <v>3-sector (or more)</v>
      </c>
      <c r="E172" s="278" t="s">
        <v>622</v>
      </c>
      <c r="F172" s="620">
        <f t="shared" ref="F172:L172" si="70">F152</f>
        <v>8</v>
      </c>
      <c r="G172" s="620">
        <f t="shared" si="70"/>
        <v>8</v>
      </c>
      <c r="H172" s="620">
        <f t="shared" si="70"/>
        <v>8</v>
      </c>
      <c r="I172" s="620">
        <f t="shared" si="70"/>
        <v>8</v>
      </c>
      <c r="J172" s="620">
        <f t="shared" si="70"/>
        <v>8</v>
      </c>
      <c r="K172" s="620">
        <f t="shared" si="70"/>
        <v>8</v>
      </c>
      <c r="L172" s="620">
        <f t="shared" si="70"/>
        <v>8</v>
      </c>
    </row>
    <row r="173" spans="2:12">
      <c r="B173" s="259"/>
      <c r="D173" s="214"/>
      <c r="E173" s="214"/>
      <c r="F173" s="214"/>
      <c r="G173" s="214"/>
      <c r="H173" s="214"/>
      <c r="I173" s="214"/>
      <c r="J173" s="214"/>
      <c r="K173" s="214"/>
    </row>
    <row r="174" spans="2:12" ht="15.75">
      <c r="B174" s="259"/>
      <c r="D174" s="281" t="str">
        <f>'C. Masterfiles'!D167</f>
        <v>BTC</v>
      </c>
      <c r="E174" s="214"/>
      <c r="F174" s="214"/>
      <c r="G174" s="214"/>
      <c r="H174" s="214"/>
      <c r="I174" s="214"/>
      <c r="J174" s="214"/>
      <c r="K174" s="214"/>
    </row>
    <row r="175" spans="2:12">
      <c r="B175" s="92"/>
      <c r="D175" s="259"/>
      <c r="E175" s="259"/>
      <c r="F175" s="259"/>
      <c r="G175" s="259"/>
      <c r="H175" s="259"/>
      <c r="I175" s="259"/>
    </row>
    <row r="176" spans="2:12">
      <c r="B176" s="92"/>
      <c r="D176" s="286" t="s">
        <v>944</v>
      </c>
      <c r="E176" s="287"/>
      <c r="F176" s="285"/>
      <c r="G176" s="288"/>
      <c r="H176" s="263"/>
      <c r="I176" s="263"/>
      <c r="J176" s="263"/>
      <c r="K176" s="263"/>
    </row>
    <row r="177" spans="2:12">
      <c r="B177" s="92"/>
      <c r="D177" s="284" t="s">
        <v>306</v>
      </c>
      <c r="E177" s="243" t="s">
        <v>14</v>
      </c>
      <c r="F177" s="230">
        <f t="shared" ref="F177:K177" si="71">F169</f>
        <v>2014</v>
      </c>
      <c r="G177" s="230">
        <f t="shared" si="71"/>
        <v>2015</v>
      </c>
      <c r="H177" s="230">
        <f t="shared" si="71"/>
        <v>2016</v>
      </c>
      <c r="I177" s="230">
        <f t="shared" si="71"/>
        <v>2017</v>
      </c>
      <c r="J177" s="230">
        <f t="shared" si="71"/>
        <v>2018</v>
      </c>
      <c r="K177" s="230">
        <f t="shared" si="71"/>
        <v>2019</v>
      </c>
      <c r="L177" s="230">
        <f t="shared" ref="L177" si="72">L169</f>
        <v>2020</v>
      </c>
    </row>
    <row r="178" spans="2:12">
      <c r="B178" s="92"/>
      <c r="D178" s="520" t="s">
        <v>590</v>
      </c>
      <c r="E178" s="278" t="s">
        <v>307</v>
      </c>
      <c r="F178" s="620">
        <f>F158</f>
        <v>2</v>
      </c>
      <c r="G178" s="620">
        <f t="shared" ref="G178:L178" si="73">G158</f>
        <v>2</v>
      </c>
      <c r="H178" s="620">
        <f t="shared" si="73"/>
        <v>2</v>
      </c>
      <c r="I178" s="620">
        <f t="shared" si="73"/>
        <v>2</v>
      </c>
      <c r="J178" s="620">
        <f t="shared" si="73"/>
        <v>2</v>
      </c>
      <c r="K178" s="620">
        <f t="shared" si="73"/>
        <v>2</v>
      </c>
      <c r="L178" s="620">
        <f t="shared" si="73"/>
        <v>2</v>
      </c>
    </row>
    <row r="179" spans="2:12">
      <c r="B179" s="92"/>
      <c r="D179" s="520" t="s">
        <v>591</v>
      </c>
      <c r="E179" s="278" t="s">
        <v>307</v>
      </c>
      <c r="F179" s="620">
        <f t="shared" ref="F179:L179" si="74">F159</f>
        <v>4</v>
      </c>
      <c r="G179" s="620">
        <f t="shared" si="74"/>
        <v>4</v>
      </c>
      <c r="H179" s="620">
        <f t="shared" si="74"/>
        <v>4</v>
      </c>
      <c r="I179" s="620">
        <f t="shared" si="74"/>
        <v>4</v>
      </c>
      <c r="J179" s="620">
        <f t="shared" si="74"/>
        <v>4</v>
      </c>
      <c r="K179" s="620">
        <f t="shared" si="74"/>
        <v>4</v>
      </c>
      <c r="L179" s="620">
        <f t="shared" si="74"/>
        <v>4</v>
      </c>
    </row>
    <row r="180" spans="2:12">
      <c r="B180" s="92"/>
      <c r="D180" s="520" t="s">
        <v>592</v>
      </c>
      <c r="E180" s="278" t="s">
        <v>307</v>
      </c>
      <c r="F180" s="620">
        <f t="shared" ref="F180:L180" si="75">F160</f>
        <v>8</v>
      </c>
      <c r="G180" s="620">
        <f t="shared" si="75"/>
        <v>8</v>
      </c>
      <c r="H180" s="620">
        <f t="shared" si="75"/>
        <v>8</v>
      </c>
      <c r="I180" s="620">
        <f t="shared" si="75"/>
        <v>8</v>
      </c>
      <c r="J180" s="620">
        <f t="shared" si="75"/>
        <v>8</v>
      </c>
      <c r="K180" s="620">
        <f t="shared" si="75"/>
        <v>8</v>
      </c>
      <c r="L180" s="620">
        <f t="shared" si="75"/>
        <v>8</v>
      </c>
    </row>
    <row r="181" spans="2:12">
      <c r="B181" s="259"/>
      <c r="D181" s="214"/>
      <c r="E181" s="214"/>
      <c r="F181" s="214"/>
      <c r="G181" s="214"/>
      <c r="H181" s="214"/>
      <c r="I181" s="214"/>
      <c r="J181" s="214"/>
      <c r="K181" s="214"/>
    </row>
    <row r="182" spans="2:12">
      <c r="B182" s="259"/>
      <c r="D182" s="286" t="str">
        <f>D162</f>
        <v>Среден брой 3G TRXs на един Node B (Average number of 3G Radios per Node B)</v>
      </c>
      <c r="E182" s="287"/>
      <c r="F182" s="285"/>
      <c r="G182" s="288"/>
      <c r="H182" s="263"/>
      <c r="I182" s="263"/>
      <c r="J182" s="263"/>
      <c r="K182" s="263"/>
    </row>
    <row r="183" spans="2:12">
      <c r="B183" s="259"/>
      <c r="D183" s="284" t="s">
        <v>306</v>
      </c>
      <c r="E183" s="243" t="s">
        <v>14</v>
      </c>
      <c r="F183" s="230">
        <f t="shared" ref="F183:K183" si="76">F177</f>
        <v>2014</v>
      </c>
      <c r="G183" s="230">
        <f t="shared" si="76"/>
        <v>2015</v>
      </c>
      <c r="H183" s="230">
        <f t="shared" si="76"/>
        <v>2016</v>
      </c>
      <c r="I183" s="230">
        <f t="shared" si="76"/>
        <v>2017</v>
      </c>
      <c r="J183" s="230">
        <f t="shared" si="76"/>
        <v>2018</v>
      </c>
      <c r="K183" s="230">
        <f t="shared" si="76"/>
        <v>2019</v>
      </c>
      <c r="L183" s="230">
        <f t="shared" ref="L183" si="77">L177</f>
        <v>2020</v>
      </c>
    </row>
    <row r="184" spans="2:12">
      <c r="B184" s="259"/>
      <c r="D184" s="278" t="str">
        <f>D178</f>
        <v>1-секторна BTS (1-sector BTS)</v>
      </c>
      <c r="E184" s="278" t="str">
        <f>E164</f>
        <v># of Radios</v>
      </c>
      <c r="F184" s="620">
        <f>F164</f>
        <v>4</v>
      </c>
      <c r="G184" s="620">
        <f t="shared" ref="G184:L184" si="78">G164</f>
        <v>4</v>
      </c>
      <c r="H184" s="620">
        <f t="shared" si="78"/>
        <v>4</v>
      </c>
      <c r="I184" s="620">
        <f t="shared" si="78"/>
        <v>4</v>
      </c>
      <c r="J184" s="620">
        <f t="shared" si="78"/>
        <v>4</v>
      </c>
      <c r="K184" s="620">
        <f t="shared" si="78"/>
        <v>4</v>
      </c>
      <c r="L184" s="620">
        <f t="shared" si="78"/>
        <v>4</v>
      </c>
    </row>
    <row r="185" spans="2:12">
      <c r="B185" s="259"/>
      <c r="D185" s="278" t="str">
        <f>D179</f>
        <v>2-секторна BTS (2-sector BTS)</v>
      </c>
      <c r="E185" s="278" t="str">
        <f t="shared" ref="E185:L186" si="79">E165</f>
        <v># of Radios</v>
      </c>
      <c r="F185" s="620">
        <f t="shared" si="79"/>
        <v>4</v>
      </c>
      <c r="G185" s="620">
        <f t="shared" si="79"/>
        <v>4</v>
      </c>
      <c r="H185" s="620">
        <f t="shared" si="79"/>
        <v>4</v>
      </c>
      <c r="I185" s="620">
        <f t="shared" si="79"/>
        <v>4</v>
      </c>
      <c r="J185" s="620">
        <f t="shared" si="79"/>
        <v>4</v>
      </c>
      <c r="K185" s="620">
        <f t="shared" si="79"/>
        <v>4</v>
      </c>
      <c r="L185" s="620">
        <f t="shared" si="79"/>
        <v>4</v>
      </c>
    </row>
    <row r="186" spans="2:12">
      <c r="B186" s="259"/>
      <c r="D186" s="278" t="str">
        <f>D180</f>
        <v>3-секторна BTS (3-sector BTS)</v>
      </c>
      <c r="E186" s="278" t="str">
        <f t="shared" si="79"/>
        <v># of Radios</v>
      </c>
      <c r="F186" s="620">
        <f t="shared" si="79"/>
        <v>8</v>
      </c>
      <c r="G186" s="620">
        <f t="shared" si="79"/>
        <v>8</v>
      </c>
      <c r="H186" s="620">
        <f t="shared" si="79"/>
        <v>8</v>
      </c>
      <c r="I186" s="620">
        <f t="shared" si="79"/>
        <v>8</v>
      </c>
      <c r="J186" s="620">
        <f t="shared" si="79"/>
        <v>8</v>
      </c>
      <c r="K186" s="620">
        <f t="shared" si="79"/>
        <v>8</v>
      </c>
      <c r="L186" s="620">
        <f t="shared" si="79"/>
        <v>8</v>
      </c>
    </row>
    <row r="187" spans="2:12">
      <c r="B187" s="259"/>
      <c r="D187" s="214"/>
      <c r="E187" s="214"/>
      <c r="F187" s="214"/>
      <c r="G187" s="214"/>
      <c r="H187" s="214"/>
      <c r="I187" s="214"/>
      <c r="J187" s="214"/>
      <c r="K187" s="214"/>
    </row>
    <row r="188" spans="2:12">
      <c r="B188" s="259"/>
      <c r="D188" s="286" t="str">
        <f>D168</f>
        <v>Среден брой 4G TRXs на един eNode B (Average number of 4G Radios per eNode B)</v>
      </c>
      <c r="E188" s="287"/>
      <c r="F188" s="285"/>
      <c r="G188" s="288"/>
      <c r="H188" s="263"/>
      <c r="I188" s="263"/>
      <c r="J188" s="263"/>
      <c r="K188" s="263"/>
    </row>
    <row r="189" spans="2:12">
      <c r="B189" s="259"/>
      <c r="D189" s="284" t="s">
        <v>306</v>
      </c>
      <c r="E189" s="243" t="s">
        <v>14</v>
      </c>
      <c r="F189" s="230">
        <f t="shared" ref="F189:K189" si="80">F183</f>
        <v>2014</v>
      </c>
      <c r="G189" s="230">
        <f t="shared" si="80"/>
        <v>2015</v>
      </c>
      <c r="H189" s="230">
        <f t="shared" si="80"/>
        <v>2016</v>
      </c>
      <c r="I189" s="230">
        <f t="shared" si="80"/>
        <v>2017</v>
      </c>
      <c r="J189" s="230">
        <f t="shared" si="80"/>
        <v>2018</v>
      </c>
      <c r="K189" s="230">
        <f t="shared" si="80"/>
        <v>2019</v>
      </c>
      <c r="L189" s="230">
        <f t="shared" ref="L189:L192" si="81">L183</f>
        <v>2020</v>
      </c>
    </row>
    <row r="190" spans="2:12">
      <c r="B190" s="259"/>
      <c r="D190" s="278" t="str">
        <f>D184</f>
        <v>1-секторна BTS (1-sector BTS)</v>
      </c>
      <c r="E190" s="278" t="str">
        <f>E170</f>
        <v># of Radios</v>
      </c>
      <c r="F190" s="620">
        <f>F184</f>
        <v>4</v>
      </c>
      <c r="G190" s="620">
        <f t="shared" ref="G190:K190" si="82">G184</f>
        <v>4</v>
      </c>
      <c r="H190" s="620">
        <f t="shared" si="82"/>
        <v>4</v>
      </c>
      <c r="I190" s="620">
        <f t="shared" si="82"/>
        <v>4</v>
      </c>
      <c r="J190" s="620">
        <f t="shared" si="82"/>
        <v>4</v>
      </c>
      <c r="K190" s="620">
        <f t="shared" si="82"/>
        <v>4</v>
      </c>
      <c r="L190" s="620">
        <f t="shared" si="81"/>
        <v>4</v>
      </c>
    </row>
    <row r="191" spans="2:12">
      <c r="B191" s="259"/>
      <c r="D191" s="278" t="str">
        <f>D185</f>
        <v>2-секторна BTS (2-sector BTS)</v>
      </c>
      <c r="E191" s="278" t="str">
        <f t="shared" ref="E191:E192" si="83">E171</f>
        <v># of Radios</v>
      </c>
      <c r="F191" s="620">
        <f t="shared" ref="F191:K191" si="84">F185</f>
        <v>4</v>
      </c>
      <c r="G191" s="620">
        <f t="shared" si="84"/>
        <v>4</v>
      </c>
      <c r="H191" s="620">
        <f t="shared" si="84"/>
        <v>4</v>
      </c>
      <c r="I191" s="620">
        <f t="shared" si="84"/>
        <v>4</v>
      </c>
      <c r="J191" s="620">
        <f t="shared" si="84"/>
        <v>4</v>
      </c>
      <c r="K191" s="620">
        <f t="shared" si="84"/>
        <v>4</v>
      </c>
      <c r="L191" s="620">
        <f t="shared" si="81"/>
        <v>4</v>
      </c>
    </row>
    <row r="192" spans="2:12">
      <c r="B192" s="259"/>
      <c r="D192" s="278" t="str">
        <f>D186</f>
        <v>3-секторна BTS (3-sector BTS)</v>
      </c>
      <c r="E192" s="278" t="str">
        <f t="shared" si="83"/>
        <v># of Radios</v>
      </c>
      <c r="F192" s="620">
        <f t="shared" ref="F192:K192" si="85">F186</f>
        <v>8</v>
      </c>
      <c r="G192" s="620">
        <f t="shared" si="85"/>
        <v>8</v>
      </c>
      <c r="H192" s="620">
        <f t="shared" si="85"/>
        <v>8</v>
      </c>
      <c r="I192" s="620">
        <f t="shared" si="85"/>
        <v>8</v>
      </c>
      <c r="J192" s="620">
        <f t="shared" si="85"/>
        <v>8</v>
      </c>
      <c r="K192" s="620">
        <f t="shared" si="85"/>
        <v>8</v>
      </c>
      <c r="L192" s="620">
        <f t="shared" si="81"/>
        <v>8</v>
      </c>
    </row>
    <row r="193" spans="2:13">
      <c r="B193" s="259"/>
      <c r="D193" s="214"/>
      <c r="E193" s="214"/>
      <c r="F193" s="214"/>
      <c r="G193" s="214"/>
      <c r="H193" s="214"/>
      <c r="I193" s="214"/>
      <c r="J193" s="214"/>
      <c r="K193" s="214"/>
      <c r="M193" s="214"/>
    </row>
    <row r="194" spans="2:13" ht="15.75">
      <c r="B194" s="259"/>
      <c r="D194" s="281" t="str">
        <f>'C. Masterfiles'!D168</f>
        <v>Efficient Operator (MEO)</v>
      </c>
      <c r="E194" s="214"/>
      <c r="F194" s="214"/>
      <c r="G194" s="214"/>
      <c r="H194" s="214"/>
      <c r="I194" s="214"/>
      <c r="J194" s="214"/>
      <c r="K194" s="214"/>
      <c r="M194" s="214"/>
    </row>
    <row r="195" spans="2:13">
      <c r="B195" s="259"/>
      <c r="D195" s="259"/>
      <c r="E195" s="259"/>
      <c r="F195" s="259"/>
      <c r="G195" s="259"/>
      <c r="H195" s="259"/>
      <c r="I195" s="259"/>
    </row>
    <row r="196" spans="2:13">
      <c r="B196" s="259"/>
      <c r="D196" s="286" t="str">
        <f>D176</f>
        <v>Среден брой 2G TRXs на една BTS (Average number of GSM TRXs per BTS )</v>
      </c>
      <c r="E196" s="287"/>
      <c r="F196" s="285"/>
      <c r="G196" s="288"/>
      <c r="H196" s="263"/>
      <c r="I196" s="263"/>
      <c r="J196" s="263"/>
      <c r="K196" s="263"/>
      <c r="M196" s="264"/>
    </row>
    <row r="197" spans="2:13">
      <c r="B197" s="259"/>
      <c r="D197" s="284" t="s">
        <v>306</v>
      </c>
      <c r="E197" s="243" t="s">
        <v>14</v>
      </c>
      <c r="F197" s="230">
        <f t="shared" ref="F197:K197" si="86">F189</f>
        <v>2014</v>
      </c>
      <c r="G197" s="230">
        <f t="shared" si="86"/>
        <v>2015</v>
      </c>
      <c r="H197" s="230">
        <f t="shared" si="86"/>
        <v>2016</v>
      </c>
      <c r="I197" s="230">
        <f t="shared" si="86"/>
        <v>2017</v>
      </c>
      <c r="J197" s="230">
        <f t="shared" si="86"/>
        <v>2018</v>
      </c>
      <c r="K197" s="230">
        <f t="shared" si="86"/>
        <v>2019</v>
      </c>
      <c r="L197" s="230">
        <f t="shared" ref="L197" si="87">L189</f>
        <v>2020</v>
      </c>
      <c r="M197" s="264"/>
    </row>
    <row r="198" spans="2:13">
      <c r="B198" s="259"/>
      <c r="D198" s="278" t="str">
        <f>D178</f>
        <v>1-секторна BTS (1-sector BTS)</v>
      </c>
      <c r="E198" s="278" t="s">
        <v>307</v>
      </c>
      <c r="F198" s="620">
        <f>AVERAGE(F138,F158,F178)</f>
        <v>2.6666666666666665</v>
      </c>
      <c r="G198" s="620">
        <f t="shared" ref="G198:L198" si="88">AVERAGE(G138,G158,G178)</f>
        <v>2.6666666666666665</v>
      </c>
      <c r="H198" s="620">
        <f t="shared" si="88"/>
        <v>2.6666666666666665</v>
      </c>
      <c r="I198" s="620">
        <f t="shared" si="88"/>
        <v>2.6666666666666665</v>
      </c>
      <c r="J198" s="620">
        <f t="shared" si="88"/>
        <v>2.6666666666666665</v>
      </c>
      <c r="K198" s="620">
        <f t="shared" si="88"/>
        <v>2.6666666666666665</v>
      </c>
      <c r="L198" s="620">
        <f t="shared" si="88"/>
        <v>2.6666666666666665</v>
      </c>
      <c r="M198" s="264"/>
    </row>
    <row r="199" spans="2:13">
      <c r="B199" s="259"/>
      <c r="D199" s="278" t="str">
        <f>D179</f>
        <v>2-секторна BTS (2-sector BTS)</v>
      </c>
      <c r="E199" s="278" t="s">
        <v>307</v>
      </c>
      <c r="F199" s="620">
        <f t="shared" ref="F199:L199" si="89">AVERAGE(F139,F159,F179)</f>
        <v>4</v>
      </c>
      <c r="G199" s="620">
        <f t="shared" si="89"/>
        <v>4</v>
      </c>
      <c r="H199" s="620">
        <f t="shared" si="89"/>
        <v>4</v>
      </c>
      <c r="I199" s="620">
        <f t="shared" si="89"/>
        <v>4</v>
      </c>
      <c r="J199" s="620">
        <f t="shared" si="89"/>
        <v>4</v>
      </c>
      <c r="K199" s="620">
        <f t="shared" si="89"/>
        <v>4</v>
      </c>
      <c r="L199" s="620">
        <f t="shared" si="89"/>
        <v>4</v>
      </c>
      <c r="M199" s="264"/>
    </row>
    <row r="200" spans="2:13">
      <c r="B200" s="259"/>
      <c r="D200" s="278" t="str">
        <f>D180</f>
        <v>3-секторна BTS (3-sector BTS)</v>
      </c>
      <c r="E200" s="278" t="s">
        <v>307</v>
      </c>
      <c r="F200" s="620">
        <f t="shared" ref="F200:L200" si="90">AVERAGE(F140,F160,F180)</f>
        <v>8</v>
      </c>
      <c r="G200" s="620">
        <f t="shared" si="90"/>
        <v>8</v>
      </c>
      <c r="H200" s="620">
        <f t="shared" si="90"/>
        <v>8</v>
      </c>
      <c r="I200" s="620">
        <f t="shared" si="90"/>
        <v>8</v>
      </c>
      <c r="J200" s="620">
        <f t="shared" si="90"/>
        <v>8</v>
      </c>
      <c r="K200" s="620">
        <f t="shared" si="90"/>
        <v>8</v>
      </c>
      <c r="L200" s="620">
        <f t="shared" si="90"/>
        <v>8</v>
      </c>
      <c r="M200" s="264"/>
    </row>
    <row r="201" spans="2:13">
      <c r="B201" s="259"/>
      <c r="D201" s="214"/>
      <c r="E201" s="214"/>
      <c r="F201" s="214"/>
      <c r="G201" s="214"/>
      <c r="H201" s="214"/>
      <c r="I201" s="214"/>
      <c r="J201" s="214"/>
      <c r="K201" s="214"/>
      <c r="L201" s="214"/>
      <c r="M201" s="264"/>
    </row>
    <row r="202" spans="2:13">
      <c r="B202" s="259"/>
      <c r="D202" s="286" t="str">
        <f>D182</f>
        <v>Среден брой 3G TRXs на един Node B (Average number of 3G Radios per Node B)</v>
      </c>
      <c r="E202" s="287"/>
      <c r="F202" s="285"/>
      <c r="G202" s="288"/>
      <c r="H202" s="263"/>
      <c r="I202" s="263"/>
      <c r="J202" s="263"/>
      <c r="K202" s="263"/>
      <c r="L202" s="263"/>
      <c r="M202" s="264"/>
    </row>
    <row r="203" spans="2:13">
      <c r="B203" s="259"/>
      <c r="D203" s="284" t="s">
        <v>306</v>
      </c>
      <c r="E203" s="243" t="s">
        <v>14</v>
      </c>
      <c r="F203" s="230">
        <f t="shared" ref="F203:K203" si="91">F197</f>
        <v>2014</v>
      </c>
      <c r="G203" s="230">
        <f t="shared" si="91"/>
        <v>2015</v>
      </c>
      <c r="H203" s="230">
        <f t="shared" si="91"/>
        <v>2016</v>
      </c>
      <c r="I203" s="230">
        <f t="shared" si="91"/>
        <v>2017</v>
      </c>
      <c r="J203" s="230">
        <f t="shared" si="91"/>
        <v>2018</v>
      </c>
      <c r="K203" s="230">
        <f t="shared" si="91"/>
        <v>2019</v>
      </c>
      <c r="L203" s="230">
        <f t="shared" ref="L203" si="92">L197</f>
        <v>2020</v>
      </c>
      <c r="M203" s="264"/>
    </row>
    <row r="204" spans="2:13">
      <c r="B204" s="259"/>
      <c r="D204" s="278" t="str">
        <f>D184</f>
        <v>1-секторна BTS (1-sector BTS)</v>
      </c>
      <c r="E204" s="278" t="str">
        <f>E184</f>
        <v># of Radios</v>
      </c>
      <c r="F204" s="620">
        <f>AVERAGE(F144,F164,F184)</f>
        <v>4</v>
      </c>
      <c r="G204" s="620">
        <f t="shared" ref="G204:L204" si="93">AVERAGE(G144,G164,G184)</f>
        <v>4</v>
      </c>
      <c r="H204" s="620">
        <f t="shared" si="93"/>
        <v>4</v>
      </c>
      <c r="I204" s="620">
        <f t="shared" si="93"/>
        <v>4</v>
      </c>
      <c r="J204" s="620">
        <f t="shared" si="93"/>
        <v>4</v>
      </c>
      <c r="K204" s="620">
        <f t="shared" si="93"/>
        <v>4</v>
      </c>
      <c r="L204" s="620">
        <f t="shared" si="93"/>
        <v>4</v>
      </c>
      <c r="M204" s="264"/>
    </row>
    <row r="205" spans="2:13">
      <c r="B205" s="259"/>
      <c r="D205" s="278" t="str">
        <f>D185</f>
        <v>2-секторна BTS (2-sector BTS)</v>
      </c>
      <c r="E205" s="278" t="str">
        <f t="shared" ref="E205:E206" si="94">E185</f>
        <v># of Radios</v>
      </c>
      <c r="F205" s="620">
        <f t="shared" ref="F205:L205" si="95">AVERAGE(F145,F165,F185)</f>
        <v>4</v>
      </c>
      <c r="G205" s="620">
        <f t="shared" si="95"/>
        <v>4</v>
      </c>
      <c r="H205" s="620">
        <f t="shared" si="95"/>
        <v>4</v>
      </c>
      <c r="I205" s="620">
        <f t="shared" si="95"/>
        <v>4</v>
      </c>
      <c r="J205" s="620">
        <f t="shared" si="95"/>
        <v>4</v>
      </c>
      <c r="K205" s="620">
        <f t="shared" si="95"/>
        <v>4</v>
      </c>
      <c r="L205" s="620">
        <f t="shared" si="95"/>
        <v>4</v>
      </c>
      <c r="M205" s="264"/>
    </row>
    <row r="206" spans="2:13">
      <c r="B206" s="259"/>
      <c r="D206" s="278" t="str">
        <f>D186</f>
        <v>3-секторна BTS (3-sector BTS)</v>
      </c>
      <c r="E206" s="278" t="str">
        <f t="shared" si="94"/>
        <v># of Radios</v>
      </c>
      <c r="F206" s="620">
        <f t="shared" ref="F206:L206" si="96">AVERAGE(F146,F166,F186)</f>
        <v>8</v>
      </c>
      <c r="G206" s="620">
        <f t="shared" si="96"/>
        <v>8</v>
      </c>
      <c r="H206" s="620">
        <f t="shared" si="96"/>
        <v>8</v>
      </c>
      <c r="I206" s="620">
        <f t="shared" si="96"/>
        <v>8</v>
      </c>
      <c r="J206" s="620">
        <f t="shared" si="96"/>
        <v>8</v>
      </c>
      <c r="K206" s="620">
        <f t="shared" si="96"/>
        <v>8</v>
      </c>
      <c r="L206" s="620">
        <f t="shared" si="96"/>
        <v>8</v>
      </c>
      <c r="M206" s="264"/>
    </row>
    <row r="207" spans="2:13">
      <c r="B207" s="259"/>
      <c r="D207" s="214"/>
      <c r="E207" s="214"/>
      <c r="F207" s="214"/>
      <c r="G207" s="214"/>
      <c r="H207" s="214"/>
      <c r="I207" s="214"/>
      <c r="J207" s="214"/>
      <c r="K207" s="214"/>
      <c r="L207" s="214"/>
      <c r="M207" s="264"/>
    </row>
    <row r="208" spans="2:13">
      <c r="B208" s="259"/>
      <c r="D208" s="286" t="str">
        <f>D188</f>
        <v>Среден брой 4G TRXs на един eNode B (Average number of 4G Radios per eNode B)</v>
      </c>
      <c r="E208" s="287"/>
      <c r="F208" s="285"/>
      <c r="G208" s="288"/>
      <c r="H208" s="263"/>
      <c r="I208" s="263"/>
      <c r="J208" s="263"/>
      <c r="K208" s="263"/>
      <c r="L208" s="263"/>
      <c r="M208" s="264"/>
    </row>
    <row r="209" spans="2:13">
      <c r="B209" s="259"/>
      <c r="D209" s="284" t="s">
        <v>306</v>
      </c>
      <c r="E209" s="243" t="s">
        <v>14</v>
      </c>
      <c r="F209" s="230">
        <f t="shared" ref="F209:K209" si="97">F203</f>
        <v>2014</v>
      </c>
      <c r="G209" s="230">
        <f t="shared" si="97"/>
        <v>2015</v>
      </c>
      <c r="H209" s="230">
        <f t="shared" si="97"/>
        <v>2016</v>
      </c>
      <c r="I209" s="230">
        <f t="shared" si="97"/>
        <v>2017</v>
      </c>
      <c r="J209" s="230">
        <f t="shared" si="97"/>
        <v>2018</v>
      </c>
      <c r="K209" s="230">
        <f t="shared" si="97"/>
        <v>2019</v>
      </c>
      <c r="L209" s="230">
        <f t="shared" ref="L209" si="98">L203</f>
        <v>2020</v>
      </c>
      <c r="M209" s="264"/>
    </row>
    <row r="210" spans="2:13">
      <c r="B210" s="259"/>
      <c r="D210" s="278" t="str">
        <f>D190</f>
        <v>1-секторна BTS (1-sector BTS)</v>
      </c>
      <c r="E210" s="278" t="s">
        <v>622</v>
      </c>
      <c r="F210" s="620">
        <f>AVERAGE(F150,F170,F190)</f>
        <v>4</v>
      </c>
      <c r="G210" s="620">
        <f t="shared" ref="G210:L210" si="99">AVERAGE(G150,G170,G190)</f>
        <v>4</v>
      </c>
      <c r="H210" s="620">
        <f t="shared" si="99"/>
        <v>4</v>
      </c>
      <c r="I210" s="620">
        <f t="shared" si="99"/>
        <v>4</v>
      </c>
      <c r="J210" s="620">
        <f t="shared" si="99"/>
        <v>4</v>
      </c>
      <c r="K210" s="620">
        <f t="shared" si="99"/>
        <v>4</v>
      </c>
      <c r="L210" s="620">
        <f t="shared" si="99"/>
        <v>4</v>
      </c>
      <c r="M210" s="264"/>
    </row>
    <row r="211" spans="2:13">
      <c r="B211" s="259"/>
      <c r="D211" s="278" t="str">
        <f>D191</f>
        <v>2-секторна BTS (2-sector BTS)</v>
      </c>
      <c r="E211" s="278" t="s">
        <v>622</v>
      </c>
      <c r="F211" s="620">
        <f t="shared" ref="F211:L211" si="100">AVERAGE(F151,F171,F191)</f>
        <v>4</v>
      </c>
      <c r="G211" s="620">
        <f t="shared" si="100"/>
        <v>4</v>
      </c>
      <c r="H211" s="620">
        <f t="shared" si="100"/>
        <v>4</v>
      </c>
      <c r="I211" s="620">
        <f t="shared" si="100"/>
        <v>4</v>
      </c>
      <c r="J211" s="620">
        <f t="shared" si="100"/>
        <v>4</v>
      </c>
      <c r="K211" s="620">
        <f t="shared" si="100"/>
        <v>4</v>
      </c>
      <c r="L211" s="620">
        <f t="shared" si="100"/>
        <v>4</v>
      </c>
      <c r="M211" s="264"/>
    </row>
    <row r="212" spans="2:13">
      <c r="B212" s="259"/>
      <c r="D212" s="278" t="str">
        <f>D192</f>
        <v>3-секторна BTS (3-sector BTS)</v>
      </c>
      <c r="E212" s="278" t="s">
        <v>622</v>
      </c>
      <c r="F212" s="620">
        <f t="shared" ref="F212:L212" si="101">AVERAGE(F152,F172,F192)</f>
        <v>8</v>
      </c>
      <c r="G212" s="620">
        <f t="shared" si="101"/>
        <v>8</v>
      </c>
      <c r="H212" s="620">
        <f t="shared" si="101"/>
        <v>8</v>
      </c>
      <c r="I212" s="620">
        <f t="shared" si="101"/>
        <v>8</v>
      </c>
      <c r="J212" s="620">
        <f t="shared" si="101"/>
        <v>8</v>
      </c>
      <c r="K212" s="620">
        <f t="shared" si="101"/>
        <v>8</v>
      </c>
      <c r="L212" s="620">
        <f t="shared" si="101"/>
        <v>8</v>
      </c>
      <c r="M212" s="264"/>
    </row>
    <row r="213" spans="2:13">
      <c r="B213" s="259"/>
      <c r="D213" s="214"/>
      <c r="E213" s="214"/>
      <c r="F213" s="214"/>
      <c r="G213" s="214"/>
      <c r="H213" s="214"/>
      <c r="I213" s="214"/>
      <c r="J213" s="214"/>
      <c r="K213" s="214"/>
      <c r="M213" s="264"/>
    </row>
    <row r="214" spans="2:13" ht="15.75">
      <c r="B214" s="259"/>
      <c r="D214" s="281" t="s">
        <v>752</v>
      </c>
      <c r="E214" s="214"/>
      <c r="F214" s="214"/>
      <c r="G214" s="214"/>
      <c r="H214" s="214"/>
      <c r="I214" s="214"/>
      <c r="J214" s="214"/>
      <c r="K214" s="214"/>
      <c r="M214" s="264"/>
    </row>
    <row r="215" spans="2:13">
      <c r="B215" s="259"/>
      <c r="D215" s="259"/>
      <c r="E215" s="259"/>
      <c r="F215" s="259"/>
      <c r="G215" s="259"/>
      <c r="H215" s="259"/>
      <c r="I215" s="259"/>
      <c r="M215" s="264"/>
    </row>
    <row r="216" spans="2:13">
      <c r="B216" s="259"/>
      <c r="D216" s="286" t="s">
        <v>945</v>
      </c>
      <c r="E216" s="287"/>
      <c r="F216" s="285"/>
      <c r="G216" s="288"/>
      <c r="H216" s="263"/>
      <c r="I216" s="263"/>
      <c r="J216" s="263"/>
      <c r="K216" s="263"/>
      <c r="M216" s="264"/>
    </row>
    <row r="217" spans="2:13">
      <c r="B217" s="259"/>
      <c r="D217" s="284" t="s">
        <v>306</v>
      </c>
      <c r="E217" s="243" t="s">
        <v>14</v>
      </c>
      <c r="F217" s="230">
        <f t="shared" ref="F217:K217" si="102">F209</f>
        <v>2014</v>
      </c>
      <c r="G217" s="230">
        <f t="shared" si="102"/>
        <v>2015</v>
      </c>
      <c r="H217" s="230">
        <f t="shared" si="102"/>
        <v>2016</v>
      </c>
      <c r="I217" s="230">
        <f t="shared" si="102"/>
        <v>2017</v>
      </c>
      <c r="J217" s="230">
        <f t="shared" si="102"/>
        <v>2018</v>
      </c>
      <c r="K217" s="230">
        <f t="shared" si="102"/>
        <v>2019</v>
      </c>
      <c r="L217" s="230">
        <f t="shared" ref="L217" si="103">L209</f>
        <v>2020</v>
      </c>
      <c r="M217" s="264"/>
    </row>
    <row r="218" spans="2:13">
      <c r="B218" s="259"/>
      <c r="D218" s="278" t="str">
        <f>D198</f>
        <v>1-секторна BTS (1-sector BTS)</v>
      </c>
      <c r="E218" s="278" t="s">
        <v>307</v>
      </c>
      <c r="F218" s="424">
        <v>0.05</v>
      </c>
      <c r="G218" s="424">
        <v>0.05</v>
      </c>
      <c r="H218" s="424">
        <v>0.05</v>
      </c>
      <c r="I218" s="424">
        <v>0.05</v>
      </c>
      <c r="J218" s="424">
        <v>0.05</v>
      </c>
      <c r="K218" s="424">
        <v>0.05</v>
      </c>
      <c r="L218" s="424">
        <v>0.05</v>
      </c>
      <c r="M218" s="264"/>
    </row>
    <row r="219" spans="2:13">
      <c r="B219" s="259"/>
      <c r="D219" s="278" t="str">
        <f>D199</f>
        <v>2-секторна BTS (2-sector BTS)</v>
      </c>
      <c r="E219" s="278" t="s">
        <v>307</v>
      </c>
      <c r="F219" s="424">
        <v>0.1</v>
      </c>
      <c r="G219" s="424">
        <v>0.1</v>
      </c>
      <c r="H219" s="424">
        <v>0.1</v>
      </c>
      <c r="I219" s="424">
        <v>0.1</v>
      </c>
      <c r="J219" s="424">
        <v>0.1</v>
      </c>
      <c r="K219" s="424">
        <v>0.1</v>
      </c>
      <c r="L219" s="424">
        <v>0.1</v>
      </c>
      <c r="M219" s="264"/>
    </row>
    <row r="220" spans="2:13">
      <c r="B220" s="259"/>
      <c r="D220" s="278" t="str">
        <f>D200</f>
        <v>3-секторна BTS (3-sector BTS)</v>
      </c>
      <c r="E220" s="278" t="s">
        <v>307</v>
      </c>
      <c r="F220" s="424">
        <f>100%-F219-F218</f>
        <v>0.85</v>
      </c>
      <c r="G220" s="424">
        <f t="shared" ref="G220:L220" si="104">100%-G219-G218</f>
        <v>0.85</v>
      </c>
      <c r="H220" s="424">
        <f t="shared" si="104"/>
        <v>0.85</v>
      </c>
      <c r="I220" s="424">
        <f t="shared" si="104"/>
        <v>0.85</v>
      </c>
      <c r="J220" s="424">
        <f t="shared" si="104"/>
        <v>0.85</v>
      </c>
      <c r="K220" s="424">
        <f t="shared" si="104"/>
        <v>0.85</v>
      </c>
      <c r="L220" s="424">
        <f t="shared" si="104"/>
        <v>0.85</v>
      </c>
      <c r="M220" s="264"/>
    </row>
    <row r="221" spans="2:13">
      <c r="B221" s="259"/>
      <c r="D221" s="278" t="s">
        <v>2</v>
      </c>
      <c r="E221" s="278"/>
      <c r="F221" s="423">
        <f t="shared" ref="F221:K221" si="105">SUM(F218:F220)</f>
        <v>1</v>
      </c>
      <c r="G221" s="423">
        <f t="shared" si="105"/>
        <v>1</v>
      </c>
      <c r="H221" s="423">
        <f t="shared" si="105"/>
        <v>1</v>
      </c>
      <c r="I221" s="423">
        <f t="shared" si="105"/>
        <v>1</v>
      </c>
      <c r="J221" s="423">
        <f t="shared" si="105"/>
        <v>1</v>
      </c>
      <c r="K221" s="423">
        <f t="shared" si="105"/>
        <v>1</v>
      </c>
      <c r="L221" s="423">
        <f t="shared" ref="L221" si="106">SUM(L218:L220)</f>
        <v>1</v>
      </c>
      <c r="M221" s="264"/>
    </row>
    <row r="222" spans="2:13">
      <c r="B222" s="259"/>
      <c r="D222" s="214"/>
      <c r="E222" s="214"/>
      <c r="F222" s="496" t="str">
        <f t="shared" ref="F222:K222" si="107">IF(F221=100%,"OK","ERROR")</f>
        <v>OK</v>
      </c>
      <c r="G222" s="496" t="str">
        <f t="shared" si="107"/>
        <v>OK</v>
      </c>
      <c r="H222" s="496" t="str">
        <f t="shared" si="107"/>
        <v>OK</v>
      </c>
      <c r="I222" s="496" t="str">
        <f t="shared" si="107"/>
        <v>OK</v>
      </c>
      <c r="J222" s="496" t="str">
        <f t="shared" si="107"/>
        <v>OK</v>
      </c>
      <c r="K222" s="496" t="str">
        <f t="shared" si="107"/>
        <v>OK</v>
      </c>
      <c r="L222" s="496" t="str">
        <f t="shared" ref="L222" si="108">IF(L221=100%,"OK","ERROR")</f>
        <v>OK</v>
      </c>
      <c r="M222" s="264"/>
    </row>
    <row r="223" spans="2:13">
      <c r="B223" s="259"/>
      <c r="D223" s="286" t="s">
        <v>844</v>
      </c>
      <c r="E223" s="287"/>
      <c r="F223" s="285"/>
      <c r="G223" s="288"/>
      <c r="H223" s="263"/>
      <c r="I223" s="263"/>
      <c r="J223" s="263"/>
      <c r="K223" s="263"/>
      <c r="L223" s="263"/>
      <c r="M223" s="264"/>
    </row>
    <row r="224" spans="2:13">
      <c r="B224" s="259"/>
      <c r="D224" s="284" t="s">
        <v>306</v>
      </c>
      <c r="E224" s="243" t="s">
        <v>14</v>
      </c>
      <c r="F224" s="230">
        <f t="shared" ref="F224:K224" si="109">F217</f>
        <v>2014</v>
      </c>
      <c r="G224" s="230">
        <f t="shared" si="109"/>
        <v>2015</v>
      </c>
      <c r="H224" s="230">
        <f t="shared" si="109"/>
        <v>2016</v>
      </c>
      <c r="I224" s="230">
        <f t="shared" si="109"/>
        <v>2017</v>
      </c>
      <c r="J224" s="230">
        <f t="shared" si="109"/>
        <v>2018</v>
      </c>
      <c r="K224" s="230">
        <f t="shared" si="109"/>
        <v>2019</v>
      </c>
      <c r="L224" s="230">
        <f t="shared" ref="L224:L227" si="110">L217</f>
        <v>2020</v>
      </c>
      <c r="M224" s="264"/>
    </row>
    <row r="225" spans="2:13">
      <c r="B225" s="259"/>
      <c r="D225" s="278" t="str">
        <f>D204</f>
        <v>1-секторна BTS (1-sector BTS)</v>
      </c>
      <c r="E225" s="278" t="s">
        <v>622</v>
      </c>
      <c r="F225" s="424">
        <f>F218</f>
        <v>0.05</v>
      </c>
      <c r="G225" s="424">
        <f t="shared" ref="G225:K225" si="111">G218</f>
        <v>0.05</v>
      </c>
      <c r="H225" s="424">
        <f t="shared" si="111"/>
        <v>0.05</v>
      </c>
      <c r="I225" s="424">
        <f t="shared" si="111"/>
        <v>0.05</v>
      </c>
      <c r="J225" s="424">
        <f t="shared" si="111"/>
        <v>0.05</v>
      </c>
      <c r="K225" s="424">
        <f t="shared" si="111"/>
        <v>0.05</v>
      </c>
      <c r="L225" s="424">
        <f t="shared" si="110"/>
        <v>0.05</v>
      </c>
      <c r="M225" s="264"/>
    </row>
    <row r="226" spans="2:13">
      <c r="B226" s="259"/>
      <c r="D226" s="278" t="str">
        <f>D205</f>
        <v>2-секторна BTS (2-sector BTS)</v>
      </c>
      <c r="E226" s="278" t="s">
        <v>622</v>
      </c>
      <c r="F226" s="424">
        <f t="shared" ref="F226:K226" si="112">F219</f>
        <v>0.1</v>
      </c>
      <c r="G226" s="424">
        <f t="shared" si="112"/>
        <v>0.1</v>
      </c>
      <c r="H226" s="424">
        <f t="shared" si="112"/>
        <v>0.1</v>
      </c>
      <c r="I226" s="424">
        <f t="shared" si="112"/>
        <v>0.1</v>
      </c>
      <c r="J226" s="424">
        <f t="shared" si="112"/>
        <v>0.1</v>
      </c>
      <c r="K226" s="424">
        <f t="shared" si="112"/>
        <v>0.1</v>
      </c>
      <c r="L226" s="424">
        <f t="shared" si="110"/>
        <v>0.1</v>
      </c>
      <c r="M226" s="264"/>
    </row>
    <row r="227" spans="2:13">
      <c r="B227" s="259"/>
      <c r="D227" s="278" t="str">
        <f>D206</f>
        <v>3-секторна BTS (3-sector BTS)</v>
      </c>
      <c r="E227" s="278" t="s">
        <v>622</v>
      </c>
      <c r="F227" s="424">
        <f t="shared" ref="F227:K227" si="113">F220</f>
        <v>0.85</v>
      </c>
      <c r="G227" s="424">
        <f t="shared" si="113"/>
        <v>0.85</v>
      </c>
      <c r="H227" s="424">
        <f t="shared" si="113"/>
        <v>0.85</v>
      </c>
      <c r="I227" s="424">
        <f t="shared" si="113"/>
        <v>0.85</v>
      </c>
      <c r="J227" s="424">
        <f t="shared" si="113"/>
        <v>0.85</v>
      </c>
      <c r="K227" s="424">
        <f t="shared" si="113"/>
        <v>0.85</v>
      </c>
      <c r="L227" s="424">
        <f t="shared" si="110"/>
        <v>0.85</v>
      </c>
      <c r="M227" s="264"/>
    </row>
    <row r="228" spans="2:13">
      <c r="B228" s="259"/>
      <c r="D228" s="278" t="s">
        <v>2</v>
      </c>
      <c r="E228" s="278"/>
      <c r="F228" s="423">
        <f t="shared" ref="F228:K228" si="114">SUM(F225:F227)</f>
        <v>1</v>
      </c>
      <c r="G228" s="423">
        <f t="shared" si="114"/>
        <v>1</v>
      </c>
      <c r="H228" s="423">
        <f t="shared" si="114"/>
        <v>1</v>
      </c>
      <c r="I228" s="423">
        <f t="shared" si="114"/>
        <v>1</v>
      </c>
      <c r="J228" s="423">
        <f t="shared" si="114"/>
        <v>1</v>
      </c>
      <c r="K228" s="423">
        <f t="shared" si="114"/>
        <v>1</v>
      </c>
      <c r="L228" s="423">
        <f t="shared" ref="L228" si="115">SUM(L225:L227)</f>
        <v>1</v>
      </c>
      <c r="M228" s="264"/>
    </row>
    <row r="229" spans="2:13">
      <c r="B229" s="259"/>
      <c r="D229" s="214"/>
      <c r="E229" s="214"/>
      <c r="F229" s="496" t="str">
        <f t="shared" ref="F229:K229" si="116">IF(F228=100%,"OK","ERROR")</f>
        <v>OK</v>
      </c>
      <c r="G229" s="496" t="str">
        <f t="shared" si="116"/>
        <v>OK</v>
      </c>
      <c r="H229" s="496" t="str">
        <f t="shared" si="116"/>
        <v>OK</v>
      </c>
      <c r="I229" s="496" t="str">
        <f t="shared" si="116"/>
        <v>OK</v>
      </c>
      <c r="J229" s="496" t="str">
        <f t="shared" si="116"/>
        <v>OK</v>
      </c>
      <c r="K229" s="496" t="str">
        <f t="shared" si="116"/>
        <v>OK</v>
      </c>
      <c r="L229" s="496" t="str">
        <f t="shared" ref="L229" si="117">IF(L228=100%,"OK","ERROR")</f>
        <v>OK</v>
      </c>
      <c r="M229" s="264"/>
    </row>
    <row r="230" spans="2:13">
      <c r="B230" s="259"/>
      <c r="D230" s="286" t="s">
        <v>980</v>
      </c>
      <c r="E230" s="287"/>
      <c r="F230" s="464"/>
      <c r="G230" s="497"/>
      <c r="H230" s="497"/>
      <c r="I230" s="497"/>
      <c r="J230" s="497"/>
      <c r="K230" s="497"/>
      <c r="L230" s="497"/>
      <c r="M230" s="264"/>
    </row>
    <row r="231" spans="2:13">
      <c r="B231" s="259"/>
      <c r="D231" s="284" t="s">
        <v>306</v>
      </c>
      <c r="E231" s="243" t="s">
        <v>14</v>
      </c>
      <c r="F231" s="230">
        <f t="shared" ref="F231:K231" si="118">F224</f>
        <v>2014</v>
      </c>
      <c r="G231" s="230">
        <f t="shared" si="118"/>
        <v>2015</v>
      </c>
      <c r="H231" s="230">
        <f t="shared" si="118"/>
        <v>2016</v>
      </c>
      <c r="I231" s="230">
        <f t="shared" si="118"/>
        <v>2017</v>
      </c>
      <c r="J231" s="230">
        <f t="shared" si="118"/>
        <v>2018</v>
      </c>
      <c r="K231" s="230">
        <f t="shared" si="118"/>
        <v>2019</v>
      </c>
      <c r="L231" s="230">
        <f t="shared" ref="L231" si="119">L224</f>
        <v>2020</v>
      </c>
      <c r="M231" s="264"/>
    </row>
    <row r="232" spans="2:13">
      <c r="B232" s="259"/>
      <c r="D232" s="278" t="str">
        <f>D210</f>
        <v>1-секторна BTS (1-sector BTS)</v>
      </c>
      <c r="E232" s="278" t="s">
        <v>622</v>
      </c>
      <c r="F232" s="424">
        <f t="shared" ref="F232" si="120">F225</f>
        <v>0.05</v>
      </c>
      <c r="G232" s="424">
        <f t="shared" ref="G232:L232" si="121">G225</f>
        <v>0.05</v>
      </c>
      <c r="H232" s="424">
        <f t="shared" si="121"/>
        <v>0.05</v>
      </c>
      <c r="I232" s="424">
        <f t="shared" si="121"/>
        <v>0.05</v>
      </c>
      <c r="J232" s="424">
        <f t="shared" si="121"/>
        <v>0.05</v>
      </c>
      <c r="K232" s="424">
        <f t="shared" si="121"/>
        <v>0.05</v>
      </c>
      <c r="L232" s="424">
        <f t="shared" si="121"/>
        <v>0.05</v>
      </c>
      <c r="M232" s="264"/>
    </row>
    <row r="233" spans="2:13">
      <c r="B233" s="259"/>
      <c r="D233" s="278" t="str">
        <f>D211</f>
        <v>2-секторна BTS (2-sector BTS)</v>
      </c>
      <c r="E233" s="278" t="s">
        <v>622</v>
      </c>
      <c r="F233" s="424">
        <f t="shared" ref="F233:L233" si="122">F226</f>
        <v>0.1</v>
      </c>
      <c r="G233" s="424">
        <f t="shared" si="122"/>
        <v>0.1</v>
      </c>
      <c r="H233" s="424">
        <f t="shared" si="122"/>
        <v>0.1</v>
      </c>
      <c r="I233" s="424">
        <f t="shared" si="122"/>
        <v>0.1</v>
      </c>
      <c r="J233" s="424">
        <f t="shared" si="122"/>
        <v>0.1</v>
      </c>
      <c r="K233" s="424">
        <f t="shared" si="122"/>
        <v>0.1</v>
      </c>
      <c r="L233" s="424">
        <f t="shared" si="122"/>
        <v>0.1</v>
      </c>
      <c r="M233" s="264"/>
    </row>
    <row r="234" spans="2:13">
      <c r="B234" s="259"/>
      <c r="D234" s="278" t="str">
        <f>D212</f>
        <v>3-секторна BTS (3-sector BTS)</v>
      </c>
      <c r="E234" s="278" t="s">
        <v>622</v>
      </c>
      <c r="F234" s="424">
        <f t="shared" ref="F234:L234" si="123">F227</f>
        <v>0.85</v>
      </c>
      <c r="G234" s="424">
        <f t="shared" si="123"/>
        <v>0.85</v>
      </c>
      <c r="H234" s="424">
        <f t="shared" si="123"/>
        <v>0.85</v>
      </c>
      <c r="I234" s="424">
        <f t="shared" si="123"/>
        <v>0.85</v>
      </c>
      <c r="J234" s="424">
        <f t="shared" si="123"/>
        <v>0.85</v>
      </c>
      <c r="K234" s="424">
        <f t="shared" si="123"/>
        <v>0.85</v>
      </c>
      <c r="L234" s="424">
        <f t="shared" si="123"/>
        <v>0.85</v>
      </c>
      <c r="M234" s="264"/>
    </row>
    <row r="235" spans="2:13">
      <c r="B235" s="259"/>
      <c r="D235" s="278" t="s">
        <v>2</v>
      </c>
      <c r="E235" s="278"/>
      <c r="F235" s="423">
        <f t="shared" ref="F235:K235" si="124">SUM(F232:F234)</f>
        <v>1</v>
      </c>
      <c r="G235" s="423">
        <f t="shared" si="124"/>
        <v>1</v>
      </c>
      <c r="H235" s="423">
        <f t="shared" si="124"/>
        <v>1</v>
      </c>
      <c r="I235" s="423">
        <f t="shared" si="124"/>
        <v>1</v>
      </c>
      <c r="J235" s="423">
        <f t="shared" si="124"/>
        <v>1</v>
      </c>
      <c r="K235" s="423">
        <f t="shared" si="124"/>
        <v>1</v>
      </c>
      <c r="L235" s="423">
        <f t="shared" ref="L235" si="125">SUM(L232:L234)</f>
        <v>1</v>
      </c>
      <c r="M235" s="264"/>
    </row>
    <row r="236" spans="2:13">
      <c r="B236" s="259"/>
      <c r="D236" s="214"/>
      <c r="E236" s="214"/>
      <c r="F236" s="496" t="str">
        <f t="shared" ref="F236:K236" si="126">IF(F235=100%,"OK","ERROR")</f>
        <v>OK</v>
      </c>
      <c r="G236" s="496" t="str">
        <f t="shared" si="126"/>
        <v>OK</v>
      </c>
      <c r="H236" s="496" t="str">
        <f t="shared" si="126"/>
        <v>OK</v>
      </c>
      <c r="I236" s="496" t="str">
        <f t="shared" si="126"/>
        <v>OK</v>
      </c>
      <c r="J236" s="496" t="str">
        <f t="shared" si="126"/>
        <v>OK</v>
      </c>
      <c r="K236" s="496" t="str">
        <f t="shared" si="126"/>
        <v>OK</v>
      </c>
      <c r="L236" s="496" t="str">
        <f t="shared" ref="L236" si="127">IF(L235=100%,"OK","ERROR")</f>
        <v>OK</v>
      </c>
    </row>
    <row r="237" spans="2:13">
      <c r="B237" s="259"/>
      <c r="C237" s="214"/>
      <c r="D237" s="214"/>
      <c r="E237" s="214"/>
      <c r="F237" s="214"/>
      <c r="G237" s="214"/>
      <c r="H237" s="214"/>
      <c r="I237" s="214"/>
      <c r="J237" s="214"/>
      <c r="K237" s="214"/>
      <c r="L237" s="285"/>
    </row>
    <row r="238" spans="2:13" ht="15.75">
      <c r="B238" s="197">
        <v>3.05</v>
      </c>
      <c r="C238" s="281" t="s">
        <v>595</v>
      </c>
      <c r="D238" s="259"/>
      <c r="E238" s="259"/>
      <c r="F238" s="259"/>
      <c r="G238" s="259"/>
      <c r="H238" s="259"/>
      <c r="I238" s="285"/>
    </row>
    <row r="239" spans="2:13" ht="15.75">
      <c r="B239" s="281"/>
      <c r="C239" s="281"/>
      <c r="D239" s="259"/>
      <c r="E239" s="259"/>
      <c r="F239" s="259"/>
      <c r="G239" s="259"/>
      <c r="H239" s="259"/>
      <c r="I239" s="285"/>
    </row>
    <row r="240" spans="2:13">
      <c r="B240" s="92"/>
      <c r="C240" s="259"/>
      <c r="D240" s="259"/>
      <c r="E240" s="259"/>
      <c r="F240" s="259"/>
      <c r="G240" s="259"/>
      <c r="H240" s="259"/>
    </row>
    <row r="241" spans="2:11">
      <c r="B241" s="92"/>
      <c r="C241" s="259" t="str">
        <f>D134</f>
        <v>Mtel</v>
      </c>
      <c r="D241" s="259"/>
      <c r="E241" s="259"/>
      <c r="F241" s="259"/>
      <c r="G241" s="259"/>
      <c r="H241" s="259"/>
    </row>
    <row r="242" spans="2:11" ht="12" customHeight="1">
      <c r="B242" s="92"/>
      <c r="C242" s="259"/>
      <c r="D242" s="259"/>
      <c r="E242" s="259"/>
      <c r="F242" s="259"/>
      <c r="G242" s="259"/>
      <c r="H242" s="259"/>
    </row>
    <row r="243" spans="2:11" ht="38.25" customHeight="1">
      <c r="B243" s="92"/>
      <c r="C243" s="289"/>
      <c r="D243" s="289"/>
      <c r="E243" s="290"/>
      <c r="F243" s="843" t="s">
        <v>308</v>
      </c>
      <c r="G243" s="844"/>
      <c r="H243" s="502" t="s">
        <v>15</v>
      </c>
      <c r="I243" s="502" t="s">
        <v>312</v>
      </c>
      <c r="J243" s="500" t="s">
        <v>41</v>
      </c>
      <c r="K243" s="502" t="s">
        <v>313</v>
      </c>
    </row>
    <row r="244" spans="2:11">
      <c r="B244" s="92"/>
      <c r="C244" s="289"/>
      <c r="D244" s="289" t="s">
        <v>13</v>
      </c>
      <c r="E244" s="291" t="s">
        <v>309</v>
      </c>
      <c r="F244" s="292">
        <f>F61</f>
        <v>2014</v>
      </c>
      <c r="G244" s="292">
        <f>F244+1</f>
        <v>2015</v>
      </c>
      <c r="H244" s="292"/>
      <c r="I244" s="297"/>
      <c r="J244" s="298"/>
      <c r="K244" s="299"/>
    </row>
    <row r="245" spans="2:11">
      <c r="B245" s="92"/>
      <c r="C245" s="733" t="str">
        <f>'C. Masterfiles'!C45</f>
        <v>N01</v>
      </c>
      <c r="D245" s="293" t="str">
        <f>'C. Masterfiles'!E45</f>
        <v>Приемо-предавателно устройство (Transceiver)</v>
      </c>
      <c r="E245" s="293" t="str">
        <f>'C. Masterfiles'!D45</f>
        <v>TRX</v>
      </c>
      <c r="F245" s="626"/>
      <c r="G245" s="626"/>
      <c r="H245" s="277"/>
      <c r="I245" s="300"/>
      <c r="J245" s="300"/>
      <c r="K245" s="277"/>
    </row>
    <row r="246" spans="2:11">
      <c r="B246" s="92"/>
      <c r="C246" s="733" t="str">
        <f>'C. Masterfiles'!C46</f>
        <v>N02</v>
      </c>
      <c r="D246" s="293" t="str">
        <f>'C. Masterfiles'!E46</f>
        <v>3G Приемо-предавателно устройство (3G Transceiver)</v>
      </c>
      <c r="E246" s="293" t="str">
        <f>'C. Masterfiles'!D46</f>
        <v>Radio</v>
      </c>
      <c r="F246" s="626"/>
      <c r="G246" s="626"/>
      <c r="H246" s="277"/>
      <c r="I246" s="300"/>
      <c r="J246" s="300"/>
      <c r="K246" s="277"/>
    </row>
    <row r="247" spans="2:11">
      <c r="B247" s="92"/>
      <c r="C247" s="733" t="str">
        <f>'C. Masterfiles'!C47</f>
        <v>N03</v>
      </c>
      <c r="D247" s="293" t="str">
        <f>'C. Masterfiles'!E47</f>
        <v>GSM базова станция (2G Base Station)</v>
      </c>
      <c r="E247" s="293" t="str">
        <f>'C. Masterfiles'!D47</f>
        <v>BTS</v>
      </c>
      <c r="F247" s="626"/>
      <c r="G247" s="626"/>
      <c r="H247" s="277"/>
      <c r="I247" s="300"/>
      <c r="J247" s="300"/>
      <c r="K247" s="277"/>
    </row>
    <row r="248" spans="2:11">
      <c r="B248" s="92"/>
      <c r="C248" s="733" t="str">
        <f>'C. Masterfiles'!C48</f>
        <v>N04</v>
      </c>
      <c r="D248" s="293" t="str">
        <f>'C. Masterfiles'!E48</f>
        <v>UMTS базова станция (3G Base Station)</v>
      </c>
      <c r="E248" s="293" t="str">
        <f>'C. Masterfiles'!D48</f>
        <v>Node B</v>
      </c>
      <c r="F248" s="626"/>
      <c r="G248" s="626"/>
      <c r="H248" s="277"/>
      <c r="I248" s="300"/>
      <c r="J248" s="300"/>
      <c r="K248" s="277"/>
    </row>
    <row r="249" spans="2:11">
      <c r="B249" s="92"/>
      <c r="C249" s="733" t="str">
        <f>'C. Masterfiles'!C49</f>
        <v>N05</v>
      </c>
      <c r="D249" s="293" t="str">
        <f>'C. Masterfiles'!E49</f>
        <v>Контролер на GSM базова станция (Base station controller)</v>
      </c>
      <c r="E249" s="293" t="str">
        <f>'C. Masterfiles'!D49</f>
        <v>BSC</v>
      </c>
      <c r="F249" s="626"/>
      <c r="G249" s="626"/>
      <c r="H249" s="304">
        <v>3000</v>
      </c>
      <c r="I249" s="304" t="s">
        <v>878</v>
      </c>
      <c r="J249" s="304">
        <v>12</v>
      </c>
      <c r="K249" s="625">
        <v>0.6</v>
      </c>
    </row>
    <row r="250" spans="2:11">
      <c r="B250" s="92"/>
      <c r="C250" s="733" t="str">
        <f>'C. Masterfiles'!C50</f>
        <v>N06</v>
      </c>
      <c r="D250" s="293" t="str">
        <f>'C. Masterfiles'!E50</f>
        <v>Контролер на UMTS базова станция (Radio Network Controler)</v>
      </c>
      <c r="E250" s="293" t="str">
        <f>'C. Masterfiles'!D50</f>
        <v>RNC</v>
      </c>
      <c r="F250" s="626"/>
      <c r="G250" s="626"/>
      <c r="H250" s="304">
        <v>250</v>
      </c>
      <c r="I250" s="304" t="s">
        <v>201</v>
      </c>
      <c r="J250" s="304">
        <v>12</v>
      </c>
      <c r="K250" s="625">
        <v>0.6</v>
      </c>
    </row>
    <row r="251" spans="2:11">
      <c r="B251" s="92"/>
      <c r="C251" s="733" t="str">
        <f>'C. Masterfiles'!C51</f>
        <v>N07</v>
      </c>
      <c r="D251" s="293" t="str">
        <f>'C. Masterfiles'!E51</f>
        <v>Мобилна централа (Mobile Switching Centre)</v>
      </c>
      <c r="E251" s="293" t="str">
        <f>'C. Masterfiles'!D51</f>
        <v>MSC</v>
      </c>
      <c r="F251" s="626"/>
      <c r="G251" s="626"/>
      <c r="H251" s="304">
        <v>1000000</v>
      </c>
      <c r="I251" s="304" t="s">
        <v>330</v>
      </c>
      <c r="J251" s="304">
        <v>12</v>
      </c>
      <c r="K251" s="625">
        <v>0.8</v>
      </c>
    </row>
    <row r="252" spans="2:11">
      <c r="B252" s="92"/>
      <c r="C252" s="733" t="str">
        <f>'C. Masterfiles'!C52</f>
        <v>N08</v>
      </c>
      <c r="D252" s="293" t="str">
        <f>'C. Masterfiles'!E52</f>
        <v>Регистър на "домашните" потребители (Home location register)</v>
      </c>
      <c r="E252" s="293" t="str">
        <f>'C. Masterfiles'!D52</f>
        <v>HLR</v>
      </c>
      <c r="F252" s="626"/>
      <c r="G252" s="626"/>
      <c r="H252" s="304">
        <v>7500000</v>
      </c>
      <c r="I252" s="304" t="s">
        <v>330</v>
      </c>
      <c r="J252" s="304">
        <v>12</v>
      </c>
      <c r="K252" s="625">
        <v>0.8</v>
      </c>
    </row>
    <row r="253" spans="2:11">
      <c r="B253" s="92"/>
      <c r="C253" s="733" t="str">
        <f>'C. Masterfiles'!C53</f>
        <v>N09</v>
      </c>
      <c r="D253" s="293" t="str">
        <f>'C. Masterfiles'!E53</f>
        <v>Предплатена платформа (Pre-paid platform)</v>
      </c>
      <c r="E253" s="293" t="str">
        <f>'C. Masterfiles'!D53</f>
        <v>PPP</v>
      </c>
      <c r="F253" s="626"/>
      <c r="G253" s="626"/>
      <c r="H253" s="304">
        <v>1000000</v>
      </c>
      <c r="I253" s="304" t="s">
        <v>330</v>
      </c>
      <c r="J253" s="304">
        <v>12</v>
      </c>
      <c r="K253" s="625">
        <v>0.8</v>
      </c>
    </row>
    <row r="254" spans="2:11">
      <c r="B254" s="92"/>
      <c r="C254" s="733" t="str">
        <f>'C. Masterfiles'!C54</f>
        <v>N10</v>
      </c>
      <c r="D254" s="293" t="str">
        <f>'C. Masterfiles'!E54</f>
        <v>SMS шлюз (SMS Gateway)</v>
      </c>
      <c r="E254" s="293" t="str">
        <f>'C. Masterfiles'!D54</f>
        <v>SMSG</v>
      </c>
      <c r="F254" s="626"/>
      <c r="G254" s="626"/>
      <c r="H254" s="304">
        <v>250000000</v>
      </c>
      <c r="I254" s="304" t="s">
        <v>216</v>
      </c>
      <c r="J254" s="304">
        <v>12</v>
      </c>
      <c r="K254" s="625">
        <v>0.75</v>
      </c>
    </row>
    <row r="255" spans="2:11">
      <c r="B255" s="92"/>
      <c r="C255" s="733" t="str">
        <f>'C. Masterfiles'!C55</f>
        <v>N11</v>
      </c>
      <c r="D255" s="293" t="str">
        <f>'C. Masterfiles'!E55</f>
        <v>Централа за кратки съобщения SMS (SMS Control Centre)</v>
      </c>
      <c r="E255" s="293" t="str">
        <f>'C. Masterfiles'!D55</f>
        <v>SMSC</v>
      </c>
      <c r="F255" s="626"/>
      <c r="G255" s="626"/>
      <c r="H255" s="304">
        <v>250000000</v>
      </c>
      <c r="I255" s="304" t="s">
        <v>216</v>
      </c>
      <c r="J255" s="304">
        <v>12</v>
      </c>
      <c r="K255" s="625">
        <v>0.56000000000000005</v>
      </c>
    </row>
    <row r="256" spans="2:11">
      <c r="B256" s="92"/>
      <c r="C256" s="733" t="str">
        <f>'C. Masterfiles'!C56</f>
        <v>N12</v>
      </c>
      <c r="D256" s="293" t="str">
        <f>'C. Masterfiles'!E56</f>
        <v>Централа за мултимедийни съобщения MMS (MMS Control Centre)</v>
      </c>
      <c r="E256" s="293" t="str">
        <f>'C. Masterfiles'!D56</f>
        <v>MMSC</v>
      </c>
      <c r="F256" s="626"/>
      <c r="G256" s="626"/>
      <c r="H256" s="304">
        <v>5000000</v>
      </c>
      <c r="I256" s="304" t="s">
        <v>215</v>
      </c>
      <c r="J256" s="304">
        <v>12</v>
      </c>
      <c r="K256" s="625">
        <v>0.43</v>
      </c>
    </row>
    <row r="257" spans="2:11">
      <c r="B257" s="92"/>
      <c r="C257" s="733" t="str">
        <f>'C. Masterfiles'!C57</f>
        <v>N13</v>
      </c>
      <c r="D257" s="293" t="str">
        <f>'C. Masterfiles'!E57</f>
        <v>Система за гласова поща (Voice mail system)</v>
      </c>
      <c r="E257" s="293" t="str">
        <f>'C. Masterfiles'!D57</f>
        <v>VMS</v>
      </c>
      <c r="F257" s="626"/>
      <c r="G257" s="626"/>
      <c r="H257" s="304">
        <v>2000000</v>
      </c>
      <c r="I257" s="304" t="s">
        <v>330</v>
      </c>
      <c r="J257" s="304">
        <v>12</v>
      </c>
      <c r="K257" s="625">
        <v>0.8</v>
      </c>
    </row>
    <row r="258" spans="2:11">
      <c r="B258" s="92"/>
      <c r="C258" s="733" t="str">
        <f>'C. Masterfiles'!C58</f>
        <v>N14</v>
      </c>
      <c r="D258" s="293" t="str">
        <f>'C. Masterfiles'!E58</f>
        <v>Система за управление на мрежата (Network management system)</v>
      </c>
      <c r="E258" s="293" t="str">
        <f>'C. Masterfiles'!D58</f>
        <v>NMS</v>
      </c>
      <c r="F258" s="626"/>
      <c r="G258" s="626"/>
      <c r="H258" s="304">
        <v>600000</v>
      </c>
      <c r="I258" s="304" t="s">
        <v>330</v>
      </c>
      <c r="J258" s="304">
        <v>12</v>
      </c>
      <c r="K258" s="625">
        <v>0.75</v>
      </c>
    </row>
    <row r="259" spans="2:11">
      <c r="B259" s="92"/>
      <c r="C259" s="733" t="str">
        <f>'C. Masterfiles'!C59</f>
        <v>N15</v>
      </c>
      <c r="D259" s="293" t="str">
        <f>'C. Masterfiles'!E59</f>
        <v>Система/и за оперативна поддръжка на мрежата (Operational Support System)</v>
      </c>
      <c r="E259" s="293" t="str">
        <f>'C. Masterfiles'!D59</f>
        <v>OSS</v>
      </c>
      <c r="F259" s="626"/>
      <c r="G259" s="626"/>
      <c r="H259" s="304">
        <v>1600000</v>
      </c>
      <c r="I259" s="304" t="s">
        <v>330</v>
      </c>
      <c r="J259" s="304">
        <v>12</v>
      </c>
      <c r="K259" s="625">
        <v>0.75</v>
      </c>
    </row>
    <row r="260" spans="2:11">
      <c r="B260" s="92"/>
      <c r="C260" s="733" t="str">
        <f>'C. Masterfiles'!C60</f>
        <v>N16</v>
      </c>
      <c r="D260" s="293" t="str">
        <f>'C. Masterfiles'!E60</f>
        <v>GPRS System</v>
      </c>
      <c r="E260" s="293" t="str">
        <f>'C. Masterfiles'!D60</f>
        <v>GPRS</v>
      </c>
      <c r="F260" s="626"/>
      <c r="G260" s="626"/>
      <c r="H260" s="304">
        <v>400000</v>
      </c>
      <c r="I260" s="304" t="s">
        <v>330</v>
      </c>
      <c r="J260" s="304">
        <v>12</v>
      </c>
      <c r="K260" s="625">
        <v>0.75</v>
      </c>
    </row>
    <row r="261" spans="2:11">
      <c r="B261" s="92"/>
      <c r="C261" s="733" t="str">
        <f>'C. Masterfiles'!C61</f>
        <v>N17</v>
      </c>
      <c r="D261" s="293" t="str">
        <f>'C. Masterfiles'!E61</f>
        <v>Retail Billing system</v>
      </c>
      <c r="E261" s="293" t="str">
        <f>'C. Masterfiles'!D61</f>
        <v>BIL</v>
      </c>
      <c r="F261" s="626"/>
      <c r="G261" s="626"/>
      <c r="H261" s="304">
        <v>1600000</v>
      </c>
      <c r="I261" s="304" t="s">
        <v>330</v>
      </c>
      <c r="J261" s="304">
        <v>12</v>
      </c>
      <c r="K261" s="625">
        <v>0.75</v>
      </c>
    </row>
    <row r="262" spans="2:11">
      <c r="B262" s="92"/>
      <c r="C262" s="733" t="str">
        <f>'C. Masterfiles'!C62</f>
        <v>N18</v>
      </c>
      <c r="D262" s="293" t="str">
        <f>'C. Masterfiles'!E62</f>
        <v>Система за таксуване (Interconnection Billing System)</v>
      </c>
      <c r="E262" s="293" t="str">
        <f>'C. Masterfiles'!D62</f>
        <v>IBIL</v>
      </c>
      <c r="F262" s="626"/>
      <c r="G262" s="626"/>
      <c r="H262" s="304">
        <v>5000000</v>
      </c>
      <c r="I262" s="304" t="s">
        <v>330</v>
      </c>
      <c r="J262" s="304">
        <v>12</v>
      </c>
      <c r="K262" s="625">
        <v>0.75</v>
      </c>
    </row>
    <row r="263" spans="2:11">
      <c r="B263" s="92"/>
      <c r="C263" s="733" t="str">
        <f>'C. Masterfiles'!C63</f>
        <v>N19</v>
      </c>
      <c r="D263" s="293" t="str">
        <f>'C. Masterfiles'!E63</f>
        <v>Шлюз за взаимниосвързване (Interconnect Gateway)</v>
      </c>
      <c r="E263" s="293" t="str">
        <f>'C. Masterfiles'!D63</f>
        <v>IGW</v>
      </c>
      <c r="F263" s="626"/>
      <c r="G263" s="626"/>
      <c r="H263" s="304">
        <v>2000</v>
      </c>
      <c r="I263" s="740" t="s">
        <v>661</v>
      </c>
      <c r="J263" s="304">
        <v>6</v>
      </c>
      <c r="K263" s="625">
        <v>0.8</v>
      </c>
    </row>
    <row r="264" spans="2:11">
      <c r="B264" s="92"/>
      <c r="C264" s="733" t="str">
        <f>'C. Masterfiles'!C64</f>
        <v>N20</v>
      </c>
      <c r="D264" s="293" t="str">
        <f>'C. Masterfiles'!E64</f>
        <v>Международен шлюз за взаимниосвързване  (International Gateway)</v>
      </c>
      <c r="E264" s="293" t="str">
        <f>'C. Masterfiles'!D64</f>
        <v>INT</v>
      </c>
      <c r="F264" s="626"/>
      <c r="G264" s="626"/>
      <c r="H264" s="304">
        <v>10000</v>
      </c>
      <c r="I264" s="740" t="s">
        <v>661</v>
      </c>
      <c r="J264" s="304">
        <v>6</v>
      </c>
      <c r="K264" s="625">
        <v>0.8</v>
      </c>
    </row>
    <row r="265" spans="2:11">
      <c r="B265" s="92"/>
      <c r="C265" s="733" t="str">
        <f>'C. Masterfiles'!C65</f>
        <v>N21</v>
      </c>
      <c r="D265" s="293" t="str">
        <f>'C. Masterfiles'!E65</f>
        <v>Облужващ GPRS възел (Serving GPRS Support Node)</v>
      </c>
      <c r="E265" s="293" t="str">
        <f>'C. Masterfiles'!D65</f>
        <v>SGSN</v>
      </c>
      <c r="F265" s="626"/>
      <c r="G265" s="626"/>
      <c r="H265" s="304">
        <v>2000000</v>
      </c>
      <c r="I265" s="304" t="s">
        <v>330</v>
      </c>
      <c r="J265" s="304">
        <v>12</v>
      </c>
      <c r="K265" s="625">
        <v>0.5</v>
      </c>
    </row>
    <row r="266" spans="2:11">
      <c r="B266" s="92"/>
      <c r="C266" s="733" t="str">
        <f>'C. Masterfiles'!C66</f>
        <v>N22</v>
      </c>
      <c r="D266" s="293" t="str">
        <f>'C. Masterfiles'!E66</f>
        <v>Шлюз на мрежата за пакетна комутация (Gateway GPRS Support Node )</v>
      </c>
      <c r="E266" s="293" t="str">
        <f>'C. Masterfiles'!D66</f>
        <v>GGSN</v>
      </c>
      <c r="F266" s="626"/>
      <c r="G266" s="626"/>
      <c r="H266" s="304">
        <v>2000000</v>
      </c>
      <c r="I266" s="304" t="s">
        <v>330</v>
      </c>
      <c r="J266" s="304">
        <v>12</v>
      </c>
      <c r="K266" s="625">
        <v>0.8</v>
      </c>
    </row>
    <row r="267" spans="2:11">
      <c r="B267" s="92"/>
      <c r="C267" s="733" t="str">
        <f>'C. Masterfiles'!C67</f>
        <v>N23</v>
      </c>
      <c r="D267" s="293" t="str">
        <f>'C. Masterfiles'!E67</f>
        <v>IN Platform</v>
      </c>
      <c r="E267" s="293" t="str">
        <f>'C. Masterfiles'!D67</f>
        <v>IN/NGN</v>
      </c>
      <c r="F267" s="626"/>
      <c r="G267" s="626"/>
      <c r="H267" s="304">
        <v>4000</v>
      </c>
      <c r="I267" s="740" t="s">
        <v>661</v>
      </c>
      <c r="J267" s="304">
        <v>12</v>
      </c>
      <c r="K267" s="625">
        <v>0.8</v>
      </c>
    </row>
    <row r="268" spans="2:11">
      <c r="B268" s="92"/>
      <c r="C268" s="733" t="str">
        <f>'C. Masterfiles'!C68</f>
        <v>N24</v>
      </c>
      <c r="D268" s="293" t="str">
        <f>'C. Masterfiles'!E68</f>
        <v>4G базова станция (4G Base Station)</v>
      </c>
      <c r="E268" s="293" t="str">
        <f>'C. Masterfiles'!D68</f>
        <v>eNodeB</v>
      </c>
      <c r="F268" s="626"/>
      <c r="G268" s="626"/>
      <c r="H268" s="277"/>
      <c r="I268" s="277"/>
      <c r="J268" s="277"/>
      <c r="K268" s="277"/>
    </row>
    <row r="269" spans="2:11">
      <c r="B269" s="92"/>
      <c r="C269" s="733" t="str">
        <f>'C. Masterfiles'!C69</f>
        <v>N25</v>
      </c>
      <c r="D269" s="293" t="str">
        <f>'C. Masterfiles'!E69</f>
        <v>4G Приемо-предавателно устройство (4G Transceiver)</v>
      </c>
      <c r="E269" s="293" t="str">
        <f>'C. Masterfiles'!D69</f>
        <v>eNodeB Radio</v>
      </c>
      <c r="F269" s="260"/>
      <c r="G269" s="260"/>
      <c r="H269" s="277"/>
      <c r="I269" s="277"/>
      <c r="J269" s="277"/>
      <c r="K269" s="277"/>
    </row>
    <row r="270" spans="2:11">
      <c r="B270" s="92"/>
      <c r="C270" s="733" t="str">
        <f>'C. Masterfiles'!C70</f>
        <v>N26</v>
      </c>
      <c r="D270" s="293" t="str">
        <f>'C. Masterfiles'!E70</f>
        <v>OTHER: complete as required</v>
      </c>
      <c r="E270" s="293" t="str">
        <f>'C. Masterfiles'!D70</f>
        <v>OTHER</v>
      </c>
      <c r="F270" s="260"/>
      <c r="G270" s="260"/>
      <c r="H270" s="304"/>
      <c r="I270" s="305"/>
      <c r="J270" s="301"/>
      <c r="K270" s="302"/>
    </row>
    <row r="271" spans="2:11">
      <c r="B271" s="92"/>
      <c r="C271" s="733" t="str">
        <f>'C. Masterfiles'!C71</f>
        <v>N27</v>
      </c>
      <c r="D271" s="293" t="str">
        <f>'C. Masterfiles'!E71</f>
        <v>OTHER: complete as required</v>
      </c>
      <c r="E271" s="293" t="str">
        <f>'C. Masterfiles'!D71</f>
        <v>OTHER</v>
      </c>
      <c r="F271" s="260"/>
      <c r="G271" s="260"/>
      <c r="H271" s="304"/>
      <c r="I271" s="306"/>
      <c r="J271" s="301"/>
      <c r="K271" s="302"/>
    </row>
    <row r="272" spans="2:11">
      <c r="B272" s="92"/>
      <c r="C272" s="733" t="str">
        <f>'C. Masterfiles'!C72</f>
        <v>N28</v>
      </c>
      <c r="D272" s="293" t="str">
        <f>'C. Masterfiles'!E72</f>
        <v>OTHER: complete as required</v>
      </c>
      <c r="E272" s="293" t="str">
        <f>'C. Masterfiles'!D72</f>
        <v>OTHER</v>
      </c>
      <c r="F272" s="260"/>
      <c r="G272" s="260"/>
      <c r="H272" s="304"/>
      <c r="I272" s="306"/>
      <c r="J272" s="301"/>
      <c r="K272" s="302"/>
    </row>
    <row r="273" spans="2:11">
      <c r="B273" s="92"/>
      <c r="C273" s="733" t="str">
        <f>'C. Masterfiles'!C73</f>
        <v>N29</v>
      </c>
      <c r="D273" s="293" t="str">
        <f>'C. Masterfiles'!E73</f>
        <v>OTHER: complete as required</v>
      </c>
      <c r="E273" s="293" t="str">
        <f>'C. Masterfiles'!D73</f>
        <v>OTHER</v>
      </c>
      <c r="F273" s="260"/>
      <c r="G273" s="260"/>
      <c r="H273" s="304"/>
      <c r="I273" s="306"/>
      <c r="J273" s="301"/>
      <c r="K273" s="302"/>
    </row>
    <row r="274" spans="2:11">
      <c r="B274" s="92"/>
      <c r="C274" s="733" t="str">
        <f>'C. Masterfiles'!C74</f>
        <v>N30</v>
      </c>
      <c r="D274" s="293" t="str">
        <f>'C. Masterfiles'!E74</f>
        <v>OTHER: complete as required</v>
      </c>
      <c r="E274" s="293" t="str">
        <f>'C. Masterfiles'!D74</f>
        <v>OTHER</v>
      </c>
      <c r="F274" s="260"/>
      <c r="G274" s="260"/>
      <c r="H274" s="304"/>
      <c r="I274" s="305"/>
      <c r="J274" s="301"/>
      <c r="K274" s="302"/>
    </row>
    <row r="275" spans="2:11">
      <c r="B275" s="92"/>
      <c r="C275" s="733" t="s">
        <v>281</v>
      </c>
      <c r="D275" s="294" t="s">
        <v>310</v>
      </c>
      <c r="E275" s="294" t="s">
        <v>281</v>
      </c>
      <c r="F275" s="277"/>
      <c r="G275" s="277"/>
      <c r="H275" s="277"/>
      <c r="I275" s="300"/>
      <c r="J275" s="300"/>
      <c r="K275" s="277"/>
    </row>
    <row r="276" spans="2:11">
      <c r="B276" s="92"/>
      <c r="C276" s="259"/>
      <c r="D276" s="259"/>
      <c r="E276" s="259"/>
      <c r="F276" s="259"/>
      <c r="G276" s="259"/>
    </row>
    <row r="277" spans="2:11">
      <c r="B277" s="92"/>
      <c r="C277" s="259"/>
      <c r="D277" s="259"/>
      <c r="E277" s="259"/>
      <c r="F277" s="259"/>
      <c r="G277" s="259"/>
    </row>
    <row r="278" spans="2:11">
      <c r="B278" s="92"/>
      <c r="C278" s="259" t="str">
        <f>D154</f>
        <v>Telenor</v>
      </c>
      <c r="D278" s="259"/>
      <c r="E278" s="259"/>
      <c r="F278" s="259"/>
      <c r="G278" s="259"/>
      <c r="H278" s="259"/>
    </row>
    <row r="279" spans="2:11">
      <c r="B279" s="92"/>
      <c r="C279" s="259"/>
      <c r="D279" s="259"/>
      <c r="E279" s="259"/>
      <c r="F279" s="259"/>
      <c r="G279" s="259"/>
      <c r="H279" s="285"/>
    </row>
    <row r="280" spans="2:11" ht="38.25" customHeight="1">
      <c r="B280" s="92"/>
      <c r="C280" s="289"/>
      <c r="D280" s="289"/>
      <c r="E280" s="290"/>
      <c r="F280" s="843" t="s">
        <v>308</v>
      </c>
      <c r="G280" s="844"/>
      <c r="H280" s="502" t="s">
        <v>15</v>
      </c>
      <c r="I280" s="502" t="s">
        <v>312</v>
      </c>
      <c r="J280" s="500" t="s">
        <v>41</v>
      </c>
      <c r="K280" s="502" t="s">
        <v>313</v>
      </c>
    </row>
    <row r="281" spans="2:11">
      <c r="B281" s="92"/>
      <c r="C281" s="289"/>
      <c r="D281" s="289" t="s">
        <v>13</v>
      </c>
      <c r="E281" s="291" t="s">
        <v>309</v>
      </c>
      <c r="F281" s="292">
        <f>F61</f>
        <v>2014</v>
      </c>
      <c r="G281" s="292">
        <f>G244</f>
        <v>2015</v>
      </c>
      <c r="H281" s="292"/>
      <c r="I281" s="297"/>
      <c r="J281" s="298"/>
      <c r="K281" s="299"/>
    </row>
    <row r="282" spans="2:11">
      <c r="B282" s="92"/>
      <c r="C282" s="733" t="str">
        <f t="shared" ref="C282:E312" si="128">C245</f>
        <v>N01</v>
      </c>
      <c r="D282" s="293" t="str">
        <f t="shared" si="128"/>
        <v>Приемо-предавателно устройство (Transceiver)</v>
      </c>
      <c r="E282" s="293" t="str">
        <f t="shared" si="128"/>
        <v>TRX</v>
      </c>
      <c r="F282" s="626"/>
      <c r="G282" s="626"/>
      <c r="H282" s="277"/>
      <c r="I282" s="300"/>
      <c r="J282" s="300"/>
      <c r="K282" s="277"/>
    </row>
    <row r="283" spans="2:11">
      <c r="B283" s="92"/>
      <c r="C283" s="733" t="str">
        <f t="shared" si="128"/>
        <v>N02</v>
      </c>
      <c r="D283" s="293" t="str">
        <f t="shared" si="128"/>
        <v>3G Приемо-предавателно устройство (3G Transceiver)</v>
      </c>
      <c r="E283" s="293" t="str">
        <f t="shared" si="128"/>
        <v>Radio</v>
      </c>
      <c r="F283" s="626"/>
      <c r="G283" s="626"/>
      <c r="H283" s="277"/>
      <c r="I283" s="300"/>
      <c r="J283" s="300"/>
      <c r="K283" s="277"/>
    </row>
    <row r="284" spans="2:11">
      <c r="B284" s="92"/>
      <c r="C284" s="733" t="str">
        <f t="shared" si="128"/>
        <v>N03</v>
      </c>
      <c r="D284" s="293" t="str">
        <f t="shared" si="128"/>
        <v>GSM базова станция (2G Base Station)</v>
      </c>
      <c r="E284" s="293" t="str">
        <f t="shared" si="128"/>
        <v>BTS</v>
      </c>
      <c r="F284" s="626"/>
      <c r="G284" s="626"/>
      <c r="H284" s="277"/>
      <c r="I284" s="300"/>
      <c r="J284" s="300"/>
      <c r="K284" s="277"/>
    </row>
    <row r="285" spans="2:11">
      <c r="B285" s="92"/>
      <c r="C285" s="733" t="str">
        <f t="shared" si="128"/>
        <v>N04</v>
      </c>
      <c r="D285" s="293" t="str">
        <f t="shared" si="128"/>
        <v>UMTS базова станция (3G Base Station)</v>
      </c>
      <c r="E285" s="293" t="str">
        <f t="shared" si="128"/>
        <v>Node B</v>
      </c>
      <c r="F285" s="626"/>
      <c r="G285" s="626"/>
      <c r="H285" s="277"/>
      <c r="I285" s="300"/>
      <c r="J285" s="300"/>
      <c r="K285" s="277"/>
    </row>
    <row r="286" spans="2:11">
      <c r="B286" s="92"/>
      <c r="C286" s="733" t="str">
        <f t="shared" si="128"/>
        <v>N05</v>
      </c>
      <c r="D286" s="293" t="str">
        <f t="shared" si="128"/>
        <v>Контролер на GSM базова станция (Base station controller)</v>
      </c>
      <c r="E286" s="293" t="str">
        <f t="shared" si="128"/>
        <v>BSC</v>
      </c>
      <c r="F286" s="626"/>
      <c r="G286" s="626"/>
      <c r="H286" s="304">
        <f>H249</f>
        <v>3000</v>
      </c>
      <c r="I286" s="304" t="str">
        <f t="shared" ref="I286:K304" si="129">I249</f>
        <v>Erlang</v>
      </c>
      <c r="J286" s="304">
        <f>J249</f>
        <v>12</v>
      </c>
      <c r="K286" s="625">
        <f>K249</f>
        <v>0.6</v>
      </c>
    </row>
    <row r="287" spans="2:11">
      <c r="B287" s="92"/>
      <c r="C287" s="733" t="str">
        <f t="shared" si="128"/>
        <v>N06</v>
      </c>
      <c r="D287" s="293" t="str">
        <f t="shared" si="128"/>
        <v>Контролер на UMTS базова станция (Radio Network Controler)</v>
      </c>
      <c r="E287" s="293" t="str">
        <f t="shared" si="128"/>
        <v>RNC</v>
      </c>
      <c r="F287" s="626"/>
      <c r="G287" s="626"/>
      <c r="H287" s="304">
        <f t="shared" ref="H287" si="130">H250</f>
        <v>250</v>
      </c>
      <c r="I287" s="304" t="str">
        <f t="shared" si="129"/>
        <v>Node B</v>
      </c>
      <c r="J287" s="304">
        <f t="shared" si="129"/>
        <v>12</v>
      </c>
      <c r="K287" s="625">
        <f t="shared" si="129"/>
        <v>0.6</v>
      </c>
    </row>
    <row r="288" spans="2:11">
      <c r="B288" s="92"/>
      <c r="C288" s="733" t="str">
        <f t="shared" si="128"/>
        <v>N07</v>
      </c>
      <c r="D288" s="293" t="str">
        <f t="shared" si="128"/>
        <v>Мобилна централа (Mobile Switching Centre)</v>
      </c>
      <c r="E288" s="293" t="str">
        <f t="shared" si="128"/>
        <v>MSC</v>
      </c>
      <c r="F288" s="626"/>
      <c r="G288" s="626"/>
      <c r="H288" s="304">
        <f t="shared" ref="H288" si="131">H251</f>
        <v>1000000</v>
      </c>
      <c r="I288" s="304" t="str">
        <f t="shared" si="129"/>
        <v>Subscribers</v>
      </c>
      <c r="J288" s="304">
        <f t="shared" si="129"/>
        <v>12</v>
      </c>
      <c r="K288" s="625">
        <f t="shared" si="129"/>
        <v>0.8</v>
      </c>
    </row>
    <row r="289" spans="2:11">
      <c r="B289" s="92"/>
      <c r="C289" s="733" t="str">
        <f t="shared" si="128"/>
        <v>N08</v>
      </c>
      <c r="D289" s="293" t="str">
        <f t="shared" si="128"/>
        <v>Регистър на "домашните" потребители (Home location register)</v>
      </c>
      <c r="E289" s="293" t="str">
        <f t="shared" si="128"/>
        <v>HLR</v>
      </c>
      <c r="F289" s="626"/>
      <c r="G289" s="626"/>
      <c r="H289" s="304">
        <f t="shared" ref="H289" si="132">H252</f>
        <v>7500000</v>
      </c>
      <c r="I289" s="304" t="str">
        <f t="shared" si="129"/>
        <v>Subscribers</v>
      </c>
      <c r="J289" s="304">
        <f t="shared" si="129"/>
        <v>12</v>
      </c>
      <c r="K289" s="625">
        <f t="shared" si="129"/>
        <v>0.8</v>
      </c>
    </row>
    <row r="290" spans="2:11">
      <c r="B290" s="92"/>
      <c r="C290" s="733" t="str">
        <f t="shared" si="128"/>
        <v>N09</v>
      </c>
      <c r="D290" s="293" t="str">
        <f t="shared" si="128"/>
        <v>Предплатена платформа (Pre-paid platform)</v>
      </c>
      <c r="E290" s="293" t="str">
        <f t="shared" si="128"/>
        <v>PPP</v>
      </c>
      <c r="F290" s="626"/>
      <c r="G290" s="626"/>
      <c r="H290" s="304">
        <f t="shared" ref="H290" si="133">H253</f>
        <v>1000000</v>
      </c>
      <c r="I290" s="304" t="str">
        <f t="shared" si="129"/>
        <v>Subscribers</v>
      </c>
      <c r="J290" s="304">
        <f t="shared" si="129"/>
        <v>12</v>
      </c>
      <c r="K290" s="625">
        <f t="shared" si="129"/>
        <v>0.8</v>
      </c>
    </row>
    <row r="291" spans="2:11">
      <c r="B291" s="92"/>
      <c r="C291" s="733" t="str">
        <f t="shared" si="128"/>
        <v>N10</v>
      </c>
      <c r="D291" s="293" t="str">
        <f t="shared" si="128"/>
        <v>SMS шлюз (SMS Gateway)</v>
      </c>
      <c r="E291" s="293" t="str">
        <f t="shared" si="128"/>
        <v>SMSG</v>
      </c>
      <c r="F291" s="626"/>
      <c r="G291" s="626"/>
      <c r="H291" s="304">
        <f t="shared" ref="H291" si="134">H254</f>
        <v>250000000</v>
      </c>
      <c r="I291" s="304" t="str">
        <f t="shared" si="129"/>
        <v>SMS</v>
      </c>
      <c r="J291" s="304">
        <f t="shared" si="129"/>
        <v>12</v>
      </c>
      <c r="K291" s="625">
        <f t="shared" si="129"/>
        <v>0.75</v>
      </c>
    </row>
    <row r="292" spans="2:11">
      <c r="B292" s="92"/>
      <c r="C292" s="733" t="str">
        <f t="shared" si="128"/>
        <v>N11</v>
      </c>
      <c r="D292" s="293" t="str">
        <f t="shared" si="128"/>
        <v>Централа за кратки съобщения SMS (SMS Control Centre)</v>
      </c>
      <c r="E292" s="293" t="str">
        <f t="shared" si="128"/>
        <v>SMSC</v>
      </c>
      <c r="F292" s="626"/>
      <c r="G292" s="626"/>
      <c r="H292" s="304">
        <f t="shared" ref="H292" si="135">H255</f>
        <v>250000000</v>
      </c>
      <c r="I292" s="304" t="str">
        <f t="shared" si="129"/>
        <v>SMS</v>
      </c>
      <c r="J292" s="304">
        <f t="shared" si="129"/>
        <v>12</v>
      </c>
      <c r="K292" s="625">
        <f t="shared" si="129"/>
        <v>0.56000000000000005</v>
      </c>
    </row>
    <row r="293" spans="2:11">
      <c r="B293" s="92"/>
      <c r="C293" s="733" t="str">
        <f t="shared" si="128"/>
        <v>N12</v>
      </c>
      <c r="D293" s="293" t="str">
        <f t="shared" si="128"/>
        <v>Централа за мултимедийни съобщения MMS (MMS Control Centre)</v>
      </c>
      <c r="E293" s="293" t="str">
        <f t="shared" si="128"/>
        <v>MMSC</v>
      </c>
      <c r="F293" s="626"/>
      <c r="G293" s="626"/>
      <c r="H293" s="304">
        <f t="shared" ref="H293" si="136">H256</f>
        <v>5000000</v>
      </c>
      <c r="I293" s="304" t="str">
        <f t="shared" si="129"/>
        <v>MMS</v>
      </c>
      <c r="J293" s="304">
        <f t="shared" si="129"/>
        <v>12</v>
      </c>
      <c r="K293" s="625">
        <f t="shared" si="129"/>
        <v>0.43</v>
      </c>
    </row>
    <row r="294" spans="2:11">
      <c r="B294" s="92"/>
      <c r="C294" s="733" t="str">
        <f t="shared" si="128"/>
        <v>N13</v>
      </c>
      <c r="D294" s="293" t="str">
        <f t="shared" si="128"/>
        <v>Система за гласова поща (Voice mail system)</v>
      </c>
      <c r="E294" s="293" t="str">
        <f t="shared" si="128"/>
        <v>VMS</v>
      </c>
      <c r="F294" s="626"/>
      <c r="G294" s="626"/>
      <c r="H294" s="304">
        <f t="shared" ref="H294" si="137">H257</f>
        <v>2000000</v>
      </c>
      <c r="I294" s="304" t="str">
        <f t="shared" si="129"/>
        <v>Subscribers</v>
      </c>
      <c r="J294" s="304">
        <f t="shared" si="129"/>
        <v>12</v>
      </c>
      <c r="K294" s="625">
        <f t="shared" si="129"/>
        <v>0.8</v>
      </c>
    </row>
    <row r="295" spans="2:11">
      <c r="B295" s="92"/>
      <c r="C295" s="733" t="str">
        <f t="shared" si="128"/>
        <v>N14</v>
      </c>
      <c r="D295" s="293" t="str">
        <f t="shared" si="128"/>
        <v>Система за управление на мрежата (Network management system)</v>
      </c>
      <c r="E295" s="293" t="str">
        <f t="shared" si="128"/>
        <v>NMS</v>
      </c>
      <c r="F295" s="626"/>
      <c r="G295" s="626"/>
      <c r="H295" s="304">
        <f t="shared" ref="H295" si="138">H258</f>
        <v>600000</v>
      </c>
      <c r="I295" s="304" t="str">
        <f t="shared" si="129"/>
        <v>Subscribers</v>
      </c>
      <c r="J295" s="304">
        <f t="shared" si="129"/>
        <v>12</v>
      </c>
      <c r="K295" s="625">
        <f t="shared" si="129"/>
        <v>0.75</v>
      </c>
    </row>
    <row r="296" spans="2:11">
      <c r="B296" s="92"/>
      <c r="C296" s="733" t="str">
        <f t="shared" si="128"/>
        <v>N15</v>
      </c>
      <c r="D296" s="293" t="str">
        <f t="shared" si="128"/>
        <v>Система/и за оперативна поддръжка на мрежата (Operational Support System)</v>
      </c>
      <c r="E296" s="293" t="str">
        <f t="shared" si="128"/>
        <v>OSS</v>
      </c>
      <c r="F296" s="626"/>
      <c r="G296" s="626"/>
      <c r="H296" s="304">
        <f t="shared" ref="H296" si="139">H259</f>
        <v>1600000</v>
      </c>
      <c r="I296" s="304" t="str">
        <f t="shared" si="129"/>
        <v>Subscribers</v>
      </c>
      <c r="J296" s="304">
        <f t="shared" si="129"/>
        <v>12</v>
      </c>
      <c r="K296" s="625">
        <f t="shared" si="129"/>
        <v>0.75</v>
      </c>
    </row>
    <row r="297" spans="2:11">
      <c r="B297" s="92"/>
      <c r="C297" s="733" t="str">
        <f t="shared" si="128"/>
        <v>N16</v>
      </c>
      <c r="D297" s="293" t="str">
        <f t="shared" si="128"/>
        <v>GPRS System</v>
      </c>
      <c r="E297" s="293" t="str">
        <f t="shared" si="128"/>
        <v>GPRS</v>
      </c>
      <c r="F297" s="626"/>
      <c r="G297" s="626"/>
      <c r="H297" s="304">
        <f t="shared" ref="H297" si="140">H260</f>
        <v>400000</v>
      </c>
      <c r="I297" s="304" t="str">
        <f t="shared" si="129"/>
        <v>Subscribers</v>
      </c>
      <c r="J297" s="304">
        <f t="shared" si="129"/>
        <v>12</v>
      </c>
      <c r="K297" s="625">
        <f t="shared" si="129"/>
        <v>0.75</v>
      </c>
    </row>
    <row r="298" spans="2:11">
      <c r="B298" s="92"/>
      <c r="C298" s="733" t="str">
        <f t="shared" si="128"/>
        <v>N17</v>
      </c>
      <c r="D298" s="293" t="str">
        <f t="shared" si="128"/>
        <v>Retail Billing system</v>
      </c>
      <c r="E298" s="293" t="str">
        <f t="shared" si="128"/>
        <v>BIL</v>
      </c>
      <c r="F298" s="626"/>
      <c r="G298" s="626"/>
      <c r="H298" s="304">
        <f t="shared" ref="H298" si="141">H261</f>
        <v>1600000</v>
      </c>
      <c r="I298" s="304" t="str">
        <f t="shared" si="129"/>
        <v>Subscribers</v>
      </c>
      <c r="J298" s="304">
        <f t="shared" si="129"/>
        <v>12</v>
      </c>
      <c r="K298" s="625">
        <f t="shared" si="129"/>
        <v>0.75</v>
      </c>
    </row>
    <row r="299" spans="2:11">
      <c r="B299" s="92"/>
      <c r="C299" s="733" t="str">
        <f t="shared" si="128"/>
        <v>N18</v>
      </c>
      <c r="D299" s="293" t="str">
        <f t="shared" si="128"/>
        <v>Система за таксуване (Interconnection Billing System)</v>
      </c>
      <c r="E299" s="293" t="str">
        <f t="shared" si="128"/>
        <v>IBIL</v>
      </c>
      <c r="F299" s="626"/>
      <c r="G299" s="626"/>
      <c r="H299" s="304">
        <f t="shared" ref="H299" si="142">H262</f>
        <v>5000000</v>
      </c>
      <c r="I299" s="304" t="str">
        <f t="shared" si="129"/>
        <v>Subscribers</v>
      </c>
      <c r="J299" s="304">
        <f t="shared" si="129"/>
        <v>12</v>
      </c>
      <c r="K299" s="625">
        <f t="shared" si="129"/>
        <v>0.75</v>
      </c>
    </row>
    <row r="300" spans="2:11">
      <c r="B300" s="92"/>
      <c r="C300" s="733" t="str">
        <f t="shared" si="128"/>
        <v>N19</v>
      </c>
      <c r="D300" s="293" t="str">
        <f t="shared" si="128"/>
        <v>Шлюз за взаимниосвързване (Interconnect Gateway)</v>
      </c>
      <c r="E300" s="293" t="str">
        <f t="shared" si="128"/>
        <v>IGW</v>
      </c>
      <c r="F300" s="626"/>
      <c r="G300" s="626"/>
      <c r="H300" s="304">
        <f t="shared" ref="H300" si="143">H263</f>
        <v>2000</v>
      </c>
      <c r="I300" s="304" t="str">
        <f t="shared" si="129"/>
        <v>Mbps</v>
      </c>
      <c r="J300" s="304">
        <f t="shared" si="129"/>
        <v>6</v>
      </c>
      <c r="K300" s="625">
        <f t="shared" si="129"/>
        <v>0.8</v>
      </c>
    </row>
    <row r="301" spans="2:11">
      <c r="B301" s="92"/>
      <c r="C301" s="733" t="str">
        <f t="shared" si="128"/>
        <v>N20</v>
      </c>
      <c r="D301" s="293" t="str">
        <f t="shared" si="128"/>
        <v>Международен шлюз за взаимниосвързване  (International Gateway)</v>
      </c>
      <c r="E301" s="293" t="str">
        <f t="shared" si="128"/>
        <v>INT</v>
      </c>
      <c r="F301" s="626"/>
      <c r="G301" s="626"/>
      <c r="H301" s="304">
        <f t="shared" ref="H301" si="144">H264</f>
        <v>10000</v>
      </c>
      <c r="I301" s="304" t="str">
        <f t="shared" si="129"/>
        <v>Mbps</v>
      </c>
      <c r="J301" s="304">
        <f t="shared" si="129"/>
        <v>6</v>
      </c>
      <c r="K301" s="625">
        <f t="shared" si="129"/>
        <v>0.8</v>
      </c>
    </row>
    <row r="302" spans="2:11">
      <c r="B302" s="92"/>
      <c r="C302" s="733" t="str">
        <f t="shared" si="128"/>
        <v>N21</v>
      </c>
      <c r="D302" s="293" t="str">
        <f t="shared" si="128"/>
        <v>Облужващ GPRS възел (Serving GPRS Support Node)</v>
      </c>
      <c r="E302" s="293" t="str">
        <f t="shared" si="128"/>
        <v>SGSN</v>
      </c>
      <c r="F302" s="626"/>
      <c r="G302" s="626"/>
      <c r="H302" s="304">
        <f t="shared" ref="H302" si="145">H265</f>
        <v>2000000</v>
      </c>
      <c r="I302" s="304" t="str">
        <f t="shared" si="129"/>
        <v>Subscribers</v>
      </c>
      <c r="J302" s="304">
        <f t="shared" si="129"/>
        <v>12</v>
      </c>
      <c r="K302" s="625">
        <f t="shared" si="129"/>
        <v>0.5</v>
      </c>
    </row>
    <row r="303" spans="2:11">
      <c r="B303" s="92"/>
      <c r="C303" s="733" t="str">
        <f t="shared" si="128"/>
        <v>N22</v>
      </c>
      <c r="D303" s="293" t="str">
        <f t="shared" si="128"/>
        <v>Шлюз на мрежата за пакетна комутация (Gateway GPRS Support Node )</v>
      </c>
      <c r="E303" s="293" t="str">
        <f t="shared" si="128"/>
        <v>GGSN</v>
      </c>
      <c r="F303" s="626"/>
      <c r="G303" s="626"/>
      <c r="H303" s="304">
        <f t="shared" ref="H303" si="146">H266</f>
        <v>2000000</v>
      </c>
      <c r="I303" s="304" t="str">
        <f t="shared" si="129"/>
        <v>Subscribers</v>
      </c>
      <c r="J303" s="304">
        <f t="shared" si="129"/>
        <v>12</v>
      </c>
      <c r="K303" s="625">
        <f t="shared" si="129"/>
        <v>0.8</v>
      </c>
    </row>
    <row r="304" spans="2:11">
      <c r="B304" s="92"/>
      <c r="C304" s="733" t="str">
        <f t="shared" si="128"/>
        <v>N23</v>
      </c>
      <c r="D304" s="293" t="str">
        <f t="shared" si="128"/>
        <v>IN Platform</v>
      </c>
      <c r="E304" s="293" t="str">
        <f t="shared" si="128"/>
        <v>IN/NGN</v>
      </c>
      <c r="F304" s="626"/>
      <c r="G304" s="626"/>
      <c r="H304" s="304">
        <f t="shared" ref="H304" si="147">H267</f>
        <v>4000</v>
      </c>
      <c r="I304" s="304" t="str">
        <f t="shared" si="129"/>
        <v>Mbps</v>
      </c>
      <c r="J304" s="304">
        <f t="shared" si="129"/>
        <v>12</v>
      </c>
      <c r="K304" s="625">
        <f t="shared" si="129"/>
        <v>0.8</v>
      </c>
    </row>
    <row r="305" spans="2:13">
      <c r="B305" s="92"/>
      <c r="C305" s="733" t="str">
        <f t="shared" si="128"/>
        <v>N24</v>
      </c>
      <c r="D305" s="293" t="str">
        <f t="shared" si="128"/>
        <v>4G базова станция (4G Base Station)</v>
      </c>
      <c r="E305" s="293" t="str">
        <f t="shared" si="128"/>
        <v>eNodeB</v>
      </c>
      <c r="F305" s="626"/>
      <c r="G305" s="626"/>
      <c r="H305" s="277"/>
      <c r="I305" s="300"/>
      <c r="J305" s="300"/>
      <c r="K305" s="277"/>
    </row>
    <row r="306" spans="2:13">
      <c r="B306" s="92"/>
      <c r="C306" s="733" t="str">
        <f t="shared" si="128"/>
        <v>N25</v>
      </c>
      <c r="D306" s="293" t="str">
        <f t="shared" si="128"/>
        <v>4G Приемо-предавателно устройство (4G Transceiver)</v>
      </c>
      <c r="E306" s="293" t="str">
        <f t="shared" si="128"/>
        <v>eNodeB Radio</v>
      </c>
      <c r="F306" s="304"/>
      <c r="G306" s="304"/>
      <c r="H306" s="277"/>
      <c r="I306" s="300"/>
      <c r="J306" s="300"/>
      <c r="K306" s="277"/>
    </row>
    <row r="307" spans="2:13">
      <c r="B307" s="92"/>
      <c r="C307" s="733" t="str">
        <f t="shared" si="128"/>
        <v>N26</v>
      </c>
      <c r="D307" s="293" t="str">
        <f t="shared" si="128"/>
        <v>OTHER: complete as required</v>
      </c>
      <c r="E307" s="293" t="str">
        <f t="shared" si="128"/>
        <v>OTHER</v>
      </c>
      <c r="F307" s="304"/>
      <c r="G307" s="304"/>
      <c r="H307" s="304"/>
      <c r="I307" s="305"/>
      <c r="J307" s="301"/>
      <c r="K307" s="302"/>
    </row>
    <row r="308" spans="2:13">
      <c r="B308" s="92"/>
      <c r="C308" s="733" t="str">
        <f t="shared" si="128"/>
        <v>N27</v>
      </c>
      <c r="D308" s="293" t="str">
        <f t="shared" si="128"/>
        <v>OTHER: complete as required</v>
      </c>
      <c r="E308" s="293" t="str">
        <f t="shared" si="128"/>
        <v>OTHER</v>
      </c>
      <c r="F308" s="304"/>
      <c r="G308" s="304"/>
      <c r="H308" s="304"/>
      <c r="I308" s="306"/>
      <c r="J308" s="301"/>
      <c r="K308" s="302"/>
    </row>
    <row r="309" spans="2:13">
      <c r="B309" s="92"/>
      <c r="C309" s="733" t="str">
        <f t="shared" si="128"/>
        <v>N28</v>
      </c>
      <c r="D309" s="293" t="str">
        <f t="shared" si="128"/>
        <v>OTHER: complete as required</v>
      </c>
      <c r="E309" s="293" t="str">
        <f t="shared" si="128"/>
        <v>OTHER</v>
      </c>
      <c r="F309" s="304"/>
      <c r="G309" s="304"/>
      <c r="H309" s="304"/>
      <c r="I309" s="306"/>
      <c r="J309" s="301"/>
      <c r="K309" s="302"/>
    </row>
    <row r="310" spans="2:13">
      <c r="B310" s="92"/>
      <c r="C310" s="733" t="str">
        <f t="shared" si="128"/>
        <v>N29</v>
      </c>
      <c r="D310" s="293" t="str">
        <f t="shared" si="128"/>
        <v>OTHER: complete as required</v>
      </c>
      <c r="E310" s="293" t="str">
        <f t="shared" si="128"/>
        <v>OTHER</v>
      </c>
      <c r="F310" s="304"/>
      <c r="G310" s="304"/>
      <c r="H310" s="304"/>
      <c r="I310" s="306"/>
      <c r="J310" s="301"/>
      <c r="K310" s="302"/>
    </row>
    <row r="311" spans="2:13">
      <c r="B311" s="92"/>
      <c r="C311" s="733" t="str">
        <f t="shared" si="128"/>
        <v>N30</v>
      </c>
      <c r="D311" s="293" t="str">
        <f t="shared" si="128"/>
        <v>OTHER: complete as required</v>
      </c>
      <c r="E311" s="293" t="str">
        <f t="shared" si="128"/>
        <v>OTHER</v>
      </c>
      <c r="F311" s="304"/>
      <c r="G311" s="304"/>
      <c r="H311" s="304"/>
      <c r="I311" s="305"/>
      <c r="J311" s="301"/>
      <c r="K311" s="302"/>
    </row>
    <row r="312" spans="2:13">
      <c r="B312" s="92"/>
      <c r="C312" s="733" t="str">
        <f t="shared" si="128"/>
        <v>End</v>
      </c>
      <c r="D312" s="293" t="str">
        <f t="shared" si="128"/>
        <v>End of list</v>
      </c>
      <c r="E312" s="293" t="str">
        <f t="shared" si="128"/>
        <v>End</v>
      </c>
      <c r="F312" s="277"/>
      <c r="G312" s="277"/>
      <c r="H312" s="277"/>
      <c r="I312" s="300"/>
      <c r="J312" s="300"/>
      <c r="K312" s="277"/>
    </row>
    <row r="313" spans="2:13">
      <c r="B313" s="92"/>
      <c r="C313" s="259"/>
      <c r="D313" s="259"/>
      <c r="E313" s="259"/>
      <c r="F313" s="259"/>
      <c r="G313" s="259"/>
    </row>
    <row r="314" spans="2:13">
      <c r="B314" s="92"/>
      <c r="C314" s="259"/>
      <c r="D314" s="259"/>
      <c r="E314" s="259"/>
      <c r="F314" s="259"/>
      <c r="G314" s="259"/>
    </row>
    <row r="315" spans="2:13">
      <c r="B315" s="92"/>
      <c r="C315" s="259" t="str">
        <f>D174</f>
        <v>BTC</v>
      </c>
      <c r="D315" s="259"/>
      <c r="E315" s="259"/>
      <c r="F315" s="259"/>
      <c r="G315" s="259"/>
    </row>
    <row r="316" spans="2:13">
      <c r="B316" s="92"/>
      <c r="C316" s="259"/>
      <c r="D316" s="259"/>
      <c r="E316" s="259"/>
      <c r="F316" s="259"/>
      <c r="G316" s="259"/>
      <c r="H316" s="285"/>
    </row>
    <row r="317" spans="2:13" ht="51" customHeight="1">
      <c r="B317" s="92"/>
      <c r="C317" s="289"/>
      <c r="D317" s="289"/>
      <c r="E317" s="290"/>
      <c r="F317" s="843" t="s">
        <v>308</v>
      </c>
      <c r="G317" s="844"/>
      <c r="H317" s="502" t="s">
        <v>15</v>
      </c>
      <c r="I317" s="502" t="s">
        <v>312</v>
      </c>
      <c r="J317" s="500" t="s">
        <v>41</v>
      </c>
      <c r="K317" s="502" t="s">
        <v>313</v>
      </c>
      <c r="M317" s="522"/>
    </row>
    <row r="318" spans="2:13">
      <c r="B318" s="92"/>
      <c r="C318" s="289"/>
      <c r="D318" s="289" t="s">
        <v>13</v>
      </c>
      <c r="E318" s="291" t="s">
        <v>309</v>
      </c>
      <c r="F318" s="292">
        <f>F61</f>
        <v>2014</v>
      </c>
      <c r="G318" s="292">
        <f>G281</f>
        <v>2015</v>
      </c>
      <c r="H318" s="292"/>
      <c r="I318" s="297"/>
      <c r="J318" s="298"/>
      <c r="K318" s="299"/>
    </row>
    <row r="319" spans="2:13">
      <c r="B319" s="92"/>
      <c r="C319" s="733" t="str">
        <f t="shared" ref="C319:E349" si="148">C282</f>
        <v>N01</v>
      </c>
      <c r="D319" s="293" t="str">
        <f t="shared" si="148"/>
        <v>Приемо-предавателно устройство (Transceiver)</v>
      </c>
      <c r="E319" s="293" t="str">
        <f t="shared" si="148"/>
        <v>TRX</v>
      </c>
      <c r="F319" s="626"/>
      <c r="G319" s="626"/>
      <c r="H319" s="277"/>
      <c r="I319" s="300"/>
      <c r="J319" s="300"/>
      <c r="K319" s="277"/>
    </row>
    <row r="320" spans="2:13">
      <c r="B320" s="92"/>
      <c r="C320" s="733" t="str">
        <f t="shared" si="148"/>
        <v>N02</v>
      </c>
      <c r="D320" s="293" t="str">
        <f t="shared" si="148"/>
        <v>3G Приемо-предавателно устройство (3G Transceiver)</v>
      </c>
      <c r="E320" s="293" t="str">
        <f t="shared" si="148"/>
        <v>Radio</v>
      </c>
      <c r="F320" s="626"/>
      <c r="G320" s="626"/>
      <c r="H320" s="277"/>
      <c r="I320" s="300"/>
      <c r="J320" s="300"/>
      <c r="K320" s="277"/>
    </row>
    <row r="321" spans="2:11">
      <c r="B321" s="92"/>
      <c r="C321" s="733" t="str">
        <f t="shared" si="148"/>
        <v>N03</v>
      </c>
      <c r="D321" s="293" t="str">
        <f t="shared" si="148"/>
        <v>GSM базова станция (2G Base Station)</v>
      </c>
      <c r="E321" s="293" t="str">
        <f t="shared" si="148"/>
        <v>BTS</v>
      </c>
      <c r="F321" s="626"/>
      <c r="G321" s="626"/>
      <c r="H321" s="277"/>
      <c r="I321" s="300"/>
      <c r="J321" s="300"/>
      <c r="K321" s="277"/>
    </row>
    <row r="322" spans="2:11">
      <c r="B322" s="92"/>
      <c r="C322" s="733" t="str">
        <f t="shared" si="148"/>
        <v>N04</v>
      </c>
      <c r="D322" s="293" t="str">
        <f t="shared" si="148"/>
        <v>UMTS базова станция (3G Base Station)</v>
      </c>
      <c r="E322" s="293" t="str">
        <f t="shared" si="148"/>
        <v>Node B</v>
      </c>
      <c r="F322" s="626"/>
      <c r="G322" s="626"/>
      <c r="H322" s="277"/>
      <c r="I322" s="300"/>
      <c r="J322" s="300"/>
      <c r="K322" s="277"/>
    </row>
    <row r="323" spans="2:11">
      <c r="B323" s="92"/>
      <c r="C323" s="733" t="str">
        <f t="shared" si="148"/>
        <v>N05</v>
      </c>
      <c r="D323" s="293" t="str">
        <f t="shared" si="148"/>
        <v>Контролер на GSM базова станция (Base station controller)</v>
      </c>
      <c r="E323" s="293" t="str">
        <f t="shared" si="148"/>
        <v>BSC</v>
      </c>
      <c r="F323" s="626"/>
      <c r="G323" s="626"/>
      <c r="H323" s="304">
        <f t="shared" ref="H323:K341" si="149">H286</f>
        <v>3000</v>
      </c>
      <c r="I323" s="304" t="str">
        <f t="shared" si="149"/>
        <v>Erlang</v>
      </c>
      <c r="J323" s="304">
        <f t="shared" si="149"/>
        <v>12</v>
      </c>
      <c r="K323" s="625">
        <f t="shared" si="149"/>
        <v>0.6</v>
      </c>
    </row>
    <row r="324" spans="2:11">
      <c r="B324" s="92"/>
      <c r="C324" s="733" t="str">
        <f t="shared" si="148"/>
        <v>N06</v>
      </c>
      <c r="D324" s="293" t="str">
        <f t="shared" si="148"/>
        <v>Контролер на UMTS базова станция (Radio Network Controler)</v>
      </c>
      <c r="E324" s="293" t="str">
        <f t="shared" si="148"/>
        <v>RNC</v>
      </c>
      <c r="F324" s="626"/>
      <c r="G324" s="626"/>
      <c r="H324" s="304">
        <f t="shared" si="149"/>
        <v>250</v>
      </c>
      <c r="I324" s="304" t="str">
        <f t="shared" si="149"/>
        <v>Node B</v>
      </c>
      <c r="J324" s="304">
        <f t="shared" si="149"/>
        <v>12</v>
      </c>
      <c r="K324" s="625">
        <f t="shared" si="149"/>
        <v>0.6</v>
      </c>
    </row>
    <row r="325" spans="2:11">
      <c r="B325" s="92"/>
      <c r="C325" s="733" t="str">
        <f t="shared" si="148"/>
        <v>N07</v>
      </c>
      <c r="D325" s="293" t="str">
        <f t="shared" si="148"/>
        <v>Мобилна централа (Mobile Switching Centre)</v>
      </c>
      <c r="E325" s="293" t="str">
        <f t="shared" si="148"/>
        <v>MSC</v>
      </c>
      <c r="F325" s="626"/>
      <c r="G325" s="626"/>
      <c r="H325" s="304">
        <f t="shared" si="149"/>
        <v>1000000</v>
      </c>
      <c r="I325" s="304" t="str">
        <f t="shared" si="149"/>
        <v>Subscribers</v>
      </c>
      <c r="J325" s="304">
        <f t="shared" si="149"/>
        <v>12</v>
      </c>
      <c r="K325" s="625">
        <f t="shared" si="149"/>
        <v>0.8</v>
      </c>
    </row>
    <row r="326" spans="2:11">
      <c r="B326" s="92"/>
      <c r="C326" s="733" t="str">
        <f t="shared" si="148"/>
        <v>N08</v>
      </c>
      <c r="D326" s="293" t="str">
        <f t="shared" si="148"/>
        <v>Регистър на "домашните" потребители (Home location register)</v>
      </c>
      <c r="E326" s="293" t="str">
        <f t="shared" si="148"/>
        <v>HLR</v>
      </c>
      <c r="F326" s="626"/>
      <c r="G326" s="626"/>
      <c r="H326" s="304">
        <f t="shared" si="149"/>
        <v>7500000</v>
      </c>
      <c r="I326" s="304" t="str">
        <f t="shared" si="149"/>
        <v>Subscribers</v>
      </c>
      <c r="J326" s="304">
        <f t="shared" si="149"/>
        <v>12</v>
      </c>
      <c r="K326" s="625">
        <f t="shared" si="149"/>
        <v>0.8</v>
      </c>
    </row>
    <row r="327" spans="2:11">
      <c r="B327" s="92"/>
      <c r="C327" s="733" t="str">
        <f t="shared" si="148"/>
        <v>N09</v>
      </c>
      <c r="D327" s="293" t="str">
        <f t="shared" si="148"/>
        <v>Предплатена платформа (Pre-paid platform)</v>
      </c>
      <c r="E327" s="293" t="str">
        <f t="shared" si="148"/>
        <v>PPP</v>
      </c>
      <c r="F327" s="626"/>
      <c r="G327" s="626"/>
      <c r="H327" s="304">
        <f t="shared" si="149"/>
        <v>1000000</v>
      </c>
      <c r="I327" s="304" t="str">
        <f t="shared" si="149"/>
        <v>Subscribers</v>
      </c>
      <c r="J327" s="304">
        <f t="shared" si="149"/>
        <v>12</v>
      </c>
      <c r="K327" s="625">
        <f t="shared" si="149"/>
        <v>0.8</v>
      </c>
    </row>
    <row r="328" spans="2:11">
      <c r="B328" s="92"/>
      <c r="C328" s="733" t="str">
        <f t="shared" si="148"/>
        <v>N10</v>
      </c>
      <c r="D328" s="293" t="str">
        <f t="shared" si="148"/>
        <v>SMS шлюз (SMS Gateway)</v>
      </c>
      <c r="E328" s="293" t="str">
        <f t="shared" si="148"/>
        <v>SMSG</v>
      </c>
      <c r="F328" s="626"/>
      <c r="G328" s="626"/>
      <c r="H328" s="304">
        <f t="shared" si="149"/>
        <v>250000000</v>
      </c>
      <c r="I328" s="304" t="str">
        <f t="shared" si="149"/>
        <v>SMS</v>
      </c>
      <c r="J328" s="304">
        <f t="shared" si="149"/>
        <v>12</v>
      </c>
      <c r="K328" s="625">
        <f t="shared" si="149"/>
        <v>0.75</v>
      </c>
    </row>
    <row r="329" spans="2:11">
      <c r="B329" s="92"/>
      <c r="C329" s="733" t="str">
        <f t="shared" si="148"/>
        <v>N11</v>
      </c>
      <c r="D329" s="293" t="str">
        <f t="shared" si="148"/>
        <v>Централа за кратки съобщения SMS (SMS Control Centre)</v>
      </c>
      <c r="E329" s="293" t="str">
        <f t="shared" si="148"/>
        <v>SMSC</v>
      </c>
      <c r="F329" s="626"/>
      <c r="G329" s="626"/>
      <c r="H329" s="304">
        <f t="shared" si="149"/>
        <v>250000000</v>
      </c>
      <c r="I329" s="304" t="str">
        <f t="shared" si="149"/>
        <v>SMS</v>
      </c>
      <c r="J329" s="304">
        <f t="shared" si="149"/>
        <v>12</v>
      </c>
      <c r="K329" s="625">
        <f t="shared" si="149"/>
        <v>0.56000000000000005</v>
      </c>
    </row>
    <row r="330" spans="2:11">
      <c r="B330" s="92"/>
      <c r="C330" s="733" t="str">
        <f t="shared" si="148"/>
        <v>N12</v>
      </c>
      <c r="D330" s="293" t="str">
        <f t="shared" si="148"/>
        <v>Централа за мултимедийни съобщения MMS (MMS Control Centre)</v>
      </c>
      <c r="E330" s="293" t="str">
        <f t="shared" si="148"/>
        <v>MMSC</v>
      </c>
      <c r="F330" s="626"/>
      <c r="G330" s="626"/>
      <c r="H330" s="304">
        <f t="shared" si="149"/>
        <v>5000000</v>
      </c>
      <c r="I330" s="304" t="str">
        <f t="shared" si="149"/>
        <v>MMS</v>
      </c>
      <c r="J330" s="304">
        <f t="shared" si="149"/>
        <v>12</v>
      </c>
      <c r="K330" s="625">
        <f t="shared" si="149"/>
        <v>0.43</v>
      </c>
    </row>
    <row r="331" spans="2:11">
      <c r="B331" s="92"/>
      <c r="C331" s="733" t="str">
        <f t="shared" si="148"/>
        <v>N13</v>
      </c>
      <c r="D331" s="293" t="str">
        <f t="shared" si="148"/>
        <v>Система за гласова поща (Voice mail system)</v>
      </c>
      <c r="E331" s="293" t="str">
        <f t="shared" si="148"/>
        <v>VMS</v>
      </c>
      <c r="F331" s="626"/>
      <c r="G331" s="626"/>
      <c r="H331" s="304">
        <f t="shared" si="149"/>
        <v>2000000</v>
      </c>
      <c r="I331" s="304" t="str">
        <f t="shared" si="149"/>
        <v>Subscribers</v>
      </c>
      <c r="J331" s="304">
        <f t="shared" si="149"/>
        <v>12</v>
      </c>
      <c r="K331" s="625">
        <f t="shared" si="149"/>
        <v>0.8</v>
      </c>
    </row>
    <row r="332" spans="2:11">
      <c r="B332" s="92"/>
      <c r="C332" s="733" t="str">
        <f t="shared" si="148"/>
        <v>N14</v>
      </c>
      <c r="D332" s="293" t="str">
        <f t="shared" si="148"/>
        <v>Система за управление на мрежата (Network management system)</v>
      </c>
      <c r="E332" s="293" t="str">
        <f t="shared" si="148"/>
        <v>NMS</v>
      </c>
      <c r="F332" s="626"/>
      <c r="G332" s="626"/>
      <c r="H332" s="304">
        <f t="shared" si="149"/>
        <v>600000</v>
      </c>
      <c r="I332" s="304" t="str">
        <f t="shared" si="149"/>
        <v>Subscribers</v>
      </c>
      <c r="J332" s="304">
        <f t="shared" si="149"/>
        <v>12</v>
      </c>
      <c r="K332" s="625">
        <f t="shared" si="149"/>
        <v>0.75</v>
      </c>
    </row>
    <row r="333" spans="2:11">
      <c r="B333" s="92"/>
      <c r="C333" s="733" t="str">
        <f t="shared" si="148"/>
        <v>N15</v>
      </c>
      <c r="D333" s="293" t="str">
        <f t="shared" si="148"/>
        <v>Система/и за оперативна поддръжка на мрежата (Operational Support System)</v>
      </c>
      <c r="E333" s="293" t="str">
        <f t="shared" si="148"/>
        <v>OSS</v>
      </c>
      <c r="F333" s="626"/>
      <c r="G333" s="626"/>
      <c r="H333" s="304">
        <f t="shared" si="149"/>
        <v>1600000</v>
      </c>
      <c r="I333" s="304" t="str">
        <f t="shared" si="149"/>
        <v>Subscribers</v>
      </c>
      <c r="J333" s="304">
        <f t="shared" si="149"/>
        <v>12</v>
      </c>
      <c r="K333" s="625">
        <f t="shared" si="149"/>
        <v>0.75</v>
      </c>
    </row>
    <row r="334" spans="2:11">
      <c r="B334" s="92"/>
      <c r="C334" s="733" t="str">
        <f t="shared" si="148"/>
        <v>N16</v>
      </c>
      <c r="D334" s="293" t="str">
        <f t="shared" si="148"/>
        <v>GPRS System</v>
      </c>
      <c r="E334" s="293" t="str">
        <f t="shared" si="148"/>
        <v>GPRS</v>
      </c>
      <c r="F334" s="626"/>
      <c r="G334" s="626"/>
      <c r="H334" s="304">
        <f t="shared" si="149"/>
        <v>400000</v>
      </c>
      <c r="I334" s="304" t="str">
        <f t="shared" si="149"/>
        <v>Subscribers</v>
      </c>
      <c r="J334" s="304">
        <f t="shared" si="149"/>
        <v>12</v>
      </c>
      <c r="K334" s="625">
        <f t="shared" si="149"/>
        <v>0.75</v>
      </c>
    </row>
    <row r="335" spans="2:11">
      <c r="B335" s="92"/>
      <c r="C335" s="733" t="str">
        <f t="shared" si="148"/>
        <v>N17</v>
      </c>
      <c r="D335" s="293" t="str">
        <f t="shared" si="148"/>
        <v>Retail Billing system</v>
      </c>
      <c r="E335" s="293" t="str">
        <f t="shared" si="148"/>
        <v>BIL</v>
      </c>
      <c r="F335" s="626"/>
      <c r="G335" s="626"/>
      <c r="H335" s="304">
        <f t="shared" si="149"/>
        <v>1600000</v>
      </c>
      <c r="I335" s="304" t="str">
        <f t="shared" si="149"/>
        <v>Subscribers</v>
      </c>
      <c r="J335" s="304">
        <f t="shared" si="149"/>
        <v>12</v>
      </c>
      <c r="K335" s="625">
        <f t="shared" si="149"/>
        <v>0.75</v>
      </c>
    </row>
    <row r="336" spans="2:11">
      <c r="B336" s="92"/>
      <c r="C336" s="733" t="str">
        <f t="shared" si="148"/>
        <v>N18</v>
      </c>
      <c r="D336" s="293" t="str">
        <f t="shared" si="148"/>
        <v>Система за таксуване (Interconnection Billing System)</v>
      </c>
      <c r="E336" s="293" t="str">
        <f t="shared" si="148"/>
        <v>IBIL</v>
      </c>
      <c r="F336" s="626"/>
      <c r="G336" s="626"/>
      <c r="H336" s="304">
        <f t="shared" si="149"/>
        <v>5000000</v>
      </c>
      <c r="I336" s="304" t="str">
        <f t="shared" si="149"/>
        <v>Subscribers</v>
      </c>
      <c r="J336" s="304">
        <f t="shared" si="149"/>
        <v>12</v>
      </c>
      <c r="K336" s="625">
        <f t="shared" si="149"/>
        <v>0.75</v>
      </c>
    </row>
    <row r="337" spans="2:11">
      <c r="B337" s="92"/>
      <c r="C337" s="733" t="str">
        <f t="shared" si="148"/>
        <v>N19</v>
      </c>
      <c r="D337" s="293" t="str">
        <f t="shared" si="148"/>
        <v>Шлюз за взаимниосвързване (Interconnect Gateway)</v>
      </c>
      <c r="E337" s="293" t="str">
        <f t="shared" si="148"/>
        <v>IGW</v>
      </c>
      <c r="F337" s="626"/>
      <c r="G337" s="626"/>
      <c r="H337" s="304">
        <f t="shared" si="149"/>
        <v>2000</v>
      </c>
      <c r="I337" s="304" t="str">
        <f t="shared" si="149"/>
        <v>Mbps</v>
      </c>
      <c r="J337" s="304">
        <f t="shared" si="149"/>
        <v>6</v>
      </c>
      <c r="K337" s="625">
        <f t="shared" si="149"/>
        <v>0.8</v>
      </c>
    </row>
    <row r="338" spans="2:11">
      <c r="B338" s="92"/>
      <c r="C338" s="733" t="str">
        <f t="shared" si="148"/>
        <v>N20</v>
      </c>
      <c r="D338" s="293" t="str">
        <f t="shared" si="148"/>
        <v>Международен шлюз за взаимниосвързване  (International Gateway)</v>
      </c>
      <c r="E338" s="293" t="str">
        <f t="shared" si="148"/>
        <v>INT</v>
      </c>
      <c r="F338" s="626"/>
      <c r="G338" s="626"/>
      <c r="H338" s="304">
        <f t="shared" si="149"/>
        <v>10000</v>
      </c>
      <c r="I338" s="304" t="str">
        <f t="shared" si="149"/>
        <v>Mbps</v>
      </c>
      <c r="J338" s="304">
        <f t="shared" si="149"/>
        <v>6</v>
      </c>
      <c r="K338" s="625">
        <f t="shared" si="149"/>
        <v>0.8</v>
      </c>
    </row>
    <row r="339" spans="2:11">
      <c r="B339" s="92"/>
      <c r="C339" s="733" t="str">
        <f t="shared" si="148"/>
        <v>N21</v>
      </c>
      <c r="D339" s="293" t="str">
        <f t="shared" si="148"/>
        <v>Облужващ GPRS възел (Serving GPRS Support Node)</v>
      </c>
      <c r="E339" s="293" t="str">
        <f t="shared" si="148"/>
        <v>SGSN</v>
      </c>
      <c r="F339" s="626"/>
      <c r="G339" s="626"/>
      <c r="H339" s="304">
        <f t="shared" si="149"/>
        <v>2000000</v>
      </c>
      <c r="I339" s="304" t="str">
        <f t="shared" si="149"/>
        <v>Subscribers</v>
      </c>
      <c r="J339" s="304">
        <f t="shared" si="149"/>
        <v>12</v>
      </c>
      <c r="K339" s="625">
        <f t="shared" si="149"/>
        <v>0.5</v>
      </c>
    </row>
    <row r="340" spans="2:11">
      <c r="B340" s="92"/>
      <c r="C340" s="733" t="str">
        <f t="shared" si="148"/>
        <v>N22</v>
      </c>
      <c r="D340" s="293" t="str">
        <f t="shared" si="148"/>
        <v>Шлюз на мрежата за пакетна комутация (Gateway GPRS Support Node )</v>
      </c>
      <c r="E340" s="293" t="str">
        <f t="shared" si="148"/>
        <v>GGSN</v>
      </c>
      <c r="F340" s="626"/>
      <c r="G340" s="626"/>
      <c r="H340" s="304">
        <f t="shared" si="149"/>
        <v>2000000</v>
      </c>
      <c r="I340" s="304" t="str">
        <f t="shared" si="149"/>
        <v>Subscribers</v>
      </c>
      <c r="J340" s="304">
        <f t="shared" si="149"/>
        <v>12</v>
      </c>
      <c r="K340" s="625">
        <f t="shared" si="149"/>
        <v>0.8</v>
      </c>
    </row>
    <row r="341" spans="2:11">
      <c r="B341" s="92"/>
      <c r="C341" s="733" t="str">
        <f t="shared" si="148"/>
        <v>N23</v>
      </c>
      <c r="D341" s="293" t="str">
        <f t="shared" si="148"/>
        <v>IN Platform</v>
      </c>
      <c r="E341" s="293" t="str">
        <f t="shared" si="148"/>
        <v>IN/NGN</v>
      </c>
      <c r="F341" s="626"/>
      <c r="G341" s="626"/>
      <c r="H341" s="304">
        <f t="shared" si="149"/>
        <v>4000</v>
      </c>
      <c r="I341" s="304" t="str">
        <f t="shared" si="149"/>
        <v>Mbps</v>
      </c>
      <c r="J341" s="304">
        <f t="shared" si="149"/>
        <v>12</v>
      </c>
      <c r="K341" s="625">
        <f t="shared" si="149"/>
        <v>0.8</v>
      </c>
    </row>
    <row r="342" spans="2:11">
      <c r="B342" s="92"/>
      <c r="C342" s="733" t="str">
        <f t="shared" si="148"/>
        <v>N24</v>
      </c>
      <c r="D342" s="293" t="str">
        <f t="shared" si="148"/>
        <v>4G базова станция (4G Base Station)</v>
      </c>
      <c r="E342" s="293" t="str">
        <f t="shared" si="148"/>
        <v>eNodeB</v>
      </c>
      <c r="F342" s="626"/>
      <c r="G342" s="626"/>
      <c r="H342" s="277"/>
      <c r="I342" s="300"/>
      <c r="J342" s="300"/>
      <c r="K342" s="277"/>
    </row>
    <row r="343" spans="2:11">
      <c r="B343" s="92"/>
      <c r="C343" s="733" t="str">
        <f t="shared" si="148"/>
        <v>N25</v>
      </c>
      <c r="D343" s="293" t="str">
        <f t="shared" si="148"/>
        <v>4G Приемо-предавателно устройство (4G Transceiver)</v>
      </c>
      <c r="E343" s="293" t="str">
        <f t="shared" si="148"/>
        <v>eNodeB Radio</v>
      </c>
      <c r="F343" s="626"/>
      <c r="G343" s="626"/>
      <c r="H343" s="277"/>
      <c r="I343" s="300"/>
      <c r="J343" s="300"/>
      <c r="K343" s="277"/>
    </row>
    <row r="344" spans="2:11">
      <c r="B344" s="92"/>
      <c r="C344" s="733" t="str">
        <f t="shared" si="148"/>
        <v>N26</v>
      </c>
      <c r="D344" s="293" t="str">
        <f t="shared" si="148"/>
        <v>OTHER: complete as required</v>
      </c>
      <c r="E344" s="293" t="str">
        <f t="shared" si="148"/>
        <v>OTHER</v>
      </c>
      <c r="F344" s="626"/>
      <c r="G344" s="626"/>
      <c r="H344" s="304"/>
      <c r="I344" s="305"/>
      <c r="J344" s="301"/>
      <c r="K344" s="302"/>
    </row>
    <row r="345" spans="2:11">
      <c r="B345" s="92"/>
      <c r="C345" s="733" t="str">
        <f t="shared" si="148"/>
        <v>N27</v>
      </c>
      <c r="D345" s="293" t="str">
        <f t="shared" si="148"/>
        <v>OTHER: complete as required</v>
      </c>
      <c r="E345" s="293" t="str">
        <f t="shared" si="148"/>
        <v>OTHER</v>
      </c>
      <c r="F345" s="626"/>
      <c r="G345" s="626"/>
      <c r="H345" s="304"/>
      <c r="I345" s="306"/>
      <c r="J345" s="301"/>
      <c r="K345" s="302"/>
    </row>
    <row r="346" spans="2:11">
      <c r="B346" s="92"/>
      <c r="C346" s="733" t="str">
        <f t="shared" si="148"/>
        <v>N28</v>
      </c>
      <c r="D346" s="293" t="str">
        <f t="shared" si="148"/>
        <v>OTHER: complete as required</v>
      </c>
      <c r="E346" s="293" t="str">
        <f t="shared" si="148"/>
        <v>OTHER</v>
      </c>
      <c r="F346" s="626"/>
      <c r="G346" s="626"/>
      <c r="H346" s="304"/>
      <c r="I346" s="306"/>
      <c r="J346" s="301"/>
      <c r="K346" s="302"/>
    </row>
    <row r="347" spans="2:11">
      <c r="B347" s="92"/>
      <c r="C347" s="733" t="str">
        <f t="shared" si="148"/>
        <v>N29</v>
      </c>
      <c r="D347" s="293" t="str">
        <f t="shared" si="148"/>
        <v>OTHER: complete as required</v>
      </c>
      <c r="E347" s="293" t="str">
        <f t="shared" si="148"/>
        <v>OTHER</v>
      </c>
      <c r="F347" s="626"/>
      <c r="G347" s="626"/>
      <c r="H347" s="304"/>
      <c r="I347" s="306"/>
      <c r="J347" s="301"/>
      <c r="K347" s="302"/>
    </row>
    <row r="348" spans="2:11">
      <c r="B348" s="92"/>
      <c r="C348" s="733" t="str">
        <f t="shared" si="148"/>
        <v>N30</v>
      </c>
      <c r="D348" s="293" t="str">
        <f t="shared" si="148"/>
        <v>OTHER: complete as required</v>
      </c>
      <c r="E348" s="293" t="str">
        <f t="shared" si="148"/>
        <v>OTHER</v>
      </c>
      <c r="F348" s="304"/>
      <c r="G348" s="304"/>
      <c r="H348" s="304"/>
      <c r="I348" s="305"/>
      <c r="J348" s="301"/>
      <c r="K348" s="302"/>
    </row>
    <row r="349" spans="2:11">
      <c r="B349" s="92"/>
      <c r="C349" s="733" t="str">
        <f t="shared" si="148"/>
        <v>End</v>
      </c>
      <c r="D349" s="293" t="str">
        <f t="shared" si="148"/>
        <v>End of list</v>
      </c>
      <c r="E349" s="293" t="str">
        <f t="shared" si="148"/>
        <v>End</v>
      </c>
      <c r="F349" s="277"/>
      <c r="G349" s="277"/>
      <c r="H349" s="277"/>
      <c r="I349" s="300"/>
      <c r="J349" s="300"/>
      <c r="K349" s="277"/>
    </row>
    <row r="350" spans="2:11">
      <c r="B350" s="92"/>
      <c r="C350" s="259"/>
      <c r="D350" s="259"/>
      <c r="E350" s="259"/>
      <c r="F350" s="259"/>
      <c r="G350" s="259"/>
    </row>
    <row r="351" spans="2:11">
      <c r="B351" s="259"/>
      <c r="C351" s="259"/>
      <c r="D351" s="259"/>
      <c r="E351" s="259"/>
      <c r="F351" s="259"/>
      <c r="G351" s="259"/>
    </row>
    <row r="352" spans="2:11">
      <c r="B352" s="259"/>
      <c r="C352" s="259" t="str">
        <f>'C. Masterfiles'!D168</f>
        <v>Efficient Operator (MEO)</v>
      </c>
      <c r="D352" s="259"/>
      <c r="E352" s="259"/>
      <c r="F352" s="259"/>
      <c r="G352" s="259"/>
    </row>
    <row r="353" spans="2:11">
      <c r="B353" s="259"/>
      <c r="C353" s="259"/>
      <c r="D353" s="259"/>
      <c r="E353" s="259"/>
      <c r="F353" s="259"/>
      <c r="G353" s="259"/>
      <c r="H353" s="285"/>
    </row>
    <row r="354" spans="2:11" ht="51" customHeight="1">
      <c r="B354" s="259"/>
      <c r="C354" s="289"/>
      <c r="D354" s="289"/>
      <c r="E354" s="290"/>
      <c r="F354" s="843" t="s">
        <v>308</v>
      </c>
      <c r="G354" s="844"/>
      <c r="H354" s="502" t="s">
        <v>15</v>
      </c>
      <c r="I354" s="502" t="s">
        <v>312</v>
      </c>
      <c r="J354" s="500" t="s">
        <v>41</v>
      </c>
      <c r="K354" s="502" t="s">
        <v>313</v>
      </c>
    </row>
    <row r="355" spans="2:11">
      <c r="B355" s="259"/>
      <c r="C355" s="289"/>
      <c r="D355" s="289" t="s">
        <v>13</v>
      </c>
      <c r="E355" s="291" t="s">
        <v>309</v>
      </c>
      <c r="F355" s="292">
        <f>F61</f>
        <v>2014</v>
      </c>
      <c r="G355" s="292">
        <f>G318</f>
        <v>2015</v>
      </c>
      <c r="H355" s="292"/>
      <c r="I355" s="297"/>
      <c r="J355" s="298"/>
      <c r="K355" s="299"/>
    </row>
    <row r="356" spans="2:11">
      <c r="B356" s="259"/>
      <c r="C356" s="733" t="str">
        <f t="shared" ref="C356:E386" si="150">C319</f>
        <v>N01</v>
      </c>
      <c r="D356" s="293" t="str">
        <f t="shared" si="150"/>
        <v>Приемо-предавателно устройство (Transceiver)</v>
      </c>
      <c r="E356" s="293" t="str">
        <f t="shared" si="150"/>
        <v>TRX</v>
      </c>
      <c r="F356" s="277"/>
      <c r="G356" s="277"/>
      <c r="H356" s="277"/>
      <c r="I356" s="300"/>
      <c r="J356" s="300"/>
      <c r="K356" s="277"/>
    </row>
    <row r="357" spans="2:11">
      <c r="B357" s="259"/>
      <c r="C357" s="733" t="str">
        <f t="shared" si="150"/>
        <v>N02</v>
      </c>
      <c r="D357" s="293" t="str">
        <f t="shared" si="150"/>
        <v>3G Приемо-предавателно устройство (3G Transceiver)</v>
      </c>
      <c r="E357" s="293" t="str">
        <f t="shared" si="150"/>
        <v>Radio</v>
      </c>
      <c r="F357" s="277"/>
      <c r="G357" s="277"/>
      <c r="H357" s="277"/>
      <c r="I357" s="300"/>
      <c r="J357" s="300"/>
      <c r="K357" s="277"/>
    </row>
    <row r="358" spans="2:11">
      <c r="B358" s="259"/>
      <c r="C358" s="733" t="str">
        <f t="shared" si="150"/>
        <v>N03</v>
      </c>
      <c r="D358" s="293" t="str">
        <f t="shared" si="150"/>
        <v>GSM базова станция (2G Base Station)</v>
      </c>
      <c r="E358" s="293" t="str">
        <f t="shared" si="150"/>
        <v>BTS</v>
      </c>
      <c r="F358" s="277"/>
      <c r="G358" s="277"/>
      <c r="H358" s="277"/>
      <c r="I358" s="300"/>
      <c r="J358" s="300"/>
      <c r="K358" s="277"/>
    </row>
    <row r="359" spans="2:11">
      <c r="B359" s="259"/>
      <c r="C359" s="733" t="str">
        <f t="shared" si="150"/>
        <v>N04</v>
      </c>
      <c r="D359" s="293" t="str">
        <f t="shared" si="150"/>
        <v>UMTS базова станция (3G Base Station)</v>
      </c>
      <c r="E359" s="293" t="str">
        <f t="shared" si="150"/>
        <v>Node B</v>
      </c>
      <c r="F359" s="277"/>
      <c r="G359" s="277"/>
      <c r="H359" s="277"/>
      <c r="I359" s="300"/>
      <c r="J359" s="300"/>
      <c r="K359" s="277"/>
    </row>
    <row r="360" spans="2:11">
      <c r="B360" s="259"/>
      <c r="C360" s="733" t="str">
        <f t="shared" si="150"/>
        <v>N05</v>
      </c>
      <c r="D360" s="293" t="str">
        <f t="shared" si="150"/>
        <v>Контролер на GSM базова станция (Base station controller)</v>
      </c>
      <c r="E360" s="293" t="str">
        <f t="shared" si="150"/>
        <v>BSC</v>
      </c>
      <c r="F360" s="277"/>
      <c r="G360" s="277"/>
      <c r="H360" s="529">
        <f t="shared" ref="H360:K378" si="151">H323</f>
        <v>3000</v>
      </c>
      <c r="I360" s="529" t="str">
        <f t="shared" si="151"/>
        <v>Erlang</v>
      </c>
      <c r="J360" s="529">
        <f t="shared" si="151"/>
        <v>12</v>
      </c>
      <c r="K360" s="528">
        <f t="shared" si="151"/>
        <v>0.6</v>
      </c>
    </row>
    <row r="361" spans="2:11">
      <c r="B361" s="259"/>
      <c r="C361" s="733" t="str">
        <f t="shared" si="150"/>
        <v>N06</v>
      </c>
      <c r="D361" s="293" t="str">
        <f t="shared" si="150"/>
        <v>Контролер на UMTS базова станция (Radio Network Controler)</v>
      </c>
      <c r="E361" s="293" t="str">
        <f t="shared" si="150"/>
        <v>RNC</v>
      </c>
      <c r="F361" s="277"/>
      <c r="G361" s="277"/>
      <c r="H361" s="529">
        <f t="shared" si="151"/>
        <v>250</v>
      </c>
      <c r="I361" s="529" t="str">
        <f t="shared" si="151"/>
        <v>Node B</v>
      </c>
      <c r="J361" s="529">
        <f t="shared" si="151"/>
        <v>12</v>
      </c>
      <c r="K361" s="528">
        <f t="shared" si="151"/>
        <v>0.6</v>
      </c>
    </row>
    <row r="362" spans="2:11">
      <c r="B362" s="259"/>
      <c r="C362" s="733" t="str">
        <f t="shared" si="150"/>
        <v>N07</v>
      </c>
      <c r="D362" s="293" t="str">
        <f t="shared" si="150"/>
        <v>Мобилна централа (Mobile Switching Centre)</v>
      </c>
      <c r="E362" s="293" t="str">
        <f t="shared" si="150"/>
        <v>MSC</v>
      </c>
      <c r="F362" s="277"/>
      <c r="G362" s="277"/>
      <c r="H362" s="529">
        <f t="shared" si="151"/>
        <v>1000000</v>
      </c>
      <c r="I362" s="529" t="str">
        <f t="shared" si="151"/>
        <v>Subscribers</v>
      </c>
      <c r="J362" s="529">
        <f t="shared" si="151"/>
        <v>12</v>
      </c>
      <c r="K362" s="528">
        <f t="shared" si="151"/>
        <v>0.8</v>
      </c>
    </row>
    <row r="363" spans="2:11">
      <c r="B363" s="259"/>
      <c r="C363" s="733" t="str">
        <f t="shared" si="150"/>
        <v>N08</v>
      </c>
      <c r="D363" s="293" t="str">
        <f t="shared" si="150"/>
        <v>Регистър на "домашните" потребители (Home location register)</v>
      </c>
      <c r="E363" s="293" t="str">
        <f t="shared" si="150"/>
        <v>HLR</v>
      </c>
      <c r="F363" s="277"/>
      <c r="G363" s="277"/>
      <c r="H363" s="529">
        <f t="shared" si="151"/>
        <v>7500000</v>
      </c>
      <c r="I363" s="529" t="str">
        <f t="shared" si="151"/>
        <v>Subscribers</v>
      </c>
      <c r="J363" s="529">
        <f t="shared" si="151"/>
        <v>12</v>
      </c>
      <c r="K363" s="528">
        <f t="shared" si="151"/>
        <v>0.8</v>
      </c>
    </row>
    <row r="364" spans="2:11">
      <c r="B364" s="259"/>
      <c r="C364" s="733" t="str">
        <f t="shared" si="150"/>
        <v>N09</v>
      </c>
      <c r="D364" s="293" t="str">
        <f t="shared" si="150"/>
        <v>Предплатена платформа (Pre-paid platform)</v>
      </c>
      <c r="E364" s="293" t="str">
        <f t="shared" si="150"/>
        <v>PPP</v>
      </c>
      <c r="F364" s="277"/>
      <c r="G364" s="277"/>
      <c r="H364" s="529">
        <f t="shared" si="151"/>
        <v>1000000</v>
      </c>
      <c r="I364" s="529" t="str">
        <f t="shared" si="151"/>
        <v>Subscribers</v>
      </c>
      <c r="J364" s="529">
        <f t="shared" si="151"/>
        <v>12</v>
      </c>
      <c r="K364" s="528">
        <f t="shared" si="151"/>
        <v>0.8</v>
      </c>
    </row>
    <row r="365" spans="2:11">
      <c r="B365" s="259"/>
      <c r="C365" s="733" t="str">
        <f t="shared" si="150"/>
        <v>N10</v>
      </c>
      <c r="D365" s="293" t="str">
        <f t="shared" si="150"/>
        <v>SMS шлюз (SMS Gateway)</v>
      </c>
      <c r="E365" s="293" t="str">
        <f t="shared" si="150"/>
        <v>SMSG</v>
      </c>
      <c r="F365" s="277"/>
      <c r="G365" s="277"/>
      <c r="H365" s="529">
        <f t="shared" si="151"/>
        <v>250000000</v>
      </c>
      <c r="I365" s="529" t="str">
        <f t="shared" si="151"/>
        <v>SMS</v>
      </c>
      <c r="J365" s="529">
        <f t="shared" si="151"/>
        <v>12</v>
      </c>
      <c r="K365" s="528">
        <f t="shared" si="151"/>
        <v>0.75</v>
      </c>
    </row>
    <row r="366" spans="2:11">
      <c r="B366" s="259"/>
      <c r="C366" s="733" t="str">
        <f t="shared" si="150"/>
        <v>N11</v>
      </c>
      <c r="D366" s="293" t="str">
        <f t="shared" si="150"/>
        <v>Централа за кратки съобщения SMS (SMS Control Centre)</v>
      </c>
      <c r="E366" s="293" t="str">
        <f t="shared" si="150"/>
        <v>SMSC</v>
      </c>
      <c r="F366" s="277"/>
      <c r="G366" s="277"/>
      <c r="H366" s="529">
        <f t="shared" si="151"/>
        <v>250000000</v>
      </c>
      <c r="I366" s="529" t="str">
        <f t="shared" si="151"/>
        <v>SMS</v>
      </c>
      <c r="J366" s="529">
        <f t="shared" si="151"/>
        <v>12</v>
      </c>
      <c r="K366" s="528">
        <f t="shared" si="151"/>
        <v>0.56000000000000005</v>
      </c>
    </row>
    <row r="367" spans="2:11">
      <c r="B367" s="259"/>
      <c r="C367" s="733" t="str">
        <f t="shared" si="150"/>
        <v>N12</v>
      </c>
      <c r="D367" s="293" t="str">
        <f t="shared" si="150"/>
        <v>Централа за мултимедийни съобщения MMS (MMS Control Centre)</v>
      </c>
      <c r="E367" s="293" t="str">
        <f t="shared" si="150"/>
        <v>MMSC</v>
      </c>
      <c r="F367" s="277"/>
      <c r="G367" s="277"/>
      <c r="H367" s="529">
        <f t="shared" si="151"/>
        <v>5000000</v>
      </c>
      <c r="I367" s="529" t="str">
        <f t="shared" si="151"/>
        <v>MMS</v>
      </c>
      <c r="J367" s="529">
        <f t="shared" si="151"/>
        <v>12</v>
      </c>
      <c r="K367" s="528">
        <f t="shared" si="151"/>
        <v>0.43</v>
      </c>
    </row>
    <row r="368" spans="2:11">
      <c r="B368" s="259"/>
      <c r="C368" s="733" t="str">
        <f t="shared" si="150"/>
        <v>N13</v>
      </c>
      <c r="D368" s="293" t="str">
        <f t="shared" si="150"/>
        <v>Система за гласова поща (Voice mail system)</v>
      </c>
      <c r="E368" s="293" t="str">
        <f t="shared" si="150"/>
        <v>VMS</v>
      </c>
      <c r="F368" s="277"/>
      <c r="G368" s="277"/>
      <c r="H368" s="529">
        <f t="shared" si="151"/>
        <v>2000000</v>
      </c>
      <c r="I368" s="529" t="str">
        <f t="shared" si="151"/>
        <v>Subscribers</v>
      </c>
      <c r="J368" s="529">
        <f t="shared" si="151"/>
        <v>12</v>
      </c>
      <c r="K368" s="528">
        <f t="shared" si="151"/>
        <v>0.8</v>
      </c>
    </row>
    <row r="369" spans="2:11">
      <c r="B369" s="259"/>
      <c r="C369" s="733" t="str">
        <f t="shared" si="150"/>
        <v>N14</v>
      </c>
      <c r="D369" s="293" t="str">
        <f t="shared" si="150"/>
        <v>Система за управление на мрежата (Network management system)</v>
      </c>
      <c r="E369" s="293" t="str">
        <f t="shared" si="150"/>
        <v>NMS</v>
      </c>
      <c r="F369" s="277"/>
      <c r="G369" s="277"/>
      <c r="H369" s="529">
        <f t="shared" si="151"/>
        <v>600000</v>
      </c>
      <c r="I369" s="529" t="str">
        <f t="shared" si="151"/>
        <v>Subscribers</v>
      </c>
      <c r="J369" s="529">
        <f t="shared" si="151"/>
        <v>12</v>
      </c>
      <c r="K369" s="528">
        <f t="shared" si="151"/>
        <v>0.75</v>
      </c>
    </row>
    <row r="370" spans="2:11">
      <c r="B370" s="259"/>
      <c r="C370" s="733" t="str">
        <f t="shared" si="150"/>
        <v>N15</v>
      </c>
      <c r="D370" s="293" t="str">
        <f t="shared" si="150"/>
        <v>Система/и за оперативна поддръжка на мрежата (Operational Support System)</v>
      </c>
      <c r="E370" s="293" t="str">
        <f t="shared" si="150"/>
        <v>OSS</v>
      </c>
      <c r="F370" s="277"/>
      <c r="G370" s="277"/>
      <c r="H370" s="529">
        <f t="shared" si="151"/>
        <v>1600000</v>
      </c>
      <c r="I370" s="529" t="str">
        <f t="shared" si="151"/>
        <v>Subscribers</v>
      </c>
      <c r="J370" s="529">
        <f t="shared" si="151"/>
        <v>12</v>
      </c>
      <c r="K370" s="528">
        <f t="shared" si="151"/>
        <v>0.75</v>
      </c>
    </row>
    <row r="371" spans="2:11">
      <c r="B371" s="259"/>
      <c r="C371" s="733" t="str">
        <f t="shared" si="150"/>
        <v>N16</v>
      </c>
      <c r="D371" s="293" t="str">
        <f t="shared" si="150"/>
        <v>GPRS System</v>
      </c>
      <c r="E371" s="293" t="str">
        <f t="shared" si="150"/>
        <v>GPRS</v>
      </c>
      <c r="F371" s="277"/>
      <c r="G371" s="277"/>
      <c r="H371" s="529">
        <f t="shared" si="151"/>
        <v>400000</v>
      </c>
      <c r="I371" s="529" t="str">
        <f t="shared" si="151"/>
        <v>Subscribers</v>
      </c>
      <c r="J371" s="529">
        <f t="shared" si="151"/>
        <v>12</v>
      </c>
      <c r="K371" s="528">
        <f t="shared" si="151"/>
        <v>0.75</v>
      </c>
    </row>
    <row r="372" spans="2:11">
      <c r="B372" s="259"/>
      <c r="C372" s="733" t="str">
        <f t="shared" si="150"/>
        <v>N17</v>
      </c>
      <c r="D372" s="293" t="str">
        <f t="shared" si="150"/>
        <v>Retail Billing system</v>
      </c>
      <c r="E372" s="293" t="str">
        <f t="shared" si="150"/>
        <v>BIL</v>
      </c>
      <c r="F372" s="277"/>
      <c r="G372" s="277"/>
      <c r="H372" s="529">
        <f t="shared" si="151"/>
        <v>1600000</v>
      </c>
      <c r="I372" s="529" t="str">
        <f t="shared" si="151"/>
        <v>Subscribers</v>
      </c>
      <c r="J372" s="529">
        <f t="shared" si="151"/>
        <v>12</v>
      </c>
      <c r="K372" s="528">
        <f t="shared" si="151"/>
        <v>0.75</v>
      </c>
    </row>
    <row r="373" spans="2:11">
      <c r="B373" s="259"/>
      <c r="C373" s="733" t="str">
        <f t="shared" si="150"/>
        <v>N18</v>
      </c>
      <c r="D373" s="293" t="str">
        <f t="shared" si="150"/>
        <v>Система за таксуване (Interconnection Billing System)</v>
      </c>
      <c r="E373" s="293" t="str">
        <f t="shared" si="150"/>
        <v>IBIL</v>
      </c>
      <c r="F373" s="277"/>
      <c r="G373" s="277"/>
      <c r="H373" s="529">
        <f t="shared" si="151"/>
        <v>5000000</v>
      </c>
      <c r="I373" s="529" t="str">
        <f t="shared" si="151"/>
        <v>Subscribers</v>
      </c>
      <c r="J373" s="529">
        <f t="shared" si="151"/>
        <v>12</v>
      </c>
      <c r="K373" s="528">
        <f t="shared" si="151"/>
        <v>0.75</v>
      </c>
    </row>
    <row r="374" spans="2:11">
      <c r="B374" s="259"/>
      <c r="C374" s="733" t="str">
        <f t="shared" si="150"/>
        <v>N19</v>
      </c>
      <c r="D374" s="293" t="str">
        <f t="shared" si="150"/>
        <v>Шлюз за взаимниосвързване (Interconnect Gateway)</v>
      </c>
      <c r="E374" s="293" t="str">
        <f t="shared" si="150"/>
        <v>IGW</v>
      </c>
      <c r="F374" s="277"/>
      <c r="G374" s="277"/>
      <c r="H374" s="529">
        <f t="shared" si="151"/>
        <v>2000</v>
      </c>
      <c r="I374" s="529" t="str">
        <f t="shared" si="151"/>
        <v>Mbps</v>
      </c>
      <c r="J374" s="529">
        <f t="shared" si="151"/>
        <v>6</v>
      </c>
      <c r="K374" s="528">
        <f t="shared" si="151"/>
        <v>0.8</v>
      </c>
    </row>
    <row r="375" spans="2:11">
      <c r="B375" s="259"/>
      <c r="C375" s="733" t="str">
        <f t="shared" si="150"/>
        <v>N20</v>
      </c>
      <c r="D375" s="293" t="str">
        <f t="shared" si="150"/>
        <v>Международен шлюз за взаимниосвързване  (International Gateway)</v>
      </c>
      <c r="E375" s="293" t="str">
        <f t="shared" si="150"/>
        <v>INT</v>
      </c>
      <c r="F375" s="277"/>
      <c r="G375" s="277"/>
      <c r="H375" s="529">
        <f t="shared" si="151"/>
        <v>10000</v>
      </c>
      <c r="I375" s="529" t="str">
        <f t="shared" si="151"/>
        <v>Mbps</v>
      </c>
      <c r="J375" s="529">
        <f t="shared" si="151"/>
        <v>6</v>
      </c>
      <c r="K375" s="528">
        <f t="shared" si="151"/>
        <v>0.8</v>
      </c>
    </row>
    <row r="376" spans="2:11">
      <c r="B376" s="259"/>
      <c r="C376" s="733" t="str">
        <f t="shared" si="150"/>
        <v>N21</v>
      </c>
      <c r="D376" s="293" t="str">
        <f t="shared" si="150"/>
        <v>Облужващ GPRS възел (Serving GPRS Support Node)</v>
      </c>
      <c r="E376" s="293" t="str">
        <f t="shared" si="150"/>
        <v>SGSN</v>
      </c>
      <c r="F376" s="277"/>
      <c r="G376" s="277"/>
      <c r="H376" s="529">
        <f t="shared" si="151"/>
        <v>2000000</v>
      </c>
      <c r="I376" s="529" t="str">
        <f t="shared" si="151"/>
        <v>Subscribers</v>
      </c>
      <c r="J376" s="529">
        <f t="shared" si="151"/>
        <v>12</v>
      </c>
      <c r="K376" s="528">
        <f t="shared" si="151"/>
        <v>0.5</v>
      </c>
    </row>
    <row r="377" spans="2:11">
      <c r="B377" s="259"/>
      <c r="C377" s="733" t="str">
        <f t="shared" si="150"/>
        <v>N22</v>
      </c>
      <c r="D377" s="293" t="str">
        <f t="shared" si="150"/>
        <v>Шлюз на мрежата за пакетна комутация (Gateway GPRS Support Node )</v>
      </c>
      <c r="E377" s="293" t="str">
        <f t="shared" si="150"/>
        <v>GGSN</v>
      </c>
      <c r="F377" s="277"/>
      <c r="G377" s="277"/>
      <c r="H377" s="529">
        <f t="shared" si="151"/>
        <v>2000000</v>
      </c>
      <c r="I377" s="529" t="str">
        <f t="shared" si="151"/>
        <v>Subscribers</v>
      </c>
      <c r="J377" s="529">
        <f t="shared" si="151"/>
        <v>12</v>
      </c>
      <c r="K377" s="528">
        <f t="shared" si="151"/>
        <v>0.8</v>
      </c>
    </row>
    <row r="378" spans="2:11">
      <c r="B378" s="259"/>
      <c r="C378" s="733" t="str">
        <f t="shared" si="150"/>
        <v>N23</v>
      </c>
      <c r="D378" s="293" t="str">
        <f t="shared" si="150"/>
        <v>IN Platform</v>
      </c>
      <c r="E378" s="293" t="str">
        <f t="shared" si="150"/>
        <v>IN/NGN</v>
      </c>
      <c r="F378" s="277"/>
      <c r="G378" s="277"/>
      <c r="H378" s="529">
        <f t="shared" si="151"/>
        <v>4000</v>
      </c>
      <c r="I378" s="529" t="str">
        <f t="shared" si="151"/>
        <v>Mbps</v>
      </c>
      <c r="J378" s="529">
        <f t="shared" si="151"/>
        <v>12</v>
      </c>
      <c r="K378" s="528">
        <f t="shared" si="151"/>
        <v>0.8</v>
      </c>
    </row>
    <row r="379" spans="2:11">
      <c r="B379" s="259"/>
      <c r="C379" s="733" t="str">
        <f t="shared" si="150"/>
        <v>N24</v>
      </c>
      <c r="D379" s="293" t="str">
        <f t="shared" si="150"/>
        <v>4G базова станция (4G Base Station)</v>
      </c>
      <c r="E379" s="293" t="str">
        <f t="shared" si="150"/>
        <v>eNodeB</v>
      </c>
      <c r="F379" s="277"/>
      <c r="G379" s="277"/>
      <c r="H379" s="277"/>
      <c r="I379" s="300"/>
      <c r="J379" s="300"/>
      <c r="K379" s="277"/>
    </row>
    <row r="380" spans="2:11">
      <c r="B380" s="259"/>
      <c r="C380" s="733" t="str">
        <f t="shared" si="150"/>
        <v>N25</v>
      </c>
      <c r="D380" s="293" t="str">
        <f t="shared" si="150"/>
        <v>4G Приемо-предавателно устройство (4G Transceiver)</v>
      </c>
      <c r="E380" s="293" t="str">
        <f t="shared" si="150"/>
        <v>eNodeB Radio</v>
      </c>
      <c r="F380" s="277"/>
      <c r="G380" s="277"/>
      <c r="H380" s="277"/>
      <c r="I380" s="300"/>
      <c r="J380" s="300"/>
      <c r="K380" s="277"/>
    </row>
    <row r="381" spans="2:11">
      <c r="B381" s="259"/>
      <c r="C381" s="733" t="str">
        <f t="shared" si="150"/>
        <v>N26</v>
      </c>
      <c r="D381" s="293" t="str">
        <f t="shared" si="150"/>
        <v>OTHER: complete as required</v>
      </c>
      <c r="E381" s="293" t="str">
        <f t="shared" si="150"/>
        <v>OTHER</v>
      </c>
      <c r="F381" s="277"/>
      <c r="G381" s="277"/>
      <c r="H381" s="303"/>
      <c r="I381" s="303"/>
      <c r="J381" s="303"/>
      <c r="K381" s="303"/>
    </row>
    <row r="382" spans="2:11">
      <c r="B382" s="259"/>
      <c r="C382" s="733" t="str">
        <f t="shared" si="150"/>
        <v>N27</v>
      </c>
      <c r="D382" s="293" t="str">
        <f t="shared" si="150"/>
        <v>OTHER: complete as required</v>
      </c>
      <c r="E382" s="293" t="str">
        <f t="shared" si="150"/>
        <v>OTHER</v>
      </c>
      <c r="F382" s="277"/>
      <c r="G382" s="277"/>
      <c r="H382" s="303"/>
      <c r="I382" s="303"/>
      <c r="J382" s="303"/>
      <c r="K382" s="303"/>
    </row>
    <row r="383" spans="2:11">
      <c r="B383" s="259"/>
      <c r="C383" s="733" t="str">
        <f t="shared" si="150"/>
        <v>N28</v>
      </c>
      <c r="D383" s="293" t="str">
        <f t="shared" si="150"/>
        <v>OTHER: complete as required</v>
      </c>
      <c r="E383" s="293" t="str">
        <f t="shared" si="150"/>
        <v>OTHER</v>
      </c>
      <c r="F383" s="277"/>
      <c r="G383" s="277"/>
      <c r="H383" s="303"/>
      <c r="I383" s="303"/>
      <c r="J383" s="303"/>
      <c r="K383" s="303"/>
    </row>
    <row r="384" spans="2:11">
      <c r="B384" s="259"/>
      <c r="C384" s="733" t="str">
        <f t="shared" si="150"/>
        <v>N29</v>
      </c>
      <c r="D384" s="293" t="str">
        <f t="shared" si="150"/>
        <v>OTHER: complete as required</v>
      </c>
      <c r="E384" s="293" t="str">
        <f t="shared" si="150"/>
        <v>OTHER</v>
      </c>
      <c r="F384" s="277"/>
      <c r="G384" s="277"/>
      <c r="H384" s="303"/>
      <c r="I384" s="303"/>
      <c r="J384" s="303"/>
      <c r="K384" s="303"/>
    </row>
    <row r="385" spans="2:13">
      <c r="B385" s="259"/>
      <c r="C385" s="733" t="str">
        <f t="shared" si="150"/>
        <v>N30</v>
      </c>
      <c r="D385" s="293" t="str">
        <f t="shared" si="150"/>
        <v>OTHER: complete as required</v>
      </c>
      <c r="E385" s="293" t="str">
        <f t="shared" si="150"/>
        <v>OTHER</v>
      </c>
      <c r="F385" s="277"/>
      <c r="G385" s="277"/>
      <c r="H385" s="303"/>
      <c r="I385" s="303"/>
      <c r="J385" s="303"/>
      <c r="K385" s="303"/>
    </row>
    <row r="386" spans="2:13">
      <c r="B386" s="259"/>
      <c r="C386" s="733" t="str">
        <f t="shared" si="150"/>
        <v>End</v>
      </c>
      <c r="D386" s="293" t="str">
        <f t="shared" si="150"/>
        <v>End of list</v>
      </c>
      <c r="E386" s="293" t="str">
        <f t="shared" si="150"/>
        <v>End</v>
      </c>
      <c r="F386" s="277"/>
      <c r="G386" s="277"/>
      <c r="H386" s="277"/>
      <c r="I386" s="300"/>
      <c r="J386" s="300"/>
      <c r="K386" s="277"/>
    </row>
    <row r="387" spans="2:13">
      <c r="B387" s="259"/>
      <c r="C387" s="259"/>
      <c r="D387" s="259"/>
      <c r="E387" s="259"/>
      <c r="F387" s="259"/>
      <c r="G387" s="259"/>
    </row>
    <row r="388" spans="2:13">
      <c r="B388" s="92"/>
      <c r="C388" s="259"/>
      <c r="D388" s="259"/>
      <c r="E388" s="259"/>
      <c r="F388" s="259"/>
      <c r="G388" s="259"/>
    </row>
    <row r="389" spans="2:13">
      <c r="B389" s="92"/>
      <c r="C389" s="19" t="s">
        <v>311</v>
      </c>
      <c r="D389" s="295"/>
      <c r="E389" s="295"/>
      <c r="F389" s="295"/>
      <c r="G389" s="285"/>
      <c r="H389" s="295"/>
      <c r="I389" s="295"/>
      <c r="J389" s="295"/>
      <c r="K389" s="295"/>
    </row>
    <row r="390" spans="2:13">
      <c r="B390" s="92"/>
      <c r="C390" s="208"/>
      <c r="D390" s="209"/>
      <c r="E390" s="295"/>
      <c r="F390" s="295"/>
      <c r="G390" s="295"/>
      <c r="H390" s="295"/>
      <c r="I390" s="295"/>
      <c r="J390" s="295"/>
      <c r="K390" s="295"/>
    </row>
    <row r="391" spans="2:13" ht="51" customHeight="1">
      <c r="B391" s="92"/>
      <c r="C391" s="289"/>
      <c r="D391" s="289"/>
      <c r="E391" s="290"/>
      <c r="F391" s="843" t="s">
        <v>308</v>
      </c>
      <c r="G391" s="844"/>
      <c r="H391" s="502" t="s">
        <v>15</v>
      </c>
      <c r="I391" s="502" t="s">
        <v>312</v>
      </c>
      <c r="J391" s="500" t="s">
        <v>41</v>
      </c>
      <c r="K391" s="502" t="s">
        <v>313</v>
      </c>
    </row>
    <row r="392" spans="2:13">
      <c r="B392" s="92"/>
      <c r="C392" s="289"/>
      <c r="D392" s="289" t="s">
        <v>13</v>
      </c>
      <c r="E392" s="291" t="s">
        <v>309</v>
      </c>
      <c r="F392" s="292">
        <f>F61</f>
        <v>2014</v>
      </c>
      <c r="G392" s="292">
        <f>G355</f>
        <v>2015</v>
      </c>
      <c r="H392" s="292"/>
      <c r="I392" s="297"/>
      <c r="J392" s="298"/>
      <c r="K392" s="299"/>
    </row>
    <row r="393" spans="2:13">
      <c r="B393" s="92"/>
      <c r="C393" s="733" t="str">
        <f t="shared" ref="C393:E423" si="152">C319</f>
        <v>N01</v>
      </c>
      <c r="D393" s="293" t="str">
        <f t="shared" si="152"/>
        <v>Приемо-предавателно устройство (Transceiver)</v>
      </c>
      <c r="E393" s="293" t="str">
        <f t="shared" si="152"/>
        <v>TRX</v>
      </c>
      <c r="F393" s="277"/>
      <c r="G393" s="277"/>
      <c r="H393" s="277"/>
      <c r="I393" s="300"/>
      <c r="J393" s="300"/>
      <c r="K393" s="277"/>
      <c r="M393" s="285"/>
    </row>
    <row r="394" spans="2:13">
      <c r="B394" s="92"/>
      <c r="C394" s="733" t="str">
        <f t="shared" si="152"/>
        <v>N02</v>
      </c>
      <c r="D394" s="293" t="str">
        <f t="shared" si="152"/>
        <v>3G Приемо-предавателно устройство (3G Transceiver)</v>
      </c>
      <c r="E394" s="293" t="str">
        <f t="shared" si="152"/>
        <v>Radio</v>
      </c>
      <c r="F394" s="277"/>
      <c r="G394" s="277"/>
      <c r="H394" s="277"/>
      <c r="I394" s="300"/>
      <c r="J394" s="300"/>
      <c r="K394" s="277"/>
    </row>
    <row r="395" spans="2:13">
      <c r="B395" s="92"/>
      <c r="C395" s="733" t="str">
        <f t="shared" si="152"/>
        <v>N03</v>
      </c>
      <c r="D395" s="293" t="str">
        <f t="shared" si="152"/>
        <v>GSM базова станция (2G Base Station)</v>
      </c>
      <c r="E395" s="293" t="str">
        <f t="shared" si="152"/>
        <v>BTS</v>
      </c>
      <c r="F395" s="277"/>
      <c r="G395" s="277"/>
      <c r="H395" s="277"/>
      <c r="I395" s="300"/>
      <c r="J395" s="300"/>
      <c r="K395" s="277"/>
    </row>
    <row r="396" spans="2:13">
      <c r="B396" s="92"/>
      <c r="C396" s="733" t="str">
        <f t="shared" si="152"/>
        <v>N04</v>
      </c>
      <c r="D396" s="293" t="str">
        <f t="shared" si="152"/>
        <v>UMTS базова станция (3G Base Station)</v>
      </c>
      <c r="E396" s="293" t="str">
        <f t="shared" si="152"/>
        <v>Node B</v>
      </c>
      <c r="F396" s="277"/>
      <c r="G396" s="277"/>
      <c r="H396" s="277"/>
      <c r="I396" s="300"/>
      <c r="J396" s="300"/>
      <c r="K396" s="277"/>
    </row>
    <row r="397" spans="2:13">
      <c r="B397" s="92"/>
      <c r="C397" s="733" t="str">
        <f t="shared" si="152"/>
        <v>N05</v>
      </c>
      <c r="D397" s="293" t="str">
        <f t="shared" si="152"/>
        <v>Контролер на GSM базова станция (Base station controller)</v>
      </c>
      <c r="E397" s="293" t="str">
        <f t="shared" si="152"/>
        <v>BSC</v>
      </c>
      <c r="F397" s="277"/>
      <c r="G397" s="277"/>
      <c r="H397" s="585">
        <f>IF('B. Dashboard'!$D$53=1,H249,IF('B. Dashboard'!$D$53=2,H286,IF('B. Dashboard'!$D$53=3,H323,(IF('B. Dashboard'!$D$53=4,H360)))))</f>
        <v>3000</v>
      </c>
      <c r="I397" s="585" t="str">
        <f>IF('B. Dashboard'!$D$53=1,I249,IF('B. Dashboard'!$D$53=2,I286,IF('B. Dashboard'!$D$53=3,I323,(IF('B. Dashboard'!$D$53=4,I360)))))</f>
        <v>Erlang</v>
      </c>
      <c r="J397" s="585">
        <f>IF('B. Dashboard'!$D$53=1,J249,IF('B. Dashboard'!$D$53=2,J286,IF('B. Dashboard'!$D$53=3,J323,(IF('B. Dashboard'!$D$53=4,J360)))))</f>
        <v>12</v>
      </c>
      <c r="K397" s="583">
        <f>IF('B. Dashboard'!$D$53=1,K249,IF('B. Dashboard'!$D$53=2,K286,IF('B. Dashboard'!$D$53=3,K323,(IF('B. Dashboard'!$D$53=4,K360)))))</f>
        <v>0.6</v>
      </c>
    </row>
    <row r="398" spans="2:13">
      <c r="B398" s="92"/>
      <c r="C398" s="733" t="str">
        <f t="shared" si="152"/>
        <v>N06</v>
      </c>
      <c r="D398" s="293" t="str">
        <f t="shared" si="152"/>
        <v>Контролер на UMTS базова станция (Radio Network Controler)</v>
      </c>
      <c r="E398" s="293" t="str">
        <f t="shared" si="152"/>
        <v>RNC</v>
      </c>
      <c r="F398" s="277"/>
      <c r="G398" s="277"/>
      <c r="H398" s="585">
        <f>IF('B. Dashboard'!$D$53=1,H250,IF('B. Dashboard'!$D$53=2,H287,IF('B. Dashboard'!$D$53=3,H324,(IF('B. Dashboard'!$D$53=4,H361)))))</f>
        <v>250</v>
      </c>
      <c r="I398" s="585" t="str">
        <f>IF('B. Dashboard'!$D$53=1,I250,IF('B. Dashboard'!$D$53=2,I287,IF('B. Dashboard'!$D$53=3,I324,(IF('B. Dashboard'!$D$53=4,I361)))))</f>
        <v>Node B</v>
      </c>
      <c r="J398" s="585">
        <f>IF('B. Dashboard'!$D$53=1,J250,IF('B. Dashboard'!$D$53=2,J287,IF('B. Dashboard'!$D$53=3,J324,(IF('B. Dashboard'!$D$53=4,J361)))))</f>
        <v>12</v>
      </c>
      <c r="K398" s="583">
        <f>IF('B. Dashboard'!$D$53=1,K250,IF('B. Dashboard'!$D$53=2,K287,IF('B. Dashboard'!$D$53=3,K324,(IF('B. Dashboard'!$D$53=4,K361)))))</f>
        <v>0.6</v>
      </c>
    </row>
    <row r="399" spans="2:13">
      <c r="B399" s="92"/>
      <c r="C399" s="733" t="str">
        <f t="shared" si="152"/>
        <v>N07</v>
      </c>
      <c r="D399" s="293" t="str">
        <f t="shared" si="152"/>
        <v>Мобилна централа (Mobile Switching Centre)</v>
      </c>
      <c r="E399" s="293" t="str">
        <f t="shared" si="152"/>
        <v>MSC</v>
      </c>
      <c r="F399" s="277"/>
      <c r="G399" s="277"/>
      <c r="H399" s="585">
        <f>IF('B. Dashboard'!$D$53=1,H251,IF('B. Dashboard'!$D$53=2,H288,IF('B. Dashboard'!$D$53=3,H325,(IF('B. Dashboard'!$D$53=4,H362)))))</f>
        <v>1000000</v>
      </c>
      <c r="I399" s="585" t="str">
        <f>IF('B. Dashboard'!$D$53=1,I251,IF('B. Dashboard'!$D$53=2,I288,IF('B. Dashboard'!$D$53=3,I325,(IF('B. Dashboard'!$D$53=4,I362)))))</f>
        <v>Subscribers</v>
      </c>
      <c r="J399" s="585">
        <f>IF('B. Dashboard'!$D$53=1,J251,IF('B. Dashboard'!$D$53=2,J288,IF('B. Dashboard'!$D$53=3,J325,(IF('B. Dashboard'!$D$53=4,J362)))))</f>
        <v>12</v>
      </c>
      <c r="K399" s="583">
        <f>IF('B. Dashboard'!$D$53=1,K251,IF('B. Dashboard'!$D$53=2,K288,IF('B. Dashboard'!$D$53=3,K325,(IF('B. Dashboard'!$D$53=4,K362)))))</f>
        <v>0.8</v>
      </c>
    </row>
    <row r="400" spans="2:13">
      <c r="B400" s="92"/>
      <c r="C400" s="733" t="str">
        <f t="shared" si="152"/>
        <v>N08</v>
      </c>
      <c r="D400" s="293" t="str">
        <f t="shared" si="152"/>
        <v>Регистър на "домашните" потребители (Home location register)</v>
      </c>
      <c r="E400" s="293" t="str">
        <f t="shared" si="152"/>
        <v>HLR</v>
      </c>
      <c r="F400" s="277"/>
      <c r="G400" s="277"/>
      <c r="H400" s="585">
        <f>IF('B. Dashboard'!$D$53=1,H252,IF('B. Dashboard'!$D$53=2,H289,IF('B. Dashboard'!$D$53=3,H326,(IF('B. Dashboard'!$D$53=4,H363)))))</f>
        <v>7500000</v>
      </c>
      <c r="I400" s="585" t="str">
        <f>IF('B. Dashboard'!$D$53=1,I252,IF('B. Dashboard'!$D$53=2,I289,IF('B. Dashboard'!$D$53=3,I326,(IF('B. Dashboard'!$D$53=4,I363)))))</f>
        <v>Subscribers</v>
      </c>
      <c r="J400" s="585">
        <f>IF('B. Dashboard'!$D$53=1,J252,IF('B. Dashboard'!$D$53=2,J289,IF('B. Dashboard'!$D$53=3,J326,(IF('B. Dashboard'!$D$53=4,J363)))))</f>
        <v>12</v>
      </c>
      <c r="K400" s="583">
        <f>IF('B. Dashboard'!$D$53=1,K252,IF('B. Dashboard'!$D$53=2,K289,IF('B. Dashboard'!$D$53=3,K326,(IF('B. Dashboard'!$D$53=4,K363)))))</f>
        <v>0.8</v>
      </c>
    </row>
    <row r="401" spans="2:11">
      <c r="B401" s="92"/>
      <c r="C401" s="733" t="str">
        <f t="shared" si="152"/>
        <v>N09</v>
      </c>
      <c r="D401" s="293" t="str">
        <f t="shared" si="152"/>
        <v>Предплатена платформа (Pre-paid platform)</v>
      </c>
      <c r="E401" s="293" t="str">
        <f t="shared" si="152"/>
        <v>PPP</v>
      </c>
      <c r="F401" s="277"/>
      <c r="G401" s="277"/>
      <c r="H401" s="585">
        <v>1000000</v>
      </c>
      <c r="I401" s="585" t="str">
        <f>IF('B. Dashboard'!$D$53=1,I253,IF('B. Dashboard'!$D$53=2,I290,IF('B. Dashboard'!$D$53=3,I327,(IF('B. Dashboard'!$D$53=4,I364)))))</f>
        <v>Subscribers</v>
      </c>
      <c r="J401" s="585">
        <f>IF('B. Dashboard'!$D$53=1,J253,IF('B. Dashboard'!$D$53=2,J290,IF('B. Dashboard'!$D$53=3,J327,(IF('B. Dashboard'!$D$53=4,J364)))))</f>
        <v>12</v>
      </c>
      <c r="K401" s="583">
        <f>IF('B. Dashboard'!$D$53=1,K253,IF('B. Dashboard'!$D$53=2,K290,IF('B. Dashboard'!$D$53=3,K327,(IF('B. Dashboard'!$D$53=4,K364)))))</f>
        <v>0.8</v>
      </c>
    </row>
    <row r="402" spans="2:11">
      <c r="B402" s="92"/>
      <c r="C402" s="733" t="str">
        <f t="shared" si="152"/>
        <v>N10</v>
      </c>
      <c r="D402" s="293" t="str">
        <f t="shared" si="152"/>
        <v>SMS шлюз (SMS Gateway)</v>
      </c>
      <c r="E402" s="293" t="str">
        <f t="shared" si="152"/>
        <v>SMSG</v>
      </c>
      <c r="F402" s="277"/>
      <c r="G402" s="277"/>
      <c r="H402" s="585">
        <f>IF('B. Dashboard'!$D$53=1,H254,IF('B. Dashboard'!$D$53=2,H291,IF('B. Dashboard'!$D$53=3,H328,(IF('B. Dashboard'!$D$53=4,H365)))))</f>
        <v>250000000</v>
      </c>
      <c r="I402" s="585" t="str">
        <f>IF('B. Dashboard'!$D$53=1,I254,IF('B. Dashboard'!$D$53=2,I291,IF('B. Dashboard'!$D$53=3,I328,(IF('B. Dashboard'!$D$53=4,I365)))))</f>
        <v>SMS</v>
      </c>
      <c r="J402" s="585">
        <f>IF('B. Dashboard'!$D$53=1,J254,IF('B. Dashboard'!$D$53=2,J291,IF('B. Dashboard'!$D$53=3,J328,(IF('B. Dashboard'!$D$53=4,J365)))))</f>
        <v>12</v>
      </c>
      <c r="K402" s="583">
        <f>IF('B. Dashboard'!$D$53=1,K254,IF('B. Dashboard'!$D$53=2,K291,IF('B. Dashboard'!$D$53=3,K328,(IF('B. Dashboard'!$D$53=4,K365)))))</f>
        <v>0.75</v>
      </c>
    </row>
    <row r="403" spans="2:11">
      <c r="B403" s="92"/>
      <c r="C403" s="733" t="str">
        <f t="shared" si="152"/>
        <v>N11</v>
      </c>
      <c r="D403" s="293" t="str">
        <f t="shared" si="152"/>
        <v>Централа за кратки съобщения SMS (SMS Control Centre)</v>
      </c>
      <c r="E403" s="293" t="str">
        <f t="shared" si="152"/>
        <v>SMSC</v>
      </c>
      <c r="F403" s="277"/>
      <c r="G403" s="277"/>
      <c r="H403" s="585">
        <f>IF('B. Dashboard'!$D$53=1,H255,IF('B. Dashboard'!$D$53=2,H292,IF('B. Dashboard'!$D$53=3,H329,(IF('B. Dashboard'!$D$53=4,H366)))))</f>
        <v>250000000</v>
      </c>
      <c r="I403" s="585" t="str">
        <f>IF('B. Dashboard'!$D$53=1,I255,IF('B. Dashboard'!$D$53=2,I292,IF('B. Dashboard'!$D$53=3,I329,(IF('B. Dashboard'!$D$53=4,I366)))))</f>
        <v>SMS</v>
      </c>
      <c r="J403" s="585">
        <f>IF('B. Dashboard'!$D$53=1,J255,IF('B. Dashboard'!$D$53=2,J292,IF('B. Dashboard'!$D$53=3,J329,(IF('B. Dashboard'!$D$53=4,J366)))))</f>
        <v>12</v>
      </c>
      <c r="K403" s="583">
        <f>IF('B. Dashboard'!$D$53=1,K255,IF('B. Dashboard'!$D$53=2,K292,IF('B. Dashboard'!$D$53=3,K329,(IF('B. Dashboard'!$D$53=4,K366)))))</f>
        <v>0.56000000000000005</v>
      </c>
    </row>
    <row r="404" spans="2:11">
      <c r="B404" s="92"/>
      <c r="C404" s="733" t="str">
        <f t="shared" si="152"/>
        <v>N12</v>
      </c>
      <c r="D404" s="293" t="str">
        <f t="shared" si="152"/>
        <v>Централа за мултимедийни съобщения MMS (MMS Control Centre)</v>
      </c>
      <c r="E404" s="293" t="str">
        <f t="shared" si="152"/>
        <v>MMSC</v>
      </c>
      <c r="F404" s="277"/>
      <c r="G404" s="277"/>
      <c r="H404" s="585">
        <f>IF('B. Dashboard'!$D$53=1,H256,IF('B. Dashboard'!$D$53=2,H293,IF('B. Dashboard'!$D$53=3,H330,(IF('B. Dashboard'!$D$53=4,H367)))))</f>
        <v>5000000</v>
      </c>
      <c r="I404" s="585" t="str">
        <f>IF('B. Dashboard'!$D$53=1,I256,IF('B. Dashboard'!$D$53=2,I293,IF('B. Dashboard'!$D$53=3,I330,(IF('B. Dashboard'!$D$53=4,I367)))))</f>
        <v>MMS</v>
      </c>
      <c r="J404" s="585">
        <f>IF('B. Dashboard'!$D$53=1,J256,IF('B. Dashboard'!$D$53=2,J293,IF('B. Dashboard'!$D$53=3,J330,(IF('B. Dashboard'!$D$53=4,J367)))))</f>
        <v>12</v>
      </c>
      <c r="K404" s="583">
        <f>IF('B. Dashboard'!$D$53=1,K256,IF('B. Dashboard'!$D$53=2,K293,IF('B. Dashboard'!$D$53=3,K330,(IF('B. Dashboard'!$D$53=4,K367)))))</f>
        <v>0.43</v>
      </c>
    </row>
    <row r="405" spans="2:11">
      <c r="B405" s="92"/>
      <c r="C405" s="733" t="str">
        <f t="shared" si="152"/>
        <v>N13</v>
      </c>
      <c r="D405" s="293" t="str">
        <f t="shared" si="152"/>
        <v>Система за гласова поща (Voice mail system)</v>
      </c>
      <c r="E405" s="293" t="str">
        <f t="shared" si="152"/>
        <v>VMS</v>
      </c>
      <c r="F405" s="277"/>
      <c r="G405" s="277"/>
      <c r="H405" s="585">
        <f>IF('B. Dashboard'!$D$53=1,H257,IF('B. Dashboard'!$D$53=2,H294,IF('B. Dashboard'!$D$53=3,H331,(IF('B. Dashboard'!$D$53=4,H368)))))</f>
        <v>2000000</v>
      </c>
      <c r="I405" s="585" t="str">
        <f>IF('B. Dashboard'!$D$53=1,I257,IF('B. Dashboard'!$D$53=2,I294,IF('B. Dashboard'!$D$53=3,I331,(IF('B. Dashboard'!$D$53=4,I368)))))</f>
        <v>Subscribers</v>
      </c>
      <c r="J405" s="585">
        <f>IF('B. Dashboard'!$D$53=1,J257,IF('B. Dashboard'!$D$53=2,J294,IF('B. Dashboard'!$D$53=3,J331,(IF('B. Dashboard'!$D$53=4,J368)))))</f>
        <v>12</v>
      </c>
      <c r="K405" s="583">
        <f>IF('B. Dashboard'!$D$53=1,K257,IF('B. Dashboard'!$D$53=2,K294,IF('B. Dashboard'!$D$53=3,K331,(IF('B. Dashboard'!$D$53=4,K368)))))</f>
        <v>0.8</v>
      </c>
    </row>
    <row r="406" spans="2:11">
      <c r="B406" s="92"/>
      <c r="C406" s="733" t="str">
        <f t="shared" si="152"/>
        <v>N14</v>
      </c>
      <c r="D406" s="293" t="str">
        <f t="shared" si="152"/>
        <v>Система за управление на мрежата (Network management system)</v>
      </c>
      <c r="E406" s="293" t="str">
        <f t="shared" si="152"/>
        <v>NMS</v>
      </c>
      <c r="F406" s="277"/>
      <c r="G406" s="277"/>
      <c r="H406" s="585">
        <f>IF('B. Dashboard'!$D$53=1,H258,IF('B. Dashboard'!$D$53=2,H295,IF('B. Dashboard'!$D$53=3,H332,(IF('B. Dashboard'!$D$53=4,H369)))))</f>
        <v>600000</v>
      </c>
      <c r="I406" s="585" t="str">
        <f>IF('B. Dashboard'!$D$53=1,I258,IF('B. Dashboard'!$D$53=2,I295,IF('B. Dashboard'!$D$53=3,I332,(IF('B. Dashboard'!$D$53=4,I369)))))</f>
        <v>Subscribers</v>
      </c>
      <c r="J406" s="585">
        <f>IF('B. Dashboard'!$D$53=1,J258,IF('B. Dashboard'!$D$53=2,J295,IF('B. Dashboard'!$D$53=3,J332,(IF('B. Dashboard'!$D$53=4,J369)))))</f>
        <v>12</v>
      </c>
      <c r="K406" s="583">
        <f>IF('B. Dashboard'!$D$53=1,K258,IF('B. Dashboard'!$D$53=2,K295,IF('B. Dashboard'!$D$53=3,K332,(IF('B. Dashboard'!$D$53=4,K369)))))</f>
        <v>0.75</v>
      </c>
    </row>
    <row r="407" spans="2:11">
      <c r="B407" s="92"/>
      <c r="C407" s="733" t="str">
        <f t="shared" si="152"/>
        <v>N15</v>
      </c>
      <c r="D407" s="293" t="str">
        <f t="shared" si="152"/>
        <v>Система/и за оперативна поддръжка на мрежата (Operational Support System)</v>
      </c>
      <c r="E407" s="293" t="str">
        <f t="shared" si="152"/>
        <v>OSS</v>
      </c>
      <c r="F407" s="277"/>
      <c r="G407" s="277"/>
      <c r="H407" s="585">
        <f>IF('B. Dashboard'!$D$53=1,H259,IF('B. Dashboard'!$D$53=2,H296,IF('B. Dashboard'!$D$53=3,H333,(IF('B. Dashboard'!$D$53=4,H370)))))</f>
        <v>1600000</v>
      </c>
      <c r="I407" s="585" t="str">
        <f>IF('B. Dashboard'!$D$53=1,I259,IF('B. Dashboard'!$D$53=2,I296,IF('B. Dashboard'!$D$53=3,I333,(IF('B. Dashboard'!$D$53=4,I370)))))</f>
        <v>Subscribers</v>
      </c>
      <c r="J407" s="585">
        <f>IF('B. Dashboard'!$D$53=1,J259,IF('B. Dashboard'!$D$53=2,J296,IF('B. Dashboard'!$D$53=3,J333,(IF('B. Dashboard'!$D$53=4,J370)))))</f>
        <v>12</v>
      </c>
      <c r="K407" s="583">
        <f>IF('B. Dashboard'!$D$53=1,K259,IF('B. Dashboard'!$D$53=2,K296,IF('B. Dashboard'!$D$53=3,K333,(IF('B. Dashboard'!$D$53=4,K370)))))</f>
        <v>0.75</v>
      </c>
    </row>
    <row r="408" spans="2:11">
      <c r="B408" s="92"/>
      <c r="C408" s="733" t="str">
        <f t="shared" si="152"/>
        <v>N16</v>
      </c>
      <c r="D408" s="293" t="str">
        <f t="shared" si="152"/>
        <v>GPRS System</v>
      </c>
      <c r="E408" s="293" t="str">
        <f t="shared" si="152"/>
        <v>GPRS</v>
      </c>
      <c r="F408" s="277"/>
      <c r="G408" s="277"/>
      <c r="H408" s="585">
        <f>IF('B. Dashboard'!$D$53=1,H260,IF('B. Dashboard'!$D$53=2,H297,IF('B. Dashboard'!$D$53=3,H334,(IF('B. Dashboard'!$D$53=4,H371)))))</f>
        <v>400000</v>
      </c>
      <c r="I408" s="585" t="str">
        <f>IF('B. Dashboard'!$D$53=1,I260,IF('B. Dashboard'!$D$53=2,I297,IF('B. Dashboard'!$D$53=3,I334,(IF('B. Dashboard'!$D$53=4,I371)))))</f>
        <v>Subscribers</v>
      </c>
      <c r="J408" s="585">
        <f>IF('B. Dashboard'!$D$53=1,J260,IF('B. Dashboard'!$D$53=2,J297,IF('B. Dashboard'!$D$53=3,J334,(IF('B. Dashboard'!$D$53=4,J371)))))</f>
        <v>12</v>
      </c>
      <c r="K408" s="583">
        <f>IF('B. Dashboard'!$D$53=1,K260,IF('B. Dashboard'!$D$53=2,K297,IF('B. Dashboard'!$D$53=3,K334,(IF('B. Dashboard'!$D$53=4,K371)))))</f>
        <v>0.75</v>
      </c>
    </row>
    <row r="409" spans="2:11">
      <c r="B409" s="92"/>
      <c r="C409" s="733" t="str">
        <f t="shared" si="152"/>
        <v>N17</v>
      </c>
      <c r="D409" s="293" t="str">
        <f t="shared" si="152"/>
        <v>Retail Billing system</v>
      </c>
      <c r="E409" s="293" t="str">
        <f t="shared" si="152"/>
        <v>BIL</v>
      </c>
      <c r="F409" s="277"/>
      <c r="G409" s="277"/>
      <c r="H409" s="585">
        <f>IF('B. Dashboard'!$D$53=1,H261,IF('B. Dashboard'!$D$53=2,H298,IF('B. Dashboard'!$D$53=3,H335,(IF('B. Dashboard'!$D$53=4,H372)))))</f>
        <v>1600000</v>
      </c>
      <c r="I409" s="585" t="str">
        <f>IF('B. Dashboard'!$D$53=1,I261,IF('B. Dashboard'!$D$53=2,I298,IF('B. Dashboard'!$D$53=3,I335,(IF('B. Dashboard'!$D$53=4,I372)))))</f>
        <v>Subscribers</v>
      </c>
      <c r="J409" s="585">
        <f>IF('B. Dashboard'!$D$53=1,J261,IF('B. Dashboard'!$D$53=2,J298,IF('B. Dashboard'!$D$53=3,J335,(IF('B. Dashboard'!$D$53=4,J372)))))</f>
        <v>12</v>
      </c>
      <c r="K409" s="583">
        <f>IF('B. Dashboard'!$D$53=1,K261,IF('B. Dashboard'!$D$53=2,K298,IF('B. Dashboard'!$D$53=3,K335,(IF('B. Dashboard'!$D$53=4,K372)))))</f>
        <v>0.75</v>
      </c>
    </row>
    <row r="410" spans="2:11">
      <c r="B410" s="92"/>
      <c r="C410" s="733" t="str">
        <f t="shared" si="152"/>
        <v>N18</v>
      </c>
      <c r="D410" s="293" t="str">
        <f t="shared" si="152"/>
        <v>Система за таксуване (Interconnection Billing System)</v>
      </c>
      <c r="E410" s="293" t="str">
        <f t="shared" si="152"/>
        <v>IBIL</v>
      </c>
      <c r="F410" s="277"/>
      <c r="G410" s="277"/>
      <c r="H410" s="585">
        <f>IF('B. Dashboard'!$D$53=1,H262,IF('B. Dashboard'!$D$53=2,H299,IF('B. Dashboard'!$D$53=3,H336,(IF('B. Dashboard'!$D$53=4,H373)))))</f>
        <v>5000000</v>
      </c>
      <c r="I410" s="585" t="str">
        <f>IF('B. Dashboard'!$D$53=1,I262,IF('B. Dashboard'!$D$53=2,I299,IF('B. Dashboard'!$D$53=3,I336,(IF('B. Dashboard'!$D$53=4,I373)))))</f>
        <v>Subscribers</v>
      </c>
      <c r="J410" s="585">
        <f>IF('B. Dashboard'!$D$53=1,J262,IF('B. Dashboard'!$D$53=2,J299,IF('B. Dashboard'!$D$53=3,J336,(IF('B. Dashboard'!$D$53=4,J373)))))</f>
        <v>12</v>
      </c>
      <c r="K410" s="583">
        <f>IF('B. Dashboard'!$D$53=1,K262,IF('B. Dashboard'!$D$53=2,K299,IF('B. Dashboard'!$D$53=3,K336,(IF('B. Dashboard'!$D$53=4,K373)))))</f>
        <v>0.75</v>
      </c>
    </row>
    <row r="411" spans="2:11">
      <c r="B411" s="92"/>
      <c r="C411" s="733" t="str">
        <f t="shared" si="152"/>
        <v>N19</v>
      </c>
      <c r="D411" s="293" t="str">
        <f t="shared" si="152"/>
        <v>Шлюз за взаимниосвързване (Interconnect Gateway)</v>
      </c>
      <c r="E411" s="293" t="str">
        <f t="shared" si="152"/>
        <v>IGW</v>
      </c>
      <c r="F411" s="277"/>
      <c r="G411" s="277"/>
      <c r="H411" s="585">
        <f>IF('B. Dashboard'!$D$53=1,H263,IF('B. Dashboard'!$D$53=2,H300,IF('B. Dashboard'!$D$53=3,H337,(IF('B. Dashboard'!$D$53=4,H374)))))</f>
        <v>2000</v>
      </c>
      <c r="I411" s="585" t="str">
        <f>IF('B. Dashboard'!$D$53=1,I263,IF('B. Dashboard'!$D$53=2,I300,IF('B. Dashboard'!$D$53=3,I337,(IF('B. Dashboard'!$D$53=4,I374)))))</f>
        <v>Mbps</v>
      </c>
      <c r="J411" s="585">
        <f>IF('B. Dashboard'!$D$53=1,J263,IF('B. Dashboard'!$D$53=2,J300,IF('B. Dashboard'!$D$53=3,J337,(IF('B. Dashboard'!$D$53=4,J374)))))</f>
        <v>6</v>
      </c>
      <c r="K411" s="583">
        <f>IF('B. Dashboard'!$D$53=1,K263,IF('B. Dashboard'!$D$53=2,K300,IF('B. Dashboard'!$D$53=3,K337,(IF('B. Dashboard'!$D$53=4,K374)))))</f>
        <v>0.8</v>
      </c>
    </row>
    <row r="412" spans="2:11">
      <c r="B412" s="92"/>
      <c r="C412" s="733" t="str">
        <f t="shared" si="152"/>
        <v>N20</v>
      </c>
      <c r="D412" s="293" t="str">
        <f t="shared" si="152"/>
        <v>Международен шлюз за взаимниосвързване  (International Gateway)</v>
      </c>
      <c r="E412" s="293" t="str">
        <f t="shared" si="152"/>
        <v>INT</v>
      </c>
      <c r="F412" s="277"/>
      <c r="G412" s="277"/>
      <c r="H412" s="585">
        <f>IF('B. Dashboard'!$D$53=1,H264,IF('B. Dashboard'!$D$53=2,H301,IF('B. Dashboard'!$D$53=3,H338,(IF('B. Dashboard'!$D$53=4,H375)))))</f>
        <v>10000</v>
      </c>
      <c r="I412" s="585" t="str">
        <f>IF('B. Dashboard'!$D$53=1,I264,IF('B. Dashboard'!$D$53=2,I301,IF('B. Dashboard'!$D$53=3,I338,(IF('B. Dashboard'!$D$53=4,I375)))))</f>
        <v>Mbps</v>
      </c>
      <c r="J412" s="585">
        <f>IF('B. Dashboard'!$D$53=1,J264,IF('B. Dashboard'!$D$53=2,J301,IF('B. Dashboard'!$D$53=3,J338,(IF('B. Dashboard'!$D$53=4,J375)))))</f>
        <v>6</v>
      </c>
      <c r="K412" s="583">
        <f>IF('B. Dashboard'!$D$53=1,K264,IF('B. Dashboard'!$D$53=2,K301,IF('B. Dashboard'!$D$53=3,K338,(IF('B. Dashboard'!$D$53=4,K375)))))</f>
        <v>0.8</v>
      </c>
    </row>
    <row r="413" spans="2:11">
      <c r="B413" s="92"/>
      <c r="C413" s="733" t="str">
        <f t="shared" si="152"/>
        <v>N21</v>
      </c>
      <c r="D413" s="293" t="str">
        <f t="shared" si="152"/>
        <v>Облужващ GPRS възел (Serving GPRS Support Node)</v>
      </c>
      <c r="E413" s="293" t="str">
        <f t="shared" si="152"/>
        <v>SGSN</v>
      </c>
      <c r="F413" s="277"/>
      <c r="G413" s="277"/>
      <c r="H413" s="585">
        <f>IF('B. Dashboard'!$D$53=1,H265,IF('B. Dashboard'!$D$53=2,H302,IF('B. Dashboard'!$D$53=3,H339,(IF('B. Dashboard'!$D$53=4,H376)))))</f>
        <v>2000000</v>
      </c>
      <c r="I413" s="585" t="str">
        <f>IF('B. Dashboard'!$D$53=1,I265,IF('B. Dashboard'!$D$53=2,I302,IF('B. Dashboard'!$D$53=3,I339,(IF('B. Dashboard'!$D$53=4,I376)))))</f>
        <v>Subscribers</v>
      </c>
      <c r="J413" s="585">
        <f>IF('B. Dashboard'!$D$53=1,J265,IF('B. Dashboard'!$D$53=2,J302,IF('B. Dashboard'!$D$53=3,J339,(IF('B. Dashboard'!$D$53=4,J376)))))</f>
        <v>12</v>
      </c>
      <c r="K413" s="583">
        <f>IF('B. Dashboard'!$D$53=1,K265,IF('B. Dashboard'!$D$53=2,K302,IF('B. Dashboard'!$D$53=3,K339,(IF('B. Dashboard'!$D$53=4,K376)))))</f>
        <v>0.5</v>
      </c>
    </row>
    <row r="414" spans="2:11">
      <c r="B414" s="92"/>
      <c r="C414" s="733" t="str">
        <f t="shared" si="152"/>
        <v>N22</v>
      </c>
      <c r="D414" s="293" t="str">
        <f t="shared" si="152"/>
        <v>Шлюз на мрежата за пакетна комутация (Gateway GPRS Support Node )</v>
      </c>
      <c r="E414" s="293" t="str">
        <f t="shared" si="152"/>
        <v>GGSN</v>
      </c>
      <c r="F414" s="277"/>
      <c r="G414" s="277"/>
      <c r="H414" s="585">
        <f>IF('B. Dashboard'!$D$53=1,H266,IF('B. Dashboard'!$D$53=2,H303,IF('B. Dashboard'!$D$53=3,H340,(IF('B. Dashboard'!$D$53=4,H377)))))</f>
        <v>2000000</v>
      </c>
      <c r="I414" s="585" t="str">
        <f>IF('B. Dashboard'!$D$53=1,I266,IF('B. Dashboard'!$D$53=2,I303,IF('B. Dashboard'!$D$53=3,I340,(IF('B. Dashboard'!$D$53=4,I377)))))</f>
        <v>Subscribers</v>
      </c>
      <c r="J414" s="585">
        <f>IF('B. Dashboard'!$D$53=1,J266,IF('B. Dashboard'!$D$53=2,J303,IF('B. Dashboard'!$D$53=3,J340,(IF('B. Dashboard'!$D$53=4,J377)))))</f>
        <v>12</v>
      </c>
      <c r="K414" s="583">
        <f>IF('B. Dashboard'!$D$53=1,K266,IF('B. Dashboard'!$D$53=2,K303,IF('B. Dashboard'!$D$53=3,K340,(IF('B. Dashboard'!$D$53=4,K377)))))</f>
        <v>0.8</v>
      </c>
    </row>
    <row r="415" spans="2:11">
      <c r="B415" s="92"/>
      <c r="C415" s="733" t="str">
        <f t="shared" si="152"/>
        <v>N23</v>
      </c>
      <c r="D415" s="293" t="str">
        <f t="shared" si="152"/>
        <v>IN Platform</v>
      </c>
      <c r="E415" s="293" t="str">
        <f t="shared" si="152"/>
        <v>IN/NGN</v>
      </c>
      <c r="F415" s="277"/>
      <c r="G415" s="277"/>
      <c r="H415" s="585">
        <f>IF('B. Dashboard'!$D$53=1,H267,IF('B. Dashboard'!$D$53=2,H304,IF('B. Dashboard'!$D$53=3,H341,(IF('B. Dashboard'!$D$53=4,H378)))))</f>
        <v>4000</v>
      </c>
      <c r="I415" s="585" t="str">
        <f>IF('B. Dashboard'!$D$53=1,I267,IF('B. Dashboard'!$D$53=2,I304,IF('B. Dashboard'!$D$53=3,I341,(IF('B. Dashboard'!$D$53=4,I378)))))</f>
        <v>Mbps</v>
      </c>
      <c r="J415" s="585">
        <f>IF('B. Dashboard'!$D$53=1,J267,IF('B. Dashboard'!$D$53=2,J304,IF('B. Dashboard'!$D$53=3,J341,(IF('B. Dashboard'!$D$53=4,J378)))))</f>
        <v>12</v>
      </c>
      <c r="K415" s="583">
        <f>IF('B. Dashboard'!$D$53=1,K267,IF('B. Dashboard'!$D$53=2,K304,IF('B. Dashboard'!$D$53=3,K341,(IF('B. Dashboard'!$D$53=4,K378)))))</f>
        <v>0.8</v>
      </c>
    </row>
    <row r="416" spans="2:11">
      <c r="B416" s="92"/>
      <c r="C416" s="733" t="str">
        <f t="shared" si="152"/>
        <v>N24</v>
      </c>
      <c r="D416" s="293" t="str">
        <f t="shared" si="152"/>
        <v>4G базова станция (4G Base Station)</v>
      </c>
      <c r="E416" s="293" t="str">
        <f t="shared" si="152"/>
        <v>eNodeB</v>
      </c>
      <c r="F416" s="277"/>
      <c r="G416" s="277"/>
      <c r="H416" s="277"/>
      <c r="I416" s="300"/>
      <c r="J416" s="300"/>
      <c r="K416" s="277"/>
    </row>
    <row r="417" spans="2:16">
      <c r="B417" s="92"/>
      <c r="C417" s="733" t="str">
        <f t="shared" si="152"/>
        <v>N25</v>
      </c>
      <c r="D417" s="293" t="str">
        <f t="shared" si="152"/>
        <v>4G Приемо-предавателно устройство (4G Transceiver)</v>
      </c>
      <c r="E417" s="293" t="str">
        <f t="shared" si="152"/>
        <v>eNodeB Radio</v>
      </c>
      <c r="F417" s="277"/>
      <c r="G417" s="277"/>
      <c r="H417" s="277"/>
      <c r="I417" s="300"/>
      <c r="J417" s="300"/>
      <c r="K417" s="277"/>
    </row>
    <row r="418" spans="2:16">
      <c r="B418" s="92"/>
      <c r="C418" s="733" t="str">
        <f t="shared" si="152"/>
        <v>N26</v>
      </c>
      <c r="D418" s="293" t="str">
        <f t="shared" si="152"/>
        <v>OTHER: complete as required</v>
      </c>
      <c r="E418" s="293" t="str">
        <f t="shared" si="152"/>
        <v>OTHER</v>
      </c>
      <c r="F418" s="277"/>
      <c r="G418" s="277"/>
      <c r="H418" s="585">
        <f>IF('B. Dashboard'!$D$53=1,H270,IF('B. Dashboard'!$D$53=2,H307,IF('B. Dashboard'!$D$53=3,H344,(IF('B. Dashboard'!$D$53=4,H381)))))</f>
        <v>0</v>
      </c>
      <c r="I418" s="585">
        <f>IF('B. Dashboard'!$D$53=1,I270,IF('B. Dashboard'!$D$53=2,I307,IF('B. Dashboard'!$D$53=3,I344,(IF('B. Dashboard'!$D$53=4,I381)))))</f>
        <v>0</v>
      </c>
      <c r="J418" s="585">
        <f>IF('B. Dashboard'!$D$53=1,J270,IF('B. Dashboard'!$D$53=2,J307,IF('B. Dashboard'!$D$53=3,J344,(IF('B. Dashboard'!$D$53=4,J381)))))</f>
        <v>0</v>
      </c>
      <c r="K418" s="583">
        <f>IF('B. Dashboard'!$D$53=1,K270,IF('B. Dashboard'!$D$53=2,K307,IF('B. Dashboard'!$D$53=3,K344,(IF('B. Dashboard'!$D$53=4,K381)))))</f>
        <v>0</v>
      </c>
    </row>
    <row r="419" spans="2:16">
      <c r="B419" s="92"/>
      <c r="C419" s="733" t="str">
        <f t="shared" si="152"/>
        <v>N27</v>
      </c>
      <c r="D419" s="293" t="str">
        <f t="shared" si="152"/>
        <v>OTHER: complete as required</v>
      </c>
      <c r="E419" s="293" t="str">
        <f t="shared" si="152"/>
        <v>OTHER</v>
      </c>
      <c r="F419" s="277"/>
      <c r="G419" s="277"/>
      <c r="H419" s="585">
        <f>IF('B. Dashboard'!$D$53=1,H271,IF('B. Dashboard'!$D$53=2,H308,IF('B. Dashboard'!$D$53=3,H345,(IF('B. Dashboard'!$D$53=4,H382)))))</f>
        <v>0</v>
      </c>
      <c r="I419" s="585">
        <f>IF('B. Dashboard'!$D$53=1,I271,IF('B. Dashboard'!$D$53=2,I308,IF('B. Dashboard'!$D$53=3,I345,(IF('B. Dashboard'!$D$53=4,I382)))))</f>
        <v>0</v>
      </c>
      <c r="J419" s="585">
        <f>IF('B. Dashboard'!$D$53=1,J271,IF('B. Dashboard'!$D$53=2,J308,IF('B. Dashboard'!$D$53=3,J345,(IF('B. Dashboard'!$D$53=4,J382)))))</f>
        <v>0</v>
      </c>
      <c r="K419" s="583">
        <f>IF('B. Dashboard'!$D$53=1,K271,IF('B. Dashboard'!$D$53=2,K308,IF('B. Dashboard'!$D$53=3,K345,(IF('B. Dashboard'!$D$53=4,K382)))))</f>
        <v>0</v>
      </c>
    </row>
    <row r="420" spans="2:16">
      <c r="B420" s="92"/>
      <c r="C420" s="733" t="str">
        <f t="shared" si="152"/>
        <v>N28</v>
      </c>
      <c r="D420" s="293" t="str">
        <f t="shared" si="152"/>
        <v>OTHER: complete as required</v>
      </c>
      <c r="E420" s="293" t="str">
        <f t="shared" si="152"/>
        <v>OTHER</v>
      </c>
      <c r="F420" s="277"/>
      <c r="G420" s="277"/>
      <c r="H420" s="585">
        <f>IF('B. Dashboard'!$D$53=1,H272,IF('B. Dashboard'!$D$53=2,H309,IF('B. Dashboard'!$D$53=3,H346,(IF('B. Dashboard'!$D$53=4,H383)))))</f>
        <v>0</v>
      </c>
      <c r="I420" s="585">
        <f>IF('B. Dashboard'!$D$53=1,I272,IF('B. Dashboard'!$D$53=2,I309,IF('B. Dashboard'!$D$53=3,I346,(IF('B. Dashboard'!$D$53=4,I383)))))</f>
        <v>0</v>
      </c>
      <c r="J420" s="585">
        <f>IF('B. Dashboard'!$D$53=1,J272,IF('B. Dashboard'!$D$53=2,J309,IF('B. Dashboard'!$D$53=3,J346,(IF('B. Dashboard'!$D$53=4,J383)))))</f>
        <v>0</v>
      </c>
      <c r="K420" s="583">
        <f>IF('B. Dashboard'!$D$53=1,K272,IF('B. Dashboard'!$D$53=2,K309,IF('B. Dashboard'!$D$53=3,K346,(IF('B. Dashboard'!$D$53=4,K383)))))</f>
        <v>0</v>
      </c>
    </row>
    <row r="421" spans="2:16">
      <c r="B421" s="92"/>
      <c r="C421" s="733" t="str">
        <f t="shared" si="152"/>
        <v>N29</v>
      </c>
      <c r="D421" s="293" t="str">
        <f t="shared" si="152"/>
        <v>OTHER: complete as required</v>
      </c>
      <c r="E421" s="293" t="str">
        <f t="shared" si="152"/>
        <v>OTHER</v>
      </c>
      <c r="F421" s="277"/>
      <c r="G421" s="277"/>
      <c r="H421" s="585">
        <f>IF('B. Dashboard'!$D$53=1,H273,IF('B. Dashboard'!$D$53=2,H310,IF('B. Dashboard'!$D$53=3,H347,(IF('B. Dashboard'!$D$53=4,H384)))))</f>
        <v>0</v>
      </c>
      <c r="I421" s="585">
        <f>IF('B. Dashboard'!$D$53=1,I273,IF('B. Dashboard'!$D$53=2,I310,IF('B. Dashboard'!$D$53=3,I347,(IF('B. Dashboard'!$D$53=4,I384)))))</f>
        <v>0</v>
      </c>
      <c r="J421" s="585">
        <f>IF('B. Dashboard'!$D$53=1,J273,IF('B. Dashboard'!$D$53=2,J310,IF('B. Dashboard'!$D$53=3,J347,(IF('B. Dashboard'!$D$53=4,J384)))))</f>
        <v>0</v>
      </c>
      <c r="K421" s="583">
        <f>IF('B. Dashboard'!$D$53=1,K273,IF('B. Dashboard'!$D$53=2,K310,IF('B. Dashboard'!$D$53=3,K347,(IF('B. Dashboard'!$D$53=4,K384)))))</f>
        <v>0</v>
      </c>
    </row>
    <row r="422" spans="2:16">
      <c r="B422" s="92"/>
      <c r="C422" s="733" t="str">
        <f t="shared" si="152"/>
        <v>N30</v>
      </c>
      <c r="D422" s="293" t="str">
        <f t="shared" si="152"/>
        <v>OTHER: complete as required</v>
      </c>
      <c r="E422" s="293" t="str">
        <f t="shared" si="152"/>
        <v>OTHER</v>
      </c>
      <c r="F422" s="277"/>
      <c r="G422" s="277"/>
      <c r="H422" s="585">
        <f>IF('B. Dashboard'!$D$53=1,H274,IF('B. Dashboard'!$D$53=2,H311,IF('B. Dashboard'!$D$53=3,H348,(IF('B. Dashboard'!$D$53=4,H385)))))</f>
        <v>0</v>
      </c>
      <c r="I422" s="585">
        <f>IF('B. Dashboard'!$D$53=1,I274,IF('B. Dashboard'!$D$53=2,I311,IF('B. Dashboard'!$D$53=3,I348,(IF('B. Dashboard'!$D$53=4,I385)))))</f>
        <v>0</v>
      </c>
      <c r="J422" s="585">
        <f>IF('B. Dashboard'!$D$53=1,J274,IF('B. Dashboard'!$D$53=2,J311,IF('B. Dashboard'!$D$53=3,J348,(IF('B. Dashboard'!$D$53=4,J385)))))</f>
        <v>0</v>
      </c>
      <c r="K422" s="583">
        <f>IF('B. Dashboard'!$D$53=1,K274,IF('B. Dashboard'!$D$53=2,K311,IF('B. Dashboard'!$D$53=3,K348,(IF('B. Dashboard'!$D$53=4,K385)))))</f>
        <v>0</v>
      </c>
    </row>
    <row r="423" spans="2:16">
      <c r="B423" s="92"/>
      <c r="C423" s="733" t="str">
        <f t="shared" si="152"/>
        <v>End</v>
      </c>
      <c r="D423" s="293" t="str">
        <f t="shared" si="152"/>
        <v>End of list</v>
      </c>
      <c r="E423" s="293" t="str">
        <f t="shared" si="152"/>
        <v>End</v>
      </c>
      <c r="F423" s="277"/>
      <c r="G423" s="277"/>
      <c r="H423" s="277"/>
      <c r="I423" s="300"/>
      <c r="J423" s="300"/>
      <c r="K423" s="277"/>
    </row>
    <row r="424" spans="2:16">
      <c r="B424" s="92"/>
      <c r="C424" s="259"/>
      <c r="D424" s="259"/>
      <c r="E424" s="259"/>
    </row>
    <row r="425" spans="2:16">
      <c r="B425" s="92"/>
      <c r="C425" s="259"/>
      <c r="D425" s="259"/>
      <c r="E425" s="259"/>
      <c r="F425" s="259"/>
      <c r="G425" s="259"/>
    </row>
    <row r="426" spans="2:16" ht="15.75">
      <c r="B426" s="210">
        <v>3.06</v>
      </c>
      <c r="C426" s="308" t="s">
        <v>79</v>
      </c>
      <c r="D426" s="235"/>
      <c r="E426" s="233"/>
      <c r="F426" s="285"/>
      <c r="G426" s="233"/>
      <c r="H426" s="233"/>
      <c r="I426" s="233"/>
      <c r="J426" s="233"/>
      <c r="K426" s="233"/>
      <c r="L426" s="233"/>
      <c r="M426" s="233"/>
      <c r="N426" s="266"/>
    </row>
    <row r="427" spans="2:16" ht="15.75">
      <c r="B427" s="92"/>
      <c r="C427" s="308"/>
      <c r="D427" s="235"/>
      <c r="E427" s="233"/>
      <c r="F427" s="233"/>
      <c r="G427" s="233"/>
      <c r="H427" s="233"/>
      <c r="I427" s="233"/>
      <c r="J427" s="233"/>
      <c r="K427" s="233"/>
      <c r="L427" s="233"/>
      <c r="M427" s="233"/>
      <c r="N427" s="266"/>
    </row>
    <row r="428" spans="2:16">
      <c r="B428" s="92"/>
      <c r="C428" s="236" t="s">
        <v>499</v>
      </c>
      <c r="E428" s="236" t="str">
        <f>'C. Masterfiles'!D165</f>
        <v>Mtel</v>
      </c>
      <c r="F428" s="309"/>
      <c r="G428" s="295"/>
      <c r="H428" s="295"/>
      <c r="I428" s="295"/>
      <c r="J428" s="295"/>
      <c r="K428" s="295"/>
      <c r="L428" s="295"/>
      <c r="M428" s="295"/>
      <c r="N428" s="295"/>
    </row>
    <row r="429" spans="2:16" ht="15.75">
      <c r="B429" s="92"/>
      <c r="C429" s="308"/>
      <c r="D429" s="235"/>
      <c r="E429" s="233"/>
      <c r="F429" s="233"/>
      <c r="G429" s="233"/>
      <c r="H429" s="233"/>
      <c r="I429" s="233"/>
      <c r="J429" s="233"/>
      <c r="K429" s="233"/>
      <c r="L429" s="233"/>
      <c r="M429" s="233"/>
      <c r="N429" s="233"/>
      <c r="O429" s="233"/>
      <c r="P429" s="233"/>
    </row>
    <row r="430" spans="2:16" ht="15.75" customHeight="1">
      <c r="B430" s="92"/>
      <c r="C430" s="238" t="s">
        <v>42</v>
      </c>
      <c r="D430" s="310"/>
      <c r="E430" s="834" t="s">
        <v>314</v>
      </c>
      <c r="F430" s="835"/>
      <c r="G430" s="835"/>
      <c r="H430" s="835"/>
      <c r="I430" s="835"/>
      <c r="J430" s="836"/>
      <c r="K430" s="233"/>
      <c r="L430" s="233"/>
      <c r="M430" s="233"/>
      <c r="N430" s="233"/>
      <c r="O430" s="233"/>
      <c r="P430" s="233"/>
    </row>
    <row r="431" spans="2:16">
      <c r="B431" s="92"/>
      <c r="C431" s="239"/>
      <c r="D431" s="239"/>
      <c r="E431" s="244" t="s">
        <v>47</v>
      </c>
      <c r="F431" s="244" t="s">
        <v>193</v>
      </c>
      <c r="G431" s="244" t="s">
        <v>194</v>
      </c>
      <c r="H431" s="244" t="s">
        <v>195</v>
      </c>
      <c r="I431" s="244" t="s">
        <v>196</v>
      </c>
      <c r="J431" s="244" t="s">
        <v>879</v>
      </c>
      <c r="K431" s="233"/>
      <c r="L431" s="233"/>
      <c r="M431" s="233"/>
      <c r="N431" s="233"/>
      <c r="O431" s="233"/>
      <c r="P431" s="233"/>
    </row>
    <row r="432" spans="2:16">
      <c r="B432" s="92"/>
      <c r="C432" s="733" t="str">
        <f>'C. Masterfiles'!C81</f>
        <v>T01</v>
      </c>
      <c r="D432" s="293" t="str">
        <f>'C. Masterfiles'!D81</f>
        <v>BTS-BSC</v>
      </c>
      <c r="E432" s="576">
        <f>SUM(F432:J432)</f>
        <v>0</v>
      </c>
      <c r="F432" s="627"/>
      <c r="G432" s="627"/>
      <c r="H432" s="627"/>
      <c r="I432" s="627"/>
      <c r="J432" s="627"/>
      <c r="K432" s="247"/>
      <c r="L432" s="233"/>
      <c r="M432" s="233"/>
      <c r="N432" s="233"/>
      <c r="O432" s="233"/>
      <c r="P432" s="233"/>
    </row>
    <row r="433" spans="2:16">
      <c r="B433" s="92"/>
      <c r="C433" s="733" t="str">
        <f>'C. Masterfiles'!C82</f>
        <v>T02</v>
      </c>
      <c r="D433" s="293" t="str">
        <f>'C. Masterfiles'!D82</f>
        <v>Node B-RNC</v>
      </c>
      <c r="E433" s="576">
        <f t="shared" ref="E433:E456" si="153">SUM(F433:J433)</f>
        <v>0</v>
      </c>
      <c r="F433" s="627"/>
      <c r="G433" s="627"/>
      <c r="H433" s="627"/>
      <c r="I433" s="627"/>
      <c r="J433" s="627"/>
      <c r="K433" s="247"/>
      <c r="L433" s="233"/>
      <c r="M433" s="233"/>
      <c r="N433" s="233"/>
      <c r="O433" s="233"/>
      <c r="P433" s="233"/>
    </row>
    <row r="434" spans="2:16">
      <c r="B434" s="92"/>
      <c r="C434" s="733" t="str">
        <f>'C. Masterfiles'!C83</f>
        <v>T03</v>
      </c>
      <c r="D434" s="293" t="str">
        <f>'C. Masterfiles'!D83</f>
        <v>BSC-MSC</v>
      </c>
      <c r="E434" s="576">
        <f t="shared" si="153"/>
        <v>0</v>
      </c>
      <c r="F434" s="627"/>
      <c r="G434" s="627"/>
      <c r="H434" s="627"/>
      <c r="I434" s="627"/>
      <c r="J434" s="627"/>
      <c r="K434" s="247"/>
      <c r="L434" s="233"/>
      <c r="M434" s="233"/>
      <c r="N434" s="233"/>
      <c r="O434" s="233"/>
      <c r="P434" s="233"/>
    </row>
    <row r="435" spans="2:16">
      <c r="B435" s="92"/>
      <c r="C435" s="733" t="str">
        <f>'C. Masterfiles'!C84</f>
        <v>T04</v>
      </c>
      <c r="D435" s="293" t="str">
        <f>'C. Masterfiles'!D84</f>
        <v>RNC-MSC</v>
      </c>
      <c r="E435" s="576">
        <f t="shared" si="153"/>
        <v>0</v>
      </c>
      <c r="F435" s="627"/>
      <c r="G435" s="627"/>
      <c r="H435" s="627"/>
      <c r="I435" s="627"/>
      <c r="J435" s="627"/>
      <c r="K435" s="247"/>
      <c r="L435" s="233"/>
      <c r="M435" s="233"/>
      <c r="N435" s="233"/>
      <c r="O435" s="233"/>
      <c r="P435" s="233"/>
    </row>
    <row r="436" spans="2:16">
      <c r="B436" s="92"/>
      <c r="C436" s="733" t="str">
        <f>'C. Masterfiles'!C85</f>
        <v>T05</v>
      </c>
      <c r="D436" s="293" t="str">
        <f>'C. Masterfiles'!D85</f>
        <v>MSC-MSC</v>
      </c>
      <c r="E436" s="576">
        <f t="shared" si="153"/>
        <v>0</v>
      </c>
      <c r="F436" s="627"/>
      <c r="G436" s="627"/>
      <c r="H436" s="627"/>
      <c r="I436" s="627"/>
      <c r="J436" s="627"/>
      <c r="K436" s="247"/>
      <c r="L436" s="233"/>
      <c r="M436" s="233"/>
      <c r="N436" s="233"/>
      <c r="O436" s="233"/>
      <c r="P436" s="233"/>
    </row>
    <row r="437" spans="2:16">
      <c r="B437" s="92"/>
      <c r="C437" s="733" t="str">
        <f>'C. Masterfiles'!C86</f>
        <v>T06</v>
      </c>
      <c r="D437" s="293" t="str">
        <f>'C. Masterfiles'!D86</f>
        <v>MSC-PPP</v>
      </c>
      <c r="E437" s="576">
        <f t="shared" si="153"/>
        <v>0</v>
      </c>
      <c r="F437" s="627"/>
      <c r="G437" s="627"/>
      <c r="H437" s="627"/>
      <c r="I437" s="627"/>
      <c r="J437" s="627"/>
      <c r="K437" s="247"/>
      <c r="L437" s="233"/>
      <c r="M437" s="233"/>
      <c r="N437" s="233"/>
      <c r="O437" s="233"/>
      <c r="P437" s="233"/>
    </row>
    <row r="438" spans="2:16">
      <c r="B438" s="92"/>
      <c r="C438" s="733" t="str">
        <f>'C. Masterfiles'!C87</f>
        <v>T07</v>
      </c>
      <c r="D438" s="293" t="str">
        <f>'C. Masterfiles'!D87</f>
        <v>MSC-HLR</v>
      </c>
      <c r="E438" s="576">
        <f t="shared" si="153"/>
        <v>0</v>
      </c>
      <c r="F438" s="627"/>
      <c r="G438" s="627"/>
      <c r="H438" s="627"/>
      <c r="I438" s="627"/>
      <c r="J438" s="627"/>
      <c r="K438" s="247"/>
      <c r="L438" s="233"/>
      <c r="M438" s="233"/>
      <c r="N438" s="233"/>
      <c r="O438" s="233"/>
      <c r="P438" s="233"/>
    </row>
    <row r="439" spans="2:16">
      <c r="B439" s="92"/>
      <c r="C439" s="733" t="str">
        <f>'C. Masterfiles'!C88</f>
        <v>T08</v>
      </c>
      <c r="D439" s="293" t="str">
        <f>'C. Masterfiles'!D88</f>
        <v>MSC-SMS</v>
      </c>
      <c r="E439" s="576">
        <f t="shared" si="153"/>
        <v>0</v>
      </c>
      <c r="F439" s="627"/>
      <c r="G439" s="627"/>
      <c r="H439" s="627"/>
      <c r="I439" s="627"/>
      <c r="J439" s="627"/>
      <c r="K439" s="247"/>
      <c r="L439" s="233"/>
      <c r="M439" s="233"/>
      <c r="N439" s="233"/>
      <c r="O439" s="233"/>
      <c r="P439" s="233"/>
    </row>
    <row r="440" spans="2:16">
      <c r="B440" s="92"/>
      <c r="C440" s="733" t="str">
        <f>'C. Masterfiles'!C89</f>
        <v>T09</v>
      </c>
      <c r="D440" s="293" t="str">
        <f>'C. Masterfiles'!D89</f>
        <v>MSC-MMS</v>
      </c>
      <c r="E440" s="576">
        <f t="shared" si="153"/>
        <v>0</v>
      </c>
      <c r="F440" s="627"/>
      <c r="G440" s="627"/>
      <c r="H440" s="627"/>
      <c r="I440" s="627"/>
      <c r="J440" s="627"/>
      <c r="K440" s="247"/>
      <c r="L440" s="233"/>
      <c r="M440" s="233"/>
      <c r="N440" s="233"/>
      <c r="O440" s="233"/>
      <c r="P440" s="233"/>
    </row>
    <row r="441" spans="2:16">
      <c r="B441" s="92"/>
      <c r="C441" s="733" t="str">
        <f>'C. Masterfiles'!C90</f>
        <v>T10</v>
      </c>
      <c r="D441" s="293" t="str">
        <f>'C. Masterfiles'!D90</f>
        <v>MSC-OSS</v>
      </c>
      <c r="E441" s="576">
        <f t="shared" si="153"/>
        <v>0</v>
      </c>
      <c r="F441" s="627"/>
      <c r="G441" s="627"/>
      <c r="H441" s="627"/>
      <c r="I441" s="627"/>
      <c r="J441" s="627"/>
      <c r="K441" s="247"/>
      <c r="L441" s="233"/>
      <c r="M441" s="233"/>
      <c r="N441" s="233"/>
      <c r="O441" s="233"/>
      <c r="P441" s="233"/>
    </row>
    <row r="442" spans="2:16">
      <c r="B442" s="92"/>
      <c r="C442" s="733" t="str">
        <f>'C. Masterfiles'!C91</f>
        <v>T11</v>
      </c>
      <c r="D442" s="293" t="str">
        <f>'C. Masterfiles'!D91</f>
        <v>MSC-GPRS</v>
      </c>
      <c r="E442" s="576">
        <f t="shared" si="153"/>
        <v>0</v>
      </c>
      <c r="F442" s="627"/>
      <c r="G442" s="627"/>
      <c r="H442" s="627"/>
      <c r="I442" s="627"/>
      <c r="J442" s="627"/>
      <c r="K442" s="247"/>
      <c r="L442" s="233"/>
      <c r="M442" s="233"/>
      <c r="N442" s="233"/>
      <c r="O442" s="233"/>
      <c r="P442" s="233"/>
    </row>
    <row r="443" spans="2:16">
      <c r="B443" s="92"/>
      <c r="C443" s="733" t="str">
        <f>'C. Masterfiles'!C92</f>
        <v>T12</v>
      </c>
      <c r="D443" s="293" t="str">
        <f>'C. Masterfiles'!D92</f>
        <v>MSC-BIL</v>
      </c>
      <c r="E443" s="576">
        <f t="shared" si="153"/>
        <v>0</v>
      </c>
      <c r="F443" s="627"/>
      <c r="G443" s="627"/>
      <c r="H443" s="627"/>
      <c r="I443" s="627"/>
      <c r="J443" s="627"/>
      <c r="K443" s="247"/>
      <c r="L443" s="233"/>
      <c r="M443" s="233"/>
      <c r="N443" s="233"/>
      <c r="O443" s="233"/>
      <c r="P443" s="233"/>
    </row>
    <row r="444" spans="2:16">
      <c r="B444" s="92"/>
      <c r="C444" s="733" t="str">
        <f>'C. Masterfiles'!C93</f>
        <v>T13</v>
      </c>
      <c r="D444" s="293" t="str">
        <f>'C. Masterfiles'!D93</f>
        <v>MSC-IBIL</v>
      </c>
      <c r="E444" s="576">
        <f t="shared" si="153"/>
        <v>0</v>
      </c>
      <c r="F444" s="627"/>
      <c r="G444" s="627"/>
      <c r="H444" s="627"/>
      <c r="I444" s="627"/>
      <c r="J444" s="627"/>
      <c r="K444" s="247"/>
      <c r="L444" s="233"/>
      <c r="M444" s="233"/>
      <c r="N444" s="233"/>
      <c r="O444" s="233"/>
      <c r="P444" s="233"/>
    </row>
    <row r="445" spans="2:16">
      <c r="B445" s="92"/>
      <c r="C445" s="733" t="str">
        <f>'C. Masterfiles'!C94</f>
        <v>T14</v>
      </c>
      <c r="D445" s="293" t="str">
        <f>'C. Masterfiles'!D94</f>
        <v>MSC-IGW</v>
      </c>
      <c r="E445" s="576">
        <f t="shared" si="153"/>
        <v>0</v>
      </c>
      <c r="F445" s="627"/>
      <c r="G445" s="627"/>
      <c r="H445" s="627"/>
      <c r="I445" s="627"/>
      <c r="J445" s="627"/>
      <c r="K445" s="247"/>
      <c r="L445" s="233"/>
      <c r="M445" s="233"/>
      <c r="N445" s="233"/>
      <c r="O445" s="233"/>
      <c r="P445" s="233"/>
    </row>
    <row r="446" spans="2:16">
      <c r="B446" s="92"/>
      <c r="C446" s="733" t="str">
        <f>'C. Masterfiles'!C95</f>
        <v>T15</v>
      </c>
      <c r="D446" s="293" t="str">
        <f>'C. Masterfiles'!D95</f>
        <v>MSC-INT</v>
      </c>
      <c r="E446" s="576">
        <f t="shared" si="153"/>
        <v>0</v>
      </c>
      <c r="F446" s="627"/>
      <c r="G446" s="627"/>
      <c r="H446" s="627"/>
      <c r="I446" s="627"/>
      <c r="J446" s="627"/>
      <c r="K446" s="247"/>
      <c r="L446" s="233"/>
      <c r="M446" s="233"/>
      <c r="N446" s="233"/>
      <c r="O446" s="233"/>
      <c r="P446" s="233"/>
    </row>
    <row r="447" spans="2:16">
      <c r="B447" s="92"/>
      <c r="C447" s="733" t="str">
        <f>'C. Masterfiles'!C96</f>
        <v>T16</v>
      </c>
      <c r="D447" s="293" t="str">
        <f>'C. Masterfiles'!D96</f>
        <v>MSC-IN/NGIN</v>
      </c>
      <c r="E447" s="576">
        <f t="shared" si="153"/>
        <v>0</v>
      </c>
      <c r="F447" s="627"/>
      <c r="G447" s="627"/>
      <c r="H447" s="627"/>
      <c r="I447" s="627"/>
      <c r="J447" s="627"/>
      <c r="K447" s="247"/>
      <c r="L447" s="233"/>
      <c r="M447" s="233"/>
      <c r="N447" s="233"/>
      <c r="O447" s="233"/>
      <c r="P447" s="233"/>
    </row>
    <row r="448" spans="2:16">
      <c r="B448" s="92"/>
      <c r="C448" s="733" t="str">
        <f>'C. Masterfiles'!C97</f>
        <v>T17</v>
      </c>
      <c r="D448" s="293" t="str">
        <f>'C. Masterfiles'!D97</f>
        <v>eNodeB-MSC</v>
      </c>
      <c r="E448" s="576">
        <f t="shared" si="153"/>
        <v>0</v>
      </c>
      <c r="F448" s="628"/>
      <c r="G448" s="627"/>
      <c r="H448" s="627"/>
      <c r="I448" s="627"/>
      <c r="J448" s="627"/>
      <c r="K448" s="247"/>
      <c r="L448" s="233"/>
      <c r="M448" s="233"/>
      <c r="N448" s="233"/>
      <c r="O448" s="233"/>
      <c r="P448" s="233"/>
    </row>
    <row r="449" spans="2:20">
      <c r="B449" s="92"/>
      <c r="C449" s="733" t="str">
        <f>'C. Masterfiles'!C98</f>
        <v>T18</v>
      </c>
      <c r="D449" s="293" t="str">
        <f>'C. Masterfiles'!D98</f>
        <v>OTHER: complete as required</v>
      </c>
      <c r="E449" s="576">
        <f t="shared" si="153"/>
        <v>0</v>
      </c>
      <c r="F449" s="199"/>
      <c r="G449" s="199"/>
      <c r="H449" s="199"/>
      <c r="I449" s="199"/>
      <c r="J449" s="199"/>
      <c r="L449" s="233"/>
      <c r="M449" s="233"/>
      <c r="N449" s="233"/>
      <c r="O449" s="233"/>
      <c r="P449" s="233"/>
    </row>
    <row r="450" spans="2:20">
      <c r="B450" s="92"/>
      <c r="C450" s="733" t="str">
        <f>'C. Masterfiles'!C99</f>
        <v>T19</v>
      </c>
      <c r="D450" s="293" t="str">
        <f>'C. Masterfiles'!D99</f>
        <v>OTHER: complete as required</v>
      </c>
      <c r="E450" s="576">
        <f t="shared" si="153"/>
        <v>0</v>
      </c>
      <c r="F450" s="199"/>
      <c r="G450" s="199"/>
      <c r="H450" s="199"/>
      <c r="I450" s="199"/>
      <c r="J450" s="199"/>
      <c r="L450" s="233"/>
      <c r="M450" s="233"/>
      <c r="N450" s="233"/>
      <c r="O450" s="233"/>
      <c r="P450" s="233"/>
    </row>
    <row r="451" spans="2:20">
      <c r="B451" s="92"/>
      <c r="C451" s="733" t="str">
        <f>'C. Masterfiles'!C100</f>
        <v>T20</v>
      </c>
      <c r="D451" s="293" t="str">
        <f>'C. Masterfiles'!D100</f>
        <v>OTHER: complete as required</v>
      </c>
      <c r="E451" s="576">
        <f t="shared" si="153"/>
        <v>0</v>
      </c>
      <c r="F451" s="199"/>
      <c r="G451" s="199"/>
      <c r="H451" s="199"/>
      <c r="I451" s="199"/>
      <c r="J451" s="199"/>
      <c r="L451" s="233"/>
      <c r="M451" s="233"/>
      <c r="N451" s="233"/>
      <c r="O451" s="233"/>
      <c r="P451" s="233"/>
    </row>
    <row r="452" spans="2:20">
      <c r="B452" s="92"/>
      <c r="C452" s="733" t="str">
        <f>'C. Masterfiles'!C101</f>
        <v>T21</v>
      </c>
      <c r="D452" s="293" t="str">
        <f>'C. Masterfiles'!D101</f>
        <v>OTHER: complete as required</v>
      </c>
      <c r="E452" s="576">
        <f t="shared" si="153"/>
        <v>0</v>
      </c>
      <c r="F452" s="199"/>
      <c r="G452" s="199"/>
      <c r="H452" s="199"/>
      <c r="I452" s="199"/>
      <c r="J452" s="199"/>
      <c r="L452" s="233"/>
      <c r="M452" s="233"/>
      <c r="N452" s="233"/>
      <c r="O452" s="233"/>
      <c r="P452" s="233"/>
    </row>
    <row r="453" spans="2:20">
      <c r="B453" s="92"/>
      <c r="C453" s="733" t="str">
        <f>'C. Masterfiles'!C102</f>
        <v>T22</v>
      </c>
      <c r="D453" s="293" t="str">
        <f>'C. Masterfiles'!D102</f>
        <v>OTHER: complete as required</v>
      </c>
      <c r="E453" s="576">
        <f t="shared" si="153"/>
        <v>0</v>
      </c>
      <c r="F453" s="199"/>
      <c r="G453" s="199"/>
      <c r="H453" s="199"/>
      <c r="I453" s="199"/>
      <c r="J453" s="199"/>
      <c r="L453" s="233"/>
      <c r="M453" s="233"/>
      <c r="N453" s="233"/>
      <c r="O453" s="233"/>
      <c r="P453" s="233"/>
    </row>
    <row r="454" spans="2:20">
      <c r="B454" s="92"/>
      <c r="C454" s="733" t="str">
        <f>'C. Masterfiles'!C103</f>
        <v>T23</v>
      </c>
      <c r="D454" s="293" t="str">
        <f>'C. Masterfiles'!D103</f>
        <v>OTHER: complete as required</v>
      </c>
      <c r="E454" s="576">
        <f t="shared" si="153"/>
        <v>0</v>
      </c>
      <c r="F454" s="199"/>
      <c r="G454" s="199"/>
      <c r="H454" s="199"/>
      <c r="I454" s="199"/>
      <c r="J454" s="199"/>
      <c r="L454" s="233"/>
      <c r="M454" s="233"/>
      <c r="N454" s="233"/>
      <c r="O454" s="233"/>
      <c r="P454" s="233"/>
    </row>
    <row r="455" spans="2:20">
      <c r="B455" s="92"/>
      <c r="C455" s="733" t="str">
        <f>'C. Masterfiles'!C104</f>
        <v>T24</v>
      </c>
      <c r="D455" s="293" t="str">
        <f>'C. Masterfiles'!D104</f>
        <v>OTHER: complete as required</v>
      </c>
      <c r="E455" s="576">
        <f t="shared" si="153"/>
        <v>0</v>
      </c>
      <c r="F455" s="199"/>
      <c r="G455" s="199"/>
      <c r="H455" s="199"/>
      <c r="I455" s="199"/>
      <c r="J455" s="199"/>
      <c r="L455" s="233"/>
      <c r="M455" s="233"/>
      <c r="N455" s="233"/>
      <c r="O455" s="233"/>
      <c r="P455" s="233"/>
    </row>
    <row r="456" spans="2:20">
      <c r="B456" s="92"/>
      <c r="C456" s="733" t="str">
        <f>'C. Masterfiles'!C105</f>
        <v>T25</v>
      </c>
      <c r="D456" s="293" t="str">
        <f>'C. Masterfiles'!D105</f>
        <v>OTHER: complete as required</v>
      </c>
      <c r="E456" s="576">
        <f t="shared" si="153"/>
        <v>0</v>
      </c>
      <c r="F456" s="199"/>
      <c r="G456" s="199"/>
      <c r="H456" s="199"/>
      <c r="I456" s="199"/>
      <c r="J456" s="199"/>
      <c r="L456" s="233"/>
      <c r="M456" s="233"/>
      <c r="N456" s="233"/>
      <c r="O456" s="233"/>
      <c r="P456" s="233"/>
    </row>
    <row r="457" spans="2:20">
      <c r="B457" s="92"/>
      <c r="C457" s="259"/>
      <c r="E457" s="259"/>
      <c r="F457" s="259"/>
      <c r="G457" s="259"/>
      <c r="L457" s="233"/>
      <c r="M457" s="233"/>
      <c r="N457" s="233"/>
      <c r="O457" s="233"/>
      <c r="P457" s="233"/>
    </row>
    <row r="458" spans="2:20" ht="12.75" customHeight="1">
      <c r="B458" s="92"/>
      <c r="C458" s="259"/>
      <c r="E458" s="259"/>
      <c r="F458" s="259"/>
      <c r="G458" s="259"/>
      <c r="L458" s="233"/>
      <c r="M458" s="233"/>
      <c r="N458" s="233"/>
      <c r="O458" s="233"/>
      <c r="P458" s="233"/>
    </row>
    <row r="459" spans="2:20" ht="12.75" customHeight="1">
      <c r="B459" s="92"/>
      <c r="C459" s="236" t="s">
        <v>499</v>
      </c>
      <c r="E459" s="236" t="str">
        <f>'C. Masterfiles'!D166</f>
        <v>Telenor</v>
      </c>
      <c r="F459" s="309"/>
      <c r="G459" s="295"/>
      <c r="H459" s="295"/>
      <c r="I459" s="295"/>
      <c r="L459" s="233"/>
      <c r="M459" s="233"/>
      <c r="N459" s="233"/>
      <c r="O459" s="233"/>
      <c r="P459" s="233"/>
    </row>
    <row r="460" spans="2:20" ht="12.75" customHeight="1">
      <c r="B460" s="92"/>
      <c r="C460" s="308"/>
      <c r="D460" s="235"/>
      <c r="E460" s="233"/>
      <c r="F460" s="233"/>
      <c r="G460" s="233"/>
      <c r="H460" s="233"/>
      <c r="I460" s="233"/>
      <c r="K460" s="225"/>
      <c r="L460" s="233"/>
      <c r="M460" s="233"/>
      <c r="N460" s="233"/>
      <c r="O460" s="233"/>
      <c r="P460" s="233"/>
    </row>
    <row r="461" spans="2:20" ht="12.75" customHeight="1">
      <c r="B461" s="92"/>
      <c r="C461" s="238" t="s">
        <v>42</v>
      </c>
      <c r="D461" s="310"/>
      <c r="E461" s="834" t="s">
        <v>314</v>
      </c>
      <c r="F461" s="835"/>
      <c r="G461" s="835"/>
      <c r="H461" s="835"/>
      <c r="I461" s="835"/>
      <c r="J461" s="836"/>
      <c r="K461" s="225"/>
      <c r="L461" s="233"/>
      <c r="M461" s="233"/>
      <c r="N461" s="233"/>
      <c r="O461" s="233"/>
      <c r="P461" s="233"/>
    </row>
    <row r="462" spans="2:20" ht="12.75" customHeight="1">
      <c r="B462" s="92"/>
      <c r="C462" s="239"/>
      <c r="D462" s="239"/>
      <c r="E462" s="244" t="s">
        <v>47</v>
      </c>
      <c r="F462" s="244" t="s">
        <v>193</v>
      </c>
      <c r="G462" s="244" t="s">
        <v>194</v>
      </c>
      <c r="H462" s="244" t="s">
        <v>195</v>
      </c>
      <c r="I462" s="244" t="s">
        <v>196</v>
      </c>
      <c r="J462" s="244" t="s">
        <v>879</v>
      </c>
      <c r="K462" s="225"/>
      <c r="L462" s="233"/>
      <c r="M462" s="233"/>
      <c r="N462" s="233"/>
      <c r="O462" s="233"/>
      <c r="P462" s="233"/>
    </row>
    <row r="463" spans="2:20" ht="12.75" customHeight="1">
      <c r="B463" s="92"/>
      <c r="C463" s="733" t="str">
        <f t="shared" ref="C463:D487" si="154">C432</f>
        <v>T01</v>
      </c>
      <c r="D463" s="293" t="str">
        <f t="shared" si="154"/>
        <v>BTS-BSC</v>
      </c>
      <c r="E463" s="576">
        <f>SUM(F463:J463)</f>
        <v>0</v>
      </c>
      <c r="F463" s="627"/>
      <c r="G463" s="627"/>
      <c r="H463" s="627"/>
      <c r="I463" s="627"/>
      <c r="J463" s="627"/>
      <c r="K463" s="247"/>
      <c r="L463" s="233"/>
      <c r="M463" s="233"/>
      <c r="N463" s="233"/>
      <c r="O463" s="233"/>
      <c r="P463" s="233"/>
      <c r="R463" s="568"/>
      <c r="S463" s="568"/>
      <c r="T463" s="568"/>
    </row>
    <row r="464" spans="2:20" ht="12.75" customHeight="1">
      <c r="B464" s="92"/>
      <c r="C464" s="733" t="str">
        <f t="shared" si="154"/>
        <v>T02</v>
      </c>
      <c r="D464" s="293" t="str">
        <f t="shared" si="154"/>
        <v>Node B-RNC</v>
      </c>
      <c r="E464" s="576">
        <f t="shared" ref="E464:E487" si="155">SUM(F464:J464)</f>
        <v>0</v>
      </c>
      <c r="F464" s="627"/>
      <c r="G464" s="627"/>
      <c r="H464" s="627"/>
      <c r="I464" s="627"/>
      <c r="J464" s="627"/>
      <c r="K464" s="247"/>
      <c r="L464" s="233"/>
      <c r="M464" s="233"/>
      <c r="N464" s="233"/>
      <c r="O464" s="233"/>
      <c r="P464" s="233"/>
      <c r="R464" s="568"/>
      <c r="S464" s="568"/>
      <c r="T464" s="568"/>
    </row>
    <row r="465" spans="2:20" ht="12.75" customHeight="1">
      <c r="B465" s="92"/>
      <c r="C465" s="733" t="str">
        <f t="shared" si="154"/>
        <v>T03</v>
      </c>
      <c r="D465" s="293" t="str">
        <f t="shared" si="154"/>
        <v>BSC-MSC</v>
      </c>
      <c r="E465" s="576">
        <f t="shared" si="155"/>
        <v>0</v>
      </c>
      <c r="F465" s="627"/>
      <c r="G465" s="627"/>
      <c r="H465" s="627"/>
      <c r="I465" s="627"/>
      <c r="J465" s="627"/>
      <c r="K465" s="247"/>
      <c r="L465" s="233"/>
      <c r="M465" s="233"/>
      <c r="N465" s="233"/>
      <c r="O465" s="233"/>
      <c r="P465" s="233"/>
      <c r="R465" s="568"/>
      <c r="S465" s="568"/>
      <c r="T465" s="568"/>
    </row>
    <row r="466" spans="2:20" ht="12.75" customHeight="1">
      <c r="B466" s="92"/>
      <c r="C466" s="733" t="str">
        <f t="shared" si="154"/>
        <v>T04</v>
      </c>
      <c r="D466" s="293" t="str">
        <f t="shared" si="154"/>
        <v>RNC-MSC</v>
      </c>
      <c r="E466" s="576">
        <f t="shared" si="155"/>
        <v>0</v>
      </c>
      <c r="F466" s="627"/>
      <c r="G466" s="627"/>
      <c r="H466" s="627"/>
      <c r="I466" s="627"/>
      <c r="J466" s="627"/>
      <c r="K466" s="247"/>
      <c r="L466" s="233"/>
      <c r="M466" s="233"/>
      <c r="N466" s="233"/>
      <c r="O466" s="233"/>
      <c r="P466" s="233"/>
      <c r="R466" s="568"/>
      <c r="S466" s="568"/>
      <c r="T466" s="568"/>
    </row>
    <row r="467" spans="2:20" ht="12.75" customHeight="1">
      <c r="B467" s="92"/>
      <c r="C467" s="733" t="str">
        <f t="shared" si="154"/>
        <v>T05</v>
      </c>
      <c r="D467" s="293" t="str">
        <f t="shared" si="154"/>
        <v>MSC-MSC</v>
      </c>
      <c r="E467" s="576">
        <f t="shared" si="155"/>
        <v>0</v>
      </c>
      <c r="F467" s="627"/>
      <c r="G467" s="627"/>
      <c r="H467" s="627"/>
      <c r="I467" s="627"/>
      <c r="J467" s="627"/>
      <c r="K467" s="247"/>
      <c r="L467" s="233"/>
      <c r="M467" s="233"/>
      <c r="N467" s="233"/>
      <c r="O467" s="233"/>
      <c r="P467" s="233"/>
      <c r="R467" s="568"/>
      <c r="S467" s="568"/>
      <c r="T467" s="568"/>
    </row>
    <row r="468" spans="2:20" ht="12.75" customHeight="1">
      <c r="B468" s="92"/>
      <c r="C468" s="733" t="str">
        <f t="shared" si="154"/>
        <v>T06</v>
      </c>
      <c r="D468" s="293" t="str">
        <f t="shared" si="154"/>
        <v>MSC-PPP</v>
      </c>
      <c r="E468" s="576">
        <f t="shared" si="155"/>
        <v>0</v>
      </c>
      <c r="F468" s="627"/>
      <c r="G468" s="627"/>
      <c r="H468" s="627"/>
      <c r="I468" s="627"/>
      <c r="J468" s="627"/>
      <c r="K468" s="247"/>
      <c r="L468" s="233"/>
      <c r="M468" s="233"/>
      <c r="N468" s="233"/>
      <c r="O468" s="233"/>
      <c r="P468" s="233"/>
    </row>
    <row r="469" spans="2:20" ht="12.75" customHeight="1">
      <c r="B469" s="92"/>
      <c r="C469" s="733" t="str">
        <f t="shared" si="154"/>
        <v>T07</v>
      </c>
      <c r="D469" s="293" t="str">
        <f t="shared" si="154"/>
        <v>MSC-HLR</v>
      </c>
      <c r="E469" s="576">
        <f t="shared" si="155"/>
        <v>0</v>
      </c>
      <c r="F469" s="627"/>
      <c r="G469" s="627"/>
      <c r="H469" s="627"/>
      <c r="I469" s="627"/>
      <c r="J469" s="627"/>
      <c r="K469" s="247"/>
      <c r="L469" s="233"/>
      <c r="M469" s="233"/>
      <c r="N469" s="233"/>
      <c r="O469" s="233"/>
      <c r="P469" s="233"/>
    </row>
    <row r="470" spans="2:20" ht="12.75" customHeight="1">
      <c r="B470" s="92"/>
      <c r="C470" s="733" t="str">
        <f t="shared" si="154"/>
        <v>T08</v>
      </c>
      <c r="D470" s="293" t="str">
        <f t="shared" si="154"/>
        <v>MSC-SMS</v>
      </c>
      <c r="E470" s="576">
        <f t="shared" si="155"/>
        <v>0</v>
      </c>
      <c r="F470" s="627"/>
      <c r="G470" s="627"/>
      <c r="H470" s="627"/>
      <c r="I470" s="627"/>
      <c r="J470" s="627"/>
      <c r="K470" s="247"/>
      <c r="L470" s="233"/>
      <c r="M470" s="233"/>
      <c r="N470" s="233"/>
      <c r="O470" s="233"/>
      <c r="P470" s="233"/>
    </row>
    <row r="471" spans="2:20" ht="12.75" customHeight="1">
      <c r="B471" s="92"/>
      <c r="C471" s="733" t="str">
        <f t="shared" si="154"/>
        <v>T09</v>
      </c>
      <c r="D471" s="293" t="str">
        <f t="shared" si="154"/>
        <v>MSC-MMS</v>
      </c>
      <c r="E471" s="576">
        <f t="shared" si="155"/>
        <v>0</v>
      </c>
      <c r="F471" s="627"/>
      <c r="G471" s="627"/>
      <c r="H471" s="627"/>
      <c r="I471" s="627"/>
      <c r="J471" s="627"/>
      <c r="K471" s="247"/>
      <c r="L471" s="233"/>
      <c r="M471" s="233"/>
      <c r="N471" s="233"/>
      <c r="O471" s="233"/>
      <c r="P471" s="233"/>
    </row>
    <row r="472" spans="2:20" ht="12.75" customHeight="1">
      <c r="B472" s="92"/>
      <c r="C472" s="733" t="str">
        <f t="shared" si="154"/>
        <v>T10</v>
      </c>
      <c r="D472" s="293" t="str">
        <f t="shared" si="154"/>
        <v>MSC-OSS</v>
      </c>
      <c r="E472" s="576">
        <f t="shared" si="155"/>
        <v>0</v>
      </c>
      <c r="F472" s="627"/>
      <c r="G472" s="627"/>
      <c r="H472" s="627"/>
      <c r="I472" s="627"/>
      <c r="J472" s="627"/>
      <c r="K472" s="247"/>
      <c r="L472" s="233"/>
      <c r="M472" s="233"/>
      <c r="N472" s="233"/>
      <c r="O472" s="233"/>
      <c r="P472" s="233"/>
    </row>
    <row r="473" spans="2:20" ht="12.75" customHeight="1">
      <c r="B473" s="92"/>
      <c r="C473" s="733" t="str">
        <f t="shared" si="154"/>
        <v>T11</v>
      </c>
      <c r="D473" s="293" t="str">
        <f t="shared" si="154"/>
        <v>MSC-GPRS</v>
      </c>
      <c r="E473" s="576">
        <f t="shared" si="155"/>
        <v>0</v>
      </c>
      <c r="F473" s="627"/>
      <c r="G473" s="627"/>
      <c r="H473" s="627"/>
      <c r="I473" s="627"/>
      <c r="J473" s="627"/>
      <c r="K473" s="247"/>
      <c r="L473" s="233"/>
      <c r="M473" s="233"/>
      <c r="N473" s="233"/>
      <c r="O473" s="233"/>
      <c r="P473" s="233"/>
    </row>
    <row r="474" spans="2:20" ht="12.75" customHeight="1">
      <c r="B474" s="92"/>
      <c r="C474" s="733" t="str">
        <f t="shared" si="154"/>
        <v>T12</v>
      </c>
      <c r="D474" s="293" t="str">
        <f t="shared" si="154"/>
        <v>MSC-BIL</v>
      </c>
      <c r="E474" s="576">
        <f t="shared" si="155"/>
        <v>0</v>
      </c>
      <c r="F474" s="627"/>
      <c r="G474" s="627"/>
      <c r="H474" s="627"/>
      <c r="I474" s="627"/>
      <c r="J474" s="627"/>
      <c r="K474" s="247"/>
      <c r="L474" s="233"/>
      <c r="M474" s="233"/>
      <c r="N474" s="233"/>
      <c r="O474" s="233"/>
      <c r="P474" s="233"/>
    </row>
    <row r="475" spans="2:20" ht="12.75" customHeight="1">
      <c r="B475" s="92"/>
      <c r="C475" s="733" t="str">
        <f t="shared" si="154"/>
        <v>T13</v>
      </c>
      <c r="D475" s="293" t="str">
        <f t="shared" si="154"/>
        <v>MSC-IBIL</v>
      </c>
      <c r="E475" s="576">
        <f t="shared" si="155"/>
        <v>0</v>
      </c>
      <c r="F475" s="627"/>
      <c r="G475" s="627"/>
      <c r="H475" s="627"/>
      <c r="I475" s="627"/>
      <c r="J475" s="627"/>
      <c r="K475" s="247"/>
      <c r="L475" s="233"/>
      <c r="M475" s="233"/>
      <c r="N475" s="233"/>
      <c r="O475" s="233"/>
      <c r="P475" s="233"/>
    </row>
    <row r="476" spans="2:20" ht="12.75" customHeight="1">
      <c r="B476" s="92"/>
      <c r="C476" s="733" t="str">
        <f t="shared" si="154"/>
        <v>T14</v>
      </c>
      <c r="D476" s="293" t="str">
        <f t="shared" si="154"/>
        <v>MSC-IGW</v>
      </c>
      <c r="E476" s="576">
        <f t="shared" si="155"/>
        <v>0</v>
      </c>
      <c r="F476" s="627"/>
      <c r="G476" s="627"/>
      <c r="H476" s="627"/>
      <c r="I476" s="627"/>
      <c r="J476" s="627"/>
      <c r="K476" s="247"/>
      <c r="L476" s="233"/>
      <c r="M476" s="233"/>
      <c r="N476" s="233"/>
      <c r="O476" s="233"/>
      <c r="P476" s="233"/>
    </row>
    <row r="477" spans="2:20" ht="12.75" customHeight="1">
      <c r="B477" s="92"/>
      <c r="C477" s="733" t="str">
        <f t="shared" si="154"/>
        <v>T15</v>
      </c>
      <c r="D477" s="293" t="str">
        <f t="shared" si="154"/>
        <v>MSC-INT</v>
      </c>
      <c r="E477" s="576">
        <f t="shared" si="155"/>
        <v>0</v>
      </c>
      <c r="F477" s="627"/>
      <c r="G477" s="627"/>
      <c r="H477" s="627"/>
      <c r="I477" s="627"/>
      <c r="J477" s="627"/>
      <c r="K477" s="247"/>
      <c r="L477" s="233"/>
      <c r="M477" s="233"/>
      <c r="N477" s="233"/>
      <c r="O477" s="233"/>
      <c r="P477" s="233"/>
    </row>
    <row r="478" spans="2:20" ht="12.75" customHeight="1">
      <c r="B478" s="92"/>
      <c r="C478" s="733" t="str">
        <f t="shared" si="154"/>
        <v>T16</v>
      </c>
      <c r="D478" s="293" t="str">
        <f t="shared" si="154"/>
        <v>MSC-IN/NGIN</v>
      </c>
      <c r="E478" s="576">
        <f t="shared" si="155"/>
        <v>0</v>
      </c>
      <c r="F478" s="627"/>
      <c r="G478" s="627"/>
      <c r="H478" s="627"/>
      <c r="I478" s="627"/>
      <c r="J478" s="627"/>
      <c r="K478" s="247"/>
      <c r="L478" s="233"/>
      <c r="M478" s="233"/>
      <c r="N478" s="233"/>
      <c r="O478" s="233"/>
      <c r="P478" s="233"/>
    </row>
    <row r="479" spans="2:20" ht="12.75" customHeight="1">
      <c r="B479" s="92"/>
      <c r="C479" s="733" t="str">
        <f t="shared" si="154"/>
        <v>T17</v>
      </c>
      <c r="D479" s="293" t="str">
        <f t="shared" si="154"/>
        <v>eNodeB-MSC</v>
      </c>
      <c r="E479" s="576">
        <f t="shared" si="155"/>
        <v>0</v>
      </c>
      <c r="F479" s="627"/>
      <c r="G479" s="627"/>
      <c r="H479" s="627"/>
      <c r="I479" s="627"/>
      <c r="J479" s="627"/>
      <c r="K479" s="247"/>
      <c r="L479" s="233"/>
      <c r="M479" s="233"/>
      <c r="N479" s="233"/>
      <c r="O479" s="233"/>
      <c r="P479" s="233"/>
    </row>
    <row r="480" spans="2:20" ht="12.75" customHeight="1">
      <c r="B480" s="92"/>
      <c r="C480" s="733" t="str">
        <f t="shared" si="154"/>
        <v>T18</v>
      </c>
      <c r="D480" s="293" t="str">
        <f t="shared" si="154"/>
        <v>OTHER: complete as required</v>
      </c>
      <c r="E480" s="576">
        <f t="shared" si="155"/>
        <v>0</v>
      </c>
      <c r="F480" s="627"/>
      <c r="G480" s="627"/>
      <c r="H480" s="627"/>
      <c r="I480" s="627"/>
      <c r="J480" s="627"/>
      <c r="K480" s="225"/>
      <c r="L480" s="233"/>
      <c r="M480" s="233"/>
      <c r="N480" s="233"/>
      <c r="O480" s="233"/>
      <c r="P480" s="233"/>
    </row>
    <row r="481" spans="2:16" ht="12.75" customHeight="1">
      <c r="B481" s="92"/>
      <c r="C481" s="733" t="str">
        <f t="shared" si="154"/>
        <v>T19</v>
      </c>
      <c r="D481" s="293" t="str">
        <f t="shared" si="154"/>
        <v>OTHER: complete as required</v>
      </c>
      <c r="E481" s="576">
        <f t="shared" si="155"/>
        <v>0</v>
      </c>
      <c r="F481" s="627"/>
      <c r="G481" s="627"/>
      <c r="H481" s="627"/>
      <c r="I481" s="627"/>
      <c r="J481" s="627"/>
      <c r="K481" s="225"/>
      <c r="L481" s="233"/>
      <c r="M481" s="233"/>
      <c r="N481" s="233"/>
      <c r="O481" s="233"/>
      <c r="P481" s="233"/>
    </row>
    <row r="482" spans="2:16" ht="12.75" customHeight="1">
      <c r="B482" s="92"/>
      <c r="C482" s="733" t="str">
        <f t="shared" si="154"/>
        <v>T20</v>
      </c>
      <c r="D482" s="293" t="str">
        <f t="shared" si="154"/>
        <v>OTHER: complete as required</v>
      </c>
      <c r="E482" s="576">
        <f t="shared" si="155"/>
        <v>0</v>
      </c>
      <c r="F482" s="627"/>
      <c r="G482" s="627"/>
      <c r="H482" s="627"/>
      <c r="I482" s="627"/>
      <c r="J482" s="627"/>
      <c r="K482" s="225"/>
      <c r="L482" s="233"/>
      <c r="M482" s="233"/>
      <c r="N482" s="233"/>
      <c r="O482" s="233"/>
      <c r="P482" s="233"/>
    </row>
    <row r="483" spans="2:16" ht="12.75" customHeight="1">
      <c r="B483" s="92"/>
      <c r="C483" s="733" t="str">
        <f t="shared" si="154"/>
        <v>T21</v>
      </c>
      <c r="D483" s="293" t="str">
        <f t="shared" si="154"/>
        <v>OTHER: complete as required</v>
      </c>
      <c r="E483" s="576">
        <f t="shared" si="155"/>
        <v>0</v>
      </c>
      <c r="F483" s="627"/>
      <c r="G483" s="627"/>
      <c r="H483" s="627"/>
      <c r="I483" s="627"/>
      <c r="J483" s="627"/>
      <c r="K483" s="225"/>
      <c r="L483" s="233"/>
      <c r="M483" s="233"/>
      <c r="N483" s="233"/>
      <c r="O483" s="233"/>
      <c r="P483" s="233"/>
    </row>
    <row r="484" spans="2:16" ht="12.75" customHeight="1">
      <c r="B484" s="92"/>
      <c r="C484" s="733" t="str">
        <f t="shared" si="154"/>
        <v>T22</v>
      </c>
      <c r="D484" s="293" t="str">
        <f t="shared" si="154"/>
        <v>OTHER: complete as required</v>
      </c>
      <c r="E484" s="576">
        <f t="shared" si="155"/>
        <v>0</v>
      </c>
      <c r="F484" s="627"/>
      <c r="G484" s="627"/>
      <c r="H484" s="627"/>
      <c r="I484" s="627"/>
      <c r="J484" s="627"/>
      <c r="K484" s="225"/>
      <c r="L484" s="233"/>
      <c r="M484" s="233"/>
      <c r="N484" s="233"/>
      <c r="O484" s="233"/>
      <c r="P484" s="233"/>
    </row>
    <row r="485" spans="2:16" ht="12.75" customHeight="1">
      <c r="B485" s="92"/>
      <c r="C485" s="733" t="str">
        <f t="shared" si="154"/>
        <v>T23</v>
      </c>
      <c r="D485" s="293" t="str">
        <f t="shared" si="154"/>
        <v>OTHER: complete as required</v>
      </c>
      <c r="E485" s="576">
        <f t="shared" si="155"/>
        <v>0</v>
      </c>
      <c r="F485" s="627"/>
      <c r="G485" s="627"/>
      <c r="H485" s="627"/>
      <c r="I485" s="627"/>
      <c r="J485" s="627"/>
      <c r="K485" s="225"/>
      <c r="L485" s="233"/>
      <c r="M485" s="233"/>
      <c r="N485" s="233"/>
      <c r="O485" s="233"/>
      <c r="P485" s="233"/>
    </row>
    <row r="486" spans="2:16" ht="12.75" customHeight="1">
      <c r="B486" s="92"/>
      <c r="C486" s="733" t="str">
        <f t="shared" si="154"/>
        <v>T24</v>
      </c>
      <c r="D486" s="293" t="str">
        <f t="shared" si="154"/>
        <v>OTHER: complete as required</v>
      </c>
      <c r="E486" s="576">
        <f t="shared" si="155"/>
        <v>0</v>
      </c>
      <c r="F486" s="627"/>
      <c r="G486" s="627"/>
      <c r="H486" s="627"/>
      <c r="I486" s="627"/>
      <c r="J486" s="627"/>
      <c r="K486" s="225"/>
      <c r="L486" s="233"/>
      <c r="M486" s="233"/>
      <c r="N486" s="233"/>
      <c r="O486" s="233"/>
      <c r="P486" s="233"/>
    </row>
    <row r="487" spans="2:16" ht="12.75" customHeight="1">
      <c r="B487" s="92"/>
      <c r="C487" s="733" t="str">
        <f t="shared" si="154"/>
        <v>T25</v>
      </c>
      <c r="D487" s="293" t="str">
        <f t="shared" si="154"/>
        <v>OTHER: complete as required</v>
      </c>
      <c r="E487" s="576">
        <f t="shared" si="155"/>
        <v>0</v>
      </c>
      <c r="F487" s="627"/>
      <c r="G487" s="627"/>
      <c r="H487" s="627"/>
      <c r="I487" s="627"/>
      <c r="J487" s="627"/>
      <c r="K487" s="225"/>
      <c r="L487" s="233"/>
      <c r="M487" s="233"/>
      <c r="N487" s="233"/>
      <c r="O487" s="233"/>
      <c r="P487" s="233"/>
    </row>
    <row r="488" spans="2:16" ht="12.75" customHeight="1">
      <c r="B488" s="92"/>
      <c r="C488" s="259"/>
      <c r="E488" s="259"/>
      <c r="F488" s="259"/>
      <c r="G488" s="259"/>
      <c r="K488" s="225"/>
      <c r="L488" s="233"/>
      <c r="M488" s="233"/>
      <c r="N488" s="233"/>
      <c r="O488" s="233"/>
      <c r="P488" s="233"/>
    </row>
    <row r="489" spans="2:16" ht="12.75" customHeight="1">
      <c r="B489" s="92"/>
      <c r="C489" s="259"/>
      <c r="E489" s="259"/>
      <c r="F489" s="259"/>
      <c r="G489" s="259"/>
      <c r="K489" s="225"/>
      <c r="L489" s="233"/>
      <c r="M489" s="233"/>
      <c r="N489" s="233"/>
      <c r="O489" s="233"/>
      <c r="P489" s="233"/>
    </row>
    <row r="490" spans="2:16" ht="12.75" customHeight="1">
      <c r="B490" s="92"/>
      <c r="C490" s="236" t="s">
        <v>499</v>
      </c>
      <c r="E490" s="236" t="str">
        <f>'C. Masterfiles'!D167</f>
        <v>BTC</v>
      </c>
      <c r="F490" s="309"/>
      <c r="G490" s="295"/>
      <c r="H490" s="295"/>
      <c r="I490" s="295"/>
      <c r="K490" s="225"/>
      <c r="L490" s="233"/>
      <c r="M490" s="233"/>
      <c r="N490" s="233"/>
      <c r="O490" s="233"/>
      <c r="P490" s="233"/>
    </row>
    <row r="491" spans="2:16" ht="12.75" customHeight="1">
      <c r="B491" s="92"/>
      <c r="C491" s="308"/>
      <c r="D491" s="235"/>
      <c r="E491" s="233"/>
      <c r="F491" s="233"/>
      <c r="G491" s="233"/>
      <c r="H491" s="233"/>
      <c r="I491" s="233"/>
      <c r="K491" s="225"/>
      <c r="L491" s="233"/>
      <c r="M491" s="233"/>
      <c r="N491" s="233"/>
      <c r="O491" s="233"/>
      <c r="P491" s="233"/>
    </row>
    <row r="492" spans="2:16" ht="12.75" customHeight="1">
      <c r="B492" s="92"/>
      <c r="C492" s="238" t="s">
        <v>598</v>
      </c>
      <c r="D492" s="310"/>
      <c r="E492" s="834" t="s">
        <v>314</v>
      </c>
      <c r="F492" s="835"/>
      <c r="G492" s="835"/>
      <c r="H492" s="835"/>
      <c r="I492" s="835"/>
      <c r="J492" s="836"/>
      <c r="K492" s="225"/>
      <c r="L492" s="233"/>
      <c r="M492" s="233"/>
      <c r="N492" s="233"/>
      <c r="O492" s="233"/>
      <c r="P492" s="233"/>
    </row>
    <row r="493" spans="2:16" ht="12.75" customHeight="1">
      <c r="B493" s="92"/>
      <c r="C493" s="239"/>
      <c r="D493" s="239"/>
      <c r="E493" s="244" t="s">
        <v>47</v>
      </c>
      <c r="F493" s="244" t="s">
        <v>193</v>
      </c>
      <c r="G493" s="244" t="s">
        <v>194</v>
      </c>
      <c r="H493" s="244" t="s">
        <v>195</v>
      </c>
      <c r="I493" s="244" t="s">
        <v>196</v>
      </c>
      <c r="J493" s="244" t="s">
        <v>879</v>
      </c>
      <c r="L493" s="233"/>
      <c r="M493" s="233"/>
      <c r="N493" s="233"/>
      <c r="O493" s="233"/>
      <c r="P493" s="233"/>
    </row>
    <row r="494" spans="2:16" ht="12.75" customHeight="1">
      <c r="B494" s="92"/>
      <c r="C494" s="733" t="str">
        <f t="shared" ref="C494:D518" si="156">C463</f>
        <v>T01</v>
      </c>
      <c r="D494" s="293" t="str">
        <f t="shared" si="156"/>
        <v>BTS-BSC</v>
      </c>
      <c r="E494" s="576">
        <f>SUM(F494:J494)</f>
        <v>0</v>
      </c>
      <c r="F494" s="627"/>
      <c r="G494" s="627"/>
      <c r="H494" s="627"/>
      <c r="I494" s="627"/>
      <c r="J494" s="627"/>
      <c r="K494" s="247"/>
      <c r="L494" s="233"/>
      <c r="M494" s="233"/>
      <c r="N494" s="233"/>
      <c r="O494" s="233"/>
      <c r="P494" s="233"/>
    </row>
    <row r="495" spans="2:16" ht="12.75" customHeight="1">
      <c r="B495" s="92"/>
      <c r="C495" s="733" t="str">
        <f t="shared" si="156"/>
        <v>T02</v>
      </c>
      <c r="D495" s="293" t="str">
        <f t="shared" si="156"/>
        <v>Node B-RNC</v>
      </c>
      <c r="E495" s="576">
        <f t="shared" ref="E495:E518" si="157">SUM(F495:J495)</f>
        <v>0</v>
      </c>
      <c r="F495" s="627"/>
      <c r="G495" s="627"/>
      <c r="H495" s="627"/>
      <c r="I495" s="627"/>
      <c r="J495" s="627"/>
      <c r="K495" s="247"/>
      <c r="L495" s="233"/>
      <c r="M495" s="233"/>
      <c r="N495" s="233"/>
      <c r="O495" s="233"/>
      <c r="P495" s="233"/>
    </row>
    <row r="496" spans="2:16" ht="12.75" customHeight="1">
      <c r="B496" s="92"/>
      <c r="C496" s="733" t="str">
        <f t="shared" si="156"/>
        <v>T03</v>
      </c>
      <c r="D496" s="293" t="str">
        <f t="shared" si="156"/>
        <v>BSC-MSC</v>
      </c>
      <c r="E496" s="576">
        <f t="shared" si="157"/>
        <v>0</v>
      </c>
      <c r="F496" s="627"/>
      <c r="G496" s="627"/>
      <c r="H496" s="627"/>
      <c r="I496" s="627"/>
      <c r="J496" s="627"/>
      <c r="K496" s="247"/>
      <c r="L496" s="233"/>
      <c r="M496" s="233"/>
      <c r="N496" s="233"/>
      <c r="O496" s="233"/>
      <c r="P496" s="233"/>
    </row>
    <row r="497" spans="2:17" ht="12.75" customHeight="1">
      <c r="B497" s="92"/>
      <c r="C497" s="733" t="str">
        <f t="shared" si="156"/>
        <v>T04</v>
      </c>
      <c r="D497" s="293" t="str">
        <f t="shared" si="156"/>
        <v>RNC-MSC</v>
      </c>
      <c r="E497" s="576">
        <f t="shared" si="157"/>
        <v>0</v>
      </c>
      <c r="F497" s="627"/>
      <c r="G497" s="627"/>
      <c r="H497" s="627"/>
      <c r="I497" s="627"/>
      <c r="J497" s="627"/>
      <c r="K497" s="247"/>
      <c r="L497" s="233"/>
      <c r="M497" s="233"/>
      <c r="N497" s="233"/>
      <c r="O497" s="233"/>
      <c r="P497" s="233"/>
    </row>
    <row r="498" spans="2:17" ht="12.75" customHeight="1">
      <c r="B498" s="92"/>
      <c r="C498" s="733" t="str">
        <f t="shared" si="156"/>
        <v>T05</v>
      </c>
      <c r="D498" s="293" t="str">
        <f t="shared" si="156"/>
        <v>MSC-MSC</v>
      </c>
      <c r="E498" s="576">
        <f t="shared" si="157"/>
        <v>0</v>
      </c>
      <c r="F498" s="627"/>
      <c r="G498" s="627"/>
      <c r="H498" s="627"/>
      <c r="I498" s="627"/>
      <c r="J498" s="627"/>
      <c r="K498" s="247"/>
      <c r="L498" s="233"/>
      <c r="M498" s="233"/>
      <c r="N498" s="233"/>
      <c r="O498" s="233"/>
      <c r="P498" s="233"/>
    </row>
    <row r="499" spans="2:17" ht="12.75" customHeight="1">
      <c r="B499" s="92"/>
      <c r="C499" s="733" t="str">
        <f t="shared" si="156"/>
        <v>T06</v>
      </c>
      <c r="D499" s="293" t="str">
        <f t="shared" si="156"/>
        <v>MSC-PPP</v>
      </c>
      <c r="E499" s="576">
        <f t="shared" si="157"/>
        <v>0</v>
      </c>
      <c r="F499" s="627"/>
      <c r="G499" s="627"/>
      <c r="H499" s="627"/>
      <c r="I499" s="627"/>
      <c r="J499" s="627"/>
      <c r="K499" s="247"/>
      <c r="L499" s="233"/>
      <c r="M499" s="233"/>
      <c r="N499" s="233"/>
      <c r="O499" s="233"/>
      <c r="P499" s="233"/>
    </row>
    <row r="500" spans="2:17" ht="12.75" customHeight="1">
      <c r="B500" s="92"/>
      <c r="C500" s="733" t="str">
        <f t="shared" si="156"/>
        <v>T07</v>
      </c>
      <c r="D500" s="293" t="str">
        <f t="shared" si="156"/>
        <v>MSC-HLR</v>
      </c>
      <c r="E500" s="576">
        <f t="shared" si="157"/>
        <v>0</v>
      </c>
      <c r="F500" s="627"/>
      <c r="G500" s="627"/>
      <c r="H500" s="627"/>
      <c r="I500" s="627"/>
      <c r="J500" s="627"/>
      <c r="K500" s="247"/>
      <c r="L500" s="233"/>
      <c r="M500" s="233"/>
      <c r="N500" s="233"/>
      <c r="O500" s="233"/>
      <c r="P500" s="233"/>
    </row>
    <row r="501" spans="2:17" ht="12.75" customHeight="1">
      <c r="B501" s="92"/>
      <c r="C501" s="733" t="str">
        <f t="shared" si="156"/>
        <v>T08</v>
      </c>
      <c r="D501" s="293" t="str">
        <f t="shared" si="156"/>
        <v>MSC-SMS</v>
      </c>
      <c r="E501" s="576">
        <f t="shared" si="157"/>
        <v>0</v>
      </c>
      <c r="F501" s="627"/>
      <c r="G501" s="627"/>
      <c r="H501" s="627"/>
      <c r="I501" s="627"/>
      <c r="J501" s="627"/>
      <c r="K501" s="247"/>
      <c r="L501" s="233"/>
      <c r="M501" s="233"/>
      <c r="N501" s="233"/>
      <c r="O501" s="233"/>
      <c r="P501" s="233"/>
    </row>
    <row r="502" spans="2:17" ht="12.75" customHeight="1">
      <c r="B502" s="92"/>
      <c r="C502" s="733" t="str">
        <f t="shared" si="156"/>
        <v>T09</v>
      </c>
      <c r="D502" s="293" t="str">
        <f t="shared" si="156"/>
        <v>MSC-MMS</v>
      </c>
      <c r="E502" s="576">
        <f t="shared" si="157"/>
        <v>0</v>
      </c>
      <c r="F502" s="627"/>
      <c r="G502" s="627"/>
      <c r="H502" s="627"/>
      <c r="I502" s="627"/>
      <c r="J502" s="627"/>
      <c r="K502" s="247"/>
      <c r="L502" s="233"/>
      <c r="M502" s="233"/>
      <c r="N502" s="233"/>
      <c r="O502" s="233"/>
      <c r="P502" s="233"/>
    </row>
    <row r="503" spans="2:17" ht="12.75" customHeight="1">
      <c r="B503" s="92"/>
      <c r="C503" s="733" t="str">
        <f t="shared" si="156"/>
        <v>T10</v>
      </c>
      <c r="D503" s="293" t="str">
        <f t="shared" si="156"/>
        <v>MSC-OSS</v>
      </c>
      <c r="E503" s="576">
        <f t="shared" si="157"/>
        <v>0</v>
      </c>
      <c r="F503" s="627"/>
      <c r="G503" s="627"/>
      <c r="H503" s="627"/>
      <c r="I503" s="627"/>
      <c r="J503" s="627"/>
      <c r="K503" s="247"/>
      <c r="L503" s="233"/>
      <c r="M503" s="233"/>
      <c r="N503" s="233"/>
      <c r="O503" s="233"/>
      <c r="P503" s="233"/>
    </row>
    <row r="504" spans="2:17" ht="12.75" customHeight="1">
      <c r="B504" s="92"/>
      <c r="C504" s="733" t="str">
        <f t="shared" si="156"/>
        <v>T11</v>
      </c>
      <c r="D504" s="293" t="str">
        <f t="shared" si="156"/>
        <v>MSC-GPRS</v>
      </c>
      <c r="E504" s="576">
        <f t="shared" si="157"/>
        <v>0</v>
      </c>
      <c r="F504" s="627"/>
      <c r="G504" s="627"/>
      <c r="H504" s="627"/>
      <c r="I504" s="627"/>
      <c r="J504" s="627"/>
      <c r="K504" s="247"/>
      <c r="L504" s="233"/>
      <c r="M504" s="233"/>
      <c r="N504" s="233"/>
      <c r="O504" s="233"/>
      <c r="P504" s="233"/>
    </row>
    <row r="505" spans="2:17" ht="12.75" customHeight="1">
      <c r="B505" s="92"/>
      <c r="C505" s="733" t="str">
        <f t="shared" si="156"/>
        <v>T12</v>
      </c>
      <c r="D505" s="293" t="str">
        <f t="shared" si="156"/>
        <v>MSC-BIL</v>
      </c>
      <c r="E505" s="576">
        <f t="shared" si="157"/>
        <v>0</v>
      </c>
      <c r="F505" s="627"/>
      <c r="G505" s="627"/>
      <c r="H505" s="627"/>
      <c r="I505" s="627"/>
      <c r="J505" s="627"/>
      <c r="K505" s="247"/>
      <c r="L505" s="233"/>
      <c r="M505" s="233"/>
      <c r="N505" s="233"/>
      <c r="O505" s="233"/>
      <c r="P505" s="233"/>
    </row>
    <row r="506" spans="2:17" ht="12.75" customHeight="1">
      <c r="B506" s="92"/>
      <c r="C506" s="733" t="str">
        <f t="shared" si="156"/>
        <v>T13</v>
      </c>
      <c r="D506" s="293" t="str">
        <f t="shared" si="156"/>
        <v>MSC-IBIL</v>
      </c>
      <c r="E506" s="576">
        <f t="shared" si="157"/>
        <v>0</v>
      </c>
      <c r="F506" s="627"/>
      <c r="G506" s="627"/>
      <c r="H506" s="627"/>
      <c r="I506" s="627"/>
      <c r="J506" s="627"/>
      <c r="K506" s="247"/>
      <c r="L506" s="233"/>
      <c r="M506" s="233"/>
      <c r="N506" s="233"/>
      <c r="O506" s="233"/>
      <c r="P506" s="233"/>
    </row>
    <row r="507" spans="2:17" ht="12.75" customHeight="1">
      <c r="B507" s="92"/>
      <c r="C507" s="733" t="str">
        <f t="shared" si="156"/>
        <v>T14</v>
      </c>
      <c r="D507" s="293" t="str">
        <f t="shared" si="156"/>
        <v>MSC-IGW</v>
      </c>
      <c r="E507" s="576">
        <f t="shared" si="157"/>
        <v>0</v>
      </c>
      <c r="F507" s="627"/>
      <c r="G507" s="627"/>
      <c r="H507" s="627"/>
      <c r="I507" s="627"/>
      <c r="J507" s="627"/>
      <c r="K507" s="247"/>
      <c r="L507" s="233"/>
      <c r="M507" s="233"/>
      <c r="N507" s="233"/>
      <c r="O507" s="233"/>
      <c r="P507" s="233"/>
    </row>
    <row r="508" spans="2:17" ht="12.75" customHeight="1">
      <c r="B508" s="92"/>
      <c r="C508" s="733" t="str">
        <f t="shared" si="156"/>
        <v>T15</v>
      </c>
      <c r="D508" s="293" t="str">
        <f t="shared" si="156"/>
        <v>MSC-INT</v>
      </c>
      <c r="E508" s="576">
        <f t="shared" si="157"/>
        <v>0</v>
      </c>
      <c r="F508" s="627"/>
      <c r="G508" s="627"/>
      <c r="H508" s="627"/>
      <c r="I508" s="627"/>
      <c r="J508" s="627"/>
      <c r="K508" s="247"/>
      <c r="L508" s="233"/>
      <c r="M508" s="233"/>
      <c r="N508" s="233"/>
      <c r="O508" s="233"/>
      <c r="P508" s="233"/>
    </row>
    <row r="509" spans="2:17" ht="12.75" customHeight="1">
      <c r="B509" s="92"/>
      <c r="C509" s="733" t="str">
        <f t="shared" si="156"/>
        <v>T16</v>
      </c>
      <c r="D509" s="293" t="str">
        <f t="shared" si="156"/>
        <v>MSC-IN/NGIN</v>
      </c>
      <c r="E509" s="576">
        <f t="shared" si="157"/>
        <v>0</v>
      </c>
      <c r="F509" s="627"/>
      <c r="G509" s="627"/>
      <c r="H509" s="627"/>
      <c r="I509" s="627"/>
      <c r="J509" s="627"/>
      <c r="K509" s="233"/>
      <c r="L509" s="233"/>
      <c r="M509" s="233"/>
      <c r="N509" s="233"/>
      <c r="O509" s="233"/>
      <c r="P509" s="233"/>
      <c r="Q509" s="247"/>
    </row>
    <row r="510" spans="2:17" ht="12.75" customHeight="1">
      <c r="B510" s="92"/>
      <c r="C510" s="733" t="str">
        <f t="shared" si="156"/>
        <v>T17</v>
      </c>
      <c r="D510" s="293" t="str">
        <f t="shared" si="156"/>
        <v>eNodeB-MSC</v>
      </c>
      <c r="E510" s="576">
        <f t="shared" si="157"/>
        <v>0</v>
      </c>
      <c r="F510" s="627"/>
      <c r="G510" s="627"/>
      <c r="H510" s="627"/>
      <c r="I510" s="627"/>
      <c r="J510" s="627"/>
      <c r="K510" s="233"/>
      <c r="L510" s="233"/>
      <c r="M510" s="233"/>
      <c r="N510" s="233"/>
      <c r="O510" s="233"/>
      <c r="P510" s="233"/>
    </row>
    <row r="511" spans="2:17" ht="12.75" customHeight="1">
      <c r="B511" s="92"/>
      <c r="C511" s="733" t="str">
        <f t="shared" si="156"/>
        <v>T18</v>
      </c>
      <c r="D511" s="293" t="str">
        <f t="shared" si="156"/>
        <v>OTHER: complete as required</v>
      </c>
      <c r="E511" s="576">
        <f t="shared" si="157"/>
        <v>0</v>
      </c>
      <c r="F511" s="627"/>
      <c r="G511" s="627"/>
      <c r="H511" s="627"/>
      <c r="I511" s="627"/>
      <c r="J511" s="627"/>
      <c r="K511" s="233"/>
      <c r="L511" s="233"/>
      <c r="M511" s="233"/>
      <c r="N511" s="233"/>
      <c r="O511" s="233"/>
      <c r="P511" s="233"/>
    </row>
    <row r="512" spans="2:17" ht="12.75" customHeight="1">
      <c r="B512" s="92"/>
      <c r="C512" s="733" t="str">
        <f t="shared" si="156"/>
        <v>T19</v>
      </c>
      <c r="D512" s="293" t="str">
        <f t="shared" si="156"/>
        <v>OTHER: complete as required</v>
      </c>
      <c r="E512" s="576">
        <f t="shared" si="157"/>
        <v>0</v>
      </c>
      <c r="F512" s="627"/>
      <c r="G512" s="627"/>
      <c r="H512" s="627"/>
      <c r="I512" s="627"/>
      <c r="J512" s="627"/>
      <c r="K512" s="233"/>
      <c r="L512" s="233"/>
      <c r="M512" s="233"/>
      <c r="N512" s="233"/>
      <c r="O512" s="233"/>
      <c r="P512" s="233"/>
    </row>
    <row r="513" spans="2:16" ht="12.75" customHeight="1">
      <c r="B513" s="92"/>
      <c r="C513" s="733" t="str">
        <f t="shared" si="156"/>
        <v>T20</v>
      </c>
      <c r="D513" s="293" t="str">
        <f t="shared" si="156"/>
        <v>OTHER: complete as required</v>
      </c>
      <c r="E513" s="576">
        <f t="shared" si="157"/>
        <v>0</v>
      </c>
      <c r="F513" s="627"/>
      <c r="G513" s="627"/>
      <c r="H513" s="627"/>
      <c r="I513" s="627"/>
      <c r="J513" s="627"/>
      <c r="K513" s="233"/>
      <c r="L513" s="233"/>
      <c r="M513" s="233"/>
      <c r="N513" s="233"/>
      <c r="O513" s="233"/>
      <c r="P513" s="233"/>
    </row>
    <row r="514" spans="2:16" ht="12.75" customHeight="1">
      <c r="B514" s="92"/>
      <c r="C514" s="733" t="str">
        <f t="shared" si="156"/>
        <v>T21</v>
      </c>
      <c r="D514" s="293" t="str">
        <f t="shared" si="156"/>
        <v>OTHER: complete as required</v>
      </c>
      <c r="E514" s="576">
        <f t="shared" si="157"/>
        <v>0</v>
      </c>
      <c r="F514" s="627"/>
      <c r="G514" s="627"/>
      <c r="H514" s="627"/>
      <c r="I514" s="627"/>
      <c r="J514" s="627"/>
      <c r="K514" s="233"/>
      <c r="L514" s="233"/>
      <c r="M514" s="233"/>
      <c r="N514" s="233"/>
      <c r="O514" s="233"/>
      <c r="P514" s="233"/>
    </row>
    <row r="515" spans="2:16" ht="12.75" customHeight="1">
      <c r="B515" s="92"/>
      <c r="C515" s="733" t="str">
        <f t="shared" si="156"/>
        <v>T22</v>
      </c>
      <c r="D515" s="293" t="str">
        <f t="shared" si="156"/>
        <v>OTHER: complete as required</v>
      </c>
      <c r="E515" s="576">
        <f t="shared" si="157"/>
        <v>0</v>
      </c>
      <c r="F515" s="627"/>
      <c r="G515" s="627"/>
      <c r="H515" s="627"/>
      <c r="I515" s="627"/>
      <c r="J515" s="627"/>
      <c r="K515" s="233"/>
      <c r="L515" s="233"/>
      <c r="M515" s="233"/>
      <c r="N515" s="233"/>
      <c r="O515" s="233"/>
      <c r="P515" s="233"/>
    </row>
    <row r="516" spans="2:16" ht="12.75" customHeight="1">
      <c r="B516" s="92"/>
      <c r="C516" s="733" t="str">
        <f t="shared" si="156"/>
        <v>T23</v>
      </c>
      <c r="D516" s="293" t="str">
        <f t="shared" si="156"/>
        <v>OTHER: complete as required</v>
      </c>
      <c r="E516" s="576">
        <f t="shared" si="157"/>
        <v>0</v>
      </c>
      <c r="F516" s="627"/>
      <c r="G516" s="627"/>
      <c r="H516" s="627"/>
      <c r="I516" s="627"/>
      <c r="J516" s="627"/>
      <c r="K516" s="233"/>
      <c r="L516" s="233"/>
      <c r="M516" s="233"/>
      <c r="N516" s="233"/>
      <c r="O516" s="233"/>
      <c r="P516" s="233"/>
    </row>
    <row r="517" spans="2:16" ht="12.75" customHeight="1">
      <c r="B517" s="92"/>
      <c r="C517" s="733" t="str">
        <f t="shared" si="156"/>
        <v>T24</v>
      </c>
      <c r="D517" s="293" t="str">
        <f t="shared" si="156"/>
        <v>OTHER: complete as required</v>
      </c>
      <c r="E517" s="576">
        <f t="shared" si="157"/>
        <v>0</v>
      </c>
      <c r="F517" s="627"/>
      <c r="G517" s="627"/>
      <c r="H517" s="627"/>
      <c r="I517" s="627"/>
      <c r="J517" s="627"/>
      <c r="K517" s="233"/>
      <c r="L517" s="233"/>
      <c r="M517" s="233"/>
      <c r="N517" s="233"/>
      <c r="O517" s="233"/>
      <c r="P517" s="233"/>
    </row>
    <row r="518" spans="2:16" ht="12.75" customHeight="1">
      <c r="B518" s="92"/>
      <c r="C518" s="733" t="str">
        <f t="shared" si="156"/>
        <v>T25</v>
      </c>
      <c r="D518" s="293" t="str">
        <f t="shared" si="156"/>
        <v>OTHER: complete as required</v>
      </c>
      <c r="E518" s="576">
        <f t="shared" si="157"/>
        <v>0</v>
      </c>
      <c r="F518" s="627"/>
      <c r="G518" s="627"/>
      <c r="H518" s="627"/>
      <c r="I518" s="627"/>
      <c r="J518" s="627"/>
      <c r="K518" s="233"/>
      <c r="L518" s="233"/>
      <c r="M518" s="233"/>
      <c r="N518" s="233"/>
      <c r="O518" s="233"/>
      <c r="P518" s="233"/>
    </row>
    <row r="519" spans="2:16" ht="12.75" customHeight="1">
      <c r="B519" s="92"/>
      <c r="C519" s="259"/>
      <c r="E519" s="259"/>
      <c r="F519" s="259"/>
      <c r="G519" s="259"/>
      <c r="K519" s="233"/>
      <c r="L519" s="233"/>
      <c r="M519" s="233"/>
      <c r="N519" s="233"/>
      <c r="O519" s="233"/>
      <c r="P519" s="233"/>
    </row>
    <row r="520" spans="2:16" ht="12.75" customHeight="1">
      <c r="B520" s="92"/>
      <c r="C520" s="259"/>
      <c r="E520" s="259"/>
      <c r="F520" s="259"/>
      <c r="G520" s="259"/>
      <c r="K520" s="233"/>
      <c r="L520" s="233"/>
      <c r="M520" s="233"/>
      <c r="N520" s="233"/>
      <c r="O520" s="233"/>
      <c r="P520" s="233"/>
    </row>
    <row r="521" spans="2:16" ht="12.75" customHeight="1">
      <c r="B521" s="92"/>
      <c r="C521" s="286" t="s">
        <v>315</v>
      </c>
      <c r="D521" s="235"/>
      <c r="E521" s="233"/>
      <c r="F521" s="233"/>
      <c r="G521" s="233"/>
      <c r="H521" s="233"/>
      <c r="I521" s="233"/>
      <c r="K521" s="233"/>
      <c r="L521" s="233"/>
      <c r="M521" s="233"/>
      <c r="N521" s="233"/>
      <c r="O521" s="233"/>
      <c r="P521" s="233"/>
    </row>
    <row r="522" spans="2:16" ht="12.75" customHeight="1">
      <c r="B522" s="92"/>
      <c r="C522" s="286"/>
      <c r="D522" s="235"/>
      <c r="E522" s="233"/>
      <c r="F522" s="233"/>
      <c r="G522" s="233"/>
      <c r="H522" s="233"/>
      <c r="I522" s="233"/>
      <c r="K522" s="233"/>
      <c r="L522" s="233"/>
      <c r="M522" s="233"/>
      <c r="N522" s="233"/>
      <c r="O522" s="233"/>
      <c r="P522" s="233"/>
    </row>
    <row r="523" spans="2:16" ht="25.5" customHeight="1">
      <c r="B523" s="92"/>
      <c r="C523" s="289"/>
      <c r="D523" s="238" t="s">
        <v>42</v>
      </c>
      <c r="E523" s="807" t="s">
        <v>316</v>
      </c>
      <c r="F523" s="845"/>
      <c r="G523" s="845"/>
      <c r="H523" s="845"/>
      <c r="I523" s="845"/>
      <c r="J523" s="846"/>
      <c r="K523" s="233"/>
      <c r="L523" s="233"/>
      <c r="M523" s="233"/>
      <c r="N523" s="233"/>
      <c r="O523" s="233"/>
      <c r="P523" s="233"/>
    </row>
    <row r="524" spans="2:16" ht="12.75" customHeight="1">
      <c r="B524" s="92"/>
      <c r="C524" s="207"/>
      <c r="D524" s="239"/>
      <c r="E524" s="244" t="s">
        <v>47</v>
      </c>
      <c r="F524" s="211" t="str">
        <f>F493</f>
        <v>E1</v>
      </c>
      <c r="G524" s="211" t="str">
        <f>G493</f>
        <v>STM-1</v>
      </c>
      <c r="H524" s="211" t="str">
        <f>H493</f>
        <v>STM-4</v>
      </c>
      <c r="I524" s="211" t="str">
        <f>I493</f>
        <v>STM-16</v>
      </c>
      <c r="J524" s="211" t="str">
        <f>J493</f>
        <v>IP</v>
      </c>
      <c r="K524" s="233"/>
      <c r="L524" s="233"/>
      <c r="M524" s="233"/>
      <c r="N524" s="233"/>
      <c r="O524" s="233"/>
      <c r="P524" s="233"/>
    </row>
    <row r="525" spans="2:16" ht="12.75" customHeight="1">
      <c r="B525" s="92"/>
      <c r="C525" s="733" t="str">
        <f>C494</f>
        <v>T01</v>
      </c>
      <c r="D525" s="293" t="str">
        <f>D494</f>
        <v>BTS-BSC</v>
      </c>
      <c r="E525" s="576" t="str">
        <f>IF('B. Dashboard'!$D$53=1,E432,IF('B. Dashboard'!$D$53=2,E463,IF('B. Dashboard'!$D$53=3,E494,(IF('B. Dashboard'!$D$53=4,"")))))</f>
        <v/>
      </c>
      <c r="F525" s="585" t="str">
        <f>IF('B. Dashboard'!$D$53=1,F432,IF('B. Dashboard'!$D$53=2,F463,IF('B. Dashboard'!$D$53=3,F494,(IF('B. Dashboard'!$D$53=4,"")))))</f>
        <v/>
      </c>
      <c r="G525" s="585" t="str">
        <f>IF('B. Dashboard'!$D$53=1,G432,IF('B. Dashboard'!$D$53=2,G463,IF('B. Dashboard'!$D$53=3,G494,(IF('B. Dashboard'!$D$53=4,"")))))</f>
        <v/>
      </c>
      <c r="H525" s="585" t="str">
        <f>IF('B. Dashboard'!$D$53=1,H432,IF('B. Dashboard'!$D$53=2,H463,IF('B. Dashboard'!$D$53=3,H494,(IF('B. Dashboard'!$D$53=4,"")))))</f>
        <v/>
      </c>
      <c r="I525" s="585" t="str">
        <f>IF('B. Dashboard'!$D$53=1,I432,IF('B. Dashboard'!$D$53=2,I463,IF('B. Dashboard'!$D$53=3,I494,(IF('B. Dashboard'!$D$53=4,"")))))</f>
        <v/>
      </c>
      <c r="J525" s="585" t="str">
        <f>IF('B. Dashboard'!$D$53=1,J432,IF('B. Dashboard'!$D$53=2,J463,IF('B. Dashboard'!$D$53=3,J494,(IF('B. Dashboard'!$D$53=4,"")))))</f>
        <v/>
      </c>
      <c r="K525" s="233"/>
      <c r="L525" s="233"/>
      <c r="M525" s="233"/>
      <c r="N525" s="233"/>
      <c r="O525" s="233"/>
      <c r="P525" s="233"/>
    </row>
    <row r="526" spans="2:16" ht="12.75" customHeight="1">
      <c r="B526" s="92"/>
      <c r="C526" s="733" t="str">
        <f t="shared" ref="C526:D549" si="158">C495</f>
        <v>T02</v>
      </c>
      <c r="D526" s="293" t="str">
        <f t="shared" si="158"/>
        <v>Node B-RNC</v>
      </c>
      <c r="E526" s="576" t="str">
        <f>IF('B. Dashboard'!$D$53=1,E433,IF('B. Dashboard'!$D$53=2,E464,IF('B. Dashboard'!$D$53=3,E495,(IF('B. Dashboard'!$D$53=4,"")))))</f>
        <v/>
      </c>
      <c r="F526" s="585" t="str">
        <f>IF('B. Dashboard'!$D$53=1,F433,IF('B. Dashboard'!$D$53=2,F464,IF('B. Dashboard'!$D$53=3,F495,(IF('B. Dashboard'!$D$53=4,"")))))</f>
        <v/>
      </c>
      <c r="G526" s="585" t="str">
        <f>IF('B. Dashboard'!$D$53=1,G433,IF('B. Dashboard'!$D$53=2,G464,IF('B. Dashboard'!$D$53=3,G495,(IF('B. Dashboard'!$D$53=4,"")))))</f>
        <v/>
      </c>
      <c r="H526" s="585" t="str">
        <f>IF('B. Dashboard'!$D$53=1,H433,IF('B. Dashboard'!$D$53=2,H464,IF('B. Dashboard'!$D$53=3,H495,(IF('B. Dashboard'!$D$53=4,"")))))</f>
        <v/>
      </c>
      <c r="I526" s="585" t="str">
        <f>IF('B. Dashboard'!$D$53=1,I433,IF('B. Dashboard'!$D$53=2,I464,IF('B. Dashboard'!$D$53=3,I495,(IF('B. Dashboard'!$D$53=4,"")))))</f>
        <v/>
      </c>
      <c r="J526" s="585" t="str">
        <f>IF('B. Dashboard'!$D$53=1,J433,IF('B. Dashboard'!$D$53=2,J464,IF('B. Dashboard'!$D$53=3,J495,(IF('B. Dashboard'!$D$53=4,"")))))</f>
        <v/>
      </c>
      <c r="K526" s="233"/>
      <c r="L526" s="233"/>
      <c r="M526" s="233"/>
      <c r="N526" s="233"/>
      <c r="O526" s="233"/>
      <c r="P526" s="233"/>
    </row>
    <row r="527" spans="2:16" ht="12.75" customHeight="1">
      <c r="B527" s="92"/>
      <c r="C527" s="733" t="str">
        <f t="shared" si="158"/>
        <v>T03</v>
      </c>
      <c r="D527" s="293" t="str">
        <f t="shared" si="158"/>
        <v>BSC-MSC</v>
      </c>
      <c r="E527" s="576" t="str">
        <f>IF('B. Dashboard'!$D$53=1,E434,IF('B. Dashboard'!$D$53=2,E465,IF('B. Dashboard'!$D$53=3,E496,(IF('B. Dashboard'!$D$53=4,"")))))</f>
        <v/>
      </c>
      <c r="F527" s="585" t="str">
        <f>IF('B. Dashboard'!$D$53=1,F434,IF('B. Dashboard'!$D$53=2,F465,IF('B. Dashboard'!$D$53=3,F496,(IF('B. Dashboard'!$D$53=4,"")))))</f>
        <v/>
      </c>
      <c r="G527" s="585" t="str">
        <f>IF('B. Dashboard'!$D$53=1,G434,IF('B. Dashboard'!$D$53=2,G465,IF('B. Dashboard'!$D$53=3,G496,(IF('B. Dashboard'!$D$53=4,"")))))</f>
        <v/>
      </c>
      <c r="H527" s="585" t="str">
        <f>IF('B. Dashboard'!$D$53=1,H434,IF('B. Dashboard'!$D$53=2,H465,IF('B. Dashboard'!$D$53=3,H496,(IF('B. Dashboard'!$D$53=4,"")))))</f>
        <v/>
      </c>
      <c r="I527" s="585" t="str">
        <f>IF('B. Dashboard'!$D$53=1,I434,IF('B. Dashboard'!$D$53=2,I465,IF('B. Dashboard'!$D$53=3,I496,(IF('B. Dashboard'!$D$53=4,"")))))</f>
        <v/>
      </c>
      <c r="J527" s="585" t="str">
        <f>IF('B. Dashboard'!$D$53=1,J434,IF('B. Dashboard'!$D$53=2,J465,IF('B. Dashboard'!$D$53=3,J496,(IF('B. Dashboard'!$D$53=4,"")))))</f>
        <v/>
      </c>
      <c r="K527" s="233"/>
      <c r="L527" s="233"/>
      <c r="M527" s="233"/>
      <c r="N527" s="233"/>
      <c r="O527" s="233"/>
      <c r="P527" s="233"/>
    </row>
    <row r="528" spans="2:16" ht="12.75" customHeight="1">
      <c r="B528" s="92"/>
      <c r="C528" s="733" t="str">
        <f t="shared" si="158"/>
        <v>T04</v>
      </c>
      <c r="D528" s="293" t="str">
        <f t="shared" si="158"/>
        <v>RNC-MSC</v>
      </c>
      <c r="E528" s="576" t="str">
        <f>IF('B. Dashboard'!$D$53=1,E435,IF('B. Dashboard'!$D$53=2,E466,IF('B. Dashboard'!$D$53=3,E497,(IF('B. Dashboard'!$D$53=4,"")))))</f>
        <v/>
      </c>
      <c r="F528" s="585" t="str">
        <f>IF('B. Dashboard'!$D$53=1,F435,IF('B. Dashboard'!$D$53=2,F466,IF('B. Dashboard'!$D$53=3,F497,(IF('B. Dashboard'!$D$53=4,"")))))</f>
        <v/>
      </c>
      <c r="G528" s="585" t="str">
        <f>IF('B. Dashboard'!$D$53=1,G435,IF('B. Dashboard'!$D$53=2,G466,IF('B. Dashboard'!$D$53=3,G497,(IF('B. Dashboard'!$D$53=4,"")))))</f>
        <v/>
      </c>
      <c r="H528" s="585" t="str">
        <f>IF('B. Dashboard'!$D$53=1,H435,IF('B. Dashboard'!$D$53=2,H466,IF('B. Dashboard'!$D$53=3,H497,(IF('B. Dashboard'!$D$53=4,"")))))</f>
        <v/>
      </c>
      <c r="I528" s="585" t="str">
        <f>IF('B. Dashboard'!$D$53=1,I435,IF('B. Dashboard'!$D$53=2,I466,IF('B. Dashboard'!$D$53=3,I497,(IF('B. Dashboard'!$D$53=4,"")))))</f>
        <v/>
      </c>
      <c r="J528" s="585" t="str">
        <f>IF('B. Dashboard'!$D$53=1,J435,IF('B. Dashboard'!$D$53=2,J466,IF('B. Dashboard'!$D$53=3,J497,(IF('B. Dashboard'!$D$53=4,"")))))</f>
        <v/>
      </c>
      <c r="K528" s="233"/>
      <c r="L528" s="233"/>
      <c r="M528" s="233"/>
      <c r="N528" s="233"/>
      <c r="O528" s="233"/>
      <c r="P528" s="233"/>
    </row>
    <row r="529" spans="2:16" ht="12.75" customHeight="1">
      <c r="B529" s="92"/>
      <c r="C529" s="733" t="str">
        <f t="shared" si="158"/>
        <v>T05</v>
      </c>
      <c r="D529" s="293" t="str">
        <f t="shared" si="158"/>
        <v>MSC-MSC</v>
      </c>
      <c r="E529" s="576" t="str">
        <f>IF('B. Dashboard'!$D$53=1,E436,IF('B. Dashboard'!$D$53=2,E467,IF('B. Dashboard'!$D$53=3,E498,(IF('B. Dashboard'!$D$53=4,"")))))</f>
        <v/>
      </c>
      <c r="F529" s="585" t="str">
        <f>IF('B. Dashboard'!$D$53=1,F436,IF('B. Dashboard'!$D$53=2,F467,IF('B. Dashboard'!$D$53=3,F498,(IF('B. Dashboard'!$D$53=4,"")))))</f>
        <v/>
      </c>
      <c r="G529" s="585" t="str">
        <f>IF('B. Dashboard'!$D$53=1,G436,IF('B. Dashboard'!$D$53=2,G467,IF('B. Dashboard'!$D$53=3,G498,(IF('B. Dashboard'!$D$53=4,"")))))</f>
        <v/>
      </c>
      <c r="H529" s="585" t="str">
        <f>IF('B. Dashboard'!$D$53=1,H436,IF('B. Dashboard'!$D$53=2,H467,IF('B. Dashboard'!$D$53=3,H498,(IF('B. Dashboard'!$D$53=4,"")))))</f>
        <v/>
      </c>
      <c r="I529" s="585" t="str">
        <f>IF('B. Dashboard'!$D$53=1,I436,IF('B. Dashboard'!$D$53=2,I467,IF('B. Dashboard'!$D$53=3,I498,(IF('B. Dashboard'!$D$53=4,"")))))</f>
        <v/>
      </c>
      <c r="J529" s="585" t="str">
        <f>IF('B. Dashboard'!$D$53=1,J436,IF('B. Dashboard'!$D$53=2,J467,IF('B. Dashboard'!$D$53=3,J498,(IF('B. Dashboard'!$D$53=4,"")))))</f>
        <v/>
      </c>
      <c r="K529" s="233"/>
      <c r="L529" s="233"/>
      <c r="M529" s="233"/>
      <c r="N529" s="233"/>
      <c r="O529" s="233"/>
      <c r="P529" s="233"/>
    </row>
    <row r="530" spans="2:16" ht="12.75" customHeight="1">
      <c r="B530" s="92"/>
      <c r="C530" s="733" t="str">
        <f t="shared" si="158"/>
        <v>T06</v>
      </c>
      <c r="D530" s="293" t="str">
        <f t="shared" si="158"/>
        <v>MSC-PPP</v>
      </c>
      <c r="E530" s="576" t="str">
        <f>IF('B. Dashboard'!$D$53=1,E437,IF('B. Dashboard'!$D$53=2,E468,IF('B. Dashboard'!$D$53=3,E499,(IF('B. Dashboard'!$D$53=4,"")))))</f>
        <v/>
      </c>
      <c r="F530" s="585" t="str">
        <f>IF('B. Dashboard'!$D$53=1,F437,IF('B. Dashboard'!$D$53=2,F468,IF('B. Dashboard'!$D$53=3,F499,(IF('B. Dashboard'!$D$53=4,"")))))</f>
        <v/>
      </c>
      <c r="G530" s="585" t="str">
        <f>IF('B. Dashboard'!$D$53=1,G437,IF('B. Dashboard'!$D$53=2,G468,IF('B. Dashboard'!$D$53=3,G499,(IF('B. Dashboard'!$D$53=4,"")))))</f>
        <v/>
      </c>
      <c r="H530" s="585" t="str">
        <f>IF('B. Dashboard'!$D$53=1,H437,IF('B. Dashboard'!$D$53=2,H468,IF('B. Dashboard'!$D$53=3,H499,(IF('B. Dashboard'!$D$53=4,"")))))</f>
        <v/>
      </c>
      <c r="I530" s="585" t="str">
        <f>IF('B. Dashboard'!$D$53=1,I437,IF('B. Dashboard'!$D$53=2,I468,IF('B. Dashboard'!$D$53=3,I499,(IF('B. Dashboard'!$D$53=4,"")))))</f>
        <v/>
      </c>
      <c r="J530" s="585" t="str">
        <f>IF('B. Dashboard'!$D$53=1,J437,IF('B. Dashboard'!$D$53=2,J468,IF('B. Dashboard'!$D$53=3,J499,(IF('B. Dashboard'!$D$53=4,"")))))</f>
        <v/>
      </c>
      <c r="K530" s="233"/>
      <c r="L530" s="233"/>
      <c r="M530" s="233"/>
      <c r="N530" s="233"/>
      <c r="O530" s="233"/>
      <c r="P530" s="233"/>
    </row>
    <row r="531" spans="2:16" ht="12.75" customHeight="1">
      <c r="B531" s="92"/>
      <c r="C531" s="733" t="str">
        <f t="shared" si="158"/>
        <v>T07</v>
      </c>
      <c r="D531" s="293" t="str">
        <f t="shared" si="158"/>
        <v>MSC-HLR</v>
      </c>
      <c r="E531" s="576" t="str">
        <f>IF('B. Dashboard'!$D$53=1,E438,IF('B. Dashboard'!$D$53=2,E469,IF('B. Dashboard'!$D$53=3,E500,(IF('B. Dashboard'!$D$53=4,"")))))</f>
        <v/>
      </c>
      <c r="F531" s="585" t="str">
        <f>IF('B. Dashboard'!$D$53=1,F438,IF('B. Dashboard'!$D$53=2,F469,IF('B. Dashboard'!$D$53=3,F500,(IF('B. Dashboard'!$D$53=4,"")))))</f>
        <v/>
      </c>
      <c r="G531" s="585" t="str">
        <f>IF('B. Dashboard'!$D$53=1,G438,IF('B. Dashboard'!$D$53=2,G469,IF('B. Dashboard'!$D$53=3,G500,(IF('B. Dashboard'!$D$53=4,"")))))</f>
        <v/>
      </c>
      <c r="H531" s="585" t="str">
        <f>IF('B. Dashboard'!$D$53=1,H438,IF('B. Dashboard'!$D$53=2,H469,IF('B. Dashboard'!$D$53=3,H500,(IF('B. Dashboard'!$D$53=4,"")))))</f>
        <v/>
      </c>
      <c r="I531" s="585" t="str">
        <f>IF('B. Dashboard'!$D$53=1,I438,IF('B. Dashboard'!$D$53=2,I469,IF('B. Dashboard'!$D$53=3,I500,(IF('B. Dashboard'!$D$53=4,"")))))</f>
        <v/>
      </c>
      <c r="J531" s="585" t="str">
        <f>IF('B. Dashboard'!$D$53=1,J438,IF('B. Dashboard'!$D$53=2,J469,IF('B. Dashboard'!$D$53=3,J500,(IF('B. Dashboard'!$D$53=4,"")))))</f>
        <v/>
      </c>
      <c r="K531" s="233"/>
      <c r="L531" s="233"/>
      <c r="M531" s="233"/>
      <c r="N531" s="233"/>
      <c r="O531" s="233"/>
      <c r="P531" s="233"/>
    </row>
    <row r="532" spans="2:16" ht="12.75" customHeight="1">
      <c r="B532" s="92"/>
      <c r="C532" s="733" t="str">
        <f t="shared" si="158"/>
        <v>T08</v>
      </c>
      <c r="D532" s="293" t="str">
        <f t="shared" si="158"/>
        <v>MSC-SMS</v>
      </c>
      <c r="E532" s="576" t="str">
        <f>IF('B. Dashboard'!$D$53=1,E439,IF('B. Dashboard'!$D$53=2,E470,IF('B. Dashboard'!$D$53=3,E501,(IF('B. Dashboard'!$D$53=4,"")))))</f>
        <v/>
      </c>
      <c r="F532" s="585" t="str">
        <f>IF('B. Dashboard'!$D$53=1,F439,IF('B. Dashboard'!$D$53=2,F470,IF('B. Dashboard'!$D$53=3,F501,(IF('B. Dashboard'!$D$53=4,"")))))</f>
        <v/>
      </c>
      <c r="G532" s="585" t="str">
        <f>IF('B. Dashboard'!$D$53=1,G439,IF('B. Dashboard'!$D$53=2,G470,IF('B. Dashboard'!$D$53=3,G501,(IF('B. Dashboard'!$D$53=4,"")))))</f>
        <v/>
      </c>
      <c r="H532" s="585" t="str">
        <f>IF('B. Dashboard'!$D$53=1,H439,IF('B. Dashboard'!$D$53=2,H470,IF('B. Dashboard'!$D$53=3,H501,(IF('B. Dashboard'!$D$53=4,"")))))</f>
        <v/>
      </c>
      <c r="I532" s="585" t="str">
        <f>IF('B. Dashboard'!$D$53=1,I439,IF('B. Dashboard'!$D$53=2,I470,IF('B. Dashboard'!$D$53=3,I501,(IF('B. Dashboard'!$D$53=4,"")))))</f>
        <v/>
      </c>
      <c r="J532" s="585" t="str">
        <f>IF('B. Dashboard'!$D$53=1,J439,IF('B. Dashboard'!$D$53=2,J470,IF('B. Dashboard'!$D$53=3,J501,(IF('B. Dashboard'!$D$53=4,"")))))</f>
        <v/>
      </c>
      <c r="K532" s="233"/>
      <c r="L532" s="233"/>
      <c r="M532" s="233"/>
      <c r="N532" s="233"/>
      <c r="O532" s="233"/>
      <c r="P532" s="233"/>
    </row>
    <row r="533" spans="2:16" ht="12.75" customHeight="1">
      <c r="B533" s="92"/>
      <c r="C533" s="733" t="str">
        <f t="shared" si="158"/>
        <v>T09</v>
      </c>
      <c r="D533" s="293" t="str">
        <f t="shared" si="158"/>
        <v>MSC-MMS</v>
      </c>
      <c r="E533" s="576" t="str">
        <f>IF('B. Dashboard'!$D$53=1,E440,IF('B. Dashboard'!$D$53=2,E471,IF('B. Dashboard'!$D$53=3,E502,(IF('B. Dashboard'!$D$53=4,"")))))</f>
        <v/>
      </c>
      <c r="F533" s="585" t="str">
        <f>IF('B. Dashboard'!$D$53=1,F440,IF('B. Dashboard'!$D$53=2,F471,IF('B. Dashboard'!$D$53=3,F502,(IF('B. Dashboard'!$D$53=4,"")))))</f>
        <v/>
      </c>
      <c r="G533" s="585" t="str">
        <f>IF('B. Dashboard'!$D$53=1,G440,IF('B. Dashboard'!$D$53=2,G471,IF('B. Dashboard'!$D$53=3,G502,(IF('B. Dashboard'!$D$53=4,"")))))</f>
        <v/>
      </c>
      <c r="H533" s="585" t="str">
        <f>IF('B. Dashboard'!$D$53=1,H440,IF('B. Dashboard'!$D$53=2,H471,IF('B. Dashboard'!$D$53=3,H502,(IF('B. Dashboard'!$D$53=4,"")))))</f>
        <v/>
      </c>
      <c r="I533" s="585" t="str">
        <f>IF('B. Dashboard'!$D$53=1,I440,IF('B. Dashboard'!$D$53=2,I471,IF('B. Dashboard'!$D$53=3,I502,(IF('B. Dashboard'!$D$53=4,"")))))</f>
        <v/>
      </c>
      <c r="J533" s="585" t="str">
        <f>IF('B. Dashboard'!$D$53=1,J440,IF('B. Dashboard'!$D$53=2,J471,IF('B. Dashboard'!$D$53=3,J502,(IF('B. Dashboard'!$D$53=4,"")))))</f>
        <v/>
      </c>
      <c r="K533" s="233"/>
      <c r="L533" s="233"/>
      <c r="M533" s="233"/>
      <c r="N533" s="233"/>
      <c r="O533" s="233"/>
      <c r="P533" s="233"/>
    </row>
    <row r="534" spans="2:16" ht="12.75" customHeight="1">
      <c r="B534" s="92"/>
      <c r="C534" s="733" t="str">
        <f t="shared" si="158"/>
        <v>T10</v>
      </c>
      <c r="D534" s="293" t="str">
        <f t="shared" si="158"/>
        <v>MSC-OSS</v>
      </c>
      <c r="E534" s="576" t="str">
        <f>IF('B. Dashboard'!$D$53=1,E441,IF('B. Dashboard'!$D$53=2,E472,IF('B. Dashboard'!$D$53=3,E503,(IF('B. Dashboard'!$D$53=4,"")))))</f>
        <v/>
      </c>
      <c r="F534" s="585" t="str">
        <f>IF('B. Dashboard'!$D$53=1,F441,IF('B. Dashboard'!$D$53=2,F472,IF('B. Dashboard'!$D$53=3,F503,(IF('B. Dashboard'!$D$53=4,"")))))</f>
        <v/>
      </c>
      <c r="G534" s="585" t="str">
        <f>IF('B. Dashboard'!$D$53=1,G441,IF('B. Dashboard'!$D$53=2,G472,IF('B. Dashboard'!$D$53=3,G503,(IF('B. Dashboard'!$D$53=4,"")))))</f>
        <v/>
      </c>
      <c r="H534" s="585" t="str">
        <f>IF('B. Dashboard'!$D$53=1,H441,IF('B. Dashboard'!$D$53=2,H472,IF('B. Dashboard'!$D$53=3,H503,(IF('B. Dashboard'!$D$53=4,"")))))</f>
        <v/>
      </c>
      <c r="I534" s="585" t="str">
        <f>IF('B. Dashboard'!$D$53=1,I441,IF('B. Dashboard'!$D$53=2,I472,IF('B. Dashboard'!$D$53=3,I503,(IF('B. Dashboard'!$D$53=4,"")))))</f>
        <v/>
      </c>
      <c r="J534" s="585" t="str">
        <f>IF('B. Dashboard'!$D$53=1,J441,IF('B. Dashboard'!$D$53=2,J472,IF('B. Dashboard'!$D$53=3,J503,(IF('B. Dashboard'!$D$53=4,"")))))</f>
        <v/>
      </c>
      <c r="K534" s="233"/>
      <c r="L534" s="233"/>
      <c r="M534" s="233"/>
      <c r="N534" s="233"/>
      <c r="O534" s="233"/>
      <c r="P534" s="233"/>
    </row>
    <row r="535" spans="2:16" ht="12.75" customHeight="1">
      <c r="B535" s="92"/>
      <c r="C535" s="733" t="str">
        <f t="shared" si="158"/>
        <v>T11</v>
      </c>
      <c r="D535" s="293" t="str">
        <f t="shared" si="158"/>
        <v>MSC-GPRS</v>
      </c>
      <c r="E535" s="576" t="str">
        <f>IF('B. Dashboard'!$D$53=1,E442,IF('B. Dashboard'!$D$53=2,E473,IF('B. Dashboard'!$D$53=3,E504,(IF('B. Dashboard'!$D$53=4,"")))))</f>
        <v/>
      </c>
      <c r="F535" s="585" t="str">
        <f>IF('B. Dashboard'!$D$53=1,F442,IF('B. Dashboard'!$D$53=2,F473,IF('B. Dashboard'!$D$53=3,F504,(IF('B. Dashboard'!$D$53=4,"")))))</f>
        <v/>
      </c>
      <c r="G535" s="585" t="str">
        <f>IF('B. Dashboard'!$D$53=1,G442,IF('B. Dashboard'!$D$53=2,G473,IF('B. Dashboard'!$D$53=3,G504,(IF('B. Dashboard'!$D$53=4,"")))))</f>
        <v/>
      </c>
      <c r="H535" s="585" t="str">
        <f>IF('B. Dashboard'!$D$53=1,H442,IF('B. Dashboard'!$D$53=2,H473,IF('B. Dashboard'!$D$53=3,H504,(IF('B. Dashboard'!$D$53=4,"")))))</f>
        <v/>
      </c>
      <c r="I535" s="585" t="str">
        <f>IF('B. Dashboard'!$D$53=1,I442,IF('B. Dashboard'!$D$53=2,I473,IF('B. Dashboard'!$D$53=3,I504,(IF('B. Dashboard'!$D$53=4,"")))))</f>
        <v/>
      </c>
      <c r="J535" s="585" t="str">
        <f>IF('B. Dashboard'!$D$53=1,J442,IF('B. Dashboard'!$D$53=2,J473,IF('B. Dashboard'!$D$53=3,J504,(IF('B. Dashboard'!$D$53=4,"")))))</f>
        <v/>
      </c>
      <c r="K535" s="233"/>
      <c r="L535" s="233"/>
      <c r="M535" s="233"/>
      <c r="N535" s="233"/>
      <c r="O535" s="233"/>
      <c r="P535" s="233"/>
    </row>
    <row r="536" spans="2:16" ht="12.75" customHeight="1">
      <c r="B536" s="92"/>
      <c r="C536" s="733" t="str">
        <f t="shared" si="158"/>
        <v>T12</v>
      </c>
      <c r="D536" s="293" t="str">
        <f t="shared" si="158"/>
        <v>MSC-BIL</v>
      </c>
      <c r="E536" s="576" t="str">
        <f>IF('B. Dashboard'!$D$53=1,E443,IF('B. Dashboard'!$D$53=2,E474,IF('B. Dashboard'!$D$53=3,E505,(IF('B. Dashboard'!$D$53=4,"")))))</f>
        <v/>
      </c>
      <c r="F536" s="585" t="str">
        <f>IF('B. Dashboard'!$D$53=1,F443,IF('B. Dashboard'!$D$53=2,F474,IF('B. Dashboard'!$D$53=3,F505,(IF('B. Dashboard'!$D$53=4,"")))))</f>
        <v/>
      </c>
      <c r="G536" s="585" t="str">
        <f>IF('B. Dashboard'!$D$53=1,G443,IF('B. Dashboard'!$D$53=2,G474,IF('B. Dashboard'!$D$53=3,G505,(IF('B. Dashboard'!$D$53=4,"")))))</f>
        <v/>
      </c>
      <c r="H536" s="585" t="str">
        <f>IF('B. Dashboard'!$D$53=1,H443,IF('B. Dashboard'!$D$53=2,H474,IF('B. Dashboard'!$D$53=3,H505,(IF('B. Dashboard'!$D$53=4,"")))))</f>
        <v/>
      </c>
      <c r="I536" s="585" t="str">
        <f>IF('B. Dashboard'!$D$53=1,I443,IF('B. Dashboard'!$D$53=2,I474,IF('B. Dashboard'!$D$53=3,I505,(IF('B. Dashboard'!$D$53=4,"")))))</f>
        <v/>
      </c>
      <c r="J536" s="585" t="str">
        <f>IF('B. Dashboard'!$D$53=1,J443,IF('B. Dashboard'!$D$53=2,J474,IF('B. Dashboard'!$D$53=3,J505,(IF('B. Dashboard'!$D$53=4,"")))))</f>
        <v/>
      </c>
      <c r="K536" s="233"/>
      <c r="L536" s="233"/>
      <c r="M536" s="233"/>
      <c r="N536" s="233"/>
      <c r="O536" s="233"/>
      <c r="P536" s="233"/>
    </row>
    <row r="537" spans="2:16" ht="12.75" customHeight="1">
      <c r="B537" s="92"/>
      <c r="C537" s="733" t="str">
        <f t="shared" si="158"/>
        <v>T13</v>
      </c>
      <c r="D537" s="293" t="str">
        <f t="shared" si="158"/>
        <v>MSC-IBIL</v>
      </c>
      <c r="E537" s="576" t="str">
        <f>IF('B. Dashboard'!$D$53=1,E444,IF('B. Dashboard'!$D$53=2,E475,IF('B. Dashboard'!$D$53=3,E506,(IF('B. Dashboard'!$D$53=4,"")))))</f>
        <v/>
      </c>
      <c r="F537" s="585" t="str">
        <f>IF('B. Dashboard'!$D$53=1,F444,IF('B. Dashboard'!$D$53=2,F475,IF('B. Dashboard'!$D$53=3,F506,(IF('B. Dashboard'!$D$53=4,"")))))</f>
        <v/>
      </c>
      <c r="G537" s="585" t="str">
        <f>IF('B. Dashboard'!$D$53=1,G444,IF('B. Dashboard'!$D$53=2,G475,IF('B. Dashboard'!$D$53=3,G506,(IF('B. Dashboard'!$D$53=4,"")))))</f>
        <v/>
      </c>
      <c r="H537" s="585" t="str">
        <f>IF('B. Dashboard'!$D$53=1,H444,IF('B. Dashboard'!$D$53=2,H475,IF('B. Dashboard'!$D$53=3,H506,(IF('B. Dashboard'!$D$53=4,"")))))</f>
        <v/>
      </c>
      <c r="I537" s="585" t="str">
        <f>IF('B. Dashboard'!$D$53=1,I444,IF('B. Dashboard'!$D$53=2,I475,IF('B. Dashboard'!$D$53=3,I506,(IF('B. Dashboard'!$D$53=4,"")))))</f>
        <v/>
      </c>
      <c r="J537" s="585" t="str">
        <f>IF('B. Dashboard'!$D$53=1,J444,IF('B. Dashboard'!$D$53=2,J475,IF('B. Dashboard'!$D$53=3,J506,(IF('B. Dashboard'!$D$53=4,"")))))</f>
        <v/>
      </c>
      <c r="K537" s="233"/>
      <c r="L537" s="233"/>
      <c r="M537" s="233"/>
      <c r="N537" s="233"/>
      <c r="O537" s="233"/>
      <c r="P537" s="233"/>
    </row>
    <row r="538" spans="2:16" ht="12.75" customHeight="1">
      <c r="B538" s="92"/>
      <c r="C538" s="733" t="str">
        <f t="shared" si="158"/>
        <v>T14</v>
      </c>
      <c r="D538" s="293" t="str">
        <f t="shared" si="158"/>
        <v>MSC-IGW</v>
      </c>
      <c r="E538" s="576" t="str">
        <f>IF('B. Dashboard'!$D$53=1,E445,IF('B. Dashboard'!$D$53=2,E476,IF('B. Dashboard'!$D$53=3,E507,(IF('B. Dashboard'!$D$53=4,"")))))</f>
        <v/>
      </c>
      <c r="F538" s="585" t="str">
        <f>IF('B. Dashboard'!$D$53=1,F445,IF('B. Dashboard'!$D$53=2,F476,IF('B. Dashboard'!$D$53=3,F507,(IF('B. Dashboard'!$D$53=4,"")))))</f>
        <v/>
      </c>
      <c r="G538" s="585" t="str">
        <f>IF('B. Dashboard'!$D$53=1,G445,IF('B. Dashboard'!$D$53=2,G476,IF('B. Dashboard'!$D$53=3,G507,(IF('B. Dashboard'!$D$53=4,"")))))</f>
        <v/>
      </c>
      <c r="H538" s="585" t="str">
        <f>IF('B. Dashboard'!$D$53=1,H445,IF('B. Dashboard'!$D$53=2,H476,IF('B. Dashboard'!$D$53=3,H507,(IF('B. Dashboard'!$D$53=4,"")))))</f>
        <v/>
      </c>
      <c r="I538" s="585" t="str">
        <f>IF('B. Dashboard'!$D$53=1,I445,IF('B. Dashboard'!$D$53=2,I476,IF('B. Dashboard'!$D$53=3,I507,(IF('B. Dashboard'!$D$53=4,"")))))</f>
        <v/>
      </c>
      <c r="J538" s="585" t="str">
        <f>IF('B. Dashboard'!$D$53=1,J445,IF('B. Dashboard'!$D$53=2,J476,IF('B. Dashboard'!$D$53=3,J507,(IF('B. Dashboard'!$D$53=4,"")))))</f>
        <v/>
      </c>
      <c r="K538" s="233"/>
      <c r="L538" s="233"/>
      <c r="M538" s="233"/>
      <c r="N538" s="233"/>
      <c r="O538" s="233"/>
      <c r="P538" s="233"/>
    </row>
    <row r="539" spans="2:16" ht="12.75" customHeight="1">
      <c r="B539" s="92"/>
      <c r="C539" s="733" t="str">
        <f t="shared" si="158"/>
        <v>T15</v>
      </c>
      <c r="D539" s="293" t="str">
        <f t="shared" si="158"/>
        <v>MSC-INT</v>
      </c>
      <c r="E539" s="576" t="str">
        <f>IF('B. Dashboard'!$D$53=1,E446,IF('B. Dashboard'!$D$53=2,E477,IF('B. Dashboard'!$D$53=3,E508,(IF('B. Dashboard'!$D$53=4,"")))))</f>
        <v/>
      </c>
      <c r="F539" s="585" t="str">
        <f>IF('B. Dashboard'!$D$53=1,F446,IF('B. Dashboard'!$D$53=2,F477,IF('B. Dashboard'!$D$53=3,F508,(IF('B. Dashboard'!$D$53=4,"")))))</f>
        <v/>
      </c>
      <c r="G539" s="585" t="str">
        <f>IF('B. Dashboard'!$D$53=1,G446,IF('B. Dashboard'!$D$53=2,G477,IF('B. Dashboard'!$D$53=3,G508,(IF('B. Dashboard'!$D$53=4,"")))))</f>
        <v/>
      </c>
      <c r="H539" s="585" t="str">
        <f>IF('B. Dashboard'!$D$53=1,H446,IF('B. Dashboard'!$D$53=2,H477,IF('B. Dashboard'!$D$53=3,H508,(IF('B. Dashboard'!$D$53=4,"")))))</f>
        <v/>
      </c>
      <c r="I539" s="585" t="str">
        <f>IF('B. Dashboard'!$D$53=1,I446,IF('B. Dashboard'!$D$53=2,I477,IF('B. Dashboard'!$D$53=3,I508,(IF('B. Dashboard'!$D$53=4,"")))))</f>
        <v/>
      </c>
      <c r="J539" s="585" t="str">
        <f>IF('B. Dashboard'!$D$53=1,J446,IF('B. Dashboard'!$D$53=2,J477,IF('B. Dashboard'!$D$53=3,J508,(IF('B. Dashboard'!$D$53=4,"")))))</f>
        <v/>
      </c>
      <c r="K539" s="233"/>
      <c r="L539" s="233"/>
      <c r="M539" s="233"/>
      <c r="N539" s="233"/>
      <c r="O539" s="233"/>
      <c r="P539" s="233"/>
    </row>
    <row r="540" spans="2:16" ht="12.75" customHeight="1">
      <c r="B540" s="92"/>
      <c r="C540" s="733" t="str">
        <f t="shared" si="158"/>
        <v>T16</v>
      </c>
      <c r="D540" s="293" t="str">
        <f t="shared" si="158"/>
        <v>MSC-IN/NGIN</v>
      </c>
      <c r="E540" s="576" t="str">
        <f>IF('B. Dashboard'!$D$53=1,E447,IF('B. Dashboard'!$D$53=2,E478,IF('B. Dashboard'!$D$53=3,E509,(IF('B. Dashboard'!$D$53=4,"")))))</f>
        <v/>
      </c>
      <c r="F540" s="585" t="str">
        <f>IF('B. Dashboard'!$D$53=1,F447,IF('B. Dashboard'!$D$53=2,F478,IF('B. Dashboard'!$D$53=3,F509,(IF('B. Dashboard'!$D$53=4,"")))))</f>
        <v/>
      </c>
      <c r="G540" s="585" t="str">
        <f>IF('B. Dashboard'!$D$53=1,G447,IF('B. Dashboard'!$D$53=2,G478,IF('B. Dashboard'!$D$53=3,G509,(IF('B. Dashboard'!$D$53=4,"")))))</f>
        <v/>
      </c>
      <c r="H540" s="585" t="str">
        <f>IF('B. Dashboard'!$D$53=1,H447,IF('B. Dashboard'!$D$53=2,H478,IF('B. Dashboard'!$D$53=3,H509,(IF('B. Dashboard'!$D$53=4,"")))))</f>
        <v/>
      </c>
      <c r="I540" s="585" t="str">
        <f>IF('B. Dashboard'!$D$53=1,I447,IF('B. Dashboard'!$D$53=2,I478,IF('B. Dashboard'!$D$53=3,I509,(IF('B. Dashboard'!$D$53=4,"")))))</f>
        <v/>
      </c>
      <c r="J540" s="585" t="str">
        <f>IF('B. Dashboard'!$D$53=1,J447,IF('B. Dashboard'!$D$53=2,J478,IF('B. Dashboard'!$D$53=3,J509,(IF('B. Dashboard'!$D$53=4,"")))))</f>
        <v/>
      </c>
      <c r="K540" s="233"/>
      <c r="L540" s="233"/>
      <c r="M540" s="233"/>
      <c r="N540" s="233"/>
      <c r="O540" s="233"/>
      <c r="P540" s="233"/>
    </row>
    <row r="541" spans="2:16" ht="12.75" customHeight="1">
      <c r="B541" s="92"/>
      <c r="C541" s="733" t="str">
        <f t="shared" si="158"/>
        <v>T17</v>
      </c>
      <c r="D541" s="293" t="str">
        <f t="shared" si="158"/>
        <v>eNodeB-MSC</v>
      </c>
      <c r="E541" s="576" t="str">
        <f>IF('B. Dashboard'!$D$53=1,E448,IF('B. Dashboard'!$D$53=2,E479,IF('B. Dashboard'!$D$53=3,E510,(IF('B. Dashboard'!$D$53=4,"")))))</f>
        <v/>
      </c>
      <c r="F541" s="585" t="str">
        <f>IF('B. Dashboard'!$D$53=1,F448,IF('B. Dashboard'!$D$53=2,F479,IF('B. Dashboard'!$D$53=3,F510,(IF('B. Dashboard'!$D$53=4,"")))))</f>
        <v/>
      </c>
      <c r="G541" s="585" t="str">
        <f>IF('B. Dashboard'!$D$53=1,G448,IF('B. Dashboard'!$D$53=2,G479,IF('B. Dashboard'!$D$53=3,G510,(IF('B. Dashboard'!$D$53=4,"")))))</f>
        <v/>
      </c>
      <c r="H541" s="585" t="str">
        <f>IF('B. Dashboard'!$D$53=1,H448,IF('B. Dashboard'!$D$53=2,H479,IF('B. Dashboard'!$D$53=3,H510,(IF('B. Dashboard'!$D$53=4,"")))))</f>
        <v/>
      </c>
      <c r="I541" s="585" t="str">
        <f>IF('B. Dashboard'!$D$53=1,I448,IF('B. Dashboard'!$D$53=2,I479,IF('B. Dashboard'!$D$53=3,I510,(IF('B. Dashboard'!$D$53=4,"")))))</f>
        <v/>
      </c>
      <c r="J541" s="585" t="str">
        <f>IF('B. Dashboard'!$D$53=1,J448,IF('B. Dashboard'!$D$53=2,J479,IF('B. Dashboard'!$D$53=3,J510,(IF('B. Dashboard'!$D$53=4,"")))))</f>
        <v/>
      </c>
      <c r="K541" s="233"/>
      <c r="L541" s="233"/>
      <c r="M541" s="233"/>
      <c r="N541" s="233"/>
      <c r="O541" s="233"/>
      <c r="P541" s="233"/>
    </row>
    <row r="542" spans="2:16" ht="12.75" customHeight="1">
      <c r="B542" s="92"/>
      <c r="C542" s="733" t="str">
        <f t="shared" si="158"/>
        <v>T18</v>
      </c>
      <c r="D542" s="293" t="str">
        <f t="shared" si="158"/>
        <v>OTHER: complete as required</v>
      </c>
      <c r="E542" s="576" t="str">
        <f>IF('B. Dashboard'!$D$53=1,E449,IF('B. Dashboard'!$D$53=2,E480,IF('B. Dashboard'!$D$53=3,E511,(IF('B. Dashboard'!$D$53=4,"")))))</f>
        <v/>
      </c>
      <c r="F542" s="585" t="str">
        <f>IF('B. Dashboard'!$D$53=1,F449,IF('B. Dashboard'!$D$53=2,F480,IF('B. Dashboard'!$D$53=3,F511,(IF('B. Dashboard'!$D$53=4,"")))))</f>
        <v/>
      </c>
      <c r="G542" s="585" t="str">
        <f>IF('B. Dashboard'!$D$53=1,G449,IF('B. Dashboard'!$D$53=2,G480,IF('B. Dashboard'!$D$53=3,G511,(IF('B. Dashboard'!$D$53=4,"")))))</f>
        <v/>
      </c>
      <c r="H542" s="585" t="str">
        <f>IF('B. Dashboard'!$D$53=1,H449,IF('B. Dashboard'!$D$53=2,H480,IF('B. Dashboard'!$D$53=3,H511,(IF('B. Dashboard'!$D$53=4,"")))))</f>
        <v/>
      </c>
      <c r="I542" s="585" t="str">
        <f>IF('B. Dashboard'!$D$53=1,I449,IF('B. Dashboard'!$D$53=2,I480,IF('B. Dashboard'!$D$53=3,I511,(IF('B. Dashboard'!$D$53=4,"")))))</f>
        <v/>
      </c>
      <c r="J542" s="585" t="str">
        <f>IF('B. Dashboard'!$D$53=1,J449,IF('B. Dashboard'!$D$53=2,J480,IF('B. Dashboard'!$D$53=3,J511,(IF('B. Dashboard'!$D$53=4,"")))))</f>
        <v/>
      </c>
      <c r="K542" s="233"/>
      <c r="L542" s="233"/>
      <c r="M542" s="233"/>
      <c r="N542" s="233"/>
      <c r="O542" s="233"/>
      <c r="P542" s="233"/>
    </row>
    <row r="543" spans="2:16" ht="12.75" customHeight="1">
      <c r="B543" s="92"/>
      <c r="C543" s="733" t="str">
        <f t="shared" si="158"/>
        <v>T19</v>
      </c>
      <c r="D543" s="293" t="str">
        <f t="shared" si="158"/>
        <v>OTHER: complete as required</v>
      </c>
      <c r="E543" s="576" t="str">
        <f>IF('B. Dashboard'!$D$53=1,E450,IF('B. Dashboard'!$D$53=2,E481,IF('B. Dashboard'!$D$53=3,E512,(IF('B. Dashboard'!$D$53=4,"")))))</f>
        <v/>
      </c>
      <c r="F543" s="585" t="str">
        <f>IF('B. Dashboard'!$D$53=1,F450,IF('B. Dashboard'!$D$53=2,F481,IF('B. Dashboard'!$D$53=3,F512,(IF('B. Dashboard'!$D$53=4,"")))))</f>
        <v/>
      </c>
      <c r="G543" s="585" t="str">
        <f>IF('B. Dashboard'!$D$53=1,G450,IF('B. Dashboard'!$D$53=2,G481,IF('B. Dashboard'!$D$53=3,G512,(IF('B. Dashboard'!$D$53=4,"")))))</f>
        <v/>
      </c>
      <c r="H543" s="585" t="str">
        <f>IF('B. Dashboard'!$D$53=1,H450,IF('B. Dashboard'!$D$53=2,H481,IF('B. Dashboard'!$D$53=3,H512,(IF('B. Dashboard'!$D$53=4,"")))))</f>
        <v/>
      </c>
      <c r="I543" s="585" t="str">
        <f>IF('B. Dashboard'!$D$53=1,I450,IF('B. Dashboard'!$D$53=2,I481,IF('B. Dashboard'!$D$53=3,I512,(IF('B. Dashboard'!$D$53=4,"")))))</f>
        <v/>
      </c>
      <c r="J543" s="585" t="str">
        <f>IF('B. Dashboard'!$D$53=1,J450,IF('B. Dashboard'!$D$53=2,J481,IF('B. Dashboard'!$D$53=3,J512,(IF('B. Dashboard'!$D$53=4,"")))))</f>
        <v/>
      </c>
      <c r="K543" s="233"/>
      <c r="L543" s="233"/>
      <c r="M543" s="233"/>
      <c r="N543" s="233"/>
      <c r="O543" s="233"/>
      <c r="P543" s="233"/>
    </row>
    <row r="544" spans="2:16" ht="12.75" customHeight="1">
      <c r="B544" s="92"/>
      <c r="C544" s="733" t="str">
        <f t="shared" si="158"/>
        <v>T20</v>
      </c>
      <c r="D544" s="293" t="str">
        <f t="shared" si="158"/>
        <v>OTHER: complete as required</v>
      </c>
      <c r="E544" s="576" t="str">
        <f>IF('B. Dashboard'!$D$53=1,E451,IF('B. Dashboard'!$D$53=2,E482,IF('B. Dashboard'!$D$53=3,E513,(IF('B. Dashboard'!$D$53=4,"")))))</f>
        <v/>
      </c>
      <c r="F544" s="585" t="str">
        <f>IF('B. Dashboard'!$D$53=1,F451,IF('B. Dashboard'!$D$53=2,F482,IF('B. Dashboard'!$D$53=3,F513,(IF('B. Dashboard'!$D$53=4,"")))))</f>
        <v/>
      </c>
      <c r="G544" s="585" t="str">
        <f>IF('B. Dashboard'!$D$53=1,G451,IF('B. Dashboard'!$D$53=2,G482,IF('B. Dashboard'!$D$53=3,G513,(IF('B. Dashboard'!$D$53=4,"")))))</f>
        <v/>
      </c>
      <c r="H544" s="585" t="str">
        <f>IF('B. Dashboard'!$D$53=1,H451,IF('B. Dashboard'!$D$53=2,H482,IF('B. Dashboard'!$D$53=3,H513,(IF('B. Dashboard'!$D$53=4,"")))))</f>
        <v/>
      </c>
      <c r="I544" s="585" t="str">
        <f>IF('B. Dashboard'!$D$53=1,I451,IF('B. Dashboard'!$D$53=2,I482,IF('B. Dashboard'!$D$53=3,I513,(IF('B. Dashboard'!$D$53=4,"")))))</f>
        <v/>
      </c>
      <c r="J544" s="585" t="str">
        <f>IF('B. Dashboard'!$D$53=1,J451,IF('B. Dashboard'!$D$53=2,J482,IF('B. Dashboard'!$D$53=3,J513,(IF('B. Dashboard'!$D$53=4,"")))))</f>
        <v/>
      </c>
      <c r="K544" s="233"/>
      <c r="L544" s="233"/>
      <c r="M544" s="233"/>
      <c r="N544" s="233"/>
      <c r="O544" s="233"/>
      <c r="P544" s="233"/>
    </row>
    <row r="545" spans="2:16" ht="12.75" customHeight="1">
      <c r="B545" s="92"/>
      <c r="C545" s="733" t="str">
        <f t="shared" si="158"/>
        <v>T21</v>
      </c>
      <c r="D545" s="293" t="str">
        <f t="shared" si="158"/>
        <v>OTHER: complete as required</v>
      </c>
      <c r="E545" s="576" t="str">
        <f>IF('B. Dashboard'!$D$53=1,E452,IF('B. Dashboard'!$D$53=2,E483,IF('B. Dashboard'!$D$53=3,E514,(IF('B. Dashboard'!$D$53=4,"")))))</f>
        <v/>
      </c>
      <c r="F545" s="585" t="str">
        <f>IF('B. Dashboard'!$D$53=1,F452,IF('B. Dashboard'!$D$53=2,F483,IF('B. Dashboard'!$D$53=3,F514,(IF('B. Dashboard'!$D$53=4,"")))))</f>
        <v/>
      </c>
      <c r="G545" s="585" t="str">
        <f>IF('B. Dashboard'!$D$53=1,G452,IF('B. Dashboard'!$D$53=2,G483,IF('B. Dashboard'!$D$53=3,G514,(IF('B. Dashboard'!$D$53=4,"")))))</f>
        <v/>
      </c>
      <c r="H545" s="585" t="str">
        <f>IF('B. Dashboard'!$D$53=1,H452,IF('B. Dashboard'!$D$53=2,H483,IF('B. Dashboard'!$D$53=3,H514,(IF('B. Dashboard'!$D$53=4,"")))))</f>
        <v/>
      </c>
      <c r="I545" s="585" t="str">
        <f>IF('B. Dashboard'!$D$53=1,I452,IF('B. Dashboard'!$D$53=2,I483,IF('B. Dashboard'!$D$53=3,I514,(IF('B. Dashboard'!$D$53=4,"")))))</f>
        <v/>
      </c>
      <c r="J545" s="585" t="str">
        <f>IF('B. Dashboard'!$D$53=1,J452,IF('B. Dashboard'!$D$53=2,J483,IF('B. Dashboard'!$D$53=3,J514,(IF('B. Dashboard'!$D$53=4,"")))))</f>
        <v/>
      </c>
      <c r="K545" s="233"/>
      <c r="L545" s="233"/>
      <c r="M545" s="233"/>
      <c r="N545" s="233"/>
      <c r="O545" s="233"/>
      <c r="P545" s="233"/>
    </row>
    <row r="546" spans="2:16" ht="12.75" customHeight="1">
      <c r="B546" s="92"/>
      <c r="C546" s="733" t="str">
        <f t="shared" si="158"/>
        <v>T22</v>
      </c>
      <c r="D546" s="293" t="str">
        <f t="shared" si="158"/>
        <v>OTHER: complete as required</v>
      </c>
      <c r="E546" s="576" t="str">
        <f>IF('B. Dashboard'!$D$53=1,E453,IF('B. Dashboard'!$D$53=2,E484,IF('B. Dashboard'!$D$53=3,E515,(IF('B. Dashboard'!$D$53=4,"")))))</f>
        <v/>
      </c>
      <c r="F546" s="585" t="str">
        <f>IF('B. Dashboard'!$D$53=1,F453,IF('B. Dashboard'!$D$53=2,F484,IF('B. Dashboard'!$D$53=3,F515,(IF('B. Dashboard'!$D$53=4,"")))))</f>
        <v/>
      </c>
      <c r="G546" s="585" t="str">
        <f>IF('B. Dashboard'!$D$53=1,G453,IF('B. Dashboard'!$D$53=2,G484,IF('B. Dashboard'!$D$53=3,G515,(IF('B. Dashboard'!$D$53=4,"")))))</f>
        <v/>
      </c>
      <c r="H546" s="585" t="str">
        <f>IF('B. Dashboard'!$D$53=1,H453,IF('B. Dashboard'!$D$53=2,H484,IF('B. Dashboard'!$D$53=3,H515,(IF('B. Dashboard'!$D$53=4,"")))))</f>
        <v/>
      </c>
      <c r="I546" s="585" t="str">
        <f>IF('B. Dashboard'!$D$53=1,I453,IF('B. Dashboard'!$D$53=2,I484,IF('B. Dashboard'!$D$53=3,I515,(IF('B. Dashboard'!$D$53=4,"")))))</f>
        <v/>
      </c>
      <c r="J546" s="585" t="str">
        <f>IF('B. Dashboard'!$D$53=1,J453,IF('B. Dashboard'!$D$53=2,J484,IF('B. Dashboard'!$D$53=3,J515,(IF('B. Dashboard'!$D$53=4,"")))))</f>
        <v/>
      </c>
      <c r="K546" s="233"/>
      <c r="L546" s="233"/>
      <c r="M546" s="233"/>
      <c r="N546" s="233"/>
      <c r="O546" s="233"/>
      <c r="P546" s="233"/>
    </row>
    <row r="547" spans="2:16" ht="12.75" customHeight="1">
      <c r="B547" s="92"/>
      <c r="C547" s="733" t="str">
        <f t="shared" si="158"/>
        <v>T23</v>
      </c>
      <c r="D547" s="293" t="str">
        <f t="shared" si="158"/>
        <v>OTHER: complete as required</v>
      </c>
      <c r="E547" s="576" t="str">
        <f>IF('B. Dashboard'!$D$53=1,E454,IF('B. Dashboard'!$D$53=2,E485,IF('B. Dashboard'!$D$53=3,E516,(IF('B. Dashboard'!$D$53=4,"")))))</f>
        <v/>
      </c>
      <c r="F547" s="585" t="str">
        <f>IF('B. Dashboard'!$D$53=1,F454,IF('B. Dashboard'!$D$53=2,F485,IF('B. Dashboard'!$D$53=3,F516,(IF('B. Dashboard'!$D$53=4,"")))))</f>
        <v/>
      </c>
      <c r="G547" s="585" t="str">
        <f>IF('B. Dashboard'!$D$53=1,G454,IF('B. Dashboard'!$D$53=2,G485,IF('B. Dashboard'!$D$53=3,G516,(IF('B. Dashboard'!$D$53=4,"")))))</f>
        <v/>
      </c>
      <c r="H547" s="585" t="str">
        <f>IF('B. Dashboard'!$D$53=1,H454,IF('B. Dashboard'!$D$53=2,H485,IF('B. Dashboard'!$D$53=3,H516,(IF('B. Dashboard'!$D$53=4,"")))))</f>
        <v/>
      </c>
      <c r="I547" s="585" t="str">
        <f>IF('B. Dashboard'!$D$53=1,I454,IF('B. Dashboard'!$D$53=2,I485,IF('B. Dashboard'!$D$53=3,I516,(IF('B. Dashboard'!$D$53=4,"")))))</f>
        <v/>
      </c>
      <c r="J547" s="585" t="str">
        <f>IF('B. Dashboard'!$D$53=1,J454,IF('B. Dashboard'!$D$53=2,J485,IF('B. Dashboard'!$D$53=3,J516,(IF('B. Dashboard'!$D$53=4,"")))))</f>
        <v/>
      </c>
      <c r="K547" s="233"/>
      <c r="L547" s="233"/>
      <c r="M547" s="233"/>
      <c r="N547" s="233"/>
      <c r="O547" s="233"/>
      <c r="P547" s="233"/>
    </row>
    <row r="548" spans="2:16" ht="12.75" customHeight="1">
      <c r="B548" s="92"/>
      <c r="C548" s="733" t="str">
        <f t="shared" si="158"/>
        <v>T24</v>
      </c>
      <c r="D548" s="293" t="str">
        <f t="shared" si="158"/>
        <v>OTHER: complete as required</v>
      </c>
      <c r="E548" s="576" t="str">
        <f>IF('B. Dashboard'!$D$53=1,E455,IF('B. Dashboard'!$D$53=2,E486,IF('B. Dashboard'!$D$53=3,E517,(IF('B. Dashboard'!$D$53=4,"")))))</f>
        <v/>
      </c>
      <c r="F548" s="585" t="str">
        <f>IF('B. Dashboard'!$D$53=1,F455,IF('B. Dashboard'!$D$53=2,F486,IF('B. Dashboard'!$D$53=3,F517,(IF('B. Dashboard'!$D$53=4,"")))))</f>
        <v/>
      </c>
      <c r="G548" s="585" t="str">
        <f>IF('B. Dashboard'!$D$53=1,G455,IF('B. Dashboard'!$D$53=2,G486,IF('B. Dashboard'!$D$53=3,G517,(IF('B. Dashboard'!$D$53=4,"")))))</f>
        <v/>
      </c>
      <c r="H548" s="585" t="str">
        <f>IF('B. Dashboard'!$D$53=1,H455,IF('B. Dashboard'!$D$53=2,H486,IF('B. Dashboard'!$D$53=3,H517,(IF('B. Dashboard'!$D$53=4,"")))))</f>
        <v/>
      </c>
      <c r="I548" s="585" t="str">
        <f>IF('B. Dashboard'!$D$53=1,I455,IF('B. Dashboard'!$D$53=2,I486,IF('B. Dashboard'!$D$53=3,I517,(IF('B. Dashboard'!$D$53=4,"")))))</f>
        <v/>
      </c>
      <c r="J548" s="585" t="str">
        <f>IF('B. Dashboard'!$D$53=1,J455,IF('B. Dashboard'!$D$53=2,J486,IF('B. Dashboard'!$D$53=3,J517,(IF('B. Dashboard'!$D$53=4,"")))))</f>
        <v/>
      </c>
      <c r="K548" s="233"/>
      <c r="L548" s="233"/>
      <c r="M548" s="233"/>
      <c r="N548" s="233"/>
      <c r="O548" s="233"/>
      <c r="P548" s="233"/>
    </row>
    <row r="549" spans="2:16" ht="12.75" customHeight="1">
      <c r="B549" s="92"/>
      <c r="C549" s="733" t="str">
        <f t="shared" si="158"/>
        <v>T25</v>
      </c>
      <c r="D549" s="293" t="str">
        <f t="shared" si="158"/>
        <v>OTHER: complete as required</v>
      </c>
      <c r="E549" s="576" t="str">
        <f>IF('B. Dashboard'!$D$53=1,E456,IF('B. Dashboard'!$D$53=2,E487,IF('B. Dashboard'!$D$53=3,E518,(IF('B. Dashboard'!$D$53=4,"")))))</f>
        <v/>
      </c>
      <c r="F549" s="585" t="str">
        <f>IF('B. Dashboard'!$D$53=1,F456,IF('B. Dashboard'!$D$53=2,F487,IF('B. Dashboard'!$D$53=3,F518,(IF('B. Dashboard'!$D$53=4,"")))))</f>
        <v/>
      </c>
      <c r="G549" s="585" t="str">
        <f>IF('B. Dashboard'!$D$53=1,G456,IF('B. Dashboard'!$D$53=2,G487,IF('B. Dashboard'!$D$53=3,G518,(IF('B. Dashboard'!$D$53=4,"")))))</f>
        <v/>
      </c>
      <c r="H549" s="585" t="str">
        <f>IF('B. Dashboard'!$D$53=1,H456,IF('B. Dashboard'!$D$53=2,H487,IF('B. Dashboard'!$D$53=3,H518,(IF('B. Dashboard'!$D$53=4,"")))))</f>
        <v/>
      </c>
      <c r="I549" s="585" t="str">
        <f>IF('B. Dashboard'!$D$53=1,I456,IF('B. Dashboard'!$D$53=2,I487,IF('B. Dashboard'!$D$53=3,I518,(IF('B. Dashboard'!$D$53=4,"")))))</f>
        <v/>
      </c>
      <c r="J549" s="585" t="str">
        <f>IF('B. Dashboard'!$D$53=1,J456,IF('B. Dashboard'!$D$53=2,J487,IF('B. Dashboard'!$D$53=3,J518,(IF('B. Dashboard'!$D$53=4,"")))))</f>
        <v/>
      </c>
      <c r="K549" s="233"/>
      <c r="L549" s="233"/>
      <c r="M549" s="233"/>
      <c r="N549" s="233"/>
      <c r="O549" s="233"/>
      <c r="P549" s="233"/>
    </row>
    <row r="550" spans="2:16" ht="12.75" customHeight="1">
      <c r="B550" s="92"/>
      <c r="C550" s="259"/>
      <c r="E550" s="259"/>
      <c r="F550" s="259"/>
      <c r="G550" s="259"/>
      <c r="K550" s="233"/>
      <c r="L550" s="233"/>
      <c r="M550" s="233"/>
      <c r="N550" s="233"/>
      <c r="O550" s="233"/>
      <c r="P550" s="233"/>
    </row>
    <row r="551" spans="2:16" ht="12.75" customHeight="1">
      <c r="B551" s="259"/>
      <c r="C551" s="259"/>
      <c r="E551" s="259"/>
      <c r="F551" s="259"/>
      <c r="G551" s="259"/>
      <c r="K551" s="233"/>
      <c r="L551" s="233"/>
      <c r="M551" s="233"/>
      <c r="N551" s="233"/>
      <c r="O551" s="233"/>
      <c r="P551" s="233"/>
    </row>
    <row r="552" spans="2:16" ht="15.75">
      <c r="B552" s="210">
        <f>B426+0.01</f>
        <v>3.07</v>
      </c>
      <c r="C552" s="308" t="s">
        <v>317</v>
      </c>
      <c r="E552" s="259"/>
      <c r="F552" s="259"/>
      <c r="G552" s="259"/>
      <c r="K552" s="233"/>
    </row>
    <row r="553" spans="2:16" ht="12.75" customHeight="1">
      <c r="B553" s="92"/>
      <c r="C553" s="259"/>
      <c r="E553" s="259"/>
      <c r="F553" s="259"/>
      <c r="G553" s="259"/>
    </row>
    <row r="554" spans="2:16" ht="12.75" customHeight="1">
      <c r="B554" s="92"/>
      <c r="C554" s="259"/>
      <c r="E554" s="259"/>
      <c r="F554" s="259"/>
      <c r="G554" s="259"/>
    </row>
    <row r="555" spans="2:16" ht="12.75" customHeight="1">
      <c r="B555" s="259"/>
      <c r="C555" s="227" t="s">
        <v>331</v>
      </c>
      <c r="D555" s="250"/>
      <c r="E555" s="250"/>
      <c r="F555" s="250"/>
      <c r="G555" s="249"/>
      <c r="H555" s="249"/>
    </row>
    <row r="556" spans="2:16" ht="12.75" customHeight="1">
      <c r="B556" s="259"/>
      <c r="C556" s="227"/>
      <c r="D556" s="250"/>
      <c r="E556" s="250"/>
      <c r="F556" s="250"/>
      <c r="G556" s="249"/>
      <c r="H556" s="249"/>
    </row>
    <row r="557" spans="2:16" ht="12.75" customHeight="1">
      <c r="B557" s="259"/>
      <c r="C557" s="238"/>
      <c r="D557" s="238" t="str">
        <f>D523</f>
        <v>Links</v>
      </c>
      <c r="E557" s="230" t="s">
        <v>45</v>
      </c>
      <c r="F557" s="230" t="s">
        <v>46</v>
      </c>
      <c r="G557" s="230" t="s">
        <v>47</v>
      </c>
    </row>
    <row r="558" spans="2:16" ht="12.75" customHeight="1">
      <c r="B558" s="259"/>
      <c r="C558" s="732" t="str">
        <f>C525</f>
        <v>T01</v>
      </c>
      <c r="D558" s="228" t="str">
        <f t="shared" ref="D558:D582" si="159">D525</f>
        <v>BTS-BSC</v>
      </c>
      <c r="E558" s="277"/>
      <c r="F558" s="678">
        <v>1</v>
      </c>
      <c r="G558" s="476">
        <f t="shared" ref="G558:G582" si="160">SUM(E558:F558)</f>
        <v>1</v>
      </c>
    </row>
    <row r="559" spans="2:16" ht="12.75" customHeight="1">
      <c r="B559" s="259"/>
      <c r="C559" s="732" t="str">
        <f t="shared" ref="C559" si="161">C526</f>
        <v>T02</v>
      </c>
      <c r="D559" s="228" t="str">
        <f t="shared" si="159"/>
        <v>Node B-RNC</v>
      </c>
      <c r="E559" s="678">
        <v>1</v>
      </c>
      <c r="F559" s="277"/>
      <c r="G559" s="476">
        <f t="shared" si="160"/>
        <v>1</v>
      </c>
    </row>
    <row r="560" spans="2:16" ht="12.75" customHeight="1">
      <c r="B560" s="259"/>
      <c r="C560" s="732" t="str">
        <f t="shared" ref="C560" si="162">C527</f>
        <v>T03</v>
      </c>
      <c r="D560" s="228" t="str">
        <f t="shared" si="159"/>
        <v>BSC-MSC</v>
      </c>
      <c r="E560" s="678">
        <v>1</v>
      </c>
      <c r="F560" s="277"/>
      <c r="G560" s="476">
        <f t="shared" si="160"/>
        <v>1</v>
      </c>
    </row>
    <row r="561" spans="2:7" ht="12.75" customHeight="1">
      <c r="B561" s="259"/>
      <c r="C561" s="732" t="str">
        <f t="shared" ref="C561" si="163">C528</f>
        <v>T04</v>
      </c>
      <c r="D561" s="228" t="str">
        <f t="shared" si="159"/>
        <v>RNC-MSC</v>
      </c>
      <c r="E561" s="678">
        <v>1</v>
      </c>
      <c r="F561" s="277"/>
      <c r="G561" s="476">
        <f t="shared" si="160"/>
        <v>1</v>
      </c>
    </row>
    <row r="562" spans="2:7" ht="12.75" customHeight="1">
      <c r="B562" s="259"/>
      <c r="C562" s="732" t="str">
        <f t="shared" ref="C562" si="164">C529</f>
        <v>T05</v>
      </c>
      <c r="D562" s="228" t="str">
        <f t="shared" si="159"/>
        <v>MSC-MSC</v>
      </c>
      <c r="E562" s="678">
        <v>1</v>
      </c>
      <c r="F562" s="277"/>
      <c r="G562" s="476">
        <f t="shared" si="160"/>
        <v>1</v>
      </c>
    </row>
    <row r="563" spans="2:7" ht="12.75" customHeight="1">
      <c r="B563" s="259"/>
      <c r="C563" s="732" t="str">
        <f t="shared" ref="C563" si="165">C530</f>
        <v>T06</v>
      </c>
      <c r="D563" s="228" t="str">
        <f t="shared" si="159"/>
        <v>MSC-PPP</v>
      </c>
      <c r="E563" s="678">
        <v>1</v>
      </c>
      <c r="F563" s="277"/>
      <c r="G563" s="476">
        <f t="shared" si="160"/>
        <v>1</v>
      </c>
    </row>
    <row r="564" spans="2:7" ht="12.75" customHeight="1">
      <c r="B564" s="259"/>
      <c r="C564" s="732" t="str">
        <f t="shared" ref="C564" si="166">C531</f>
        <v>T07</v>
      </c>
      <c r="D564" s="228" t="str">
        <f t="shared" si="159"/>
        <v>MSC-HLR</v>
      </c>
      <c r="E564" s="678">
        <v>1</v>
      </c>
      <c r="F564" s="277"/>
      <c r="G564" s="476">
        <f t="shared" si="160"/>
        <v>1</v>
      </c>
    </row>
    <row r="565" spans="2:7" ht="12.75" customHeight="1">
      <c r="B565" s="259"/>
      <c r="C565" s="732" t="str">
        <f t="shared" ref="C565" si="167">C532</f>
        <v>T08</v>
      </c>
      <c r="D565" s="228" t="str">
        <f t="shared" si="159"/>
        <v>MSC-SMS</v>
      </c>
      <c r="E565" s="678">
        <v>1</v>
      </c>
      <c r="F565" s="277"/>
      <c r="G565" s="476">
        <f t="shared" si="160"/>
        <v>1</v>
      </c>
    </row>
    <row r="566" spans="2:7" ht="12.75" customHeight="1">
      <c r="B566" s="259"/>
      <c r="C566" s="732" t="str">
        <f t="shared" ref="C566" si="168">C533</f>
        <v>T09</v>
      </c>
      <c r="D566" s="228" t="str">
        <f t="shared" si="159"/>
        <v>MSC-MMS</v>
      </c>
      <c r="E566" s="678">
        <v>1</v>
      </c>
      <c r="F566" s="277"/>
      <c r="G566" s="476">
        <f t="shared" si="160"/>
        <v>1</v>
      </c>
    </row>
    <row r="567" spans="2:7" ht="12.75" customHeight="1">
      <c r="B567" s="259"/>
      <c r="C567" s="732" t="str">
        <f t="shared" ref="C567" si="169">C534</f>
        <v>T10</v>
      </c>
      <c r="D567" s="228" t="str">
        <f t="shared" si="159"/>
        <v>MSC-OSS</v>
      </c>
      <c r="E567" s="678">
        <v>1</v>
      </c>
      <c r="F567" s="277"/>
      <c r="G567" s="476">
        <f t="shared" si="160"/>
        <v>1</v>
      </c>
    </row>
    <row r="568" spans="2:7" ht="12.75" customHeight="1">
      <c r="B568" s="259"/>
      <c r="C568" s="732" t="str">
        <f t="shared" ref="C568" si="170">C535</f>
        <v>T11</v>
      </c>
      <c r="D568" s="228" t="str">
        <f t="shared" si="159"/>
        <v>MSC-GPRS</v>
      </c>
      <c r="E568" s="678">
        <v>1</v>
      </c>
      <c r="F568" s="277"/>
      <c r="G568" s="476">
        <f t="shared" si="160"/>
        <v>1</v>
      </c>
    </row>
    <row r="569" spans="2:7" ht="12.75" customHeight="1">
      <c r="B569" s="259"/>
      <c r="C569" s="732" t="str">
        <f t="shared" ref="C569" si="171">C536</f>
        <v>T12</v>
      </c>
      <c r="D569" s="228" t="str">
        <f t="shared" si="159"/>
        <v>MSC-BIL</v>
      </c>
      <c r="E569" s="678">
        <v>1</v>
      </c>
      <c r="F569" s="277"/>
      <c r="G569" s="476">
        <f t="shared" si="160"/>
        <v>1</v>
      </c>
    </row>
    <row r="570" spans="2:7" ht="12.75" customHeight="1">
      <c r="B570" s="259"/>
      <c r="C570" s="732" t="str">
        <f t="shared" ref="C570" si="172">C537</f>
        <v>T13</v>
      </c>
      <c r="D570" s="228" t="str">
        <f t="shared" si="159"/>
        <v>MSC-IBIL</v>
      </c>
      <c r="E570" s="678">
        <v>1</v>
      </c>
      <c r="F570" s="277"/>
      <c r="G570" s="476">
        <f t="shared" si="160"/>
        <v>1</v>
      </c>
    </row>
    <row r="571" spans="2:7" ht="12.75" customHeight="1">
      <c r="B571" s="259"/>
      <c r="C571" s="732" t="str">
        <f t="shared" ref="C571" si="173">C538</f>
        <v>T14</v>
      </c>
      <c r="D571" s="228" t="str">
        <f t="shared" si="159"/>
        <v>MSC-IGW</v>
      </c>
      <c r="E571" s="678">
        <v>1</v>
      </c>
      <c r="F571" s="277"/>
      <c r="G571" s="476">
        <f t="shared" si="160"/>
        <v>1</v>
      </c>
    </row>
    <row r="572" spans="2:7" ht="12.75" customHeight="1">
      <c r="B572" s="259"/>
      <c r="C572" s="732" t="str">
        <f t="shared" ref="C572" si="174">C539</f>
        <v>T15</v>
      </c>
      <c r="D572" s="228" t="str">
        <f t="shared" si="159"/>
        <v>MSC-INT</v>
      </c>
      <c r="E572" s="678">
        <v>1</v>
      </c>
      <c r="F572" s="277"/>
      <c r="G572" s="476">
        <f t="shared" si="160"/>
        <v>1</v>
      </c>
    </row>
    <row r="573" spans="2:7" ht="12.75" customHeight="1">
      <c r="B573" s="259"/>
      <c r="C573" s="732" t="str">
        <f t="shared" ref="C573" si="175">C540</f>
        <v>T16</v>
      </c>
      <c r="D573" s="228" t="str">
        <f t="shared" si="159"/>
        <v>MSC-IN/NGIN</v>
      </c>
      <c r="E573" s="678">
        <v>1</v>
      </c>
      <c r="F573" s="277"/>
      <c r="G573" s="476">
        <f t="shared" si="160"/>
        <v>1</v>
      </c>
    </row>
    <row r="574" spans="2:7" ht="12.75" customHeight="1">
      <c r="B574" s="259"/>
      <c r="C574" s="732" t="str">
        <f t="shared" ref="C574" si="176">C541</f>
        <v>T17</v>
      </c>
      <c r="D574" s="228" t="str">
        <f t="shared" si="159"/>
        <v>eNodeB-MSC</v>
      </c>
      <c r="E574" s="678">
        <v>1</v>
      </c>
      <c r="F574" s="277"/>
      <c r="G574" s="476">
        <f t="shared" si="160"/>
        <v>1</v>
      </c>
    </row>
    <row r="575" spans="2:7" ht="12.75" customHeight="1">
      <c r="B575" s="259"/>
      <c r="C575" s="732" t="str">
        <f t="shared" ref="C575" si="177">C542</f>
        <v>T18</v>
      </c>
      <c r="D575" s="228" t="str">
        <f t="shared" si="159"/>
        <v>OTHER: complete as required</v>
      </c>
      <c r="E575" s="731"/>
      <c r="F575" s="731"/>
      <c r="G575" s="476">
        <f t="shared" si="160"/>
        <v>0</v>
      </c>
    </row>
    <row r="576" spans="2:7" ht="12.75" customHeight="1">
      <c r="B576" s="259"/>
      <c r="C576" s="732" t="str">
        <f t="shared" ref="C576" si="178">C543</f>
        <v>T19</v>
      </c>
      <c r="D576" s="228" t="str">
        <f t="shared" si="159"/>
        <v>OTHER: complete as required</v>
      </c>
      <c r="E576" s="731"/>
      <c r="F576" s="731"/>
      <c r="G576" s="476">
        <f t="shared" si="160"/>
        <v>0</v>
      </c>
    </row>
    <row r="577" spans="2:16" ht="12.75" customHeight="1">
      <c r="B577" s="259"/>
      <c r="C577" s="732" t="str">
        <f t="shared" ref="C577" si="179">C544</f>
        <v>T20</v>
      </c>
      <c r="D577" s="228" t="str">
        <f t="shared" si="159"/>
        <v>OTHER: complete as required</v>
      </c>
      <c r="E577" s="731"/>
      <c r="F577" s="731"/>
      <c r="G577" s="476">
        <f t="shared" si="160"/>
        <v>0</v>
      </c>
    </row>
    <row r="578" spans="2:16" ht="12.75" customHeight="1">
      <c r="B578" s="259"/>
      <c r="C578" s="732" t="str">
        <f t="shared" ref="C578" si="180">C545</f>
        <v>T21</v>
      </c>
      <c r="D578" s="228" t="str">
        <f t="shared" si="159"/>
        <v>OTHER: complete as required</v>
      </c>
      <c r="E578" s="731"/>
      <c r="F578" s="731"/>
      <c r="G578" s="476">
        <f t="shared" si="160"/>
        <v>0</v>
      </c>
    </row>
    <row r="579" spans="2:16" ht="12.75" customHeight="1">
      <c r="B579" s="259"/>
      <c r="C579" s="732" t="str">
        <f t="shared" ref="C579" si="181">C546</f>
        <v>T22</v>
      </c>
      <c r="D579" s="228" t="str">
        <f t="shared" si="159"/>
        <v>OTHER: complete as required</v>
      </c>
      <c r="E579" s="731"/>
      <c r="F579" s="731"/>
      <c r="G579" s="476">
        <f t="shared" si="160"/>
        <v>0</v>
      </c>
    </row>
    <row r="580" spans="2:16" ht="12.75" customHeight="1">
      <c r="B580" s="259"/>
      <c r="C580" s="732" t="str">
        <f t="shared" ref="C580" si="182">C547</f>
        <v>T23</v>
      </c>
      <c r="D580" s="228" t="str">
        <f t="shared" si="159"/>
        <v>OTHER: complete as required</v>
      </c>
      <c r="E580" s="731"/>
      <c r="F580" s="731"/>
      <c r="G580" s="476">
        <f t="shared" si="160"/>
        <v>0</v>
      </c>
    </row>
    <row r="581" spans="2:16" ht="12.75" customHeight="1">
      <c r="B581" s="259"/>
      <c r="C581" s="732" t="str">
        <f t="shared" ref="C581" si="183">C548</f>
        <v>T24</v>
      </c>
      <c r="D581" s="228" t="str">
        <f t="shared" si="159"/>
        <v>OTHER: complete as required</v>
      </c>
      <c r="E581" s="731"/>
      <c r="F581" s="731"/>
      <c r="G581" s="476">
        <f t="shared" si="160"/>
        <v>0</v>
      </c>
    </row>
    <row r="582" spans="2:16" ht="12.75" customHeight="1">
      <c r="B582" s="259"/>
      <c r="C582" s="732" t="str">
        <f t="shared" ref="C582" si="184">C549</f>
        <v>T25</v>
      </c>
      <c r="D582" s="228" t="str">
        <f t="shared" si="159"/>
        <v>OTHER: complete as required</v>
      </c>
      <c r="E582" s="731"/>
      <c r="F582" s="731"/>
      <c r="G582" s="476">
        <f t="shared" si="160"/>
        <v>0</v>
      </c>
    </row>
    <row r="583" spans="2:16" ht="12.75" customHeight="1">
      <c r="B583" s="259"/>
      <c r="C583" s="259"/>
      <c r="E583" s="259"/>
      <c r="F583" s="250"/>
      <c r="G583" s="259"/>
    </row>
    <row r="584" spans="2:16" ht="12.75" customHeight="1">
      <c r="B584" s="259"/>
      <c r="C584" s="259"/>
      <c r="E584" s="259"/>
      <c r="F584" s="259"/>
      <c r="G584" s="259"/>
    </row>
    <row r="585" spans="2:16" ht="15.75">
      <c r="B585" s="307">
        <f>B552+0.01</f>
        <v>3.0799999999999996</v>
      </c>
      <c r="C585" s="308" t="s">
        <v>332</v>
      </c>
      <c r="D585" s="235"/>
      <c r="E585" s="233"/>
      <c r="F585" s="233"/>
      <c r="G585" s="233"/>
      <c r="H585" s="233"/>
      <c r="I585" s="233"/>
      <c r="J585" s="233"/>
      <c r="K585" s="235"/>
      <c r="L585" s="235"/>
    </row>
    <row r="586" spans="2:16" ht="12.75" customHeight="1">
      <c r="B586" s="307"/>
      <c r="C586" s="307"/>
      <c r="D586" s="307"/>
      <c r="E586" s="307"/>
      <c r="F586" s="307"/>
      <c r="G586" s="307"/>
      <c r="H586" s="307"/>
      <c r="I586" s="235"/>
      <c r="J586" s="235"/>
      <c r="K586" s="235"/>
      <c r="L586" s="235"/>
    </row>
    <row r="587" spans="2:16" ht="12.75" customHeight="1">
      <c r="B587" s="307"/>
      <c r="C587" s="307"/>
      <c r="D587" s="307"/>
      <c r="E587" s="307"/>
      <c r="F587" s="307"/>
      <c r="G587" s="307"/>
      <c r="H587" s="307"/>
      <c r="I587" s="307"/>
      <c r="P587" s="307"/>
    </row>
    <row r="588" spans="2:16" ht="12.75" customHeight="1">
      <c r="B588" s="307"/>
      <c r="C588" s="638"/>
      <c r="D588" s="647"/>
      <c r="E588" s="647"/>
      <c r="F588" s="647"/>
      <c r="G588" s="647"/>
      <c r="H588" s="837" t="s">
        <v>886</v>
      </c>
      <c r="I588" s="838"/>
      <c r="J588" s="838"/>
      <c r="K588" s="838"/>
      <c r="L588" s="839"/>
      <c r="M588" s="235"/>
      <c r="O588" s="235"/>
    </row>
    <row r="589" spans="2:16" ht="38.25" customHeight="1">
      <c r="B589" s="307"/>
      <c r="C589" s="289"/>
      <c r="D589" s="238" t="s">
        <v>42</v>
      </c>
      <c r="E589" s="238"/>
      <c r="F589" s="502" t="s">
        <v>41</v>
      </c>
      <c r="G589" s="241" t="s">
        <v>912</v>
      </c>
      <c r="H589" s="639" t="s">
        <v>764</v>
      </c>
      <c r="I589" s="639" t="s">
        <v>763</v>
      </c>
      <c r="J589" s="639" t="s">
        <v>950</v>
      </c>
      <c r="K589" s="639" t="s">
        <v>885</v>
      </c>
      <c r="L589" s="241" t="s">
        <v>333</v>
      </c>
      <c r="O589" s="235"/>
    </row>
    <row r="590" spans="2:16" ht="12.75" customHeight="1">
      <c r="B590" s="307"/>
      <c r="C590" s="732" t="str">
        <f>C558</f>
        <v>T01</v>
      </c>
      <c r="D590" s="228" t="str">
        <f>D558</f>
        <v>BTS-BSC</v>
      </c>
      <c r="E590" s="228"/>
      <c r="F590" s="587">
        <v>12</v>
      </c>
      <c r="G590" s="586">
        <v>0.4</v>
      </c>
      <c r="H590" s="277"/>
      <c r="I590" s="277"/>
      <c r="J590" s="277"/>
      <c r="K590" s="277"/>
      <c r="L590" s="277"/>
      <c r="M590" s="235" t="s">
        <v>903</v>
      </c>
      <c r="O590" s="235"/>
    </row>
    <row r="591" spans="2:16" ht="12.75" customHeight="1">
      <c r="B591" s="307"/>
      <c r="C591" s="732" t="str">
        <f t="shared" ref="C591:D614" si="185">C559</f>
        <v>T02</v>
      </c>
      <c r="D591" s="228" t="str">
        <f t="shared" si="185"/>
        <v>Node B-RNC</v>
      </c>
      <c r="E591" s="228"/>
      <c r="F591" s="587">
        <v>12</v>
      </c>
      <c r="G591" s="586">
        <v>0.4</v>
      </c>
      <c r="H591" s="277"/>
      <c r="I591" s="277"/>
      <c r="J591" s="277"/>
      <c r="K591" s="277"/>
      <c r="L591" s="277"/>
      <c r="M591" s="235" t="s">
        <v>903</v>
      </c>
      <c r="O591" s="235"/>
    </row>
    <row r="592" spans="2:16" ht="12.75" customHeight="1">
      <c r="B592" s="307"/>
      <c r="C592" s="732" t="str">
        <f t="shared" si="185"/>
        <v>T03</v>
      </c>
      <c r="D592" s="228" t="str">
        <f t="shared" si="185"/>
        <v>BSC-MSC</v>
      </c>
      <c r="E592" s="228"/>
      <c r="F592" s="587">
        <v>12</v>
      </c>
      <c r="G592" s="586">
        <v>0.7</v>
      </c>
      <c r="H592" s="640" t="s">
        <v>911</v>
      </c>
      <c r="I592" s="640" t="s">
        <v>911</v>
      </c>
      <c r="J592" s="640" t="s">
        <v>911</v>
      </c>
      <c r="K592" s="641">
        <v>0.4</v>
      </c>
      <c r="L592" s="580">
        <v>200</v>
      </c>
      <c r="M592" s="235"/>
      <c r="O592" s="235"/>
    </row>
    <row r="593" spans="2:15" ht="12.75" customHeight="1">
      <c r="B593" s="307"/>
      <c r="C593" s="732" t="str">
        <f t="shared" si="185"/>
        <v>T04</v>
      </c>
      <c r="D593" s="228" t="str">
        <f t="shared" si="185"/>
        <v>RNC-MSC</v>
      </c>
      <c r="E593" s="228"/>
      <c r="F593" s="587">
        <v>12</v>
      </c>
      <c r="G593" s="586">
        <v>0.7</v>
      </c>
      <c r="H593" s="640" t="s">
        <v>911</v>
      </c>
      <c r="I593" s="640" t="s">
        <v>911</v>
      </c>
      <c r="J593" s="640" t="s">
        <v>911</v>
      </c>
      <c r="K593" s="641">
        <v>2</v>
      </c>
      <c r="L593" s="580">
        <v>150</v>
      </c>
      <c r="M593" s="676"/>
      <c r="O593" s="235"/>
    </row>
    <row r="594" spans="2:15" ht="12.75" customHeight="1">
      <c r="B594" s="307"/>
      <c r="C594" s="732" t="str">
        <f t="shared" si="185"/>
        <v>T05</v>
      </c>
      <c r="D594" s="228" t="str">
        <f t="shared" si="185"/>
        <v>MSC-MSC</v>
      </c>
      <c r="E594" s="228"/>
      <c r="F594" s="587">
        <v>12</v>
      </c>
      <c r="G594" s="586">
        <v>0.7</v>
      </c>
      <c r="H594" s="640" t="s">
        <v>911</v>
      </c>
      <c r="I594" s="640" t="s">
        <v>911</v>
      </c>
      <c r="J594" s="640" t="s">
        <v>911</v>
      </c>
      <c r="K594" s="641">
        <v>2</v>
      </c>
      <c r="L594" s="580">
        <v>200</v>
      </c>
      <c r="M594" s="676"/>
      <c r="O594" s="235"/>
    </row>
    <row r="595" spans="2:15" ht="12.75" customHeight="1">
      <c r="B595" s="307"/>
      <c r="C595" s="732" t="str">
        <f t="shared" si="185"/>
        <v>T06</v>
      </c>
      <c r="D595" s="228" t="str">
        <f t="shared" si="185"/>
        <v>MSC-PPP</v>
      </c>
      <c r="E595" s="228"/>
      <c r="F595" s="587">
        <v>12</v>
      </c>
      <c r="G595" s="586">
        <v>0.7</v>
      </c>
      <c r="H595" s="640" t="s">
        <v>911</v>
      </c>
      <c r="I595" s="640" t="s">
        <v>911</v>
      </c>
      <c r="J595" s="640" t="s">
        <v>911</v>
      </c>
      <c r="K595" s="641">
        <v>2</v>
      </c>
      <c r="L595" s="587">
        <v>0.1</v>
      </c>
      <c r="M595" s="235"/>
      <c r="O595" s="235"/>
    </row>
    <row r="596" spans="2:15" ht="12.75" customHeight="1">
      <c r="B596" s="307"/>
      <c r="C596" s="732" t="str">
        <f t="shared" si="185"/>
        <v>T07</v>
      </c>
      <c r="D596" s="228" t="str">
        <f t="shared" si="185"/>
        <v>MSC-HLR</v>
      </c>
      <c r="E596" s="228"/>
      <c r="F596" s="587">
        <v>12</v>
      </c>
      <c r="G596" s="586">
        <v>0.7</v>
      </c>
      <c r="H596" s="640" t="s">
        <v>911</v>
      </c>
      <c r="I596" s="640" t="s">
        <v>911</v>
      </c>
      <c r="J596" s="640" t="s">
        <v>911</v>
      </c>
      <c r="K596" s="641">
        <v>2</v>
      </c>
      <c r="L596" s="587">
        <v>0.1</v>
      </c>
      <c r="M596" s="235"/>
      <c r="O596" s="235"/>
    </row>
    <row r="597" spans="2:15" ht="12.75" customHeight="1">
      <c r="B597" s="307"/>
      <c r="C597" s="732" t="str">
        <f t="shared" si="185"/>
        <v>T08</v>
      </c>
      <c r="D597" s="228" t="str">
        <f t="shared" si="185"/>
        <v>MSC-SMS</v>
      </c>
      <c r="E597" s="228"/>
      <c r="F597" s="587">
        <v>12</v>
      </c>
      <c r="G597" s="586">
        <v>0.7</v>
      </c>
      <c r="H597" s="640" t="s">
        <v>911</v>
      </c>
      <c r="I597" s="640" t="s">
        <v>911</v>
      </c>
      <c r="J597" s="640" t="s">
        <v>911</v>
      </c>
      <c r="K597" s="641">
        <v>2</v>
      </c>
      <c r="L597" s="587">
        <v>0.1</v>
      </c>
      <c r="M597" s="235"/>
      <c r="O597" s="235"/>
    </row>
    <row r="598" spans="2:15" ht="12.75" customHeight="1">
      <c r="B598" s="307"/>
      <c r="C598" s="732" t="str">
        <f t="shared" si="185"/>
        <v>T09</v>
      </c>
      <c r="D598" s="228" t="str">
        <f t="shared" si="185"/>
        <v>MSC-MMS</v>
      </c>
      <c r="E598" s="228"/>
      <c r="F598" s="587">
        <v>12</v>
      </c>
      <c r="G598" s="586">
        <v>0.7</v>
      </c>
      <c r="H598" s="640" t="s">
        <v>911</v>
      </c>
      <c r="I598" s="640" t="s">
        <v>911</v>
      </c>
      <c r="J598" s="640" t="s">
        <v>911</v>
      </c>
      <c r="K598" s="641">
        <v>2</v>
      </c>
      <c r="L598" s="587">
        <v>0.1</v>
      </c>
      <c r="M598" s="235"/>
      <c r="O598" s="235"/>
    </row>
    <row r="599" spans="2:15" ht="12.75" customHeight="1">
      <c r="B599" s="307"/>
      <c r="C599" s="732" t="str">
        <f t="shared" si="185"/>
        <v>T10</v>
      </c>
      <c r="D599" s="228" t="str">
        <f t="shared" si="185"/>
        <v>MSC-OSS</v>
      </c>
      <c r="E599" s="228"/>
      <c r="F599" s="587">
        <v>12</v>
      </c>
      <c r="G599" s="586">
        <v>0.7</v>
      </c>
      <c r="H599" s="640" t="s">
        <v>911</v>
      </c>
      <c r="I599" s="640" t="s">
        <v>911</v>
      </c>
      <c r="J599" s="640" t="s">
        <v>911</v>
      </c>
      <c r="K599" s="641">
        <v>2</v>
      </c>
      <c r="L599" s="587">
        <v>0.1</v>
      </c>
      <c r="M599" s="235"/>
      <c r="O599" s="235"/>
    </row>
    <row r="600" spans="2:15" ht="12.75" customHeight="1">
      <c r="B600" s="307"/>
      <c r="C600" s="732" t="str">
        <f t="shared" si="185"/>
        <v>T11</v>
      </c>
      <c r="D600" s="228" t="str">
        <f t="shared" si="185"/>
        <v>MSC-GPRS</v>
      </c>
      <c r="E600" s="228"/>
      <c r="F600" s="587">
        <v>12</v>
      </c>
      <c r="G600" s="586">
        <v>0.69999999999999984</v>
      </c>
      <c r="H600" s="640" t="s">
        <v>911</v>
      </c>
      <c r="I600" s="640" t="s">
        <v>911</v>
      </c>
      <c r="J600" s="640" t="s">
        <v>911</v>
      </c>
      <c r="K600" s="641">
        <v>2</v>
      </c>
      <c r="L600" s="587">
        <v>0.1</v>
      </c>
      <c r="M600" s="235"/>
      <c r="O600" s="235"/>
    </row>
    <row r="601" spans="2:15" ht="12.75" customHeight="1">
      <c r="B601" s="307"/>
      <c r="C601" s="732" t="str">
        <f t="shared" si="185"/>
        <v>T12</v>
      </c>
      <c r="D601" s="228" t="str">
        <f t="shared" si="185"/>
        <v>MSC-BIL</v>
      </c>
      <c r="E601" s="228"/>
      <c r="F601" s="587">
        <v>12</v>
      </c>
      <c r="G601" s="586">
        <v>0.7</v>
      </c>
      <c r="H601" s="640" t="s">
        <v>911</v>
      </c>
      <c r="I601" s="640" t="s">
        <v>911</v>
      </c>
      <c r="J601" s="640" t="s">
        <v>911</v>
      </c>
      <c r="K601" s="641">
        <v>2</v>
      </c>
      <c r="L601" s="587">
        <v>0.1</v>
      </c>
      <c r="M601" s="235"/>
      <c r="O601" s="235"/>
    </row>
    <row r="602" spans="2:15" ht="12.75" customHeight="1">
      <c r="B602" s="307"/>
      <c r="C602" s="732" t="str">
        <f t="shared" si="185"/>
        <v>T13</v>
      </c>
      <c r="D602" s="228" t="str">
        <f t="shared" si="185"/>
        <v>MSC-IBIL</v>
      </c>
      <c r="E602" s="228"/>
      <c r="F602" s="587">
        <v>12</v>
      </c>
      <c r="G602" s="586">
        <v>0.7</v>
      </c>
      <c r="H602" s="640" t="s">
        <v>911</v>
      </c>
      <c r="I602" s="640" t="s">
        <v>911</v>
      </c>
      <c r="J602" s="640" t="s">
        <v>911</v>
      </c>
      <c r="K602" s="641">
        <v>2</v>
      </c>
      <c r="L602" s="587">
        <v>0.1</v>
      </c>
      <c r="M602" s="235"/>
      <c r="O602" s="235"/>
    </row>
    <row r="603" spans="2:15" ht="12.75" customHeight="1">
      <c r="B603" s="307"/>
      <c r="C603" s="732" t="str">
        <f t="shared" si="185"/>
        <v>T14</v>
      </c>
      <c r="D603" s="228" t="str">
        <f t="shared" si="185"/>
        <v>MSC-IGW</v>
      </c>
      <c r="E603" s="228"/>
      <c r="F603" s="587">
        <v>12</v>
      </c>
      <c r="G603" s="586">
        <v>0.70000000000000007</v>
      </c>
      <c r="H603" s="640" t="s">
        <v>911</v>
      </c>
      <c r="I603" s="640" t="s">
        <v>911</v>
      </c>
      <c r="J603" s="640" t="s">
        <v>911</v>
      </c>
      <c r="K603" s="641">
        <v>2</v>
      </c>
      <c r="L603" s="587">
        <v>0.1</v>
      </c>
      <c r="M603" s="235"/>
      <c r="O603" s="235"/>
    </row>
    <row r="604" spans="2:15" ht="12.75" customHeight="1">
      <c r="B604" s="307"/>
      <c r="C604" s="732" t="str">
        <f t="shared" si="185"/>
        <v>T15</v>
      </c>
      <c r="D604" s="228" t="str">
        <f t="shared" si="185"/>
        <v>MSC-INT</v>
      </c>
      <c r="E604" s="228"/>
      <c r="F604" s="587">
        <v>12</v>
      </c>
      <c r="G604" s="586">
        <v>0.7</v>
      </c>
      <c r="H604" s="640" t="s">
        <v>911</v>
      </c>
      <c r="I604" s="640" t="s">
        <v>911</v>
      </c>
      <c r="J604" s="640" t="s">
        <v>911</v>
      </c>
      <c r="K604" s="641">
        <v>2</v>
      </c>
      <c r="L604" s="587">
        <v>0.1</v>
      </c>
      <c r="M604" s="235"/>
      <c r="O604" s="235"/>
    </row>
    <row r="605" spans="2:15" ht="12.75" customHeight="1">
      <c r="B605" s="307"/>
      <c r="C605" s="732" t="str">
        <f t="shared" si="185"/>
        <v>T16</v>
      </c>
      <c r="D605" s="228" t="str">
        <f t="shared" si="185"/>
        <v>MSC-IN/NGIN</v>
      </c>
      <c r="E605" s="228"/>
      <c r="F605" s="587">
        <v>12</v>
      </c>
      <c r="G605" s="586">
        <v>0.7</v>
      </c>
      <c r="H605" s="640" t="s">
        <v>911</v>
      </c>
      <c r="I605" s="640" t="s">
        <v>911</v>
      </c>
      <c r="J605" s="640" t="s">
        <v>911</v>
      </c>
      <c r="K605" s="641">
        <v>2</v>
      </c>
      <c r="L605" s="587">
        <v>0.1</v>
      </c>
      <c r="M605" s="235"/>
      <c r="O605" s="235"/>
    </row>
    <row r="606" spans="2:15" ht="12.75" customHeight="1">
      <c r="B606" s="307"/>
      <c r="C606" s="732" t="str">
        <f t="shared" si="185"/>
        <v>T17</v>
      </c>
      <c r="D606" s="228" t="str">
        <f t="shared" si="185"/>
        <v>eNodeB-MSC</v>
      </c>
      <c r="E606" s="228"/>
      <c r="F606" s="587">
        <v>12</v>
      </c>
      <c r="G606" s="586">
        <v>0.4</v>
      </c>
      <c r="H606" s="277"/>
      <c r="I606" s="277"/>
      <c r="J606" s="277"/>
      <c r="K606" s="277"/>
      <c r="L606" s="277"/>
      <c r="M606" s="235" t="s">
        <v>903</v>
      </c>
      <c r="O606" s="235"/>
    </row>
    <row r="607" spans="2:15" ht="12.75" customHeight="1">
      <c r="B607" s="307"/>
      <c r="C607" s="732" t="str">
        <f t="shared" si="185"/>
        <v>T18</v>
      </c>
      <c r="D607" s="228" t="str">
        <f t="shared" si="185"/>
        <v>OTHER: complete as required</v>
      </c>
      <c r="E607" s="228"/>
      <c r="F607" s="587">
        <v>12</v>
      </c>
      <c r="G607" s="586">
        <v>0</v>
      </c>
      <c r="H607" s="640"/>
      <c r="I607" s="640"/>
      <c r="J607" s="640"/>
      <c r="K607" s="641">
        <v>2</v>
      </c>
      <c r="L607" s="587"/>
      <c r="M607" s="235"/>
      <c r="O607" s="235"/>
    </row>
    <row r="608" spans="2:15" ht="12.75" customHeight="1">
      <c r="B608" s="307"/>
      <c r="C608" s="732" t="str">
        <f t="shared" si="185"/>
        <v>T19</v>
      </c>
      <c r="D608" s="228" t="str">
        <f t="shared" si="185"/>
        <v>OTHER: complete as required</v>
      </c>
      <c r="E608" s="228"/>
      <c r="F608" s="587">
        <v>12</v>
      </c>
      <c r="G608" s="586">
        <v>0</v>
      </c>
      <c r="H608" s="640"/>
      <c r="I608" s="640"/>
      <c r="J608" s="640"/>
      <c r="K608" s="641">
        <v>2</v>
      </c>
      <c r="L608" s="587"/>
      <c r="M608" s="235"/>
      <c r="O608" s="235"/>
    </row>
    <row r="609" spans="1:219" ht="12.75" customHeight="1">
      <c r="B609" s="307"/>
      <c r="C609" s="732" t="str">
        <f t="shared" si="185"/>
        <v>T20</v>
      </c>
      <c r="D609" s="228" t="str">
        <f t="shared" si="185"/>
        <v>OTHER: complete as required</v>
      </c>
      <c r="E609" s="228"/>
      <c r="F609" s="587">
        <v>12</v>
      </c>
      <c r="G609" s="586">
        <v>0</v>
      </c>
      <c r="H609" s="640"/>
      <c r="I609" s="640"/>
      <c r="J609" s="640"/>
      <c r="K609" s="641">
        <v>2</v>
      </c>
      <c r="L609" s="587"/>
      <c r="M609" s="235"/>
      <c r="O609" s="235"/>
    </row>
    <row r="610" spans="1:219" ht="12.75" customHeight="1">
      <c r="B610" s="307"/>
      <c r="C610" s="732" t="str">
        <f t="shared" si="185"/>
        <v>T21</v>
      </c>
      <c r="D610" s="228" t="str">
        <f t="shared" si="185"/>
        <v>OTHER: complete as required</v>
      </c>
      <c r="E610" s="228"/>
      <c r="F610" s="587">
        <v>12</v>
      </c>
      <c r="G610" s="586">
        <v>0</v>
      </c>
      <c r="H610" s="640"/>
      <c r="I610" s="640"/>
      <c r="J610" s="640"/>
      <c r="K610" s="641">
        <v>2</v>
      </c>
      <c r="L610" s="587"/>
      <c r="M610" s="235"/>
      <c r="O610" s="235"/>
    </row>
    <row r="611" spans="1:219" ht="12.75" customHeight="1">
      <c r="B611" s="307"/>
      <c r="C611" s="732" t="str">
        <f t="shared" si="185"/>
        <v>T22</v>
      </c>
      <c r="D611" s="228" t="str">
        <f t="shared" si="185"/>
        <v>OTHER: complete as required</v>
      </c>
      <c r="E611" s="228"/>
      <c r="F611" s="587">
        <v>12</v>
      </c>
      <c r="G611" s="586">
        <v>0</v>
      </c>
      <c r="H611" s="640"/>
      <c r="I611" s="640"/>
      <c r="J611" s="640"/>
      <c r="K611" s="641">
        <v>2</v>
      </c>
      <c r="L611" s="587"/>
      <c r="M611" s="235"/>
      <c r="O611" s="235"/>
    </row>
    <row r="612" spans="1:219" ht="12.75" customHeight="1">
      <c r="B612" s="307"/>
      <c r="C612" s="732" t="str">
        <f t="shared" si="185"/>
        <v>T23</v>
      </c>
      <c r="D612" s="228" t="str">
        <f t="shared" si="185"/>
        <v>OTHER: complete as required</v>
      </c>
      <c r="E612" s="228"/>
      <c r="F612" s="587">
        <v>12</v>
      </c>
      <c r="G612" s="586">
        <v>0</v>
      </c>
      <c r="H612" s="640"/>
      <c r="I612" s="640"/>
      <c r="J612" s="640"/>
      <c r="K612" s="641">
        <v>2</v>
      </c>
      <c r="L612" s="587"/>
      <c r="M612" s="235"/>
      <c r="O612" s="235"/>
    </row>
    <row r="613" spans="1:219" ht="12.75" customHeight="1">
      <c r="B613" s="307"/>
      <c r="C613" s="732" t="str">
        <f t="shared" si="185"/>
        <v>T24</v>
      </c>
      <c r="D613" s="228" t="str">
        <f t="shared" si="185"/>
        <v>OTHER: complete as required</v>
      </c>
      <c r="E613" s="228"/>
      <c r="F613" s="587">
        <v>12</v>
      </c>
      <c r="G613" s="586">
        <v>0</v>
      </c>
      <c r="H613" s="640"/>
      <c r="I613" s="640"/>
      <c r="J613" s="640"/>
      <c r="K613" s="641">
        <v>2</v>
      </c>
      <c r="L613" s="587"/>
      <c r="M613" s="235"/>
      <c r="O613" s="235"/>
    </row>
    <row r="614" spans="1:219" ht="12.75" customHeight="1">
      <c r="B614" s="307"/>
      <c r="C614" s="732" t="str">
        <f t="shared" si="185"/>
        <v>T25</v>
      </c>
      <c r="D614" s="228" t="str">
        <f t="shared" si="185"/>
        <v>OTHER: complete as required</v>
      </c>
      <c r="E614" s="228"/>
      <c r="F614" s="587">
        <v>12</v>
      </c>
      <c r="G614" s="586">
        <v>0</v>
      </c>
      <c r="H614" s="640"/>
      <c r="I614" s="640"/>
      <c r="J614" s="640"/>
      <c r="K614" s="641">
        <v>2</v>
      </c>
      <c r="L614" s="587"/>
      <c r="M614" s="235"/>
      <c r="O614" s="235"/>
    </row>
    <row r="615" spans="1:219" ht="12.75" customHeight="1">
      <c r="B615" s="307"/>
      <c r="C615" s="307"/>
      <c r="D615" s="307"/>
      <c r="E615" s="307"/>
      <c r="F615" s="307"/>
      <c r="G615" s="307"/>
      <c r="H615" s="307"/>
    </row>
    <row r="616" spans="1:219" ht="15.75">
      <c r="B616" s="92"/>
      <c r="H616" s="307"/>
      <c r="J616" s="307"/>
      <c r="K616" s="235"/>
    </row>
    <row r="617" spans="1:219" s="21" customFormat="1" ht="15.75">
      <c r="B617" s="373">
        <f>B585+0.01</f>
        <v>3.0899999999999994</v>
      </c>
      <c r="C617" s="308" t="s">
        <v>736</v>
      </c>
      <c r="K617" s="235"/>
    </row>
    <row r="618" spans="1:219" s="21" customFormat="1" ht="15.75">
      <c r="B618" s="307"/>
      <c r="C618" s="308"/>
      <c r="K618" s="235"/>
    </row>
    <row r="619" spans="1:219" s="232" customFormat="1">
      <c r="B619" s="236"/>
      <c r="D619" s="234" t="s">
        <v>500</v>
      </c>
      <c r="E619" s="234" t="str">
        <f>'C. Masterfiles'!D165</f>
        <v>Mtel</v>
      </c>
    </row>
    <row r="620" spans="1:219" s="232" customFormat="1">
      <c r="B620" s="236"/>
    </row>
    <row r="621" spans="1:219" s="242" customFormat="1">
      <c r="A621" s="232"/>
      <c r="B621" s="237"/>
      <c r="C621" s="684" t="s">
        <v>981</v>
      </c>
      <c r="D621" s="238" t="s">
        <v>31</v>
      </c>
      <c r="E621" s="262" t="str">
        <f>'C. Masterfiles'!D45</f>
        <v>TRX</v>
      </c>
      <c r="F621" s="262" t="str">
        <f>'C. Masterfiles'!D46</f>
        <v>Radio</v>
      </c>
      <c r="G621" s="262" t="str">
        <f>'C. Masterfiles'!D47</f>
        <v>BTS</v>
      </c>
      <c r="H621" s="262" t="str">
        <f>'C. Masterfiles'!D48</f>
        <v>Node B</v>
      </c>
      <c r="I621" s="262" t="str">
        <f>'C. Masterfiles'!D49</f>
        <v>BSC</v>
      </c>
      <c r="J621" s="262" t="str">
        <f>'C. Masterfiles'!D50</f>
        <v>RNC</v>
      </c>
      <c r="K621" s="262" t="str">
        <f>'C. Masterfiles'!D51</f>
        <v>MSC</v>
      </c>
      <c r="L621" s="262" t="str">
        <f>'C. Masterfiles'!D52</f>
        <v>HLR</v>
      </c>
      <c r="M621" s="262" t="str">
        <f>'C. Masterfiles'!D53</f>
        <v>PPP</v>
      </c>
      <c r="N621" s="262" t="str">
        <f>'C. Masterfiles'!D54</f>
        <v>SMSG</v>
      </c>
      <c r="O621" s="262" t="str">
        <f>'C. Masterfiles'!D55</f>
        <v>SMSC</v>
      </c>
      <c r="P621" s="262" t="str">
        <f>'C. Masterfiles'!D56</f>
        <v>MMSC</v>
      </c>
      <c r="Q621" s="262" t="str">
        <f>'C. Masterfiles'!D57</f>
        <v>VMS</v>
      </c>
      <c r="R621" s="262" t="str">
        <f>'C. Masterfiles'!D58</f>
        <v>NMS</v>
      </c>
      <c r="S621" s="262" t="str">
        <f>'C. Masterfiles'!D59</f>
        <v>OSS</v>
      </c>
      <c r="T621" s="262" t="str">
        <f>'C. Masterfiles'!D60</f>
        <v>GPRS</v>
      </c>
      <c r="U621" s="262" t="str">
        <f>'C. Masterfiles'!D61</f>
        <v>BIL</v>
      </c>
      <c r="V621" s="262" t="str">
        <f>'C. Masterfiles'!D62</f>
        <v>IBIL</v>
      </c>
      <c r="W621" s="262" t="str">
        <f>'C. Masterfiles'!D63</f>
        <v>IGW</v>
      </c>
      <c r="X621" s="262" t="str">
        <f>'C. Masterfiles'!D64</f>
        <v>INT</v>
      </c>
      <c r="Y621" s="262" t="str">
        <f>'C. Masterfiles'!D65</f>
        <v>SGSN</v>
      </c>
      <c r="Z621" s="262" t="str">
        <f>'C. Masterfiles'!D66</f>
        <v>GGSN</v>
      </c>
      <c r="AA621" s="262" t="str">
        <f>'C. Masterfiles'!D67</f>
        <v>IN/NGN</v>
      </c>
      <c r="AB621" s="262" t="str">
        <f>'C. Masterfiles'!D68</f>
        <v>eNodeB</v>
      </c>
      <c r="AC621" s="262" t="str">
        <f>'C. Masterfiles'!D69</f>
        <v>eNodeB Radio</v>
      </c>
      <c r="AD621" s="262" t="str">
        <f>'C. Masterfiles'!D70</f>
        <v>OTHER</v>
      </c>
      <c r="AE621" s="262" t="str">
        <f>'C. Masterfiles'!D71</f>
        <v>OTHER</v>
      </c>
      <c r="AF621" s="262" t="str">
        <f>'C. Masterfiles'!D72</f>
        <v>OTHER</v>
      </c>
      <c r="AG621" s="262" t="str">
        <f>'C. Masterfiles'!D73</f>
        <v>OTHER</v>
      </c>
      <c r="AH621" s="262" t="str">
        <f>'C. Masterfiles'!D74</f>
        <v>OTHER</v>
      </c>
      <c r="AI621" s="232"/>
      <c r="AJ621" s="232"/>
      <c r="AK621" s="232"/>
      <c r="AL621" s="232"/>
      <c r="AM621" s="232"/>
      <c r="AN621" s="232"/>
      <c r="AO621" s="232"/>
      <c r="AP621" s="232"/>
      <c r="AQ621" s="232"/>
      <c r="AR621" s="232"/>
      <c r="AS621" s="232"/>
      <c r="AT621" s="232"/>
      <c r="AU621" s="232"/>
      <c r="AV621" s="232"/>
      <c r="AW621" s="232"/>
      <c r="AX621" s="232"/>
      <c r="AY621" s="232"/>
      <c r="AZ621" s="232"/>
      <c r="BA621" s="232"/>
      <c r="BB621" s="232"/>
      <c r="BC621" s="232"/>
      <c r="BD621" s="232"/>
      <c r="BE621" s="232"/>
      <c r="BF621" s="232"/>
      <c r="BG621" s="232"/>
      <c r="BH621" s="232"/>
      <c r="BI621" s="232"/>
      <c r="BJ621" s="232"/>
      <c r="BK621" s="232"/>
      <c r="BL621" s="232"/>
      <c r="BM621" s="232"/>
      <c r="BN621" s="232"/>
      <c r="BO621" s="232"/>
      <c r="BP621" s="232"/>
      <c r="BQ621" s="232"/>
      <c r="BR621" s="232"/>
      <c r="BS621" s="232"/>
      <c r="BT621" s="232"/>
      <c r="BU621" s="232"/>
      <c r="BV621" s="232"/>
      <c r="BW621" s="232"/>
      <c r="BX621" s="232"/>
      <c r="BY621" s="232"/>
      <c r="BZ621" s="232"/>
      <c r="CA621" s="232"/>
      <c r="CB621" s="232"/>
      <c r="CC621" s="232"/>
      <c r="CD621" s="232"/>
      <c r="CE621" s="232"/>
      <c r="CF621" s="232"/>
      <c r="CG621" s="232"/>
      <c r="CH621" s="232"/>
      <c r="CI621" s="232"/>
      <c r="CJ621" s="232"/>
      <c r="CK621" s="232"/>
      <c r="CL621" s="232"/>
      <c r="CM621" s="232"/>
      <c r="CN621" s="232"/>
      <c r="CO621" s="232"/>
      <c r="CP621" s="232"/>
      <c r="CQ621" s="232"/>
      <c r="CR621" s="232"/>
      <c r="CS621" s="232"/>
      <c r="CT621" s="232"/>
      <c r="CU621" s="232"/>
      <c r="CV621" s="232"/>
      <c r="CW621" s="232"/>
      <c r="CX621" s="232"/>
      <c r="CY621" s="232"/>
      <c r="CZ621" s="232"/>
      <c r="DA621" s="232"/>
      <c r="DB621" s="232"/>
      <c r="DC621" s="232"/>
      <c r="DD621" s="232"/>
      <c r="DE621" s="232"/>
      <c r="DF621" s="232"/>
      <c r="DG621" s="232"/>
      <c r="DH621" s="232"/>
      <c r="DI621" s="232"/>
      <c r="DJ621" s="232"/>
      <c r="DK621" s="232"/>
      <c r="DL621" s="232"/>
      <c r="DM621" s="232"/>
      <c r="DN621" s="232"/>
      <c r="DO621" s="232"/>
      <c r="DP621" s="232"/>
      <c r="DQ621" s="232"/>
      <c r="DR621" s="232"/>
      <c r="DS621" s="232"/>
      <c r="DT621" s="232"/>
      <c r="DU621" s="232"/>
      <c r="DV621" s="232"/>
      <c r="DW621" s="232"/>
      <c r="DX621" s="232"/>
      <c r="DY621" s="232"/>
      <c r="DZ621" s="232"/>
      <c r="EA621" s="232"/>
      <c r="EB621" s="232"/>
      <c r="EC621" s="232"/>
      <c r="ED621" s="232"/>
      <c r="EE621" s="232"/>
      <c r="EF621" s="232"/>
      <c r="EG621" s="232"/>
      <c r="EH621" s="232"/>
      <c r="EI621" s="232"/>
      <c r="EJ621" s="232"/>
      <c r="EK621" s="232"/>
      <c r="EL621" s="232"/>
      <c r="EM621" s="232"/>
      <c r="EN621" s="232"/>
      <c r="EO621" s="232"/>
      <c r="EP621" s="232"/>
      <c r="EQ621" s="232"/>
      <c r="ER621" s="232"/>
      <c r="ES621" s="232"/>
      <c r="ET621" s="232"/>
      <c r="EU621" s="232"/>
      <c r="EV621" s="232"/>
      <c r="EW621" s="232"/>
      <c r="EX621" s="232"/>
      <c r="EY621" s="232"/>
      <c r="EZ621" s="232"/>
      <c r="FA621" s="232"/>
      <c r="FB621" s="232"/>
      <c r="FC621" s="232"/>
      <c r="FD621" s="232"/>
      <c r="FE621" s="232"/>
      <c r="FF621" s="232"/>
      <c r="FG621" s="232"/>
      <c r="FH621" s="232"/>
      <c r="FI621" s="232"/>
      <c r="FJ621" s="232"/>
      <c r="FK621" s="232"/>
      <c r="FL621" s="232"/>
      <c r="FM621" s="232"/>
      <c r="FN621" s="232"/>
      <c r="FO621" s="232"/>
      <c r="FP621" s="232"/>
      <c r="FQ621" s="232"/>
      <c r="FR621" s="232"/>
      <c r="FS621" s="232"/>
      <c r="FT621" s="232"/>
      <c r="FU621" s="232"/>
      <c r="FV621" s="232"/>
      <c r="FW621" s="232"/>
      <c r="FX621" s="232"/>
      <c r="FY621" s="232"/>
      <c r="FZ621" s="232"/>
      <c r="GA621" s="232"/>
      <c r="GB621" s="232"/>
      <c r="GC621" s="232"/>
      <c r="GD621" s="232"/>
      <c r="GE621" s="232"/>
      <c r="GF621" s="232"/>
      <c r="GG621" s="232"/>
      <c r="GH621" s="232"/>
      <c r="GI621" s="232"/>
      <c r="GJ621" s="232"/>
      <c r="GK621" s="232"/>
      <c r="GL621" s="232"/>
      <c r="GM621" s="232"/>
      <c r="GN621" s="232"/>
      <c r="GO621" s="232"/>
      <c r="GP621" s="232"/>
      <c r="GQ621" s="232"/>
      <c r="GR621" s="232"/>
      <c r="GS621" s="232"/>
      <c r="GT621" s="232"/>
      <c r="GU621" s="232"/>
      <c r="GV621" s="232"/>
      <c r="GW621" s="232"/>
      <c r="GX621" s="232"/>
      <c r="GY621" s="232"/>
      <c r="GZ621" s="232"/>
      <c r="HA621" s="232"/>
      <c r="HB621" s="232"/>
      <c r="HC621" s="232"/>
      <c r="HD621" s="232"/>
      <c r="HE621" s="232"/>
      <c r="HF621" s="232"/>
      <c r="HG621" s="232"/>
      <c r="HH621" s="232"/>
      <c r="HI621" s="232"/>
      <c r="HJ621" s="232"/>
      <c r="HK621" s="232"/>
    </row>
    <row r="622" spans="1:219" s="232" customFormat="1">
      <c r="B622" s="237"/>
      <c r="C622" s="685" t="str">
        <f>'C. Masterfiles'!C110</f>
        <v>S01</v>
      </c>
      <c r="D622" s="256" t="str">
        <f>'C. Masterfiles'!D110</f>
        <v>Повиквания в мрежата (On Net calls)</v>
      </c>
      <c r="E622" s="631">
        <v>2</v>
      </c>
      <c r="F622" s="631">
        <v>2</v>
      </c>
      <c r="G622" s="631">
        <v>2</v>
      </c>
      <c r="H622" s="631">
        <v>2</v>
      </c>
      <c r="I622" s="631">
        <v>2</v>
      </c>
      <c r="J622" s="631">
        <v>2</v>
      </c>
      <c r="K622" s="631">
        <v>2</v>
      </c>
      <c r="L622" s="526">
        <v>1</v>
      </c>
      <c r="M622" s="526">
        <v>1</v>
      </c>
      <c r="N622" s="526"/>
      <c r="O622" s="526"/>
      <c r="P622" s="526"/>
      <c r="Q622" s="526"/>
      <c r="R622" s="526">
        <v>1</v>
      </c>
      <c r="S622" s="526">
        <v>1</v>
      </c>
      <c r="T622" s="526"/>
      <c r="U622" s="526">
        <v>1</v>
      </c>
      <c r="V622" s="526"/>
      <c r="W622" s="526"/>
      <c r="X622" s="526"/>
      <c r="Y622" s="526"/>
      <c r="Z622" s="526"/>
      <c r="AA622" s="526"/>
      <c r="AB622" s="631">
        <v>2</v>
      </c>
      <c r="AC622" s="631">
        <v>2</v>
      </c>
      <c r="AD622" s="213"/>
      <c r="AE622" s="213"/>
      <c r="AF622" s="213"/>
      <c r="AG622" s="213"/>
      <c r="AH622" s="213"/>
    </row>
    <row r="623" spans="1:219" s="232" customFormat="1">
      <c r="B623" s="237"/>
      <c r="C623" s="685" t="str">
        <f>'C. Masterfiles'!C111</f>
        <v>S02</v>
      </c>
      <c r="D623" s="256" t="str">
        <f>'C. Masterfiles'!D111</f>
        <v>Изходящи повиквания към фиксирана линия (Outgoing Calls to Fixed Line)</v>
      </c>
      <c r="E623" s="526">
        <v>1</v>
      </c>
      <c r="F623" s="526">
        <v>1</v>
      </c>
      <c r="G623" s="526">
        <v>1</v>
      </c>
      <c r="H623" s="526">
        <v>1</v>
      </c>
      <c r="I623" s="526">
        <v>1</v>
      </c>
      <c r="J623" s="526">
        <v>1</v>
      </c>
      <c r="K623" s="526">
        <v>1.5</v>
      </c>
      <c r="L623" s="526">
        <v>1</v>
      </c>
      <c r="M623" s="526">
        <v>1</v>
      </c>
      <c r="N623" s="526"/>
      <c r="O623" s="526"/>
      <c r="P623" s="526"/>
      <c r="Q623" s="526"/>
      <c r="R623" s="526">
        <v>1</v>
      </c>
      <c r="S623" s="526">
        <v>1</v>
      </c>
      <c r="T623" s="526"/>
      <c r="U623" s="526">
        <v>1</v>
      </c>
      <c r="V623" s="526"/>
      <c r="W623" s="526">
        <v>1</v>
      </c>
      <c r="X623" s="526"/>
      <c r="Y623" s="526"/>
      <c r="Z623" s="526"/>
      <c r="AA623" s="526"/>
      <c r="AB623" s="631">
        <v>1</v>
      </c>
      <c r="AC623" s="631">
        <v>1</v>
      </c>
      <c r="AD623" s="213"/>
      <c r="AE623" s="213"/>
      <c r="AF623" s="213"/>
      <c r="AG623" s="213"/>
      <c r="AH623" s="213"/>
    </row>
    <row r="624" spans="1:219" s="232" customFormat="1">
      <c r="B624" s="237"/>
      <c r="C624" s="685" t="str">
        <f>'C. Masterfiles'!C112</f>
        <v>S03</v>
      </c>
      <c r="D624" s="256" t="str">
        <f>'C. Masterfiles'!D112</f>
        <v>Изходящи повиквания към други мобилни мрежи (Outgoing Calls to Other Mobile)</v>
      </c>
      <c r="E624" s="526">
        <v>1</v>
      </c>
      <c r="F624" s="526">
        <v>1</v>
      </c>
      <c r="G624" s="526">
        <v>1</v>
      </c>
      <c r="H624" s="526">
        <v>1</v>
      </c>
      <c r="I624" s="526">
        <v>1</v>
      </c>
      <c r="J624" s="526">
        <v>1</v>
      </c>
      <c r="K624" s="526">
        <v>1.5</v>
      </c>
      <c r="L624" s="526">
        <v>1</v>
      </c>
      <c r="M624" s="526">
        <v>1</v>
      </c>
      <c r="N624" s="526"/>
      <c r="O624" s="526"/>
      <c r="P624" s="526"/>
      <c r="Q624" s="526"/>
      <c r="R624" s="526">
        <v>1</v>
      </c>
      <c r="S624" s="526">
        <v>1</v>
      </c>
      <c r="T624" s="526"/>
      <c r="U624" s="526">
        <v>1</v>
      </c>
      <c r="V624" s="526"/>
      <c r="W624" s="526">
        <v>1</v>
      </c>
      <c r="X624" s="526"/>
      <c r="Y624" s="526"/>
      <c r="Z624" s="526"/>
      <c r="AA624" s="526"/>
      <c r="AB624" s="631">
        <v>1</v>
      </c>
      <c r="AC624" s="631">
        <v>1</v>
      </c>
      <c r="AD624" s="213"/>
      <c r="AE624" s="213"/>
      <c r="AF624" s="213"/>
      <c r="AG624" s="213"/>
      <c r="AH624" s="213"/>
    </row>
    <row r="625" spans="2:34" s="232" customFormat="1">
      <c r="B625" s="237"/>
      <c r="C625" s="685" t="str">
        <f>'C. Masterfiles'!C113</f>
        <v>S04</v>
      </c>
      <c r="D625" s="256" t="str">
        <f>'C. Masterfiles'!D113</f>
        <v>Изходящи международни повиквания (Outgoing Calls to International)</v>
      </c>
      <c r="E625" s="526">
        <v>1</v>
      </c>
      <c r="F625" s="526">
        <v>1</v>
      </c>
      <c r="G625" s="526">
        <v>1</v>
      </c>
      <c r="H625" s="526">
        <v>1</v>
      </c>
      <c r="I625" s="526">
        <v>1</v>
      </c>
      <c r="J625" s="526">
        <v>1</v>
      </c>
      <c r="K625" s="526">
        <v>1.5</v>
      </c>
      <c r="L625" s="526">
        <v>1</v>
      </c>
      <c r="M625" s="526">
        <v>1</v>
      </c>
      <c r="N625" s="526"/>
      <c r="O625" s="526"/>
      <c r="P625" s="526"/>
      <c r="Q625" s="526"/>
      <c r="R625" s="526">
        <v>1</v>
      </c>
      <c r="S625" s="526">
        <v>1</v>
      </c>
      <c r="T625" s="526"/>
      <c r="U625" s="526">
        <v>1</v>
      </c>
      <c r="V625" s="526"/>
      <c r="W625" s="526"/>
      <c r="X625" s="526">
        <v>1</v>
      </c>
      <c r="Y625" s="526"/>
      <c r="Z625" s="526"/>
      <c r="AA625" s="526"/>
      <c r="AB625" s="631">
        <v>1</v>
      </c>
      <c r="AC625" s="631">
        <v>1</v>
      </c>
      <c r="AD625" s="213"/>
      <c r="AE625" s="213"/>
      <c r="AF625" s="213"/>
      <c r="AG625" s="213"/>
      <c r="AH625" s="213"/>
    </row>
    <row r="626" spans="2:34" s="232" customFormat="1">
      <c r="B626" s="231"/>
      <c r="C626" s="685" t="str">
        <f>'C. Masterfiles'!C114</f>
        <v>S05</v>
      </c>
      <c r="D626" s="256" t="str">
        <f>'C. Masterfiles'!D114</f>
        <v>Входящи повиквания от фиксирана линия (Incoming calls from fixed)</v>
      </c>
      <c r="E626" s="526">
        <v>1</v>
      </c>
      <c r="F626" s="526">
        <v>1</v>
      </c>
      <c r="G626" s="526">
        <v>1</v>
      </c>
      <c r="H626" s="526">
        <v>1</v>
      </c>
      <c r="I626" s="526">
        <v>1</v>
      </c>
      <c r="J626" s="526">
        <v>1</v>
      </c>
      <c r="K626" s="526">
        <v>1.5</v>
      </c>
      <c r="L626" s="526">
        <v>1</v>
      </c>
      <c r="M626" s="526">
        <v>1</v>
      </c>
      <c r="N626" s="526"/>
      <c r="O626" s="526"/>
      <c r="P626" s="526"/>
      <c r="Q626" s="526"/>
      <c r="R626" s="526">
        <v>1</v>
      </c>
      <c r="S626" s="526">
        <v>1</v>
      </c>
      <c r="T626" s="526"/>
      <c r="U626" s="526"/>
      <c r="V626" s="526">
        <v>1</v>
      </c>
      <c r="W626" s="526">
        <v>1</v>
      </c>
      <c r="X626" s="526"/>
      <c r="Y626" s="526"/>
      <c r="Z626" s="526"/>
      <c r="AA626" s="526"/>
      <c r="AB626" s="631">
        <v>1</v>
      </c>
      <c r="AC626" s="631">
        <v>1</v>
      </c>
      <c r="AD626" s="213"/>
      <c r="AE626" s="213"/>
      <c r="AF626" s="213"/>
      <c r="AG626" s="213"/>
      <c r="AH626" s="213"/>
    </row>
    <row r="627" spans="2:34" s="232" customFormat="1">
      <c r="B627" s="231"/>
      <c r="C627" s="685" t="str">
        <f>'C. Masterfiles'!C115</f>
        <v>S06</v>
      </c>
      <c r="D627" s="256" t="str">
        <f>'C. Masterfiles'!D115</f>
        <v>Входящи повиквания от други мобилни мрежи (Incoming calls from other mobile)</v>
      </c>
      <c r="E627" s="526">
        <v>1</v>
      </c>
      <c r="F627" s="526">
        <v>1</v>
      </c>
      <c r="G627" s="526">
        <v>1</v>
      </c>
      <c r="H627" s="526">
        <v>1</v>
      </c>
      <c r="I627" s="526">
        <v>1</v>
      </c>
      <c r="J627" s="526">
        <v>1</v>
      </c>
      <c r="K627" s="526">
        <v>1.5</v>
      </c>
      <c r="L627" s="526">
        <v>1</v>
      </c>
      <c r="M627" s="526">
        <v>1</v>
      </c>
      <c r="N627" s="526"/>
      <c r="O627" s="526"/>
      <c r="P627" s="526"/>
      <c r="Q627" s="526"/>
      <c r="R627" s="526">
        <v>1</v>
      </c>
      <c r="S627" s="526">
        <v>1</v>
      </c>
      <c r="T627" s="526"/>
      <c r="U627" s="526"/>
      <c r="V627" s="526">
        <v>1</v>
      </c>
      <c r="W627" s="526">
        <v>1</v>
      </c>
      <c r="X627" s="526"/>
      <c r="Y627" s="526"/>
      <c r="Z627" s="526"/>
      <c r="AA627" s="526"/>
      <c r="AB627" s="631">
        <v>1</v>
      </c>
      <c r="AC627" s="631">
        <v>1</v>
      </c>
      <c r="AD627" s="213"/>
      <c r="AE627" s="213"/>
      <c r="AF627" s="213"/>
      <c r="AG627" s="213"/>
      <c r="AH627" s="213"/>
    </row>
    <row r="628" spans="2:34" s="232" customFormat="1">
      <c r="B628" s="231"/>
      <c r="C628" s="685" t="str">
        <f>'C. Masterfiles'!C116</f>
        <v>S07</v>
      </c>
      <c r="D628" s="256" t="str">
        <f>'C. Masterfiles'!D116</f>
        <v>Входящи международни повиквания (Incoming calls from international)</v>
      </c>
      <c r="E628" s="526">
        <v>1</v>
      </c>
      <c r="F628" s="526">
        <v>1</v>
      </c>
      <c r="G628" s="526">
        <v>1</v>
      </c>
      <c r="H628" s="526">
        <v>1</v>
      </c>
      <c r="I628" s="526">
        <v>1</v>
      </c>
      <c r="J628" s="526">
        <v>1</v>
      </c>
      <c r="K628" s="526">
        <v>1.5</v>
      </c>
      <c r="L628" s="526">
        <v>1</v>
      </c>
      <c r="M628" s="526">
        <v>1</v>
      </c>
      <c r="N628" s="526"/>
      <c r="O628" s="526"/>
      <c r="P628" s="526"/>
      <c r="Q628" s="526"/>
      <c r="R628" s="526">
        <v>1</v>
      </c>
      <c r="S628" s="526">
        <v>1</v>
      </c>
      <c r="T628" s="526"/>
      <c r="U628" s="526"/>
      <c r="V628" s="526">
        <v>1</v>
      </c>
      <c r="W628" s="526"/>
      <c r="X628" s="526">
        <v>1</v>
      </c>
      <c r="Y628" s="526"/>
      <c r="Z628" s="526"/>
      <c r="AA628" s="526"/>
      <c r="AB628" s="631">
        <v>1</v>
      </c>
      <c r="AC628" s="631">
        <v>1</v>
      </c>
      <c r="AD628" s="213"/>
      <c r="AE628" s="213"/>
      <c r="AF628" s="213"/>
      <c r="AG628" s="213"/>
      <c r="AH628" s="213"/>
    </row>
    <row r="629" spans="2:34" s="232" customFormat="1">
      <c r="B629" s="237"/>
      <c r="C629" s="685" t="str">
        <f>'C. Masterfiles'!C117</f>
        <v>S08</v>
      </c>
      <c r="D629" s="256" t="str">
        <f>'C. Masterfiles'!D117</f>
        <v>Изходящи повиквания от чужди абонати в роуминг в мрежата на предприятието (Roaming Calls Outbound)</v>
      </c>
      <c r="E629" s="526">
        <v>1</v>
      </c>
      <c r="F629" s="526">
        <v>1</v>
      </c>
      <c r="G629" s="526">
        <v>1</v>
      </c>
      <c r="H629" s="526">
        <v>1</v>
      </c>
      <c r="I629" s="526">
        <v>1</v>
      </c>
      <c r="J629" s="526">
        <v>1</v>
      </c>
      <c r="K629" s="526">
        <v>1.5</v>
      </c>
      <c r="L629" s="526">
        <v>1</v>
      </c>
      <c r="M629" s="526">
        <v>1</v>
      </c>
      <c r="N629" s="526"/>
      <c r="O629" s="526"/>
      <c r="P629" s="526"/>
      <c r="Q629" s="526"/>
      <c r="R629" s="526">
        <v>1</v>
      </c>
      <c r="S629" s="526">
        <v>1</v>
      </c>
      <c r="T629" s="526"/>
      <c r="U629" s="526"/>
      <c r="V629" s="526">
        <v>1</v>
      </c>
      <c r="W629" s="526"/>
      <c r="X629" s="526">
        <v>1</v>
      </c>
      <c r="Y629" s="526"/>
      <c r="Z629" s="526"/>
      <c r="AA629" s="526"/>
      <c r="AB629" s="631">
        <v>1</v>
      </c>
      <c r="AC629" s="631">
        <v>1</v>
      </c>
      <c r="AD629" s="213"/>
      <c r="AE629" s="213"/>
      <c r="AF629" s="213"/>
      <c r="AG629" s="213"/>
      <c r="AH629" s="213"/>
    </row>
    <row r="630" spans="2:34" s="232" customFormat="1">
      <c r="B630" s="237"/>
      <c r="C630" s="685" t="str">
        <f>'C. Masterfiles'!C118</f>
        <v>S09</v>
      </c>
      <c r="D630" s="256" t="str">
        <f>'C. Masterfiles'!D118</f>
        <v>Входящи повиквания от чужди абонати в роуминг в мрежата на предприятието (Roaming Calls Inbound)</v>
      </c>
      <c r="E630" s="526">
        <v>1</v>
      </c>
      <c r="F630" s="526">
        <v>1</v>
      </c>
      <c r="G630" s="526">
        <v>1</v>
      </c>
      <c r="H630" s="526">
        <v>1</v>
      </c>
      <c r="I630" s="526">
        <v>1</v>
      </c>
      <c r="J630" s="526">
        <v>1</v>
      </c>
      <c r="K630" s="526">
        <v>1.5</v>
      </c>
      <c r="L630" s="526">
        <v>1</v>
      </c>
      <c r="M630" s="526">
        <v>1</v>
      </c>
      <c r="N630" s="526"/>
      <c r="O630" s="526"/>
      <c r="P630" s="526"/>
      <c r="Q630" s="526"/>
      <c r="R630" s="526">
        <v>1</v>
      </c>
      <c r="S630" s="526">
        <v>1</v>
      </c>
      <c r="T630" s="526"/>
      <c r="U630" s="526"/>
      <c r="V630" s="526">
        <v>1</v>
      </c>
      <c r="W630" s="526"/>
      <c r="X630" s="526">
        <v>1</v>
      </c>
      <c r="Y630" s="526"/>
      <c r="Z630" s="526"/>
      <c r="AA630" s="526"/>
      <c r="AB630" s="631">
        <v>1</v>
      </c>
      <c r="AC630" s="631">
        <v>1</v>
      </c>
      <c r="AD630" s="213"/>
      <c r="AE630" s="213"/>
      <c r="AF630" s="213"/>
      <c r="AG630" s="213"/>
      <c r="AH630" s="213"/>
    </row>
    <row r="631" spans="2:34" s="232" customFormat="1">
      <c r="B631" s="237"/>
      <c r="C631" s="685" t="str">
        <f>'C. Masterfiles'!C119</f>
        <v>S10</v>
      </c>
      <c r="D631" s="256" t="str">
        <f>'C. Masterfiles'!D119</f>
        <v>Гласова поща (Voice mail)</v>
      </c>
      <c r="E631" s="526">
        <v>1</v>
      </c>
      <c r="F631" s="526">
        <v>1</v>
      </c>
      <c r="G631" s="526">
        <v>1</v>
      </c>
      <c r="H631" s="526">
        <v>1</v>
      </c>
      <c r="I631" s="526">
        <v>1</v>
      </c>
      <c r="J631" s="526">
        <v>1</v>
      </c>
      <c r="K631" s="526">
        <v>1</v>
      </c>
      <c r="L631" s="526">
        <v>1</v>
      </c>
      <c r="M631" s="526">
        <v>1</v>
      </c>
      <c r="N631" s="526"/>
      <c r="O631" s="526"/>
      <c r="P631" s="526"/>
      <c r="Q631" s="526">
        <v>1</v>
      </c>
      <c r="R631" s="526">
        <v>1</v>
      </c>
      <c r="S631" s="526">
        <v>1</v>
      </c>
      <c r="T631" s="526"/>
      <c r="U631" s="526">
        <v>1</v>
      </c>
      <c r="V631" s="526"/>
      <c r="W631" s="526"/>
      <c r="X631" s="526"/>
      <c r="Y631" s="526"/>
      <c r="Z631" s="526"/>
      <c r="AA631" s="526"/>
      <c r="AB631" s="631">
        <v>1</v>
      </c>
      <c r="AC631" s="631">
        <v>1</v>
      </c>
      <c r="AD631" s="213"/>
      <c r="AE631" s="213"/>
      <c r="AF631" s="213"/>
      <c r="AG631" s="213"/>
      <c r="AH631" s="213"/>
    </row>
    <row r="632" spans="2:34" s="232" customFormat="1">
      <c r="B632" s="237"/>
      <c r="C632" s="685" t="str">
        <f>'C. Masterfiles'!C120</f>
        <v>S11</v>
      </c>
      <c r="D632" s="256" t="str">
        <f>'C. Masterfiles'!D120</f>
        <v>Повиквания към центъра за обслужване на клиенти (Help desk call)</v>
      </c>
      <c r="E632" s="526">
        <v>1</v>
      </c>
      <c r="F632" s="526">
        <v>1</v>
      </c>
      <c r="G632" s="526">
        <v>1</v>
      </c>
      <c r="H632" s="526">
        <v>1</v>
      </c>
      <c r="I632" s="526">
        <v>1</v>
      </c>
      <c r="J632" s="526">
        <v>1</v>
      </c>
      <c r="K632" s="526">
        <v>1</v>
      </c>
      <c r="L632" s="526">
        <v>1</v>
      </c>
      <c r="M632" s="526">
        <v>1</v>
      </c>
      <c r="N632" s="526"/>
      <c r="O632" s="526"/>
      <c r="P632" s="526"/>
      <c r="Q632" s="526"/>
      <c r="R632" s="526">
        <v>1</v>
      </c>
      <c r="S632" s="526">
        <v>1</v>
      </c>
      <c r="T632" s="526"/>
      <c r="U632" s="526">
        <v>1</v>
      </c>
      <c r="V632" s="526"/>
      <c r="W632" s="526"/>
      <c r="X632" s="526"/>
      <c r="Y632" s="526"/>
      <c r="Z632" s="526"/>
      <c r="AA632" s="526"/>
      <c r="AB632" s="631">
        <v>1</v>
      </c>
      <c r="AC632" s="631">
        <v>1</v>
      </c>
      <c r="AD632" s="213"/>
      <c r="AE632" s="213"/>
      <c r="AF632" s="213"/>
      <c r="AG632" s="213"/>
      <c r="AH632" s="213"/>
    </row>
    <row r="633" spans="2:34" s="232" customFormat="1">
      <c r="B633" s="237"/>
      <c r="C633" s="685" t="str">
        <f>'C. Masterfiles'!C121</f>
        <v>S12</v>
      </c>
      <c r="D633" s="256" t="str">
        <f>'C. Masterfiles'!D121</f>
        <v>Видеоразговори (Video call)</v>
      </c>
      <c r="E633" s="526">
        <v>1</v>
      </c>
      <c r="F633" s="526">
        <v>1</v>
      </c>
      <c r="G633" s="526">
        <v>1</v>
      </c>
      <c r="H633" s="526">
        <v>1</v>
      </c>
      <c r="I633" s="526">
        <v>1</v>
      </c>
      <c r="J633" s="526">
        <v>1</v>
      </c>
      <c r="K633" s="526">
        <v>1.5</v>
      </c>
      <c r="L633" s="526">
        <v>1</v>
      </c>
      <c r="M633" s="526">
        <v>1</v>
      </c>
      <c r="N633" s="526"/>
      <c r="O633" s="526"/>
      <c r="P633" s="526"/>
      <c r="Q633" s="526"/>
      <c r="R633" s="526">
        <v>1</v>
      </c>
      <c r="S633" s="526">
        <v>1</v>
      </c>
      <c r="T633" s="526"/>
      <c r="U633" s="526">
        <v>1</v>
      </c>
      <c r="V633" s="526"/>
      <c r="W633" s="526">
        <v>1</v>
      </c>
      <c r="X633" s="526"/>
      <c r="Y633" s="526"/>
      <c r="Z633" s="526"/>
      <c r="AA633" s="526"/>
      <c r="AB633" s="631">
        <v>1</v>
      </c>
      <c r="AC633" s="631">
        <v>1</v>
      </c>
      <c r="AD633" s="213"/>
      <c r="AE633" s="213"/>
      <c r="AF633" s="213"/>
      <c r="AG633" s="213"/>
      <c r="AH633" s="213"/>
    </row>
    <row r="634" spans="2:34" s="232" customFormat="1">
      <c r="B634" s="237"/>
      <c r="C634" s="685" t="str">
        <f>'C. Masterfiles'!C122</f>
        <v>S13</v>
      </c>
      <c r="D634" s="256" t="str">
        <f>'C. Masterfiles'!D122</f>
        <v>MMS в мрежата (MMS on net)</v>
      </c>
      <c r="E634" s="631">
        <v>2</v>
      </c>
      <c r="F634" s="631">
        <v>2</v>
      </c>
      <c r="G634" s="631">
        <v>2</v>
      </c>
      <c r="H634" s="631">
        <v>2</v>
      </c>
      <c r="I634" s="631">
        <v>2</v>
      </c>
      <c r="J634" s="631">
        <v>2</v>
      </c>
      <c r="K634" s="631">
        <v>2</v>
      </c>
      <c r="L634" s="526">
        <v>1</v>
      </c>
      <c r="M634" s="526">
        <v>1</v>
      </c>
      <c r="N634" s="526"/>
      <c r="O634" s="526"/>
      <c r="P634" s="526">
        <v>1</v>
      </c>
      <c r="Q634" s="526"/>
      <c r="R634" s="526">
        <v>1</v>
      </c>
      <c r="S634" s="526">
        <v>1</v>
      </c>
      <c r="T634" s="526">
        <v>1</v>
      </c>
      <c r="U634" s="526">
        <v>1</v>
      </c>
      <c r="V634" s="526"/>
      <c r="W634" s="526"/>
      <c r="X634" s="526"/>
      <c r="Y634" s="526"/>
      <c r="Z634" s="526"/>
      <c r="AA634" s="526"/>
      <c r="AB634" s="631">
        <v>2</v>
      </c>
      <c r="AC634" s="631">
        <v>2</v>
      </c>
      <c r="AD634" s="213"/>
      <c r="AE634" s="213"/>
      <c r="AF634" s="213"/>
      <c r="AG634" s="213"/>
      <c r="AH634" s="213"/>
    </row>
    <row r="635" spans="2:34" s="232" customFormat="1">
      <c r="B635" s="237"/>
      <c r="C635" s="685" t="str">
        <f>'C. Masterfiles'!C123</f>
        <v>S14</v>
      </c>
      <c r="D635" s="256" t="str">
        <f>'C. Masterfiles'!D123</f>
        <v>Изходящи MMS към други мрежи (MMS outgoing to other network)</v>
      </c>
      <c r="E635" s="526">
        <v>1</v>
      </c>
      <c r="F635" s="526">
        <v>1</v>
      </c>
      <c r="G635" s="526">
        <v>1</v>
      </c>
      <c r="H635" s="526">
        <v>1</v>
      </c>
      <c r="I635" s="526">
        <v>1</v>
      </c>
      <c r="J635" s="526">
        <v>1</v>
      </c>
      <c r="K635" s="526">
        <v>1.5</v>
      </c>
      <c r="L635" s="526">
        <v>1</v>
      </c>
      <c r="M635" s="526">
        <v>1</v>
      </c>
      <c r="N635" s="526"/>
      <c r="O635" s="526"/>
      <c r="P635" s="526">
        <v>1</v>
      </c>
      <c r="Q635" s="526"/>
      <c r="R635" s="526">
        <v>1</v>
      </c>
      <c r="S635" s="526">
        <v>1</v>
      </c>
      <c r="T635" s="526">
        <v>1</v>
      </c>
      <c r="U635" s="526">
        <v>1</v>
      </c>
      <c r="V635" s="526"/>
      <c r="W635" s="526">
        <v>1</v>
      </c>
      <c r="X635" s="526"/>
      <c r="Y635" s="526"/>
      <c r="Z635" s="526"/>
      <c r="AA635" s="526"/>
      <c r="AB635" s="631">
        <v>1</v>
      </c>
      <c r="AC635" s="631">
        <v>1</v>
      </c>
      <c r="AD635" s="213"/>
      <c r="AE635" s="213"/>
      <c r="AF635" s="213"/>
      <c r="AG635" s="213"/>
      <c r="AH635" s="213"/>
    </row>
    <row r="636" spans="2:34" s="232" customFormat="1">
      <c r="B636" s="237"/>
      <c r="C636" s="685" t="str">
        <f>'C. Masterfiles'!C124</f>
        <v>S15</v>
      </c>
      <c r="D636" s="256" t="str">
        <f>'C. Masterfiles'!D124</f>
        <v>Входящи MMS от други мрежи (MMS incoming from other network)</v>
      </c>
      <c r="E636" s="526">
        <v>1</v>
      </c>
      <c r="F636" s="526">
        <v>1</v>
      </c>
      <c r="G636" s="526">
        <v>1</v>
      </c>
      <c r="H636" s="526">
        <v>1</v>
      </c>
      <c r="I636" s="526">
        <v>1</v>
      </c>
      <c r="J636" s="526">
        <v>1</v>
      </c>
      <c r="K636" s="526">
        <v>1.5</v>
      </c>
      <c r="L636" s="526">
        <v>1</v>
      </c>
      <c r="M636" s="526">
        <v>1</v>
      </c>
      <c r="N636" s="526"/>
      <c r="O636" s="526"/>
      <c r="P636" s="526">
        <v>1</v>
      </c>
      <c r="Q636" s="526"/>
      <c r="R636" s="526">
        <v>1</v>
      </c>
      <c r="S636" s="526">
        <v>1</v>
      </c>
      <c r="T636" s="526">
        <v>1</v>
      </c>
      <c r="U636" s="526"/>
      <c r="V636" s="526">
        <v>1</v>
      </c>
      <c r="W636" s="526">
        <v>1</v>
      </c>
      <c r="X636" s="526"/>
      <c r="Y636" s="526"/>
      <c r="Z636" s="526"/>
      <c r="AA636" s="526"/>
      <c r="AB636" s="631">
        <v>1</v>
      </c>
      <c r="AC636" s="631">
        <v>1</v>
      </c>
      <c r="AD636" s="213"/>
      <c r="AE636" s="213"/>
      <c r="AF636" s="213"/>
      <c r="AG636" s="213"/>
      <c r="AH636" s="213"/>
    </row>
    <row r="637" spans="2:34" s="232" customFormat="1">
      <c r="B637" s="237"/>
      <c r="C637" s="685" t="str">
        <f>'C. Masterfiles'!C125</f>
        <v>S16</v>
      </c>
      <c r="D637" s="256" t="str">
        <f>'C. Masterfiles'!D125</f>
        <v>SMS в мрежата (SMS on net)</v>
      </c>
      <c r="E637" s="631">
        <v>2</v>
      </c>
      <c r="F637" s="631">
        <v>2</v>
      </c>
      <c r="G637" s="631">
        <v>2</v>
      </c>
      <c r="H637" s="631">
        <v>2</v>
      </c>
      <c r="I637" s="631">
        <v>2</v>
      </c>
      <c r="J637" s="631">
        <v>2</v>
      </c>
      <c r="K637" s="631">
        <v>2</v>
      </c>
      <c r="L637" s="526">
        <v>1</v>
      </c>
      <c r="M637" s="526">
        <v>1</v>
      </c>
      <c r="N637" s="526">
        <v>1</v>
      </c>
      <c r="O637" s="526">
        <v>1</v>
      </c>
      <c r="P637" s="526"/>
      <c r="Q637" s="526"/>
      <c r="R637" s="526">
        <v>1</v>
      </c>
      <c r="S637" s="526">
        <v>1</v>
      </c>
      <c r="T637" s="526">
        <v>1</v>
      </c>
      <c r="U637" s="526">
        <v>1</v>
      </c>
      <c r="V637" s="526"/>
      <c r="W637" s="526"/>
      <c r="X637" s="526"/>
      <c r="Y637" s="526"/>
      <c r="Z637" s="526"/>
      <c r="AA637" s="526"/>
      <c r="AB637" s="631">
        <v>2</v>
      </c>
      <c r="AC637" s="631">
        <v>2</v>
      </c>
      <c r="AD637" s="213"/>
      <c r="AE637" s="213"/>
      <c r="AF637" s="213"/>
      <c r="AG637" s="213"/>
      <c r="AH637" s="213"/>
    </row>
    <row r="638" spans="2:34" s="232" customFormat="1">
      <c r="B638" s="237"/>
      <c r="C638" s="685" t="str">
        <f>'C. Masterfiles'!C126</f>
        <v>S17</v>
      </c>
      <c r="D638" s="256" t="str">
        <f>'C. Masterfiles'!D126</f>
        <v>Изходящи SMS към други мрежи (SMS outgoing to other network)</v>
      </c>
      <c r="E638" s="526">
        <v>1</v>
      </c>
      <c r="F638" s="526">
        <v>1</v>
      </c>
      <c r="G638" s="526">
        <v>1</v>
      </c>
      <c r="H638" s="526">
        <v>1</v>
      </c>
      <c r="I638" s="526">
        <v>1</v>
      </c>
      <c r="J638" s="526">
        <v>1</v>
      </c>
      <c r="K638" s="526">
        <v>1.5</v>
      </c>
      <c r="L638" s="526">
        <v>1</v>
      </c>
      <c r="M638" s="526">
        <v>1</v>
      </c>
      <c r="N638" s="526">
        <v>1</v>
      </c>
      <c r="O638" s="526">
        <v>1</v>
      </c>
      <c r="P638" s="526"/>
      <c r="Q638" s="526"/>
      <c r="R638" s="526">
        <v>1</v>
      </c>
      <c r="S638" s="526">
        <v>1</v>
      </c>
      <c r="T638" s="526">
        <v>1</v>
      </c>
      <c r="U638" s="526">
        <v>1</v>
      </c>
      <c r="V638" s="526"/>
      <c r="W638" s="526">
        <v>1</v>
      </c>
      <c r="X638" s="526"/>
      <c r="Y638" s="526"/>
      <c r="Z638" s="526"/>
      <c r="AA638" s="526"/>
      <c r="AB638" s="631">
        <v>1</v>
      </c>
      <c r="AC638" s="631">
        <v>1</v>
      </c>
      <c r="AD638" s="213"/>
      <c r="AE638" s="213"/>
      <c r="AF638" s="213"/>
      <c r="AG638" s="213"/>
      <c r="AH638" s="213"/>
    </row>
    <row r="639" spans="2:34" s="232" customFormat="1">
      <c r="B639" s="237"/>
      <c r="C639" s="685" t="str">
        <f>'C. Masterfiles'!C127</f>
        <v>S18</v>
      </c>
      <c r="D639" s="256" t="str">
        <f>'C. Masterfiles'!D127</f>
        <v>Входящи SMS от други мрежи (SMS incoming from other network)</v>
      </c>
      <c r="E639" s="526">
        <v>1</v>
      </c>
      <c r="F639" s="526">
        <v>1</v>
      </c>
      <c r="G639" s="526">
        <v>1</v>
      </c>
      <c r="H639" s="526">
        <v>1</v>
      </c>
      <c r="I639" s="526">
        <v>1</v>
      </c>
      <c r="J639" s="526">
        <v>1</v>
      </c>
      <c r="K639" s="526">
        <v>1.5</v>
      </c>
      <c r="L639" s="526">
        <v>1</v>
      </c>
      <c r="M639" s="526">
        <v>1</v>
      </c>
      <c r="N639" s="526">
        <v>1</v>
      </c>
      <c r="O639" s="526">
        <v>1</v>
      </c>
      <c r="P639" s="526"/>
      <c r="Q639" s="526"/>
      <c r="R639" s="526">
        <v>1</v>
      </c>
      <c r="S639" s="526">
        <v>1</v>
      </c>
      <c r="T639" s="526">
        <v>1</v>
      </c>
      <c r="U639" s="526"/>
      <c r="V639" s="526">
        <v>1</v>
      </c>
      <c r="W639" s="526">
        <v>1</v>
      </c>
      <c r="X639" s="526"/>
      <c r="Y639" s="526"/>
      <c r="Z639" s="526"/>
      <c r="AA639" s="526"/>
      <c r="AB639" s="631">
        <v>1</v>
      </c>
      <c r="AC639" s="631">
        <v>1</v>
      </c>
      <c r="AD639" s="213"/>
      <c r="AE639" s="213"/>
      <c r="AF639" s="213"/>
      <c r="AG639" s="213"/>
      <c r="AH639" s="213"/>
    </row>
    <row r="640" spans="2:34" s="232" customFormat="1">
      <c r="B640" s="237"/>
      <c r="C640" s="685" t="str">
        <f>'C. Masterfiles'!C128</f>
        <v>S19</v>
      </c>
      <c r="D640" s="256" t="str">
        <f>'C. Masterfiles'!D128</f>
        <v>Пренос на данни (Data services)</v>
      </c>
      <c r="E640" s="619">
        <v>0</v>
      </c>
      <c r="F640" s="526">
        <v>1</v>
      </c>
      <c r="G640" s="619">
        <v>0</v>
      </c>
      <c r="H640" s="526">
        <v>1</v>
      </c>
      <c r="I640" s="619">
        <v>0</v>
      </c>
      <c r="J640" s="526">
        <v>1</v>
      </c>
      <c r="K640" s="526">
        <v>1</v>
      </c>
      <c r="L640" s="526">
        <v>1</v>
      </c>
      <c r="M640" s="526">
        <v>1</v>
      </c>
      <c r="N640" s="526"/>
      <c r="O640" s="526"/>
      <c r="P640" s="526"/>
      <c r="Q640" s="526"/>
      <c r="R640" s="526">
        <v>1</v>
      </c>
      <c r="S640" s="526">
        <v>1</v>
      </c>
      <c r="T640" s="526">
        <v>1</v>
      </c>
      <c r="U640" s="526">
        <v>1</v>
      </c>
      <c r="V640" s="526"/>
      <c r="W640" s="526"/>
      <c r="X640" s="526"/>
      <c r="Y640" s="526">
        <v>1</v>
      </c>
      <c r="Z640" s="526">
        <v>1</v>
      </c>
      <c r="AA640" s="526">
        <v>1</v>
      </c>
      <c r="AB640" s="631">
        <v>1</v>
      </c>
      <c r="AC640" s="631">
        <v>1</v>
      </c>
      <c r="AD640" s="213"/>
      <c r="AE640" s="213"/>
      <c r="AF640" s="213"/>
      <c r="AG640" s="213"/>
      <c r="AH640" s="213"/>
    </row>
    <row r="641" spans="1:219" s="232" customFormat="1">
      <c r="B641" s="237"/>
      <c r="C641" s="685" t="str">
        <f>'C. Masterfiles'!C129</f>
        <v>S20</v>
      </c>
      <c r="D641" s="256" t="str">
        <f>'C. Masterfiles'!D129</f>
        <v>Subscribers</v>
      </c>
      <c r="E641" s="213"/>
      <c r="F641" s="213"/>
      <c r="G641" s="213"/>
      <c r="H641" s="213"/>
      <c r="I641" s="213"/>
      <c r="J641" s="213"/>
      <c r="K641" s="213"/>
      <c r="L641" s="213"/>
      <c r="M641" s="213"/>
      <c r="N641" s="213"/>
      <c r="O641" s="213"/>
      <c r="P641" s="213"/>
      <c r="Q641" s="213"/>
      <c r="R641" s="213"/>
      <c r="S641" s="213"/>
      <c r="T641" s="213"/>
      <c r="U641" s="213"/>
      <c r="V641" s="213"/>
      <c r="W641" s="213"/>
      <c r="X641" s="213"/>
      <c r="Y641" s="213"/>
      <c r="Z641" s="213"/>
      <c r="AA641" s="213"/>
      <c r="AB641" s="213"/>
      <c r="AC641" s="213"/>
      <c r="AD641" s="213"/>
      <c r="AE641" s="213"/>
      <c r="AF641" s="213"/>
      <c r="AG641" s="213"/>
      <c r="AH641" s="213"/>
    </row>
    <row r="642" spans="1:219" s="232" customFormat="1">
      <c r="B642" s="237"/>
      <c r="C642" s="685" t="str">
        <f>'C. Masterfiles'!C130</f>
        <v>S21</v>
      </c>
      <c r="D642" s="256" t="str">
        <f>'C. Masterfiles'!D130</f>
        <v>OTHER: complete as required</v>
      </c>
      <c r="E642" s="213"/>
      <c r="F642" s="213"/>
      <c r="G642" s="213"/>
      <c r="H642" s="213"/>
      <c r="I642" s="213"/>
      <c r="J642" s="213"/>
      <c r="K642" s="213"/>
      <c r="L642" s="213"/>
      <c r="M642" s="213"/>
      <c r="N642" s="213"/>
      <c r="O642" s="213"/>
      <c r="P642" s="213"/>
      <c r="Q642" s="213"/>
      <c r="R642" s="213"/>
      <c r="S642" s="213"/>
      <c r="T642" s="213"/>
      <c r="U642" s="213"/>
      <c r="V642" s="213"/>
      <c r="W642" s="213"/>
      <c r="X642" s="213"/>
      <c r="Y642" s="213"/>
      <c r="Z642" s="213"/>
      <c r="AA642" s="213"/>
      <c r="AB642" s="213"/>
      <c r="AC642" s="213"/>
      <c r="AD642" s="213"/>
      <c r="AE642" s="213"/>
      <c r="AF642" s="213"/>
      <c r="AG642" s="213"/>
      <c r="AH642" s="213"/>
    </row>
    <row r="643" spans="1:219" s="232" customFormat="1">
      <c r="B643" s="237"/>
      <c r="C643" s="685" t="str">
        <f>'C. Masterfiles'!C131</f>
        <v>S22</v>
      </c>
      <c r="D643" s="256" t="str">
        <f>'C. Masterfiles'!D131</f>
        <v>OTHER: complete as required</v>
      </c>
      <c r="E643" s="213"/>
      <c r="F643" s="213"/>
      <c r="G643" s="213"/>
      <c r="H643" s="213"/>
      <c r="I643" s="213"/>
      <c r="J643" s="213"/>
      <c r="K643" s="213"/>
      <c r="L643" s="213"/>
      <c r="M643" s="213"/>
      <c r="N643" s="213"/>
      <c r="O643" s="213"/>
      <c r="P643" s="213"/>
      <c r="Q643" s="213"/>
      <c r="R643" s="213"/>
      <c r="S643" s="213"/>
      <c r="T643" s="213"/>
      <c r="U643" s="213"/>
      <c r="V643" s="213"/>
      <c r="W643" s="213"/>
      <c r="X643" s="213"/>
      <c r="Y643" s="213"/>
      <c r="Z643" s="213"/>
      <c r="AA643" s="213"/>
      <c r="AB643" s="213"/>
      <c r="AC643" s="213"/>
      <c r="AD643" s="213"/>
      <c r="AE643" s="213"/>
      <c r="AF643" s="213"/>
      <c r="AG643" s="213"/>
      <c r="AH643" s="213"/>
    </row>
    <row r="644" spans="1:219" s="232" customFormat="1">
      <c r="B644" s="237"/>
      <c r="C644" s="685" t="str">
        <f>'C. Masterfiles'!C132</f>
        <v>S23</v>
      </c>
      <c r="D644" s="256" t="str">
        <f>'C. Masterfiles'!D132</f>
        <v>OTHER: complete as required</v>
      </c>
      <c r="E644" s="213"/>
      <c r="F644" s="213"/>
      <c r="G644" s="213"/>
      <c r="H644" s="213"/>
      <c r="I644" s="213"/>
      <c r="J644" s="213"/>
      <c r="K644" s="213"/>
      <c r="L644" s="213"/>
      <c r="M644" s="213"/>
      <c r="N644" s="213"/>
      <c r="O644" s="213"/>
      <c r="P644" s="213"/>
      <c r="Q644" s="213"/>
      <c r="R644" s="213"/>
      <c r="S644" s="213"/>
      <c r="T644" s="213"/>
      <c r="U644" s="213"/>
      <c r="V644" s="213"/>
      <c r="W644" s="213"/>
      <c r="X644" s="213"/>
      <c r="Y644" s="213"/>
      <c r="Z644" s="213"/>
      <c r="AA644" s="213"/>
      <c r="AB644" s="213"/>
      <c r="AC644" s="213"/>
      <c r="AD644" s="213"/>
      <c r="AE644" s="213"/>
      <c r="AF644" s="213"/>
      <c r="AG644" s="213"/>
      <c r="AH644" s="213"/>
    </row>
    <row r="645" spans="1:219" s="232" customFormat="1">
      <c r="B645" s="237"/>
      <c r="C645" s="685" t="str">
        <f>'C. Masterfiles'!C133</f>
        <v>S24</v>
      </c>
      <c r="D645" s="256" t="str">
        <f>'C. Masterfiles'!D133</f>
        <v>OTHER: complete as required</v>
      </c>
      <c r="E645" s="213"/>
      <c r="F645" s="213"/>
      <c r="G645" s="213"/>
      <c r="H645" s="213"/>
      <c r="I645" s="213"/>
      <c r="J645" s="213"/>
      <c r="K645" s="213"/>
      <c r="L645" s="213"/>
      <c r="M645" s="213"/>
      <c r="N645" s="213"/>
      <c r="O645" s="213"/>
      <c r="P645" s="213"/>
      <c r="Q645" s="213"/>
      <c r="R645" s="213"/>
      <c r="S645" s="213"/>
      <c r="T645" s="213"/>
      <c r="U645" s="213"/>
      <c r="V645" s="213"/>
      <c r="W645" s="213"/>
      <c r="X645" s="213"/>
      <c r="Y645" s="213"/>
      <c r="Z645" s="213"/>
      <c r="AA645" s="213"/>
      <c r="AB645" s="213"/>
      <c r="AC645" s="213"/>
      <c r="AD645" s="213"/>
      <c r="AE645" s="213"/>
      <c r="AF645" s="213"/>
      <c r="AG645" s="213"/>
      <c r="AH645" s="213"/>
    </row>
    <row r="646" spans="1:219" s="232" customFormat="1">
      <c r="B646" s="237"/>
      <c r="C646" s="685" t="str">
        <f>'C. Masterfiles'!C134</f>
        <v>S25</v>
      </c>
      <c r="D646" s="256" t="str">
        <f>'C. Masterfiles'!D134</f>
        <v>OTHER: complete as required</v>
      </c>
      <c r="E646" s="213"/>
      <c r="F646" s="213"/>
      <c r="G646" s="213"/>
      <c r="H646" s="213"/>
      <c r="I646" s="213"/>
      <c r="J646" s="213"/>
      <c r="K646" s="213"/>
      <c r="L646" s="213"/>
      <c r="M646" s="213"/>
      <c r="N646" s="213"/>
      <c r="O646" s="213"/>
      <c r="P646" s="213"/>
      <c r="Q646" s="213"/>
      <c r="R646" s="213"/>
      <c r="S646" s="213"/>
      <c r="T646" s="213"/>
      <c r="U646" s="213"/>
      <c r="V646" s="213"/>
      <c r="W646" s="213"/>
      <c r="X646" s="213"/>
      <c r="Y646" s="213"/>
      <c r="Z646" s="213"/>
      <c r="AA646" s="213"/>
      <c r="AB646" s="213"/>
      <c r="AC646" s="213"/>
      <c r="AD646" s="213"/>
      <c r="AE646" s="213"/>
      <c r="AF646" s="213"/>
      <c r="AG646" s="213"/>
      <c r="AH646" s="213"/>
    </row>
    <row r="647" spans="1:219" s="232" customFormat="1">
      <c r="B647" s="237"/>
      <c r="C647" s="685" t="str">
        <f>'C. Masterfiles'!C135</f>
        <v>S26</v>
      </c>
      <c r="D647" s="256" t="str">
        <f>'C. Masterfiles'!D135</f>
        <v>OTHER: complete as required</v>
      </c>
      <c r="E647" s="213"/>
      <c r="F647" s="213"/>
      <c r="G647" s="213"/>
      <c r="H647" s="213"/>
      <c r="I647" s="213"/>
      <c r="J647" s="213"/>
      <c r="K647" s="213"/>
      <c r="L647" s="213"/>
      <c r="M647" s="213"/>
      <c r="N647" s="213"/>
      <c r="O647" s="213"/>
      <c r="P647" s="213"/>
      <c r="Q647" s="213"/>
      <c r="R647" s="213"/>
      <c r="S647" s="213"/>
      <c r="T647" s="213"/>
      <c r="U647" s="213"/>
      <c r="V647" s="213"/>
      <c r="W647" s="213"/>
      <c r="X647" s="213"/>
      <c r="Y647" s="213"/>
      <c r="Z647" s="213"/>
      <c r="AA647" s="213"/>
      <c r="AB647" s="213"/>
      <c r="AC647" s="213"/>
      <c r="AD647" s="213"/>
      <c r="AE647" s="213"/>
      <c r="AF647" s="213"/>
      <c r="AG647" s="213"/>
      <c r="AH647" s="213"/>
    </row>
    <row r="648" spans="1:219" s="232" customFormat="1">
      <c r="B648" s="237"/>
      <c r="C648" s="685" t="str">
        <f>'C. Masterfiles'!C136</f>
        <v>S27</v>
      </c>
      <c r="D648" s="256" t="str">
        <f>'C. Masterfiles'!D136</f>
        <v>OTHER: complete as required</v>
      </c>
      <c r="E648" s="213"/>
      <c r="F648" s="213"/>
      <c r="G648" s="213"/>
      <c r="H648" s="213"/>
      <c r="I648" s="213"/>
      <c r="J648" s="213"/>
      <c r="K648" s="213"/>
      <c r="L648" s="213"/>
      <c r="M648" s="213"/>
      <c r="N648" s="213"/>
      <c r="O648" s="213"/>
      <c r="P648" s="213"/>
      <c r="Q648" s="213"/>
      <c r="R648" s="213"/>
      <c r="S648" s="213"/>
      <c r="T648" s="213"/>
      <c r="U648" s="213"/>
      <c r="V648" s="213"/>
      <c r="W648" s="213"/>
      <c r="X648" s="213"/>
      <c r="Y648" s="213"/>
      <c r="Z648" s="213"/>
      <c r="AA648" s="213"/>
      <c r="AB648" s="213"/>
      <c r="AC648" s="213"/>
      <c r="AD648" s="213"/>
      <c r="AE648" s="213"/>
      <c r="AF648" s="213"/>
      <c r="AG648" s="213"/>
      <c r="AH648" s="213"/>
    </row>
    <row r="649" spans="1:219" s="232" customFormat="1">
      <c r="B649" s="237"/>
      <c r="C649" s="685" t="str">
        <f>'C. Masterfiles'!C137</f>
        <v>S28</v>
      </c>
      <c r="D649" s="256" t="str">
        <f>'C. Masterfiles'!D137</f>
        <v>OTHER: complete as required</v>
      </c>
      <c r="E649" s="213"/>
      <c r="F649" s="213"/>
      <c r="G649" s="213"/>
      <c r="H649" s="213"/>
      <c r="I649" s="213"/>
      <c r="J649" s="213"/>
      <c r="K649" s="213"/>
      <c r="L649" s="213"/>
      <c r="M649" s="213"/>
      <c r="N649" s="213"/>
      <c r="O649" s="213"/>
      <c r="P649" s="213"/>
      <c r="Q649" s="213"/>
      <c r="R649" s="213"/>
      <c r="S649" s="213"/>
      <c r="T649" s="213"/>
      <c r="U649" s="213"/>
      <c r="V649" s="213"/>
      <c r="W649" s="213"/>
      <c r="X649" s="213"/>
      <c r="Y649" s="213"/>
      <c r="Z649" s="213"/>
      <c r="AA649" s="213"/>
      <c r="AB649" s="213"/>
      <c r="AC649" s="213"/>
      <c r="AD649" s="213"/>
      <c r="AE649" s="213"/>
      <c r="AF649" s="213"/>
      <c r="AG649" s="213"/>
      <c r="AH649" s="213"/>
    </row>
    <row r="650" spans="1:219" s="232" customFormat="1">
      <c r="B650" s="237"/>
      <c r="C650" s="685" t="str">
        <f>'C. Masterfiles'!C138</f>
        <v>S29</v>
      </c>
      <c r="D650" s="256" t="str">
        <f>'C. Masterfiles'!D138</f>
        <v>OTHER: complete as required</v>
      </c>
      <c r="E650" s="213"/>
      <c r="F650" s="213"/>
      <c r="G650" s="213"/>
      <c r="H650" s="213"/>
      <c r="I650" s="213"/>
      <c r="J650" s="213"/>
      <c r="K650" s="213"/>
      <c r="L650" s="213"/>
      <c r="M650" s="213"/>
      <c r="N650" s="213"/>
      <c r="O650" s="213"/>
      <c r="P650" s="213"/>
      <c r="Q650" s="213"/>
      <c r="R650" s="213"/>
      <c r="S650" s="213"/>
      <c r="T650" s="213"/>
      <c r="U650" s="213"/>
      <c r="V650" s="213"/>
      <c r="W650" s="213"/>
      <c r="X650" s="213"/>
      <c r="Y650" s="213"/>
      <c r="Z650" s="213"/>
      <c r="AA650" s="213"/>
      <c r="AB650" s="213"/>
      <c r="AC650" s="213"/>
      <c r="AD650" s="213"/>
      <c r="AE650" s="213"/>
      <c r="AF650" s="213"/>
      <c r="AG650" s="213"/>
      <c r="AH650" s="213"/>
    </row>
    <row r="651" spans="1:219" s="232" customFormat="1">
      <c r="B651" s="237"/>
      <c r="C651" s="685" t="str">
        <f>'C. Masterfiles'!C139</f>
        <v>S30</v>
      </c>
      <c r="D651" s="256" t="str">
        <f>'C. Masterfiles'!D139</f>
        <v>OTHER: complete as required</v>
      </c>
      <c r="E651" s="213"/>
      <c r="F651" s="213"/>
      <c r="G651" s="213"/>
      <c r="H651" s="213"/>
      <c r="I651" s="213"/>
      <c r="J651" s="213"/>
      <c r="K651" s="213"/>
      <c r="L651" s="213"/>
      <c r="M651" s="213"/>
      <c r="N651" s="213"/>
      <c r="O651" s="213"/>
      <c r="P651" s="213"/>
      <c r="Q651" s="213"/>
      <c r="R651" s="213"/>
      <c r="S651" s="213"/>
      <c r="T651" s="213"/>
      <c r="U651" s="213"/>
      <c r="V651" s="213"/>
      <c r="W651" s="213"/>
      <c r="X651" s="213"/>
      <c r="Y651" s="213"/>
      <c r="Z651" s="213"/>
      <c r="AA651" s="213"/>
      <c r="AB651" s="213"/>
      <c r="AC651" s="213"/>
      <c r="AD651" s="213"/>
      <c r="AE651" s="213"/>
      <c r="AF651" s="213"/>
      <c r="AG651" s="213"/>
      <c r="AH651" s="213"/>
    </row>
    <row r="652" spans="1:219" s="232" customFormat="1">
      <c r="B652" s="237"/>
      <c r="C652" s="224"/>
      <c r="D652" s="224"/>
      <c r="E652" s="245"/>
      <c r="F652" s="254"/>
      <c r="G652" s="254"/>
      <c r="H652" s="254"/>
      <c r="I652" s="254"/>
      <c r="J652" s="254"/>
      <c r="K652" s="254"/>
      <c r="L652" s="254"/>
      <c r="M652" s="254"/>
      <c r="N652" s="254"/>
      <c r="O652" s="254"/>
      <c r="P652" s="254"/>
      <c r="Q652" s="254"/>
      <c r="R652" s="254"/>
      <c r="S652" s="254"/>
      <c r="T652" s="254"/>
      <c r="U652" s="255"/>
      <c r="V652" s="245"/>
      <c r="W652" s="245"/>
      <c r="X652" s="245"/>
      <c r="AB652" s="249"/>
    </row>
    <row r="653" spans="1:219" s="232" customFormat="1">
      <c r="B653" s="237"/>
      <c r="C653" s="224"/>
      <c r="D653" s="224"/>
      <c r="E653" s="245"/>
      <c r="F653" s="254"/>
      <c r="G653" s="254"/>
      <c r="H653" s="254"/>
      <c r="I653" s="254"/>
      <c r="J653" s="254"/>
      <c r="K653" s="254"/>
      <c r="L653" s="254"/>
      <c r="M653" s="254"/>
      <c r="N653" s="254"/>
      <c r="O653" s="254"/>
      <c r="P653" s="254"/>
      <c r="Q653" s="254"/>
      <c r="R653" s="254"/>
      <c r="S653" s="254"/>
      <c r="T653" s="254"/>
      <c r="U653" s="255"/>
      <c r="V653" s="245"/>
      <c r="W653" s="245"/>
      <c r="X653" s="245"/>
      <c r="AB653" s="249"/>
    </row>
    <row r="654" spans="1:219" s="232" customFormat="1">
      <c r="B654" s="236"/>
      <c r="C654" s="224"/>
      <c r="D654" s="234" t="s">
        <v>500</v>
      </c>
      <c r="E654" s="234" t="str">
        <f>'C. Masterfiles'!D166</f>
        <v>Telenor</v>
      </c>
    </row>
    <row r="655" spans="1:219" s="232" customFormat="1">
      <c r="B655" s="236"/>
      <c r="C655" s="224"/>
      <c r="H655" s="514"/>
      <c r="J655" s="514"/>
      <c r="AC655" s="249"/>
    </row>
    <row r="656" spans="1:219" s="242" customFormat="1">
      <c r="A656" s="232"/>
      <c r="B656" s="237"/>
      <c r="C656" s="684" t="s">
        <v>981</v>
      </c>
      <c r="D656" s="238" t="s">
        <v>31</v>
      </c>
      <c r="E656" s="262" t="str">
        <f t="shared" ref="E656:AH656" si="186">E621</f>
        <v>TRX</v>
      </c>
      <c r="F656" s="262" t="str">
        <f t="shared" si="186"/>
        <v>Radio</v>
      </c>
      <c r="G656" s="262" t="str">
        <f t="shared" si="186"/>
        <v>BTS</v>
      </c>
      <c r="H656" s="262" t="str">
        <f t="shared" si="186"/>
        <v>Node B</v>
      </c>
      <c r="I656" s="262" t="str">
        <f t="shared" si="186"/>
        <v>BSC</v>
      </c>
      <c r="J656" s="262" t="str">
        <f t="shared" si="186"/>
        <v>RNC</v>
      </c>
      <c r="K656" s="262" t="str">
        <f t="shared" si="186"/>
        <v>MSC</v>
      </c>
      <c r="L656" s="262" t="str">
        <f t="shared" si="186"/>
        <v>HLR</v>
      </c>
      <c r="M656" s="262" t="str">
        <f t="shared" si="186"/>
        <v>PPP</v>
      </c>
      <c r="N656" s="262" t="str">
        <f t="shared" si="186"/>
        <v>SMSG</v>
      </c>
      <c r="O656" s="262" t="str">
        <f t="shared" si="186"/>
        <v>SMSC</v>
      </c>
      <c r="P656" s="262" t="str">
        <f t="shared" si="186"/>
        <v>MMSC</v>
      </c>
      <c r="Q656" s="262" t="str">
        <f t="shared" si="186"/>
        <v>VMS</v>
      </c>
      <c r="R656" s="262" t="str">
        <f t="shared" si="186"/>
        <v>NMS</v>
      </c>
      <c r="S656" s="262" t="str">
        <f t="shared" si="186"/>
        <v>OSS</v>
      </c>
      <c r="T656" s="262" t="str">
        <f t="shared" si="186"/>
        <v>GPRS</v>
      </c>
      <c r="U656" s="262" t="str">
        <f t="shared" si="186"/>
        <v>BIL</v>
      </c>
      <c r="V656" s="262" t="str">
        <f t="shared" si="186"/>
        <v>IBIL</v>
      </c>
      <c r="W656" s="262" t="str">
        <f t="shared" si="186"/>
        <v>IGW</v>
      </c>
      <c r="X656" s="262" t="str">
        <f t="shared" si="186"/>
        <v>INT</v>
      </c>
      <c r="Y656" s="262" t="str">
        <f t="shared" si="186"/>
        <v>SGSN</v>
      </c>
      <c r="Z656" s="262" t="str">
        <f t="shared" si="186"/>
        <v>GGSN</v>
      </c>
      <c r="AA656" s="262" t="str">
        <f t="shared" si="186"/>
        <v>IN/NGN</v>
      </c>
      <c r="AB656" s="262" t="str">
        <f t="shared" si="186"/>
        <v>eNodeB</v>
      </c>
      <c r="AC656" s="262" t="str">
        <f t="shared" si="186"/>
        <v>eNodeB Radio</v>
      </c>
      <c r="AD656" s="262" t="str">
        <f t="shared" si="186"/>
        <v>OTHER</v>
      </c>
      <c r="AE656" s="262" t="str">
        <f t="shared" si="186"/>
        <v>OTHER</v>
      </c>
      <c r="AF656" s="262" t="str">
        <f t="shared" si="186"/>
        <v>OTHER</v>
      </c>
      <c r="AG656" s="262" t="str">
        <f t="shared" si="186"/>
        <v>OTHER</v>
      </c>
      <c r="AH656" s="262" t="str">
        <f t="shared" si="186"/>
        <v>OTHER</v>
      </c>
      <c r="AI656" s="232"/>
      <c r="AJ656" s="232"/>
      <c r="AK656" s="232"/>
      <c r="AL656" s="232"/>
      <c r="AM656" s="232"/>
      <c r="AN656" s="232"/>
      <c r="AO656" s="232"/>
      <c r="AP656" s="232"/>
      <c r="AQ656" s="232"/>
      <c r="AR656" s="232"/>
      <c r="AS656" s="232"/>
      <c r="AT656" s="232"/>
      <c r="AU656" s="232"/>
      <c r="AV656" s="232"/>
      <c r="AW656" s="232"/>
      <c r="AX656" s="232"/>
      <c r="AY656" s="232"/>
      <c r="AZ656" s="232"/>
      <c r="BA656" s="232"/>
      <c r="BB656" s="232"/>
      <c r="BC656" s="232"/>
      <c r="BD656" s="232"/>
      <c r="BE656" s="232"/>
      <c r="BF656" s="232"/>
      <c r="BG656" s="232"/>
      <c r="BH656" s="232"/>
      <c r="BI656" s="232"/>
      <c r="BJ656" s="232"/>
      <c r="BK656" s="232"/>
      <c r="BL656" s="232"/>
      <c r="BM656" s="232"/>
      <c r="BN656" s="232"/>
      <c r="BO656" s="232"/>
      <c r="BP656" s="232"/>
      <c r="BQ656" s="232"/>
      <c r="BR656" s="232"/>
      <c r="BS656" s="232"/>
      <c r="BT656" s="232"/>
      <c r="BU656" s="232"/>
      <c r="BV656" s="232"/>
      <c r="BW656" s="232"/>
      <c r="BX656" s="232"/>
      <c r="BY656" s="232"/>
      <c r="BZ656" s="232"/>
      <c r="CA656" s="232"/>
      <c r="CB656" s="232"/>
      <c r="CC656" s="232"/>
      <c r="CD656" s="232"/>
      <c r="CE656" s="232"/>
      <c r="CF656" s="232"/>
      <c r="CG656" s="232"/>
      <c r="CH656" s="232"/>
      <c r="CI656" s="232"/>
      <c r="CJ656" s="232"/>
      <c r="CK656" s="232"/>
      <c r="CL656" s="232"/>
      <c r="CM656" s="232"/>
      <c r="CN656" s="232"/>
      <c r="CO656" s="232"/>
      <c r="CP656" s="232"/>
      <c r="CQ656" s="232"/>
      <c r="CR656" s="232"/>
      <c r="CS656" s="232"/>
      <c r="CT656" s="232"/>
      <c r="CU656" s="232"/>
      <c r="CV656" s="232"/>
      <c r="CW656" s="232"/>
      <c r="CX656" s="232"/>
      <c r="CY656" s="232"/>
      <c r="CZ656" s="232"/>
      <c r="DA656" s="232"/>
      <c r="DB656" s="232"/>
      <c r="DC656" s="232"/>
      <c r="DD656" s="232"/>
      <c r="DE656" s="232"/>
      <c r="DF656" s="232"/>
      <c r="DG656" s="232"/>
      <c r="DH656" s="232"/>
      <c r="DI656" s="232"/>
      <c r="DJ656" s="232"/>
      <c r="DK656" s="232"/>
      <c r="DL656" s="232"/>
      <c r="DM656" s="232"/>
      <c r="DN656" s="232"/>
      <c r="DO656" s="232"/>
      <c r="DP656" s="232"/>
      <c r="DQ656" s="232"/>
      <c r="DR656" s="232"/>
      <c r="DS656" s="232"/>
      <c r="DT656" s="232"/>
      <c r="DU656" s="232"/>
      <c r="DV656" s="232"/>
      <c r="DW656" s="232"/>
      <c r="DX656" s="232"/>
      <c r="DY656" s="232"/>
      <c r="DZ656" s="232"/>
      <c r="EA656" s="232"/>
      <c r="EB656" s="232"/>
      <c r="EC656" s="232"/>
      <c r="ED656" s="232"/>
      <c r="EE656" s="232"/>
      <c r="EF656" s="232"/>
      <c r="EG656" s="232"/>
      <c r="EH656" s="232"/>
      <c r="EI656" s="232"/>
      <c r="EJ656" s="232"/>
      <c r="EK656" s="232"/>
      <c r="EL656" s="232"/>
      <c r="EM656" s="232"/>
      <c r="EN656" s="232"/>
      <c r="EO656" s="232"/>
      <c r="EP656" s="232"/>
      <c r="EQ656" s="232"/>
      <c r="ER656" s="232"/>
      <c r="ES656" s="232"/>
      <c r="ET656" s="232"/>
      <c r="EU656" s="232"/>
      <c r="EV656" s="232"/>
      <c r="EW656" s="232"/>
      <c r="EX656" s="232"/>
      <c r="EY656" s="232"/>
      <c r="EZ656" s="232"/>
      <c r="FA656" s="232"/>
      <c r="FB656" s="232"/>
      <c r="FC656" s="232"/>
      <c r="FD656" s="232"/>
      <c r="FE656" s="232"/>
      <c r="FF656" s="232"/>
      <c r="FG656" s="232"/>
      <c r="FH656" s="232"/>
      <c r="FI656" s="232"/>
      <c r="FJ656" s="232"/>
      <c r="FK656" s="232"/>
      <c r="FL656" s="232"/>
      <c r="FM656" s="232"/>
      <c r="FN656" s="232"/>
      <c r="FO656" s="232"/>
      <c r="FP656" s="232"/>
      <c r="FQ656" s="232"/>
      <c r="FR656" s="232"/>
      <c r="FS656" s="232"/>
      <c r="FT656" s="232"/>
      <c r="FU656" s="232"/>
      <c r="FV656" s="232"/>
      <c r="FW656" s="232"/>
      <c r="FX656" s="232"/>
      <c r="FY656" s="232"/>
      <c r="FZ656" s="232"/>
      <c r="GA656" s="232"/>
      <c r="GB656" s="232"/>
      <c r="GC656" s="232"/>
      <c r="GD656" s="232"/>
      <c r="GE656" s="232"/>
      <c r="GF656" s="232"/>
      <c r="GG656" s="232"/>
      <c r="GH656" s="232"/>
      <c r="GI656" s="232"/>
      <c r="GJ656" s="232"/>
      <c r="GK656" s="232"/>
      <c r="GL656" s="232"/>
      <c r="GM656" s="232"/>
      <c r="GN656" s="232"/>
      <c r="GO656" s="232"/>
      <c r="GP656" s="232"/>
      <c r="GQ656" s="232"/>
      <c r="GR656" s="232"/>
      <c r="GS656" s="232"/>
      <c r="GT656" s="232"/>
      <c r="GU656" s="232"/>
      <c r="GV656" s="232"/>
      <c r="GW656" s="232"/>
      <c r="GX656" s="232"/>
      <c r="GY656" s="232"/>
      <c r="GZ656" s="232"/>
      <c r="HA656" s="232"/>
      <c r="HB656" s="232"/>
      <c r="HC656" s="232"/>
      <c r="HD656" s="232"/>
      <c r="HE656" s="232"/>
      <c r="HF656" s="232"/>
      <c r="HG656" s="232"/>
      <c r="HH656" s="232"/>
      <c r="HI656" s="232"/>
      <c r="HJ656" s="232"/>
      <c r="HK656" s="232"/>
    </row>
    <row r="657" spans="2:34" s="232" customFormat="1">
      <c r="B657" s="237"/>
      <c r="C657" s="253" t="str">
        <f t="shared" ref="C657:D686" si="187">C622</f>
        <v>S01</v>
      </c>
      <c r="D657" s="253" t="str">
        <f t="shared" si="187"/>
        <v>Повиквания в мрежата (On Net calls)</v>
      </c>
      <c r="E657" s="631">
        <v>2</v>
      </c>
      <c r="F657" s="631">
        <v>2</v>
      </c>
      <c r="G657" s="631">
        <v>2</v>
      </c>
      <c r="H657" s="631">
        <v>2</v>
      </c>
      <c r="I657" s="631">
        <v>2</v>
      </c>
      <c r="J657" s="631">
        <v>2</v>
      </c>
      <c r="K657" s="631">
        <v>2</v>
      </c>
      <c r="L657" s="526">
        <v>1</v>
      </c>
      <c r="M657" s="526">
        <v>1</v>
      </c>
      <c r="N657" s="526"/>
      <c r="O657" s="526"/>
      <c r="P657" s="526"/>
      <c r="Q657" s="526"/>
      <c r="R657" s="526">
        <v>1</v>
      </c>
      <c r="S657" s="526">
        <v>1</v>
      </c>
      <c r="T657" s="526"/>
      <c r="U657" s="526">
        <v>1</v>
      </c>
      <c r="V657" s="526"/>
      <c r="W657" s="526"/>
      <c r="X657" s="526"/>
      <c r="Y657" s="526"/>
      <c r="Z657" s="526"/>
      <c r="AA657" s="526"/>
      <c r="AB657" s="631">
        <v>2</v>
      </c>
      <c r="AC657" s="631">
        <v>2</v>
      </c>
      <c r="AD657" s="213"/>
      <c r="AE657" s="213"/>
      <c r="AF657" s="213"/>
      <c r="AG657" s="213"/>
      <c r="AH657" s="213"/>
    </row>
    <row r="658" spans="2:34" s="232" customFormat="1">
      <c r="B658" s="237"/>
      <c r="C658" s="253" t="str">
        <f t="shared" ref="C658" si="188">C623</f>
        <v>S02</v>
      </c>
      <c r="D658" s="253" t="str">
        <f t="shared" si="187"/>
        <v>Изходящи повиквания към фиксирана линия (Outgoing Calls to Fixed Line)</v>
      </c>
      <c r="E658" s="526">
        <v>1</v>
      </c>
      <c r="F658" s="526">
        <v>1</v>
      </c>
      <c r="G658" s="526">
        <v>1</v>
      </c>
      <c r="H658" s="526">
        <v>1</v>
      </c>
      <c r="I658" s="526">
        <v>1</v>
      </c>
      <c r="J658" s="526">
        <v>1</v>
      </c>
      <c r="K658" s="526">
        <v>1.5</v>
      </c>
      <c r="L658" s="526">
        <v>1</v>
      </c>
      <c r="M658" s="526">
        <v>1</v>
      </c>
      <c r="N658" s="526"/>
      <c r="O658" s="526"/>
      <c r="P658" s="526"/>
      <c r="Q658" s="526"/>
      <c r="R658" s="526">
        <v>1</v>
      </c>
      <c r="S658" s="526">
        <v>1</v>
      </c>
      <c r="T658" s="526"/>
      <c r="U658" s="526">
        <v>1</v>
      </c>
      <c r="V658" s="526"/>
      <c r="W658" s="526">
        <v>1</v>
      </c>
      <c r="X658" s="526"/>
      <c r="Y658" s="526"/>
      <c r="Z658" s="526"/>
      <c r="AA658" s="526"/>
      <c r="AB658" s="631">
        <v>1</v>
      </c>
      <c r="AC658" s="631">
        <v>1</v>
      </c>
      <c r="AD658" s="213"/>
      <c r="AE658" s="213"/>
      <c r="AF658" s="213"/>
      <c r="AG658" s="213"/>
      <c r="AH658" s="213"/>
    </row>
    <row r="659" spans="2:34" s="232" customFormat="1">
      <c r="B659" s="237"/>
      <c r="C659" s="253" t="str">
        <f t="shared" ref="C659" si="189">C624</f>
        <v>S03</v>
      </c>
      <c r="D659" s="253" t="str">
        <f t="shared" si="187"/>
        <v>Изходящи повиквания към други мобилни мрежи (Outgoing Calls to Other Mobile)</v>
      </c>
      <c r="E659" s="526">
        <v>1</v>
      </c>
      <c r="F659" s="526">
        <v>1</v>
      </c>
      <c r="G659" s="526">
        <v>1</v>
      </c>
      <c r="H659" s="526">
        <v>1</v>
      </c>
      <c r="I659" s="526">
        <v>1</v>
      </c>
      <c r="J659" s="526">
        <v>1</v>
      </c>
      <c r="K659" s="526">
        <v>1.5</v>
      </c>
      <c r="L659" s="526">
        <v>1</v>
      </c>
      <c r="M659" s="526">
        <v>1</v>
      </c>
      <c r="N659" s="526"/>
      <c r="O659" s="526"/>
      <c r="P659" s="526"/>
      <c r="Q659" s="526"/>
      <c r="R659" s="526">
        <v>1</v>
      </c>
      <c r="S659" s="526">
        <v>1</v>
      </c>
      <c r="T659" s="526"/>
      <c r="U659" s="526">
        <v>1</v>
      </c>
      <c r="V659" s="526"/>
      <c r="W659" s="526">
        <v>1</v>
      </c>
      <c r="X659" s="526"/>
      <c r="Y659" s="526"/>
      <c r="Z659" s="526"/>
      <c r="AA659" s="526"/>
      <c r="AB659" s="631">
        <v>1</v>
      </c>
      <c r="AC659" s="631">
        <v>1</v>
      </c>
      <c r="AD659" s="213"/>
      <c r="AE659" s="213"/>
      <c r="AF659" s="213"/>
      <c r="AG659" s="213"/>
      <c r="AH659" s="213"/>
    </row>
    <row r="660" spans="2:34" s="232" customFormat="1">
      <c r="B660" s="237"/>
      <c r="C660" s="253" t="str">
        <f t="shared" ref="C660" si="190">C625</f>
        <v>S04</v>
      </c>
      <c r="D660" s="253" t="str">
        <f t="shared" si="187"/>
        <v>Изходящи международни повиквания (Outgoing Calls to International)</v>
      </c>
      <c r="E660" s="526">
        <v>1</v>
      </c>
      <c r="F660" s="526">
        <v>1</v>
      </c>
      <c r="G660" s="526">
        <v>1</v>
      </c>
      <c r="H660" s="526">
        <v>1</v>
      </c>
      <c r="I660" s="526">
        <v>1</v>
      </c>
      <c r="J660" s="526">
        <v>1</v>
      </c>
      <c r="K660" s="526">
        <v>1.5</v>
      </c>
      <c r="L660" s="526">
        <v>1</v>
      </c>
      <c r="M660" s="526">
        <v>1</v>
      </c>
      <c r="N660" s="526"/>
      <c r="O660" s="526"/>
      <c r="P660" s="526"/>
      <c r="Q660" s="526"/>
      <c r="R660" s="526">
        <v>1</v>
      </c>
      <c r="S660" s="526">
        <v>1</v>
      </c>
      <c r="T660" s="526"/>
      <c r="U660" s="526">
        <v>1</v>
      </c>
      <c r="V660" s="526"/>
      <c r="W660" s="526"/>
      <c r="X660" s="526">
        <v>1</v>
      </c>
      <c r="Y660" s="526"/>
      <c r="Z660" s="526"/>
      <c r="AA660" s="526"/>
      <c r="AB660" s="631">
        <v>1</v>
      </c>
      <c r="AC660" s="631">
        <v>1</v>
      </c>
      <c r="AD660" s="213"/>
      <c r="AE660" s="213"/>
      <c r="AF660" s="213"/>
      <c r="AG660" s="213"/>
      <c r="AH660" s="213"/>
    </row>
    <row r="661" spans="2:34" s="232" customFormat="1">
      <c r="B661" s="231"/>
      <c r="C661" s="253" t="str">
        <f t="shared" ref="C661" si="191">C626</f>
        <v>S05</v>
      </c>
      <c r="D661" s="253" t="str">
        <f t="shared" si="187"/>
        <v>Входящи повиквания от фиксирана линия (Incoming calls from fixed)</v>
      </c>
      <c r="E661" s="526">
        <v>1</v>
      </c>
      <c r="F661" s="526">
        <v>1</v>
      </c>
      <c r="G661" s="526">
        <v>1</v>
      </c>
      <c r="H661" s="526">
        <v>1</v>
      </c>
      <c r="I661" s="526">
        <v>1</v>
      </c>
      <c r="J661" s="526">
        <v>1</v>
      </c>
      <c r="K661" s="526">
        <v>1.5</v>
      </c>
      <c r="L661" s="526">
        <v>1</v>
      </c>
      <c r="M661" s="526">
        <v>1</v>
      </c>
      <c r="N661" s="526"/>
      <c r="O661" s="526"/>
      <c r="P661" s="526"/>
      <c r="Q661" s="526"/>
      <c r="R661" s="526">
        <v>1</v>
      </c>
      <c r="S661" s="526">
        <v>1</v>
      </c>
      <c r="T661" s="526"/>
      <c r="U661" s="526"/>
      <c r="V661" s="526">
        <v>1</v>
      </c>
      <c r="W661" s="526">
        <v>1</v>
      </c>
      <c r="X661" s="526"/>
      <c r="Y661" s="526"/>
      <c r="Z661" s="526"/>
      <c r="AA661" s="526"/>
      <c r="AB661" s="631">
        <v>1</v>
      </c>
      <c r="AC661" s="631">
        <v>1</v>
      </c>
      <c r="AD661" s="213"/>
      <c r="AE661" s="213"/>
      <c r="AF661" s="213"/>
      <c r="AG661" s="213"/>
      <c r="AH661" s="213"/>
    </row>
    <row r="662" spans="2:34" s="232" customFormat="1">
      <c r="B662" s="231"/>
      <c r="C662" s="253" t="str">
        <f t="shared" ref="C662" si="192">C627</f>
        <v>S06</v>
      </c>
      <c r="D662" s="253" t="str">
        <f t="shared" si="187"/>
        <v>Входящи повиквания от други мобилни мрежи (Incoming calls from other mobile)</v>
      </c>
      <c r="E662" s="526">
        <v>1</v>
      </c>
      <c r="F662" s="526">
        <v>1</v>
      </c>
      <c r="G662" s="526">
        <v>1</v>
      </c>
      <c r="H662" s="526">
        <v>1</v>
      </c>
      <c r="I662" s="526">
        <v>1</v>
      </c>
      <c r="J662" s="526">
        <v>1</v>
      </c>
      <c r="K662" s="526">
        <v>1.5</v>
      </c>
      <c r="L662" s="526">
        <v>1</v>
      </c>
      <c r="M662" s="526">
        <v>1</v>
      </c>
      <c r="N662" s="526"/>
      <c r="O662" s="526"/>
      <c r="P662" s="526"/>
      <c r="Q662" s="526"/>
      <c r="R662" s="526">
        <v>1</v>
      </c>
      <c r="S662" s="526">
        <v>1</v>
      </c>
      <c r="T662" s="526"/>
      <c r="U662" s="526"/>
      <c r="V662" s="526">
        <v>1</v>
      </c>
      <c r="W662" s="526">
        <v>1</v>
      </c>
      <c r="X662" s="526"/>
      <c r="Y662" s="526"/>
      <c r="Z662" s="526"/>
      <c r="AA662" s="526"/>
      <c r="AB662" s="631">
        <v>1</v>
      </c>
      <c r="AC662" s="631">
        <v>1</v>
      </c>
      <c r="AD662" s="213"/>
      <c r="AE662" s="213"/>
      <c r="AF662" s="213"/>
      <c r="AG662" s="213"/>
      <c r="AH662" s="213"/>
    </row>
    <row r="663" spans="2:34" s="232" customFormat="1">
      <c r="B663" s="231"/>
      <c r="C663" s="253" t="str">
        <f t="shared" ref="C663" si="193">C628</f>
        <v>S07</v>
      </c>
      <c r="D663" s="253" t="str">
        <f t="shared" si="187"/>
        <v>Входящи международни повиквания (Incoming calls from international)</v>
      </c>
      <c r="E663" s="526">
        <v>1</v>
      </c>
      <c r="F663" s="526">
        <v>1</v>
      </c>
      <c r="G663" s="526">
        <v>1</v>
      </c>
      <c r="H663" s="526">
        <v>1</v>
      </c>
      <c r="I663" s="526">
        <v>1</v>
      </c>
      <c r="J663" s="526">
        <v>1</v>
      </c>
      <c r="K663" s="526">
        <v>1.5</v>
      </c>
      <c r="L663" s="526">
        <v>1</v>
      </c>
      <c r="M663" s="526">
        <v>1</v>
      </c>
      <c r="N663" s="526"/>
      <c r="O663" s="526"/>
      <c r="P663" s="526"/>
      <c r="Q663" s="526"/>
      <c r="R663" s="526">
        <v>1</v>
      </c>
      <c r="S663" s="526">
        <v>1</v>
      </c>
      <c r="T663" s="526"/>
      <c r="U663" s="526"/>
      <c r="V663" s="526">
        <v>1</v>
      </c>
      <c r="W663" s="526"/>
      <c r="X663" s="526">
        <v>1</v>
      </c>
      <c r="Y663" s="526"/>
      <c r="Z663" s="526"/>
      <c r="AA663" s="526"/>
      <c r="AB663" s="631">
        <v>1</v>
      </c>
      <c r="AC663" s="631">
        <v>1</v>
      </c>
      <c r="AD663" s="213"/>
      <c r="AE663" s="213"/>
      <c r="AF663" s="213"/>
      <c r="AG663" s="213"/>
      <c r="AH663" s="213"/>
    </row>
    <row r="664" spans="2:34" s="232" customFormat="1">
      <c r="B664" s="237"/>
      <c r="C664" s="253" t="str">
        <f t="shared" ref="C664" si="194">C629</f>
        <v>S08</v>
      </c>
      <c r="D664" s="253" t="str">
        <f t="shared" si="187"/>
        <v>Изходящи повиквания от чужди абонати в роуминг в мрежата на предприятието (Roaming Calls Outbound)</v>
      </c>
      <c r="E664" s="526">
        <v>1</v>
      </c>
      <c r="F664" s="526">
        <v>1</v>
      </c>
      <c r="G664" s="526">
        <v>1</v>
      </c>
      <c r="H664" s="526">
        <v>1</v>
      </c>
      <c r="I664" s="526">
        <v>1</v>
      </c>
      <c r="J664" s="526">
        <v>1</v>
      </c>
      <c r="K664" s="526">
        <v>1.5</v>
      </c>
      <c r="L664" s="526">
        <v>1</v>
      </c>
      <c r="M664" s="526">
        <v>1</v>
      </c>
      <c r="N664" s="526"/>
      <c r="O664" s="526"/>
      <c r="P664" s="526"/>
      <c r="Q664" s="526"/>
      <c r="R664" s="526">
        <v>1</v>
      </c>
      <c r="S664" s="526">
        <v>1</v>
      </c>
      <c r="T664" s="526"/>
      <c r="U664" s="526"/>
      <c r="V664" s="526">
        <v>1</v>
      </c>
      <c r="W664" s="526"/>
      <c r="X664" s="526">
        <v>1</v>
      </c>
      <c r="Y664" s="526"/>
      <c r="Z664" s="526"/>
      <c r="AA664" s="526"/>
      <c r="AB664" s="631">
        <v>1</v>
      </c>
      <c r="AC664" s="631">
        <v>1</v>
      </c>
      <c r="AD664" s="213"/>
      <c r="AE664" s="213"/>
      <c r="AF664" s="213"/>
      <c r="AG664" s="213"/>
      <c r="AH664" s="213"/>
    </row>
    <row r="665" spans="2:34" s="232" customFormat="1">
      <c r="B665" s="237"/>
      <c r="C665" s="253" t="str">
        <f t="shared" ref="C665" si="195">C630</f>
        <v>S09</v>
      </c>
      <c r="D665" s="253" t="str">
        <f t="shared" si="187"/>
        <v>Входящи повиквания от чужди абонати в роуминг в мрежата на предприятието (Roaming Calls Inbound)</v>
      </c>
      <c r="E665" s="526">
        <v>1</v>
      </c>
      <c r="F665" s="526">
        <v>1</v>
      </c>
      <c r="G665" s="526">
        <v>1</v>
      </c>
      <c r="H665" s="526">
        <v>1</v>
      </c>
      <c r="I665" s="526">
        <v>1</v>
      </c>
      <c r="J665" s="526">
        <v>1</v>
      </c>
      <c r="K665" s="526">
        <v>1.5</v>
      </c>
      <c r="L665" s="526">
        <v>1</v>
      </c>
      <c r="M665" s="526">
        <v>1</v>
      </c>
      <c r="N665" s="526"/>
      <c r="O665" s="526"/>
      <c r="P665" s="526"/>
      <c r="Q665" s="526"/>
      <c r="R665" s="526">
        <v>1</v>
      </c>
      <c r="S665" s="526">
        <v>1</v>
      </c>
      <c r="T665" s="526"/>
      <c r="U665" s="526"/>
      <c r="V665" s="526">
        <v>1</v>
      </c>
      <c r="W665" s="526"/>
      <c r="X665" s="526">
        <v>1</v>
      </c>
      <c r="Y665" s="526"/>
      <c r="Z665" s="526"/>
      <c r="AA665" s="526"/>
      <c r="AB665" s="631">
        <v>1</v>
      </c>
      <c r="AC665" s="631">
        <v>1</v>
      </c>
      <c r="AD665" s="213"/>
      <c r="AE665" s="213"/>
      <c r="AF665" s="213"/>
      <c r="AG665" s="213"/>
      <c r="AH665" s="213"/>
    </row>
    <row r="666" spans="2:34" s="232" customFormat="1">
      <c r="B666" s="237"/>
      <c r="C666" s="253" t="str">
        <f t="shared" ref="C666" si="196">C631</f>
        <v>S10</v>
      </c>
      <c r="D666" s="253" t="str">
        <f t="shared" si="187"/>
        <v>Гласова поща (Voice mail)</v>
      </c>
      <c r="E666" s="526">
        <v>1</v>
      </c>
      <c r="F666" s="526">
        <v>1</v>
      </c>
      <c r="G666" s="526">
        <v>1</v>
      </c>
      <c r="H666" s="526">
        <v>1</v>
      </c>
      <c r="I666" s="526">
        <v>1</v>
      </c>
      <c r="J666" s="526">
        <v>1</v>
      </c>
      <c r="K666" s="526">
        <v>1</v>
      </c>
      <c r="L666" s="526">
        <v>1</v>
      </c>
      <c r="M666" s="526">
        <v>1</v>
      </c>
      <c r="N666" s="526"/>
      <c r="O666" s="526"/>
      <c r="P666" s="526"/>
      <c r="Q666" s="526">
        <v>1</v>
      </c>
      <c r="R666" s="526">
        <v>1</v>
      </c>
      <c r="S666" s="526">
        <v>1</v>
      </c>
      <c r="T666" s="526"/>
      <c r="U666" s="526">
        <v>1</v>
      </c>
      <c r="V666" s="526"/>
      <c r="W666" s="526"/>
      <c r="X666" s="526"/>
      <c r="Y666" s="526"/>
      <c r="Z666" s="526"/>
      <c r="AA666" s="526"/>
      <c r="AB666" s="631">
        <v>1</v>
      </c>
      <c r="AC666" s="631">
        <v>1</v>
      </c>
      <c r="AD666" s="213"/>
      <c r="AE666" s="213"/>
      <c r="AF666" s="213"/>
      <c r="AG666" s="213"/>
      <c r="AH666" s="213"/>
    </row>
    <row r="667" spans="2:34" s="232" customFormat="1">
      <c r="B667" s="237"/>
      <c r="C667" s="253" t="str">
        <f t="shared" ref="C667" si="197">C632</f>
        <v>S11</v>
      </c>
      <c r="D667" s="253" t="str">
        <f t="shared" si="187"/>
        <v>Повиквания към центъра за обслужване на клиенти (Help desk call)</v>
      </c>
      <c r="E667" s="526">
        <v>1</v>
      </c>
      <c r="F667" s="526">
        <v>1</v>
      </c>
      <c r="G667" s="526">
        <v>1</v>
      </c>
      <c r="H667" s="526">
        <v>1</v>
      </c>
      <c r="I667" s="526">
        <v>1</v>
      </c>
      <c r="J667" s="526">
        <v>1</v>
      </c>
      <c r="K667" s="526">
        <v>1</v>
      </c>
      <c r="L667" s="526">
        <v>1</v>
      </c>
      <c r="M667" s="526">
        <v>1</v>
      </c>
      <c r="N667" s="526"/>
      <c r="O667" s="526"/>
      <c r="P667" s="526"/>
      <c r="Q667" s="526"/>
      <c r="R667" s="526">
        <v>1</v>
      </c>
      <c r="S667" s="526">
        <v>1</v>
      </c>
      <c r="T667" s="526"/>
      <c r="U667" s="526">
        <v>1</v>
      </c>
      <c r="V667" s="526"/>
      <c r="W667" s="526"/>
      <c r="X667" s="526"/>
      <c r="Y667" s="526"/>
      <c r="Z667" s="526"/>
      <c r="AA667" s="526"/>
      <c r="AB667" s="631">
        <v>1</v>
      </c>
      <c r="AC667" s="631">
        <v>1</v>
      </c>
      <c r="AD667" s="213"/>
      <c r="AE667" s="213"/>
      <c r="AF667" s="213"/>
      <c r="AG667" s="213"/>
      <c r="AH667" s="213"/>
    </row>
    <row r="668" spans="2:34" s="232" customFormat="1">
      <c r="B668" s="237"/>
      <c r="C668" s="253" t="str">
        <f t="shared" ref="C668" si="198">C633</f>
        <v>S12</v>
      </c>
      <c r="D668" s="253" t="str">
        <f t="shared" si="187"/>
        <v>Видеоразговори (Video call)</v>
      </c>
      <c r="E668" s="526">
        <v>1</v>
      </c>
      <c r="F668" s="526">
        <v>1</v>
      </c>
      <c r="G668" s="526">
        <v>1</v>
      </c>
      <c r="H668" s="526">
        <v>1</v>
      </c>
      <c r="I668" s="526">
        <v>1</v>
      </c>
      <c r="J668" s="526">
        <v>1</v>
      </c>
      <c r="K668" s="526">
        <v>1.5</v>
      </c>
      <c r="L668" s="526">
        <v>1</v>
      </c>
      <c r="M668" s="526">
        <v>1</v>
      </c>
      <c r="N668" s="526"/>
      <c r="O668" s="526"/>
      <c r="P668" s="526"/>
      <c r="Q668" s="526"/>
      <c r="R668" s="526">
        <v>1</v>
      </c>
      <c r="S668" s="526">
        <v>1</v>
      </c>
      <c r="T668" s="526"/>
      <c r="U668" s="526">
        <v>1</v>
      </c>
      <c r="V668" s="526"/>
      <c r="W668" s="526">
        <v>1</v>
      </c>
      <c r="X668" s="526"/>
      <c r="Y668" s="526"/>
      <c r="Z668" s="526"/>
      <c r="AA668" s="526"/>
      <c r="AB668" s="631">
        <v>1</v>
      </c>
      <c r="AC668" s="631">
        <v>1</v>
      </c>
      <c r="AD668" s="213"/>
      <c r="AE668" s="213"/>
      <c r="AF668" s="213"/>
      <c r="AG668" s="213"/>
      <c r="AH668" s="213"/>
    </row>
    <row r="669" spans="2:34" s="232" customFormat="1">
      <c r="B669" s="237"/>
      <c r="C669" s="253" t="str">
        <f t="shared" ref="C669" si="199">C634</f>
        <v>S13</v>
      </c>
      <c r="D669" s="253" t="str">
        <f t="shared" si="187"/>
        <v>MMS в мрежата (MMS on net)</v>
      </c>
      <c r="E669" s="631">
        <v>2</v>
      </c>
      <c r="F669" s="631">
        <v>2</v>
      </c>
      <c r="G669" s="631">
        <v>2</v>
      </c>
      <c r="H669" s="631">
        <v>2</v>
      </c>
      <c r="I669" s="631">
        <v>2</v>
      </c>
      <c r="J669" s="631">
        <v>2</v>
      </c>
      <c r="K669" s="631">
        <v>2</v>
      </c>
      <c r="L669" s="526">
        <v>1</v>
      </c>
      <c r="M669" s="526">
        <v>1</v>
      </c>
      <c r="N669" s="526"/>
      <c r="O669" s="526"/>
      <c r="P669" s="526">
        <v>1</v>
      </c>
      <c r="Q669" s="526"/>
      <c r="R669" s="526">
        <v>1</v>
      </c>
      <c r="S669" s="526">
        <v>1</v>
      </c>
      <c r="T669" s="526">
        <v>1</v>
      </c>
      <c r="U669" s="526">
        <v>1</v>
      </c>
      <c r="V669" s="526"/>
      <c r="W669" s="526"/>
      <c r="X669" s="526"/>
      <c r="Y669" s="526"/>
      <c r="Z669" s="526"/>
      <c r="AA669" s="526"/>
      <c r="AB669" s="631">
        <v>2</v>
      </c>
      <c r="AC669" s="631">
        <v>2</v>
      </c>
      <c r="AD669" s="213"/>
      <c r="AE669" s="213"/>
      <c r="AF669" s="213"/>
      <c r="AG669" s="213"/>
      <c r="AH669" s="213"/>
    </row>
    <row r="670" spans="2:34" s="232" customFormat="1">
      <c r="B670" s="237"/>
      <c r="C670" s="253" t="str">
        <f t="shared" ref="C670" si="200">C635</f>
        <v>S14</v>
      </c>
      <c r="D670" s="253" t="str">
        <f t="shared" si="187"/>
        <v>Изходящи MMS към други мрежи (MMS outgoing to other network)</v>
      </c>
      <c r="E670" s="526">
        <v>1</v>
      </c>
      <c r="F670" s="526">
        <v>1</v>
      </c>
      <c r="G670" s="526">
        <v>1</v>
      </c>
      <c r="H670" s="526">
        <v>1</v>
      </c>
      <c r="I670" s="526">
        <v>1</v>
      </c>
      <c r="J670" s="526">
        <v>1</v>
      </c>
      <c r="K670" s="526">
        <v>1.5</v>
      </c>
      <c r="L670" s="526">
        <v>1</v>
      </c>
      <c r="M670" s="526">
        <v>1</v>
      </c>
      <c r="N670" s="526"/>
      <c r="O670" s="526"/>
      <c r="P670" s="526">
        <v>1</v>
      </c>
      <c r="Q670" s="526"/>
      <c r="R670" s="526">
        <v>1</v>
      </c>
      <c r="S670" s="526">
        <v>1</v>
      </c>
      <c r="T670" s="526">
        <v>1</v>
      </c>
      <c r="U670" s="526">
        <v>1</v>
      </c>
      <c r="V670" s="526"/>
      <c r="W670" s="526">
        <v>1</v>
      </c>
      <c r="X670" s="526"/>
      <c r="Y670" s="526"/>
      <c r="Z670" s="526"/>
      <c r="AA670" s="526"/>
      <c r="AB670" s="631">
        <v>1</v>
      </c>
      <c r="AC670" s="631">
        <v>1</v>
      </c>
      <c r="AD670" s="213"/>
      <c r="AE670" s="213"/>
      <c r="AF670" s="213"/>
      <c r="AG670" s="213"/>
      <c r="AH670" s="213"/>
    </row>
    <row r="671" spans="2:34" s="232" customFormat="1">
      <c r="B671" s="237"/>
      <c r="C671" s="253" t="str">
        <f t="shared" ref="C671" si="201">C636</f>
        <v>S15</v>
      </c>
      <c r="D671" s="253" t="str">
        <f t="shared" si="187"/>
        <v>Входящи MMS от други мрежи (MMS incoming from other network)</v>
      </c>
      <c r="E671" s="526">
        <v>1</v>
      </c>
      <c r="F671" s="526">
        <v>1</v>
      </c>
      <c r="G671" s="526">
        <v>1</v>
      </c>
      <c r="H671" s="526">
        <v>1</v>
      </c>
      <c r="I671" s="526">
        <v>1</v>
      </c>
      <c r="J671" s="526">
        <v>1</v>
      </c>
      <c r="K671" s="526">
        <v>1.5</v>
      </c>
      <c r="L671" s="526">
        <v>1</v>
      </c>
      <c r="M671" s="526">
        <v>1</v>
      </c>
      <c r="N671" s="526"/>
      <c r="O671" s="526"/>
      <c r="P671" s="526">
        <v>1</v>
      </c>
      <c r="Q671" s="526"/>
      <c r="R671" s="526">
        <v>1</v>
      </c>
      <c r="S671" s="526">
        <v>1</v>
      </c>
      <c r="T671" s="526">
        <v>1</v>
      </c>
      <c r="U671" s="526"/>
      <c r="V671" s="526">
        <v>1</v>
      </c>
      <c r="W671" s="526">
        <v>1</v>
      </c>
      <c r="X671" s="526"/>
      <c r="Y671" s="526"/>
      <c r="Z671" s="526"/>
      <c r="AA671" s="526"/>
      <c r="AB671" s="631">
        <v>1</v>
      </c>
      <c r="AC671" s="631">
        <v>1</v>
      </c>
      <c r="AD671" s="213"/>
      <c r="AE671" s="213"/>
      <c r="AF671" s="213"/>
      <c r="AG671" s="213"/>
      <c r="AH671" s="213"/>
    </row>
    <row r="672" spans="2:34" s="232" customFormat="1">
      <c r="B672" s="237"/>
      <c r="C672" s="253" t="str">
        <f t="shared" ref="C672" si="202">C637</f>
        <v>S16</v>
      </c>
      <c r="D672" s="253" t="str">
        <f t="shared" si="187"/>
        <v>SMS в мрежата (SMS on net)</v>
      </c>
      <c r="E672" s="631">
        <v>2</v>
      </c>
      <c r="F672" s="631">
        <v>2</v>
      </c>
      <c r="G672" s="631">
        <v>2</v>
      </c>
      <c r="H672" s="631">
        <v>2</v>
      </c>
      <c r="I672" s="631">
        <v>2</v>
      </c>
      <c r="J672" s="631">
        <v>2</v>
      </c>
      <c r="K672" s="631">
        <v>2</v>
      </c>
      <c r="L672" s="526">
        <v>1</v>
      </c>
      <c r="M672" s="526">
        <v>1</v>
      </c>
      <c r="N672" s="526">
        <v>1</v>
      </c>
      <c r="O672" s="526">
        <v>1</v>
      </c>
      <c r="P672" s="526"/>
      <c r="Q672" s="526"/>
      <c r="R672" s="526">
        <v>1</v>
      </c>
      <c r="S672" s="526">
        <v>1</v>
      </c>
      <c r="T672" s="526">
        <v>1</v>
      </c>
      <c r="U672" s="526">
        <v>1</v>
      </c>
      <c r="V672" s="526"/>
      <c r="W672" s="526"/>
      <c r="X672" s="526"/>
      <c r="Y672" s="526"/>
      <c r="Z672" s="526"/>
      <c r="AA672" s="526"/>
      <c r="AB672" s="631">
        <v>2</v>
      </c>
      <c r="AC672" s="631">
        <v>2</v>
      </c>
      <c r="AD672" s="213"/>
      <c r="AE672" s="213"/>
      <c r="AF672" s="213"/>
      <c r="AG672" s="213"/>
      <c r="AH672" s="213"/>
    </row>
    <row r="673" spans="2:34" s="232" customFormat="1">
      <c r="B673" s="237"/>
      <c r="C673" s="253" t="str">
        <f t="shared" ref="C673" si="203">C638</f>
        <v>S17</v>
      </c>
      <c r="D673" s="253" t="str">
        <f t="shared" si="187"/>
        <v>Изходящи SMS към други мрежи (SMS outgoing to other network)</v>
      </c>
      <c r="E673" s="526">
        <v>1</v>
      </c>
      <c r="F673" s="526">
        <v>1</v>
      </c>
      <c r="G673" s="526">
        <v>1</v>
      </c>
      <c r="H673" s="526">
        <v>1</v>
      </c>
      <c r="I673" s="526">
        <v>1</v>
      </c>
      <c r="J673" s="526">
        <v>1</v>
      </c>
      <c r="K673" s="526">
        <v>1.5</v>
      </c>
      <c r="L673" s="526">
        <v>1</v>
      </c>
      <c r="M673" s="526">
        <v>1</v>
      </c>
      <c r="N673" s="526">
        <v>1</v>
      </c>
      <c r="O673" s="526">
        <v>1</v>
      </c>
      <c r="P673" s="526"/>
      <c r="Q673" s="526"/>
      <c r="R673" s="526">
        <v>1</v>
      </c>
      <c r="S673" s="526">
        <v>1</v>
      </c>
      <c r="T673" s="526">
        <v>1</v>
      </c>
      <c r="U673" s="526">
        <v>1</v>
      </c>
      <c r="V673" s="526"/>
      <c r="W673" s="526">
        <v>1</v>
      </c>
      <c r="X673" s="526"/>
      <c r="Y673" s="526"/>
      <c r="Z673" s="526"/>
      <c r="AA673" s="526"/>
      <c r="AB673" s="631">
        <v>1</v>
      </c>
      <c r="AC673" s="631">
        <v>1</v>
      </c>
      <c r="AD673" s="213"/>
      <c r="AE673" s="213"/>
      <c r="AF673" s="213"/>
      <c r="AG673" s="213"/>
      <c r="AH673" s="213"/>
    </row>
    <row r="674" spans="2:34" s="232" customFormat="1">
      <c r="B674" s="237"/>
      <c r="C674" s="253" t="str">
        <f t="shared" ref="C674" si="204">C639</f>
        <v>S18</v>
      </c>
      <c r="D674" s="253" t="str">
        <f t="shared" si="187"/>
        <v>Входящи SMS от други мрежи (SMS incoming from other network)</v>
      </c>
      <c r="E674" s="526">
        <v>1</v>
      </c>
      <c r="F674" s="526">
        <v>1</v>
      </c>
      <c r="G674" s="526">
        <v>1</v>
      </c>
      <c r="H674" s="526">
        <v>1</v>
      </c>
      <c r="I674" s="526">
        <v>1</v>
      </c>
      <c r="J674" s="526">
        <v>1</v>
      </c>
      <c r="K674" s="526">
        <v>1.5</v>
      </c>
      <c r="L674" s="526">
        <v>1</v>
      </c>
      <c r="M674" s="526">
        <v>1</v>
      </c>
      <c r="N674" s="526">
        <v>1</v>
      </c>
      <c r="O674" s="526">
        <v>1</v>
      </c>
      <c r="P674" s="526"/>
      <c r="Q674" s="526"/>
      <c r="R674" s="526">
        <v>1</v>
      </c>
      <c r="S674" s="526">
        <v>1</v>
      </c>
      <c r="T674" s="526">
        <v>1</v>
      </c>
      <c r="U674" s="526"/>
      <c r="V674" s="526">
        <v>1</v>
      </c>
      <c r="W674" s="526">
        <v>1</v>
      </c>
      <c r="X674" s="526"/>
      <c r="Y674" s="526"/>
      <c r="Z674" s="526"/>
      <c r="AA674" s="526"/>
      <c r="AB674" s="631">
        <v>1</v>
      </c>
      <c r="AC674" s="631">
        <v>1</v>
      </c>
      <c r="AD674" s="213"/>
      <c r="AE674" s="213"/>
      <c r="AF674" s="213"/>
      <c r="AG674" s="213"/>
      <c r="AH674" s="213"/>
    </row>
    <row r="675" spans="2:34" s="232" customFormat="1">
      <c r="B675" s="237"/>
      <c r="C675" s="253" t="str">
        <f t="shared" ref="C675" si="205">C640</f>
        <v>S19</v>
      </c>
      <c r="D675" s="253" t="str">
        <f t="shared" si="187"/>
        <v>Пренос на данни (Data services)</v>
      </c>
      <c r="E675" s="619">
        <v>0</v>
      </c>
      <c r="F675" s="526">
        <v>1</v>
      </c>
      <c r="G675" s="619">
        <v>0</v>
      </c>
      <c r="H675" s="526">
        <v>1</v>
      </c>
      <c r="I675" s="619">
        <v>0</v>
      </c>
      <c r="J675" s="526">
        <v>1</v>
      </c>
      <c r="K675" s="526">
        <v>1</v>
      </c>
      <c r="L675" s="526">
        <v>1</v>
      </c>
      <c r="M675" s="526">
        <v>1</v>
      </c>
      <c r="N675" s="526"/>
      <c r="O675" s="526"/>
      <c r="P675" s="526"/>
      <c r="Q675" s="526"/>
      <c r="R675" s="526">
        <v>1</v>
      </c>
      <c r="S675" s="526">
        <v>1</v>
      </c>
      <c r="T675" s="526">
        <v>1</v>
      </c>
      <c r="U675" s="526">
        <v>1</v>
      </c>
      <c r="V675" s="526"/>
      <c r="W675" s="526"/>
      <c r="X675" s="526"/>
      <c r="Y675" s="526">
        <v>1</v>
      </c>
      <c r="Z675" s="526">
        <v>1</v>
      </c>
      <c r="AA675" s="526">
        <v>1</v>
      </c>
      <c r="AB675" s="631">
        <v>1</v>
      </c>
      <c r="AC675" s="631">
        <v>1</v>
      </c>
      <c r="AD675" s="213"/>
      <c r="AE675" s="213"/>
      <c r="AF675" s="213"/>
      <c r="AG675" s="213"/>
      <c r="AH675" s="213"/>
    </row>
    <row r="676" spans="2:34" s="232" customFormat="1">
      <c r="B676" s="237"/>
      <c r="C676" s="253" t="str">
        <f t="shared" ref="C676:C686" si="206">C641</f>
        <v>S20</v>
      </c>
      <c r="D676" s="253" t="str">
        <f t="shared" si="187"/>
        <v>Subscribers</v>
      </c>
      <c r="E676" s="213"/>
      <c r="F676" s="213"/>
      <c r="G676" s="213"/>
      <c r="H676" s="213"/>
      <c r="I676" s="213"/>
      <c r="J676" s="213"/>
      <c r="K676" s="213"/>
      <c r="L676" s="213"/>
      <c r="M676" s="213"/>
      <c r="N676" s="213"/>
      <c r="O676" s="213"/>
      <c r="P676" s="213"/>
      <c r="Q676" s="213"/>
      <c r="R676" s="213"/>
      <c r="S676" s="213"/>
      <c r="T676" s="213"/>
      <c r="U676" s="213"/>
      <c r="V676" s="213"/>
      <c r="W676" s="213"/>
      <c r="X676" s="213"/>
      <c r="Y676" s="213"/>
      <c r="Z676" s="213"/>
      <c r="AA676" s="213"/>
      <c r="AB676" s="213"/>
      <c r="AC676" s="213"/>
      <c r="AD676" s="213"/>
      <c r="AE676" s="213"/>
      <c r="AF676" s="213"/>
      <c r="AG676" s="213"/>
      <c r="AH676" s="213"/>
    </row>
    <row r="677" spans="2:34" s="232" customFormat="1">
      <c r="B677" s="237"/>
      <c r="C677" s="253" t="str">
        <f t="shared" si="206"/>
        <v>S21</v>
      </c>
      <c r="D677" s="253" t="str">
        <f t="shared" si="187"/>
        <v>OTHER: complete as required</v>
      </c>
      <c r="E677" s="213"/>
      <c r="F677" s="213"/>
      <c r="G677" s="213"/>
      <c r="H677" s="213"/>
      <c r="I677" s="213"/>
      <c r="J677" s="213"/>
      <c r="K677" s="213"/>
      <c r="L677" s="213"/>
      <c r="M677" s="213"/>
      <c r="N677" s="213"/>
      <c r="O677" s="213"/>
      <c r="P677" s="213"/>
      <c r="Q677" s="213"/>
      <c r="R677" s="213"/>
      <c r="S677" s="213"/>
      <c r="T677" s="213"/>
      <c r="U677" s="213"/>
      <c r="V677" s="213"/>
      <c r="W677" s="213"/>
      <c r="X677" s="213"/>
      <c r="Y677" s="213"/>
      <c r="Z677" s="213"/>
      <c r="AA677" s="213"/>
      <c r="AB677" s="213"/>
      <c r="AC677" s="213"/>
      <c r="AD677" s="213"/>
      <c r="AE677" s="213"/>
      <c r="AF677" s="213"/>
      <c r="AG677" s="213"/>
      <c r="AH677" s="213"/>
    </row>
    <row r="678" spans="2:34" s="232" customFormat="1">
      <c r="B678" s="237"/>
      <c r="C678" s="253" t="str">
        <f t="shared" si="206"/>
        <v>S22</v>
      </c>
      <c r="D678" s="253" t="str">
        <f t="shared" si="187"/>
        <v>OTHER: complete as required</v>
      </c>
      <c r="E678" s="213"/>
      <c r="F678" s="213"/>
      <c r="G678" s="213"/>
      <c r="H678" s="213"/>
      <c r="I678" s="213"/>
      <c r="J678" s="213"/>
      <c r="K678" s="213"/>
      <c r="L678" s="213"/>
      <c r="M678" s="213"/>
      <c r="N678" s="213"/>
      <c r="O678" s="213"/>
      <c r="P678" s="213"/>
      <c r="Q678" s="213"/>
      <c r="R678" s="213"/>
      <c r="S678" s="213"/>
      <c r="T678" s="213"/>
      <c r="U678" s="213"/>
      <c r="V678" s="213"/>
      <c r="W678" s="213"/>
      <c r="X678" s="213"/>
      <c r="Y678" s="213"/>
      <c r="Z678" s="213"/>
      <c r="AA678" s="213"/>
      <c r="AB678" s="213"/>
      <c r="AC678" s="213"/>
      <c r="AD678" s="213"/>
      <c r="AE678" s="213"/>
      <c r="AF678" s="213"/>
      <c r="AG678" s="213"/>
      <c r="AH678" s="213"/>
    </row>
    <row r="679" spans="2:34" s="232" customFormat="1">
      <c r="B679" s="237"/>
      <c r="C679" s="253" t="str">
        <f t="shared" si="206"/>
        <v>S23</v>
      </c>
      <c r="D679" s="253" t="str">
        <f t="shared" si="187"/>
        <v>OTHER: complete as required</v>
      </c>
      <c r="E679" s="213"/>
      <c r="F679" s="213"/>
      <c r="G679" s="213"/>
      <c r="H679" s="213"/>
      <c r="I679" s="213"/>
      <c r="J679" s="213"/>
      <c r="K679" s="213"/>
      <c r="L679" s="213"/>
      <c r="M679" s="213"/>
      <c r="N679" s="213"/>
      <c r="O679" s="213"/>
      <c r="P679" s="213"/>
      <c r="Q679" s="213"/>
      <c r="R679" s="213"/>
      <c r="S679" s="213"/>
      <c r="T679" s="213"/>
      <c r="U679" s="213"/>
      <c r="V679" s="213"/>
      <c r="W679" s="213"/>
      <c r="X679" s="213"/>
      <c r="Y679" s="213"/>
      <c r="Z679" s="213"/>
      <c r="AA679" s="213"/>
      <c r="AB679" s="213"/>
      <c r="AC679" s="213"/>
      <c r="AD679" s="213"/>
      <c r="AE679" s="213"/>
      <c r="AF679" s="213"/>
      <c r="AG679" s="213"/>
      <c r="AH679" s="213"/>
    </row>
    <row r="680" spans="2:34" s="232" customFormat="1">
      <c r="B680" s="237"/>
      <c r="C680" s="253" t="str">
        <f t="shared" si="206"/>
        <v>S24</v>
      </c>
      <c r="D680" s="253" t="str">
        <f t="shared" si="187"/>
        <v>OTHER: complete as required</v>
      </c>
      <c r="E680" s="213"/>
      <c r="F680" s="213"/>
      <c r="G680" s="213"/>
      <c r="H680" s="213"/>
      <c r="I680" s="213"/>
      <c r="J680" s="213"/>
      <c r="K680" s="213"/>
      <c r="L680" s="213"/>
      <c r="M680" s="213"/>
      <c r="N680" s="213"/>
      <c r="O680" s="213"/>
      <c r="P680" s="213"/>
      <c r="Q680" s="213"/>
      <c r="R680" s="213"/>
      <c r="S680" s="213"/>
      <c r="T680" s="213"/>
      <c r="U680" s="213"/>
      <c r="V680" s="213"/>
      <c r="W680" s="213"/>
      <c r="X680" s="213"/>
      <c r="Y680" s="213"/>
      <c r="Z680" s="213"/>
      <c r="AA680" s="213"/>
      <c r="AB680" s="213"/>
      <c r="AC680" s="213"/>
      <c r="AD680" s="213"/>
      <c r="AE680" s="213"/>
      <c r="AF680" s="213"/>
      <c r="AG680" s="213"/>
      <c r="AH680" s="213"/>
    </row>
    <row r="681" spans="2:34" s="232" customFormat="1">
      <c r="B681" s="237"/>
      <c r="C681" s="253" t="str">
        <f t="shared" si="206"/>
        <v>S25</v>
      </c>
      <c r="D681" s="253" t="str">
        <f t="shared" si="187"/>
        <v>OTHER: complete as required</v>
      </c>
      <c r="E681" s="213"/>
      <c r="F681" s="213"/>
      <c r="G681" s="213"/>
      <c r="H681" s="213"/>
      <c r="I681" s="213"/>
      <c r="J681" s="213"/>
      <c r="K681" s="213"/>
      <c r="L681" s="213"/>
      <c r="M681" s="213"/>
      <c r="N681" s="213"/>
      <c r="O681" s="213"/>
      <c r="P681" s="213"/>
      <c r="Q681" s="213"/>
      <c r="R681" s="213"/>
      <c r="S681" s="213"/>
      <c r="T681" s="213"/>
      <c r="U681" s="213"/>
      <c r="V681" s="213"/>
      <c r="W681" s="213"/>
      <c r="X681" s="213"/>
      <c r="Y681" s="213"/>
      <c r="Z681" s="213"/>
      <c r="AA681" s="213"/>
      <c r="AB681" s="213"/>
      <c r="AC681" s="213"/>
      <c r="AD681" s="213"/>
      <c r="AE681" s="213"/>
      <c r="AF681" s="213"/>
      <c r="AG681" s="213"/>
      <c r="AH681" s="213"/>
    </row>
    <row r="682" spans="2:34" s="232" customFormat="1">
      <c r="B682" s="237"/>
      <c r="C682" s="253" t="str">
        <f t="shared" si="206"/>
        <v>S26</v>
      </c>
      <c r="D682" s="253" t="str">
        <f t="shared" si="187"/>
        <v>OTHER: complete as required</v>
      </c>
      <c r="E682" s="213"/>
      <c r="F682" s="213"/>
      <c r="G682" s="213"/>
      <c r="H682" s="213"/>
      <c r="I682" s="213"/>
      <c r="J682" s="213"/>
      <c r="K682" s="213"/>
      <c r="L682" s="213"/>
      <c r="M682" s="213"/>
      <c r="N682" s="213"/>
      <c r="O682" s="213"/>
      <c r="P682" s="213"/>
      <c r="Q682" s="213"/>
      <c r="R682" s="213"/>
      <c r="S682" s="213"/>
      <c r="T682" s="213"/>
      <c r="U682" s="213"/>
      <c r="V682" s="213"/>
      <c r="W682" s="213"/>
      <c r="X682" s="213"/>
      <c r="Y682" s="213"/>
      <c r="Z682" s="213"/>
      <c r="AA682" s="213"/>
      <c r="AB682" s="213"/>
      <c r="AC682" s="213"/>
      <c r="AD682" s="213"/>
      <c r="AE682" s="213"/>
      <c r="AF682" s="213"/>
      <c r="AG682" s="213"/>
      <c r="AH682" s="213"/>
    </row>
    <row r="683" spans="2:34" s="232" customFormat="1">
      <c r="B683" s="237"/>
      <c r="C683" s="253" t="str">
        <f t="shared" si="206"/>
        <v>S27</v>
      </c>
      <c r="D683" s="253" t="str">
        <f t="shared" si="187"/>
        <v>OTHER: complete as required</v>
      </c>
      <c r="E683" s="213"/>
      <c r="F683" s="213"/>
      <c r="G683" s="213"/>
      <c r="H683" s="213"/>
      <c r="I683" s="213"/>
      <c r="J683" s="213"/>
      <c r="K683" s="213"/>
      <c r="L683" s="213"/>
      <c r="M683" s="213"/>
      <c r="N683" s="213"/>
      <c r="O683" s="213"/>
      <c r="P683" s="213"/>
      <c r="Q683" s="213"/>
      <c r="R683" s="213"/>
      <c r="S683" s="213"/>
      <c r="T683" s="213"/>
      <c r="U683" s="213"/>
      <c r="V683" s="213"/>
      <c r="W683" s="213"/>
      <c r="X683" s="213"/>
      <c r="Y683" s="213"/>
      <c r="Z683" s="213"/>
      <c r="AA683" s="213"/>
      <c r="AB683" s="213"/>
      <c r="AC683" s="213"/>
      <c r="AD683" s="213"/>
      <c r="AE683" s="213"/>
      <c r="AF683" s="213"/>
      <c r="AG683" s="213"/>
      <c r="AH683" s="213"/>
    </row>
    <row r="684" spans="2:34" s="232" customFormat="1">
      <c r="B684" s="237"/>
      <c r="C684" s="253" t="str">
        <f t="shared" si="206"/>
        <v>S28</v>
      </c>
      <c r="D684" s="253" t="str">
        <f t="shared" si="187"/>
        <v>OTHER: complete as required</v>
      </c>
      <c r="E684" s="213"/>
      <c r="F684" s="213"/>
      <c r="G684" s="213"/>
      <c r="H684" s="213"/>
      <c r="I684" s="213"/>
      <c r="J684" s="213"/>
      <c r="K684" s="213"/>
      <c r="L684" s="213"/>
      <c r="M684" s="213"/>
      <c r="N684" s="213"/>
      <c r="O684" s="213"/>
      <c r="P684" s="213"/>
      <c r="Q684" s="213"/>
      <c r="R684" s="213"/>
      <c r="S684" s="213"/>
      <c r="T684" s="213"/>
      <c r="U684" s="213"/>
      <c r="V684" s="213"/>
      <c r="W684" s="213"/>
      <c r="X684" s="213"/>
      <c r="Y684" s="213"/>
      <c r="Z684" s="213"/>
      <c r="AA684" s="213"/>
      <c r="AB684" s="213"/>
      <c r="AC684" s="213"/>
      <c r="AD684" s="213"/>
      <c r="AE684" s="213"/>
      <c r="AF684" s="213"/>
      <c r="AG684" s="213"/>
      <c r="AH684" s="213"/>
    </row>
    <row r="685" spans="2:34" s="232" customFormat="1">
      <c r="B685" s="237"/>
      <c r="C685" s="253" t="str">
        <f t="shared" si="206"/>
        <v>S29</v>
      </c>
      <c r="D685" s="253" t="str">
        <f t="shared" si="187"/>
        <v>OTHER: complete as required</v>
      </c>
      <c r="E685" s="213"/>
      <c r="F685" s="213"/>
      <c r="G685" s="213"/>
      <c r="H685" s="213"/>
      <c r="I685" s="213"/>
      <c r="J685" s="213"/>
      <c r="K685" s="213"/>
      <c r="L685" s="213"/>
      <c r="M685" s="213"/>
      <c r="N685" s="213"/>
      <c r="O685" s="213"/>
      <c r="P685" s="213"/>
      <c r="Q685" s="213"/>
      <c r="R685" s="213"/>
      <c r="S685" s="213"/>
      <c r="T685" s="213"/>
      <c r="U685" s="213"/>
      <c r="V685" s="213"/>
      <c r="W685" s="213"/>
      <c r="X685" s="213"/>
      <c r="Y685" s="213"/>
      <c r="Z685" s="213"/>
      <c r="AA685" s="213"/>
      <c r="AB685" s="213"/>
      <c r="AC685" s="213"/>
      <c r="AD685" s="213"/>
      <c r="AE685" s="213"/>
      <c r="AF685" s="213"/>
      <c r="AG685" s="213"/>
      <c r="AH685" s="213"/>
    </row>
    <row r="686" spans="2:34" s="232" customFormat="1">
      <c r="B686" s="237"/>
      <c r="C686" s="253" t="str">
        <f t="shared" si="206"/>
        <v>S30</v>
      </c>
      <c r="D686" s="253" t="str">
        <f t="shared" si="187"/>
        <v>OTHER: complete as required</v>
      </c>
      <c r="E686" s="213"/>
      <c r="F686" s="213"/>
      <c r="G686" s="213"/>
      <c r="H686" s="213"/>
      <c r="I686" s="213"/>
      <c r="J686" s="213"/>
      <c r="K686" s="213"/>
      <c r="L686" s="213"/>
      <c r="M686" s="213"/>
      <c r="N686" s="213"/>
      <c r="O686" s="213"/>
      <c r="P686" s="213"/>
      <c r="Q686" s="213"/>
      <c r="R686" s="213"/>
      <c r="S686" s="213"/>
      <c r="T686" s="213"/>
      <c r="U686" s="213"/>
      <c r="V686" s="213"/>
      <c r="W686" s="213"/>
      <c r="X686" s="213"/>
      <c r="Y686" s="213"/>
      <c r="Z686" s="213"/>
      <c r="AA686" s="213"/>
      <c r="AB686" s="213"/>
      <c r="AC686" s="213"/>
      <c r="AD686" s="213"/>
      <c r="AE686" s="213"/>
      <c r="AF686" s="213"/>
      <c r="AG686" s="213"/>
      <c r="AH686" s="213"/>
    </row>
    <row r="687" spans="2:34" s="232" customFormat="1">
      <c r="B687" s="237"/>
      <c r="C687" s="224"/>
      <c r="D687" s="224"/>
      <c r="E687" s="245"/>
      <c r="F687" s="254"/>
      <c r="G687" s="254"/>
      <c r="H687" s="254"/>
      <c r="I687" s="254"/>
      <c r="J687" s="254"/>
      <c r="K687" s="254"/>
      <c r="L687" s="254"/>
      <c r="M687" s="254"/>
      <c r="N687" s="254"/>
      <c r="O687" s="254"/>
      <c r="P687" s="254"/>
      <c r="Q687" s="254"/>
      <c r="R687" s="254"/>
      <c r="S687" s="254"/>
      <c r="T687" s="254"/>
      <c r="U687" s="255"/>
      <c r="V687" s="245"/>
      <c r="W687" s="245"/>
      <c r="X687" s="245"/>
      <c r="AB687" s="249"/>
    </row>
    <row r="688" spans="2:34" s="232" customFormat="1">
      <c r="B688" s="237"/>
      <c r="C688" s="224"/>
      <c r="D688" s="224"/>
      <c r="E688" s="245"/>
      <c r="F688" s="254"/>
      <c r="G688" s="254"/>
      <c r="H688" s="254"/>
      <c r="I688" s="254"/>
      <c r="J688" s="254"/>
      <c r="K688" s="254"/>
      <c r="L688" s="254"/>
      <c r="M688" s="254"/>
      <c r="N688" s="254"/>
      <c r="O688" s="254"/>
      <c r="P688" s="254"/>
      <c r="Q688" s="254"/>
      <c r="R688" s="254"/>
      <c r="S688" s="254"/>
      <c r="T688" s="254"/>
      <c r="U688" s="255"/>
      <c r="V688" s="245"/>
      <c r="W688" s="245"/>
      <c r="X688" s="245"/>
      <c r="AB688" s="249"/>
    </row>
    <row r="689" spans="2:34" s="232" customFormat="1">
      <c r="B689" s="237"/>
      <c r="D689" s="234" t="s">
        <v>669</v>
      </c>
      <c r="E689" s="234" t="str">
        <f>'C. Masterfiles'!D167</f>
        <v>BTC</v>
      </c>
    </row>
    <row r="690" spans="2:34" s="232" customFormat="1">
      <c r="B690" s="237"/>
      <c r="AC690" s="249"/>
    </row>
    <row r="691" spans="2:34" s="232" customFormat="1">
      <c r="B691" s="237"/>
      <c r="C691" s="684" t="s">
        <v>981</v>
      </c>
      <c r="D691" s="238" t="s">
        <v>31</v>
      </c>
      <c r="E691" s="262" t="str">
        <f t="shared" ref="E691:AH691" si="207">E656</f>
        <v>TRX</v>
      </c>
      <c r="F691" s="262" t="str">
        <f t="shared" si="207"/>
        <v>Radio</v>
      </c>
      <c r="G691" s="262" t="str">
        <f t="shared" si="207"/>
        <v>BTS</v>
      </c>
      <c r="H691" s="262" t="str">
        <f t="shared" si="207"/>
        <v>Node B</v>
      </c>
      <c r="I691" s="262" t="str">
        <f t="shared" si="207"/>
        <v>BSC</v>
      </c>
      <c r="J691" s="262" t="str">
        <f t="shared" si="207"/>
        <v>RNC</v>
      </c>
      <c r="K691" s="262" t="str">
        <f t="shared" si="207"/>
        <v>MSC</v>
      </c>
      <c r="L691" s="262" t="str">
        <f t="shared" si="207"/>
        <v>HLR</v>
      </c>
      <c r="M691" s="262" t="str">
        <f t="shared" si="207"/>
        <v>PPP</v>
      </c>
      <c r="N691" s="262" t="str">
        <f t="shared" si="207"/>
        <v>SMSG</v>
      </c>
      <c r="O691" s="262" t="str">
        <f t="shared" si="207"/>
        <v>SMSC</v>
      </c>
      <c r="P691" s="262" t="str">
        <f t="shared" si="207"/>
        <v>MMSC</v>
      </c>
      <c r="Q691" s="262" t="str">
        <f t="shared" si="207"/>
        <v>VMS</v>
      </c>
      <c r="R691" s="262" t="str">
        <f t="shared" si="207"/>
        <v>NMS</v>
      </c>
      <c r="S691" s="262" t="str">
        <f t="shared" si="207"/>
        <v>OSS</v>
      </c>
      <c r="T691" s="262" t="str">
        <f t="shared" si="207"/>
        <v>GPRS</v>
      </c>
      <c r="U691" s="262" t="str">
        <f t="shared" si="207"/>
        <v>BIL</v>
      </c>
      <c r="V691" s="262" t="str">
        <f t="shared" si="207"/>
        <v>IBIL</v>
      </c>
      <c r="W691" s="262" t="str">
        <f t="shared" si="207"/>
        <v>IGW</v>
      </c>
      <c r="X691" s="262" t="str">
        <f t="shared" si="207"/>
        <v>INT</v>
      </c>
      <c r="Y691" s="262" t="str">
        <f t="shared" si="207"/>
        <v>SGSN</v>
      </c>
      <c r="Z691" s="262" t="str">
        <f t="shared" si="207"/>
        <v>GGSN</v>
      </c>
      <c r="AA691" s="262" t="str">
        <f t="shared" si="207"/>
        <v>IN/NGN</v>
      </c>
      <c r="AB691" s="262" t="str">
        <f t="shared" si="207"/>
        <v>eNodeB</v>
      </c>
      <c r="AC691" s="262" t="str">
        <f t="shared" si="207"/>
        <v>eNodeB Radio</v>
      </c>
      <c r="AD691" s="262" t="str">
        <f t="shared" si="207"/>
        <v>OTHER</v>
      </c>
      <c r="AE691" s="262" t="str">
        <f t="shared" si="207"/>
        <v>OTHER</v>
      </c>
      <c r="AF691" s="262" t="str">
        <f t="shared" si="207"/>
        <v>OTHER</v>
      </c>
      <c r="AG691" s="262" t="str">
        <f t="shared" si="207"/>
        <v>OTHER</v>
      </c>
      <c r="AH691" s="262" t="str">
        <f t="shared" si="207"/>
        <v>OTHER</v>
      </c>
    </row>
    <row r="692" spans="2:34" s="232" customFormat="1">
      <c r="B692" s="237"/>
      <c r="C692" s="253" t="str">
        <f t="shared" ref="C692:D711" si="208">C657</f>
        <v>S01</v>
      </c>
      <c r="D692" s="253" t="str">
        <f t="shared" si="208"/>
        <v>Повиквания в мрежата (On Net calls)</v>
      </c>
      <c r="E692" s="631">
        <v>2</v>
      </c>
      <c r="F692" s="631">
        <v>2</v>
      </c>
      <c r="G692" s="631">
        <v>2</v>
      </c>
      <c r="H692" s="631">
        <v>2</v>
      </c>
      <c r="I692" s="631">
        <v>2</v>
      </c>
      <c r="J692" s="631">
        <v>2</v>
      </c>
      <c r="K692" s="631">
        <v>2</v>
      </c>
      <c r="L692" s="526">
        <v>1</v>
      </c>
      <c r="M692" s="526">
        <v>1</v>
      </c>
      <c r="N692" s="526"/>
      <c r="O692" s="526"/>
      <c r="P692" s="526"/>
      <c r="Q692" s="526"/>
      <c r="R692" s="526">
        <v>1</v>
      </c>
      <c r="S692" s="526">
        <v>1</v>
      </c>
      <c r="T692" s="526"/>
      <c r="U692" s="526">
        <v>1</v>
      </c>
      <c r="V692" s="526"/>
      <c r="W692" s="526"/>
      <c r="X692" s="526"/>
      <c r="Y692" s="526"/>
      <c r="Z692" s="526"/>
      <c r="AA692" s="526"/>
      <c r="AB692" s="631">
        <v>2</v>
      </c>
      <c r="AC692" s="631">
        <v>2</v>
      </c>
      <c r="AD692" s="213"/>
      <c r="AE692" s="213"/>
      <c r="AF692" s="213"/>
      <c r="AG692" s="213"/>
      <c r="AH692" s="213"/>
    </row>
    <row r="693" spans="2:34" s="232" customFormat="1">
      <c r="B693" s="237"/>
      <c r="C693" s="253" t="str">
        <f t="shared" ref="C693" si="209">C658</f>
        <v>S02</v>
      </c>
      <c r="D693" s="253" t="str">
        <f t="shared" si="208"/>
        <v>Изходящи повиквания към фиксирана линия (Outgoing Calls to Fixed Line)</v>
      </c>
      <c r="E693" s="526">
        <v>1</v>
      </c>
      <c r="F693" s="526">
        <v>1</v>
      </c>
      <c r="G693" s="526">
        <v>1</v>
      </c>
      <c r="H693" s="526">
        <v>1</v>
      </c>
      <c r="I693" s="526">
        <v>1</v>
      </c>
      <c r="J693" s="526">
        <v>1</v>
      </c>
      <c r="K693" s="526">
        <v>1.5</v>
      </c>
      <c r="L693" s="526">
        <v>1</v>
      </c>
      <c r="M693" s="526">
        <v>1</v>
      </c>
      <c r="N693" s="526"/>
      <c r="O693" s="526"/>
      <c r="P693" s="526"/>
      <c r="Q693" s="526"/>
      <c r="R693" s="526">
        <v>1</v>
      </c>
      <c r="S693" s="526">
        <v>1</v>
      </c>
      <c r="T693" s="526"/>
      <c r="U693" s="526">
        <v>1</v>
      </c>
      <c r="V693" s="526"/>
      <c r="W693" s="526">
        <v>1</v>
      </c>
      <c r="X693" s="526"/>
      <c r="Y693" s="526"/>
      <c r="Z693" s="526"/>
      <c r="AA693" s="526"/>
      <c r="AB693" s="631">
        <v>1</v>
      </c>
      <c r="AC693" s="631">
        <v>1</v>
      </c>
      <c r="AD693" s="213"/>
      <c r="AE693" s="213"/>
      <c r="AF693" s="213"/>
      <c r="AG693" s="213"/>
      <c r="AH693" s="213"/>
    </row>
    <row r="694" spans="2:34" s="232" customFormat="1">
      <c r="B694" s="237"/>
      <c r="C694" s="253" t="str">
        <f t="shared" ref="C694" si="210">C659</f>
        <v>S03</v>
      </c>
      <c r="D694" s="253" t="str">
        <f t="shared" si="208"/>
        <v>Изходящи повиквания към други мобилни мрежи (Outgoing Calls to Other Mobile)</v>
      </c>
      <c r="E694" s="526">
        <v>1</v>
      </c>
      <c r="F694" s="526">
        <v>1</v>
      </c>
      <c r="G694" s="526">
        <v>1</v>
      </c>
      <c r="H694" s="526">
        <v>1</v>
      </c>
      <c r="I694" s="526">
        <v>1</v>
      </c>
      <c r="J694" s="526">
        <v>1</v>
      </c>
      <c r="K694" s="526">
        <v>1.5</v>
      </c>
      <c r="L694" s="526">
        <v>1</v>
      </c>
      <c r="M694" s="526">
        <v>1</v>
      </c>
      <c r="N694" s="526"/>
      <c r="O694" s="526"/>
      <c r="P694" s="526"/>
      <c r="Q694" s="526"/>
      <c r="R694" s="526">
        <v>1</v>
      </c>
      <c r="S694" s="526">
        <v>1</v>
      </c>
      <c r="T694" s="526"/>
      <c r="U694" s="526">
        <v>1</v>
      </c>
      <c r="V694" s="526"/>
      <c r="W694" s="526">
        <v>1</v>
      </c>
      <c r="X694" s="526"/>
      <c r="Y694" s="526"/>
      <c r="Z694" s="526"/>
      <c r="AA694" s="526"/>
      <c r="AB694" s="631">
        <v>1</v>
      </c>
      <c r="AC694" s="631">
        <v>1</v>
      </c>
      <c r="AD694" s="213"/>
      <c r="AE694" s="213"/>
      <c r="AF694" s="213"/>
      <c r="AG694" s="213"/>
      <c r="AH694" s="213"/>
    </row>
    <row r="695" spans="2:34" s="232" customFormat="1">
      <c r="B695" s="237"/>
      <c r="C695" s="253" t="str">
        <f t="shared" ref="C695" si="211">C660</f>
        <v>S04</v>
      </c>
      <c r="D695" s="253" t="str">
        <f t="shared" si="208"/>
        <v>Изходящи международни повиквания (Outgoing Calls to International)</v>
      </c>
      <c r="E695" s="526">
        <v>1</v>
      </c>
      <c r="F695" s="526">
        <v>1</v>
      </c>
      <c r="G695" s="526">
        <v>1</v>
      </c>
      <c r="H695" s="526">
        <v>1</v>
      </c>
      <c r="I695" s="526">
        <v>1</v>
      </c>
      <c r="J695" s="526">
        <v>1</v>
      </c>
      <c r="K695" s="526">
        <v>1.5</v>
      </c>
      <c r="L695" s="526">
        <v>1</v>
      </c>
      <c r="M695" s="526">
        <v>1</v>
      </c>
      <c r="N695" s="526"/>
      <c r="O695" s="526"/>
      <c r="P695" s="526"/>
      <c r="Q695" s="526"/>
      <c r="R695" s="526">
        <v>1</v>
      </c>
      <c r="S695" s="526">
        <v>1</v>
      </c>
      <c r="T695" s="526"/>
      <c r="U695" s="526">
        <v>1</v>
      </c>
      <c r="V695" s="526"/>
      <c r="W695" s="526"/>
      <c r="X695" s="526">
        <v>1</v>
      </c>
      <c r="Y695" s="526"/>
      <c r="Z695" s="526"/>
      <c r="AA695" s="526"/>
      <c r="AB695" s="631">
        <v>1</v>
      </c>
      <c r="AC695" s="631">
        <v>1</v>
      </c>
      <c r="AD695" s="213"/>
      <c r="AE695" s="213"/>
      <c r="AF695" s="213"/>
      <c r="AG695" s="213"/>
      <c r="AH695" s="213"/>
    </row>
    <row r="696" spans="2:34" s="232" customFormat="1">
      <c r="B696" s="237"/>
      <c r="C696" s="253" t="str">
        <f t="shared" ref="C696" si="212">C661</f>
        <v>S05</v>
      </c>
      <c r="D696" s="253" t="str">
        <f t="shared" si="208"/>
        <v>Входящи повиквания от фиксирана линия (Incoming calls from fixed)</v>
      </c>
      <c r="E696" s="526">
        <v>1</v>
      </c>
      <c r="F696" s="526">
        <v>1</v>
      </c>
      <c r="G696" s="526">
        <v>1</v>
      </c>
      <c r="H696" s="526">
        <v>1</v>
      </c>
      <c r="I696" s="526">
        <v>1</v>
      </c>
      <c r="J696" s="526">
        <v>1</v>
      </c>
      <c r="K696" s="526">
        <v>1.5</v>
      </c>
      <c r="L696" s="526">
        <v>1</v>
      </c>
      <c r="M696" s="526">
        <v>1</v>
      </c>
      <c r="N696" s="526"/>
      <c r="O696" s="526"/>
      <c r="P696" s="526"/>
      <c r="Q696" s="526"/>
      <c r="R696" s="526">
        <v>1</v>
      </c>
      <c r="S696" s="526">
        <v>1</v>
      </c>
      <c r="T696" s="526"/>
      <c r="U696" s="526"/>
      <c r="V696" s="526">
        <v>1</v>
      </c>
      <c r="W696" s="526">
        <v>1</v>
      </c>
      <c r="X696" s="526"/>
      <c r="Y696" s="526"/>
      <c r="Z696" s="526"/>
      <c r="AA696" s="526"/>
      <c r="AB696" s="631">
        <v>1</v>
      </c>
      <c r="AC696" s="631">
        <v>1</v>
      </c>
      <c r="AD696" s="213"/>
      <c r="AE696" s="213"/>
      <c r="AF696" s="213"/>
      <c r="AG696" s="213"/>
      <c r="AH696" s="213"/>
    </row>
    <row r="697" spans="2:34" s="232" customFormat="1">
      <c r="B697" s="237"/>
      <c r="C697" s="253" t="str">
        <f t="shared" ref="C697" si="213">C662</f>
        <v>S06</v>
      </c>
      <c r="D697" s="253" t="str">
        <f t="shared" si="208"/>
        <v>Входящи повиквания от други мобилни мрежи (Incoming calls from other mobile)</v>
      </c>
      <c r="E697" s="526">
        <v>1</v>
      </c>
      <c r="F697" s="526">
        <v>1</v>
      </c>
      <c r="G697" s="526">
        <v>1</v>
      </c>
      <c r="H697" s="526">
        <v>1</v>
      </c>
      <c r="I697" s="526">
        <v>1</v>
      </c>
      <c r="J697" s="526">
        <v>1</v>
      </c>
      <c r="K697" s="526">
        <v>1.5</v>
      </c>
      <c r="L697" s="526">
        <v>1</v>
      </c>
      <c r="M697" s="526">
        <v>1</v>
      </c>
      <c r="N697" s="526"/>
      <c r="O697" s="526"/>
      <c r="P697" s="526"/>
      <c r="Q697" s="526"/>
      <c r="R697" s="526">
        <v>1</v>
      </c>
      <c r="S697" s="526">
        <v>1</v>
      </c>
      <c r="T697" s="526"/>
      <c r="U697" s="526"/>
      <c r="V697" s="526">
        <v>1</v>
      </c>
      <c r="W697" s="526">
        <v>1</v>
      </c>
      <c r="X697" s="526"/>
      <c r="Y697" s="526"/>
      <c r="Z697" s="526"/>
      <c r="AA697" s="526"/>
      <c r="AB697" s="631">
        <v>1</v>
      </c>
      <c r="AC697" s="631">
        <v>1</v>
      </c>
      <c r="AD697" s="213"/>
      <c r="AE697" s="213"/>
      <c r="AF697" s="213"/>
      <c r="AG697" s="213"/>
      <c r="AH697" s="213"/>
    </row>
    <row r="698" spans="2:34" s="232" customFormat="1">
      <c r="B698" s="237"/>
      <c r="C698" s="253" t="str">
        <f t="shared" ref="C698" si="214">C663</f>
        <v>S07</v>
      </c>
      <c r="D698" s="253" t="str">
        <f t="shared" si="208"/>
        <v>Входящи международни повиквания (Incoming calls from international)</v>
      </c>
      <c r="E698" s="526">
        <v>1</v>
      </c>
      <c r="F698" s="526">
        <v>1</v>
      </c>
      <c r="G698" s="526">
        <v>1</v>
      </c>
      <c r="H698" s="526">
        <v>1</v>
      </c>
      <c r="I698" s="526">
        <v>1</v>
      </c>
      <c r="J698" s="526">
        <v>1</v>
      </c>
      <c r="K698" s="526">
        <v>1.5</v>
      </c>
      <c r="L698" s="526">
        <v>1</v>
      </c>
      <c r="M698" s="526">
        <v>1</v>
      </c>
      <c r="N698" s="526"/>
      <c r="O698" s="526"/>
      <c r="P698" s="526"/>
      <c r="Q698" s="526"/>
      <c r="R698" s="526">
        <v>1</v>
      </c>
      <c r="S698" s="526">
        <v>1</v>
      </c>
      <c r="T698" s="526"/>
      <c r="U698" s="526"/>
      <c r="V698" s="526">
        <v>1</v>
      </c>
      <c r="W698" s="526"/>
      <c r="X698" s="526">
        <v>1</v>
      </c>
      <c r="Y698" s="526"/>
      <c r="Z698" s="526"/>
      <c r="AA698" s="526"/>
      <c r="AB698" s="631">
        <v>1</v>
      </c>
      <c r="AC698" s="631">
        <v>1</v>
      </c>
      <c r="AD698" s="213"/>
      <c r="AE698" s="213"/>
      <c r="AF698" s="213"/>
      <c r="AG698" s="213"/>
      <c r="AH698" s="213"/>
    </row>
    <row r="699" spans="2:34" s="232" customFormat="1">
      <c r="B699" s="237"/>
      <c r="C699" s="253" t="str">
        <f t="shared" ref="C699" si="215">C664</f>
        <v>S08</v>
      </c>
      <c r="D699" s="253" t="str">
        <f t="shared" si="208"/>
        <v>Изходящи повиквания от чужди абонати в роуминг в мрежата на предприятието (Roaming Calls Outbound)</v>
      </c>
      <c r="E699" s="526">
        <v>1</v>
      </c>
      <c r="F699" s="526">
        <v>1</v>
      </c>
      <c r="G699" s="526">
        <v>1</v>
      </c>
      <c r="H699" s="526">
        <v>1</v>
      </c>
      <c r="I699" s="526">
        <v>1</v>
      </c>
      <c r="J699" s="526">
        <v>1</v>
      </c>
      <c r="K699" s="526">
        <v>1.5</v>
      </c>
      <c r="L699" s="526">
        <v>1</v>
      </c>
      <c r="M699" s="526">
        <v>1</v>
      </c>
      <c r="N699" s="526"/>
      <c r="O699" s="526"/>
      <c r="P699" s="526"/>
      <c r="Q699" s="526"/>
      <c r="R699" s="526">
        <v>1</v>
      </c>
      <c r="S699" s="526">
        <v>1</v>
      </c>
      <c r="T699" s="526"/>
      <c r="U699" s="526"/>
      <c r="V699" s="526">
        <v>1</v>
      </c>
      <c r="W699" s="526"/>
      <c r="X699" s="526">
        <v>1</v>
      </c>
      <c r="Y699" s="526"/>
      <c r="Z699" s="526"/>
      <c r="AA699" s="526"/>
      <c r="AB699" s="631">
        <v>1</v>
      </c>
      <c r="AC699" s="631">
        <v>1</v>
      </c>
      <c r="AD699" s="213"/>
      <c r="AE699" s="213"/>
      <c r="AF699" s="213"/>
      <c r="AG699" s="213"/>
      <c r="AH699" s="213"/>
    </row>
    <row r="700" spans="2:34" s="232" customFormat="1">
      <c r="B700" s="237"/>
      <c r="C700" s="253" t="str">
        <f t="shared" ref="C700" si="216">C665</f>
        <v>S09</v>
      </c>
      <c r="D700" s="253" t="str">
        <f t="shared" si="208"/>
        <v>Входящи повиквания от чужди абонати в роуминг в мрежата на предприятието (Roaming Calls Inbound)</v>
      </c>
      <c r="E700" s="526">
        <v>1</v>
      </c>
      <c r="F700" s="526">
        <v>1</v>
      </c>
      <c r="G700" s="526">
        <v>1</v>
      </c>
      <c r="H700" s="526">
        <v>1</v>
      </c>
      <c r="I700" s="526">
        <v>1</v>
      </c>
      <c r="J700" s="526">
        <v>1</v>
      </c>
      <c r="K700" s="526">
        <v>1.5</v>
      </c>
      <c r="L700" s="526">
        <v>1</v>
      </c>
      <c r="M700" s="526">
        <v>1</v>
      </c>
      <c r="N700" s="526"/>
      <c r="O700" s="526"/>
      <c r="P700" s="526"/>
      <c r="Q700" s="526"/>
      <c r="R700" s="526">
        <v>1</v>
      </c>
      <c r="S700" s="526">
        <v>1</v>
      </c>
      <c r="T700" s="526"/>
      <c r="U700" s="526"/>
      <c r="V700" s="526">
        <v>1</v>
      </c>
      <c r="W700" s="526"/>
      <c r="X700" s="526">
        <v>1</v>
      </c>
      <c r="Y700" s="526"/>
      <c r="Z700" s="526"/>
      <c r="AA700" s="526"/>
      <c r="AB700" s="631">
        <v>1</v>
      </c>
      <c r="AC700" s="631">
        <v>1</v>
      </c>
      <c r="AD700" s="213"/>
      <c r="AE700" s="213"/>
      <c r="AF700" s="213"/>
      <c r="AG700" s="213"/>
      <c r="AH700" s="213"/>
    </row>
    <row r="701" spans="2:34" s="232" customFormat="1">
      <c r="B701" s="237"/>
      <c r="C701" s="253" t="str">
        <f t="shared" ref="C701" si="217">C666</f>
        <v>S10</v>
      </c>
      <c r="D701" s="253" t="str">
        <f t="shared" si="208"/>
        <v>Гласова поща (Voice mail)</v>
      </c>
      <c r="E701" s="526">
        <v>1</v>
      </c>
      <c r="F701" s="526">
        <v>1</v>
      </c>
      <c r="G701" s="526">
        <v>1</v>
      </c>
      <c r="H701" s="526">
        <v>1</v>
      </c>
      <c r="I701" s="526">
        <v>1</v>
      </c>
      <c r="J701" s="526">
        <v>1</v>
      </c>
      <c r="K701" s="526">
        <v>1</v>
      </c>
      <c r="L701" s="526">
        <v>1</v>
      </c>
      <c r="M701" s="526">
        <v>1</v>
      </c>
      <c r="N701" s="526"/>
      <c r="O701" s="526"/>
      <c r="P701" s="526"/>
      <c r="Q701" s="526">
        <v>1</v>
      </c>
      <c r="R701" s="526">
        <v>1</v>
      </c>
      <c r="S701" s="526">
        <v>1</v>
      </c>
      <c r="T701" s="526"/>
      <c r="U701" s="526">
        <v>1</v>
      </c>
      <c r="V701" s="526"/>
      <c r="W701" s="526"/>
      <c r="X701" s="526"/>
      <c r="Y701" s="526"/>
      <c r="Z701" s="526"/>
      <c r="AA701" s="526"/>
      <c r="AB701" s="631">
        <v>1</v>
      </c>
      <c r="AC701" s="631">
        <v>1</v>
      </c>
      <c r="AD701" s="213"/>
      <c r="AE701" s="213"/>
      <c r="AF701" s="213"/>
      <c r="AG701" s="213"/>
      <c r="AH701" s="213"/>
    </row>
    <row r="702" spans="2:34" s="232" customFormat="1">
      <c r="B702" s="237"/>
      <c r="C702" s="253" t="str">
        <f t="shared" ref="C702" si="218">C667</f>
        <v>S11</v>
      </c>
      <c r="D702" s="253" t="str">
        <f t="shared" si="208"/>
        <v>Повиквания към центъра за обслужване на клиенти (Help desk call)</v>
      </c>
      <c r="E702" s="526">
        <v>1</v>
      </c>
      <c r="F702" s="526">
        <v>1</v>
      </c>
      <c r="G702" s="526">
        <v>1</v>
      </c>
      <c r="H702" s="526">
        <v>1</v>
      </c>
      <c r="I702" s="526">
        <v>1</v>
      </c>
      <c r="J702" s="526">
        <v>1</v>
      </c>
      <c r="K702" s="526">
        <v>1</v>
      </c>
      <c r="L702" s="526">
        <v>1</v>
      </c>
      <c r="M702" s="526">
        <v>1</v>
      </c>
      <c r="N702" s="526"/>
      <c r="O702" s="526"/>
      <c r="P702" s="526"/>
      <c r="Q702" s="526"/>
      <c r="R702" s="526">
        <v>1</v>
      </c>
      <c r="S702" s="526">
        <v>1</v>
      </c>
      <c r="T702" s="526"/>
      <c r="U702" s="526">
        <v>1</v>
      </c>
      <c r="V702" s="526"/>
      <c r="W702" s="526"/>
      <c r="X702" s="526"/>
      <c r="Y702" s="526"/>
      <c r="Z702" s="526"/>
      <c r="AA702" s="526"/>
      <c r="AB702" s="631">
        <v>1</v>
      </c>
      <c r="AC702" s="631">
        <v>1</v>
      </c>
      <c r="AD702" s="213"/>
      <c r="AE702" s="213"/>
      <c r="AF702" s="213"/>
      <c r="AG702" s="213"/>
      <c r="AH702" s="213"/>
    </row>
    <row r="703" spans="2:34" s="232" customFormat="1">
      <c r="B703" s="237"/>
      <c r="C703" s="253" t="str">
        <f t="shared" ref="C703" si="219">C668</f>
        <v>S12</v>
      </c>
      <c r="D703" s="253" t="str">
        <f t="shared" si="208"/>
        <v>Видеоразговори (Video call)</v>
      </c>
      <c r="E703" s="526">
        <v>1</v>
      </c>
      <c r="F703" s="526">
        <v>1</v>
      </c>
      <c r="G703" s="526">
        <v>1</v>
      </c>
      <c r="H703" s="526">
        <v>1</v>
      </c>
      <c r="I703" s="526">
        <v>1</v>
      </c>
      <c r="J703" s="526">
        <v>1</v>
      </c>
      <c r="K703" s="526">
        <v>1.5</v>
      </c>
      <c r="L703" s="526">
        <v>1</v>
      </c>
      <c r="M703" s="526">
        <v>1</v>
      </c>
      <c r="N703" s="526"/>
      <c r="O703" s="526"/>
      <c r="P703" s="526"/>
      <c r="Q703" s="526"/>
      <c r="R703" s="526">
        <v>1</v>
      </c>
      <c r="S703" s="526">
        <v>1</v>
      </c>
      <c r="T703" s="526"/>
      <c r="U703" s="526">
        <v>1</v>
      </c>
      <c r="V703" s="526"/>
      <c r="W703" s="526">
        <v>1</v>
      </c>
      <c r="X703" s="526"/>
      <c r="Y703" s="526"/>
      <c r="Z703" s="526"/>
      <c r="AA703" s="526"/>
      <c r="AB703" s="631">
        <v>1</v>
      </c>
      <c r="AC703" s="631">
        <v>1</v>
      </c>
      <c r="AD703" s="213"/>
      <c r="AE703" s="213"/>
      <c r="AF703" s="213"/>
      <c r="AG703" s="213"/>
      <c r="AH703" s="213"/>
    </row>
    <row r="704" spans="2:34" s="232" customFormat="1">
      <c r="B704" s="237"/>
      <c r="C704" s="253" t="str">
        <f t="shared" ref="C704" si="220">C669</f>
        <v>S13</v>
      </c>
      <c r="D704" s="253" t="str">
        <f t="shared" si="208"/>
        <v>MMS в мрежата (MMS on net)</v>
      </c>
      <c r="E704" s="631">
        <v>2</v>
      </c>
      <c r="F704" s="631">
        <v>2</v>
      </c>
      <c r="G704" s="631">
        <v>2</v>
      </c>
      <c r="H704" s="631">
        <v>2</v>
      </c>
      <c r="I704" s="631">
        <v>2</v>
      </c>
      <c r="J704" s="631">
        <v>2</v>
      </c>
      <c r="K704" s="631">
        <v>2</v>
      </c>
      <c r="L704" s="526">
        <v>1</v>
      </c>
      <c r="M704" s="526">
        <v>1</v>
      </c>
      <c r="N704" s="526"/>
      <c r="O704" s="526"/>
      <c r="P704" s="526">
        <v>1</v>
      </c>
      <c r="Q704" s="526"/>
      <c r="R704" s="526">
        <v>1</v>
      </c>
      <c r="S704" s="526">
        <v>1</v>
      </c>
      <c r="T704" s="526">
        <v>1</v>
      </c>
      <c r="U704" s="526">
        <v>1</v>
      </c>
      <c r="V704" s="526"/>
      <c r="W704" s="526"/>
      <c r="X704" s="526"/>
      <c r="Y704" s="526"/>
      <c r="Z704" s="526"/>
      <c r="AA704" s="526"/>
      <c r="AB704" s="631">
        <v>2</v>
      </c>
      <c r="AC704" s="631">
        <v>2</v>
      </c>
      <c r="AD704" s="213"/>
      <c r="AE704" s="213"/>
      <c r="AF704" s="213"/>
      <c r="AG704" s="213"/>
      <c r="AH704" s="213"/>
    </row>
    <row r="705" spans="2:34" s="232" customFormat="1">
      <c r="B705" s="237"/>
      <c r="C705" s="253" t="str">
        <f t="shared" ref="C705" si="221">C670</f>
        <v>S14</v>
      </c>
      <c r="D705" s="253" t="str">
        <f t="shared" si="208"/>
        <v>Изходящи MMS към други мрежи (MMS outgoing to other network)</v>
      </c>
      <c r="E705" s="526">
        <v>1</v>
      </c>
      <c r="F705" s="526">
        <v>1</v>
      </c>
      <c r="G705" s="526">
        <v>1</v>
      </c>
      <c r="H705" s="526">
        <v>1</v>
      </c>
      <c r="I705" s="526">
        <v>1</v>
      </c>
      <c r="J705" s="526">
        <v>1</v>
      </c>
      <c r="K705" s="526">
        <v>1.5</v>
      </c>
      <c r="L705" s="526">
        <v>1</v>
      </c>
      <c r="M705" s="526">
        <v>1</v>
      </c>
      <c r="N705" s="526"/>
      <c r="O705" s="526"/>
      <c r="P705" s="526">
        <v>1</v>
      </c>
      <c r="Q705" s="526"/>
      <c r="R705" s="526">
        <v>1</v>
      </c>
      <c r="S705" s="526">
        <v>1</v>
      </c>
      <c r="T705" s="526">
        <v>1</v>
      </c>
      <c r="U705" s="526">
        <v>1</v>
      </c>
      <c r="V705" s="526"/>
      <c r="W705" s="526">
        <v>1</v>
      </c>
      <c r="X705" s="526"/>
      <c r="Y705" s="526"/>
      <c r="Z705" s="526"/>
      <c r="AA705" s="526"/>
      <c r="AB705" s="631">
        <v>1</v>
      </c>
      <c r="AC705" s="631">
        <v>1</v>
      </c>
      <c r="AD705" s="213"/>
      <c r="AE705" s="213"/>
      <c r="AF705" s="213"/>
      <c r="AG705" s="213"/>
      <c r="AH705" s="213"/>
    </row>
    <row r="706" spans="2:34" s="232" customFormat="1">
      <c r="B706" s="237"/>
      <c r="C706" s="253" t="str">
        <f t="shared" ref="C706" si="222">C671</f>
        <v>S15</v>
      </c>
      <c r="D706" s="253" t="str">
        <f t="shared" si="208"/>
        <v>Входящи MMS от други мрежи (MMS incoming from other network)</v>
      </c>
      <c r="E706" s="526">
        <v>1</v>
      </c>
      <c r="F706" s="526">
        <v>1</v>
      </c>
      <c r="G706" s="526">
        <v>1</v>
      </c>
      <c r="H706" s="526">
        <v>1</v>
      </c>
      <c r="I706" s="526">
        <v>1</v>
      </c>
      <c r="J706" s="526">
        <v>1</v>
      </c>
      <c r="K706" s="526">
        <v>1.5</v>
      </c>
      <c r="L706" s="526">
        <v>1</v>
      </c>
      <c r="M706" s="526">
        <v>1</v>
      </c>
      <c r="N706" s="526"/>
      <c r="O706" s="526"/>
      <c r="P706" s="526">
        <v>1</v>
      </c>
      <c r="Q706" s="526"/>
      <c r="R706" s="526">
        <v>1</v>
      </c>
      <c r="S706" s="526">
        <v>1</v>
      </c>
      <c r="T706" s="526">
        <v>1</v>
      </c>
      <c r="U706" s="526"/>
      <c r="V706" s="526">
        <v>1</v>
      </c>
      <c r="W706" s="526">
        <v>1</v>
      </c>
      <c r="X706" s="526"/>
      <c r="Y706" s="526"/>
      <c r="Z706" s="526"/>
      <c r="AA706" s="526"/>
      <c r="AB706" s="631">
        <v>1</v>
      </c>
      <c r="AC706" s="631">
        <v>1</v>
      </c>
      <c r="AD706" s="213"/>
      <c r="AE706" s="213"/>
      <c r="AF706" s="213"/>
      <c r="AG706" s="213"/>
      <c r="AH706" s="213"/>
    </row>
    <row r="707" spans="2:34" s="232" customFormat="1">
      <c r="B707" s="237"/>
      <c r="C707" s="253" t="str">
        <f t="shared" ref="C707" si="223">C672</f>
        <v>S16</v>
      </c>
      <c r="D707" s="253" t="str">
        <f t="shared" si="208"/>
        <v>SMS в мрежата (SMS on net)</v>
      </c>
      <c r="E707" s="631">
        <v>2</v>
      </c>
      <c r="F707" s="631">
        <v>2</v>
      </c>
      <c r="G707" s="631">
        <v>2</v>
      </c>
      <c r="H707" s="631">
        <v>2</v>
      </c>
      <c r="I707" s="631">
        <v>2</v>
      </c>
      <c r="J707" s="631">
        <v>2</v>
      </c>
      <c r="K707" s="631">
        <v>2</v>
      </c>
      <c r="L707" s="526">
        <v>1</v>
      </c>
      <c r="M707" s="526">
        <v>1</v>
      </c>
      <c r="N707" s="526">
        <v>1</v>
      </c>
      <c r="O707" s="526">
        <v>1</v>
      </c>
      <c r="P707" s="526"/>
      <c r="Q707" s="526"/>
      <c r="R707" s="526">
        <v>1</v>
      </c>
      <c r="S707" s="526">
        <v>1</v>
      </c>
      <c r="T707" s="526">
        <v>1</v>
      </c>
      <c r="U707" s="526">
        <v>1</v>
      </c>
      <c r="V707" s="526"/>
      <c r="W707" s="526"/>
      <c r="X707" s="526"/>
      <c r="Y707" s="526"/>
      <c r="Z707" s="526"/>
      <c r="AA707" s="526"/>
      <c r="AB707" s="631">
        <v>2</v>
      </c>
      <c r="AC707" s="631">
        <v>2</v>
      </c>
      <c r="AD707" s="213"/>
      <c r="AE707" s="213"/>
      <c r="AF707" s="213"/>
      <c r="AG707" s="213"/>
      <c r="AH707" s="213"/>
    </row>
    <row r="708" spans="2:34" s="232" customFormat="1">
      <c r="B708" s="237"/>
      <c r="C708" s="253" t="str">
        <f t="shared" ref="C708" si="224">C673</f>
        <v>S17</v>
      </c>
      <c r="D708" s="253" t="str">
        <f t="shared" si="208"/>
        <v>Изходящи SMS към други мрежи (SMS outgoing to other network)</v>
      </c>
      <c r="E708" s="526">
        <v>1</v>
      </c>
      <c r="F708" s="526">
        <v>1</v>
      </c>
      <c r="G708" s="526">
        <v>1</v>
      </c>
      <c r="H708" s="526">
        <v>1</v>
      </c>
      <c r="I708" s="526">
        <v>1</v>
      </c>
      <c r="J708" s="526">
        <v>1</v>
      </c>
      <c r="K708" s="526">
        <v>1.5</v>
      </c>
      <c r="L708" s="526">
        <v>1</v>
      </c>
      <c r="M708" s="526">
        <v>1</v>
      </c>
      <c r="N708" s="526">
        <v>1</v>
      </c>
      <c r="O708" s="526">
        <v>1</v>
      </c>
      <c r="P708" s="526"/>
      <c r="Q708" s="526"/>
      <c r="R708" s="526">
        <v>1</v>
      </c>
      <c r="S708" s="526">
        <v>1</v>
      </c>
      <c r="T708" s="526">
        <v>1</v>
      </c>
      <c r="U708" s="526">
        <v>1</v>
      </c>
      <c r="V708" s="526"/>
      <c r="W708" s="526">
        <v>1</v>
      </c>
      <c r="X708" s="526"/>
      <c r="Y708" s="526"/>
      <c r="Z708" s="526"/>
      <c r="AA708" s="526"/>
      <c r="AB708" s="631">
        <v>1</v>
      </c>
      <c r="AC708" s="631">
        <v>1</v>
      </c>
      <c r="AD708" s="213"/>
      <c r="AE708" s="213"/>
      <c r="AF708" s="213"/>
      <c r="AG708" s="213"/>
      <c r="AH708" s="213"/>
    </row>
    <row r="709" spans="2:34" s="232" customFormat="1">
      <c r="B709" s="237"/>
      <c r="C709" s="253" t="str">
        <f t="shared" ref="C709" si="225">C674</f>
        <v>S18</v>
      </c>
      <c r="D709" s="253" t="str">
        <f t="shared" si="208"/>
        <v>Входящи SMS от други мрежи (SMS incoming from other network)</v>
      </c>
      <c r="E709" s="526">
        <v>1</v>
      </c>
      <c r="F709" s="526">
        <v>1</v>
      </c>
      <c r="G709" s="526">
        <v>1</v>
      </c>
      <c r="H709" s="526">
        <v>1</v>
      </c>
      <c r="I709" s="526">
        <v>1</v>
      </c>
      <c r="J709" s="526">
        <v>1</v>
      </c>
      <c r="K709" s="526">
        <v>1.5</v>
      </c>
      <c r="L709" s="526">
        <v>1</v>
      </c>
      <c r="M709" s="526">
        <v>1</v>
      </c>
      <c r="N709" s="526">
        <v>1</v>
      </c>
      <c r="O709" s="526">
        <v>1</v>
      </c>
      <c r="P709" s="526"/>
      <c r="Q709" s="526"/>
      <c r="R709" s="526">
        <v>1</v>
      </c>
      <c r="S709" s="526">
        <v>1</v>
      </c>
      <c r="T709" s="526">
        <v>1</v>
      </c>
      <c r="U709" s="526"/>
      <c r="V709" s="526">
        <v>1</v>
      </c>
      <c r="W709" s="526">
        <v>1</v>
      </c>
      <c r="X709" s="526"/>
      <c r="Y709" s="526"/>
      <c r="Z709" s="526"/>
      <c r="AA709" s="526"/>
      <c r="AB709" s="631">
        <v>1</v>
      </c>
      <c r="AC709" s="631">
        <v>1</v>
      </c>
      <c r="AD709" s="213"/>
      <c r="AE709" s="213"/>
      <c r="AF709" s="213"/>
      <c r="AG709" s="213"/>
      <c r="AH709" s="213"/>
    </row>
    <row r="710" spans="2:34" s="232" customFormat="1">
      <c r="B710" s="237"/>
      <c r="C710" s="253" t="str">
        <f t="shared" ref="C710" si="226">C675</f>
        <v>S19</v>
      </c>
      <c r="D710" s="253" t="str">
        <f t="shared" si="208"/>
        <v>Пренос на данни (Data services)</v>
      </c>
      <c r="E710" s="619">
        <v>0</v>
      </c>
      <c r="F710" s="526">
        <v>1</v>
      </c>
      <c r="G710" s="619">
        <v>0</v>
      </c>
      <c r="H710" s="526">
        <v>1</v>
      </c>
      <c r="I710" s="619">
        <v>0</v>
      </c>
      <c r="J710" s="526">
        <v>1</v>
      </c>
      <c r="K710" s="526">
        <v>1</v>
      </c>
      <c r="L710" s="526">
        <v>1</v>
      </c>
      <c r="M710" s="526">
        <v>1</v>
      </c>
      <c r="N710" s="526"/>
      <c r="O710" s="526"/>
      <c r="P710" s="526"/>
      <c r="Q710" s="526"/>
      <c r="R710" s="526">
        <v>1</v>
      </c>
      <c r="S710" s="526">
        <v>1</v>
      </c>
      <c r="T710" s="526">
        <v>1</v>
      </c>
      <c r="U710" s="526">
        <v>1</v>
      </c>
      <c r="V710" s="526"/>
      <c r="W710" s="526"/>
      <c r="X710" s="526"/>
      <c r="Y710" s="526">
        <v>1</v>
      </c>
      <c r="Z710" s="526">
        <v>1</v>
      </c>
      <c r="AA710" s="526">
        <v>1</v>
      </c>
      <c r="AB710" s="631">
        <v>1</v>
      </c>
      <c r="AC710" s="631">
        <v>1</v>
      </c>
      <c r="AD710" s="213"/>
      <c r="AE710" s="213"/>
      <c r="AF710" s="213"/>
      <c r="AG710" s="213"/>
      <c r="AH710" s="213"/>
    </row>
    <row r="711" spans="2:34" s="232" customFormat="1">
      <c r="B711" s="237"/>
      <c r="C711" s="253" t="str">
        <f t="shared" ref="C711:C721" si="227">C676</f>
        <v>S20</v>
      </c>
      <c r="D711" s="253" t="str">
        <f t="shared" si="208"/>
        <v>Subscribers</v>
      </c>
      <c r="E711" s="213"/>
      <c r="F711" s="213"/>
      <c r="G711" s="213"/>
      <c r="H711" s="213"/>
      <c r="I711" s="213"/>
      <c r="J711" s="213"/>
      <c r="K711" s="213"/>
      <c r="L711" s="213"/>
      <c r="M711" s="213"/>
      <c r="N711" s="213"/>
      <c r="O711" s="213"/>
      <c r="P711" s="213"/>
      <c r="Q711" s="213"/>
      <c r="R711" s="213"/>
      <c r="S711" s="213"/>
      <c r="T711" s="213"/>
      <c r="U711" s="213"/>
      <c r="V711" s="213"/>
      <c r="W711" s="213"/>
      <c r="X711" s="213"/>
      <c r="Y711" s="213"/>
      <c r="Z711" s="213"/>
      <c r="AA711" s="213"/>
      <c r="AB711" s="213"/>
      <c r="AC711" s="213"/>
      <c r="AD711" s="213"/>
      <c r="AE711" s="213"/>
      <c r="AF711" s="213"/>
      <c r="AG711" s="213"/>
      <c r="AH711" s="213"/>
    </row>
    <row r="712" spans="2:34" s="232" customFormat="1">
      <c r="B712" s="237"/>
      <c r="C712" s="253" t="str">
        <f t="shared" si="227"/>
        <v>S21</v>
      </c>
      <c r="D712" s="253" t="str">
        <f t="shared" ref="D712:D721" si="228">D677</f>
        <v>OTHER: complete as required</v>
      </c>
      <c r="E712" s="213"/>
      <c r="F712" s="213"/>
      <c r="G712" s="213"/>
      <c r="H712" s="213"/>
      <c r="I712" s="213"/>
      <c r="J712" s="213"/>
      <c r="K712" s="213"/>
      <c r="L712" s="213"/>
      <c r="M712" s="213"/>
      <c r="N712" s="213"/>
      <c r="O712" s="213"/>
      <c r="P712" s="213"/>
      <c r="Q712" s="213"/>
      <c r="R712" s="213"/>
      <c r="S712" s="213"/>
      <c r="T712" s="213"/>
      <c r="U712" s="213"/>
      <c r="V712" s="213"/>
      <c r="W712" s="213"/>
      <c r="X712" s="213"/>
      <c r="Y712" s="213"/>
      <c r="Z712" s="213"/>
      <c r="AA712" s="213"/>
      <c r="AB712" s="213"/>
      <c r="AC712" s="213"/>
      <c r="AD712" s="213"/>
      <c r="AE712" s="213"/>
      <c r="AF712" s="213"/>
      <c r="AG712" s="213"/>
      <c r="AH712" s="213"/>
    </row>
    <row r="713" spans="2:34" s="232" customFormat="1">
      <c r="B713" s="237"/>
      <c r="C713" s="253" t="str">
        <f t="shared" si="227"/>
        <v>S22</v>
      </c>
      <c r="D713" s="253" t="str">
        <f t="shared" si="228"/>
        <v>OTHER: complete as required</v>
      </c>
      <c r="E713" s="213"/>
      <c r="F713" s="213"/>
      <c r="G713" s="213"/>
      <c r="H713" s="213"/>
      <c r="I713" s="213"/>
      <c r="J713" s="213"/>
      <c r="K713" s="213"/>
      <c r="L713" s="213"/>
      <c r="M713" s="213"/>
      <c r="N713" s="213"/>
      <c r="O713" s="213"/>
      <c r="P713" s="213"/>
      <c r="Q713" s="213"/>
      <c r="R713" s="213"/>
      <c r="S713" s="213"/>
      <c r="T713" s="213"/>
      <c r="U713" s="213"/>
      <c r="V713" s="213"/>
      <c r="W713" s="213"/>
      <c r="X713" s="213"/>
      <c r="Y713" s="213"/>
      <c r="Z713" s="213"/>
      <c r="AA713" s="213"/>
      <c r="AB713" s="213"/>
      <c r="AC713" s="213"/>
      <c r="AD713" s="213"/>
      <c r="AE713" s="213"/>
      <c r="AF713" s="213"/>
      <c r="AG713" s="213"/>
      <c r="AH713" s="213"/>
    </row>
    <row r="714" spans="2:34" s="232" customFormat="1">
      <c r="B714" s="237"/>
      <c r="C714" s="253" t="str">
        <f t="shared" si="227"/>
        <v>S23</v>
      </c>
      <c r="D714" s="253" t="str">
        <f t="shared" si="228"/>
        <v>OTHER: complete as required</v>
      </c>
      <c r="E714" s="213"/>
      <c r="F714" s="213"/>
      <c r="G714" s="213"/>
      <c r="H714" s="213"/>
      <c r="I714" s="213"/>
      <c r="J714" s="213"/>
      <c r="K714" s="213"/>
      <c r="L714" s="213"/>
      <c r="M714" s="213"/>
      <c r="N714" s="213"/>
      <c r="O714" s="213"/>
      <c r="P714" s="213"/>
      <c r="Q714" s="213"/>
      <c r="R714" s="213"/>
      <c r="S714" s="213"/>
      <c r="T714" s="213"/>
      <c r="U714" s="213"/>
      <c r="V714" s="213"/>
      <c r="W714" s="213"/>
      <c r="X714" s="213"/>
      <c r="Y714" s="213"/>
      <c r="Z714" s="213"/>
      <c r="AA714" s="213"/>
      <c r="AB714" s="213"/>
      <c r="AC714" s="213"/>
      <c r="AD714" s="213"/>
      <c r="AE714" s="213"/>
      <c r="AF714" s="213"/>
      <c r="AG714" s="213"/>
      <c r="AH714" s="213"/>
    </row>
    <row r="715" spans="2:34" s="232" customFormat="1">
      <c r="B715" s="237"/>
      <c r="C715" s="253" t="str">
        <f t="shared" si="227"/>
        <v>S24</v>
      </c>
      <c r="D715" s="253" t="str">
        <f t="shared" si="228"/>
        <v>OTHER: complete as required</v>
      </c>
      <c r="E715" s="213"/>
      <c r="F715" s="213"/>
      <c r="G715" s="213"/>
      <c r="H715" s="213"/>
      <c r="I715" s="213"/>
      <c r="J715" s="213"/>
      <c r="K715" s="213"/>
      <c r="L715" s="213"/>
      <c r="M715" s="213"/>
      <c r="N715" s="213"/>
      <c r="O715" s="213"/>
      <c r="P715" s="213"/>
      <c r="Q715" s="213"/>
      <c r="R715" s="213"/>
      <c r="S715" s="213"/>
      <c r="T715" s="213"/>
      <c r="U715" s="213"/>
      <c r="V715" s="213"/>
      <c r="W715" s="213"/>
      <c r="X715" s="213"/>
      <c r="Y715" s="213"/>
      <c r="Z715" s="213"/>
      <c r="AA715" s="213"/>
      <c r="AB715" s="213"/>
      <c r="AC715" s="213"/>
      <c r="AD715" s="213"/>
      <c r="AE715" s="213"/>
      <c r="AF715" s="213"/>
      <c r="AG715" s="213"/>
      <c r="AH715" s="213"/>
    </row>
    <row r="716" spans="2:34" s="232" customFormat="1">
      <c r="B716" s="237"/>
      <c r="C716" s="253" t="str">
        <f t="shared" si="227"/>
        <v>S25</v>
      </c>
      <c r="D716" s="253" t="str">
        <f t="shared" si="228"/>
        <v>OTHER: complete as required</v>
      </c>
      <c r="E716" s="213"/>
      <c r="F716" s="213"/>
      <c r="G716" s="213"/>
      <c r="H716" s="213"/>
      <c r="I716" s="213"/>
      <c r="J716" s="213"/>
      <c r="K716" s="213"/>
      <c r="L716" s="213"/>
      <c r="M716" s="213"/>
      <c r="N716" s="213"/>
      <c r="O716" s="213"/>
      <c r="P716" s="213"/>
      <c r="Q716" s="213"/>
      <c r="R716" s="213"/>
      <c r="S716" s="213"/>
      <c r="T716" s="213"/>
      <c r="U716" s="213"/>
      <c r="V716" s="213"/>
      <c r="W716" s="213"/>
      <c r="X716" s="213"/>
      <c r="Y716" s="213"/>
      <c r="Z716" s="213"/>
      <c r="AA716" s="213"/>
      <c r="AB716" s="213"/>
      <c r="AC716" s="213"/>
      <c r="AD716" s="213"/>
      <c r="AE716" s="213"/>
      <c r="AF716" s="213"/>
      <c r="AG716" s="213"/>
      <c r="AH716" s="213"/>
    </row>
    <row r="717" spans="2:34" s="232" customFormat="1">
      <c r="B717" s="237"/>
      <c r="C717" s="253" t="str">
        <f t="shared" si="227"/>
        <v>S26</v>
      </c>
      <c r="D717" s="253" t="str">
        <f t="shared" si="228"/>
        <v>OTHER: complete as required</v>
      </c>
      <c r="E717" s="213"/>
      <c r="F717" s="213"/>
      <c r="G717" s="213"/>
      <c r="H717" s="213"/>
      <c r="I717" s="213"/>
      <c r="J717" s="213"/>
      <c r="K717" s="213"/>
      <c r="L717" s="213"/>
      <c r="M717" s="213"/>
      <c r="N717" s="213"/>
      <c r="O717" s="213"/>
      <c r="P717" s="213"/>
      <c r="Q717" s="213"/>
      <c r="R717" s="213"/>
      <c r="S717" s="213"/>
      <c r="T717" s="213"/>
      <c r="U717" s="213"/>
      <c r="V717" s="213"/>
      <c r="W717" s="213"/>
      <c r="X717" s="213"/>
      <c r="Y717" s="213"/>
      <c r="Z717" s="213"/>
      <c r="AA717" s="213"/>
      <c r="AB717" s="213"/>
      <c r="AC717" s="213"/>
      <c r="AD717" s="213"/>
      <c r="AE717" s="213"/>
      <c r="AF717" s="213"/>
      <c r="AG717" s="213"/>
      <c r="AH717" s="213"/>
    </row>
    <row r="718" spans="2:34" s="232" customFormat="1">
      <c r="B718" s="237"/>
      <c r="C718" s="253" t="str">
        <f t="shared" si="227"/>
        <v>S27</v>
      </c>
      <c r="D718" s="253" t="str">
        <f t="shared" si="228"/>
        <v>OTHER: complete as required</v>
      </c>
      <c r="E718" s="213"/>
      <c r="F718" s="213"/>
      <c r="G718" s="213"/>
      <c r="H718" s="213"/>
      <c r="I718" s="213"/>
      <c r="J718" s="213"/>
      <c r="K718" s="213"/>
      <c r="L718" s="213"/>
      <c r="M718" s="213"/>
      <c r="N718" s="213"/>
      <c r="O718" s="213"/>
      <c r="P718" s="213"/>
      <c r="Q718" s="213"/>
      <c r="R718" s="213"/>
      <c r="S718" s="213"/>
      <c r="T718" s="213"/>
      <c r="U718" s="213"/>
      <c r="V718" s="213"/>
      <c r="W718" s="213"/>
      <c r="X718" s="213"/>
      <c r="Y718" s="213"/>
      <c r="Z718" s="213"/>
      <c r="AA718" s="213"/>
      <c r="AB718" s="213"/>
      <c r="AC718" s="213"/>
      <c r="AD718" s="213"/>
      <c r="AE718" s="213"/>
      <c r="AF718" s="213"/>
      <c r="AG718" s="213"/>
      <c r="AH718" s="213"/>
    </row>
    <row r="719" spans="2:34" s="232" customFormat="1">
      <c r="B719" s="237"/>
      <c r="C719" s="253" t="str">
        <f t="shared" si="227"/>
        <v>S28</v>
      </c>
      <c r="D719" s="253" t="str">
        <f t="shared" si="228"/>
        <v>OTHER: complete as required</v>
      </c>
      <c r="E719" s="213"/>
      <c r="F719" s="213"/>
      <c r="G719" s="213"/>
      <c r="H719" s="213"/>
      <c r="I719" s="213"/>
      <c r="J719" s="213"/>
      <c r="K719" s="213"/>
      <c r="L719" s="213"/>
      <c r="M719" s="213"/>
      <c r="N719" s="213"/>
      <c r="O719" s="213"/>
      <c r="P719" s="213"/>
      <c r="Q719" s="213"/>
      <c r="R719" s="213"/>
      <c r="S719" s="213"/>
      <c r="T719" s="213"/>
      <c r="U719" s="213"/>
      <c r="V719" s="213"/>
      <c r="W719" s="213"/>
      <c r="X719" s="213"/>
      <c r="Y719" s="213"/>
      <c r="Z719" s="213"/>
      <c r="AA719" s="213"/>
      <c r="AB719" s="213"/>
      <c r="AC719" s="213"/>
      <c r="AD719" s="213"/>
      <c r="AE719" s="213"/>
      <c r="AF719" s="213"/>
      <c r="AG719" s="213"/>
      <c r="AH719" s="213"/>
    </row>
    <row r="720" spans="2:34" s="232" customFormat="1">
      <c r="B720" s="237"/>
      <c r="C720" s="253" t="str">
        <f t="shared" si="227"/>
        <v>S29</v>
      </c>
      <c r="D720" s="253" t="str">
        <f t="shared" si="228"/>
        <v>OTHER: complete as required</v>
      </c>
      <c r="E720" s="213"/>
      <c r="F720" s="213"/>
      <c r="G720" s="213"/>
      <c r="H720" s="213"/>
      <c r="I720" s="213"/>
      <c r="J720" s="213"/>
      <c r="K720" s="213"/>
      <c r="L720" s="213"/>
      <c r="M720" s="213"/>
      <c r="N720" s="213"/>
      <c r="O720" s="213"/>
      <c r="P720" s="213"/>
      <c r="Q720" s="213"/>
      <c r="R720" s="213"/>
      <c r="S720" s="213"/>
      <c r="T720" s="213"/>
      <c r="U720" s="213"/>
      <c r="V720" s="213"/>
      <c r="W720" s="213"/>
      <c r="X720" s="213"/>
      <c r="Y720" s="213"/>
      <c r="Z720" s="213"/>
      <c r="AA720" s="213"/>
      <c r="AB720" s="213"/>
      <c r="AC720" s="213"/>
      <c r="AD720" s="213"/>
      <c r="AE720" s="213"/>
      <c r="AF720" s="213"/>
      <c r="AG720" s="213"/>
      <c r="AH720" s="213"/>
    </row>
    <row r="721" spans="2:34" s="232" customFormat="1">
      <c r="B721" s="237"/>
      <c r="C721" s="253" t="str">
        <f t="shared" si="227"/>
        <v>S30</v>
      </c>
      <c r="D721" s="253" t="str">
        <f t="shared" si="228"/>
        <v>OTHER: complete as required</v>
      </c>
      <c r="E721" s="213"/>
      <c r="F721" s="213"/>
      <c r="G721" s="213"/>
      <c r="H721" s="213"/>
      <c r="I721" s="213"/>
      <c r="J721" s="213"/>
      <c r="K721" s="213"/>
      <c r="L721" s="213"/>
      <c r="M721" s="213"/>
      <c r="N721" s="213"/>
      <c r="O721" s="213"/>
      <c r="P721" s="213"/>
      <c r="Q721" s="213"/>
      <c r="R721" s="213"/>
      <c r="S721" s="213"/>
      <c r="T721" s="213"/>
      <c r="U721" s="213"/>
      <c r="V721" s="213"/>
      <c r="W721" s="213"/>
      <c r="X721" s="213"/>
      <c r="Y721" s="213"/>
      <c r="Z721" s="213"/>
      <c r="AA721" s="213"/>
      <c r="AB721" s="213"/>
      <c r="AC721" s="213"/>
      <c r="AD721" s="213"/>
      <c r="AE721" s="213"/>
      <c r="AF721" s="213"/>
      <c r="AG721" s="213"/>
      <c r="AH721" s="213"/>
    </row>
    <row r="722" spans="2:34" s="232" customFormat="1">
      <c r="B722" s="237"/>
      <c r="C722" s="224"/>
      <c r="D722" s="224"/>
      <c r="E722" s="245"/>
      <c r="F722" s="254"/>
      <c r="G722" s="254"/>
      <c r="H722" s="254"/>
      <c r="I722" s="254"/>
      <c r="J722" s="254"/>
      <c r="K722" s="254"/>
      <c r="L722" s="254"/>
      <c r="M722" s="254"/>
      <c r="N722" s="254"/>
      <c r="O722" s="254"/>
      <c r="P722" s="254"/>
      <c r="Q722" s="254"/>
      <c r="R722" s="254"/>
      <c r="S722" s="254"/>
      <c r="T722" s="254"/>
      <c r="U722" s="255"/>
      <c r="V722" s="245"/>
      <c r="W722" s="245"/>
      <c r="X722" s="245"/>
      <c r="AB722" s="249"/>
    </row>
    <row r="723" spans="2:34" s="232" customFormat="1">
      <c r="B723" s="237"/>
      <c r="C723" s="224"/>
      <c r="D723" s="224"/>
      <c r="E723" s="245"/>
      <c r="F723" s="254"/>
      <c r="G723" s="254"/>
      <c r="H723" s="254"/>
      <c r="I723" s="254"/>
      <c r="J723" s="254"/>
      <c r="K723" s="254"/>
      <c r="L723" s="254"/>
      <c r="M723" s="254"/>
      <c r="N723" s="254"/>
      <c r="O723" s="254"/>
      <c r="P723" s="254"/>
      <c r="Q723" s="254"/>
      <c r="R723" s="254"/>
      <c r="S723" s="254"/>
      <c r="T723" s="254"/>
      <c r="U723" s="255"/>
      <c r="V723" s="245"/>
      <c r="W723" s="245"/>
      <c r="X723" s="245"/>
      <c r="AB723" s="249"/>
    </row>
    <row r="724" spans="2:34" s="232" customFormat="1">
      <c r="B724" s="237"/>
      <c r="D724" s="234" t="s">
        <v>500</v>
      </c>
      <c r="E724" s="234" t="str">
        <f>'C. Masterfiles'!D168</f>
        <v>Efficient Operator (MEO)</v>
      </c>
    </row>
    <row r="725" spans="2:34" s="232" customFormat="1">
      <c r="B725" s="237"/>
      <c r="AC725" s="249"/>
    </row>
    <row r="726" spans="2:34" s="232" customFormat="1">
      <c r="B726" s="237"/>
      <c r="C726" s="684" t="s">
        <v>981</v>
      </c>
      <c r="D726" s="238" t="s">
        <v>31</v>
      </c>
      <c r="E726" s="262" t="str">
        <f t="shared" ref="E726:AH726" si="229">E691</f>
        <v>TRX</v>
      </c>
      <c r="F726" s="262" t="str">
        <f t="shared" si="229"/>
        <v>Radio</v>
      </c>
      <c r="G726" s="262" t="str">
        <f t="shared" si="229"/>
        <v>BTS</v>
      </c>
      <c r="H726" s="262" t="str">
        <f t="shared" si="229"/>
        <v>Node B</v>
      </c>
      <c r="I726" s="262" t="str">
        <f t="shared" si="229"/>
        <v>BSC</v>
      </c>
      <c r="J726" s="262" t="str">
        <f t="shared" si="229"/>
        <v>RNC</v>
      </c>
      <c r="K726" s="262" t="str">
        <f t="shared" si="229"/>
        <v>MSC</v>
      </c>
      <c r="L726" s="262" t="str">
        <f t="shared" si="229"/>
        <v>HLR</v>
      </c>
      <c r="M726" s="262" t="str">
        <f t="shared" si="229"/>
        <v>PPP</v>
      </c>
      <c r="N726" s="262" t="str">
        <f t="shared" si="229"/>
        <v>SMSG</v>
      </c>
      <c r="O726" s="262" t="str">
        <f t="shared" si="229"/>
        <v>SMSC</v>
      </c>
      <c r="P726" s="262" t="str">
        <f t="shared" si="229"/>
        <v>MMSC</v>
      </c>
      <c r="Q726" s="262" t="str">
        <f t="shared" si="229"/>
        <v>VMS</v>
      </c>
      <c r="R726" s="262" t="str">
        <f t="shared" si="229"/>
        <v>NMS</v>
      </c>
      <c r="S726" s="262" t="str">
        <f t="shared" si="229"/>
        <v>OSS</v>
      </c>
      <c r="T726" s="262" t="str">
        <f t="shared" si="229"/>
        <v>GPRS</v>
      </c>
      <c r="U726" s="262" t="str">
        <f t="shared" si="229"/>
        <v>BIL</v>
      </c>
      <c r="V726" s="262" t="str">
        <f t="shared" si="229"/>
        <v>IBIL</v>
      </c>
      <c r="W726" s="262" t="str">
        <f t="shared" si="229"/>
        <v>IGW</v>
      </c>
      <c r="X726" s="262" t="str">
        <f t="shared" si="229"/>
        <v>INT</v>
      </c>
      <c r="Y726" s="262" t="str">
        <f t="shared" si="229"/>
        <v>SGSN</v>
      </c>
      <c r="Z726" s="262" t="str">
        <f t="shared" si="229"/>
        <v>GGSN</v>
      </c>
      <c r="AA726" s="262" t="str">
        <f t="shared" si="229"/>
        <v>IN/NGN</v>
      </c>
      <c r="AB726" s="262" t="str">
        <f t="shared" si="229"/>
        <v>eNodeB</v>
      </c>
      <c r="AC726" s="262" t="str">
        <f t="shared" si="229"/>
        <v>eNodeB Radio</v>
      </c>
      <c r="AD726" s="262" t="str">
        <f t="shared" si="229"/>
        <v>OTHER</v>
      </c>
      <c r="AE726" s="262" t="str">
        <f t="shared" si="229"/>
        <v>OTHER</v>
      </c>
      <c r="AF726" s="262" t="str">
        <f t="shared" si="229"/>
        <v>OTHER</v>
      </c>
      <c r="AG726" s="262" t="str">
        <f t="shared" si="229"/>
        <v>OTHER</v>
      </c>
      <c r="AH726" s="262" t="str">
        <f t="shared" si="229"/>
        <v>OTHER</v>
      </c>
    </row>
    <row r="727" spans="2:34" s="232" customFormat="1">
      <c r="B727" s="237"/>
      <c r="C727" s="253" t="str">
        <f t="shared" ref="C727:D745" si="230">C692</f>
        <v>S01</v>
      </c>
      <c r="D727" s="253" t="str">
        <f t="shared" si="230"/>
        <v>Повиквания в мрежата (On Net calls)</v>
      </c>
      <c r="E727" s="526">
        <v>2</v>
      </c>
      <c r="F727" s="526">
        <v>2</v>
      </c>
      <c r="G727" s="526">
        <v>2</v>
      </c>
      <c r="H727" s="526">
        <v>2</v>
      </c>
      <c r="I727" s="526">
        <v>2</v>
      </c>
      <c r="J727" s="526">
        <v>2</v>
      </c>
      <c r="K727" s="526">
        <v>2</v>
      </c>
      <c r="L727" s="526">
        <f>L692</f>
        <v>1</v>
      </c>
      <c r="M727" s="526">
        <f t="shared" ref="M727:M745" si="231">M692</f>
        <v>1</v>
      </c>
      <c r="N727" s="526"/>
      <c r="O727" s="526"/>
      <c r="P727" s="526"/>
      <c r="Q727" s="526"/>
      <c r="R727" s="526">
        <v>1</v>
      </c>
      <c r="S727" s="526">
        <v>1</v>
      </c>
      <c r="T727" s="526"/>
      <c r="U727" s="526">
        <v>1</v>
      </c>
      <c r="V727" s="526"/>
      <c r="W727" s="526"/>
      <c r="X727" s="526"/>
      <c r="Y727" s="526"/>
      <c r="Z727" s="526"/>
      <c r="AA727" s="526"/>
      <c r="AB727" s="526">
        <v>2</v>
      </c>
      <c r="AC727" s="526">
        <v>2</v>
      </c>
      <c r="AD727" s="526"/>
      <c r="AE727" s="526"/>
      <c r="AF727" s="526"/>
      <c r="AG727" s="526"/>
      <c r="AH727" s="526"/>
    </row>
    <row r="728" spans="2:34" s="232" customFormat="1">
      <c r="B728" s="237"/>
      <c r="C728" s="253" t="str">
        <f t="shared" ref="C728" si="232">C693</f>
        <v>S02</v>
      </c>
      <c r="D728" s="253" t="str">
        <f t="shared" si="230"/>
        <v>Изходящи повиквания към фиксирана линия (Outgoing Calls to Fixed Line)</v>
      </c>
      <c r="E728" s="526">
        <v>1</v>
      </c>
      <c r="F728" s="526">
        <v>1</v>
      </c>
      <c r="G728" s="526">
        <v>1</v>
      </c>
      <c r="H728" s="526">
        <v>1</v>
      </c>
      <c r="I728" s="526">
        <v>1</v>
      </c>
      <c r="J728" s="526">
        <v>1</v>
      </c>
      <c r="K728" s="526">
        <v>1.5</v>
      </c>
      <c r="L728" s="526">
        <f t="shared" ref="L728" si="233">L693</f>
        <v>1</v>
      </c>
      <c r="M728" s="526">
        <f t="shared" si="231"/>
        <v>1</v>
      </c>
      <c r="N728" s="526"/>
      <c r="O728" s="526"/>
      <c r="P728" s="526"/>
      <c r="Q728" s="526"/>
      <c r="R728" s="526">
        <v>1</v>
      </c>
      <c r="S728" s="526">
        <v>1</v>
      </c>
      <c r="T728" s="526"/>
      <c r="U728" s="526">
        <v>1</v>
      </c>
      <c r="V728" s="526"/>
      <c r="W728" s="526">
        <v>1</v>
      </c>
      <c r="X728" s="526"/>
      <c r="Y728" s="526"/>
      <c r="Z728" s="526"/>
      <c r="AA728" s="526"/>
      <c r="AB728" s="526">
        <v>1</v>
      </c>
      <c r="AC728" s="526">
        <v>1</v>
      </c>
      <c r="AD728" s="526"/>
      <c r="AE728" s="526"/>
      <c r="AF728" s="526"/>
      <c r="AG728" s="526"/>
      <c r="AH728" s="526"/>
    </row>
    <row r="729" spans="2:34" s="232" customFormat="1">
      <c r="B729" s="237"/>
      <c r="C729" s="253" t="str">
        <f t="shared" ref="C729" si="234">C694</f>
        <v>S03</v>
      </c>
      <c r="D729" s="253" t="str">
        <f t="shared" si="230"/>
        <v>Изходящи повиквания към други мобилни мрежи (Outgoing Calls to Other Mobile)</v>
      </c>
      <c r="E729" s="526">
        <v>1</v>
      </c>
      <c r="F729" s="526">
        <v>1</v>
      </c>
      <c r="G729" s="526">
        <v>1</v>
      </c>
      <c r="H729" s="526">
        <v>1</v>
      </c>
      <c r="I729" s="526">
        <v>1</v>
      </c>
      <c r="J729" s="526">
        <v>1</v>
      </c>
      <c r="K729" s="526">
        <v>1.5</v>
      </c>
      <c r="L729" s="526">
        <f t="shared" ref="L729" si="235">L694</f>
        <v>1</v>
      </c>
      <c r="M729" s="526">
        <f t="shared" si="231"/>
        <v>1</v>
      </c>
      <c r="N729" s="526"/>
      <c r="O729" s="526"/>
      <c r="P729" s="526"/>
      <c r="Q729" s="526"/>
      <c r="R729" s="526">
        <v>1</v>
      </c>
      <c r="S729" s="526">
        <v>1</v>
      </c>
      <c r="T729" s="526"/>
      <c r="U729" s="526">
        <v>1</v>
      </c>
      <c r="V729" s="526"/>
      <c r="W729" s="526">
        <v>1</v>
      </c>
      <c r="X729" s="526"/>
      <c r="Y729" s="526"/>
      <c r="Z729" s="526"/>
      <c r="AA729" s="526"/>
      <c r="AB729" s="526">
        <v>1</v>
      </c>
      <c r="AC729" s="526">
        <v>1</v>
      </c>
      <c r="AD729" s="526"/>
      <c r="AE729" s="526"/>
      <c r="AF729" s="526"/>
      <c r="AG729" s="526"/>
      <c r="AH729" s="526"/>
    </row>
    <row r="730" spans="2:34" s="232" customFormat="1">
      <c r="B730" s="237"/>
      <c r="C730" s="253" t="str">
        <f t="shared" ref="C730" si="236">C695</f>
        <v>S04</v>
      </c>
      <c r="D730" s="253" t="str">
        <f t="shared" si="230"/>
        <v>Изходящи международни повиквания (Outgoing Calls to International)</v>
      </c>
      <c r="E730" s="526">
        <v>1</v>
      </c>
      <c r="F730" s="526">
        <v>1</v>
      </c>
      <c r="G730" s="526">
        <v>1</v>
      </c>
      <c r="H730" s="526">
        <v>1</v>
      </c>
      <c r="I730" s="526">
        <v>1</v>
      </c>
      <c r="J730" s="526">
        <v>1</v>
      </c>
      <c r="K730" s="526">
        <v>1.5</v>
      </c>
      <c r="L730" s="526">
        <f t="shared" ref="L730" si="237">L695</f>
        <v>1</v>
      </c>
      <c r="M730" s="526">
        <f t="shared" si="231"/>
        <v>1</v>
      </c>
      <c r="N730" s="526"/>
      <c r="O730" s="526"/>
      <c r="P730" s="526"/>
      <c r="Q730" s="526"/>
      <c r="R730" s="526">
        <v>1</v>
      </c>
      <c r="S730" s="526">
        <v>1</v>
      </c>
      <c r="T730" s="526"/>
      <c r="U730" s="526">
        <v>1</v>
      </c>
      <c r="V730" s="526"/>
      <c r="W730" s="526"/>
      <c r="X730" s="526">
        <v>1</v>
      </c>
      <c r="Y730" s="526"/>
      <c r="Z730" s="526"/>
      <c r="AA730" s="526"/>
      <c r="AB730" s="526">
        <v>1</v>
      </c>
      <c r="AC730" s="526">
        <v>1</v>
      </c>
      <c r="AD730" s="526"/>
      <c r="AE730" s="526"/>
      <c r="AF730" s="526"/>
      <c r="AG730" s="526"/>
      <c r="AH730" s="526"/>
    </row>
    <row r="731" spans="2:34" s="232" customFormat="1">
      <c r="B731" s="237"/>
      <c r="C731" s="253" t="str">
        <f t="shared" ref="C731" si="238">C696</f>
        <v>S05</v>
      </c>
      <c r="D731" s="253" t="str">
        <f t="shared" si="230"/>
        <v>Входящи повиквания от фиксирана линия (Incoming calls from fixed)</v>
      </c>
      <c r="E731" s="526">
        <v>1</v>
      </c>
      <c r="F731" s="526">
        <v>1</v>
      </c>
      <c r="G731" s="526">
        <v>1</v>
      </c>
      <c r="H731" s="526">
        <v>1</v>
      </c>
      <c r="I731" s="526">
        <v>1</v>
      </c>
      <c r="J731" s="526">
        <v>1</v>
      </c>
      <c r="K731" s="526">
        <v>1.5</v>
      </c>
      <c r="L731" s="526">
        <f t="shared" ref="L731" si="239">L696</f>
        <v>1</v>
      </c>
      <c r="M731" s="526">
        <f t="shared" si="231"/>
        <v>1</v>
      </c>
      <c r="N731" s="526"/>
      <c r="O731" s="526"/>
      <c r="P731" s="526"/>
      <c r="Q731" s="526"/>
      <c r="R731" s="526">
        <v>1</v>
      </c>
      <c r="S731" s="526">
        <v>1</v>
      </c>
      <c r="T731" s="526"/>
      <c r="U731" s="526"/>
      <c r="V731" s="526">
        <v>1</v>
      </c>
      <c r="W731" s="526">
        <v>1</v>
      </c>
      <c r="X731" s="526"/>
      <c r="Y731" s="526"/>
      <c r="Z731" s="526"/>
      <c r="AA731" s="526"/>
      <c r="AB731" s="526">
        <v>1</v>
      </c>
      <c r="AC731" s="526">
        <v>1</v>
      </c>
      <c r="AD731" s="526"/>
      <c r="AE731" s="526"/>
      <c r="AF731" s="526"/>
      <c r="AG731" s="526"/>
      <c r="AH731" s="526"/>
    </row>
    <row r="732" spans="2:34" s="232" customFormat="1">
      <c r="B732" s="237"/>
      <c r="C732" s="253" t="str">
        <f t="shared" ref="C732" si="240">C697</f>
        <v>S06</v>
      </c>
      <c r="D732" s="253" t="str">
        <f t="shared" si="230"/>
        <v>Входящи повиквания от други мобилни мрежи (Incoming calls from other mobile)</v>
      </c>
      <c r="E732" s="526">
        <v>1</v>
      </c>
      <c r="F732" s="526">
        <v>1</v>
      </c>
      <c r="G732" s="526">
        <v>1</v>
      </c>
      <c r="H732" s="526">
        <v>1</v>
      </c>
      <c r="I732" s="526">
        <v>1</v>
      </c>
      <c r="J732" s="526">
        <v>1</v>
      </c>
      <c r="K732" s="526">
        <v>1.5</v>
      </c>
      <c r="L732" s="526">
        <f t="shared" ref="L732" si="241">L697</f>
        <v>1</v>
      </c>
      <c r="M732" s="526">
        <f t="shared" si="231"/>
        <v>1</v>
      </c>
      <c r="N732" s="526"/>
      <c r="O732" s="526"/>
      <c r="P732" s="526"/>
      <c r="Q732" s="526"/>
      <c r="R732" s="526">
        <v>1</v>
      </c>
      <c r="S732" s="526">
        <v>1</v>
      </c>
      <c r="T732" s="526"/>
      <c r="U732" s="526"/>
      <c r="V732" s="526">
        <v>1</v>
      </c>
      <c r="W732" s="526">
        <v>1</v>
      </c>
      <c r="X732" s="526"/>
      <c r="Y732" s="526"/>
      <c r="Z732" s="526"/>
      <c r="AA732" s="526"/>
      <c r="AB732" s="526">
        <v>1</v>
      </c>
      <c r="AC732" s="526">
        <v>1</v>
      </c>
      <c r="AD732" s="526"/>
      <c r="AE732" s="526"/>
      <c r="AF732" s="526"/>
      <c r="AG732" s="526"/>
      <c r="AH732" s="526"/>
    </row>
    <row r="733" spans="2:34" s="232" customFormat="1">
      <c r="B733" s="237"/>
      <c r="C733" s="253" t="str">
        <f t="shared" ref="C733" si="242">C698</f>
        <v>S07</v>
      </c>
      <c r="D733" s="253" t="str">
        <f t="shared" si="230"/>
        <v>Входящи международни повиквания (Incoming calls from international)</v>
      </c>
      <c r="E733" s="526">
        <v>1</v>
      </c>
      <c r="F733" s="526">
        <v>1</v>
      </c>
      <c r="G733" s="526">
        <v>1</v>
      </c>
      <c r="H733" s="526">
        <v>1</v>
      </c>
      <c r="I733" s="526">
        <v>1</v>
      </c>
      <c r="J733" s="526">
        <v>1</v>
      </c>
      <c r="K733" s="526">
        <v>1.5</v>
      </c>
      <c r="L733" s="526">
        <f t="shared" ref="L733" si="243">L698</f>
        <v>1</v>
      </c>
      <c r="M733" s="526">
        <f t="shared" si="231"/>
        <v>1</v>
      </c>
      <c r="N733" s="526"/>
      <c r="O733" s="526"/>
      <c r="P733" s="526"/>
      <c r="Q733" s="526"/>
      <c r="R733" s="526">
        <v>1</v>
      </c>
      <c r="S733" s="526">
        <v>1</v>
      </c>
      <c r="T733" s="526"/>
      <c r="U733" s="526"/>
      <c r="V733" s="526">
        <v>1</v>
      </c>
      <c r="W733" s="526"/>
      <c r="X733" s="526">
        <v>1</v>
      </c>
      <c r="Y733" s="526"/>
      <c r="Z733" s="526"/>
      <c r="AA733" s="526"/>
      <c r="AB733" s="526">
        <v>1</v>
      </c>
      <c r="AC733" s="526">
        <v>1</v>
      </c>
      <c r="AD733" s="526"/>
      <c r="AE733" s="526"/>
      <c r="AF733" s="526"/>
      <c r="AG733" s="526"/>
      <c r="AH733" s="526"/>
    </row>
    <row r="734" spans="2:34" s="232" customFormat="1">
      <c r="B734" s="237"/>
      <c r="C734" s="253" t="str">
        <f t="shared" ref="C734" si="244">C699</f>
        <v>S08</v>
      </c>
      <c r="D734" s="253" t="str">
        <f t="shared" si="230"/>
        <v>Изходящи повиквания от чужди абонати в роуминг в мрежата на предприятието (Roaming Calls Outbound)</v>
      </c>
      <c r="E734" s="526">
        <v>1</v>
      </c>
      <c r="F734" s="526">
        <v>1</v>
      </c>
      <c r="G734" s="526">
        <v>1</v>
      </c>
      <c r="H734" s="526">
        <v>1</v>
      </c>
      <c r="I734" s="526">
        <v>1</v>
      </c>
      <c r="J734" s="526">
        <v>1</v>
      </c>
      <c r="K734" s="526">
        <v>1.5</v>
      </c>
      <c r="L734" s="526">
        <f t="shared" ref="L734" si="245">L699</f>
        <v>1</v>
      </c>
      <c r="M734" s="526">
        <f t="shared" si="231"/>
        <v>1</v>
      </c>
      <c r="N734" s="526"/>
      <c r="O734" s="526"/>
      <c r="P734" s="526"/>
      <c r="Q734" s="526"/>
      <c r="R734" s="526">
        <v>1</v>
      </c>
      <c r="S734" s="526">
        <v>1</v>
      </c>
      <c r="T734" s="526"/>
      <c r="U734" s="526"/>
      <c r="V734" s="526">
        <v>1</v>
      </c>
      <c r="W734" s="526"/>
      <c r="X734" s="526">
        <v>1</v>
      </c>
      <c r="Y734" s="526"/>
      <c r="Z734" s="526"/>
      <c r="AA734" s="526"/>
      <c r="AB734" s="526">
        <v>1</v>
      </c>
      <c r="AC734" s="526">
        <v>1</v>
      </c>
      <c r="AD734" s="526"/>
      <c r="AE734" s="526"/>
      <c r="AF734" s="526"/>
      <c r="AG734" s="526"/>
      <c r="AH734" s="526"/>
    </row>
    <row r="735" spans="2:34" s="232" customFormat="1">
      <c r="B735" s="237"/>
      <c r="C735" s="253" t="str">
        <f t="shared" ref="C735" si="246">C700</f>
        <v>S09</v>
      </c>
      <c r="D735" s="253" t="str">
        <f t="shared" si="230"/>
        <v>Входящи повиквания от чужди абонати в роуминг в мрежата на предприятието (Roaming Calls Inbound)</v>
      </c>
      <c r="E735" s="526">
        <v>1</v>
      </c>
      <c r="F735" s="526">
        <v>1</v>
      </c>
      <c r="G735" s="526">
        <v>1</v>
      </c>
      <c r="H735" s="526">
        <v>1</v>
      </c>
      <c r="I735" s="526">
        <v>1</v>
      </c>
      <c r="J735" s="526">
        <v>1</v>
      </c>
      <c r="K735" s="526">
        <v>1.5</v>
      </c>
      <c r="L735" s="526">
        <f t="shared" ref="L735" si="247">L700</f>
        <v>1</v>
      </c>
      <c r="M735" s="526">
        <f t="shared" si="231"/>
        <v>1</v>
      </c>
      <c r="N735" s="526"/>
      <c r="O735" s="526"/>
      <c r="P735" s="526"/>
      <c r="Q735" s="526"/>
      <c r="R735" s="526">
        <v>1</v>
      </c>
      <c r="S735" s="526">
        <v>1</v>
      </c>
      <c r="T735" s="526"/>
      <c r="U735" s="526"/>
      <c r="V735" s="526">
        <v>1</v>
      </c>
      <c r="W735" s="526"/>
      <c r="X735" s="526">
        <v>1</v>
      </c>
      <c r="Y735" s="526"/>
      <c r="Z735" s="526"/>
      <c r="AA735" s="526"/>
      <c r="AB735" s="526">
        <v>1</v>
      </c>
      <c r="AC735" s="526">
        <v>1</v>
      </c>
      <c r="AD735" s="526"/>
      <c r="AE735" s="526"/>
      <c r="AF735" s="526"/>
      <c r="AG735" s="526"/>
      <c r="AH735" s="526"/>
    </row>
    <row r="736" spans="2:34" s="232" customFormat="1">
      <c r="B736" s="237"/>
      <c r="C736" s="253" t="str">
        <f t="shared" ref="C736" si="248">C701</f>
        <v>S10</v>
      </c>
      <c r="D736" s="253" t="str">
        <f t="shared" si="230"/>
        <v>Гласова поща (Voice mail)</v>
      </c>
      <c r="E736" s="526">
        <v>1</v>
      </c>
      <c r="F736" s="526">
        <v>1</v>
      </c>
      <c r="G736" s="526">
        <v>1</v>
      </c>
      <c r="H736" s="526">
        <v>1</v>
      </c>
      <c r="I736" s="526">
        <v>1</v>
      </c>
      <c r="J736" s="526">
        <v>1</v>
      </c>
      <c r="K736" s="526">
        <v>1</v>
      </c>
      <c r="L736" s="526">
        <f t="shared" ref="L736" si="249">L701</f>
        <v>1</v>
      </c>
      <c r="M736" s="526">
        <f t="shared" si="231"/>
        <v>1</v>
      </c>
      <c r="N736" s="526"/>
      <c r="O736" s="526"/>
      <c r="P736" s="526"/>
      <c r="Q736" s="526">
        <v>1</v>
      </c>
      <c r="R736" s="526">
        <v>1</v>
      </c>
      <c r="S736" s="526">
        <v>1</v>
      </c>
      <c r="T736" s="526"/>
      <c r="U736" s="526">
        <v>1</v>
      </c>
      <c r="V736" s="526"/>
      <c r="W736" s="526"/>
      <c r="X736" s="526"/>
      <c r="Y736" s="526"/>
      <c r="Z736" s="526"/>
      <c r="AA736" s="526"/>
      <c r="AB736" s="526">
        <v>1</v>
      </c>
      <c r="AC736" s="526">
        <v>1</v>
      </c>
      <c r="AD736" s="526"/>
      <c r="AE736" s="526"/>
      <c r="AF736" s="526"/>
      <c r="AG736" s="526"/>
      <c r="AH736" s="526"/>
    </row>
    <row r="737" spans="2:34" s="232" customFormat="1">
      <c r="B737" s="237"/>
      <c r="C737" s="253" t="str">
        <f t="shared" ref="C737" si="250">C702</f>
        <v>S11</v>
      </c>
      <c r="D737" s="253" t="str">
        <f t="shared" si="230"/>
        <v>Повиквания към центъра за обслужване на клиенти (Help desk call)</v>
      </c>
      <c r="E737" s="526">
        <v>1</v>
      </c>
      <c r="F737" s="526">
        <v>1</v>
      </c>
      <c r="G737" s="526">
        <v>1</v>
      </c>
      <c r="H737" s="526">
        <v>1</v>
      </c>
      <c r="I737" s="526">
        <v>1</v>
      </c>
      <c r="J737" s="526">
        <v>1</v>
      </c>
      <c r="K737" s="526">
        <v>1</v>
      </c>
      <c r="L737" s="526">
        <f t="shared" ref="L737" si="251">L702</f>
        <v>1</v>
      </c>
      <c r="M737" s="526">
        <f t="shared" si="231"/>
        <v>1</v>
      </c>
      <c r="N737" s="526"/>
      <c r="O737" s="526"/>
      <c r="P737" s="526"/>
      <c r="Q737" s="526"/>
      <c r="R737" s="526">
        <v>1</v>
      </c>
      <c r="S737" s="526">
        <v>1</v>
      </c>
      <c r="T737" s="526"/>
      <c r="U737" s="526">
        <v>1</v>
      </c>
      <c r="V737" s="526"/>
      <c r="W737" s="526"/>
      <c r="X737" s="526"/>
      <c r="Y737" s="526"/>
      <c r="Z737" s="526"/>
      <c r="AA737" s="526"/>
      <c r="AB737" s="526">
        <v>1</v>
      </c>
      <c r="AC737" s="526">
        <v>1</v>
      </c>
      <c r="AD737" s="526"/>
      <c r="AE737" s="526"/>
      <c r="AF737" s="526"/>
      <c r="AG737" s="526"/>
      <c r="AH737" s="526"/>
    </row>
    <row r="738" spans="2:34" s="232" customFormat="1">
      <c r="B738" s="237"/>
      <c r="C738" s="253" t="str">
        <f t="shared" ref="C738" si="252">C703</f>
        <v>S12</v>
      </c>
      <c r="D738" s="253" t="str">
        <f t="shared" si="230"/>
        <v>Видеоразговори (Video call)</v>
      </c>
      <c r="E738" s="526">
        <v>1</v>
      </c>
      <c r="F738" s="526">
        <v>1</v>
      </c>
      <c r="G738" s="526">
        <v>1</v>
      </c>
      <c r="H738" s="526">
        <v>1</v>
      </c>
      <c r="I738" s="526">
        <v>1</v>
      </c>
      <c r="J738" s="526">
        <v>1</v>
      </c>
      <c r="K738" s="526">
        <v>1.5</v>
      </c>
      <c r="L738" s="526">
        <f t="shared" ref="L738" si="253">L703</f>
        <v>1</v>
      </c>
      <c r="M738" s="526">
        <f t="shared" si="231"/>
        <v>1</v>
      </c>
      <c r="N738" s="526"/>
      <c r="O738" s="526"/>
      <c r="P738" s="526"/>
      <c r="Q738" s="526"/>
      <c r="R738" s="526">
        <v>1</v>
      </c>
      <c r="S738" s="526">
        <v>1</v>
      </c>
      <c r="T738" s="526"/>
      <c r="U738" s="526">
        <v>1</v>
      </c>
      <c r="V738" s="526"/>
      <c r="W738" s="526">
        <v>1</v>
      </c>
      <c r="X738" s="526"/>
      <c r="Y738" s="526"/>
      <c r="Z738" s="526"/>
      <c r="AA738" s="526"/>
      <c r="AB738" s="526">
        <v>1</v>
      </c>
      <c r="AC738" s="526">
        <v>1</v>
      </c>
      <c r="AD738" s="526"/>
      <c r="AE738" s="526"/>
      <c r="AF738" s="526"/>
      <c r="AG738" s="526"/>
      <c r="AH738" s="526"/>
    </row>
    <row r="739" spans="2:34" s="232" customFormat="1">
      <c r="B739" s="237"/>
      <c r="C739" s="253" t="str">
        <f t="shared" ref="C739" si="254">C704</f>
        <v>S13</v>
      </c>
      <c r="D739" s="253" t="str">
        <f t="shared" si="230"/>
        <v>MMS в мрежата (MMS on net)</v>
      </c>
      <c r="E739" s="526">
        <v>2</v>
      </c>
      <c r="F739" s="526">
        <v>2</v>
      </c>
      <c r="G739" s="526">
        <v>2</v>
      </c>
      <c r="H739" s="526">
        <v>2</v>
      </c>
      <c r="I739" s="526">
        <v>2</v>
      </c>
      <c r="J739" s="526">
        <v>2</v>
      </c>
      <c r="K739" s="526">
        <v>2</v>
      </c>
      <c r="L739" s="526">
        <f t="shared" ref="L739" si="255">L704</f>
        <v>1</v>
      </c>
      <c r="M739" s="526">
        <f t="shared" si="231"/>
        <v>1</v>
      </c>
      <c r="N739" s="526"/>
      <c r="O739" s="526"/>
      <c r="P739" s="526">
        <v>1</v>
      </c>
      <c r="Q739" s="526"/>
      <c r="R739" s="526">
        <v>1</v>
      </c>
      <c r="S739" s="526">
        <v>1</v>
      </c>
      <c r="T739" s="526">
        <f>T704</f>
        <v>1</v>
      </c>
      <c r="U739" s="526">
        <v>1</v>
      </c>
      <c r="V739" s="526"/>
      <c r="W739" s="526"/>
      <c r="X739" s="526"/>
      <c r="Y739" s="526"/>
      <c r="Z739" s="526"/>
      <c r="AA739" s="526"/>
      <c r="AB739" s="526">
        <v>2</v>
      </c>
      <c r="AC739" s="526">
        <v>2</v>
      </c>
      <c r="AD739" s="526"/>
      <c r="AE739" s="526"/>
      <c r="AF739" s="526"/>
      <c r="AG739" s="526"/>
      <c r="AH739" s="526"/>
    </row>
    <row r="740" spans="2:34" s="232" customFormat="1">
      <c r="B740" s="237"/>
      <c r="C740" s="253" t="str">
        <f t="shared" ref="C740" si="256">C705</f>
        <v>S14</v>
      </c>
      <c r="D740" s="253" t="str">
        <f t="shared" si="230"/>
        <v>Изходящи MMS към други мрежи (MMS outgoing to other network)</v>
      </c>
      <c r="E740" s="526">
        <v>1</v>
      </c>
      <c r="F740" s="526">
        <v>1</v>
      </c>
      <c r="G740" s="526">
        <v>1</v>
      </c>
      <c r="H740" s="526">
        <v>1</v>
      </c>
      <c r="I740" s="526">
        <v>1</v>
      </c>
      <c r="J740" s="526">
        <v>1</v>
      </c>
      <c r="K740" s="526">
        <v>1.5</v>
      </c>
      <c r="L740" s="526">
        <f t="shared" ref="L740" si="257">L705</f>
        <v>1</v>
      </c>
      <c r="M740" s="526">
        <f t="shared" si="231"/>
        <v>1</v>
      </c>
      <c r="N740" s="526"/>
      <c r="O740" s="526"/>
      <c r="P740" s="526">
        <v>1</v>
      </c>
      <c r="Q740" s="526"/>
      <c r="R740" s="526">
        <v>1</v>
      </c>
      <c r="S740" s="526">
        <v>1</v>
      </c>
      <c r="T740" s="526">
        <f t="shared" ref="T740:T744" si="258">T705</f>
        <v>1</v>
      </c>
      <c r="U740" s="526">
        <v>1</v>
      </c>
      <c r="V740" s="526"/>
      <c r="W740" s="526">
        <v>1</v>
      </c>
      <c r="X740" s="526"/>
      <c r="Y740" s="526"/>
      <c r="Z740" s="526"/>
      <c r="AA740" s="526"/>
      <c r="AB740" s="526">
        <v>1</v>
      </c>
      <c r="AC740" s="526">
        <v>1</v>
      </c>
      <c r="AD740" s="526"/>
      <c r="AE740" s="526"/>
      <c r="AF740" s="526"/>
      <c r="AG740" s="526"/>
      <c r="AH740" s="526"/>
    </row>
    <row r="741" spans="2:34" s="232" customFormat="1">
      <c r="B741" s="237"/>
      <c r="C741" s="253" t="str">
        <f t="shared" ref="C741" si="259">C706</f>
        <v>S15</v>
      </c>
      <c r="D741" s="253" t="str">
        <f t="shared" si="230"/>
        <v>Входящи MMS от други мрежи (MMS incoming from other network)</v>
      </c>
      <c r="E741" s="526">
        <v>1</v>
      </c>
      <c r="F741" s="526">
        <v>1</v>
      </c>
      <c r="G741" s="526">
        <v>1</v>
      </c>
      <c r="H741" s="526">
        <v>1</v>
      </c>
      <c r="I741" s="526">
        <v>1</v>
      </c>
      <c r="J741" s="526">
        <v>1</v>
      </c>
      <c r="K741" s="526">
        <v>1.5</v>
      </c>
      <c r="L741" s="526">
        <f t="shared" ref="L741" si="260">L706</f>
        <v>1</v>
      </c>
      <c r="M741" s="526">
        <f t="shared" si="231"/>
        <v>1</v>
      </c>
      <c r="N741" s="526"/>
      <c r="O741" s="526"/>
      <c r="P741" s="526">
        <v>1</v>
      </c>
      <c r="Q741" s="526"/>
      <c r="R741" s="526">
        <v>1</v>
      </c>
      <c r="S741" s="526">
        <v>1</v>
      </c>
      <c r="T741" s="526">
        <f t="shared" si="258"/>
        <v>1</v>
      </c>
      <c r="U741" s="526"/>
      <c r="V741" s="526">
        <v>1</v>
      </c>
      <c r="W741" s="526">
        <v>1</v>
      </c>
      <c r="X741" s="526"/>
      <c r="Y741" s="526"/>
      <c r="Z741" s="526"/>
      <c r="AA741" s="526"/>
      <c r="AB741" s="526">
        <v>1</v>
      </c>
      <c r="AC741" s="526">
        <v>1</v>
      </c>
      <c r="AD741" s="526"/>
      <c r="AE741" s="526"/>
      <c r="AF741" s="526"/>
      <c r="AG741" s="526"/>
      <c r="AH741" s="526"/>
    </row>
    <row r="742" spans="2:34" s="232" customFormat="1">
      <c r="B742" s="237"/>
      <c r="C742" s="253" t="str">
        <f t="shared" ref="C742" si="261">C707</f>
        <v>S16</v>
      </c>
      <c r="D742" s="253" t="str">
        <f t="shared" si="230"/>
        <v>SMS в мрежата (SMS on net)</v>
      </c>
      <c r="E742" s="526">
        <v>2</v>
      </c>
      <c r="F742" s="526">
        <v>2</v>
      </c>
      <c r="G742" s="526">
        <v>2</v>
      </c>
      <c r="H742" s="526">
        <v>2</v>
      </c>
      <c r="I742" s="526">
        <v>2</v>
      </c>
      <c r="J742" s="526">
        <v>2</v>
      </c>
      <c r="K742" s="526">
        <v>2</v>
      </c>
      <c r="L742" s="526">
        <f t="shared" ref="L742" si="262">L707</f>
        <v>1</v>
      </c>
      <c r="M742" s="526">
        <f t="shared" si="231"/>
        <v>1</v>
      </c>
      <c r="N742" s="526">
        <v>1</v>
      </c>
      <c r="O742" s="526">
        <v>1</v>
      </c>
      <c r="P742" s="526"/>
      <c r="Q742" s="526"/>
      <c r="R742" s="526">
        <v>1</v>
      </c>
      <c r="S742" s="526">
        <v>1</v>
      </c>
      <c r="T742" s="526">
        <f t="shared" si="258"/>
        <v>1</v>
      </c>
      <c r="U742" s="526">
        <v>1</v>
      </c>
      <c r="V742" s="526"/>
      <c r="W742" s="526"/>
      <c r="X742" s="526"/>
      <c r="Y742" s="526"/>
      <c r="Z742" s="526"/>
      <c r="AA742" s="526"/>
      <c r="AB742" s="526">
        <v>2</v>
      </c>
      <c r="AC742" s="526">
        <v>2</v>
      </c>
      <c r="AD742" s="526"/>
      <c r="AE742" s="526"/>
      <c r="AF742" s="526"/>
      <c r="AG742" s="526"/>
      <c r="AH742" s="526"/>
    </row>
    <row r="743" spans="2:34" s="232" customFormat="1">
      <c r="B743" s="237"/>
      <c r="C743" s="253" t="str">
        <f t="shared" ref="C743" si="263">C708</f>
        <v>S17</v>
      </c>
      <c r="D743" s="253" t="str">
        <f t="shared" si="230"/>
        <v>Изходящи SMS към други мрежи (SMS outgoing to other network)</v>
      </c>
      <c r="E743" s="526">
        <v>1</v>
      </c>
      <c r="F743" s="526">
        <v>1</v>
      </c>
      <c r="G743" s="526">
        <v>1</v>
      </c>
      <c r="H743" s="526">
        <v>1</v>
      </c>
      <c r="I743" s="526">
        <v>1</v>
      </c>
      <c r="J743" s="526">
        <v>1</v>
      </c>
      <c r="K743" s="526">
        <v>1.5</v>
      </c>
      <c r="L743" s="526">
        <f t="shared" ref="L743" si="264">L708</f>
        <v>1</v>
      </c>
      <c r="M743" s="526">
        <f t="shared" si="231"/>
        <v>1</v>
      </c>
      <c r="N743" s="526">
        <v>1</v>
      </c>
      <c r="O743" s="526">
        <v>1</v>
      </c>
      <c r="P743" s="526"/>
      <c r="Q743" s="526"/>
      <c r="R743" s="526">
        <v>1</v>
      </c>
      <c r="S743" s="526">
        <v>1</v>
      </c>
      <c r="T743" s="526">
        <f t="shared" si="258"/>
        <v>1</v>
      </c>
      <c r="U743" s="526">
        <v>1</v>
      </c>
      <c r="V743" s="526"/>
      <c r="W743" s="526">
        <v>1</v>
      </c>
      <c r="X743" s="526"/>
      <c r="Y743" s="526"/>
      <c r="Z743" s="526"/>
      <c r="AA743" s="526"/>
      <c r="AB743" s="526">
        <v>1</v>
      </c>
      <c r="AC743" s="526">
        <v>1</v>
      </c>
      <c r="AD743" s="526"/>
      <c r="AE743" s="526"/>
      <c r="AF743" s="526"/>
      <c r="AG743" s="526"/>
      <c r="AH743" s="526"/>
    </row>
    <row r="744" spans="2:34" s="232" customFormat="1">
      <c r="B744" s="237"/>
      <c r="C744" s="253" t="str">
        <f t="shared" ref="C744" si="265">C709</f>
        <v>S18</v>
      </c>
      <c r="D744" s="253" t="str">
        <f t="shared" si="230"/>
        <v>Входящи SMS от други мрежи (SMS incoming from other network)</v>
      </c>
      <c r="E744" s="526">
        <v>1</v>
      </c>
      <c r="F744" s="526">
        <v>1</v>
      </c>
      <c r="G744" s="526">
        <v>1</v>
      </c>
      <c r="H744" s="526">
        <v>1</v>
      </c>
      <c r="I744" s="526">
        <v>1</v>
      </c>
      <c r="J744" s="526">
        <v>1</v>
      </c>
      <c r="K744" s="526">
        <v>1.5</v>
      </c>
      <c r="L744" s="526">
        <f t="shared" ref="L744" si="266">L709</f>
        <v>1</v>
      </c>
      <c r="M744" s="526">
        <f t="shared" si="231"/>
        <v>1</v>
      </c>
      <c r="N744" s="526">
        <v>1</v>
      </c>
      <c r="O744" s="526">
        <v>1</v>
      </c>
      <c r="P744" s="526"/>
      <c r="Q744" s="526"/>
      <c r="R744" s="526">
        <v>1</v>
      </c>
      <c r="S744" s="526">
        <v>1</v>
      </c>
      <c r="T744" s="526">
        <f t="shared" si="258"/>
        <v>1</v>
      </c>
      <c r="U744" s="526"/>
      <c r="V744" s="526">
        <v>1</v>
      </c>
      <c r="W744" s="526">
        <v>1</v>
      </c>
      <c r="X744" s="526"/>
      <c r="Y744" s="526"/>
      <c r="Z744" s="526"/>
      <c r="AA744" s="526"/>
      <c r="AB744" s="526">
        <v>1</v>
      </c>
      <c r="AC744" s="526">
        <v>1</v>
      </c>
      <c r="AD744" s="526"/>
      <c r="AE744" s="526"/>
      <c r="AF744" s="526"/>
      <c r="AG744" s="526"/>
      <c r="AH744" s="526"/>
    </row>
    <row r="745" spans="2:34" s="232" customFormat="1">
      <c r="B745" s="237"/>
      <c r="C745" s="253" t="str">
        <f t="shared" ref="C745" si="267">C710</f>
        <v>S19</v>
      </c>
      <c r="D745" s="253" t="str">
        <f t="shared" si="230"/>
        <v>Пренос на данни (Data services)</v>
      </c>
      <c r="E745" s="619">
        <v>0</v>
      </c>
      <c r="F745" s="526">
        <v>1</v>
      </c>
      <c r="G745" s="619">
        <v>0</v>
      </c>
      <c r="H745" s="526">
        <v>1</v>
      </c>
      <c r="I745" s="619">
        <v>0</v>
      </c>
      <c r="J745" s="526">
        <v>1</v>
      </c>
      <c r="K745" s="526">
        <v>1</v>
      </c>
      <c r="L745" s="526">
        <f t="shared" ref="L745" si="268">L710</f>
        <v>1</v>
      </c>
      <c r="M745" s="526">
        <f t="shared" si="231"/>
        <v>1</v>
      </c>
      <c r="N745" s="526"/>
      <c r="O745" s="526"/>
      <c r="P745" s="526"/>
      <c r="Q745" s="526"/>
      <c r="R745" s="526">
        <v>1</v>
      </c>
      <c r="S745" s="526">
        <v>1</v>
      </c>
      <c r="T745" s="526">
        <v>1</v>
      </c>
      <c r="U745" s="526">
        <v>1</v>
      </c>
      <c r="V745" s="526"/>
      <c r="W745" s="526"/>
      <c r="X745" s="526"/>
      <c r="Y745" s="526">
        <v>1</v>
      </c>
      <c r="Z745" s="526">
        <v>1</v>
      </c>
      <c r="AA745" s="526">
        <v>1</v>
      </c>
      <c r="AB745" s="526">
        <v>1</v>
      </c>
      <c r="AC745" s="526">
        <v>1</v>
      </c>
      <c r="AD745" s="526"/>
      <c r="AE745" s="526"/>
      <c r="AF745" s="526"/>
      <c r="AG745" s="526"/>
      <c r="AH745" s="526"/>
    </row>
    <row r="746" spans="2:34" s="232" customFormat="1">
      <c r="B746" s="237"/>
      <c r="C746" s="253" t="str">
        <f t="shared" ref="C746:C756" si="269">C711</f>
        <v>S20</v>
      </c>
      <c r="D746" s="253" t="str">
        <f t="shared" ref="D746:D756" si="270">D711</f>
        <v>Subscribers</v>
      </c>
      <c r="E746" s="213"/>
      <c r="F746" s="213"/>
      <c r="G746" s="213"/>
      <c r="H746" s="213"/>
      <c r="I746" s="213"/>
      <c r="J746" s="213"/>
      <c r="K746" s="213"/>
      <c r="L746" s="213"/>
      <c r="M746" s="213"/>
      <c r="N746" s="213"/>
      <c r="O746" s="213"/>
      <c r="P746" s="213"/>
      <c r="Q746" s="213"/>
      <c r="R746" s="213"/>
      <c r="S746" s="213"/>
      <c r="T746" s="213"/>
      <c r="U746" s="213"/>
      <c r="V746" s="213"/>
      <c r="W746" s="213"/>
      <c r="X746" s="213"/>
      <c r="Y746" s="213"/>
      <c r="Z746" s="213"/>
      <c r="AA746" s="213"/>
      <c r="AB746" s="213"/>
      <c r="AC746" s="213"/>
      <c r="AD746" s="213"/>
      <c r="AE746" s="213"/>
      <c r="AF746" s="213"/>
      <c r="AG746" s="213"/>
      <c r="AH746" s="213"/>
    </row>
    <row r="747" spans="2:34" s="232" customFormat="1">
      <c r="B747" s="237"/>
      <c r="C747" s="253" t="str">
        <f t="shared" si="269"/>
        <v>S21</v>
      </c>
      <c r="D747" s="253" t="str">
        <f t="shared" si="270"/>
        <v>OTHER: complete as required</v>
      </c>
      <c r="E747" s="213"/>
      <c r="F747" s="213"/>
      <c r="G747" s="213"/>
      <c r="H747" s="213"/>
      <c r="I747" s="213"/>
      <c r="J747" s="213"/>
      <c r="K747" s="213"/>
      <c r="L747" s="213"/>
      <c r="M747" s="213"/>
      <c r="N747" s="213"/>
      <c r="O747" s="213"/>
      <c r="P747" s="213"/>
      <c r="Q747" s="213"/>
      <c r="R747" s="213"/>
      <c r="S747" s="213"/>
      <c r="T747" s="213"/>
      <c r="U747" s="213"/>
      <c r="V747" s="213"/>
      <c r="W747" s="213"/>
      <c r="X747" s="213"/>
      <c r="Y747" s="213"/>
      <c r="Z747" s="213"/>
      <c r="AA747" s="213"/>
      <c r="AB747" s="213"/>
      <c r="AC747" s="213"/>
      <c r="AD747" s="213"/>
      <c r="AE747" s="213"/>
      <c r="AF747" s="213"/>
      <c r="AG747" s="213"/>
      <c r="AH747" s="213"/>
    </row>
    <row r="748" spans="2:34" s="232" customFormat="1">
      <c r="B748" s="237"/>
      <c r="C748" s="253" t="str">
        <f t="shared" si="269"/>
        <v>S22</v>
      </c>
      <c r="D748" s="253" t="str">
        <f t="shared" si="270"/>
        <v>OTHER: complete as required</v>
      </c>
      <c r="E748" s="213"/>
      <c r="F748" s="213"/>
      <c r="G748" s="213"/>
      <c r="H748" s="213"/>
      <c r="I748" s="213"/>
      <c r="J748" s="213"/>
      <c r="K748" s="213"/>
      <c r="L748" s="213"/>
      <c r="M748" s="213"/>
      <c r="N748" s="213"/>
      <c r="O748" s="213"/>
      <c r="P748" s="213"/>
      <c r="Q748" s="213"/>
      <c r="R748" s="213"/>
      <c r="S748" s="213"/>
      <c r="T748" s="213"/>
      <c r="U748" s="213"/>
      <c r="V748" s="213"/>
      <c r="W748" s="213"/>
      <c r="X748" s="213"/>
      <c r="Y748" s="213"/>
      <c r="Z748" s="213"/>
      <c r="AA748" s="213"/>
      <c r="AB748" s="213"/>
      <c r="AC748" s="213"/>
      <c r="AD748" s="213"/>
      <c r="AE748" s="213"/>
      <c r="AF748" s="213"/>
      <c r="AG748" s="213"/>
      <c r="AH748" s="213"/>
    </row>
    <row r="749" spans="2:34" s="232" customFormat="1">
      <c r="B749" s="237"/>
      <c r="C749" s="253" t="str">
        <f t="shared" si="269"/>
        <v>S23</v>
      </c>
      <c r="D749" s="253" t="str">
        <f t="shared" si="270"/>
        <v>OTHER: complete as required</v>
      </c>
      <c r="E749" s="213"/>
      <c r="F749" s="213"/>
      <c r="G749" s="213"/>
      <c r="H749" s="213"/>
      <c r="I749" s="213"/>
      <c r="J749" s="213"/>
      <c r="K749" s="213"/>
      <c r="L749" s="213"/>
      <c r="M749" s="213"/>
      <c r="N749" s="213"/>
      <c r="O749" s="213"/>
      <c r="P749" s="213"/>
      <c r="Q749" s="213"/>
      <c r="R749" s="213"/>
      <c r="S749" s="213"/>
      <c r="T749" s="213"/>
      <c r="U749" s="213"/>
      <c r="V749" s="213"/>
      <c r="W749" s="213"/>
      <c r="X749" s="213"/>
      <c r="Y749" s="213"/>
      <c r="Z749" s="213"/>
      <c r="AA749" s="213"/>
      <c r="AB749" s="213"/>
      <c r="AC749" s="213"/>
      <c r="AD749" s="213"/>
      <c r="AE749" s="213"/>
      <c r="AF749" s="213"/>
      <c r="AG749" s="213"/>
      <c r="AH749" s="213"/>
    </row>
    <row r="750" spans="2:34" s="232" customFormat="1">
      <c r="B750" s="237"/>
      <c r="C750" s="253" t="str">
        <f t="shared" si="269"/>
        <v>S24</v>
      </c>
      <c r="D750" s="253" t="str">
        <f t="shared" si="270"/>
        <v>OTHER: complete as required</v>
      </c>
      <c r="E750" s="213"/>
      <c r="F750" s="213"/>
      <c r="G750" s="213"/>
      <c r="H750" s="213"/>
      <c r="I750" s="213"/>
      <c r="J750" s="213"/>
      <c r="K750" s="213"/>
      <c r="L750" s="213"/>
      <c r="M750" s="213"/>
      <c r="N750" s="213"/>
      <c r="O750" s="213"/>
      <c r="P750" s="213"/>
      <c r="Q750" s="213"/>
      <c r="R750" s="213"/>
      <c r="S750" s="213"/>
      <c r="T750" s="213"/>
      <c r="U750" s="213"/>
      <c r="V750" s="213"/>
      <c r="W750" s="213"/>
      <c r="X750" s="213"/>
      <c r="Y750" s="213"/>
      <c r="Z750" s="213"/>
      <c r="AA750" s="213"/>
      <c r="AB750" s="213"/>
      <c r="AC750" s="213"/>
      <c r="AD750" s="213"/>
      <c r="AE750" s="213"/>
      <c r="AF750" s="213"/>
      <c r="AG750" s="213"/>
      <c r="AH750" s="213"/>
    </row>
    <row r="751" spans="2:34" s="232" customFormat="1">
      <c r="B751" s="237"/>
      <c r="C751" s="253" t="str">
        <f t="shared" si="269"/>
        <v>S25</v>
      </c>
      <c r="D751" s="253" t="str">
        <f t="shared" si="270"/>
        <v>OTHER: complete as required</v>
      </c>
      <c r="E751" s="213"/>
      <c r="F751" s="213"/>
      <c r="G751" s="213"/>
      <c r="H751" s="213"/>
      <c r="I751" s="213"/>
      <c r="J751" s="213"/>
      <c r="K751" s="213"/>
      <c r="L751" s="213"/>
      <c r="M751" s="213"/>
      <c r="N751" s="213"/>
      <c r="O751" s="213"/>
      <c r="P751" s="213"/>
      <c r="Q751" s="213"/>
      <c r="R751" s="213"/>
      <c r="S751" s="213"/>
      <c r="T751" s="213"/>
      <c r="U751" s="213"/>
      <c r="V751" s="213"/>
      <c r="W751" s="213"/>
      <c r="X751" s="213"/>
      <c r="Y751" s="213"/>
      <c r="Z751" s="213"/>
      <c r="AA751" s="213"/>
      <c r="AB751" s="213"/>
      <c r="AC751" s="213"/>
      <c r="AD751" s="213"/>
      <c r="AE751" s="213"/>
      <c r="AF751" s="213"/>
      <c r="AG751" s="213"/>
      <c r="AH751" s="213"/>
    </row>
    <row r="752" spans="2:34" s="232" customFormat="1">
      <c r="B752" s="237"/>
      <c r="C752" s="253" t="str">
        <f t="shared" si="269"/>
        <v>S26</v>
      </c>
      <c r="D752" s="253" t="str">
        <f t="shared" si="270"/>
        <v>OTHER: complete as required</v>
      </c>
      <c r="E752" s="213"/>
      <c r="F752" s="213"/>
      <c r="G752" s="213"/>
      <c r="H752" s="213"/>
      <c r="I752" s="213"/>
      <c r="J752" s="213"/>
      <c r="K752" s="213"/>
      <c r="L752" s="213"/>
      <c r="M752" s="213"/>
      <c r="N752" s="213"/>
      <c r="O752" s="213"/>
      <c r="P752" s="213"/>
      <c r="Q752" s="213"/>
      <c r="R752" s="213"/>
      <c r="S752" s="213"/>
      <c r="T752" s="213"/>
      <c r="U752" s="213"/>
      <c r="V752" s="213"/>
      <c r="W752" s="213"/>
      <c r="X752" s="213"/>
      <c r="Y752" s="213"/>
      <c r="Z752" s="213"/>
      <c r="AA752" s="213"/>
      <c r="AB752" s="213"/>
      <c r="AC752" s="213"/>
      <c r="AD752" s="213"/>
      <c r="AE752" s="213"/>
      <c r="AF752" s="213"/>
      <c r="AG752" s="213"/>
      <c r="AH752" s="213"/>
    </row>
    <row r="753" spans="2:34" s="232" customFormat="1">
      <c r="B753" s="237"/>
      <c r="C753" s="253" t="str">
        <f t="shared" si="269"/>
        <v>S27</v>
      </c>
      <c r="D753" s="253" t="str">
        <f t="shared" si="270"/>
        <v>OTHER: complete as required</v>
      </c>
      <c r="E753" s="213"/>
      <c r="F753" s="213"/>
      <c r="G753" s="213"/>
      <c r="H753" s="213"/>
      <c r="I753" s="213"/>
      <c r="J753" s="213"/>
      <c r="K753" s="213"/>
      <c r="L753" s="213"/>
      <c r="M753" s="213"/>
      <c r="N753" s="213"/>
      <c r="O753" s="213"/>
      <c r="P753" s="213"/>
      <c r="Q753" s="213"/>
      <c r="R753" s="213"/>
      <c r="S753" s="213"/>
      <c r="T753" s="213"/>
      <c r="U753" s="213"/>
      <c r="V753" s="213"/>
      <c r="W753" s="213"/>
      <c r="X753" s="213"/>
      <c r="Y753" s="213"/>
      <c r="Z753" s="213"/>
      <c r="AA753" s="213"/>
      <c r="AB753" s="213"/>
      <c r="AC753" s="213"/>
      <c r="AD753" s="213"/>
      <c r="AE753" s="213"/>
      <c r="AF753" s="213"/>
      <c r="AG753" s="213"/>
      <c r="AH753" s="213"/>
    </row>
    <row r="754" spans="2:34" s="232" customFormat="1">
      <c r="B754" s="237"/>
      <c r="C754" s="253" t="str">
        <f t="shared" si="269"/>
        <v>S28</v>
      </c>
      <c r="D754" s="253" t="str">
        <f t="shared" si="270"/>
        <v>OTHER: complete as required</v>
      </c>
      <c r="E754" s="213"/>
      <c r="F754" s="213"/>
      <c r="G754" s="213"/>
      <c r="H754" s="213"/>
      <c r="I754" s="213"/>
      <c r="J754" s="213"/>
      <c r="K754" s="213"/>
      <c r="L754" s="213"/>
      <c r="M754" s="213"/>
      <c r="N754" s="213"/>
      <c r="O754" s="213"/>
      <c r="P754" s="213"/>
      <c r="Q754" s="213"/>
      <c r="R754" s="213"/>
      <c r="S754" s="213"/>
      <c r="T754" s="213"/>
      <c r="U754" s="213"/>
      <c r="V754" s="213"/>
      <c r="W754" s="213"/>
      <c r="X754" s="213"/>
      <c r="Y754" s="213"/>
      <c r="Z754" s="213"/>
      <c r="AA754" s="213"/>
      <c r="AB754" s="213"/>
      <c r="AC754" s="213"/>
      <c r="AD754" s="213"/>
      <c r="AE754" s="213"/>
      <c r="AF754" s="213"/>
      <c r="AG754" s="213"/>
      <c r="AH754" s="213"/>
    </row>
    <row r="755" spans="2:34" s="232" customFormat="1">
      <c r="B755" s="237"/>
      <c r="C755" s="253" t="str">
        <f t="shared" si="269"/>
        <v>S29</v>
      </c>
      <c r="D755" s="253" t="str">
        <f t="shared" si="270"/>
        <v>OTHER: complete as required</v>
      </c>
      <c r="E755" s="213"/>
      <c r="F755" s="213"/>
      <c r="G755" s="213"/>
      <c r="H755" s="213"/>
      <c r="I755" s="213"/>
      <c r="J755" s="213"/>
      <c r="K755" s="213"/>
      <c r="L755" s="213"/>
      <c r="M755" s="213"/>
      <c r="N755" s="213"/>
      <c r="O755" s="213"/>
      <c r="P755" s="213"/>
      <c r="Q755" s="213"/>
      <c r="R755" s="213"/>
      <c r="S755" s="213"/>
      <c r="T755" s="213"/>
      <c r="U755" s="213"/>
      <c r="V755" s="213"/>
      <c r="W755" s="213"/>
      <c r="X755" s="213"/>
      <c r="Y755" s="213"/>
      <c r="Z755" s="213"/>
      <c r="AA755" s="213"/>
      <c r="AB755" s="213"/>
      <c r="AC755" s="213"/>
      <c r="AD755" s="213"/>
      <c r="AE755" s="213"/>
      <c r="AF755" s="213"/>
      <c r="AG755" s="213"/>
      <c r="AH755" s="213"/>
    </row>
    <row r="756" spans="2:34" s="232" customFormat="1">
      <c r="B756" s="237"/>
      <c r="C756" s="253" t="str">
        <f t="shared" si="269"/>
        <v>S30</v>
      </c>
      <c r="D756" s="253" t="str">
        <f t="shared" si="270"/>
        <v>OTHER: complete as required</v>
      </c>
      <c r="E756" s="213"/>
      <c r="F756" s="213"/>
      <c r="G756" s="213"/>
      <c r="H756" s="213"/>
      <c r="I756" s="213"/>
      <c r="J756" s="213"/>
      <c r="K756" s="213"/>
      <c r="L756" s="213"/>
      <c r="M756" s="213"/>
      <c r="N756" s="213"/>
      <c r="O756" s="213"/>
      <c r="P756" s="213"/>
      <c r="Q756" s="213"/>
      <c r="R756" s="213"/>
      <c r="S756" s="213"/>
      <c r="T756" s="213"/>
      <c r="U756" s="213"/>
      <c r="V756" s="213"/>
      <c r="W756" s="213"/>
      <c r="X756" s="213"/>
      <c r="Y756" s="213"/>
      <c r="Z756" s="213"/>
      <c r="AA756" s="213"/>
      <c r="AB756" s="213"/>
      <c r="AC756" s="213"/>
      <c r="AD756" s="213"/>
      <c r="AE756" s="213"/>
      <c r="AF756" s="213"/>
      <c r="AG756" s="213"/>
      <c r="AH756" s="213"/>
    </row>
    <row r="757" spans="2:34" s="232" customFormat="1">
      <c r="B757" s="237"/>
      <c r="C757" s="224"/>
      <c r="D757" s="224"/>
      <c r="E757" s="245"/>
      <c r="F757" s="254"/>
      <c r="G757" s="254"/>
      <c r="H757" s="254"/>
      <c r="I757" s="254"/>
      <c r="J757" s="254"/>
      <c r="K757" s="254"/>
      <c r="L757" s="254"/>
      <c r="M757" s="254"/>
      <c r="N757" s="254"/>
      <c r="O757" s="254"/>
      <c r="P757" s="254"/>
      <c r="Q757" s="254"/>
      <c r="R757" s="254"/>
      <c r="S757" s="254"/>
      <c r="T757" s="254"/>
      <c r="U757" s="255"/>
      <c r="V757" s="245"/>
      <c r="W757" s="245"/>
      <c r="X757" s="245"/>
      <c r="AB757" s="249"/>
    </row>
    <row r="758" spans="2:34" s="232" customFormat="1">
      <c r="B758" s="237"/>
      <c r="C758" s="224"/>
      <c r="D758" s="224"/>
      <c r="E758" s="245"/>
      <c r="F758" s="254"/>
      <c r="G758" s="254"/>
      <c r="H758" s="254"/>
      <c r="I758" s="254"/>
      <c r="J758" s="254"/>
      <c r="K758" s="254"/>
      <c r="L758" s="254"/>
      <c r="M758" s="254"/>
      <c r="N758" s="254"/>
      <c r="O758" s="254"/>
      <c r="P758" s="254"/>
      <c r="Q758" s="254"/>
      <c r="R758" s="254"/>
      <c r="S758" s="254"/>
      <c r="T758" s="254"/>
      <c r="U758" s="255"/>
      <c r="V758" s="245"/>
      <c r="W758" s="245"/>
      <c r="X758" s="245"/>
      <c r="AB758" s="249"/>
    </row>
    <row r="759" spans="2:34" s="232" customFormat="1">
      <c r="B759" s="237"/>
      <c r="D759" s="234" t="s">
        <v>334</v>
      </c>
    </row>
    <row r="760" spans="2:34" s="232" customFormat="1">
      <c r="B760" s="237"/>
      <c r="AC760" s="249"/>
    </row>
    <row r="761" spans="2:34" s="232" customFormat="1">
      <c r="B761" s="237"/>
      <c r="C761" s="684" t="s">
        <v>981</v>
      </c>
      <c r="D761" s="238" t="s">
        <v>31</v>
      </c>
      <c r="E761" s="262" t="str">
        <f t="shared" ref="E761:AH761" si="271">E726</f>
        <v>TRX</v>
      </c>
      <c r="F761" s="262" t="str">
        <f t="shared" si="271"/>
        <v>Radio</v>
      </c>
      <c r="G761" s="262" t="str">
        <f t="shared" si="271"/>
        <v>BTS</v>
      </c>
      <c r="H761" s="262" t="str">
        <f t="shared" si="271"/>
        <v>Node B</v>
      </c>
      <c r="I761" s="262" t="str">
        <f t="shared" si="271"/>
        <v>BSC</v>
      </c>
      <c r="J761" s="262" t="str">
        <f t="shared" si="271"/>
        <v>RNC</v>
      </c>
      <c r="K761" s="262" t="str">
        <f t="shared" si="271"/>
        <v>MSC</v>
      </c>
      <c r="L761" s="262" t="str">
        <f t="shared" si="271"/>
        <v>HLR</v>
      </c>
      <c r="M761" s="262" t="str">
        <f t="shared" si="271"/>
        <v>PPP</v>
      </c>
      <c r="N761" s="262" t="str">
        <f t="shared" si="271"/>
        <v>SMSG</v>
      </c>
      <c r="O761" s="262" t="str">
        <f t="shared" si="271"/>
        <v>SMSC</v>
      </c>
      <c r="P761" s="262" t="str">
        <f t="shared" si="271"/>
        <v>MMSC</v>
      </c>
      <c r="Q761" s="262" t="str">
        <f t="shared" si="271"/>
        <v>VMS</v>
      </c>
      <c r="R761" s="262" t="str">
        <f t="shared" si="271"/>
        <v>NMS</v>
      </c>
      <c r="S761" s="262" t="str">
        <f t="shared" si="271"/>
        <v>OSS</v>
      </c>
      <c r="T761" s="262" t="str">
        <f t="shared" si="271"/>
        <v>GPRS</v>
      </c>
      <c r="U761" s="262" t="str">
        <f t="shared" si="271"/>
        <v>BIL</v>
      </c>
      <c r="V761" s="262" t="str">
        <f t="shared" si="271"/>
        <v>IBIL</v>
      </c>
      <c r="W761" s="262" t="str">
        <f t="shared" si="271"/>
        <v>IGW</v>
      </c>
      <c r="X761" s="262" t="str">
        <f t="shared" si="271"/>
        <v>INT</v>
      </c>
      <c r="Y761" s="262" t="str">
        <f t="shared" si="271"/>
        <v>SGSN</v>
      </c>
      <c r="Z761" s="262" t="str">
        <f t="shared" si="271"/>
        <v>GGSN</v>
      </c>
      <c r="AA761" s="262" t="str">
        <f t="shared" si="271"/>
        <v>IN/NGN</v>
      </c>
      <c r="AB761" s="262" t="str">
        <f t="shared" si="271"/>
        <v>eNodeB</v>
      </c>
      <c r="AC761" s="262" t="str">
        <f t="shared" si="271"/>
        <v>eNodeB Radio</v>
      </c>
      <c r="AD761" s="262" t="str">
        <f t="shared" si="271"/>
        <v>OTHER</v>
      </c>
      <c r="AE761" s="262" t="str">
        <f t="shared" si="271"/>
        <v>OTHER</v>
      </c>
      <c r="AF761" s="262" t="str">
        <f t="shared" si="271"/>
        <v>OTHER</v>
      </c>
      <c r="AG761" s="262" t="str">
        <f t="shared" si="271"/>
        <v>OTHER</v>
      </c>
      <c r="AH761" s="262" t="str">
        <f t="shared" si="271"/>
        <v>OTHER</v>
      </c>
    </row>
    <row r="762" spans="2:34" s="232" customFormat="1">
      <c r="B762" s="237"/>
      <c r="C762" s="253" t="str">
        <f t="shared" ref="C762:D791" si="272">C727</f>
        <v>S01</v>
      </c>
      <c r="D762" s="253" t="str">
        <f t="shared" si="272"/>
        <v>Повиквания в мрежата (On Net calls)</v>
      </c>
      <c r="E762" s="588">
        <f>IF('B. Dashboard'!$D$53=1,IF(E622="",E727,E622),IF('B. Dashboard'!$D$53=2,IF(E657="",E727,E657),IF('B. Dashboard'!$D$53=3,IF(E692="",E727,E692),(IF('B. Dashboard'!$D$53=4,E727)))))</f>
        <v>2</v>
      </c>
      <c r="F762" s="588">
        <f>IF('B. Dashboard'!$D$53=1,IF(F622="",F727,F622),IF('B. Dashboard'!$D$53=2,IF(F657="",F727,F657),IF('B. Dashboard'!$D$53=3,IF(F692="",F727,F692),(IF('B. Dashboard'!$D$53=4,F727)))))</f>
        <v>2</v>
      </c>
      <c r="G762" s="588">
        <f>IF('B. Dashboard'!$D$53=1,IF(G622="",G727,G622),IF('B. Dashboard'!$D$53=2,IF(G657="",G727,G657),IF('B. Dashboard'!$D$53=3,IF(G692="",G727,G692),(IF('B. Dashboard'!$D$53=4,G727)))))</f>
        <v>2</v>
      </c>
      <c r="H762" s="588">
        <f>IF('B. Dashboard'!$D$53=1,IF(H622="",H727,H622),IF('B. Dashboard'!$D$53=2,IF(H657="",H727,H657),IF('B. Dashboard'!$D$53=3,IF(H692="",H727,H692),(IF('B. Dashboard'!$D$53=4,H727)))))</f>
        <v>2</v>
      </c>
      <c r="I762" s="588">
        <f>IF('B. Dashboard'!$D$53=1,IF(I622="",I727,I622),IF('B. Dashboard'!$D$53=2,IF(I657="",I727,I657),IF('B. Dashboard'!$D$53=3,IF(I692="",I727,I692),(IF('B. Dashboard'!$D$53=4,I727)))))</f>
        <v>2</v>
      </c>
      <c r="J762" s="588">
        <f>IF('B. Dashboard'!$D$53=1,IF(J622="",J727,J622),IF('B. Dashboard'!$D$53=2,IF(J657="",J727,J657),IF('B. Dashboard'!$D$53=3,IF(J692="",J727,J692),(IF('B. Dashboard'!$D$53=4,J727)))))</f>
        <v>2</v>
      </c>
      <c r="K762" s="588">
        <f>IF('B. Dashboard'!$D$53=1,IF(K622="",K727,K622),IF('B. Dashboard'!$D$53=2,IF(K657="",K727,K657),IF('B. Dashboard'!$D$53=3,IF(K692="",K727,K692),(IF('B. Dashboard'!$D$53=4,K727)))))</f>
        <v>2</v>
      </c>
      <c r="L762" s="588">
        <f>IF('B. Dashboard'!$D$53=1,IF(L622="",L727,L622),IF('B. Dashboard'!$D$53=2,IF(L657="",L727,L657),IF('B. Dashboard'!$D$53=3,IF(L692="",L727,L692),(IF('B. Dashboard'!$D$53=4,L727)))))</f>
        <v>1</v>
      </c>
      <c r="M762" s="588">
        <f>IF('B. Dashboard'!$D$53=1,IF(M622="",M727,M622),IF('B. Dashboard'!$D$53=2,IF(M657="",M727,M657),IF('B. Dashboard'!$D$53=3,IF(M692="",M727,M692),(IF('B. Dashboard'!$D$53=4,M727)))))</f>
        <v>1</v>
      </c>
      <c r="N762" s="588">
        <f>IF('B. Dashboard'!$D$53=1,IF(N622="",N727,N622),IF('B. Dashboard'!$D$53=2,IF(N657="",N727,N657),IF('B. Dashboard'!$D$53=3,IF(N692="",N727,N692),(IF('B. Dashboard'!$D$53=4,N727)))))</f>
        <v>0</v>
      </c>
      <c r="O762" s="588">
        <f>IF('B. Dashboard'!$D$53=1,IF(O622="",O727,O622),IF('B. Dashboard'!$D$53=2,IF(O657="",O727,O657),IF('B. Dashboard'!$D$53=3,IF(O692="",O727,O692),(IF('B. Dashboard'!$D$53=4,O727)))))</f>
        <v>0</v>
      </c>
      <c r="P762" s="588">
        <f>IF('B. Dashboard'!$D$53=1,IF(P622="",P727,P622),IF('B. Dashboard'!$D$53=2,IF(P657="",P727,P657),IF('B. Dashboard'!$D$53=3,IF(P692="",P727,P692),(IF('B. Dashboard'!$D$53=4,P727)))))</f>
        <v>0</v>
      </c>
      <c r="Q762" s="588">
        <f>IF('B. Dashboard'!$D$53=1,IF(Q622="",Q727,Q622),IF('B. Dashboard'!$D$53=2,IF(Q657="",Q727,Q657),IF('B. Dashboard'!$D$53=3,IF(Q692="",Q727,Q692),(IF('B. Dashboard'!$D$53=4,Q727)))))</f>
        <v>0</v>
      </c>
      <c r="R762" s="588">
        <f>IF('B. Dashboard'!$D$53=1,IF(R622="",R727,R622),IF('B. Dashboard'!$D$53=2,IF(R657="",R727,R657),IF('B. Dashboard'!$D$53=3,IF(R692="",R727,R692),(IF('B. Dashboard'!$D$53=4,R727)))))</f>
        <v>1</v>
      </c>
      <c r="S762" s="588">
        <f>IF('B. Dashboard'!$D$53=1,IF(S622="",S727,S622),IF('B. Dashboard'!$D$53=2,IF(S657="",S727,S657),IF('B. Dashboard'!$D$53=3,IF(S692="",S727,S692),(IF('B. Dashboard'!$D$53=4,S727)))))</f>
        <v>1</v>
      </c>
      <c r="T762" s="588">
        <f>IF('B. Dashboard'!$D$53=1,IF(T622="",T727,T622),IF('B. Dashboard'!$D$53=2,IF(T657="",T727,T657),IF('B. Dashboard'!$D$53=3,IF(T692="",T727,T692),(IF('B. Dashboard'!$D$53=4,T727)))))</f>
        <v>0</v>
      </c>
      <c r="U762" s="588">
        <f>IF('B. Dashboard'!$D$53=1,IF(U622="",U727,U622),IF('B. Dashboard'!$D$53=2,IF(U657="",U727,U657),IF('B. Dashboard'!$D$53=3,IF(U692="",U727,U692),(IF('B. Dashboard'!$D$53=4,U727)))))</f>
        <v>1</v>
      </c>
      <c r="V762" s="588">
        <f>IF('B. Dashboard'!$D$53=1,IF(V622="",V727,V622),IF('B. Dashboard'!$D$53=2,IF(V657="",V727,V657),IF('B. Dashboard'!$D$53=3,IF(V692="",V727,V692),(IF('B. Dashboard'!$D$53=4,V727)))))</f>
        <v>0</v>
      </c>
      <c r="W762" s="588">
        <f>IF('B. Dashboard'!$D$53=1,IF(W622="",W727,W622),IF('B. Dashboard'!$D$53=2,IF(W657="",W727,W657),IF('B. Dashboard'!$D$53=3,IF(W692="",W727,W692),(IF('B. Dashboard'!$D$53=4,W727)))))</f>
        <v>0</v>
      </c>
      <c r="X762" s="588">
        <f>IF('B. Dashboard'!$D$53=1,IF(X622="",X727,X622),IF('B. Dashboard'!$D$53=2,IF(X657="",X727,X657),IF('B. Dashboard'!$D$53=3,IF(X692="",X727,X692),(IF('B. Dashboard'!$D$53=4,X727)))))</f>
        <v>0</v>
      </c>
      <c r="Y762" s="588">
        <f>IF('B. Dashboard'!$D$53=1,IF(Y622="",Y727,Y622),IF('B. Dashboard'!$D$53=2,IF(Y657="",Y727,Y657),IF('B. Dashboard'!$D$53=3,IF(Y692="",Y727,Y692),(IF('B. Dashboard'!$D$53=4,Y727)))))</f>
        <v>0</v>
      </c>
      <c r="Z762" s="588">
        <f>IF('B. Dashboard'!$D$53=1,IF(Z622="",Z727,Z622),IF('B. Dashboard'!$D$53=2,IF(Z657="",Z727,Z657),IF('B. Dashboard'!$D$53=3,IF(Z692="",Z727,Z692),(IF('B. Dashboard'!$D$53=4,Z727)))))</f>
        <v>0</v>
      </c>
      <c r="AA762" s="588">
        <f>IF('B. Dashboard'!$D$53=1,IF(AA622="",AA727,AA622),IF('B. Dashboard'!$D$53=2,IF(AA657="",AA727,AA657),IF('B. Dashboard'!$D$53=3,IF(AA692="",AA727,AA692),(IF('B. Dashboard'!$D$53=4,AA727)))))</f>
        <v>0</v>
      </c>
      <c r="AB762" s="588">
        <f>IF('B. Dashboard'!$D$53=1,IF(AB622="",AB727,AB622),IF('B. Dashboard'!$D$53=2,IF(AB657="",AB727,AB657),IF('B. Dashboard'!$D$53=3,IF(AB692="",AB727,AB692),(IF('B. Dashboard'!$D$53=4,AB727)))))</f>
        <v>2</v>
      </c>
      <c r="AC762" s="588">
        <f>IF('B. Dashboard'!$D$53=1,IF(AC622="",AC727,AC622),IF('B. Dashboard'!$D$53=2,IF(AC657="",AC727,AC657),IF('B. Dashboard'!$D$53=3,IF(AC692="",AC727,AC692),(IF('B. Dashboard'!$D$53=4,AC727)))))</f>
        <v>2</v>
      </c>
      <c r="AD762" s="588">
        <f>IF('B. Dashboard'!$D$53=1,IF(AD622="",AD727,AD622),IF('B. Dashboard'!$D$53=2,IF(AD657="",AD727,AD657),IF('B. Dashboard'!$D$53=3,IF(AD692="",AD727,AD692),(IF('B. Dashboard'!$D$53=4,AD727)))))</f>
        <v>0</v>
      </c>
      <c r="AE762" s="588">
        <f>IF('B. Dashboard'!$D$53=1,IF(AE622="",AE727,AE622),IF('B. Dashboard'!$D$53=2,IF(AE657="",AE727,AE657),IF('B. Dashboard'!$D$53=3,IF(AE692="",AE727,AE692),(IF('B. Dashboard'!$D$53=4,AE727)))))</f>
        <v>0</v>
      </c>
      <c r="AF762" s="588">
        <f>IF('B. Dashboard'!$D$53=1,IF(AF622="",AF727,AF622),IF('B. Dashboard'!$D$53=2,IF(AF657="",AF727,AF657),IF('B. Dashboard'!$D$53=3,IF(AF692="",AF727,AF692),(IF('B. Dashboard'!$D$53=4,AF727)))))</f>
        <v>0</v>
      </c>
      <c r="AG762" s="588">
        <f>IF('B. Dashboard'!$D$53=1,IF(AG622="",AG727,AG622),IF('B. Dashboard'!$D$53=2,IF(AG657="",AG727,AG657),IF('B. Dashboard'!$D$53=3,IF(AG692="",AG727,AG692),(IF('B. Dashboard'!$D$53=4,AG727)))))</f>
        <v>0</v>
      </c>
      <c r="AH762" s="588">
        <f>IF('B. Dashboard'!$D$53=1,IF(AH622="",AH727,AH622),IF('B. Dashboard'!$D$53=2,IF(AH657="",AH727,AH657),IF('B. Dashboard'!$D$53=3,IF(AH692="",AH727,AH692),(IF('B. Dashboard'!$D$53=4,AH727)))))</f>
        <v>0</v>
      </c>
    </row>
    <row r="763" spans="2:34" s="232" customFormat="1">
      <c r="B763" s="237"/>
      <c r="C763" s="253" t="str">
        <f t="shared" ref="C763" si="273">C728</f>
        <v>S02</v>
      </c>
      <c r="D763" s="253" t="str">
        <f t="shared" si="272"/>
        <v>Изходящи повиквания към фиксирана линия (Outgoing Calls to Fixed Line)</v>
      </c>
      <c r="E763" s="588">
        <f>IF('B. Dashboard'!$D$53=1,IF(E623="",E728,E623),IF('B. Dashboard'!$D$53=2,IF(E658="",E728,E658),IF('B. Dashboard'!$D$53=3,IF(E693="",E728,E693),(IF('B. Dashboard'!$D$53=4,E728)))))</f>
        <v>1</v>
      </c>
      <c r="F763" s="588">
        <f>IF('B. Dashboard'!$D$53=1,IF(F623="",F728,F623),IF('B. Dashboard'!$D$53=2,IF(F658="",F728,F658),IF('B. Dashboard'!$D$53=3,IF(F693="",F728,F693),(IF('B. Dashboard'!$D$53=4,F728)))))</f>
        <v>1</v>
      </c>
      <c r="G763" s="588">
        <f>IF('B. Dashboard'!$D$53=1,IF(G623="",G728,G623),IF('B. Dashboard'!$D$53=2,IF(G658="",G728,G658),IF('B. Dashboard'!$D$53=3,IF(G693="",G728,G693),(IF('B. Dashboard'!$D$53=4,G728)))))</f>
        <v>1</v>
      </c>
      <c r="H763" s="588">
        <f>IF('B. Dashboard'!$D$53=1,IF(H623="",H728,H623),IF('B. Dashboard'!$D$53=2,IF(H658="",H728,H658),IF('B. Dashboard'!$D$53=3,IF(H693="",H728,H693),(IF('B. Dashboard'!$D$53=4,H728)))))</f>
        <v>1</v>
      </c>
      <c r="I763" s="588">
        <f>IF('B. Dashboard'!$D$53=1,IF(I623="",I728,I623),IF('B. Dashboard'!$D$53=2,IF(I658="",I728,I658),IF('B. Dashboard'!$D$53=3,IF(I693="",I728,I693),(IF('B. Dashboard'!$D$53=4,I728)))))</f>
        <v>1</v>
      </c>
      <c r="J763" s="588">
        <f>IF('B. Dashboard'!$D$53=1,IF(J623="",J728,J623),IF('B. Dashboard'!$D$53=2,IF(J658="",J728,J658),IF('B. Dashboard'!$D$53=3,IF(J693="",J728,J693),(IF('B. Dashboard'!$D$53=4,J728)))))</f>
        <v>1</v>
      </c>
      <c r="K763" s="588">
        <f>IF('B. Dashboard'!$D$53=1,IF(K623="",K728,K623),IF('B. Dashboard'!$D$53=2,IF(K658="",K728,K658),IF('B. Dashboard'!$D$53=3,IF(K693="",K728,K693),(IF('B. Dashboard'!$D$53=4,K728)))))</f>
        <v>1.5</v>
      </c>
      <c r="L763" s="588">
        <f>IF('B. Dashboard'!$D$53=1,IF(L623="",L728,L623),IF('B. Dashboard'!$D$53=2,IF(L658="",L728,L658),IF('B. Dashboard'!$D$53=3,IF(L693="",L728,L693),(IF('B. Dashboard'!$D$53=4,L728)))))</f>
        <v>1</v>
      </c>
      <c r="M763" s="588">
        <f>IF('B. Dashboard'!$D$53=1,IF(M623="",M728,M623),IF('B. Dashboard'!$D$53=2,IF(M658="",M728,M658),IF('B. Dashboard'!$D$53=3,IF(M693="",M728,M693),(IF('B. Dashboard'!$D$53=4,M728)))))</f>
        <v>1</v>
      </c>
      <c r="N763" s="588">
        <f>IF('B. Dashboard'!$D$53=1,IF(N623="",N728,N623),IF('B. Dashboard'!$D$53=2,IF(N658="",N728,N658),IF('B. Dashboard'!$D$53=3,IF(N693="",N728,N693),(IF('B. Dashboard'!$D$53=4,N728)))))</f>
        <v>0</v>
      </c>
      <c r="O763" s="588">
        <f>IF('B. Dashboard'!$D$53=1,IF(O623="",O728,O623),IF('B. Dashboard'!$D$53=2,IF(O658="",O728,O658),IF('B. Dashboard'!$D$53=3,IF(O693="",O728,O693),(IF('B. Dashboard'!$D$53=4,O728)))))</f>
        <v>0</v>
      </c>
      <c r="P763" s="588">
        <f>IF('B. Dashboard'!$D$53=1,IF(P623="",P728,P623),IF('B. Dashboard'!$D$53=2,IF(P658="",P728,P658),IF('B. Dashboard'!$D$53=3,IF(P693="",P728,P693),(IF('B. Dashboard'!$D$53=4,P728)))))</f>
        <v>0</v>
      </c>
      <c r="Q763" s="588">
        <f>IF('B. Dashboard'!$D$53=1,IF(Q623="",Q728,Q623),IF('B. Dashboard'!$D$53=2,IF(Q658="",Q728,Q658),IF('B. Dashboard'!$D$53=3,IF(Q693="",Q728,Q693),(IF('B. Dashboard'!$D$53=4,Q728)))))</f>
        <v>0</v>
      </c>
      <c r="R763" s="588">
        <f>IF('B. Dashboard'!$D$53=1,IF(R623="",R728,R623),IF('B. Dashboard'!$D$53=2,IF(R658="",R728,R658),IF('B. Dashboard'!$D$53=3,IF(R693="",R728,R693),(IF('B. Dashboard'!$D$53=4,R728)))))</f>
        <v>1</v>
      </c>
      <c r="S763" s="588">
        <f>IF('B. Dashboard'!$D$53=1,IF(S623="",S728,S623),IF('B. Dashboard'!$D$53=2,IF(S658="",S728,S658),IF('B. Dashboard'!$D$53=3,IF(S693="",S728,S693),(IF('B. Dashboard'!$D$53=4,S728)))))</f>
        <v>1</v>
      </c>
      <c r="T763" s="588">
        <f>IF('B. Dashboard'!$D$53=1,IF(T623="",T728,T623),IF('B. Dashboard'!$D$53=2,IF(T658="",T728,T658),IF('B. Dashboard'!$D$53=3,IF(T693="",T728,T693),(IF('B. Dashboard'!$D$53=4,T728)))))</f>
        <v>0</v>
      </c>
      <c r="U763" s="588">
        <f>IF('B. Dashboard'!$D$53=1,IF(U623="",U728,U623),IF('B. Dashboard'!$D$53=2,IF(U658="",U728,U658),IF('B. Dashboard'!$D$53=3,IF(U693="",U728,U693),(IF('B. Dashboard'!$D$53=4,U728)))))</f>
        <v>1</v>
      </c>
      <c r="V763" s="588">
        <f>IF('B. Dashboard'!$D$53=1,IF(V623="",V728,V623),IF('B. Dashboard'!$D$53=2,IF(V658="",V728,V658),IF('B. Dashboard'!$D$53=3,IF(V693="",V728,V693),(IF('B. Dashboard'!$D$53=4,V728)))))</f>
        <v>0</v>
      </c>
      <c r="W763" s="588">
        <f>IF('B. Dashboard'!$D$53=1,IF(W623="",W728,W623),IF('B. Dashboard'!$D$53=2,IF(W658="",W728,W658),IF('B. Dashboard'!$D$53=3,IF(W693="",W728,W693),(IF('B. Dashboard'!$D$53=4,W728)))))</f>
        <v>1</v>
      </c>
      <c r="X763" s="588">
        <f>IF('B. Dashboard'!$D$53=1,IF(X623="",X728,X623),IF('B. Dashboard'!$D$53=2,IF(X658="",X728,X658),IF('B. Dashboard'!$D$53=3,IF(X693="",X728,X693),(IF('B. Dashboard'!$D$53=4,X728)))))</f>
        <v>0</v>
      </c>
      <c r="Y763" s="588">
        <f>IF('B. Dashboard'!$D$53=1,IF(Y623="",Y728,Y623),IF('B. Dashboard'!$D$53=2,IF(Y658="",Y728,Y658),IF('B. Dashboard'!$D$53=3,IF(Y693="",Y728,Y693),(IF('B. Dashboard'!$D$53=4,Y728)))))</f>
        <v>0</v>
      </c>
      <c r="Z763" s="588">
        <f>IF('B. Dashboard'!$D$53=1,IF(Z623="",Z728,Z623),IF('B. Dashboard'!$D$53=2,IF(Z658="",Z728,Z658),IF('B. Dashboard'!$D$53=3,IF(Z693="",Z728,Z693),(IF('B. Dashboard'!$D$53=4,Z728)))))</f>
        <v>0</v>
      </c>
      <c r="AA763" s="588">
        <f>IF('B. Dashboard'!$D$53=1,IF(AA623="",AA728,AA623),IF('B. Dashboard'!$D$53=2,IF(AA658="",AA728,AA658),IF('B. Dashboard'!$D$53=3,IF(AA693="",AA728,AA693),(IF('B. Dashboard'!$D$53=4,AA728)))))</f>
        <v>0</v>
      </c>
      <c r="AB763" s="588">
        <f>IF('B. Dashboard'!$D$53=1,IF(AB623="",AB728,AB623),IF('B. Dashboard'!$D$53=2,IF(AB658="",AB728,AB658),IF('B. Dashboard'!$D$53=3,IF(AB693="",AB728,AB693),(IF('B. Dashboard'!$D$53=4,AB728)))))</f>
        <v>1</v>
      </c>
      <c r="AC763" s="588">
        <f>IF('B. Dashboard'!$D$53=1,IF(AC623="",AC728,AC623),IF('B. Dashboard'!$D$53=2,IF(AC658="",AC728,AC658),IF('B. Dashboard'!$D$53=3,IF(AC693="",AC728,AC693),(IF('B. Dashboard'!$D$53=4,AC728)))))</f>
        <v>1</v>
      </c>
      <c r="AD763" s="588">
        <f>IF('B. Dashboard'!$D$53=1,IF(AD623="",AD728,AD623),IF('B. Dashboard'!$D$53=2,IF(AD658="",AD728,AD658),IF('B. Dashboard'!$D$53=3,IF(AD693="",AD728,AD693),(IF('B. Dashboard'!$D$53=4,AD728)))))</f>
        <v>0</v>
      </c>
      <c r="AE763" s="588">
        <f>IF('B. Dashboard'!$D$53=1,IF(AE623="",AE728,AE623),IF('B. Dashboard'!$D$53=2,IF(AE658="",AE728,AE658),IF('B. Dashboard'!$D$53=3,IF(AE693="",AE728,AE693),(IF('B. Dashboard'!$D$53=4,AE728)))))</f>
        <v>0</v>
      </c>
      <c r="AF763" s="588">
        <f>IF('B. Dashboard'!$D$53=1,IF(AF623="",AF728,AF623),IF('B. Dashboard'!$D$53=2,IF(AF658="",AF728,AF658),IF('B. Dashboard'!$D$53=3,IF(AF693="",AF728,AF693),(IF('B. Dashboard'!$D$53=4,AF728)))))</f>
        <v>0</v>
      </c>
      <c r="AG763" s="588">
        <f>IF('B. Dashboard'!$D$53=1,IF(AG623="",AG728,AG623),IF('B. Dashboard'!$D$53=2,IF(AG658="",AG728,AG658),IF('B. Dashboard'!$D$53=3,IF(AG693="",AG728,AG693),(IF('B. Dashboard'!$D$53=4,AG728)))))</f>
        <v>0</v>
      </c>
      <c r="AH763" s="588">
        <f>IF('B. Dashboard'!$D$53=1,IF(AH623="",AH728,AH623),IF('B. Dashboard'!$D$53=2,IF(AH658="",AH728,AH658),IF('B. Dashboard'!$D$53=3,IF(AH693="",AH728,AH693),(IF('B. Dashboard'!$D$53=4,AH728)))))</f>
        <v>0</v>
      </c>
    </row>
    <row r="764" spans="2:34" s="232" customFormat="1">
      <c r="B764" s="237"/>
      <c r="C764" s="253" t="str">
        <f t="shared" ref="C764" si="274">C729</f>
        <v>S03</v>
      </c>
      <c r="D764" s="253" t="str">
        <f t="shared" si="272"/>
        <v>Изходящи повиквания към други мобилни мрежи (Outgoing Calls to Other Mobile)</v>
      </c>
      <c r="E764" s="588">
        <f>IF('B. Dashboard'!$D$53=1,IF(E624="",E729,E624),IF('B. Dashboard'!$D$53=2,IF(E659="",E729,E659),IF('B. Dashboard'!$D$53=3,IF(E694="",E729,E694),(IF('B. Dashboard'!$D$53=4,E729)))))</f>
        <v>1</v>
      </c>
      <c r="F764" s="588">
        <f>IF('B. Dashboard'!$D$53=1,IF(F624="",F729,F624),IF('B. Dashboard'!$D$53=2,IF(F659="",F729,F659),IF('B. Dashboard'!$D$53=3,IF(F694="",F729,F694),(IF('B. Dashboard'!$D$53=4,F729)))))</f>
        <v>1</v>
      </c>
      <c r="G764" s="588">
        <f>IF('B. Dashboard'!$D$53=1,IF(G624="",G729,G624),IF('B. Dashboard'!$D$53=2,IF(G659="",G729,G659),IF('B. Dashboard'!$D$53=3,IF(G694="",G729,G694),(IF('B. Dashboard'!$D$53=4,G729)))))</f>
        <v>1</v>
      </c>
      <c r="H764" s="588">
        <f>IF('B. Dashboard'!$D$53=1,IF(H624="",H729,H624),IF('B. Dashboard'!$D$53=2,IF(H659="",H729,H659),IF('B. Dashboard'!$D$53=3,IF(H694="",H729,H694),(IF('B. Dashboard'!$D$53=4,H729)))))</f>
        <v>1</v>
      </c>
      <c r="I764" s="588">
        <f>IF('B. Dashboard'!$D$53=1,IF(I624="",I729,I624),IF('B. Dashboard'!$D$53=2,IF(I659="",I729,I659),IF('B. Dashboard'!$D$53=3,IF(I694="",I729,I694),(IF('B. Dashboard'!$D$53=4,I729)))))</f>
        <v>1</v>
      </c>
      <c r="J764" s="588">
        <f>IF('B. Dashboard'!$D$53=1,IF(J624="",J729,J624),IF('B. Dashboard'!$D$53=2,IF(J659="",J729,J659),IF('B. Dashboard'!$D$53=3,IF(J694="",J729,J694),(IF('B. Dashboard'!$D$53=4,J729)))))</f>
        <v>1</v>
      </c>
      <c r="K764" s="588">
        <f>IF('B. Dashboard'!$D$53=1,IF(K624="",K729,K624),IF('B. Dashboard'!$D$53=2,IF(K659="",K729,K659),IF('B. Dashboard'!$D$53=3,IF(K694="",K729,K694),(IF('B. Dashboard'!$D$53=4,K729)))))</f>
        <v>1.5</v>
      </c>
      <c r="L764" s="588">
        <f>IF('B. Dashboard'!$D$53=1,IF(L624="",L729,L624),IF('B. Dashboard'!$D$53=2,IF(L659="",L729,L659),IF('B. Dashboard'!$D$53=3,IF(L694="",L729,L694),(IF('B. Dashboard'!$D$53=4,L729)))))</f>
        <v>1</v>
      </c>
      <c r="M764" s="588">
        <f>IF('B. Dashboard'!$D$53=1,IF(M624="",M729,M624),IF('B. Dashboard'!$D$53=2,IF(M659="",M729,M659),IF('B. Dashboard'!$D$53=3,IF(M694="",M729,M694),(IF('B. Dashboard'!$D$53=4,M729)))))</f>
        <v>1</v>
      </c>
      <c r="N764" s="588">
        <f>IF('B. Dashboard'!$D$53=1,IF(N624="",N729,N624),IF('B. Dashboard'!$D$53=2,IF(N659="",N729,N659),IF('B. Dashboard'!$D$53=3,IF(N694="",N729,N694),(IF('B. Dashboard'!$D$53=4,N729)))))</f>
        <v>0</v>
      </c>
      <c r="O764" s="588">
        <f>IF('B. Dashboard'!$D$53=1,IF(O624="",O729,O624),IF('B. Dashboard'!$D$53=2,IF(O659="",O729,O659),IF('B. Dashboard'!$D$53=3,IF(O694="",O729,O694),(IF('B. Dashboard'!$D$53=4,O729)))))</f>
        <v>0</v>
      </c>
      <c r="P764" s="588">
        <f>IF('B. Dashboard'!$D$53=1,IF(P624="",P729,P624),IF('B. Dashboard'!$D$53=2,IF(P659="",P729,P659),IF('B. Dashboard'!$D$53=3,IF(P694="",P729,P694),(IF('B. Dashboard'!$D$53=4,P729)))))</f>
        <v>0</v>
      </c>
      <c r="Q764" s="588">
        <f>IF('B. Dashboard'!$D$53=1,IF(Q624="",Q729,Q624),IF('B. Dashboard'!$D$53=2,IF(Q659="",Q729,Q659),IF('B. Dashboard'!$D$53=3,IF(Q694="",Q729,Q694),(IF('B. Dashboard'!$D$53=4,Q729)))))</f>
        <v>0</v>
      </c>
      <c r="R764" s="588">
        <f>IF('B. Dashboard'!$D$53=1,IF(R624="",R729,R624),IF('B. Dashboard'!$D$53=2,IF(R659="",R729,R659),IF('B. Dashboard'!$D$53=3,IF(R694="",R729,R694),(IF('B. Dashboard'!$D$53=4,R729)))))</f>
        <v>1</v>
      </c>
      <c r="S764" s="588">
        <f>IF('B. Dashboard'!$D$53=1,IF(S624="",S729,S624),IF('B. Dashboard'!$D$53=2,IF(S659="",S729,S659),IF('B. Dashboard'!$D$53=3,IF(S694="",S729,S694),(IF('B. Dashboard'!$D$53=4,S729)))))</f>
        <v>1</v>
      </c>
      <c r="T764" s="588">
        <f>IF('B. Dashboard'!$D$53=1,IF(T624="",T729,T624),IF('B. Dashboard'!$D$53=2,IF(T659="",T729,T659),IF('B. Dashboard'!$D$53=3,IF(T694="",T729,T694),(IF('B. Dashboard'!$D$53=4,T729)))))</f>
        <v>0</v>
      </c>
      <c r="U764" s="588">
        <f>IF('B. Dashboard'!$D$53=1,IF(U624="",U729,U624),IF('B. Dashboard'!$D$53=2,IF(U659="",U729,U659),IF('B. Dashboard'!$D$53=3,IF(U694="",U729,U694),(IF('B. Dashboard'!$D$53=4,U729)))))</f>
        <v>1</v>
      </c>
      <c r="V764" s="588">
        <f>IF('B. Dashboard'!$D$53=1,IF(V624="",V729,V624),IF('B. Dashboard'!$D$53=2,IF(V659="",V729,V659),IF('B. Dashboard'!$D$53=3,IF(V694="",V729,V694),(IF('B. Dashboard'!$D$53=4,V729)))))</f>
        <v>0</v>
      </c>
      <c r="W764" s="588">
        <f>IF('B. Dashboard'!$D$53=1,IF(W624="",W729,W624),IF('B. Dashboard'!$D$53=2,IF(W659="",W729,W659),IF('B. Dashboard'!$D$53=3,IF(W694="",W729,W694),(IF('B. Dashboard'!$D$53=4,W729)))))</f>
        <v>1</v>
      </c>
      <c r="X764" s="588">
        <f>IF('B. Dashboard'!$D$53=1,IF(X624="",X729,X624),IF('B. Dashboard'!$D$53=2,IF(X659="",X729,X659),IF('B. Dashboard'!$D$53=3,IF(X694="",X729,X694),(IF('B. Dashboard'!$D$53=4,X729)))))</f>
        <v>0</v>
      </c>
      <c r="Y764" s="588">
        <f>IF('B. Dashboard'!$D$53=1,IF(Y624="",Y729,Y624),IF('B. Dashboard'!$D$53=2,IF(Y659="",Y729,Y659),IF('B. Dashboard'!$D$53=3,IF(Y694="",Y729,Y694),(IF('B. Dashboard'!$D$53=4,Y729)))))</f>
        <v>0</v>
      </c>
      <c r="Z764" s="588">
        <f>IF('B. Dashboard'!$D$53=1,IF(Z624="",Z729,Z624),IF('B. Dashboard'!$D$53=2,IF(Z659="",Z729,Z659),IF('B. Dashboard'!$D$53=3,IF(Z694="",Z729,Z694),(IF('B. Dashboard'!$D$53=4,Z729)))))</f>
        <v>0</v>
      </c>
      <c r="AA764" s="588">
        <f>IF('B. Dashboard'!$D$53=1,IF(AA624="",AA729,AA624),IF('B. Dashboard'!$D$53=2,IF(AA659="",AA729,AA659),IF('B. Dashboard'!$D$53=3,IF(AA694="",AA729,AA694),(IF('B. Dashboard'!$D$53=4,AA729)))))</f>
        <v>0</v>
      </c>
      <c r="AB764" s="588">
        <f>IF('B. Dashboard'!$D$53=1,IF(AB624="",AB729,AB624),IF('B. Dashboard'!$D$53=2,IF(AB659="",AB729,AB659),IF('B. Dashboard'!$D$53=3,IF(AB694="",AB729,AB694),(IF('B. Dashboard'!$D$53=4,AB729)))))</f>
        <v>1</v>
      </c>
      <c r="AC764" s="588">
        <f>IF('B. Dashboard'!$D$53=1,IF(AC624="",AC729,AC624),IF('B. Dashboard'!$D$53=2,IF(AC659="",AC729,AC659),IF('B. Dashboard'!$D$53=3,IF(AC694="",AC729,AC694),(IF('B. Dashboard'!$D$53=4,AC729)))))</f>
        <v>1</v>
      </c>
      <c r="AD764" s="588">
        <f>IF('B. Dashboard'!$D$53=1,IF(AD624="",AD729,AD624),IF('B. Dashboard'!$D$53=2,IF(AD659="",AD729,AD659),IF('B. Dashboard'!$D$53=3,IF(AD694="",AD729,AD694),(IF('B. Dashboard'!$D$53=4,AD729)))))</f>
        <v>0</v>
      </c>
      <c r="AE764" s="588">
        <f>IF('B. Dashboard'!$D$53=1,IF(AE624="",AE729,AE624),IF('B. Dashboard'!$D$53=2,IF(AE659="",AE729,AE659),IF('B. Dashboard'!$D$53=3,IF(AE694="",AE729,AE694),(IF('B. Dashboard'!$D$53=4,AE729)))))</f>
        <v>0</v>
      </c>
      <c r="AF764" s="588">
        <f>IF('B. Dashboard'!$D$53=1,IF(AF624="",AF729,AF624),IF('B. Dashboard'!$D$53=2,IF(AF659="",AF729,AF659),IF('B. Dashboard'!$D$53=3,IF(AF694="",AF729,AF694),(IF('B. Dashboard'!$D$53=4,AF729)))))</f>
        <v>0</v>
      </c>
      <c r="AG764" s="588">
        <f>IF('B. Dashboard'!$D$53=1,IF(AG624="",AG729,AG624),IF('B. Dashboard'!$D$53=2,IF(AG659="",AG729,AG659),IF('B. Dashboard'!$D$53=3,IF(AG694="",AG729,AG694),(IF('B. Dashboard'!$D$53=4,AG729)))))</f>
        <v>0</v>
      </c>
      <c r="AH764" s="588">
        <f>IF('B. Dashboard'!$D$53=1,IF(AH624="",AH729,AH624),IF('B. Dashboard'!$D$53=2,IF(AH659="",AH729,AH659),IF('B. Dashboard'!$D$53=3,IF(AH694="",AH729,AH694),(IF('B. Dashboard'!$D$53=4,AH729)))))</f>
        <v>0</v>
      </c>
    </row>
    <row r="765" spans="2:34" s="232" customFormat="1">
      <c r="B765" s="237"/>
      <c r="C765" s="253" t="str">
        <f t="shared" ref="C765" si="275">C730</f>
        <v>S04</v>
      </c>
      <c r="D765" s="253" t="str">
        <f t="shared" si="272"/>
        <v>Изходящи международни повиквания (Outgoing Calls to International)</v>
      </c>
      <c r="E765" s="588">
        <f>IF('B. Dashboard'!$D$53=1,IF(E625="",E730,E625),IF('B. Dashboard'!$D$53=2,IF(E660="",E730,E660),IF('B. Dashboard'!$D$53=3,IF(E695="",E730,E695),(IF('B. Dashboard'!$D$53=4,E730)))))</f>
        <v>1</v>
      </c>
      <c r="F765" s="588">
        <f>IF('B. Dashboard'!$D$53=1,IF(F625="",F730,F625),IF('B. Dashboard'!$D$53=2,IF(F660="",F730,F660),IF('B. Dashboard'!$D$53=3,IF(F695="",F730,F695),(IF('B. Dashboard'!$D$53=4,F730)))))</f>
        <v>1</v>
      </c>
      <c r="G765" s="588">
        <f>IF('B. Dashboard'!$D$53=1,IF(G625="",G730,G625),IF('B. Dashboard'!$D$53=2,IF(G660="",G730,G660),IF('B. Dashboard'!$D$53=3,IF(G695="",G730,G695),(IF('B. Dashboard'!$D$53=4,G730)))))</f>
        <v>1</v>
      </c>
      <c r="H765" s="588">
        <f>IF('B. Dashboard'!$D$53=1,IF(H625="",H730,H625),IF('B. Dashboard'!$D$53=2,IF(H660="",H730,H660),IF('B. Dashboard'!$D$53=3,IF(H695="",H730,H695),(IF('B. Dashboard'!$D$53=4,H730)))))</f>
        <v>1</v>
      </c>
      <c r="I765" s="588">
        <f>IF('B. Dashboard'!$D$53=1,IF(I625="",I730,I625),IF('B. Dashboard'!$D$53=2,IF(I660="",I730,I660),IF('B. Dashboard'!$D$53=3,IF(I695="",I730,I695),(IF('B. Dashboard'!$D$53=4,I730)))))</f>
        <v>1</v>
      </c>
      <c r="J765" s="588">
        <f>IF('B. Dashboard'!$D$53=1,IF(J625="",J730,J625),IF('B. Dashboard'!$D$53=2,IF(J660="",J730,J660),IF('B. Dashboard'!$D$53=3,IF(J695="",J730,J695),(IF('B. Dashboard'!$D$53=4,J730)))))</f>
        <v>1</v>
      </c>
      <c r="K765" s="588">
        <f>IF('B. Dashboard'!$D$53=1,IF(K625="",K730,K625),IF('B. Dashboard'!$D$53=2,IF(K660="",K730,K660),IF('B. Dashboard'!$D$53=3,IF(K695="",K730,K695),(IF('B. Dashboard'!$D$53=4,K730)))))</f>
        <v>1.5</v>
      </c>
      <c r="L765" s="588">
        <f>IF('B. Dashboard'!$D$53=1,IF(L625="",L730,L625),IF('B. Dashboard'!$D$53=2,IF(L660="",L730,L660),IF('B. Dashboard'!$D$53=3,IF(L695="",L730,L695),(IF('B. Dashboard'!$D$53=4,L730)))))</f>
        <v>1</v>
      </c>
      <c r="M765" s="588">
        <f>IF('B. Dashboard'!$D$53=1,IF(M625="",M730,M625),IF('B. Dashboard'!$D$53=2,IF(M660="",M730,M660),IF('B. Dashboard'!$D$53=3,IF(M695="",M730,M695),(IF('B. Dashboard'!$D$53=4,M730)))))</f>
        <v>1</v>
      </c>
      <c r="N765" s="588">
        <f>IF('B. Dashboard'!$D$53=1,IF(N625="",N730,N625),IF('B. Dashboard'!$D$53=2,IF(N660="",N730,N660),IF('B. Dashboard'!$D$53=3,IF(N695="",N730,N695),(IF('B. Dashboard'!$D$53=4,N730)))))</f>
        <v>0</v>
      </c>
      <c r="O765" s="588">
        <f>IF('B. Dashboard'!$D$53=1,IF(O625="",O730,O625),IF('B. Dashboard'!$D$53=2,IF(O660="",O730,O660),IF('B. Dashboard'!$D$53=3,IF(O695="",O730,O695),(IF('B. Dashboard'!$D$53=4,O730)))))</f>
        <v>0</v>
      </c>
      <c r="P765" s="588">
        <f>IF('B. Dashboard'!$D$53=1,IF(P625="",P730,P625),IF('B. Dashboard'!$D$53=2,IF(P660="",P730,P660),IF('B. Dashboard'!$D$53=3,IF(P695="",P730,P695),(IF('B. Dashboard'!$D$53=4,P730)))))</f>
        <v>0</v>
      </c>
      <c r="Q765" s="588">
        <f>IF('B. Dashboard'!$D$53=1,IF(Q625="",Q730,Q625),IF('B. Dashboard'!$D$53=2,IF(Q660="",Q730,Q660),IF('B. Dashboard'!$D$53=3,IF(Q695="",Q730,Q695),(IF('B. Dashboard'!$D$53=4,Q730)))))</f>
        <v>0</v>
      </c>
      <c r="R765" s="588">
        <f>IF('B. Dashboard'!$D$53=1,IF(R625="",R730,R625),IF('B. Dashboard'!$D$53=2,IF(R660="",R730,R660),IF('B. Dashboard'!$D$53=3,IF(R695="",R730,R695),(IF('B. Dashboard'!$D$53=4,R730)))))</f>
        <v>1</v>
      </c>
      <c r="S765" s="588">
        <f>IF('B. Dashboard'!$D$53=1,IF(S625="",S730,S625),IF('B. Dashboard'!$D$53=2,IF(S660="",S730,S660),IF('B. Dashboard'!$D$53=3,IF(S695="",S730,S695),(IF('B. Dashboard'!$D$53=4,S730)))))</f>
        <v>1</v>
      </c>
      <c r="T765" s="588">
        <f>IF('B. Dashboard'!$D$53=1,IF(T625="",T730,T625),IF('B. Dashboard'!$D$53=2,IF(T660="",T730,T660),IF('B. Dashboard'!$D$53=3,IF(T695="",T730,T695),(IF('B. Dashboard'!$D$53=4,T730)))))</f>
        <v>0</v>
      </c>
      <c r="U765" s="588">
        <f>IF('B. Dashboard'!$D$53=1,IF(U625="",U730,U625),IF('B. Dashboard'!$D$53=2,IF(U660="",U730,U660),IF('B. Dashboard'!$D$53=3,IF(U695="",U730,U695),(IF('B. Dashboard'!$D$53=4,U730)))))</f>
        <v>1</v>
      </c>
      <c r="V765" s="588">
        <f>IF('B. Dashboard'!$D$53=1,IF(V625="",V730,V625),IF('B. Dashboard'!$D$53=2,IF(V660="",V730,V660),IF('B. Dashboard'!$D$53=3,IF(V695="",V730,V695),(IF('B. Dashboard'!$D$53=4,V730)))))</f>
        <v>0</v>
      </c>
      <c r="W765" s="588">
        <f>IF('B. Dashboard'!$D$53=1,IF(W625="",W730,W625),IF('B. Dashboard'!$D$53=2,IF(W660="",W730,W660),IF('B. Dashboard'!$D$53=3,IF(W695="",W730,W695),(IF('B. Dashboard'!$D$53=4,W730)))))</f>
        <v>0</v>
      </c>
      <c r="X765" s="588">
        <f>IF('B. Dashboard'!$D$53=1,IF(X625="",X730,X625),IF('B. Dashboard'!$D$53=2,IF(X660="",X730,X660),IF('B. Dashboard'!$D$53=3,IF(X695="",X730,X695),(IF('B. Dashboard'!$D$53=4,X730)))))</f>
        <v>1</v>
      </c>
      <c r="Y765" s="588">
        <f>IF('B. Dashboard'!$D$53=1,IF(Y625="",Y730,Y625),IF('B. Dashboard'!$D$53=2,IF(Y660="",Y730,Y660),IF('B. Dashboard'!$D$53=3,IF(Y695="",Y730,Y695),(IF('B. Dashboard'!$D$53=4,Y730)))))</f>
        <v>0</v>
      </c>
      <c r="Z765" s="588">
        <f>IF('B. Dashboard'!$D$53=1,IF(Z625="",Z730,Z625),IF('B. Dashboard'!$D$53=2,IF(Z660="",Z730,Z660),IF('B. Dashboard'!$D$53=3,IF(Z695="",Z730,Z695),(IF('B. Dashboard'!$D$53=4,Z730)))))</f>
        <v>0</v>
      </c>
      <c r="AA765" s="588">
        <f>IF('B. Dashboard'!$D$53=1,IF(AA625="",AA730,AA625),IF('B. Dashboard'!$D$53=2,IF(AA660="",AA730,AA660),IF('B. Dashboard'!$D$53=3,IF(AA695="",AA730,AA695),(IF('B. Dashboard'!$D$53=4,AA730)))))</f>
        <v>0</v>
      </c>
      <c r="AB765" s="588">
        <f>IF('B. Dashboard'!$D$53=1,IF(AB625="",AB730,AB625),IF('B. Dashboard'!$D$53=2,IF(AB660="",AB730,AB660),IF('B. Dashboard'!$D$53=3,IF(AB695="",AB730,AB695),(IF('B. Dashboard'!$D$53=4,AB730)))))</f>
        <v>1</v>
      </c>
      <c r="AC765" s="588">
        <f>IF('B. Dashboard'!$D$53=1,IF(AC625="",AC730,AC625),IF('B. Dashboard'!$D$53=2,IF(AC660="",AC730,AC660),IF('B. Dashboard'!$D$53=3,IF(AC695="",AC730,AC695),(IF('B. Dashboard'!$D$53=4,AC730)))))</f>
        <v>1</v>
      </c>
      <c r="AD765" s="588">
        <f>IF('B. Dashboard'!$D$53=1,IF(AD625="",AD730,AD625),IF('B. Dashboard'!$D$53=2,IF(AD660="",AD730,AD660),IF('B. Dashboard'!$D$53=3,IF(AD695="",AD730,AD695),(IF('B. Dashboard'!$D$53=4,AD730)))))</f>
        <v>0</v>
      </c>
      <c r="AE765" s="588">
        <f>IF('B. Dashboard'!$D$53=1,IF(AE625="",AE730,AE625),IF('B. Dashboard'!$D$53=2,IF(AE660="",AE730,AE660),IF('B. Dashboard'!$D$53=3,IF(AE695="",AE730,AE695),(IF('B. Dashboard'!$D$53=4,AE730)))))</f>
        <v>0</v>
      </c>
      <c r="AF765" s="588">
        <f>IF('B. Dashboard'!$D$53=1,IF(AF625="",AF730,AF625),IF('B. Dashboard'!$D$53=2,IF(AF660="",AF730,AF660),IF('B. Dashboard'!$D$53=3,IF(AF695="",AF730,AF695),(IF('B. Dashboard'!$D$53=4,AF730)))))</f>
        <v>0</v>
      </c>
      <c r="AG765" s="588">
        <f>IF('B. Dashboard'!$D$53=1,IF(AG625="",AG730,AG625),IF('B. Dashboard'!$D$53=2,IF(AG660="",AG730,AG660),IF('B. Dashboard'!$D$53=3,IF(AG695="",AG730,AG695),(IF('B. Dashboard'!$D$53=4,AG730)))))</f>
        <v>0</v>
      </c>
      <c r="AH765" s="588">
        <f>IF('B. Dashboard'!$D$53=1,IF(AH625="",AH730,AH625),IF('B. Dashboard'!$D$53=2,IF(AH660="",AH730,AH660),IF('B. Dashboard'!$D$53=3,IF(AH695="",AH730,AH695),(IF('B. Dashboard'!$D$53=4,AH730)))))</f>
        <v>0</v>
      </c>
    </row>
    <row r="766" spans="2:34" s="232" customFormat="1">
      <c r="B766" s="237"/>
      <c r="C766" s="253" t="str">
        <f t="shared" ref="C766" si="276">C731</f>
        <v>S05</v>
      </c>
      <c r="D766" s="253" t="str">
        <f t="shared" si="272"/>
        <v>Входящи повиквания от фиксирана линия (Incoming calls from fixed)</v>
      </c>
      <c r="E766" s="588">
        <f>IF('B. Dashboard'!$D$53=1,IF(E626="",E731,E626),IF('B. Dashboard'!$D$53=2,IF(E661="",E731,E661),IF('B. Dashboard'!$D$53=3,IF(E696="",E731,E696),(IF('B. Dashboard'!$D$53=4,E731)))))</f>
        <v>1</v>
      </c>
      <c r="F766" s="588">
        <f>IF('B. Dashboard'!$D$53=1,IF(F626="",F731,F626),IF('B. Dashboard'!$D$53=2,IF(F661="",F731,F661),IF('B. Dashboard'!$D$53=3,IF(F696="",F731,F696),(IF('B. Dashboard'!$D$53=4,F731)))))</f>
        <v>1</v>
      </c>
      <c r="G766" s="588">
        <f>IF('B. Dashboard'!$D$53=1,IF(G626="",G731,G626),IF('B. Dashboard'!$D$53=2,IF(G661="",G731,G661),IF('B. Dashboard'!$D$53=3,IF(G696="",G731,G696),(IF('B. Dashboard'!$D$53=4,G731)))))</f>
        <v>1</v>
      </c>
      <c r="H766" s="588">
        <f>IF('B. Dashboard'!$D$53=1,IF(H626="",H731,H626),IF('B. Dashboard'!$D$53=2,IF(H661="",H731,H661),IF('B. Dashboard'!$D$53=3,IF(H696="",H731,H696),(IF('B. Dashboard'!$D$53=4,H731)))))</f>
        <v>1</v>
      </c>
      <c r="I766" s="588">
        <f>IF('B. Dashboard'!$D$53=1,IF(I626="",I731,I626),IF('B. Dashboard'!$D$53=2,IF(I661="",I731,I661),IF('B. Dashboard'!$D$53=3,IF(I696="",I731,I696),(IF('B. Dashboard'!$D$53=4,I731)))))</f>
        <v>1</v>
      </c>
      <c r="J766" s="588">
        <f>IF('B. Dashboard'!$D$53=1,IF(J626="",J731,J626),IF('B. Dashboard'!$D$53=2,IF(J661="",J731,J661),IF('B. Dashboard'!$D$53=3,IF(J696="",J731,J696),(IF('B. Dashboard'!$D$53=4,J731)))))</f>
        <v>1</v>
      </c>
      <c r="K766" s="588">
        <f>IF('B. Dashboard'!$D$53=1,IF(K626="",K731,K626),IF('B. Dashboard'!$D$53=2,IF(K661="",K731,K661),IF('B. Dashboard'!$D$53=3,IF(K696="",K731,K696),(IF('B. Dashboard'!$D$53=4,K731)))))</f>
        <v>1.5</v>
      </c>
      <c r="L766" s="588">
        <f>IF('B. Dashboard'!$D$53=1,IF(L626="",L731,L626),IF('B. Dashboard'!$D$53=2,IF(L661="",L731,L661),IF('B. Dashboard'!$D$53=3,IF(L696="",L731,L696),(IF('B. Dashboard'!$D$53=4,L731)))))</f>
        <v>1</v>
      </c>
      <c r="M766" s="588">
        <f>IF('B. Dashboard'!$D$53=1,IF(M626="",M731,M626),IF('B. Dashboard'!$D$53=2,IF(M661="",M731,M661),IF('B. Dashboard'!$D$53=3,IF(M696="",M731,M696),(IF('B. Dashboard'!$D$53=4,M731)))))</f>
        <v>1</v>
      </c>
      <c r="N766" s="588">
        <f>IF('B. Dashboard'!$D$53=1,IF(N626="",N731,N626),IF('B. Dashboard'!$D$53=2,IF(N661="",N731,N661),IF('B. Dashboard'!$D$53=3,IF(N696="",N731,N696),(IF('B. Dashboard'!$D$53=4,N731)))))</f>
        <v>0</v>
      </c>
      <c r="O766" s="588">
        <f>IF('B. Dashboard'!$D$53=1,IF(O626="",O731,O626),IF('B. Dashboard'!$D$53=2,IF(O661="",O731,O661),IF('B. Dashboard'!$D$53=3,IF(O696="",O731,O696),(IF('B. Dashboard'!$D$53=4,O731)))))</f>
        <v>0</v>
      </c>
      <c r="P766" s="588">
        <f>IF('B. Dashboard'!$D$53=1,IF(P626="",P731,P626),IF('B. Dashboard'!$D$53=2,IF(P661="",P731,P661),IF('B. Dashboard'!$D$53=3,IF(P696="",P731,P696),(IF('B. Dashboard'!$D$53=4,P731)))))</f>
        <v>0</v>
      </c>
      <c r="Q766" s="588">
        <f>IF('B. Dashboard'!$D$53=1,IF(Q626="",Q731,Q626),IF('B. Dashboard'!$D$53=2,IF(Q661="",Q731,Q661),IF('B. Dashboard'!$D$53=3,IF(Q696="",Q731,Q696),(IF('B. Dashboard'!$D$53=4,Q731)))))</f>
        <v>0</v>
      </c>
      <c r="R766" s="588">
        <f>IF('B. Dashboard'!$D$53=1,IF(R626="",R731,R626),IF('B. Dashboard'!$D$53=2,IF(R661="",R731,R661),IF('B. Dashboard'!$D$53=3,IF(R696="",R731,R696),(IF('B. Dashboard'!$D$53=4,R731)))))</f>
        <v>1</v>
      </c>
      <c r="S766" s="588">
        <f>IF('B. Dashboard'!$D$53=1,IF(S626="",S731,S626),IF('B. Dashboard'!$D$53=2,IF(S661="",S731,S661),IF('B. Dashboard'!$D$53=3,IF(S696="",S731,S696),(IF('B. Dashboard'!$D$53=4,S731)))))</f>
        <v>1</v>
      </c>
      <c r="T766" s="588">
        <f>IF('B. Dashboard'!$D$53=1,IF(T626="",T731,T626),IF('B. Dashboard'!$D$53=2,IF(T661="",T731,T661),IF('B. Dashboard'!$D$53=3,IF(T696="",T731,T696),(IF('B. Dashboard'!$D$53=4,T731)))))</f>
        <v>0</v>
      </c>
      <c r="U766" s="588">
        <f>IF('B. Dashboard'!$D$53=1,IF(U626="",U731,U626),IF('B. Dashboard'!$D$53=2,IF(U661="",U731,U661),IF('B. Dashboard'!$D$53=3,IF(U696="",U731,U696),(IF('B. Dashboard'!$D$53=4,U731)))))</f>
        <v>0</v>
      </c>
      <c r="V766" s="588">
        <f>IF('B. Dashboard'!$D$53=1,IF(V626="",V731,V626),IF('B. Dashboard'!$D$53=2,IF(V661="",V731,V661),IF('B. Dashboard'!$D$53=3,IF(V696="",V731,V696),(IF('B. Dashboard'!$D$53=4,V731)))))</f>
        <v>1</v>
      </c>
      <c r="W766" s="588">
        <f>IF('B. Dashboard'!$D$53=1,IF(W626="",W731,W626),IF('B. Dashboard'!$D$53=2,IF(W661="",W731,W661),IF('B. Dashboard'!$D$53=3,IF(W696="",W731,W696),(IF('B. Dashboard'!$D$53=4,W731)))))</f>
        <v>1</v>
      </c>
      <c r="X766" s="588">
        <f>IF('B. Dashboard'!$D$53=1,IF(X626="",X731,X626),IF('B. Dashboard'!$D$53=2,IF(X661="",X731,X661),IF('B. Dashboard'!$D$53=3,IF(X696="",X731,X696),(IF('B. Dashboard'!$D$53=4,X731)))))</f>
        <v>0</v>
      </c>
      <c r="Y766" s="588">
        <f>IF('B. Dashboard'!$D$53=1,IF(Y626="",Y731,Y626),IF('B. Dashboard'!$D$53=2,IF(Y661="",Y731,Y661),IF('B. Dashboard'!$D$53=3,IF(Y696="",Y731,Y696),(IF('B. Dashboard'!$D$53=4,Y731)))))</f>
        <v>0</v>
      </c>
      <c r="Z766" s="588">
        <f>IF('B. Dashboard'!$D$53=1,IF(Z626="",Z731,Z626),IF('B. Dashboard'!$D$53=2,IF(Z661="",Z731,Z661),IF('B. Dashboard'!$D$53=3,IF(Z696="",Z731,Z696),(IF('B. Dashboard'!$D$53=4,Z731)))))</f>
        <v>0</v>
      </c>
      <c r="AA766" s="588">
        <f>IF('B. Dashboard'!$D$53=1,IF(AA626="",AA731,AA626),IF('B. Dashboard'!$D$53=2,IF(AA661="",AA731,AA661),IF('B. Dashboard'!$D$53=3,IF(AA696="",AA731,AA696),(IF('B. Dashboard'!$D$53=4,AA731)))))</f>
        <v>0</v>
      </c>
      <c r="AB766" s="588">
        <f>IF('B. Dashboard'!$D$53=1,IF(AB626="",AB731,AB626),IF('B. Dashboard'!$D$53=2,IF(AB661="",AB731,AB661),IF('B. Dashboard'!$D$53=3,IF(AB696="",AB731,AB696),(IF('B. Dashboard'!$D$53=4,AB731)))))</f>
        <v>1</v>
      </c>
      <c r="AC766" s="588">
        <f>IF('B. Dashboard'!$D$53=1,IF(AC626="",AC731,AC626),IF('B. Dashboard'!$D$53=2,IF(AC661="",AC731,AC661),IF('B. Dashboard'!$D$53=3,IF(AC696="",AC731,AC696),(IF('B. Dashboard'!$D$53=4,AC731)))))</f>
        <v>1</v>
      </c>
      <c r="AD766" s="588">
        <f>IF('B. Dashboard'!$D$53=1,IF(AD626="",AD731,AD626),IF('B. Dashboard'!$D$53=2,IF(AD661="",AD731,AD661),IF('B. Dashboard'!$D$53=3,IF(AD696="",AD731,AD696),(IF('B. Dashboard'!$D$53=4,AD731)))))</f>
        <v>0</v>
      </c>
      <c r="AE766" s="588">
        <f>IF('B. Dashboard'!$D$53=1,IF(AE626="",AE731,AE626),IF('B. Dashboard'!$D$53=2,IF(AE661="",AE731,AE661),IF('B. Dashboard'!$D$53=3,IF(AE696="",AE731,AE696),(IF('B. Dashboard'!$D$53=4,AE731)))))</f>
        <v>0</v>
      </c>
      <c r="AF766" s="588">
        <f>IF('B. Dashboard'!$D$53=1,IF(AF626="",AF731,AF626),IF('B. Dashboard'!$D$53=2,IF(AF661="",AF731,AF661),IF('B. Dashboard'!$D$53=3,IF(AF696="",AF731,AF696),(IF('B. Dashboard'!$D$53=4,AF731)))))</f>
        <v>0</v>
      </c>
      <c r="AG766" s="588">
        <f>IF('B. Dashboard'!$D$53=1,IF(AG626="",AG731,AG626),IF('B. Dashboard'!$D$53=2,IF(AG661="",AG731,AG661),IF('B. Dashboard'!$D$53=3,IF(AG696="",AG731,AG696),(IF('B. Dashboard'!$D$53=4,AG731)))))</f>
        <v>0</v>
      </c>
      <c r="AH766" s="588">
        <f>IF('B. Dashboard'!$D$53=1,IF(AH626="",AH731,AH626),IF('B. Dashboard'!$D$53=2,IF(AH661="",AH731,AH661),IF('B. Dashboard'!$D$53=3,IF(AH696="",AH731,AH696),(IF('B. Dashboard'!$D$53=4,AH731)))))</f>
        <v>0</v>
      </c>
    </row>
    <row r="767" spans="2:34" s="232" customFormat="1">
      <c r="B767" s="237"/>
      <c r="C767" s="253" t="str">
        <f t="shared" ref="C767" si="277">C732</f>
        <v>S06</v>
      </c>
      <c r="D767" s="253" t="str">
        <f t="shared" si="272"/>
        <v>Входящи повиквания от други мобилни мрежи (Incoming calls from other mobile)</v>
      </c>
      <c r="E767" s="588">
        <f>IF('B. Dashboard'!$D$53=1,IF(E627="",E732,E627),IF('B. Dashboard'!$D$53=2,IF(E662="",E732,E662),IF('B. Dashboard'!$D$53=3,IF(E697="",E732,E697),(IF('B. Dashboard'!$D$53=4,E732)))))</f>
        <v>1</v>
      </c>
      <c r="F767" s="588">
        <f>IF('B. Dashboard'!$D$53=1,IF(F627="",F732,F627),IF('B. Dashboard'!$D$53=2,IF(F662="",F732,F662),IF('B. Dashboard'!$D$53=3,IF(F697="",F732,F697),(IF('B. Dashboard'!$D$53=4,F732)))))</f>
        <v>1</v>
      </c>
      <c r="G767" s="588">
        <f>IF('B. Dashboard'!$D$53=1,IF(G627="",G732,G627),IF('B. Dashboard'!$D$53=2,IF(G662="",G732,G662),IF('B. Dashboard'!$D$53=3,IF(G697="",G732,G697),(IF('B. Dashboard'!$D$53=4,G732)))))</f>
        <v>1</v>
      </c>
      <c r="H767" s="588">
        <f>IF('B. Dashboard'!$D$53=1,IF(H627="",H732,H627),IF('B. Dashboard'!$D$53=2,IF(H662="",H732,H662),IF('B. Dashboard'!$D$53=3,IF(H697="",H732,H697),(IF('B. Dashboard'!$D$53=4,H732)))))</f>
        <v>1</v>
      </c>
      <c r="I767" s="588">
        <f>IF('B. Dashboard'!$D$53=1,IF(I627="",I732,I627),IF('B. Dashboard'!$D$53=2,IF(I662="",I732,I662),IF('B. Dashboard'!$D$53=3,IF(I697="",I732,I697),(IF('B. Dashboard'!$D$53=4,I732)))))</f>
        <v>1</v>
      </c>
      <c r="J767" s="588">
        <f>IF('B. Dashboard'!$D$53=1,IF(J627="",J732,J627),IF('B. Dashboard'!$D$53=2,IF(J662="",J732,J662),IF('B. Dashboard'!$D$53=3,IF(J697="",J732,J697),(IF('B. Dashboard'!$D$53=4,J732)))))</f>
        <v>1</v>
      </c>
      <c r="K767" s="588">
        <f>IF('B. Dashboard'!$D$53=1,IF(K627="",K732,K627),IF('B. Dashboard'!$D$53=2,IF(K662="",K732,K662),IF('B. Dashboard'!$D$53=3,IF(K697="",K732,K697),(IF('B. Dashboard'!$D$53=4,K732)))))</f>
        <v>1.5</v>
      </c>
      <c r="L767" s="588">
        <f>IF('B. Dashboard'!$D$53=1,IF(L627="",L732,L627),IF('B. Dashboard'!$D$53=2,IF(L662="",L732,L662),IF('B. Dashboard'!$D$53=3,IF(L697="",L732,L697),(IF('B. Dashboard'!$D$53=4,L732)))))</f>
        <v>1</v>
      </c>
      <c r="M767" s="588">
        <f>IF('B. Dashboard'!$D$53=1,IF(M627="",M732,M627),IF('B. Dashboard'!$D$53=2,IF(M662="",M732,M662),IF('B. Dashboard'!$D$53=3,IF(M697="",M732,M697),(IF('B. Dashboard'!$D$53=4,M732)))))</f>
        <v>1</v>
      </c>
      <c r="N767" s="588">
        <f>IF('B. Dashboard'!$D$53=1,IF(N627="",N732,N627),IF('B. Dashboard'!$D$53=2,IF(N662="",N732,N662),IF('B. Dashboard'!$D$53=3,IF(N697="",N732,N697),(IF('B. Dashboard'!$D$53=4,N732)))))</f>
        <v>0</v>
      </c>
      <c r="O767" s="588">
        <f>IF('B. Dashboard'!$D$53=1,IF(O627="",O732,O627),IF('B. Dashboard'!$D$53=2,IF(O662="",O732,O662),IF('B. Dashboard'!$D$53=3,IF(O697="",O732,O697),(IF('B. Dashboard'!$D$53=4,O732)))))</f>
        <v>0</v>
      </c>
      <c r="P767" s="588">
        <f>IF('B. Dashboard'!$D$53=1,IF(P627="",P732,P627),IF('B. Dashboard'!$D$53=2,IF(P662="",P732,P662),IF('B. Dashboard'!$D$53=3,IF(P697="",P732,P697),(IF('B. Dashboard'!$D$53=4,P732)))))</f>
        <v>0</v>
      </c>
      <c r="Q767" s="588">
        <f>IF('B. Dashboard'!$D$53=1,IF(Q627="",Q732,Q627),IF('B. Dashboard'!$D$53=2,IF(Q662="",Q732,Q662),IF('B. Dashboard'!$D$53=3,IF(Q697="",Q732,Q697),(IF('B. Dashboard'!$D$53=4,Q732)))))</f>
        <v>0</v>
      </c>
      <c r="R767" s="588">
        <f>IF('B. Dashboard'!$D$53=1,IF(R627="",R732,R627),IF('B. Dashboard'!$D$53=2,IF(R662="",R732,R662),IF('B. Dashboard'!$D$53=3,IF(R697="",R732,R697),(IF('B. Dashboard'!$D$53=4,R732)))))</f>
        <v>1</v>
      </c>
      <c r="S767" s="588">
        <f>IF('B. Dashboard'!$D$53=1,IF(S627="",S732,S627),IF('B. Dashboard'!$D$53=2,IF(S662="",S732,S662),IF('B. Dashboard'!$D$53=3,IF(S697="",S732,S697),(IF('B. Dashboard'!$D$53=4,S732)))))</f>
        <v>1</v>
      </c>
      <c r="T767" s="588">
        <f>IF('B. Dashboard'!$D$53=1,IF(T627="",T732,T627),IF('B. Dashboard'!$D$53=2,IF(T662="",T732,T662),IF('B. Dashboard'!$D$53=3,IF(T697="",T732,T697),(IF('B. Dashboard'!$D$53=4,T732)))))</f>
        <v>0</v>
      </c>
      <c r="U767" s="588">
        <f>IF('B. Dashboard'!$D$53=1,IF(U627="",U732,U627),IF('B. Dashboard'!$D$53=2,IF(U662="",U732,U662),IF('B. Dashboard'!$D$53=3,IF(U697="",U732,U697),(IF('B. Dashboard'!$D$53=4,U732)))))</f>
        <v>0</v>
      </c>
      <c r="V767" s="588">
        <f>IF('B. Dashboard'!$D$53=1,IF(V627="",V732,V627),IF('B. Dashboard'!$D$53=2,IF(V662="",V732,V662),IF('B. Dashboard'!$D$53=3,IF(V697="",V732,V697),(IF('B. Dashboard'!$D$53=4,V732)))))</f>
        <v>1</v>
      </c>
      <c r="W767" s="588">
        <f>IF('B. Dashboard'!$D$53=1,IF(W627="",W732,W627),IF('B. Dashboard'!$D$53=2,IF(W662="",W732,W662),IF('B. Dashboard'!$D$53=3,IF(W697="",W732,W697),(IF('B. Dashboard'!$D$53=4,W732)))))</f>
        <v>1</v>
      </c>
      <c r="X767" s="588">
        <f>IF('B. Dashboard'!$D$53=1,IF(X627="",X732,X627),IF('B. Dashboard'!$D$53=2,IF(X662="",X732,X662),IF('B. Dashboard'!$D$53=3,IF(X697="",X732,X697),(IF('B. Dashboard'!$D$53=4,X732)))))</f>
        <v>0</v>
      </c>
      <c r="Y767" s="588">
        <f>IF('B. Dashboard'!$D$53=1,IF(Y627="",Y732,Y627),IF('B. Dashboard'!$D$53=2,IF(Y662="",Y732,Y662),IF('B. Dashboard'!$D$53=3,IF(Y697="",Y732,Y697),(IF('B. Dashboard'!$D$53=4,Y732)))))</f>
        <v>0</v>
      </c>
      <c r="Z767" s="588">
        <f>IF('B. Dashboard'!$D$53=1,IF(Z627="",Z732,Z627),IF('B. Dashboard'!$D$53=2,IF(Z662="",Z732,Z662),IF('B. Dashboard'!$D$53=3,IF(Z697="",Z732,Z697),(IF('B. Dashboard'!$D$53=4,Z732)))))</f>
        <v>0</v>
      </c>
      <c r="AA767" s="588">
        <f>IF('B. Dashboard'!$D$53=1,IF(AA627="",AA732,AA627),IF('B. Dashboard'!$D$53=2,IF(AA662="",AA732,AA662),IF('B. Dashboard'!$D$53=3,IF(AA697="",AA732,AA697),(IF('B. Dashboard'!$D$53=4,AA732)))))</f>
        <v>0</v>
      </c>
      <c r="AB767" s="588">
        <f>IF('B. Dashboard'!$D$53=1,IF(AB627="",AB732,AB627),IF('B. Dashboard'!$D$53=2,IF(AB662="",AB732,AB662),IF('B. Dashboard'!$D$53=3,IF(AB697="",AB732,AB697),(IF('B. Dashboard'!$D$53=4,AB732)))))</f>
        <v>1</v>
      </c>
      <c r="AC767" s="588">
        <f>IF('B. Dashboard'!$D$53=1,IF(AC627="",AC732,AC627),IF('B. Dashboard'!$D$53=2,IF(AC662="",AC732,AC662),IF('B. Dashboard'!$D$53=3,IF(AC697="",AC732,AC697),(IF('B. Dashboard'!$D$53=4,AC732)))))</f>
        <v>1</v>
      </c>
      <c r="AD767" s="588">
        <f>IF('B. Dashboard'!$D$53=1,IF(AD627="",AD732,AD627),IF('B. Dashboard'!$D$53=2,IF(AD662="",AD732,AD662),IF('B. Dashboard'!$D$53=3,IF(AD697="",AD732,AD697),(IF('B. Dashboard'!$D$53=4,AD732)))))</f>
        <v>0</v>
      </c>
      <c r="AE767" s="588">
        <f>IF('B. Dashboard'!$D$53=1,IF(AE627="",AE732,AE627),IF('B. Dashboard'!$D$53=2,IF(AE662="",AE732,AE662),IF('B. Dashboard'!$D$53=3,IF(AE697="",AE732,AE697),(IF('B. Dashboard'!$D$53=4,AE732)))))</f>
        <v>0</v>
      </c>
      <c r="AF767" s="588">
        <f>IF('B. Dashboard'!$D$53=1,IF(AF627="",AF732,AF627),IF('B. Dashboard'!$D$53=2,IF(AF662="",AF732,AF662),IF('B. Dashboard'!$D$53=3,IF(AF697="",AF732,AF697),(IF('B. Dashboard'!$D$53=4,AF732)))))</f>
        <v>0</v>
      </c>
      <c r="AG767" s="588">
        <f>IF('B. Dashboard'!$D$53=1,IF(AG627="",AG732,AG627),IF('B. Dashboard'!$D$53=2,IF(AG662="",AG732,AG662),IF('B. Dashboard'!$D$53=3,IF(AG697="",AG732,AG697),(IF('B. Dashboard'!$D$53=4,AG732)))))</f>
        <v>0</v>
      </c>
      <c r="AH767" s="588">
        <f>IF('B. Dashboard'!$D$53=1,IF(AH627="",AH732,AH627),IF('B. Dashboard'!$D$53=2,IF(AH662="",AH732,AH662),IF('B. Dashboard'!$D$53=3,IF(AH697="",AH732,AH697),(IF('B. Dashboard'!$D$53=4,AH732)))))</f>
        <v>0</v>
      </c>
    </row>
    <row r="768" spans="2:34" s="232" customFormat="1">
      <c r="B768" s="237"/>
      <c r="C768" s="253" t="str">
        <f t="shared" ref="C768" si="278">C733</f>
        <v>S07</v>
      </c>
      <c r="D768" s="253" t="str">
        <f t="shared" si="272"/>
        <v>Входящи международни повиквания (Incoming calls from international)</v>
      </c>
      <c r="E768" s="588">
        <f>IF('B. Dashboard'!$D$53=1,IF(E628="",E733,E628),IF('B. Dashboard'!$D$53=2,IF(E663="",E733,E663),IF('B. Dashboard'!$D$53=3,IF(E698="",E733,E698),(IF('B. Dashboard'!$D$53=4,E733)))))</f>
        <v>1</v>
      </c>
      <c r="F768" s="588">
        <f>IF('B. Dashboard'!$D$53=1,IF(F628="",F733,F628),IF('B. Dashboard'!$D$53=2,IF(F663="",F733,F663),IF('B. Dashboard'!$D$53=3,IF(F698="",F733,F698),(IF('B. Dashboard'!$D$53=4,F733)))))</f>
        <v>1</v>
      </c>
      <c r="G768" s="588">
        <f>IF('B. Dashboard'!$D$53=1,IF(G628="",G733,G628),IF('B. Dashboard'!$D$53=2,IF(G663="",G733,G663),IF('B. Dashboard'!$D$53=3,IF(G698="",G733,G698),(IF('B. Dashboard'!$D$53=4,G733)))))</f>
        <v>1</v>
      </c>
      <c r="H768" s="588">
        <f>IF('B. Dashboard'!$D$53=1,IF(H628="",H733,H628),IF('B. Dashboard'!$D$53=2,IF(H663="",H733,H663),IF('B. Dashboard'!$D$53=3,IF(H698="",H733,H698),(IF('B. Dashboard'!$D$53=4,H733)))))</f>
        <v>1</v>
      </c>
      <c r="I768" s="588">
        <f>IF('B. Dashboard'!$D$53=1,IF(I628="",I733,I628),IF('B. Dashboard'!$D$53=2,IF(I663="",I733,I663),IF('B. Dashboard'!$D$53=3,IF(I698="",I733,I698),(IF('B. Dashboard'!$D$53=4,I733)))))</f>
        <v>1</v>
      </c>
      <c r="J768" s="588">
        <f>IF('B. Dashboard'!$D$53=1,IF(J628="",J733,J628),IF('B. Dashboard'!$D$53=2,IF(J663="",J733,J663),IF('B. Dashboard'!$D$53=3,IF(J698="",J733,J698),(IF('B. Dashboard'!$D$53=4,J733)))))</f>
        <v>1</v>
      </c>
      <c r="K768" s="588">
        <f>IF('B. Dashboard'!$D$53=1,IF(K628="",K733,K628),IF('B. Dashboard'!$D$53=2,IF(K663="",K733,K663),IF('B. Dashboard'!$D$53=3,IF(K698="",K733,K698),(IF('B. Dashboard'!$D$53=4,K733)))))</f>
        <v>1.5</v>
      </c>
      <c r="L768" s="588">
        <f>IF('B. Dashboard'!$D$53=1,IF(L628="",L733,L628),IF('B. Dashboard'!$D$53=2,IF(L663="",L733,L663),IF('B. Dashboard'!$D$53=3,IF(L698="",L733,L698),(IF('B. Dashboard'!$D$53=4,L733)))))</f>
        <v>1</v>
      </c>
      <c r="M768" s="588">
        <f>IF('B. Dashboard'!$D$53=1,IF(M628="",M733,M628),IF('B. Dashboard'!$D$53=2,IF(M663="",M733,M663),IF('B. Dashboard'!$D$53=3,IF(M698="",M733,M698),(IF('B. Dashboard'!$D$53=4,M733)))))</f>
        <v>1</v>
      </c>
      <c r="N768" s="588">
        <f>IF('B. Dashboard'!$D$53=1,IF(N628="",N733,N628),IF('B. Dashboard'!$D$53=2,IF(N663="",N733,N663),IF('B. Dashboard'!$D$53=3,IF(N698="",N733,N698),(IF('B. Dashboard'!$D$53=4,N733)))))</f>
        <v>0</v>
      </c>
      <c r="O768" s="588">
        <f>IF('B. Dashboard'!$D$53=1,IF(O628="",O733,O628),IF('B. Dashboard'!$D$53=2,IF(O663="",O733,O663),IF('B. Dashboard'!$D$53=3,IF(O698="",O733,O698),(IF('B. Dashboard'!$D$53=4,O733)))))</f>
        <v>0</v>
      </c>
      <c r="P768" s="588">
        <f>IF('B. Dashboard'!$D$53=1,IF(P628="",P733,P628),IF('B. Dashboard'!$D$53=2,IF(P663="",P733,P663),IF('B. Dashboard'!$D$53=3,IF(P698="",P733,P698),(IF('B. Dashboard'!$D$53=4,P733)))))</f>
        <v>0</v>
      </c>
      <c r="Q768" s="588">
        <f>IF('B. Dashboard'!$D$53=1,IF(Q628="",Q733,Q628),IF('B. Dashboard'!$D$53=2,IF(Q663="",Q733,Q663),IF('B. Dashboard'!$D$53=3,IF(Q698="",Q733,Q698),(IF('B. Dashboard'!$D$53=4,Q733)))))</f>
        <v>0</v>
      </c>
      <c r="R768" s="588">
        <f>IF('B. Dashboard'!$D$53=1,IF(R628="",R733,R628),IF('B. Dashboard'!$D$53=2,IF(R663="",R733,R663),IF('B. Dashboard'!$D$53=3,IF(R698="",R733,R698),(IF('B. Dashboard'!$D$53=4,R733)))))</f>
        <v>1</v>
      </c>
      <c r="S768" s="588">
        <f>IF('B. Dashboard'!$D$53=1,IF(S628="",S733,S628),IF('B. Dashboard'!$D$53=2,IF(S663="",S733,S663),IF('B. Dashboard'!$D$53=3,IF(S698="",S733,S698),(IF('B. Dashboard'!$D$53=4,S733)))))</f>
        <v>1</v>
      </c>
      <c r="T768" s="588">
        <f>IF('B. Dashboard'!$D$53=1,IF(T628="",T733,T628),IF('B. Dashboard'!$D$53=2,IF(T663="",T733,T663),IF('B. Dashboard'!$D$53=3,IF(T698="",T733,T698),(IF('B. Dashboard'!$D$53=4,T733)))))</f>
        <v>0</v>
      </c>
      <c r="U768" s="588">
        <f>IF('B. Dashboard'!$D$53=1,IF(U628="",U733,U628),IF('B. Dashboard'!$D$53=2,IF(U663="",U733,U663),IF('B. Dashboard'!$D$53=3,IF(U698="",U733,U698),(IF('B. Dashboard'!$D$53=4,U733)))))</f>
        <v>0</v>
      </c>
      <c r="V768" s="588">
        <f>IF('B. Dashboard'!$D$53=1,IF(V628="",V733,V628),IF('B. Dashboard'!$D$53=2,IF(V663="",V733,V663),IF('B. Dashboard'!$D$53=3,IF(V698="",V733,V698),(IF('B. Dashboard'!$D$53=4,V733)))))</f>
        <v>1</v>
      </c>
      <c r="W768" s="588">
        <f>IF('B. Dashboard'!$D$53=1,IF(W628="",W733,W628),IF('B. Dashboard'!$D$53=2,IF(W663="",W733,W663),IF('B. Dashboard'!$D$53=3,IF(W698="",W733,W698),(IF('B. Dashboard'!$D$53=4,W733)))))</f>
        <v>0</v>
      </c>
      <c r="X768" s="588">
        <f>IF('B. Dashboard'!$D$53=1,IF(X628="",X733,X628),IF('B. Dashboard'!$D$53=2,IF(X663="",X733,X663),IF('B. Dashboard'!$D$53=3,IF(X698="",X733,X698),(IF('B. Dashboard'!$D$53=4,X733)))))</f>
        <v>1</v>
      </c>
      <c r="Y768" s="588">
        <f>IF('B. Dashboard'!$D$53=1,IF(Y628="",Y733,Y628),IF('B. Dashboard'!$D$53=2,IF(Y663="",Y733,Y663),IF('B. Dashboard'!$D$53=3,IF(Y698="",Y733,Y698),(IF('B. Dashboard'!$D$53=4,Y733)))))</f>
        <v>0</v>
      </c>
      <c r="Z768" s="588">
        <f>IF('B. Dashboard'!$D$53=1,IF(Z628="",Z733,Z628),IF('B. Dashboard'!$D$53=2,IF(Z663="",Z733,Z663),IF('B. Dashboard'!$D$53=3,IF(Z698="",Z733,Z698),(IF('B. Dashboard'!$D$53=4,Z733)))))</f>
        <v>0</v>
      </c>
      <c r="AA768" s="588">
        <f>IF('B. Dashboard'!$D$53=1,IF(AA628="",AA733,AA628),IF('B. Dashboard'!$D$53=2,IF(AA663="",AA733,AA663),IF('B. Dashboard'!$D$53=3,IF(AA698="",AA733,AA698),(IF('B. Dashboard'!$D$53=4,AA733)))))</f>
        <v>0</v>
      </c>
      <c r="AB768" s="588">
        <f>IF('B. Dashboard'!$D$53=1,IF(AB628="",AB733,AB628),IF('B. Dashboard'!$D$53=2,IF(AB663="",AB733,AB663),IF('B. Dashboard'!$D$53=3,IF(AB698="",AB733,AB698),(IF('B. Dashboard'!$D$53=4,AB733)))))</f>
        <v>1</v>
      </c>
      <c r="AC768" s="588">
        <f>IF('B. Dashboard'!$D$53=1,IF(AC628="",AC733,AC628),IF('B. Dashboard'!$D$53=2,IF(AC663="",AC733,AC663),IF('B. Dashboard'!$D$53=3,IF(AC698="",AC733,AC698),(IF('B. Dashboard'!$D$53=4,AC733)))))</f>
        <v>1</v>
      </c>
      <c r="AD768" s="588">
        <f>IF('B. Dashboard'!$D$53=1,IF(AD628="",AD733,AD628),IF('B. Dashboard'!$D$53=2,IF(AD663="",AD733,AD663),IF('B. Dashboard'!$D$53=3,IF(AD698="",AD733,AD698),(IF('B. Dashboard'!$D$53=4,AD733)))))</f>
        <v>0</v>
      </c>
      <c r="AE768" s="588">
        <f>IF('B. Dashboard'!$D$53=1,IF(AE628="",AE733,AE628),IF('B. Dashboard'!$D$53=2,IF(AE663="",AE733,AE663),IF('B. Dashboard'!$D$53=3,IF(AE698="",AE733,AE698),(IF('B. Dashboard'!$D$53=4,AE733)))))</f>
        <v>0</v>
      </c>
      <c r="AF768" s="588">
        <f>IF('B. Dashboard'!$D$53=1,IF(AF628="",AF733,AF628),IF('B. Dashboard'!$D$53=2,IF(AF663="",AF733,AF663),IF('B. Dashboard'!$D$53=3,IF(AF698="",AF733,AF698),(IF('B. Dashboard'!$D$53=4,AF733)))))</f>
        <v>0</v>
      </c>
      <c r="AG768" s="588">
        <f>IF('B. Dashboard'!$D$53=1,IF(AG628="",AG733,AG628),IF('B. Dashboard'!$D$53=2,IF(AG663="",AG733,AG663),IF('B. Dashboard'!$D$53=3,IF(AG698="",AG733,AG698),(IF('B. Dashboard'!$D$53=4,AG733)))))</f>
        <v>0</v>
      </c>
      <c r="AH768" s="588">
        <f>IF('B. Dashboard'!$D$53=1,IF(AH628="",AH733,AH628),IF('B. Dashboard'!$D$53=2,IF(AH663="",AH733,AH663),IF('B. Dashboard'!$D$53=3,IF(AH698="",AH733,AH698),(IF('B. Dashboard'!$D$53=4,AH733)))))</f>
        <v>0</v>
      </c>
    </row>
    <row r="769" spans="2:34" s="232" customFormat="1">
      <c r="B769" s="237"/>
      <c r="C769" s="253" t="str">
        <f t="shared" ref="C769" si="279">C734</f>
        <v>S08</v>
      </c>
      <c r="D769" s="253" t="str">
        <f t="shared" si="272"/>
        <v>Изходящи повиквания от чужди абонати в роуминг в мрежата на предприятието (Roaming Calls Outbound)</v>
      </c>
      <c r="E769" s="588">
        <f>IF('B. Dashboard'!$D$53=1,IF(E629="",E734,E629),IF('B. Dashboard'!$D$53=2,IF(E664="",E734,E664),IF('B. Dashboard'!$D$53=3,IF(E699="",E734,E699),(IF('B. Dashboard'!$D$53=4,E734)))))</f>
        <v>1</v>
      </c>
      <c r="F769" s="588">
        <f>IF('B. Dashboard'!$D$53=1,IF(F629="",F734,F629),IF('B. Dashboard'!$D$53=2,IF(F664="",F734,F664),IF('B. Dashboard'!$D$53=3,IF(F699="",F734,F699),(IF('B. Dashboard'!$D$53=4,F734)))))</f>
        <v>1</v>
      </c>
      <c r="G769" s="588">
        <f>IF('B. Dashboard'!$D$53=1,IF(G629="",G734,G629),IF('B. Dashboard'!$D$53=2,IF(G664="",G734,G664),IF('B. Dashboard'!$D$53=3,IF(G699="",G734,G699),(IF('B. Dashboard'!$D$53=4,G734)))))</f>
        <v>1</v>
      </c>
      <c r="H769" s="588">
        <f>IF('B. Dashboard'!$D$53=1,IF(H629="",H734,H629),IF('B. Dashboard'!$D$53=2,IF(H664="",H734,H664),IF('B. Dashboard'!$D$53=3,IF(H699="",H734,H699),(IF('B. Dashboard'!$D$53=4,H734)))))</f>
        <v>1</v>
      </c>
      <c r="I769" s="588">
        <f>IF('B. Dashboard'!$D$53=1,IF(I629="",I734,I629),IF('B. Dashboard'!$D$53=2,IF(I664="",I734,I664),IF('B. Dashboard'!$D$53=3,IF(I699="",I734,I699),(IF('B. Dashboard'!$D$53=4,I734)))))</f>
        <v>1</v>
      </c>
      <c r="J769" s="588">
        <f>IF('B. Dashboard'!$D$53=1,IF(J629="",J734,J629),IF('B. Dashboard'!$D$53=2,IF(J664="",J734,J664),IF('B. Dashboard'!$D$53=3,IF(J699="",J734,J699),(IF('B. Dashboard'!$D$53=4,J734)))))</f>
        <v>1</v>
      </c>
      <c r="K769" s="588">
        <f>IF('B. Dashboard'!$D$53=1,IF(K629="",K734,K629),IF('B. Dashboard'!$D$53=2,IF(K664="",K734,K664),IF('B. Dashboard'!$D$53=3,IF(K699="",K734,K699),(IF('B. Dashboard'!$D$53=4,K734)))))</f>
        <v>1.5</v>
      </c>
      <c r="L769" s="588">
        <f>IF('B. Dashboard'!$D$53=1,IF(L629="",L734,L629),IF('B. Dashboard'!$D$53=2,IF(L664="",L734,L664),IF('B. Dashboard'!$D$53=3,IF(L699="",L734,L699),(IF('B. Dashboard'!$D$53=4,L734)))))</f>
        <v>1</v>
      </c>
      <c r="M769" s="588">
        <f>IF('B. Dashboard'!$D$53=1,IF(M629="",M734,M629),IF('B. Dashboard'!$D$53=2,IF(M664="",M734,M664),IF('B. Dashboard'!$D$53=3,IF(M699="",M734,M699),(IF('B. Dashboard'!$D$53=4,M734)))))</f>
        <v>1</v>
      </c>
      <c r="N769" s="588">
        <f>IF('B. Dashboard'!$D$53=1,IF(N629="",N734,N629),IF('B. Dashboard'!$D$53=2,IF(N664="",N734,N664),IF('B. Dashboard'!$D$53=3,IF(N699="",N734,N699),(IF('B. Dashboard'!$D$53=4,N734)))))</f>
        <v>0</v>
      </c>
      <c r="O769" s="588">
        <f>IF('B. Dashboard'!$D$53=1,IF(O629="",O734,O629),IF('B. Dashboard'!$D$53=2,IF(O664="",O734,O664),IF('B. Dashboard'!$D$53=3,IF(O699="",O734,O699),(IF('B. Dashboard'!$D$53=4,O734)))))</f>
        <v>0</v>
      </c>
      <c r="P769" s="588">
        <f>IF('B. Dashboard'!$D$53=1,IF(P629="",P734,P629),IF('B. Dashboard'!$D$53=2,IF(P664="",P734,P664),IF('B. Dashboard'!$D$53=3,IF(P699="",P734,P699),(IF('B. Dashboard'!$D$53=4,P734)))))</f>
        <v>0</v>
      </c>
      <c r="Q769" s="588">
        <f>IF('B. Dashboard'!$D$53=1,IF(Q629="",Q734,Q629),IF('B. Dashboard'!$D$53=2,IF(Q664="",Q734,Q664),IF('B. Dashboard'!$D$53=3,IF(Q699="",Q734,Q699),(IF('B. Dashboard'!$D$53=4,Q734)))))</f>
        <v>0</v>
      </c>
      <c r="R769" s="588">
        <f>IF('B. Dashboard'!$D$53=1,IF(R629="",R734,R629),IF('B. Dashboard'!$D$53=2,IF(R664="",R734,R664),IF('B. Dashboard'!$D$53=3,IF(R699="",R734,R699),(IF('B. Dashboard'!$D$53=4,R734)))))</f>
        <v>1</v>
      </c>
      <c r="S769" s="588">
        <f>IF('B. Dashboard'!$D$53=1,IF(S629="",S734,S629),IF('B. Dashboard'!$D$53=2,IF(S664="",S734,S664),IF('B. Dashboard'!$D$53=3,IF(S699="",S734,S699),(IF('B. Dashboard'!$D$53=4,S734)))))</f>
        <v>1</v>
      </c>
      <c r="T769" s="588">
        <f>IF('B. Dashboard'!$D$53=1,IF(T629="",T734,T629),IF('B. Dashboard'!$D$53=2,IF(T664="",T734,T664),IF('B. Dashboard'!$D$53=3,IF(T699="",T734,T699),(IF('B. Dashboard'!$D$53=4,T734)))))</f>
        <v>0</v>
      </c>
      <c r="U769" s="588">
        <f>IF('B. Dashboard'!$D$53=1,IF(U629="",U734,U629),IF('B. Dashboard'!$D$53=2,IF(U664="",U734,U664),IF('B. Dashboard'!$D$53=3,IF(U699="",U734,U699),(IF('B. Dashboard'!$D$53=4,U734)))))</f>
        <v>0</v>
      </c>
      <c r="V769" s="588">
        <f>IF('B. Dashboard'!$D$53=1,IF(V629="",V734,V629),IF('B. Dashboard'!$D$53=2,IF(V664="",V734,V664),IF('B. Dashboard'!$D$53=3,IF(V699="",V734,V699),(IF('B. Dashboard'!$D$53=4,V734)))))</f>
        <v>1</v>
      </c>
      <c r="W769" s="588">
        <f>IF('B. Dashboard'!$D$53=1,IF(W629="",W734,W629),IF('B. Dashboard'!$D$53=2,IF(W664="",W734,W664),IF('B. Dashboard'!$D$53=3,IF(W699="",W734,W699),(IF('B. Dashboard'!$D$53=4,W734)))))</f>
        <v>0</v>
      </c>
      <c r="X769" s="588">
        <f>IF('B. Dashboard'!$D$53=1,IF(X629="",X734,X629),IF('B. Dashboard'!$D$53=2,IF(X664="",X734,X664),IF('B. Dashboard'!$D$53=3,IF(X699="",X734,X699),(IF('B. Dashboard'!$D$53=4,X734)))))</f>
        <v>1</v>
      </c>
      <c r="Y769" s="588">
        <f>IF('B. Dashboard'!$D$53=1,IF(Y629="",Y734,Y629),IF('B. Dashboard'!$D$53=2,IF(Y664="",Y734,Y664),IF('B. Dashboard'!$D$53=3,IF(Y699="",Y734,Y699),(IF('B. Dashboard'!$D$53=4,Y734)))))</f>
        <v>0</v>
      </c>
      <c r="Z769" s="588">
        <f>IF('B. Dashboard'!$D$53=1,IF(Z629="",Z734,Z629),IF('B. Dashboard'!$D$53=2,IF(Z664="",Z734,Z664),IF('B. Dashboard'!$D$53=3,IF(Z699="",Z734,Z699),(IF('B. Dashboard'!$D$53=4,Z734)))))</f>
        <v>0</v>
      </c>
      <c r="AA769" s="588">
        <f>IF('B. Dashboard'!$D$53=1,IF(AA629="",AA734,AA629),IF('B. Dashboard'!$D$53=2,IF(AA664="",AA734,AA664),IF('B. Dashboard'!$D$53=3,IF(AA699="",AA734,AA699),(IF('B. Dashboard'!$D$53=4,AA734)))))</f>
        <v>0</v>
      </c>
      <c r="AB769" s="588">
        <f>IF('B. Dashboard'!$D$53=1,IF(AB629="",AB734,AB629),IF('B. Dashboard'!$D$53=2,IF(AB664="",AB734,AB664),IF('B. Dashboard'!$D$53=3,IF(AB699="",AB734,AB699),(IF('B. Dashboard'!$D$53=4,AB734)))))</f>
        <v>1</v>
      </c>
      <c r="AC769" s="588">
        <f>IF('B. Dashboard'!$D$53=1,IF(AC629="",AC734,AC629),IF('B. Dashboard'!$D$53=2,IF(AC664="",AC734,AC664),IF('B. Dashboard'!$D$53=3,IF(AC699="",AC734,AC699),(IF('B. Dashboard'!$D$53=4,AC734)))))</f>
        <v>1</v>
      </c>
      <c r="AD769" s="588">
        <f>IF('B. Dashboard'!$D$53=1,IF(AD629="",AD734,AD629),IF('B. Dashboard'!$D$53=2,IF(AD664="",AD734,AD664),IF('B. Dashboard'!$D$53=3,IF(AD699="",AD734,AD699),(IF('B. Dashboard'!$D$53=4,AD734)))))</f>
        <v>0</v>
      </c>
      <c r="AE769" s="588">
        <f>IF('B. Dashboard'!$D$53=1,IF(AE629="",AE734,AE629),IF('B. Dashboard'!$D$53=2,IF(AE664="",AE734,AE664),IF('B. Dashboard'!$D$53=3,IF(AE699="",AE734,AE699),(IF('B. Dashboard'!$D$53=4,AE734)))))</f>
        <v>0</v>
      </c>
      <c r="AF769" s="588">
        <f>IF('B. Dashboard'!$D$53=1,IF(AF629="",AF734,AF629),IF('B. Dashboard'!$D$53=2,IF(AF664="",AF734,AF664),IF('B. Dashboard'!$D$53=3,IF(AF699="",AF734,AF699),(IF('B. Dashboard'!$D$53=4,AF734)))))</f>
        <v>0</v>
      </c>
      <c r="AG769" s="588">
        <f>IF('B. Dashboard'!$D$53=1,IF(AG629="",AG734,AG629),IF('B. Dashboard'!$D$53=2,IF(AG664="",AG734,AG664),IF('B. Dashboard'!$D$53=3,IF(AG699="",AG734,AG699),(IF('B. Dashboard'!$D$53=4,AG734)))))</f>
        <v>0</v>
      </c>
      <c r="AH769" s="588">
        <f>IF('B. Dashboard'!$D$53=1,IF(AH629="",AH734,AH629),IF('B. Dashboard'!$D$53=2,IF(AH664="",AH734,AH664),IF('B. Dashboard'!$D$53=3,IF(AH699="",AH734,AH699),(IF('B. Dashboard'!$D$53=4,AH734)))))</f>
        <v>0</v>
      </c>
    </row>
    <row r="770" spans="2:34" s="232" customFormat="1">
      <c r="B770" s="237"/>
      <c r="C770" s="253" t="str">
        <f t="shared" ref="C770" si="280">C735</f>
        <v>S09</v>
      </c>
      <c r="D770" s="253" t="str">
        <f t="shared" si="272"/>
        <v>Входящи повиквания от чужди абонати в роуминг в мрежата на предприятието (Roaming Calls Inbound)</v>
      </c>
      <c r="E770" s="588">
        <f>IF('B. Dashboard'!$D$53=1,IF(E630="",E735,E630),IF('B. Dashboard'!$D$53=2,IF(E665="",E735,E665),IF('B. Dashboard'!$D$53=3,IF(E700="",E735,E700),(IF('B. Dashboard'!$D$53=4,E735)))))</f>
        <v>1</v>
      </c>
      <c r="F770" s="588">
        <f>IF('B. Dashboard'!$D$53=1,IF(F630="",F735,F630),IF('B. Dashboard'!$D$53=2,IF(F665="",F735,F665),IF('B. Dashboard'!$D$53=3,IF(F700="",F735,F700),(IF('B. Dashboard'!$D$53=4,F735)))))</f>
        <v>1</v>
      </c>
      <c r="G770" s="588">
        <f>IF('B. Dashboard'!$D$53=1,IF(G630="",G735,G630),IF('B. Dashboard'!$D$53=2,IF(G665="",G735,G665),IF('B. Dashboard'!$D$53=3,IF(G700="",G735,G700),(IF('B. Dashboard'!$D$53=4,G735)))))</f>
        <v>1</v>
      </c>
      <c r="H770" s="588">
        <f>IF('B. Dashboard'!$D$53=1,IF(H630="",H735,H630),IF('B. Dashboard'!$D$53=2,IF(H665="",H735,H665),IF('B. Dashboard'!$D$53=3,IF(H700="",H735,H700),(IF('B. Dashboard'!$D$53=4,H735)))))</f>
        <v>1</v>
      </c>
      <c r="I770" s="588">
        <f>IF('B. Dashboard'!$D$53=1,IF(I630="",I735,I630),IF('B. Dashboard'!$D$53=2,IF(I665="",I735,I665),IF('B. Dashboard'!$D$53=3,IF(I700="",I735,I700),(IF('B. Dashboard'!$D$53=4,I735)))))</f>
        <v>1</v>
      </c>
      <c r="J770" s="588">
        <f>IF('B. Dashboard'!$D$53=1,IF(J630="",J735,J630),IF('B. Dashboard'!$D$53=2,IF(J665="",J735,J665),IF('B. Dashboard'!$D$53=3,IF(J700="",J735,J700),(IF('B. Dashboard'!$D$53=4,J735)))))</f>
        <v>1</v>
      </c>
      <c r="K770" s="588">
        <f>IF('B. Dashboard'!$D$53=1,IF(K630="",K735,K630),IF('B. Dashboard'!$D$53=2,IF(K665="",K735,K665),IF('B. Dashboard'!$D$53=3,IF(K700="",K735,K700),(IF('B. Dashboard'!$D$53=4,K735)))))</f>
        <v>1.5</v>
      </c>
      <c r="L770" s="588">
        <f>IF('B. Dashboard'!$D$53=1,IF(L630="",L735,L630),IF('B. Dashboard'!$D$53=2,IF(L665="",L735,L665),IF('B. Dashboard'!$D$53=3,IF(L700="",L735,L700),(IF('B. Dashboard'!$D$53=4,L735)))))</f>
        <v>1</v>
      </c>
      <c r="M770" s="588">
        <f>IF('B. Dashboard'!$D$53=1,IF(M630="",M735,M630),IF('B. Dashboard'!$D$53=2,IF(M665="",M735,M665),IF('B. Dashboard'!$D$53=3,IF(M700="",M735,M700),(IF('B. Dashboard'!$D$53=4,M735)))))</f>
        <v>1</v>
      </c>
      <c r="N770" s="588">
        <f>IF('B. Dashboard'!$D$53=1,IF(N630="",N735,N630),IF('B. Dashboard'!$D$53=2,IF(N665="",N735,N665),IF('B. Dashboard'!$D$53=3,IF(N700="",N735,N700),(IF('B. Dashboard'!$D$53=4,N735)))))</f>
        <v>0</v>
      </c>
      <c r="O770" s="588">
        <f>IF('B. Dashboard'!$D$53=1,IF(O630="",O735,O630),IF('B. Dashboard'!$D$53=2,IF(O665="",O735,O665),IF('B. Dashboard'!$D$53=3,IF(O700="",O735,O700),(IF('B. Dashboard'!$D$53=4,O735)))))</f>
        <v>0</v>
      </c>
      <c r="P770" s="588">
        <f>IF('B. Dashboard'!$D$53=1,IF(P630="",P735,P630),IF('B. Dashboard'!$D$53=2,IF(P665="",P735,P665),IF('B. Dashboard'!$D$53=3,IF(P700="",P735,P700),(IF('B. Dashboard'!$D$53=4,P735)))))</f>
        <v>0</v>
      </c>
      <c r="Q770" s="588">
        <f>IF('B. Dashboard'!$D$53=1,IF(Q630="",Q735,Q630),IF('B. Dashboard'!$D$53=2,IF(Q665="",Q735,Q665),IF('B. Dashboard'!$D$53=3,IF(Q700="",Q735,Q700),(IF('B. Dashboard'!$D$53=4,Q735)))))</f>
        <v>0</v>
      </c>
      <c r="R770" s="588">
        <f>IF('B. Dashboard'!$D$53=1,IF(R630="",R735,R630),IF('B. Dashboard'!$D$53=2,IF(R665="",R735,R665),IF('B. Dashboard'!$D$53=3,IF(R700="",R735,R700),(IF('B. Dashboard'!$D$53=4,R735)))))</f>
        <v>1</v>
      </c>
      <c r="S770" s="588">
        <f>IF('B. Dashboard'!$D$53=1,IF(S630="",S735,S630),IF('B. Dashboard'!$D$53=2,IF(S665="",S735,S665),IF('B. Dashboard'!$D$53=3,IF(S700="",S735,S700),(IF('B. Dashboard'!$D$53=4,S735)))))</f>
        <v>1</v>
      </c>
      <c r="T770" s="588">
        <f>IF('B. Dashboard'!$D$53=1,IF(T630="",T735,T630),IF('B. Dashboard'!$D$53=2,IF(T665="",T735,T665),IF('B. Dashboard'!$D$53=3,IF(T700="",T735,T700),(IF('B. Dashboard'!$D$53=4,T735)))))</f>
        <v>0</v>
      </c>
      <c r="U770" s="588">
        <f>IF('B. Dashboard'!$D$53=1,IF(U630="",U735,U630),IF('B. Dashboard'!$D$53=2,IF(U665="",U735,U665),IF('B. Dashboard'!$D$53=3,IF(U700="",U735,U700),(IF('B. Dashboard'!$D$53=4,U735)))))</f>
        <v>0</v>
      </c>
      <c r="V770" s="588">
        <f>IF('B. Dashboard'!$D$53=1,IF(V630="",V735,V630),IF('B. Dashboard'!$D$53=2,IF(V665="",V735,V665),IF('B. Dashboard'!$D$53=3,IF(V700="",V735,V700),(IF('B. Dashboard'!$D$53=4,V735)))))</f>
        <v>1</v>
      </c>
      <c r="W770" s="588">
        <f>IF('B. Dashboard'!$D$53=1,IF(W630="",W735,W630),IF('B. Dashboard'!$D$53=2,IF(W665="",W735,W665),IF('B. Dashboard'!$D$53=3,IF(W700="",W735,W700),(IF('B. Dashboard'!$D$53=4,W735)))))</f>
        <v>0</v>
      </c>
      <c r="X770" s="588">
        <f>IF('B. Dashboard'!$D$53=1,IF(X630="",X735,X630),IF('B. Dashboard'!$D$53=2,IF(X665="",X735,X665),IF('B. Dashboard'!$D$53=3,IF(X700="",X735,X700),(IF('B. Dashboard'!$D$53=4,X735)))))</f>
        <v>1</v>
      </c>
      <c r="Y770" s="588">
        <f>IF('B. Dashboard'!$D$53=1,IF(Y630="",Y735,Y630),IF('B. Dashboard'!$D$53=2,IF(Y665="",Y735,Y665),IF('B. Dashboard'!$D$53=3,IF(Y700="",Y735,Y700),(IF('B. Dashboard'!$D$53=4,Y735)))))</f>
        <v>0</v>
      </c>
      <c r="Z770" s="588">
        <f>IF('B. Dashboard'!$D$53=1,IF(Z630="",Z735,Z630),IF('B. Dashboard'!$D$53=2,IF(Z665="",Z735,Z665),IF('B. Dashboard'!$D$53=3,IF(Z700="",Z735,Z700),(IF('B. Dashboard'!$D$53=4,Z735)))))</f>
        <v>0</v>
      </c>
      <c r="AA770" s="588">
        <f>IF('B. Dashboard'!$D$53=1,IF(AA630="",AA735,AA630),IF('B. Dashboard'!$D$53=2,IF(AA665="",AA735,AA665),IF('B. Dashboard'!$D$53=3,IF(AA700="",AA735,AA700),(IF('B. Dashboard'!$D$53=4,AA735)))))</f>
        <v>0</v>
      </c>
      <c r="AB770" s="588">
        <f>IF('B. Dashboard'!$D$53=1,IF(AB630="",AB735,AB630),IF('B. Dashboard'!$D$53=2,IF(AB665="",AB735,AB665),IF('B. Dashboard'!$D$53=3,IF(AB700="",AB735,AB700),(IF('B. Dashboard'!$D$53=4,AB735)))))</f>
        <v>1</v>
      </c>
      <c r="AC770" s="588">
        <f>IF('B. Dashboard'!$D$53=1,IF(AC630="",AC735,AC630),IF('B. Dashboard'!$D$53=2,IF(AC665="",AC735,AC665),IF('B. Dashboard'!$D$53=3,IF(AC700="",AC735,AC700),(IF('B. Dashboard'!$D$53=4,AC735)))))</f>
        <v>1</v>
      </c>
      <c r="AD770" s="588">
        <f>IF('B. Dashboard'!$D$53=1,IF(AD630="",AD735,AD630),IF('B. Dashboard'!$D$53=2,IF(AD665="",AD735,AD665),IF('B. Dashboard'!$D$53=3,IF(AD700="",AD735,AD700),(IF('B. Dashboard'!$D$53=4,AD735)))))</f>
        <v>0</v>
      </c>
      <c r="AE770" s="588">
        <f>IF('B. Dashboard'!$D$53=1,IF(AE630="",AE735,AE630),IF('B. Dashboard'!$D$53=2,IF(AE665="",AE735,AE665),IF('B. Dashboard'!$D$53=3,IF(AE700="",AE735,AE700),(IF('B. Dashboard'!$D$53=4,AE735)))))</f>
        <v>0</v>
      </c>
      <c r="AF770" s="588">
        <f>IF('B. Dashboard'!$D$53=1,IF(AF630="",AF735,AF630),IF('B. Dashboard'!$D$53=2,IF(AF665="",AF735,AF665),IF('B. Dashboard'!$D$53=3,IF(AF700="",AF735,AF700),(IF('B. Dashboard'!$D$53=4,AF735)))))</f>
        <v>0</v>
      </c>
      <c r="AG770" s="588">
        <f>IF('B. Dashboard'!$D$53=1,IF(AG630="",AG735,AG630),IF('B. Dashboard'!$D$53=2,IF(AG665="",AG735,AG665),IF('B. Dashboard'!$D$53=3,IF(AG700="",AG735,AG700),(IF('B. Dashboard'!$D$53=4,AG735)))))</f>
        <v>0</v>
      </c>
      <c r="AH770" s="588">
        <f>IF('B. Dashboard'!$D$53=1,IF(AH630="",AH735,AH630),IF('B. Dashboard'!$D$53=2,IF(AH665="",AH735,AH665),IF('B. Dashboard'!$D$53=3,IF(AH700="",AH735,AH700),(IF('B. Dashboard'!$D$53=4,AH735)))))</f>
        <v>0</v>
      </c>
    </row>
    <row r="771" spans="2:34" s="232" customFormat="1">
      <c r="B771" s="237"/>
      <c r="C771" s="253" t="str">
        <f t="shared" ref="C771" si="281">C736</f>
        <v>S10</v>
      </c>
      <c r="D771" s="253" t="str">
        <f t="shared" si="272"/>
        <v>Гласова поща (Voice mail)</v>
      </c>
      <c r="E771" s="588">
        <f>IF('B. Dashboard'!$D$53=1,IF(E631="",E736,E631),IF('B. Dashboard'!$D$53=2,IF(E666="",E736,E666),IF('B. Dashboard'!$D$53=3,IF(E701="",E736,E701),(IF('B. Dashboard'!$D$53=4,E736)))))</f>
        <v>1</v>
      </c>
      <c r="F771" s="588">
        <f>IF('B. Dashboard'!$D$53=1,IF(F631="",F736,F631),IF('B. Dashboard'!$D$53=2,IF(F666="",F736,F666),IF('B. Dashboard'!$D$53=3,IF(F701="",F736,F701),(IF('B. Dashboard'!$D$53=4,F736)))))</f>
        <v>1</v>
      </c>
      <c r="G771" s="588">
        <f>IF('B. Dashboard'!$D$53=1,IF(G631="",G736,G631),IF('B. Dashboard'!$D$53=2,IF(G666="",G736,G666),IF('B. Dashboard'!$D$53=3,IF(G701="",G736,G701),(IF('B. Dashboard'!$D$53=4,G736)))))</f>
        <v>1</v>
      </c>
      <c r="H771" s="588">
        <f>IF('B. Dashboard'!$D$53=1,IF(H631="",H736,H631),IF('B. Dashboard'!$D$53=2,IF(H666="",H736,H666),IF('B. Dashboard'!$D$53=3,IF(H701="",H736,H701),(IF('B. Dashboard'!$D$53=4,H736)))))</f>
        <v>1</v>
      </c>
      <c r="I771" s="588">
        <f>IF('B. Dashboard'!$D$53=1,IF(I631="",I736,I631),IF('B. Dashboard'!$D$53=2,IF(I666="",I736,I666),IF('B. Dashboard'!$D$53=3,IF(I701="",I736,I701),(IF('B. Dashboard'!$D$53=4,I736)))))</f>
        <v>1</v>
      </c>
      <c r="J771" s="588">
        <f>IF('B. Dashboard'!$D$53=1,IF(J631="",J736,J631),IF('B. Dashboard'!$D$53=2,IF(J666="",J736,J666),IF('B. Dashboard'!$D$53=3,IF(J701="",J736,J701),(IF('B. Dashboard'!$D$53=4,J736)))))</f>
        <v>1</v>
      </c>
      <c r="K771" s="588">
        <f>IF('B. Dashboard'!$D$53=1,IF(K631="",K736,K631),IF('B. Dashboard'!$D$53=2,IF(K666="",K736,K666),IF('B. Dashboard'!$D$53=3,IF(K701="",K736,K701),(IF('B. Dashboard'!$D$53=4,K736)))))</f>
        <v>1</v>
      </c>
      <c r="L771" s="588">
        <f>IF('B. Dashboard'!$D$53=1,IF(L631="",L736,L631),IF('B. Dashboard'!$D$53=2,IF(L666="",L736,L666),IF('B. Dashboard'!$D$53=3,IF(L701="",L736,L701),(IF('B. Dashboard'!$D$53=4,L736)))))</f>
        <v>1</v>
      </c>
      <c r="M771" s="588">
        <f>IF('B. Dashboard'!$D$53=1,IF(M631="",M736,M631),IF('B. Dashboard'!$D$53=2,IF(M666="",M736,M666),IF('B. Dashboard'!$D$53=3,IF(M701="",M736,M701),(IF('B. Dashboard'!$D$53=4,M736)))))</f>
        <v>1</v>
      </c>
      <c r="N771" s="588">
        <f>IF('B. Dashboard'!$D$53=1,IF(N631="",N736,N631),IF('B. Dashboard'!$D$53=2,IF(N666="",N736,N666),IF('B. Dashboard'!$D$53=3,IF(N701="",N736,N701),(IF('B. Dashboard'!$D$53=4,N736)))))</f>
        <v>0</v>
      </c>
      <c r="O771" s="588">
        <f>IF('B. Dashboard'!$D$53=1,IF(O631="",O736,O631),IF('B. Dashboard'!$D$53=2,IF(O666="",O736,O666),IF('B. Dashboard'!$D$53=3,IF(O701="",O736,O701),(IF('B. Dashboard'!$D$53=4,O736)))))</f>
        <v>0</v>
      </c>
      <c r="P771" s="588">
        <f>IF('B. Dashboard'!$D$53=1,IF(P631="",P736,P631),IF('B. Dashboard'!$D$53=2,IF(P666="",P736,P666),IF('B. Dashboard'!$D$53=3,IF(P701="",P736,P701),(IF('B. Dashboard'!$D$53=4,P736)))))</f>
        <v>0</v>
      </c>
      <c r="Q771" s="588">
        <f>IF('B. Dashboard'!$D$53=1,IF(Q631="",Q736,Q631),IF('B. Dashboard'!$D$53=2,IF(Q666="",Q736,Q666),IF('B. Dashboard'!$D$53=3,IF(Q701="",Q736,Q701),(IF('B. Dashboard'!$D$53=4,Q736)))))</f>
        <v>1</v>
      </c>
      <c r="R771" s="588">
        <f>IF('B. Dashboard'!$D$53=1,IF(R631="",R736,R631),IF('B. Dashboard'!$D$53=2,IF(R666="",R736,R666),IF('B. Dashboard'!$D$53=3,IF(R701="",R736,R701),(IF('B. Dashboard'!$D$53=4,R736)))))</f>
        <v>1</v>
      </c>
      <c r="S771" s="588">
        <f>IF('B. Dashboard'!$D$53=1,IF(S631="",S736,S631),IF('B. Dashboard'!$D$53=2,IF(S666="",S736,S666),IF('B. Dashboard'!$D$53=3,IF(S701="",S736,S701),(IF('B. Dashboard'!$D$53=4,S736)))))</f>
        <v>1</v>
      </c>
      <c r="T771" s="588">
        <f>IF('B. Dashboard'!$D$53=1,IF(T631="",T736,T631),IF('B. Dashboard'!$D$53=2,IF(T666="",T736,T666),IF('B. Dashboard'!$D$53=3,IF(T701="",T736,T701),(IF('B. Dashboard'!$D$53=4,T736)))))</f>
        <v>0</v>
      </c>
      <c r="U771" s="588">
        <f>IF('B. Dashboard'!$D$53=1,IF(U631="",U736,U631),IF('B. Dashboard'!$D$53=2,IF(U666="",U736,U666),IF('B. Dashboard'!$D$53=3,IF(U701="",U736,U701),(IF('B. Dashboard'!$D$53=4,U736)))))</f>
        <v>1</v>
      </c>
      <c r="V771" s="588">
        <f>IF('B. Dashboard'!$D$53=1,IF(V631="",V736,V631),IF('B. Dashboard'!$D$53=2,IF(V666="",V736,V666),IF('B. Dashboard'!$D$53=3,IF(V701="",V736,V701),(IF('B. Dashboard'!$D$53=4,V736)))))</f>
        <v>0</v>
      </c>
      <c r="W771" s="588">
        <f>IF('B. Dashboard'!$D$53=1,IF(W631="",W736,W631),IF('B. Dashboard'!$D$53=2,IF(W666="",W736,W666),IF('B. Dashboard'!$D$53=3,IF(W701="",W736,W701),(IF('B. Dashboard'!$D$53=4,W736)))))</f>
        <v>0</v>
      </c>
      <c r="X771" s="588">
        <f>IF('B. Dashboard'!$D$53=1,IF(X631="",X736,X631),IF('B. Dashboard'!$D$53=2,IF(X666="",X736,X666),IF('B. Dashboard'!$D$53=3,IF(X701="",X736,X701),(IF('B. Dashboard'!$D$53=4,X736)))))</f>
        <v>0</v>
      </c>
      <c r="Y771" s="588">
        <f>IF('B. Dashboard'!$D$53=1,IF(Y631="",Y736,Y631),IF('B. Dashboard'!$D$53=2,IF(Y666="",Y736,Y666),IF('B. Dashboard'!$D$53=3,IF(Y701="",Y736,Y701),(IF('B. Dashboard'!$D$53=4,Y736)))))</f>
        <v>0</v>
      </c>
      <c r="Z771" s="588">
        <f>IF('B. Dashboard'!$D$53=1,IF(Z631="",Z736,Z631),IF('B. Dashboard'!$D$53=2,IF(Z666="",Z736,Z666),IF('B. Dashboard'!$D$53=3,IF(Z701="",Z736,Z701),(IF('B. Dashboard'!$D$53=4,Z736)))))</f>
        <v>0</v>
      </c>
      <c r="AA771" s="588">
        <f>IF('B. Dashboard'!$D$53=1,IF(AA631="",AA736,AA631),IF('B. Dashboard'!$D$53=2,IF(AA666="",AA736,AA666),IF('B. Dashboard'!$D$53=3,IF(AA701="",AA736,AA701),(IF('B. Dashboard'!$D$53=4,AA736)))))</f>
        <v>0</v>
      </c>
      <c r="AB771" s="588">
        <f>IF('B. Dashboard'!$D$53=1,IF(AB631="",AB736,AB631),IF('B. Dashboard'!$D$53=2,IF(AB666="",AB736,AB666),IF('B. Dashboard'!$D$53=3,IF(AB701="",AB736,AB701),(IF('B. Dashboard'!$D$53=4,AB736)))))</f>
        <v>1</v>
      </c>
      <c r="AC771" s="588">
        <f>IF('B. Dashboard'!$D$53=1,IF(AC631="",AC736,AC631),IF('B. Dashboard'!$D$53=2,IF(AC666="",AC736,AC666),IF('B. Dashboard'!$D$53=3,IF(AC701="",AC736,AC701),(IF('B. Dashboard'!$D$53=4,AC736)))))</f>
        <v>1</v>
      </c>
      <c r="AD771" s="588">
        <f>IF('B. Dashboard'!$D$53=1,IF(AD631="",AD736,AD631),IF('B. Dashboard'!$D$53=2,IF(AD666="",AD736,AD666),IF('B. Dashboard'!$D$53=3,IF(AD701="",AD736,AD701),(IF('B. Dashboard'!$D$53=4,AD736)))))</f>
        <v>0</v>
      </c>
      <c r="AE771" s="588">
        <f>IF('B. Dashboard'!$D$53=1,IF(AE631="",AE736,AE631),IF('B. Dashboard'!$D$53=2,IF(AE666="",AE736,AE666),IF('B. Dashboard'!$D$53=3,IF(AE701="",AE736,AE701),(IF('B. Dashboard'!$D$53=4,AE736)))))</f>
        <v>0</v>
      </c>
      <c r="AF771" s="588">
        <f>IF('B. Dashboard'!$D$53=1,IF(AF631="",AF736,AF631),IF('B. Dashboard'!$D$53=2,IF(AF666="",AF736,AF666),IF('B. Dashboard'!$D$53=3,IF(AF701="",AF736,AF701),(IF('B. Dashboard'!$D$53=4,AF736)))))</f>
        <v>0</v>
      </c>
      <c r="AG771" s="588">
        <f>IF('B. Dashboard'!$D$53=1,IF(AG631="",AG736,AG631),IF('B. Dashboard'!$D$53=2,IF(AG666="",AG736,AG666),IF('B. Dashboard'!$D$53=3,IF(AG701="",AG736,AG701),(IF('B. Dashboard'!$D$53=4,AG736)))))</f>
        <v>0</v>
      </c>
      <c r="AH771" s="588">
        <f>IF('B. Dashboard'!$D$53=1,IF(AH631="",AH736,AH631),IF('B. Dashboard'!$D$53=2,IF(AH666="",AH736,AH666),IF('B. Dashboard'!$D$53=3,IF(AH701="",AH736,AH701),(IF('B. Dashboard'!$D$53=4,AH736)))))</f>
        <v>0</v>
      </c>
    </row>
    <row r="772" spans="2:34" s="232" customFormat="1">
      <c r="B772" s="237"/>
      <c r="C772" s="253" t="str">
        <f t="shared" ref="C772" si="282">C737</f>
        <v>S11</v>
      </c>
      <c r="D772" s="253" t="str">
        <f t="shared" si="272"/>
        <v>Повиквания към центъра за обслужване на клиенти (Help desk call)</v>
      </c>
      <c r="E772" s="588">
        <f>IF('B. Dashboard'!$D$53=1,IF(E632="",E737,E632),IF('B. Dashboard'!$D$53=2,IF(E667="",E737,E667),IF('B. Dashboard'!$D$53=3,IF(E702="",E737,E702),(IF('B. Dashboard'!$D$53=4,E737)))))</f>
        <v>1</v>
      </c>
      <c r="F772" s="588">
        <f>IF('B. Dashboard'!$D$53=1,IF(F632="",F737,F632),IF('B. Dashboard'!$D$53=2,IF(F667="",F737,F667),IF('B. Dashboard'!$D$53=3,IF(F702="",F737,F702),(IF('B. Dashboard'!$D$53=4,F737)))))</f>
        <v>1</v>
      </c>
      <c r="G772" s="588">
        <f>IF('B. Dashboard'!$D$53=1,IF(G632="",G737,G632),IF('B. Dashboard'!$D$53=2,IF(G667="",G737,G667),IF('B. Dashboard'!$D$53=3,IF(G702="",G737,G702),(IF('B. Dashboard'!$D$53=4,G737)))))</f>
        <v>1</v>
      </c>
      <c r="H772" s="588">
        <f>IF('B. Dashboard'!$D$53=1,IF(H632="",H737,H632),IF('B. Dashboard'!$D$53=2,IF(H667="",H737,H667),IF('B. Dashboard'!$D$53=3,IF(H702="",H737,H702),(IF('B. Dashboard'!$D$53=4,H737)))))</f>
        <v>1</v>
      </c>
      <c r="I772" s="588">
        <f>IF('B. Dashboard'!$D$53=1,IF(I632="",I737,I632),IF('B. Dashboard'!$D$53=2,IF(I667="",I737,I667),IF('B. Dashboard'!$D$53=3,IF(I702="",I737,I702),(IF('B. Dashboard'!$D$53=4,I737)))))</f>
        <v>1</v>
      </c>
      <c r="J772" s="588">
        <f>IF('B. Dashboard'!$D$53=1,IF(J632="",J737,J632),IF('B. Dashboard'!$D$53=2,IF(J667="",J737,J667),IF('B. Dashboard'!$D$53=3,IF(J702="",J737,J702),(IF('B. Dashboard'!$D$53=4,J737)))))</f>
        <v>1</v>
      </c>
      <c r="K772" s="588">
        <f>IF('B. Dashboard'!$D$53=1,IF(K632="",K737,K632),IF('B. Dashboard'!$D$53=2,IF(K667="",K737,K667),IF('B. Dashboard'!$D$53=3,IF(K702="",K737,K702),(IF('B. Dashboard'!$D$53=4,K737)))))</f>
        <v>1</v>
      </c>
      <c r="L772" s="588">
        <f>IF('B. Dashboard'!$D$53=1,IF(L632="",L737,L632),IF('B. Dashboard'!$D$53=2,IF(L667="",L737,L667),IF('B. Dashboard'!$D$53=3,IF(L702="",L737,L702),(IF('B. Dashboard'!$D$53=4,L737)))))</f>
        <v>1</v>
      </c>
      <c r="M772" s="588">
        <f>IF('B. Dashboard'!$D$53=1,IF(M632="",M737,M632),IF('B. Dashboard'!$D$53=2,IF(M667="",M737,M667),IF('B. Dashboard'!$D$53=3,IF(M702="",M737,M702),(IF('B. Dashboard'!$D$53=4,M737)))))</f>
        <v>1</v>
      </c>
      <c r="N772" s="588">
        <f>IF('B. Dashboard'!$D$53=1,IF(N632="",N737,N632),IF('B. Dashboard'!$D$53=2,IF(N667="",N737,N667),IF('B. Dashboard'!$D$53=3,IF(N702="",N737,N702),(IF('B. Dashboard'!$D$53=4,N737)))))</f>
        <v>0</v>
      </c>
      <c r="O772" s="588">
        <f>IF('B. Dashboard'!$D$53=1,IF(O632="",O737,O632),IF('B. Dashboard'!$D$53=2,IF(O667="",O737,O667),IF('B. Dashboard'!$D$53=3,IF(O702="",O737,O702),(IF('B. Dashboard'!$D$53=4,O737)))))</f>
        <v>0</v>
      </c>
      <c r="P772" s="588">
        <f>IF('B. Dashboard'!$D$53=1,IF(P632="",P737,P632),IF('B. Dashboard'!$D$53=2,IF(P667="",P737,P667),IF('B. Dashboard'!$D$53=3,IF(P702="",P737,P702),(IF('B. Dashboard'!$D$53=4,P737)))))</f>
        <v>0</v>
      </c>
      <c r="Q772" s="588">
        <f>IF('B. Dashboard'!$D$53=1,IF(Q632="",Q737,Q632),IF('B. Dashboard'!$D$53=2,IF(Q667="",Q737,Q667),IF('B. Dashboard'!$D$53=3,IF(Q702="",Q737,Q702),(IF('B. Dashboard'!$D$53=4,Q737)))))</f>
        <v>0</v>
      </c>
      <c r="R772" s="588">
        <f>IF('B. Dashboard'!$D$53=1,IF(R632="",R737,R632),IF('B. Dashboard'!$D$53=2,IF(R667="",R737,R667),IF('B. Dashboard'!$D$53=3,IF(R702="",R737,R702),(IF('B. Dashboard'!$D$53=4,R737)))))</f>
        <v>1</v>
      </c>
      <c r="S772" s="588">
        <f>IF('B. Dashboard'!$D$53=1,IF(S632="",S737,S632),IF('B. Dashboard'!$D$53=2,IF(S667="",S737,S667),IF('B. Dashboard'!$D$53=3,IF(S702="",S737,S702),(IF('B. Dashboard'!$D$53=4,S737)))))</f>
        <v>1</v>
      </c>
      <c r="T772" s="588">
        <f>IF('B. Dashboard'!$D$53=1,IF(T632="",T737,T632),IF('B. Dashboard'!$D$53=2,IF(T667="",T737,T667),IF('B. Dashboard'!$D$53=3,IF(T702="",T737,T702),(IF('B. Dashboard'!$D$53=4,T737)))))</f>
        <v>0</v>
      </c>
      <c r="U772" s="588">
        <f>IF('B. Dashboard'!$D$53=1,IF(U632="",U737,U632),IF('B. Dashboard'!$D$53=2,IF(U667="",U737,U667),IF('B. Dashboard'!$D$53=3,IF(U702="",U737,U702),(IF('B. Dashboard'!$D$53=4,U737)))))</f>
        <v>1</v>
      </c>
      <c r="V772" s="588">
        <f>IF('B. Dashboard'!$D$53=1,IF(V632="",V737,V632),IF('B. Dashboard'!$D$53=2,IF(V667="",V737,V667),IF('B. Dashboard'!$D$53=3,IF(V702="",V737,V702),(IF('B. Dashboard'!$D$53=4,V737)))))</f>
        <v>0</v>
      </c>
      <c r="W772" s="588">
        <f>IF('B. Dashboard'!$D$53=1,IF(W632="",W737,W632),IF('B. Dashboard'!$D$53=2,IF(W667="",W737,W667),IF('B. Dashboard'!$D$53=3,IF(W702="",W737,W702),(IF('B. Dashboard'!$D$53=4,W737)))))</f>
        <v>0</v>
      </c>
      <c r="X772" s="588">
        <f>IF('B. Dashboard'!$D$53=1,IF(X632="",X737,X632),IF('B. Dashboard'!$D$53=2,IF(X667="",X737,X667),IF('B. Dashboard'!$D$53=3,IF(X702="",X737,X702),(IF('B. Dashboard'!$D$53=4,X737)))))</f>
        <v>0</v>
      </c>
      <c r="Y772" s="588">
        <f>IF('B. Dashboard'!$D$53=1,IF(Y632="",Y737,Y632),IF('B. Dashboard'!$D$53=2,IF(Y667="",Y737,Y667),IF('B. Dashboard'!$D$53=3,IF(Y702="",Y737,Y702),(IF('B. Dashboard'!$D$53=4,Y737)))))</f>
        <v>0</v>
      </c>
      <c r="Z772" s="588">
        <f>IF('B. Dashboard'!$D$53=1,IF(Z632="",Z737,Z632),IF('B. Dashboard'!$D$53=2,IF(Z667="",Z737,Z667),IF('B. Dashboard'!$D$53=3,IF(Z702="",Z737,Z702),(IF('B. Dashboard'!$D$53=4,Z737)))))</f>
        <v>0</v>
      </c>
      <c r="AA772" s="588">
        <f>IF('B. Dashboard'!$D$53=1,IF(AA632="",AA737,AA632),IF('B. Dashboard'!$D$53=2,IF(AA667="",AA737,AA667),IF('B. Dashboard'!$D$53=3,IF(AA702="",AA737,AA702),(IF('B. Dashboard'!$D$53=4,AA737)))))</f>
        <v>0</v>
      </c>
      <c r="AB772" s="588">
        <f>IF('B. Dashboard'!$D$53=1,IF(AB632="",AB737,AB632),IF('B. Dashboard'!$D$53=2,IF(AB667="",AB737,AB667),IF('B. Dashboard'!$D$53=3,IF(AB702="",AB737,AB702),(IF('B. Dashboard'!$D$53=4,AB737)))))</f>
        <v>1</v>
      </c>
      <c r="AC772" s="588">
        <f>IF('B. Dashboard'!$D$53=1,IF(AC632="",AC737,AC632),IF('B. Dashboard'!$D$53=2,IF(AC667="",AC737,AC667),IF('B. Dashboard'!$D$53=3,IF(AC702="",AC737,AC702),(IF('B. Dashboard'!$D$53=4,AC737)))))</f>
        <v>1</v>
      </c>
      <c r="AD772" s="588">
        <f>IF('B. Dashboard'!$D$53=1,IF(AD632="",AD737,AD632),IF('B. Dashboard'!$D$53=2,IF(AD667="",AD737,AD667),IF('B. Dashboard'!$D$53=3,IF(AD702="",AD737,AD702),(IF('B. Dashboard'!$D$53=4,AD737)))))</f>
        <v>0</v>
      </c>
      <c r="AE772" s="588">
        <f>IF('B. Dashboard'!$D$53=1,IF(AE632="",AE737,AE632),IF('B. Dashboard'!$D$53=2,IF(AE667="",AE737,AE667),IF('B. Dashboard'!$D$53=3,IF(AE702="",AE737,AE702),(IF('B. Dashboard'!$D$53=4,AE737)))))</f>
        <v>0</v>
      </c>
      <c r="AF772" s="588">
        <f>IF('B. Dashboard'!$D$53=1,IF(AF632="",AF737,AF632),IF('B. Dashboard'!$D$53=2,IF(AF667="",AF737,AF667),IF('B. Dashboard'!$D$53=3,IF(AF702="",AF737,AF702),(IF('B. Dashboard'!$D$53=4,AF737)))))</f>
        <v>0</v>
      </c>
      <c r="AG772" s="588">
        <f>IF('B. Dashboard'!$D$53=1,IF(AG632="",AG737,AG632),IF('B. Dashboard'!$D$53=2,IF(AG667="",AG737,AG667),IF('B. Dashboard'!$D$53=3,IF(AG702="",AG737,AG702),(IF('B. Dashboard'!$D$53=4,AG737)))))</f>
        <v>0</v>
      </c>
      <c r="AH772" s="588">
        <f>IF('B. Dashboard'!$D$53=1,IF(AH632="",AH737,AH632),IF('B. Dashboard'!$D$53=2,IF(AH667="",AH737,AH667),IF('B. Dashboard'!$D$53=3,IF(AH702="",AH737,AH702),(IF('B. Dashboard'!$D$53=4,AH737)))))</f>
        <v>0</v>
      </c>
    </row>
    <row r="773" spans="2:34" s="232" customFormat="1">
      <c r="B773" s="237"/>
      <c r="C773" s="253" t="str">
        <f t="shared" ref="C773" si="283">C738</f>
        <v>S12</v>
      </c>
      <c r="D773" s="253" t="str">
        <f t="shared" si="272"/>
        <v>Видеоразговори (Video call)</v>
      </c>
      <c r="E773" s="588">
        <f>IF('B. Dashboard'!$D$53=1,IF(E633="",E738,E633),IF('B. Dashboard'!$D$53=2,IF(E668="",E738,E668),IF('B. Dashboard'!$D$53=3,IF(E703="",E738,E703),(IF('B. Dashboard'!$D$53=4,E738)))))</f>
        <v>1</v>
      </c>
      <c r="F773" s="588">
        <f>IF('B. Dashboard'!$D$53=1,IF(F633="",F738,F633),IF('B. Dashboard'!$D$53=2,IF(F668="",F738,F668),IF('B. Dashboard'!$D$53=3,IF(F703="",F738,F703),(IF('B. Dashboard'!$D$53=4,F738)))))</f>
        <v>1</v>
      </c>
      <c r="G773" s="588">
        <f>IF('B. Dashboard'!$D$53=1,IF(G633="",G738,G633),IF('B. Dashboard'!$D$53=2,IF(G668="",G738,G668),IF('B. Dashboard'!$D$53=3,IF(G703="",G738,G703),(IF('B. Dashboard'!$D$53=4,G738)))))</f>
        <v>1</v>
      </c>
      <c r="H773" s="588">
        <f>IF('B. Dashboard'!$D$53=1,IF(H633="",H738,H633),IF('B. Dashboard'!$D$53=2,IF(H668="",H738,H668),IF('B. Dashboard'!$D$53=3,IF(H703="",H738,H703),(IF('B. Dashboard'!$D$53=4,H738)))))</f>
        <v>1</v>
      </c>
      <c r="I773" s="588">
        <f>IF('B. Dashboard'!$D$53=1,IF(I633="",I738,I633),IF('B. Dashboard'!$D$53=2,IF(I668="",I738,I668),IF('B. Dashboard'!$D$53=3,IF(I703="",I738,I703),(IF('B. Dashboard'!$D$53=4,I738)))))</f>
        <v>1</v>
      </c>
      <c r="J773" s="588">
        <f>IF('B. Dashboard'!$D$53=1,IF(J633="",J738,J633),IF('B. Dashboard'!$D$53=2,IF(J668="",J738,J668),IF('B. Dashboard'!$D$53=3,IF(J703="",J738,J703),(IF('B. Dashboard'!$D$53=4,J738)))))</f>
        <v>1</v>
      </c>
      <c r="K773" s="588">
        <f>IF('B. Dashboard'!$D$53=1,IF(K633="",K738,K633),IF('B. Dashboard'!$D$53=2,IF(K668="",K738,K668),IF('B. Dashboard'!$D$53=3,IF(K703="",K738,K703),(IF('B. Dashboard'!$D$53=4,K738)))))</f>
        <v>1.5</v>
      </c>
      <c r="L773" s="588">
        <f>IF('B. Dashboard'!$D$53=1,IF(L633="",L738,L633),IF('B. Dashboard'!$D$53=2,IF(L668="",L738,L668),IF('B. Dashboard'!$D$53=3,IF(L703="",L738,L703),(IF('B. Dashboard'!$D$53=4,L738)))))</f>
        <v>1</v>
      </c>
      <c r="M773" s="588">
        <f>IF('B. Dashboard'!$D$53=1,IF(M633="",M738,M633),IF('B. Dashboard'!$D$53=2,IF(M668="",M738,M668),IF('B. Dashboard'!$D$53=3,IF(M703="",M738,M703),(IF('B. Dashboard'!$D$53=4,M738)))))</f>
        <v>1</v>
      </c>
      <c r="N773" s="588">
        <f>IF('B. Dashboard'!$D$53=1,IF(N633="",N738,N633),IF('B. Dashboard'!$D$53=2,IF(N668="",N738,N668),IF('B. Dashboard'!$D$53=3,IF(N703="",N738,N703),(IF('B. Dashboard'!$D$53=4,N738)))))</f>
        <v>0</v>
      </c>
      <c r="O773" s="588">
        <f>IF('B. Dashboard'!$D$53=1,IF(O633="",O738,O633),IF('B. Dashboard'!$D$53=2,IF(O668="",O738,O668),IF('B. Dashboard'!$D$53=3,IF(O703="",O738,O703),(IF('B. Dashboard'!$D$53=4,O738)))))</f>
        <v>0</v>
      </c>
      <c r="P773" s="588">
        <f>IF('B. Dashboard'!$D$53=1,IF(P633="",P738,P633),IF('B. Dashboard'!$D$53=2,IF(P668="",P738,P668),IF('B. Dashboard'!$D$53=3,IF(P703="",P738,P703),(IF('B. Dashboard'!$D$53=4,P738)))))</f>
        <v>0</v>
      </c>
      <c r="Q773" s="588">
        <f>IF('B. Dashboard'!$D$53=1,IF(Q633="",Q738,Q633),IF('B. Dashboard'!$D$53=2,IF(Q668="",Q738,Q668),IF('B. Dashboard'!$D$53=3,IF(Q703="",Q738,Q703),(IF('B. Dashboard'!$D$53=4,Q738)))))</f>
        <v>0</v>
      </c>
      <c r="R773" s="588">
        <f>IF('B. Dashboard'!$D$53=1,IF(R633="",R738,R633),IF('B. Dashboard'!$D$53=2,IF(R668="",R738,R668),IF('B. Dashboard'!$D$53=3,IF(R703="",R738,R703),(IF('B. Dashboard'!$D$53=4,R738)))))</f>
        <v>1</v>
      </c>
      <c r="S773" s="588">
        <f>IF('B. Dashboard'!$D$53=1,IF(S633="",S738,S633),IF('B. Dashboard'!$D$53=2,IF(S668="",S738,S668),IF('B. Dashboard'!$D$53=3,IF(S703="",S738,S703),(IF('B. Dashboard'!$D$53=4,S738)))))</f>
        <v>1</v>
      </c>
      <c r="T773" s="588">
        <f>IF('B. Dashboard'!$D$53=1,IF(T633="",T738,T633),IF('B. Dashboard'!$D$53=2,IF(T668="",T738,T668),IF('B. Dashboard'!$D$53=3,IF(T703="",T738,T703),(IF('B. Dashboard'!$D$53=4,T738)))))</f>
        <v>0</v>
      </c>
      <c r="U773" s="588">
        <f>IF('B. Dashboard'!$D$53=1,IF(U633="",U738,U633),IF('B. Dashboard'!$D$53=2,IF(U668="",U738,U668),IF('B. Dashboard'!$D$53=3,IF(U703="",U738,U703),(IF('B. Dashboard'!$D$53=4,U738)))))</f>
        <v>1</v>
      </c>
      <c r="V773" s="588">
        <f>IF('B. Dashboard'!$D$53=1,IF(V633="",V738,V633),IF('B. Dashboard'!$D$53=2,IF(V668="",V738,V668),IF('B. Dashboard'!$D$53=3,IF(V703="",V738,V703),(IF('B. Dashboard'!$D$53=4,V738)))))</f>
        <v>0</v>
      </c>
      <c r="W773" s="588">
        <f>IF('B. Dashboard'!$D$53=1,IF(W633="",W738,W633),IF('B. Dashboard'!$D$53=2,IF(W668="",W738,W668),IF('B. Dashboard'!$D$53=3,IF(W703="",W738,W703),(IF('B. Dashboard'!$D$53=4,W738)))))</f>
        <v>1</v>
      </c>
      <c r="X773" s="588">
        <f>IF('B. Dashboard'!$D$53=1,IF(X633="",X738,X633),IF('B. Dashboard'!$D$53=2,IF(X668="",X738,X668),IF('B. Dashboard'!$D$53=3,IF(X703="",X738,X703),(IF('B. Dashboard'!$D$53=4,X738)))))</f>
        <v>0</v>
      </c>
      <c r="Y773" s="588">
        <f>IF('B. Dashboard'!$D$53=1,IF(Y633="",Y738,Y633),IF('B. Dashboard'!$D$53=2,IF(Y668="",Y738,Y668),IF('B. Dashboard'!$D$53=3,IF(Y703="",Y738,Y703),(IF('B. Dashboard'!$D$53=4,Y738)))))</f>
        <v>0</v>
      </c>
      <c r="Z773" s="588">
        <f>IF('B. Dashboard'!$D$53=1,IF(Z633="",Z738,Z633),IF('B. Dashboard'!$D$53=2,IF(Z668="",Z738,Z668),IF('B. Dashboard'!$D$53=3,IF(Z703="",Z738,Z703),(IF('B. Dashboard'!$D$53=4,Z738)))))</f>
        <v>0</v>
      </c>
      <c r="AA773" s="588">
        <f>IF('B. Dashboard'!$D$53=1,IF(AA633="",AA738,AA633),IF('B. Dashboard'!$D$53=2,IF(AA668="",AA738,AA668),IF('B. Dashboard'!$D$53=3,IF(AA703="",AA738,AA703),(IF('B. Dashboard'!$D$53=4,AA738)))))</f>
        <v>0</v>
      </c>
      <c r="AB773" s="588">
        <f>IF('B. Dashboard'!$D$53=1,IF(AB633="",AB738,AB633),IF('B. Dashboard'!$D$53=2,IF(AB668="",AB738,AB668),IF('B. Dashboard'!$D$53=3,IF(AB703="",AB738,AB703),(IF('B. Dashboard'!$D$53=4,AB738)))))</f>
        <v>1</v>
      </c>
      <c r="AC773" s="588">
        <f>IF('B. Dashboard'!$D$53=1,IF(AC633="",AC738,AC633),IF('B. Dashboard'!$D$53=2,IF(AC668="",AC738,AC668),IF('B. Dashboard'!$D$53=3,IF(AC703="",AC738,AC703),(IF('B. Dashboard'!$D$53=4,AC738)))))</f>
        <v>1</v>
      </c>
      <c r="AD773" s="588">
        <f>IF('B. Dashboard'!$D$53=1,IF(AD633="",AD738,AD633),IF('B. Dashboard'!$D$53=2,IF(AD668="",AD738,AD668),IF('B. Dashboard'!$D$53=3,IF(AD703="",AD738,AD703),(IF('B. Dashboard'!$D$53=4,AD738)))))</f>
        <v>0</v>
      </c>
      <c r="AE773" s="588">
        <f>IF('B. Dashboard'!$D$53=1,IF(AE633="",AE738,AE633),IF('B. Dashboard'!$D$53=2,IF(AE668="",AE738,AE668),IF('B. Dashboard'!$D$53=3,IF(AE703="",AE738,AE703),(IF('B. Dashboard'!$D$53=4,AE738)))))</f>
        <v>0</v>
      </c>
      <c r="AF773" s="588">
        <f>IF('B. Dashboard'!$D$53=1,IF(AF633="",AF738,AF633),IF('B. Dashboard'!$D$53=2,IF(AF668="",AF738,AF668),IF('B. Dashboard'!$D$53=3,IF(AF703="",AF738,AF703),(IF('B. Dashboard'!$D$53=4,AF738)))))</f>
        <v>0</v>
      </c>
      <c r="AG773" s="588">
        <f>IF('B. Dashboard'!$D$53=1,IF(AG633="",AG738,AG633),IF('B. Dashboard'!$D$53=2,IF(AG668="",AG738,AG668),IF('B. Dashboard'!$D$53=3,IF(AG703="",AG738,AG703),(IF('B. Dashboard'!$D$53=4,AG738)))))</f>
        <v>0</v>
      </c>
      <c r="AH773" s="588">
        <f>IF('B. Dashboard'!$D$53=1,IF(AH633="",AH738,AH633),IF('B. Dashboard'!$D$53=2,IF(AH668="",AH738,AH668),IF('B. Dashboard'!$D$53=3,IF(AH703="",AH738,AH703),(IF('B. Dashboard'!$D$53=4,AH738)))))</f>
        <v>0</v>
      </c>
    </row>
    <row r="774" spans="2:34" s="232" customFormat="1">
      <c r="B774" s="237"/>
      <c r="C774" s="253" t="str">
        <f t="shared" ref="C774" si="284">C739</f>
        <v>S13</v>
      </c>
      <c r="D774" s="253" t="str">
        <f t="shared" si="272"/>
        <v>MMS в мрежата (MMS on net)</v>
      </c>
      <c r="E774" s="588">
        <f>IF('B. Dashboard'!$D$53=1,IF(E634="",E739,E634),IF('B. Dashboard'!$D$53=2,IF(E669="",E739,E669),IF('B. Dashboard'!$D$53=3,IF(E704="",E739,E704),(IF('B. Dashboard'!$D$53=4,E739)))))</f>
        <v>2</v>
      </c>
      <c r="F774" s="588">
        <f>IF('B. Dashboard'!$D$53=1,IF(F634="",F739,F634),IF('B. Dashboard'!$D$53=2,IF(F669="",F739,F669),IF('B. Dashboard'!$D$53=3,IF(F704="",F739,F704),(IF('B. Dashboard'!$D$53=4,F739)))))</f>
        <v>2</v>
      </c>
      <c r="G774" s="588">
        <f>IF('B. Dashboard'!$D$53=1,IF(G634="",G739,G634),IF('B. Dashboard'!$D$53=2,IF(G669="",G739,G669),IF('B. Dashboard'!$D$53=3,IF(G704="",G739,G704),(IF('B. Dashboard'!$D$53=4,G739)))))</f>
        <v>2</v>
      </c>
      <c r="H774" s="588">
        <f>IF('B. Dashboard'!$D$53=1,IF(H634="",H739,H634),IF('B. Dashboard'!$D$53=2,IF(H669="",H739,H669),IF('B. Dashboard'!$D$53=3,IF(H704="",H739,H704),(IF('B. Dashboard'!$D$53=4,H739)))))</f>
        <v>2</v>
      </c>
      <c r="I774" s="588">
        <f>IF('B. Dashboard'!$D$53=1,IF(I634="",I739,I634),IF('B. Dashboard'!$D$53=2,IF(I669="",I739,I669),IF('B. Dashboard'!$D$53=3,IF(I704="",I739,I704),(IF('B. Dashboard'!$D$53=4,I739)))))</f>
        <v>2</v>
      </c>
      <c r="J774" s="588">
        <f>IF('B. Dashboard'!$D$53=1,IF(J634="",J739,J634),IF('B. Dashboard'!$D$53=2,IF(J669="",J739,J669),IF('B. Dashboard'!$D$53=3,IF(J704="",J739,J704),(IF('B. Dashboard'!$D$53=4,J739)))))</f>
        <v>2</v>
      </c>
      <c r="K774" s="588">
        <f>IF('B. Dashboard'!$D$53=1,IF(K634="",K739,K634),IF('B. Dashboard'!$D$53=2,IF(K669="",K739,K669),IF('B. Dashboard'!$D$53=3,IF(K704="",K739,K704),(IF('B. Dashboard'!$D$53=4,K739)))))</f>
        <v>2</v>
      </c>
      <c r="L774" s="588">
        <f>IF('B. Dashboard'!$D$53=1,IF(L634="",L739,L634),IF('B. Dashboard'!$D$53=2,IF(L669="",L739,L669),IF('B. Dashboard'!$D$53=3,IF(L704="",L739,L704),(IF('B. Dashboard'!$D$53=4,L739)))))</f>
        <v>1</v>
      </c>
      <c r="M774" s="588">
        <f>IF('B. Dashboard'!$D$53=1,IF(M634="",M739,M634),IF('B. Dashboard'!$D$53=2,IF(M669="",M739,M669),IF('B. Dashboard'!$D$53=3,IF(M704="",M739,M704),(IF('B. Dashboard'!$D$53=4,M739)))))</f>
        <v>1</v>
      </c>
      <c r="N774" s="588">
        <f>IF('B. Dashboard'!$D$53=1,IF(N634="",N739,N634),IF('B. Dashboard'!$D$53=2,IF(N669="",N739,N669),IF('B. Dashboard'!$D$53=3,IF(N704="",N739,N704),(IF('B. Dashboard'!$D$53=4,N739)))))</f>
        <v>0</v>
      </c>
      <c r="O774" s="588">
        <f>IF('B. Dashboard'!$D$53=1,IF(O634="",O739,O634),IF('B. Dashboard'!$D$53=2,IF(O669="",O739,O669),IF('B. Dashboard'!$D$53=3,IF(O704="",O739,O704),(IF('B. Dashboard'!$D$53=4,O739)))))</f>
        <v>0</v>
      </c>
      <c r="P774" s="588">
        <f>IF('B. Dashboard'!$D$53=1,IF(P634="",P739,P634),IF('B. Dashboard'!$D$53=2,IF(P669="",P739,P669),IF('B. Dashboard'!$D$53=3,IF(P704="",P739,P704),(IF('B. Dashboard'!$D$53=4,P739)))))</f>
        <v>1</v>
      </c>
      <c r="Q774" s="588">
        <f>IF('B. Dashboard'!$D$53=1,IF(Q634="",Q739,Q634),IF('B. Dashboard'!$D$53=2,IF(Q669="",Q739,Q669),IF('B. Dashboard'!$D$53=3,IF(Q704="",Q739,Q704),(IF('B. Dashboard'!$D$53=4,Q739)))))</f>
        <v>0</v>
      </c>
      <c r="R774" s="588">
        <f>IF('B. Dashboard'!$D$53=1,IF(R634="",R739,R634),IF('B. Dashboard'!$D$53=2,IF(R669="",R739,R669),IF('B. Dashboard'!$D$53=3,IF(R704="",R739,R704),(IF('B. Dashboard'!$D$53=4,R739)))))</f>
        <v>1</v>
      </c>
      <c r="S774" s="588">
        <f>IF('B. Dashboard'!$D$53=1,IF(S634="",S739,S634),IF('B. Dashboard'!$D$53=2,IF(S669="",S739,S669),IF('B. Dashboard'!$D$53=3,IF(S704="",S739,S704),(IF('B. Dashboard'!$D$53=4,S739)))))</f>
        <v>1</v>
      </c>
      <c r="T774" s="588">
        <f>IF('B. Dashboard'!$D$53=1,IF(T634="",T739,T634),IF('B. Dashboard'!$D$53=2,IF(T669="",T739,T669),IF('B. Dashboard'!$D$53=3,IF(T704="",T739,T704),(IF('B. Dashboard'!$D$53=4,T739)))))</f>
        <v>1</v>
      </c>
      <c r="U774" s="588">
        <f>IF('B. Dashboard'!$D$53=1,IF(U634="",U739,U634),IF('B. Dashboard'!$D$53=2,IF(U669="",U739,U669),IF('B. Dashboard'!$D$53=3,IF(U704="",U739,U704),(IF('B. Dashboard'!$D$53=4,U739)))))</f>
        <v>1</v>
      </c>
      <c r="V774" s="588">
        <f>IF('B. Dashboard'!$D$53=1,IF(V634="",V739,V634),IF('B. Dashboard'!$D$53=2,IF(V669="",V739,V669),IF('B. Dashboard'!$D$53=3,IF(V704="",V739,V704),(IF('B. Dashboard'!$D$53=4,V739)))))</f>
        <v>0</v>
      </c>
      <c r="W774" s="588">
        <f>IF('B. Dashboard'!$D$53=1,IF(W634="",W739,W634),IF('B. Dashboard'!$D$53=2,IF(W669="",W739,W669),IF('B. Dashboard'!$D$53=3,IF(W704="",W739,W704),(IF('B. Dashboard'!$D$53=4,W739)))))</f>
        <v>0</v>
      </c>
      <c r="X774" s="588">
        <f>IF('B. Dashboard'!$D$53=1,IF(X634="",X739,X634),IF('B. Dashboard'!$D$53=2,IF(X669="",X739,X669),IF('B. Dashboard'!$D$53=3,IF(X704="",X739,X704),(IF('B. Dashboard'!$D$53=4,X739)))))</f>
        <v>0</v>
      </c>
      <c r="Y774" s="588">
        <f>IF('B. Dashboard'!$D$53=1,IF(Y634="",Y739,Y634),IF('B. Dashboard'!$D$53=2,IF(Y669="",Y739,Y669),IF('B. Dashboard'!$D$53=3,IF(Y704="",Y739,Y704),(IF('B. Dashboard'!$D$53=4,Y739)))))</f>
        <v>0</v>
      </c>
      <c r="Z774" s="588">
        <f>IF('B. Dashboard'!$D$53=1,IF(Z634="",Z739,Z634),IF('B. Dashboard'!$D$53=2,IF(Z669="",Z739,Z669),IF('B. Dashboard'!$D$53=3,IF(Z704="",Z739,Z704),(IF('B. Dashboard'!$D$53=4,Z739)))))</f>
        <v>0</v>
      </c>
      <c r="AA774" s="588">
        <f>IF('B. Dashboard'!$D$53=1,IF(AA634="",AA739,AA634),IF('B. Dashboard'!$D$53=2,IF(AA669="",AA739,AA669),IF('B. Dashboard'!$D$53=3,IF(AA704="",AA739,AA704),(IF('B. Dashboard'!$D$53=4,AA739)))))</f>
        <v>0</v>
      </c>
      <c r="AB774" s="588">
        <f>IF('B. Dashboard'!$D$53=1,IF(AB634="",AB739,AB634),IF('B. Dashboard'!$D$53=2,IF(AB669="",AB739,AB669),IF('B. Dashboard'!$D$53=3,IF(AB704="",AB739,AB704),(IF('B. Dashboard'!$D$53=4,AB739)))))</f>
        <v>2</v>
      </c>
      <c r="AC774" s="588">
        <f>IF('B. Dashboard'!$D$53=1,IF(AC634="",AC739,AC634),IF('B. Dashboard'!$D$53=2,IF(AC669="",AC739,AC669),IF('B. Dashboard'!$D$53=3,IF(AC704="",AC739,AC704),(IF('B. Dashboard'!$D$53=4,AC739)))))</f>
        <v>2</v>
      </c>
      <c r="AD774" s="588">
        <f>IF('B. Dashboard'!$D$53=1,IF(AD634="",AD739,AD634),IF('B. Dashboard'!$D$53=2,IF(AD669="",AD739,AD669),IF('B. Dashboard'!$D$53=3,IF(AD704="",AD739,AD704),(IF('B. Dashboard'!$D$53=4,AD739)))))</f>
        <v>0</v>
      </c>
      <c r="AE774" s="588">
        <f>IF('B. Dashboard'!$D$53=1,IF(AE634="",AE739,AE634),IF('B. Dashboard'!$D$53=2,IF(AE669="",AE739,AE669),IF('B. Dashboard'!$D$53=3,IF(AE704="",AE739,AE704),(IF('B. Dashboard'!$D$53=4,AE739)))))</f>
        <v>0</v>
      </c>
      <c r="AF774" s="588">
        <f>IF('B. Dashboard'!$D$53=1,IF(AF634="",AF739,AF634),IF('B. Dashboard'!$D$53=2,IF(AF669="",AF739,AF669),IF('B. Dashboard'!$D$53=3,IF(AF704="",AF739,AF704),(IF('B. Dashboard'!$D$53=4,AF739)))))</f>
        <v>0</v>
      </c>
      <c r="AG774" s="588">
        <f>IF('B. Dashboard'!$D$53=1,IF(AG634="",AG739,AG634),IF('B. Dashboard'!$D$53=2,IF(AG669="",AG739,AG669),IF('B. Dashboard'!$D$53=3,IF(AG704="",AG739,AG704),(IF('B. Dashboard'!$D$53=4,AG739)))))</f>
        <v>0</v>
      </c>
      <c r="AH774" s="588">
        <f>IF('B. Dashboard'!$D$53=1,IF(AH634="",AH739,AH634),IF('B. Dashboard'!$D$53=2,IF(AH669="",AH739,AH669),IF('B. Dashboard'!$D$53=3,IF(AH704="",AH739,AH704),(IF('B. Dashboard'!$D$53=4,AH739)))))</f>
        <v>0</v>
      </c>
    </row>
    <row r="775" spans="2:34" s="232" customFormat="1">
      <c r="B775" s="237"/>
      <c r="C775" s="253" t="str">
        <f t="shared" ref="C775" si="285">C740</f>
        <v>S14</v>
      </c>
      <c r="D775" s="253" t="str">
        <f t="shared" si="272"/>
        <v>Изходящи MMS към други мрежи (MMS outgoing to other network)</v>
      </c>
      <c r="E775" s="588">
        <f>IF('B. Dashboard'!$D$53=1,IF(E635="",E740,E635),IF('B. Dashboard'!$D$53=2,IF(E670="",E740,E670),IF('B. Dashboard'!$D$53=3,IF(E705="",E740,E705),(IF('B. Dashboard'!$D$53=4,E740)))))</f>
        <v>1</v>
      </c>
      <c r="F775" s="588">
        <f>IF('B. Dashboard'!$D$53=1,IF(F635="",F740,F635),IF('B. Dashboard'!$D$53=2,IF(F670="",F740,F670),IF('B. Dashboard'!$D$53=3,IF(F705="",F740,F705),(IF('B. Dashboard'!$D$53=4,F740)))))</f>
        <v>1</v>
      </c>
      <c r="G775" s="588">
        <f>IF('B. Dashboard'!$D$53=1,IF(G635="",G740,G635),IF('B. Dashboard'!$D$53=2,IF(G670="",G740,G670),IF('B. Dashboard'!$D$53=3,IF(G705="",G740,G705),(IF('B. Dashboard'!$D$53=4,G740)))))</f>
        <v>1</v>
      </c>
      <c r="H775" s="588">
        <f>IF('B. Dashboard'!$D$53=1,IF(H635="",H740,H635),IF('B. Dashboard'!$D$53=2,IF(H670="",H740,H670),IF('B. Dashboard'!$D$53=3,IF(H705="",H740,H705),(IF('B. Dashboard'!$D$53=4,H740)))))</f>
        <v>1</v>
      </c>
      <c r="I775" s="588">
        <f>IF('B. Dashboard'!$D$53=1,IF(I635="",I740,I635),IF('B. Dashboard'!$D$53=2,IF(I670="",I740,I670),IF('B. Dashboard'!$D$53=3,IF(I705="",I740,I705),(IF('B. Dashboard'!$D$53=4,I740)))))</f>
        <v>1</v>
      </c>
      <c r="J775" s="588">
        <f>IF('B. Dashboard'!$D$53=1,IF(J635="",J740,J635),IF('B. Dashboard'!$D$53=2,IF(J670="",J740,J670),IF('B. Dashboard'!$D$53=3,IF(J705="",J740,J705),(IF('B. Dashboard'!$D$53=4,J740)))))</f>
        <v>1</v>
      </c>
      <c r="K775" s="588">
        <f>IF('B. Dashboard'!$D$53=1,IF(K635="",K740,K635),IF('B. Dashboard'!$D$53=2,IF(K670="",K740,K670),IF('B. Dashboard'!$D$53=3,IF(K705="",K740,K705),(IF('B. Dashboard'!$D$53=4,K740)))))</f>
        <v>1.5</v>
      </c>
      <c r="L775" s="588">
        <f>IF('B. Dashboard'!$D$53=1,IF(L635="",L740,L635),IF('B. Dashboard'!$D$53=2,IF(L670="",L740,L670),IF('B. Dashboard'!$D$53=3,IF(L705="",L740,L705),(IF('B. Dashboard'!$D$53=4,L740)))))</f>
        <v>1</v>
      </c>
      <c r="M775" s="588">
        <f>IF('B. Dashboard'!$D$53=1,IF(M635="",M740,M635),IF('B. Dashboard'!$D$53=2,IF(M670="",M740,M670),IF('B. Dashboard'!$D$53=3,IF(M705="",M740,M705),(IF('B. Dashboard'!$D$53=4,M740)))))</f>
        <v>1</v>
      </c>
      <c r="N775" s="588">
        <f>IF('B. Dashboard'!$D$53=1,IF(N635="",N740,N635),IF('B. Dashboard'!$D$53=2,IF(N670="",N740,N670),IF('B. Dashboard'!$D$53=3,IF(N705="",N740,N705),(IF('B. Dashboard'!$D$53=4,N740)))))</f>
        <v>0</v>
      </c>
      <c r="O775" s="588">
        <f>IF('B. Dashboard'!$D$53=1,IF(O635="",O740,O635),IF('B. Dashboard'!$D$53=2,IF(O670="",O740,O670),IF('B. Dashboard'!$D$53=3,IF(O705="",O740,O705),(IF('B. Dashboard'!$D$53=4,O740)))))</f>
        <v>0</v>
      </c>
      <c r="P775" s="588">
        <f>IF('B. Dashboard'!$D$53=1,IF(P635="",P740,P635),IF('B. Dashboard'!$D$53=2,IF(P670="",P740,P670),IF('B. Dashboard'!$D$53=3,IF(P705="",P740,P705),(IF('B. Dashboard'!$D$53=4,P740)))))</f>
        <v>1</v>
      </c>
      <c r="Q775" s="588">
        <f>IF('B. Dashboard'!$D$53=1,IF(Q635="",Q740,Q635),IF('B. Dashboard'!$D$53=2,IF(Q670="",Q740,Q670),IF('B. Dashboard'!$D$53=3,IF(Q705="",Q740,Q705),(IF('B. Dashboard'!$D$53=4,Q740)))))</f>
        <v>0</v>
      </c>
      <c r="R775" s="588">
        <f>IF('B. Dashboard'!$D$53=1,IF(R635="",R740,R635),IF('B. Dashboard'!$D$53=2,IF(R670="",R740,R670),IF('B. Dashboard'!$D$53=3,IF(R705="",R740,R705),(IF('B. Dashboard'!$D$53=4,R740)))))</f>
        <v>1</v>
      </c>
      <c r="S775" s="588">
        <f>IF('B. Dashboard'!$D$53=1,IF(S635="",S740,S635),IF('B. Dashboard'!$D$53=2,IF(S670="",S740,S670),IF('B. Dashboard'!$D$53=3,IF(S705="",S740,S705),(IF('B. Dashboard'!$D$53=4,S740)))))</f>
        <v>1</v>
      </c>
      <c r="T775" s="588">
        <f>IF('B. Dashboard'!$D$53=1,IF(T635="",T740,T635),IF('B. Dashboard'!$D$53=2,IF(T670="",T740,T670),IF('B. Dashboard'!$D$53=3,IF(T705="",T740,T705),(IF('B. Dashboard'!$D$53=4,T740)))))</f>
        <v>1</v>
      </c>
      <c r="U775" s="588">
        <f>IF('B. Dashboard'!$D$53=1,IF(U635="",U740,U635),IF('B. Dashboard'!$D$53=2,IF(U670="",U740,U670),IF('B. Dashboard'!$D$53=3,IF(U705="",U740,U705),(IF('B. Dashboard'!$D$53=4,U740)))))</f>
        <v>1</v>
      </c>
      <c r="V775" s="588">
        <f>IF('B. Dashboard'!$D$53=1,IF(V635="",V740,V635),IF('B. Dashboard'!$D$53=2,IF(V670="",V740,V670),IF('B. Dashboard'!$D$53=3,IF(V705="",V740,V705),(IF('B. Dashboard'!$D$53=4,V740)))))</f>
        <v>0</v>
      </c>
      <c r="W775" s="588">
        <f>IF('B. Dashboard'!$D$53=1,IF(W635="",W740,W635),IF('B. Dashboard'!$D$53=2,IF(W670="",W740,W670),IF('B. Dashboard'!$D$53=3,IF(W705="",W740,W705),(IF('B. Dashboard'!$D$53=4,W740)))))</f>
        <v>1</v>
      </c>
      <c r="X775" s="588">
        <f>IF('B. Dashboard'!$D$53=1,IF(X635="",X740,X635),IF('B. Dashboard'!$D$53=2,IF(X670="",X740,X670),IF('B. Dashboard'!$D$53=3,IF(X705="",X740,X705),(IF('B. Dashboard'!$D$53=4,X740)))))</f>
        <v>0</v>
      </c>
      <c r="Y775" s="588">
        <f>IF('B. Dashboard'!$D$53=1,IF(Y635="",Y740,Y635),IF('B. Dashboard'!$D$53=2,IF(Y670="",Y740,Y670),IF('B. Dashboard'!$D$53=3,IF(Y705="",Y740,Y705),(IF('B. Dashboard'!$D$53=4,Y740)))))</f>
        <v>0</v>
      </c>
      <c r="Z775" s="588">
        <f>IF('B. Dashboard'!$D$53=1,IF(Z635="",Z740,Z635),IF('B. Dashboard'!$D$53=2,IF(Z670="",Z740,Z670),IF('B. Dashboard'!$D$53=3,IF(Z705="",Z740,Z705),(IF('B. Dashboard'!$D$53=4,Z740)))))</f>
        <v>0</v>
      </c>
      <c r="AA775" s="588">
        <f>IF('B. Dashboard'!$D$53=1,IF(AA635="",AA740,AA635),IF('B. Dashboard'!$D$53=2,IF(AA670="",AA740,AA670),IF('B. Dashboard'!$D$53=3,IF(AA705="",AA740,AA705),(IF('B. Dashboard'!$D$53=4,AA740)))))</f>
        <v>0</v>
      </c>
      <c r="AB775" s="588">
        <f>IF('B. Dashboard'!$D$53=1,IF(AB635="",AB740,AB635),IF('B. Dashboard'!$D$53=2,IF(AB670="",AB740,AB670),IF('B. Dashboard'!$D$53=3,IF(AB705="",AB740,AB705),(IF('B. Dashboard'!$D$53=4,AB740)))))</f>
        <v>1</v>
      </c>
      <c r="AC775" s="588">
        <f>IF('B. Dashboard'!$D$53=1,IF(AC635="",AC740,AC635),IF('B. Dashboard'!$D$53=2,IF(AC670="",AC740,AC670),IF('B. Dashboard'!$D$53=3,IF(AC705="",AC740,AC705),(IF('B. Dashboard'!$D$53=4,AC740)))))</f>
        <v>1</v>
      </c>
      <c r="AD775" s="588">
        <f>IF('B. Dashboard'!$D$53=1,IF(AD635="",AD740,AD635),IF('B. Dashboard'!$D$53=2,IF(AD670="",AD740,AD670),IF('B. Dashboard'!$D$53=3,IF(AD705="",AD740,AD705),(IF('B. Dashboard'!$D$53=4,AD740)))))</f>
        <v>0</v>
      </c>
      <c r="AE775" s="588">
        <f>IF('B. Dashboard'!$D$53=1,IF(AE635="",AE740,AE635),IF('B. Dashboard'!$D$53=2,IF(AE670="",AE740,AE670),IF('B. Dashboard'!$D$53=3,IF(AE705="",AE740,AE705),(IF('B. Dashboard'!$D$53=4,AE740)))))</f>
        <v>0</v>
      </c>
      <c r="AF775" s="588">
        <f>IF('B. Dashboard'!$D$53=1,IF(AF635="",AF740,AF635),IF('B. Dashboard'!$D$53=2,IF(AF670="",AF740,AF670),IF('B. Dashboard'!$D$53=3,IF(AF705="",AF740,AF705),(IF('B. Dashboard'!$D$53=4,AF740)))))</f>
        <v>0</v>
      </c>
      <c r="AG775" s="588">
        <f>IF('B. Dashboard'!$D$53=1,IF(AG635="",AG740,AG635),IF('B. Dashboard'!$D$53=2,IF(AG670="",AG740,AG670),IF('B. Dashboard'!$D$53=3,IF(AG705="",AG740,AG705),(IF('B. Dashboard'!$D$53=4,AG740)))))</f>
        <v>0</v>
      </c>
      <c r="AH775" s="588">
        <f>IF('B. Dashboard'!$D$53=1,IF(AH635="",AH740,AH635),IF('B. Dashboard'!$D$53=2,IF(AH670="",AH740,AH670),IF('B. Dashboard'!$D$53=3,IF(AH705="",AH740,AH705),(IF('B. Dashboard'!$D$53=4,AH740)))))</f>
        <v>0</v>
      </c>
    </row>
    <row r="776" spans="2:34" s="232" customFormat="1">
      <c r="B776" s="237"/>
      <c r="C776" s="253" t="str">
        <f t="shared" ref="C776" si="286">C741</f>
        <v>S15</v>
      </c>
      <c r="D776" s="253" t="str">
        <f t="shared" si="272"/>
        <v>Входящи MMS от други мрежи (MMS incoming from other network)</v>
      </c>
      <c r="E776" s="588">
        <f>IF('B. Dashboard'!$D$53=1,IF(E636="",E741,E636),IF('B. Dashboard'!$D$53=2,IF(E671="",E741,E671),IF('B. Dashboard'!$D$53=3,IF(E706="",E741,E706),(IF('B. Dashboard'!$D$53=4,E741)))))</f>
        <v>1</v>
      </c>
      <c r="F776" s="588">
        <f>IF('B. Dashboard'!$D$53=1,IF(F636="",F741,F636),IF('B. Dashboard'!$D$53=2,IF(F671="",F741,F671),IF('B. Dashboard'!$D$53=3,IF(F706="",F741,F706),(IF('B. Dashboard'!$D$53=4,F741)))))</f>
        <v>1</v>
      </c>
      <c r="G776" s="588">
        <f>IF('B. Dashboard'!$D$53=1,IF(G636="",G741,G636),IF('B. Dashboard'!$D$53=2,IF(G671="",G741,G671),IF('B. Dashboard'!$D$53=3,IF(G706="",G741,G706),(IF('B. Dashboard'!$D$53=4,G741)))))</f>
        <v>1</v>
      </c>
      <c r="H776" s="588">
        <f>IF('B. Dashboard'!$D$53=1,IF(H636="",H741,H636),IF('B. Dashboard'!$D$53=2,IF(H671="",H741,H671),IF('B. Dashboard'!$D$53=3,IF(H706="",H741,H706),(IF('B. Dashboard'!$D$53=4,H741)))))</f>
        <v>1</v>
      </c>
      <c r="I776" s="588">
        <f>IF('B. Dashboard'!$D$53=1,IF(I636="",I741,I636),IF('B. Dashboard'!$D$53=2,IF(I671="",I741,I671),IF('B. Dashboard'!$D$53=3,IF(I706="",I741,I706),(IF('B. Dashboard'!$D$53=4,I741)))))</f>
        <v>1</v>
      </c>
      <c r="J776" s="588">
        <f>IF('B. Dashboard'!$D$53=1,IF(J636="",J741,J636),IF('B. Dashboard'!$D$53=2,IF(J671="",J741,J671),IF('B. Dashboard'!$D$53=3,IF(J706="",J741,J706),(IF('B. Dashboard'!$D$53=4,J741)))))</f>
        <v>1</v>
      </c>
      <c r="K776" s="588">
        <f>IF('B. Dashboard'!$D$53=1,IF(K636="",K741,K636),IF('B. Dashboard'!$D$53=2,IF(K671="",K741,K671),IF('B. Dashboard'!$D$53=3,IF(K706="",K741,K706),(IF('B. Dashboard'!$D$53=4,K741)))))</f>
        <v>1.5</v>
      </c>
      <c r="L776" s="588">
        <f>IF('B. Dashboard'!$D$53=1,IF(L636="",L741,L636),IF('B. Dashboard'!$D$53=2,IF(L671="",L741,L671),IF('B. Dashboard'!$D$53=3,IF(L706="",L741,L706),(IF('B. Dashboard'!$D$53=4,L741)))))</f>
        <v>1</v>
      </c>
      <c r="M776" s="588">
        <f>IF('B. Dashboard'!$D$53=1,IF(M636="",M741,M636),IF('B. Dashboard'!$D$53=2,IF(M671="",M741,M671),IF('B. Dashboard'!$D$53=3,IF(M706="",M741,M706),(IF('B. Dashboard'!$D$53=4,M741)))))</f>
        <v>1</v>
      </c>
      <c r="N776" s="588">
        <f>IF('B. Dashboard'!$D$53=1,IF(N636="",N741,N636),IF('B. Dashboard'!$D$53=2,IF(N671="",N741,N671),IF('B. Dashboard'!$D$53=3,IF(N706="",N741,N706),(IF('B. Dashboard'!$D$53=4,N741)))))</f>
        <v>0</v>
      </c>
      <c r="O776" s="588">
        <f>IF('B. Dashboard'!$D$53=1,IF(O636="",O741,O636),IF('B. Dashboard'!$D$53=2,IF(O671="",O741,O671),IF('B. Dashboard'!$D$53=3,IF(O706="",O741,O706),(IF('B. Dashboard'!$D$53=4,O741)))))</f>
        <v>0</v>
      </c>
      <c r="P776" s="588">
        <f>IF('B. Dashboard'!$D$53=1,IF(P636="",P741,P636),IF('B. Dashboard'!$D$53=2,IF(P671="",P741,P671),IF('B. Dashboard'!$D$53=3,IF(P706="",P741,P706),(IF('B. Dashboard'!$D$53=4,P741)))))</f>
        <v>1</v>
      </c>
      <c r="Q776" s="588">
        <f>IF('B. Dashboard'!$D$53=1,IF(Q636="",Q741,Q636),IF('B. Dashboard'!$D$53=2,IF(Q671="",Q741,Q671),IF('B. Dashboard'!$D$53=3,IF(Q706="",Q741,Q706),(IF('B. Dashboard'!$D$53=4,Q741)))))</f>
        <v>0</v>
      </c>
      <c r="R776" s="588">
        <f>IF('B. Dashboard'!$D$53=1,IF(R636="",R741,R636),IF('B. Dashboard'!$D$53=2,IF(R671="",R741,R671),IF('B. Dashboard'!$D$53=3,IF(R706="",R741,R706),(IF('B. Dashboard'!$D$53=4,R741)))))</f>
        <v>1</v>
      </c>
      <c r="S776" s="588">
        <f>IF('B. Dashboard'!$D$53=1,IF(S636="",S741,S636),IF('B. Dashboard'!$D$53=2,IF(S671="",S741,S671),IF('B. Dashboard'!$D$53=3,IF(S706="",S741,S706),(IF('B. Dashboard'!$D$53=4,S741)))))</f>
        <v>1</v>
      </c>
      <c r="T776" s="588">
        <f>IF('B. Dashboard'!$D$53=1,IF(T636="",T741,T636),IF('B. Dashboard'!$D$53=2,IF(T671="",T741,T671),IF('B. Dashboard'!$D$53=3,IF(T706="",T741,T706),(IF('B. Dashboard'!$D$53=4,T741)))))</f>
        <v>1</v>
      </c>
      <c r="U776" s="588">
        <f>IF('B. Dashboard'!$D$53=1,IF(U636="",U741,U636),IF('B. Dashboard'!$D$53=2,IF(U671="",U741,U671),IF('B. Dashboard'!$D$53=3,IF(U706="",U741,U706),(IF('B. Dashboard'!$D$53=4,U741)))))</f>
        <v>0</v>
      </c>
      <c r="V776" s="588">
        <f>IF('B. Dashboard'!$D$53=1,IF(V636="",V741,V636),IF('B. Dashboard'!$D$53=2,IF(V671="",V741,V671),IF('B. Dashboard'!$D$53=3,IF(V706="",V741,V706),(IF('B. Dashboard'!$D$53=4,V741)))))</f>
        <v>1</v>
      </c>
      <c r="W776" s="588">
        <f>IF('B. Dashboard'!$D$53=1,IF(W636="",W741,W636),IF('B. Dashboard'!$D$53=2,IF(W671="",W741,W671),IF('B. Dashboard'!$D$53=3,IF(W706="",W741,W706),(IF('B. Dashboard'!$D$53=4,W741)))))</f>
        <v>1</v>
      </c>
      <c r="X776" s="588">
        <f>IF('B. Dashboard'!$D$53=1,IF(X636="",X741,X636),IF('B. Dashboard'!$D$53=2,IF(X671="",X741,X671),IF('B. Dashboard'!$D$53=3,IF(X706="",X741,X706),(IF('B. Dashboard'!$D$53=4,X741)))))</f>
        <v>0</v>
      </c>
      <c r="Y776" s="588">
        <f>IF('B. Dashboard'!$D$53=1,IF(Y636="",Y741,Y636),IF('B. Dashboard'!$D$53=2,IF(Y671="",Y741,Y671),IF('B. Dashboard'!$D$53=3,IF(Y706="",Y741,Y706),(IF('B. Dashboard'!$D$53=4,Y741)))))</f>
        <v>0</v>
      </c>
      <c r="Z776" s="588">
        <f>IF('B. Dashboard'!$D$53=1,IF(Z636="",Z741,Z636),IF('B. Dashboard'!$D$53=2,IF(Z671="",Z741,Z671),IF('B. Dashboard'!$D$53=3,IF(Z706="",Z741,Z706),(IF('B. Dashboard'!$D$53=4,Z741)))))</f>
        <v>0</v>
      </c>
      <c r="AA776" s="588">
        <f>IF('B. Dashboard'!$D$53=1,IF(AA636="",AA741,AA636),IF('B. Dashboard'!$D$53=2,IF(AA671="",AA741,AA671),IF('B. Dashboard'!$D$53=3,IF(AA706="",AA741,AA706),(IF('B. Dashboard'!$D$53=4,AA741)))))</f>
        <v>0</v>
      </c>
      <c r="AB776" s="588">
        <f>IF('B. Dashboard'!$D$53=1,IF(AB636="",AB741,AB636),IF('B. Dashboard'!$D$53=2,IF(AB671="",AB741,AB671),IF('B. Dashboard'!$D$53=3,IF(AB706="",AB741,AB706),(IF('B. Dashboard'!$D$53=4,AB741)))))</f>
        <v>1</v>
      </c>
      <c r="AC776" s="588">
        <f>IF('B. Dashboard'!$D$53=1,IF(AC636="",AC741,AC636),IF('B. Dashboard'!$D$53=2,IF(AC671="",AC741,AC671),IF('B. Dashboard'!$D$53=3,IF(AC706="",AC741,AC706),(IF('B. Dashboard'!$D$53=4,AC741)))))</f>
        <v>1</v>
      </c>
      <c r="AD776" s="588">
        <f>IF('B. Dashboard'!$D$53=1,IF(AD636="",AD741,AD636),IF('B. Dashboard'!$D$53=2,IF(AD671="",AD741,AD671),IF('B. Dashboard'!$D$53=3,IF(AD706="",AD741,AD706),(IF('B. Dashboard'!$D$53=4,AD741)))))</f>
        <v>0</v>
      </c>
      <c r="AE776" s="588">
        <f>IF('B. Dashboard'!$D$53=1,IF(AE636="",AE741,AE636),IF('B. Dashboard'!$D$53=2,IF(AE671="",AE741,AE671),IF('B. Dashboard'!$D$53=3,IF(AE706="",AE741,AE706),(IF('B. Dashboard'!$D$53=4,AE741)))))</f>
        <v>0</v>
      </c>
      <c r="AF776" s="588">
        <f>IF('B. Dashboard'!$D$53=1,IF(AF636="",AF741,AF636),IF('B. Dashboard'!$D$53=2,IF(AF671="",AF741,AF671),IF('B. Dashboard'!$D$53=3,IF(AF706="",AF741,AF706),(IF('B. Dashboard'!$D$53=4,AF741)))))</f>
        <v>0</v>
      </c>
      <c r="AG776" s="588">
        <f>IF('B. Dashboard'!$D$53=1,IF(AG636="",AG741,AG636),IF('B. Dashboard'!$D$53=2,IF(AG671="",AG741,AG671),IF('B. Dashboard'!$D$53=3,IF(AG706="",AG741,AG706),(IF('B. Dashboard'!$D$53=4,AG741)))))</f>
        <v>0</v>
      </c>
      <c r="AH776" s="588">
        <f>IF('B. Dashboard'!$D$53=1,IF(AH636="",AH741,AH636),IF('B. Dashboard'!$D$53=2,IF(AH671="",AH741,AH671),IF('B. Dashboard'!$D$53=3,IF(AH706="",AH741,AH706),(IF('B. Dashboard'!$D$53=4,AH741)))))</f>
        <v>0</v>
      </c>
    </row>
    <row r="777" spans="2:34" s="232" customFormat="1">
      <c r="B777" s="237"/>
      <c r="C777" s="253" t="str">
        <f t="shared" ref="C777" si="287">C742</f>
        <v>S16</v>
      </c>
      <c r="D777" s="253" t="str">
        <f t="shared" si="272"/>
        <v>SMS в мрежата (SMS on net)</v>
      </c>
      <c r="E777" s="588">
        <f>IF('B. Dashboard'!$D$53=1,IF(E637="",E742,E637),IF('B. Dashboard'!$D$53=2,IF(E672="",E742,E672),IF('B. Dashboard'!$D$53=3,IF(E707="",E742,E707),(IF('B. Dashboard'!$D$53=4,E742)))))</f>
        <v>2</v>
      </c>
      <c r="F777" s="588">
        <f>IF('B. Dashboard'!$D$53=1,IF(F637="",F742,F637),IF('B. Dashboard'!$D$53=2,IF(F672="",F742,F672),IF('B. Dashboard'!$D$53=3,IF(F707="",F742,F707),(IF('B. Dashboard'!$D$53=4,F742)))))</f>
        <v>2</v>
      </c>
      <c r="G777" s="588">
        <f>IF('B. Dashboard'!$D$53=1,IF(G637="",G742,G637),IF('B. Dashboard'!$D$53=2,IF(G672="",G742,G672),IF('B. Dashboard'!$D$53=3,IF(G707="",G742,G707),(IF('B. Dashboard'!$D$53=4,G742)))))</f>
        <v>2</v>
      </c>
      <c r="H777" s="588">
        <f>IF('B. Dashboard'!$D$53=1,IF(H637="",H742,H637),IF('B. Dashboard'!$D$53=2,IF(H672="",H742,H672),IF('B. Dashboard'!$D$53=3,IF(H707="",H742,H707),(IF('B. Dashboard'!$D$53=4,H742)))))</f>
        <v>2</v>
      </c>
      <c r="I777" s="588">
        <f>IF('B. Dashboard'!$D$53=1,IF(I637="",I742,I637),IF('B. Dashboard'!$D$53=2,IF(I672="",I742,I672),IF('B. Dashboard'!$D$53=3,IF(I707="",I742,I707),(IF('B. Dashboard'!$D$53=4,I742)))))</f>
        <v>2</v>
      </c>
      <c r="J777" s="588">
        <f>IF('B. Dashboard'!$D$53=1,IF(J637="",J742,J637),IF('B. Dashboard'!$D$53=2,IF(J672="",J742,J672),IF('B. Dashboard'!$D$53=3,IF(J707="",J742,J707),(IF('B. Dashboard'!$D$53=4,J742)))))</f>
        <v>2</v>
      </c>
      <c r="K777" s="588">
        <f>IF('B. Dashboard'!$D$53=1,IF(K637="",K742,K637),IF('B. Dashboard'!$D$53=2,IF(K672="",K742,K672),IF('B. Dashboard'!$D$53=3,IF(K707="",K742,K707),(IF('B. Dashboard'!$D$53=4,K742)))))</f>
        <v>2</v>
      </c>
      <c r="L777" s="588">
        <f>IF('B. Dashboard'!$D$53=1,IF(L637="",L742,L637),IF('B. Dashboard'!$D$53=2,IF(L672="",L742,L672),IF('B. Dashboard'!$D$53=3,IF(L707="",L742,L707),(IF('B. Dashboard'!$D$53=4,L742)))))</f>
        <v>1</v>
      </c>
      <c r="M777" s="588">
        <f>IF('B. Dashboard'!$D$53=1,IF(M637="",M742,M637),IF('B. Dashboard'!$D$53=2,IF(M672="",M742,M672),IF('B. Dashboard'!$D$53=3,IF(M707="",M742,M707),(IF('B. Dashboard'!$D$53=4,M742)))))</f>
        <v>1</v>
      </c>
      <c r="N777" s="588">
        <f>IF('B. Dashboard'!$D$53=1,IF(N637="",N742,N637),IF('B. Dashboard'!$D$53=2,IF(N672="",N742,N672),IF('B. Dashboard'!$D$53=3,IF(N707="",N742,N707),(IF('B. Dashboard'!$D$53=4,N742)))))</f>
        <v>1</v>
      </c>
      <c r="O777" s="588">
        <f>IF('B. Dashboard'!$D$53=1,IF(O637="",O742,O637),IF('B. Dashboard'!$D$53=2,IF(O672="",O742,O672),IF('B. Dashboard'!$D$53=3,IF(O707="",O742,O707),(IF('B. Dashboard'!$D$53=4,O742)))))</f>
        <v>1</v>
      </c>
      <c r="P777" s="588">
        <f>IF('B. Dashboard'!$D$53=1,IF(P637="",P742,P637),IF('B. Dashboard'!$D$53=2,IF(P672="",P742,P672),IF('B. Dashboard'!$D$53=3,IF(P707="",P742,P707),(IF('B. Dashboard'!$D$53=4,P742)))))</f>
        <v>0</v>
      </c>
      <c r="Q777" s="588">
        <f>IF('B. Dashboard'!$D$53=1,IF(Q637="",Q742,Q637),IF('B. Dashboard'!$D$53=2,IF(Q672="",Q742,Q672),IF('B. Dashboard'!$D$53=3,IF(Q707="",Q742,Q707),(IF('B. Dashboard'!$D$53=4,Q742)))))</f>
        <v>0</v>
      </c>
      <c r="R777" s="588">
        <f>IF('B. Dashboard'!$D$53=1,IF(R637="",R742,R637),IF('B. Dashboard'!$D$53=2,IF(R672="",R742,R672),IF('B. Dashboard'!$D$53=3,IF(R707="",R742,R707),(IF('B. Dashboard'!$D$53=4,R742)))))</f>
        <v>1</v>
      </c>
      <c r="S777" s="588">
        <f>IF('B. Dashboard'!$D$53=1,IF(S637="",S742,S637),IF('B. Dashboard'!$D$53=2,IF(S672="",S742,S672),IF('B. Dashboard'!$D$53=3,IF(S707="",S742,S707),(IF('B. Dashboard'!$D$53=4,S742)))))</f>
        <v>1</v>
      </c>
      <c r="T777" s="588">
        <f>IF('B. Dashboard'!$D$53=1,IF(T637="",T742,T637),IF('B. Dashboard'!$D$53=2,IF(T672="",T742,T672),IF('B. Dashboard'!$D$53=3,IF(T707="",T742,T707),(IF('B. Dashboard'!$D$53=4,T742)))))</f>
        <v>1</v>
      </c>
      <c r="U777" s="588">
        <f>IF('B. Dashboard'!$D$53=1,IF(U637="",U742,U637),IF('B. Dashboard'!$D$53=2,IF(U672="",U742,U672),IF('B. Dashboard'!$D$53=3,IF(U707="",U742,U707),(IF('B. Dashboard'!$D$53=4,U742)))))</f>
        <v>1</v>
      </c>
      <c r="V777" s="588">
        <f>IF('B. Dashboard'!$D$53=1,IF(V637="",V742,V637),IF('B. Dashboard'!$D$53=2,IF(V672="",V742,V672),IF('B. Dashboard'!$D$53=3,IF(V707="",V742,V707),(IF('B. Dashboard'!$D$53=4,V742)))))</f>
        <v>0</v>
      </c>
      <c r="W777" s="588">
        <f>IF('B. Dashboard'!$D$53=1,IF(W637="",W742,W637),IF('B. Dashboard'!$D$53=2,IF(W672="",W742,W672),IF('B. Dashboard'!$D$53=3,IF(W707="",W742,W707),(IF('B. Dashboard'!$D$53=4,W742)))))</f>
        <v>0</v>
      </c>
      <c r="X777" s="588">
        <f>IF('B. Dashboard'!$D$53=1,IF(X637="",X742,X637),IF('B. Dashboard'!$D$53=2,IF(X672="",X742,X672),IF('B. Dashboard'!$D$53=3,IF(X707="",X742,X707),(IF('B. Dashboard'!$D$53=4,X742)))))</f>
        <v>0</v>
      </c>
      <c r="Y777" s="588">
        <f>IF('B. Dashboard'!$D$53=1,IF(Y637="",Y742,Y637),IF('B. Dashboard'!$D$53=2,IF(Y672="",Y742,Y672),IF('B. Dashboard'!$D$53=3,IF(Y707="",Y742,Y707),(IF('B. Dashboard'!$D$53=4,Y742)))))</f>
        <v>0</v>
      </c>
      <c r="Z777" s="588">
        <f>IF('B. Dashboard'!$D$53=1,IF(Z637="",Z742,Z637),IF('B. Dashboard'!$D$53=2,IF(Z672="",Z742,Z672),IF('B. Dashboard'!$D$53=3,IF(Z707="",Z742,Z707),(IF('B. Dashboard'!$D$53=4,Z742)))))</f>
        <v>0</v>
      </c>
      <c r="AA777" s="588">
        <f>IF('B. Dashboard'!$D$53=1,IF(AA637="",AA742,AA637),IF('B. Dashboard'!$D$53=2,IF(AA672="",AA742,AA672),IF('B. Dashboard'!$D$53=3,IF(AA707="",AA742,AA707),(IF('B. Dashboard'!$D$53=4,AA742)))))</f>
        <v>0</v>
      </c>
      <c r="AB777" s="588">
        <f>IF('B. Dashboard'!$D$53=1,IF(AB637="",AB742,AB637),IF('B. Dashboard'!$D$53=2,IF(AB672="",AB742,AB672),IF('B. Dashboard'!$D$53=3,IF(AB707="",AB742,AB707),(IF('B. Dashboard'!$D$53=4,AB742)))))</f>
        <v>2</v>
      </c>
      <c r="AC777" s="588">
        <f>IF('B. Dashboard'!$D$53=1,IF(AC637="",AC742,AC637),IF('B. Dashboard'!$D$53=2,IF(AC672="",AC742,AC672),IF('B. Dashboard'!$D$53=3,IF(AC707="",AC742,AC707),(IF('B. Dashboard'!$D$53=4,AC742)))))</f>
        <v>2</v>
      </c>
      <c r="AD777" s="588">
        <f>IF('B. Dashboard'!$D$53=1,IF(AD637="",AD742,AD637),IF('B. Dashboard'!$D$53=2,IF(AD672="",AD742,AD672),IF('B. Dashboard'!$D$53=3,IF(AD707="",AD742,AD707),(IF('B. Dashboard'!$D$53=4,AD742)))))</f>
        <v>0</v>
      </c>
      <c r="AE777" s="588">
        <f>IF('B. Dashboard'!$D$53=1,IF(AE637="",AE742,AE637),IF('B. Dashboard'!$D$53=2,IF(AE672="",AE742,AE672),IF('B. Dashboard'!$D$53=3,IF(AE707="",AE742,AE707),(IF('B. Dashboard'!$D$53=4,AE742)))))</f>
        <v>0</v>
      </c>
      <c r="AF777" s="588">
        <f>IF('B. Dashboard'!$D$53=1,IF(AF637="",AF742,AF637),IF('B. Dashboard'!$D$53=2,IF(AF672="",AF742,AF672),IF('B. Dashboard'!$D$53=3,IF(AF707="",AF742,AF707),(IF('B. Dashboard'!$D$53=4,AF742)))))</f>
        <v>0</v>
      </c>
      <c r="AG777" s="588">
        <f>IF('B. Dashboard'!$D$53=1,IF(AG637="",AG742,AG637),IF('B. Dashboard'!$D$53=2,IF(AG672="",AG742,AG672),IF('B. Dashboard'!$D$53=3,IF(AG707="",AG742,AG707),(IF('B. Dashboard'!$D$53=4,AG742)))))</f>
        <v>0</v>
      </c>
      <c r="AH777" s="588">
        <f>IF('B. Dashboard'!$D$53=1,IF(AH637="",AH742,AH637),IF('B. Dashboard'!$D$53=2,IF(AH672="",AH742,AH672),IF('B. Dashboard'!$D$53=3,IF(AH707="",AH742,AH707),(IF('B. Dashboard'!$D$53=4,AH742)))))</f>
        <v>0</v>
      </c>
    </row>
    <row r="778" spans="2:34" s="232" customFormat="1">
      <c r="B778" s="237"/>
      <c r="C778" s="253" t="str">
        <f t="shared" ref="C778" si="288">C743</f>
        <v>S17</v>
      </c>
      <c r="D778" s="253" t="str">
        <f t="shared" si="272"/>
        <v>Изходящи SMS към други мрежи (SMS outgoing to other network)</v>
      </c>
      <c r="E778" s="588">
        <f>IF('B. Dashboard'!$D$53=1,IF(E638="",E743,E638),IF('B. Dashboard'!$D$53=2,IF(E673="",E743,E673),IF('B. Dashboard'!$D$53=3,IF(E708="",E743,E708),(IF('B. Dashboard'!$D$53=4,E743)))))</f>
        <v>1</v>
      </c>
      <c r="F778" s="588">
        <f>IF('B. Dashboard'!$D$53=1,IF(F638="",F743,F638),IF('B. Dashboard'!$D$53=2,IF(F673="",F743,F673),IF('B. Dashboard'!$D$53=3,IF(F708="",F743,F708),(IF('B. Dashboard'!$D$53=4,F743)))))</f>
        <v>1</v>
      </c>
      <c r="G778" s="588">
        <f>IF('B. Dashboard'!$D$53=1,IF(G638="",G743,G638),IF('B. Dashboard'!$D$53=2,IF(G673="",G743,G673),IF('B. Dashboard'!$D$53=3,IF(G708="",G743,G708),(IF('B. Dashboard'!$D$53=4,G743)))))</f>
        <v>1</v>
      </c>
      <c r="H778" s="588">
        <f>IF('B. Dashboard'!$D$53=1,IF(H638="",H743,H638),IF('B. Dashboard'!$D$53=2,IF(H673="",H743,H673),IF('B. Dashboard'!$D$53=3,IF(H708="",H743,H708),(IF('B. Dashboard'!$D$53=4,H743)))))</f>
        <v>1</v>
      </c>
      <c r="I778" s="588">
        <f>IF('B. Dashboard'!$D$53=1,IF(I638="",I743,I638),IF('B. Dashboard'!$D$53=2,IF(I673="",I743,I673),IF('B. Dashboard'!$D$53=3,IF(I708="",I743,I708),(IF('B. Dashboard'!$D$53=4,I743)))))</f>
        <v>1</v>
      </c>
      <c r="J778" s="588">
        <f>IF('B. Dashboard'!$D$53=1,IF(J638="",J743,J638),IF('B. Dashboard'!$D$53=2,IF(J673="",J743,J673),IF('B. Dashboard'!$D$53=3,IF(J708="",J743,J708),(IF('B. Dashboard'!$D$53=4,J743)))))</f>
        <v>1</v>
      </c>
      <c r="K778" s="588">
        <f>IF('B. Dashboard'!$D$53=1,IF(K638="",K743,K638),IF('B. Dashboard'!$D$53=2,IF(K673="",K743,K673),IF('B. Dashboard'!$D$53=3,IF(K708="",K743,K708),(IF('B. Dashboard'!$D$53=4,K743)))))</f>
        <v>1.5</v>
      </c>
      <c r="L778" s="588">
        <f>IF('B. Dashboard'!$D$53=1,IF(L638="",L743,L638),IF('B. Dashboard'!$D$53=2,IF(L673="",L743,L673),IF('B. Dashboard'!$D$53=3,IF(L708="",L743,L708),(IF('B. Dashboard'!$D$53=4,L743)))))</f>
        <v>1</v>
      </c>
      <c r="M778" s="588">
        <f>IF('B. Dashboard'!$D$53=1,IF(M638="",M743,M638),IF('B. Dashboard'!$D$53=2,IF(M673="",M743,M673),IF('B. Dashboard'!$D$53=3,IF(M708="",M743,M708),(IF('B. Dashboard'!$D$53=4,M743)))))</f>
        <v>1</v>
      </c>
      <c r="N778" s="588">
        <f>IF('B. Dashboard'!$D$53=1,IF(N638="",N743,N638),IF('B. Dashboard'!$D$53=2,IF(N673="",N743,N673),IF('B. Dashboard'!$D$53=3,IF(N708="",N743,N708),(IF('B. Dashboard'!$D$53=4,N743)))))</f>
        <v>1</v>
      </c>
      <c r="O778" s="588">
        <f>IF('B. Dashboard'!$D$53=1,IF(O638="",O743,O638),IF('B. Dashboard'!$D$53=2,IF(O673="",O743,O673),IF('B. Dashboard'!$D$53=3,IF(O708="",O743,O708),(IF('B. Dashboard'!$D$53=4,O743)))))</f>
        <v>1</v>
      </c>
      <c r="P778" s="588">
        <f>IF('B. Dashboard'!$D$53=1,IF(P638="",P743,P638),IF('B. Dashboard'!$D$53=2,IF(P673="",P743,P673),IF('B. Dashboard'!$D$53=3,IF(P708="",P743,P708),(IF('B. Dashboard'!$D$53=4,P743)))))</f>
        <v>0</v>
      </c>
      <c r="Q778" s="588">
        <f>IF('B. Dashboard'!$D$53=1,IF(Q638="",Q743,Q638),IF('B. Dashboard'!$D$53=2,IF(Q673="",Q743,Q673),IF('B. Dashboard'!$D$53=3,IF(Q708="",Q743,Q708),(IF('B. Dashboard'!$D$53=4,Q743)))))</f>
        <v>0</v>
      </c>
      <c r="R778" s="588">
        <f>IF('B. Dashboard'!$D$53=1,IF(R638="",R743,R638),IF('B. Dashboard'!$D$53=2,IF(R673="",R743,R673),IF('B. Dashboard'!$D$53=3,IF(R708="",R743,R708),(IF('B. Dashboard'!$D$53=4,R743)))))</f>
        <v>1</v>
      </c>
      <c r="S778" s="588">
        <f>IF('B. Dashboard'!$D$53=1,IF(S638="",S743,S638),IF('B. Dashboard'!$D$53=2,IF(S673="",S743,S673),IF('B. Dashboard'!$D$53=3,IF(S708="",S743,S708),(IF('B. Dashboard'!$D$53=4,S743)))))</f>
        <v>1</v>
      </c>
      <c r="T778" s="588">
        <f>IF('B. Dashboard'!$D$53=1,IF(T638="",T743,T638),IF('B. Dashboard'!$D$53=2,IF(T673="",T743,T673),IF('B. Dashboard'!$D$53=3,IF(T708="",T743,T708),(IF('B. Dashboard'!$D$53=4,T743)))))</f>
        <v>1</v>
      </c>
      <c r="U778" s="588">
        <f>IF('B. Dashboard'!$D$53=1,IF(U638="",U743,U638),IF('B. Dashboard'!$D$53=2,IF(U673="",U743,U673),IF('B. Dashboard'!$D$53=3,IF(U708="",U743,U708),(IF('B. Dashboard'!$D$53=4,U743)))))</f>
        <v>1</v>
      </c>
      <c r="V778" s="588">
        <f>IF('B. Dashboard'!$D$53=1,IF(V638="",V743,V638),IF('B. Dashboard'!$D$53=2,IF(V673="",V743,V673),IF('B. Dashboard'!$D$53=3,IF(V708="",V743,V708),(IF('B. Dashboard'!$D$53=4,V743)))))</f>
        <v>0</v>
      </c>
      <c r="W778" s="588">
        <f>IF('B. Dashboard'!$D$53=1,IF(W638="",W743,W638),IF('B. Dashboard'!$D$53=2,IF(W673="",W743,W673),IF('B. Dashboard'!$D$53=3,IF(W708="",W743,W708),(IF('B. Dashboard'!$D$53=4,W743)))))</f>
        <v>1</v>
      </c>
      <c r="X778" s="588">
        <f>IF('B. Dashboard'!$D$53=1,IF(X638="",X743,X638),IF('B. Dashboard'!$D$53=2,IF(X673="",X743,X673),IF('B. Dashboard'!$D$53=3,IF(X708="",X743,X708),(IF('B. Dashboard'!$D$53=4,X743)))))</f>
        <v>0</v>
      </c>
      <c r="Y778" s="588">
        <f>IF('B. Dashboard'!$D$53=1,IF(Y638="",Y743,Y638),IF('B. Dashboard'!$D$53=2,IF(Y673="",Y743,Y673),IF('B. Dashboard'!$D$53=3,IF(Y708="",Y743,Y708),(IF('B. Dashboard'!$D$53=4,Y743)))))</f>
        <v>0</v>
      </c>
      <c r="Z778" s="588">
        <f>IF('B. Dashboard'!$D$53=1,IF(Z638="",Z743,Z638),IF('B. Dashboard'!$D$53=2,IF(Z673="",Z743,Z673),IF('B. Dashboard'!$D$53=3,IF(Z708="",Z743,Z708),(IF('B. Dashboard'!$D$53=4,Z743)))))</f>
        <v>0</v>
      </c>
      <c r="AA778" s="588">
        <f>IF('B. Dashboard'!$D$53=1,IF(AA638="",AA743,AA638),IF('B. Dashboard'!$D$53=2,IF(AA673="",AA743,AA673),IF('B. Dashboard'!$D$53=3,IF(AA708="",AA743,AA708),(IF('B. Dashboard'!$D$53=4,AA743)))))</f>
        <v>0</v>
      </c>
      <c r="AB778" s="588">
        <f>IF('B. Dashboard'!$D$53=1,IF(AB638="",AB743,AB638),IF('B. Dashboard'!$D$53=2,IF(AB673="",AB743,AB673),IF('B. Dashboard'!$D$53=3,IF(AB708="",AB743,AB708),(IF('B. Dashboard'!$D$53=4,AB743)))))</f>
        <v>1</v>
      </c>
      <c r="AC778" s="588">
        <f>IF('B. Dashboard'!$D$53=1,IF(AC638="",AC743,AC638),IF('B. Dashboard'!$D$53=2,IF(AC673="",AC743,AC673),IF('B. Dashboard'!$D$53=3,IF(AC708="",AC743,AC708),(IF('B. Dashboard'!$D$53=4,AC743)))))</f>
        <v>1</v>
      </c>
      <c r="AD778" s="588">
        <f>IF('B. Dashboard'!$D$53=1,IF(AD638="",AD743,AD638),IF('B. Dashboard'!$D$53=2,IF(AD673="",AD743,AD673),IF('B. Dashboard'!$D$53=3,IF(AD708="",AD743,AD708),(IF('B. Dashboard'!$D$53=4,AD743)))))</f>
        <v>0</v>
      </c>
      <c r="AE778" s="588">
        <f>IF('B. Dashboard'!$D$53=1,IF(AE638="",AE743,AE638),IF('B. Dashboard'!$D$53=2,IF(AE673="",AE743,AE673),IF('B. Dashboard'!$D$53=3,IF(AE708="",AE743,AE708),(IF('B. Dashboard'!$D$53=4,AE743)))))</f>
        <v>0</v>
      </c>
      <c r="AF778" s="588">
        <f>IF('B. Dashboard'!$D$53=1,IF(AF638="",AF743,AF638),IF('B. Dashboard'!$D$53=2,IF(AF673="",AF743,AF673),IF('B. Dashboard'!$D$53=3,IF(AF708="",AF743,AF708),(IF('B. Dashboard'!$D$53=4,AF743)))))</f>
        <v>0</v>
      </c>
      <c r="AG778" s="588">
        <f>IF('B. Dashboard'!$D$53=1,IF(AG638="",AG743,AG638),IF('B. Dashboard'!$D$53=2,IF(AG673="",AG743,AG673),IF('B. Dashboard'!$D$53=3,IF(AG708="",AG743,AG708),(IF('B. Dashboard'!$D$53=4,AG743)))))</f>
        <v>0</v>
      </c>
      <c r="AH778" s="588">
        <f>IF('B. Dashboard'!$D$53=1,IF(AH638="",AH743,AH638),IF('B. Dashboard'!$D$53=2,IF(AH673="",AH743,AH673),IF('B. Dashboard'!$D$53=3,IF(AH708="",AH743,AH708),(IF('B. Dashboard'!$D$53=4,AH743)))))</f>
        <v>0</v>
      </c>
    </row>
    <row r="779" spans="2:34" s="232" customFormat="1">
      <c r="B779" s="237"/>
      <c r="C779" s="253" t="str">
        <f t="shared" ref="C779" si="289">C744</f>
        <v>S18</v>
      </c>
      <c r="D779" s="253" t="str">
        <f t="shared" si="272"/>
        <v>Входящи SMS от други мрежи (SMS incoming from other network)</v>
      </c>
      <c r="E779" s="588">
        <f>IF('B. Dashboard'!$D$53=1,IF(E639="",E744,E639),IF('B. Dashboard'!$D$53=2,IF(E674="",E744,E674),IF('B. Dashboard'!$D$53=3,IF(E709="",E744,E709),(IF('B. Dashboard'!$D$53=4,E744)))))</f>
        <v>1</v>
      </c>
      <c r="F779" s="588">
        <f>IF('B. Dashboard'!$D$53=1,IF(F639="",F744,F639),IF('B. Dashboard'!$D$53=2,IF(F674="",F744,F674),IF('B. Dashboard'!$D$53=3,IF(F709="",F744,F709),(IF('B. Dashboard'!$D$53=4,F744)))))</f>
        <v>1</v>
      </c>
      <c r="G779" s="588">
        <f>IF('B. Dashboard'!$D$53=1,IF(G639="",G744,G639),IF('B. Dashboard'!$D$53=2,IF(G674="",G744,G674),IF('B. Dashboard'!$D$53=3,IF(G709="",G744,G709),(IF('B. Dashboard'!$D$53=4,G744)))))</f>
        <v>1</v>
      </c>
      <c r="H779" s="588">
        <f>IF('B. Dashboard'!$D$53=1,IF(H639="",H744,H639),IF('B. Dashboard'!$D$53=2,IF(H674="",H744,H674),IF('B. Dashboard'!$D$53=3,IF(H709="",H744,H709),(IF('B. Dashboard'!$D$53=4,H744)))))</f>
        <v>1</v>
      </c>
      <c r="I779" s="588">
        <f>IF('B. Dashboard'!$D$53=1,IF(I639="",I744,I639),IF('B. Dashboard'!$D$53=2,IF(I674="",I744,I674),IF('B. Dashboard'!$D$53=3,IF(I709="",I744,I709),(IF('B. Dashboard'!$D$53=4,I744)))))</f>
        <v>1</v>
      </c>
      <c r="J779" s="588">
        <f>IF('B. Dashboard'!$D$53=1,IF(J639="",J744,J639),IF('B. Dashboard'!$D$53=2,IF(J674="",J744,J674),IF('B. Dashboard'!$D$53=3,IF(J709="",J744,J709),(IF('B. Dashboard'!$D$53=4,J744)))))</f>
        <v>1</v>
      </c>
      <c r="K779" s="588">
        <f>IF('B. Dashboard'!$D$53=1,IF(K639="",K744,K639),IF('B. Dashboard'!$D$53=2,IF(K674="",K744,K674),IF('B. Dashboard'!$D$53=3,IF(K709="",K744,K709),(IF('B. Dashboard'!$D$53=4,K744)))))</f>
        <v>1.5</v>
      </c>
      <c r="L779" s="588">
        <f>IF('B. Dashboard'!$D$53=1,IF(L639="",L744,L639),IF('B. Dashboard'!$D$53=2,IF(L674="",L744,L674),IF('B. Dashboard'!$D$53=3,IF(L709="",L744,L709),(IF('B. Dashboard'!$D$53=4,L744)))))</f>
        <v>1</v>
      </c>
      <c r="M779" s="588">
        <f>IF('B. Dashboard'!$D$53=1,IF(M639="",M744,M639),IF('B. Dashboard'!$D$53=2,IF(M674="",M744,M674),IF('B. Dashboard'!$D$53=3,IF(M709="",M744,M709),(IF('B. Dashboard'!$D$53=4,M744)))))</f>
        <v>1</v>
      </c>
      <c r="N779" s="588">
        <f>IF('B. Dashboard'!$D$53=1,IF(N639="",N744,N639),IF('B. Dashboard'!$D$53=2,IF(N674="",N744,N674),IF('B. Dashboard'!$D$53=3,IF(N709="",N744,N709),(IF('B. Dashboard'!$D$53=4,N744)))))</f>
        <v>1</v>
      </c>
      <c r="O779" s="588">
        <f>IF('B. Dashboard'!$D$53=1,IF(O639="",O744,O639),IF('B. Dashboard'!$D$53=2,IF(O674="",O744,O674),IF('B. Dashboard'!$D$53=3,IF(O709="",O744,O709),(IF('B. Dashboard'!$D$53=4,O744)))))</f>
        <v>1</v>
      </c>
      <c r="P779" s="588">
        <f>IF('B. Dashboard'!$D$53=1,IF(P639="",P744,P639),IF('B. Dashboard'!$D$53=2,IF(P674="",P744,P674),IF('B. Dashboard'!$D$53=3,IF(P709="",P744,P709),(IF('B. Dashboard'!$D$53=4,P744)))))</f>
        <v>0</v>
      </c>
      <c r="Q779" s="588">
        <f>IF('B. Dashboard'!$D$53=1,IF(Q639="",Q744,Q639),IF('B. Dashboard'!$D$53=2,IF(Q674="",Q744,Q674),IF('B. Dashboard'!$D$53=3,IF(Q709="",Q744,Q709),(IF('B. Dashboard'!$D$53=4,Q744)))))</f>
        <v>0</v>
      </c>
      <c r="R779" s="588">
        <f>IF('B. Dashboard'!$D$53=1,IF(R639="",R744,R639),IF('B. Dashboard'!$D$53=2,IF(R674="",R744,R674),IF('B. Dashboard'!$D$53=3,IF(R709="",R744,R709),(IF('B. Dashboard'!$D$53=4,R744)))))</f>
        <v>1</v>
      </c>
      <c r="S779" s="588">
        <f>IF('B. Dashboard'!$D$53=1,IF(S639="",S744,S639),IF('B. Dashboard'!$D$53=2,IF(S674="",S744,S674),IF('B. Dashboard'!$D$53=3,IF(S709="",S744,S709),(IF('B. Dashboard'!$D$53=4,S744)))))</f>
        <v>1</v>
      </c>
      <c r="T779" s="588">
        <f>IF('B. Dashboard'!$D$53=1,IF(T639="",T744,T639),IF('B. Dashboard'!$D$53=2,IF(T674="",T744,T674),IF('B. Dashboard'!$D$53=3,IF(T709="",T744,T709),(IF('B. Dashboard'!$D$53=4,T744)))))</f>
        <v>1</v>
      </c>
      <c r="U779" s="588">
        <f>IF('B. Dashboard'!$D$53=1,IF(U639="",U744,U639),IF('B. Dashboard'!$D$53=2,IF(U674="",U744,U674),IF('B. Dashboard'!$D$53=3,IF(U709="",U744,U709),(IF('B. Dashboard'!$D$53=4,U744)))))</f>
        <v>0</v>
      </c>
      <c r="V779" s="588">
        <f>IF('B. Dashboard'!$D$53=1,IF(V639="",V744,V639),IF('B. Dashboard'!$D$53=2,IF(V674="",V744,V674),IF('B. Dashboard'!$D$53=3,IF(V709="",V744,V709),(IF('B. Dashboard'!$D$53=4,V744)))))</f>
        <v>1</v>
      </c>
      <c r="W779" s="588">
        <f>IF('B. Dashboard'!$D$53=1,IF(W639="",W744,W639),IF('B. Dashboard'!$D$53=2,IF(W674="",W744,W674),IF('B. Dashboard'!$D$53=3,IF(W709="",W744,W709),(IF('B. Dashboard'!$D$53=4,W744)))))</f>
        <v>1</v>
      </c>
      <c r="X779" s="588">
        <f>IF('B. Dashboard'!$D$53=1,IF(X639="",X744,X639),IF('B. Dashboard'!$D$53=2,IF(X674="",X744,X674),IF('B. Dashboard'!$D$53=3,IF(X709="",X744,X709),(IF('B. Dashboard'!$D$53=4,X744)))))</f>
        <v>0</v>
      </c>
      <c r="Y779" s="588">
        <f>IF('B. Dashboard'!$D$53=1,IF(Y639="",Y744,Y639),IF('B. Dashboard'!$D$53=2,IF(Y674="",Y744,Y674),IF('B. Dashboard'!$D$53=3,IF(Y709="",Y744,Y709),(IF('B. Dashboard'!$D$53=4,Y744)))))</f>
        <v>0</v>
      </c>
      <c r="Z779" s="588">
        <f>IF('B. Dashboard'!$D$53=1,IF(Z639="",Z744,Z639),IF('B. Dashboard'!$D$53=2,IF(Z674="",Z744,Z674),IF('B. Dashboard'!$D$53=3,IF(Z709="",Z744,Z709),(IF('B. Dashboard'!$D$53=4,Z744)))))</f>
        <v>0</v>
      </c>
      <c r="AA779" s="588">
        <f>IF('B. Dashboard'!$D$53=1,IF(AA639="",AA744,AA639),IF('B. Dashboard'!$D$53=2,IF(AA674="",AA744,AA674),IF('B. Dashboard'!$D$53=3,IF(AA709="",AA744,AA709),(IF('B. Dashboard'!$D$53=4,AA744)))))</f>
        <v>0</v>
      </c>
      <c r="AB779" s="588">
        <f>IF('B. Dashboard'!$D$53=1,IF(AB639="",AB744,AB639),IF('B. Dashboard'!$D$53=2,IF(AB674="",AB744,AB674),IF('B. Dashboard'!$D$53=3,IF(AB709="",AB744,AB709),(IF('B. Dashboard'!$D$53=4,AB744)))))</f>
        <v>1</v>
      </c>
      <c r="AC779" s="588">
        <f>IF('B. Dashboard'!$D$53=1,IF(AC639="",AC744,AC639),IF('B. Dashboard'!$D$53=2,IF(AC674="",AC744,AC674),IF('B. Dashboard'!$D$53=3,IF(AC709="",AC744,AC709),(IF('B. Dashboard'!$D$53=4,AC744)))))</f>
        <v>1</v>
      </c>
      <c r="AD779" s="588">
        <f>IF('B. Dashboard'!$D$53=1,IF(AD639="",AD744,AD639),IF('B. Dashboard'!$D$53=2,IF(AD674="",AD744,AD674),IF('B. Dashboard'!$D$53=3,IF(AD709="",AD744,AD709),(IF('B. Dashboard'!$D$53=4,AD744)))))</f>
        <v>0</v>
      </c>
      <c r="AE779" s="588">
        <f>IF('B. Dashboard'!$D$53=1,IF(AE639="",AE744,AE639),IF('B. Dashboard'!$D$53=2,IF(AE674="",AE744,AE674),IF('B. Dashboard'!$D$53=3,IF(AE709="",AE744,AE709),(IF('B. Dashboard'!$D$53=4,AE744)))))</f>
        <v>0</v>
      </c>
      <c r="AF779" s="588">
        <f>IF('B. Dashboard'!$D$53=1,IF(AF639="",AF744,AF639),IF('B. Dashboard'!$D$53=2,IF(AF674="",AF744,AF674),IF('B. Dashboard'!$D$53=3,IF(AF709="",AF744,AF709),(IF('B. Dashboard'!$D$53=4,AF744)))))</f>
        <v>0</v>
      </c>
      <c r="AG779" s="588">
        <f>IF('B. Dashboard'!$D$53=1,IF(AG639="",AG744,AG639),IF('B. Dashboard'!$D$53=2,IF(AG674="",AG744,AG674),IF('B. Dashboard'!$D$53=3,IF(AG709="",AG744,AG709),(IF('B. Dashboard'!$D$53=4,AG744)))))</f>
        <v>0</v>
      </c>
      <c r="AH779" s="588">
        <f>IF('B. Dashboard'!$D$53=1,IF(AH639="",AH744,AH639),IF('B. Dashboard'!$D$53=2,IF(AH674="",AH744,AH674),IF('B. Dashboard'!$D$53=3,IF(AH709="",AH744,AH709),(IF('B. Dashboard'!$D$53=4,AH744)))))</f>
        <v>0</v>
      </c>
    </row>
    <row r="780" spans="2:34" s="232" customFormat="1">
      <c r="B780" s="237"/>
      <c r="C780" s="253" t="str">
        <f t="shared" ref="C780" si="290">C745</f>
        <v>S19</v>
      </c>
      <c r="D780" s="253" t="str">
        <f t="shared" si="272"/>
        <v>Пренос на данни (Data services)</v>
      </c>
      <c r="E780" s="588">
        <f>IF('B. Dashboard'!$D$53=1,IF(E640="",E745,E640),IF('B. Dashboard'!$D$53=2,IF(E675="",E745,E675),IF('B. Dashboard'!$D$53=3,IF(E710="",E745,E710),(IF('B. Dashboard'!$D$53=4,E745)))))</f>
        <v>0</v>
      </c>
      <c r="F780" s="588">
        <f>IF('B. Dashboard'!$D$53=1,IF(F640="",F745,F640),IF('B. Dashboard'!$D$53=2,IF(F675="",F745,F675),IF('B. Dashboard'!$D$53=3,IF(F710="",F745,F710),(IF('B. Dashboard'!$D$53=4,F745)))))</f>
        <v>1</v>
      </c>
      <c r="G780" s="588">
        <f>IF('B. Dashboard'!$D$53=1,IF(G640="",G745,G640),IF('B. Dashboard'!$D$53=2,IF(G675="",G745,G675),IF('B. Dashboard'!$D$53=3,IF(G710="",G745,G710),(IF('B. Dashboard'!$D$53=4,G745)))))</f>
        <v>0</v>
      </c>
      <c r="H780" s="588">
        <f>IF('B. Dashboard'!$D$53=1,IF(H640="",H745,H640),IF('B. Dashboard'!$D$53=2,IF(H675="",H745,H675),IF('B. Dashboard'!$D$53=3,IF(H710="",H745,H710),(IF('B. Dashboard'!$D$53=4,H745)))))</f>
        <v>1</v>
      </c>
      <c r="I780" s="588">
        <f>IF('B. Dashboard'!$D$53=1,IF(I640="",I745,I640),IF('B. Dashboard'!$D$53=2,IF(I675="",I745,I675),IF('B. Dashboard'!$D$53=3,IF(I710="",I745,I710),(IF('B. Dashboard'!$D$53=4,I745)))))</f>
        <v>0</v>
      </c>
      <c r="J780" s="588">
        <f>IF('B. Dashboard'!$D$53=1,IF(J640="",J745,J640),IF('B. Dashboard'!$D$53=2,IF(J675="",J745,J675),IF('B. Dashboard'!$D$53=3,IF(J710="",J745,J710),(IF('B. Dashboard'!$D$53=4,J745)))))</f>
        <v>1</v>
      </c>
      <c r="K780" s="588">
        <f>IF('B. Dashboard'!$D$53=1,IF(K640="",K745,K640),IF('B. Dashboard'!$D$53=2,IF(K675="",K745,K675),IF('B. Dashboard'!$D$53=3,IF(K710="",K745,K710),(IF('B. Dashboard'!$D$53=4,K745)))))</f>
        <v>1</v>
      </c>
      <c r="L780" s="588">
        <f>IF('B. Dashboard'!$D$53=1,IF(L640="",L745,L640),IF('B. Dashboard'!$D$53=2,IF(L675="",L745,L675),IF('B. Dashboard'!$D$53=3,IF(L710="",L745,L710),(IF('B. Dashboard'!$D$53=4,L745)))))</f>
        <v>1</v>
      </c>
      <c r="M780" s="588">
        <f>IF('B. Dashboard'!$D$53=1,IF(M640="",M745,M640),IF('B. Dashboard'!$D$53=2,IF(M675="",M745,M675),IF('B. Dashboard'!$D$53=3,IF(M710="",M745,M710),(IF('B. Dashboard'!$D$53=4,M745)))))</f>
        <v>1</v>
      </c>
      <c r="N780" s="588">
        <f>IF('B. Dashboard'!$D$53=1,IF(N640="",N745,N640),IF('B. Dashboard'!$D$53=2,IF(N675="",N745,N675),IF('B. Dashboard'!$D$53=3,IF(N710="",N745,N710),(IF('B. Dashboard'!$D$53=4,N745)))))</f>
        <v>0</v>
      </c>
      <c r="O780" s="588">
        <f>IF('B. Dashboard'!$D$53=1,IF(O640="",O745,O640),IF('B. Dashboard'!$D$53=2,IF(O675="",O745,O675),IF('B. Dashboard'!$D$53=3,IF(O710="",O745,O710),(IF('B. Dashboard'!$D$53=4,O745)))))</f>
        <v>0</v>
      </c>
      <c r="P780" s="588">
        <f>IF('B. Dashboard'!$D$53=1,IF(P640="",P745,P640),IF('B. Dashboard'!$D$53=2,IF(P675="",P745,P675),IF('B. Dashboard'!$D$53=3,IF(P710="",P745,P710),(IF('B. Dashboard'!$D$53=4,P745)))))</f>
        <v>0</v>
      </c>
      <c r="Q780" s="588">
        <f>IF('B. Dashboard'!$D$53=1,IF(Q640="",Q745,Q640),IF('B. Dashboard'!$D$53=2,IF(Q675="",Q745,Q675),IF('B. Dashboard'!$D$53=3,IF(Q710="",Q745,Q710),(IF('B. Dashboard'!$D$53=4,Q745)))))</f>
        <v>0</v>
      </c>
      <c r="R780" s="588">
        <f>IF('B. Dashboard'!$D$53=1,IF(R640="",R745,R640),IF('B. Dashboard'!$D$53=2,IF(R675="",R745,R675),IF('B. Dashboard'!$D$53=3,IF(R710="",R745,R710),(IF('B. Dashboard'!$D$53=4,R745)))))</f>
        <v>1</v>
      </c>
      <c r="S780" s="588">
        <f>IF('B. Dashboard'!$D$53=1,IF(S640="",S745,S640),IF('B. Dashboard'!$D$53=2,IF(S675="",S745,S675),IF('B. Dashboard'!$D$53=3,IF(S710="",S745,S710),(IF('B. Dashboard'!$D$53=4,S745)))))</f>
        <v>1</v>
      </c>
      <c r="T780" s="588">
        <f>IF('B. Dashboard'!$D$53=1,IF(T640="",T745,T640),IF('B. Dashboard'!$D$53=2,IF(T675="",T745,T675),IF('B. Dashboard'!$D$53=3,IF(T710="",T745,T710),(IF('B. Dashboard'!$D$53=4,T745)))))</f>
        <v>1</v>
      </c>
      <c r="U780" s="588">
        <f>IF('B. Dashboard'!$D$53=1,IF(U640="",U745,U640),IF('B. Dashboard'!$D$53=2,IF(U675="",U745,U675),IF('B. Dashboard'!$D$53=3,IF(U710="",U745,U710),(IF('B. Dashboard'!$D$53=4,U745)))))</f>
        <v>1</v>
      </c>
      <c r="V780" s="588">
        <f>IF('B. Dashboard'!$D$53=1,IF(V640="",V745,V640),IF('B. Dashboard'!$D$53=2,IF(V675="",V745,V675),IF('B. Dashboard'!$D$53=3,IF(V710="",V745,V710),(IF('B. Dashboard'!$D$53=4,V745)))))</f>
        <v>0</v>
      </c>
      <c r="W780" s="588">
        <f>IF('B. Dashboard'!$D$53=1,IF(W640="",W745,W640),IF('B. Dashboard'!$D$53=2,IF(W675="",W745,W675),IF('B. Dashboard'!$D$53=3,IF(W710="",W745,W710),(IF('B. Dashboard'!$D$53=4,W745)))))</f>
        <v>0</v>
      </c>
      <c r="X780" s="588">
        <f>IF('B. Dashboard'!$D$53=1,IF(X640="",X745,X640),IF('B. Dashboard'!$D$53=2,IF(X675="",X745,X675),IF('B. Dashboard'!$D$53=3,IF(X710="",X745,X710),(IF('B. Dashboard'!$D$53=4,X745)))))</f>
        <v>0</v>
      </c>
      <c r="Y780" s="588">
        <f>IF('B. Dashboard'!$D$53=1,IF(Y640="",Y745,Y640),IF('B. Dashboard'!$D$53=2,IF(Y675="",Y745,Y675),IF('B. Dashboard'!$D$53=3,IF(Y710="",Y745,Y710),(IF('B. Dashboard'!$D$53=4,Y745)))))</f>
        <v>1</v>
      </c>
      <c r="Z780" s="588">
        <f>IF('B. Dashboard'!$D$53=1,IF(Z640="",Z745,Z640),IF('B. Dashboard'!$D$53=2,IF(Z675="",Z745,Z675),IF('B. Dashboard'!$D$53=3,IF(Z710="",Z745,Z710),(IF('B. Dashboard'!$D$53=4,Z745)))))</f>
        <v>1</v>
      </c>
      <c r="AA780" s="588">
        <f>IF('B. Dashboard'!$D$53=1,IF(AA640="",AA745,AA640),IF('B. Dashboard'!$D$53=2,IF(AA675="",AA745,AA675),IF('B. Dashboard'!$D$53=3,IF(AA710="",AA745,AA710),(IF('B. Dashboard'!$D$53=4,AA745)))))</f>
        <v>1</v>
      </c>
      <c r="AB780" s="588">
        <f>IF('B. Dashboard'!$D$53=1,IF(AB640="",AB745,AB640),IF('B. Dashboard'!$D$53=2,IF(AB675="",AB745,AB675),IF('B. Dashboard'!$D$53=3,IF(AB710="",AB745,AB710),(IF('B. Dashboard'!$D$53=4,AB745)))))</f>
        <v>1</v>
      </c>
      <c r="AC780" s="588">
        <f>IF('B. Dashboard'!$D$53=1,IF(AC640="",AC745,AC640),IF('B. Dashboard'!$D$53=2,IF(AC675="",AC745,AC675),IF('B. Dashboard'!$D$53=3,IF(AC710="",AC745,AC710),(IF('B. Dashboard'!$D$53=4,AC745)))))</f>
        <v>1</v>
      </c>
      <c r="AD780" s="588">
        <f>IF('B. Dashboard'!$D$53=1,IF(AD640="",AD745,AD640),IF('B. Dashboard'!$D$53=2,IF(AD675="",AD745,AD675),IF('B. Dashboard'!$D$53=3,IF(AD710="",AD745,AD710),(IF('B. Dashboard'!$D$53=4,AD745)))))</f>
        <v>0</v>
      </c>
      <c r="AE780" s="588">
        <f>IF('B. Dashboard'!$D$53=1,IF(AE640="",AE745,AE640),IF('B. Dashboard'!$D$53=2,IF(AE675="",AE745,AE675),IF('B. Dashboard'!$D$53=3,IF(AE710="",AE745,AE710),(IF('B. Dashboard'!$D$53=4,AE745)))))</f>
        <v>0</v>
      </c>
      <c r="AF780" s="588">
        <f>IF('B. Dashboard'!$D$53=1,IF(AF640="",AF745,AF640),IF('B. Dashboard'!$D$53=2,IF(AF675="",AF745,AF675),IF('B. Dashboard'!$D$53=3,IF(AF710="",AF745,AF710),(IF('B. Dashboard'!$D$53=4,AF745)))))</f>
        <v>0</v>
      </c>
      <c r="AG780" s="588">
        <f>IF('B. Dashboard'!$D$53=1,IF(AG640="",AG745,AG640),IF('B. Dashboard'!$D$53=2,IF(AG675="",AG745,AG675),IF('B. Dashboard'!$D$53=3,IF(AG710="",AG745,AG710),(IF('B. Dashboard'!$D$53=4,AG745)))))</f>
        <v>0</v>
      </c>
      <c r="AH780" s="588">
        <f>IF('B. Dashboard'!$D$53=1,IF(AH640="",AH745,AH640),IF('B. Dashboard'!$D$53=2,IF(AH675="",AH745,AH675),IF('B. Dashboard'!$D$53=3,IF(AH710="",AH745,AH710),(IF('B. Dashboard'!$D$53=4,AH745)))))</f>
        <v>0</v>
      </c>
    </row>
    <row r="781" spans="2:34" s="232" customFormat="1">
      <c r="B781" s="237"/>
      <c r="C781" s="253" t="str">
        <f t="shared" ref="C781:C791" si="291">C746</f>
        <v>S20</v>
      </c>
      <c r="D781" s="253" t="str">
        <f t="shared" si="272"/>
        <v>Subscribers</v>
      </c>
      <c r="E781" s="588">
        <f>IF('B. Dashboard'!$D$53=1,IF(E641="",E746,E641),IF('B. Dashboard'!$D$53=2,IF(E676="",E746,E676),IF('B. Dashboard'!$D$53=3,IF(E711="",E746,E711),(IF('B. Dashboard'!$D$53=4,E746)))))</f>
        <v>0</v>
      </c>
      <c r="F781" s="588">
        <f>IF('B. Dashboard'!$D$53=1,IF(F641="",F746,F641),IF('B. Dashboard'!$D$53=2,IF(F676="",F746,F676),IF('B. Dashboard'!$D$53=3,IF(F711="",F746,F711),(IF('B. Dashboard'!$D$53=4,F746)))))</f>
        <v>0</v>
      </c>
      <c r="G781" s="588">
        <f>IF('B. Dashboard'!$D$53=1,IF(G641="",G746,G641),IF('B. Dashboard'!$D$53=2,IF(G676="",G746,G676),IF('B. Dashboard'!$D$53=3,IF(G711="",G746,G711),(IF('B. Dashboard'!$D$53=4,G746)))))</f>
        <v>0</v>
      </c>
      <c r="H781" s="588">
        <f>IF('B. Dashboard'!$D$53=1,IF(H641="",H746,H641),IF('B. Dashboard'!$D$53=2,IF(H676="",H746,H676),IF('B. Dashboard'!$D$53=3,IF(H711="",H746,H711),(IF('B. Dashboard'!$D$53=4,H746)))))</f>
        <v>0</v>
      </c>
      <c r="I781" s="588">
        <f>IF('B. Dashboard'!$D$53=1,IF(I641="",I746,I641),IF('B. Dashboard'!$D$53=2,IF(I676="",I746,I676),IF('B. Dashboard'!$D$53=3,IF(I711="",I746,I711),(IF('B. Dashboard'!$D$53=4,I746)))))</f>
        <v>0</v>
      </c>
      <c r="J781" s="588">
        <f>IF('B. Dashboard'!$D$53=1,IF(J641="",J746,J641),IF('B. Dashboard'!$D$53=2,IF(J676="",J746,J676),IF('B. Dashboard'!$D$53=3,IF(J711="",J746,J711),(IF('B. Dashboard'!$D$53=4,J746)))))</f>
        <v>0</v>
      </c>
      <c r="K781" s="588">
        <f>IF('B. Dashboard'!$D$53=1,IF(K641="",K746,K641),IF('B. Dashboard'!$D$53=2,IF(K676="",K746,K676),IF('B. Dashboard'!$D$53=3,IF(K711="",K746,K711),(IF('B. Dashboard'!$D$53=4,K746)))))</f>
        <v>0</v>
      </c>
      <c r="L781" s="588">
        <f>IF('B. Dashboard'!$D$53=1,IF(L641="",L746,L641),IF('B. Dashboard'!$D$53=2,IF(L676="",L746,L676),IF('B. Dashboard'!$D$53=3,IF(L711="",L746,L711),(IF('B. Dashboard'!$D$53=4,L746)))))</f>
        <v>0</v>
      </c>
      <c r="M781" s="588">
        <f>IF('B. Dashboard'!$D$53=1,IF(M641="",M746,M641),IF('B. Dashboard'!$D$53=2,IF(M676="",M746,M676),IF('B. Dashboard'!$D$53=3,IF(M711="",M746,M711),(IF('B. Dashboard'!$D$53=4,M746)))))</f>
        <v>0</v>
      </c>
      <c r="N781" s="588">
        <f>IF('B. Dashboard'!$D$53=1,IF(N641="",N746,N641),IF('B. Dashboard'!$D$53=2,IF(N676="",N746,N676),IF('B. Dashboard'!$D$53=3,IF(N711="",N746,N711),(IF('B. Dashboard'!$D$53=4,N746)))))</f>
        <v>0</v>
      </c>
      <c r="O781" s="588">
        <f>IF('B. Dashboard'!$D$53=1,IF(O641="",O746,O641),IF('B. Dashboard'!$D$53=2,IF(O676="",O746,O676),IF('B. Dashboard'!$D$53=3,IF(O711="",O746,O711),(IF('B. Dashboard'!$D$53=4,O746)))))</f>
        <v>0</v>
      </c>
      <c r="P781" s="588">
        <f>IF('B. Dashboard'!$D$53=1,IF(P641="",P746,P641),IF('B. Dashboard'!$D$53=2,IF(P676="",P746,P676),IF('B. Dashboard'!$D$53=3,IF(P711="",P746,P711),(IF('B. Dashboard'!$D$53=4,P746)))))</f>
        <v>0</v>
      </c>
      <c r="Q781" s="588">
        <f>IF('B. Dashboard'!$D$53=1,IF(Q641="",Q746,Q641),IF('B. Dashboard'!$D$53=2,IF(Q676="",Q746,Q676),IF('B. Dashboard'!$D$53=3,IF(Q711="",Q746,Q711),(IF('B. Dashboard'!$D$53=4,Q746)))))</f>
        <v>0</v>
      </c>
      <c r="R781" s="588">
        <f>IF('B. Dashboard'!$D$53=1,IF(R641="",R746,R641),IF('B. Dashboard'!$D$53=2,IF(R676="",R746,R676),IF('B. Dashboard'!$D$53=3,IF(R711="",R746,R711),(IF('B. Dashboard'!$D$53=4,R746)))))</f>
        <v>0</v>
      </c>
      <c r="S781" s="588">
        <f>IF('B. Dashboard'!$D$53=1,IF(S641="",S746,S641),IF('B. Dashboard'!$D$53=2,IF(S676="",S746,S676),IF('B. Dashboard'!$D$53=3,IF(S711="",S746,S711),(IF('B. Dashboard'!$D$53=4,S746)))))</f>
        <v>0</v>
      </c>
      <c r="T781" s="588">
        <f>IF('B. Dashboard'!$D$53=1,IF(T641="",T746,T641),IF('B. Dashboard'!$D$53=2,IF(T676="",T746,T676),IF('B. Dashboard'!$D$53=3,IF(T711="",T746,T711),(IF('B. Dashboard'!$D$53=4,T746)))))</f>
        <v>0</v>
      </c>
      <c r="U781" s="588">
        <f>IF('B. Dashboard'!$D$53=1,IF(U641="",U746,U641),IF('B. Dashboard'!$D$53=2,IF(U676="",U746,U676),IF('B. Dashboard'!$D$53=3,IF(U711="",U746,U711),(IF('B. Dashboard'!$D$53=4,U746)))))</f>
        <v>0</v>
      </c>
      <c r="V781" s="588">
        <f>IF('B. Dashboard'!$D$53=1,IF(V641="",V746,V641),IF('B. Dashboard'!$D$53=2,IF(V676="",V746,V676),IF('B. Dashboard'!$D$53=3,IF(V711="",V746,V711),(IF('B. Dashboard'!$D$53=4,V746)))))</f>
        <v>0</v>
      </c>
      <c r="W781" s="588">
        <f>IF('B. Dashboard'!$D$53=1,IF(W641="",W746,W641),IF('B. Dashboard'!$D$53=2,IF(W676="",W746,W676),IF('B. Dashboard'!$D$53=3,IF(W711="",W746,W711),(IF('B. Dashboard'!$D$53=4,W746)))))</f>
        <v>0</v>
      </c>
      <c r="X781" s="588">
        <f>IF('B. Dashboard'!$D$53=1,IF(X641="",X746,X641),IF('B. Dashboard'!$D$53=2,IF(X676="",X746,X676),IF('B. Dashboard'!$D$53=3,IF(X711="",X746,X711),(IF('B. Dashboard'!$D$53=4,X746)))))</f>
        <v>0</v>
      </c>
      <c r="Y781" s="588">
        <f>IF('B. Dashboard'!$D$53=1,IF(Y641="",Y746,Y641),IF('B. Dashboard'!$D$53=2,IF(Y676="",Y746,Y676),IF('B. Dashboard'!$D$53=3,IF(Y711="",Y746,Y711),(IF('B. Dashboard'!$D$53=4,Y746)))))</f>
        <v>0</v>
      </c>
      <c r="Z781" s="588">
        <f>IF('B. Dashboard'!$D$53=1,IF(Z641="",Z746,Z641),IF('B. Dashboard'!$D$53=2,IF(Z676="",Z746,Z676),IF('B. Dashboard'!$D$53=3,IF(Z711="",Z746,Z711),(IF('B. Dashboard'!$D$53=4,Z746)))))</f>
        <v>0</v>
      </c>
      <c r="AA781" s="588">
        <f>IF('B. Dashboard'!$D$53=1,IF(AA641="",AA746,AA641),IF('B. Dashboard'!$D$53=2,IF(AA676="",AA746,AA676),IF('B. Dashboard'!$D$53=3,IF(AA711="",AA746,AA711),(IF('B. Dashboard'!$D$53=4,AA746)))))</f>
        <v>0</v>
      </c>
      <c r="AB781" s="588">
        <f>IF('B. Dashboard'!$D$53=1,IF(AB641="",AB746,AB641),IF('B. Dashboard'!$D$53=2,IF(AB676="",AB746,AB676),IF('B. Dashboard'!$D$53=3,IF(AB711="",AB746,AB711),(IF('B. Dashboard'!$D$53=4,AB746)))))</f>
        <v>0</v>
      </c>
      <c r="AC781" s="588">
        <f>IF('B. Dashboard'!$D$53=1,IF(AC641="",AC746,AC641),IF('B. Dashboard'!$D$53=2,IF(AC676="",AC746,AC676),IF('B. Dashboard'!$D$53=3,IF(AC711="",AC746,AC711),(IF('B. Dashboard'!$D$53=4,AC746)))))</f>
        <v>0</v>
      </c>
      <c r="AD781" s="588">
        <f>IF('B. Dashboard'!$D$53=1,IF(AD641="",AD746,AD641),IF('B. Dashboard'!$D$53=2,IF(AD676="",AD746,AD676),IF('B. Dashboard'!$D$53=3,IF(AD711="",AD746,AD711),(IF('B. Dashboard'!$D$53=4,AD746)))))</f>
        <v>0</v>
      </c>
      <c r="AE781" s="588">
        <f>IF('B. Dashboard'!$D$53=1,IF(AE641="",AE746,AE641),IF('B. Dashboard'!$D$53=2,IF(AE676="",AE746,AE676),IF('B. Dashboard'!$D$53=3,IF(AE711="",AE746,AE711),(IF('B. Dashboard'!$D$53=4,AE746)))))</f>
        <v>0</v>
      </c>
      <c r="AF781" s="588">
        <f>IF('B. Dashboard'!$D$53=1,IF(AF641="",AF746,AF641),IF('B. Dashboard'!$D$53=2,IF(AF676="",AF746,AF676),IF('B. Dashboard'!$D$53=3,IF(AF711="",AF746,AF711),(IF('B. Dashboard'!$D$53=4,AF746)))))</f>
        <v>0</v>
      </c>
      <c r="AG781" s="588">
        <f>IF('B. Dashboard'!$D$53=1,IF(AG641="",AG746,AG641),IF('B. Dashboard'!$D$53=2,IF(AG676="",AG746,AG676),IF('B. Dashboard'!$D$53=3,IF(AG711="",AG746,AG711),(IF('B. Dashboard'!$D$53=4,AG746)))))</f>
        <v>0</v>
      </c>
      <c r="AH781" s="588">
        <f>IF('B. Dashboard'!$D$53=1,IF(AH641="",AH746,AH641),IF('B. Dashboard'!$D$53=2,IF(AH676="",AH746,AH676),IF('B. Dashboard'!$D$53=3,IF(AH711="",AH746,AH711),(IF('B. Dashboard'!$D$53=4,AH746)))))</f>
        <v>0</v>
      </c>
    </row>
    <row r="782" spans="2:34" s="232" customFormat="1">
      <c r="B782" s="237"/>
      <c r="C782" s="253" t="str">
        <f t="shared" si="291"/>
        <v>S21</v>
      </c>
      <c r="D782" s="253" t="str">
        <f t="shared" si="272"/>
        <v>OTHER: complete as required</v>
      </c>
      <c r="E782" s="588">
        <f>IF('B. Dashboard'!$D$53=1,IF(E642="",E747,E642),IF('B. Dashboard'!$D$53=2,IF(E677="",E747,E677),IF('B. Dashboard'!$D$53=3,IF(E712="",E747,E712),(IF('B. Dashboard'!$D$53=4,E747)))))</f>
        <v>0</v>
      </c>
      <c r="F782" s="588">
        <f>IF('B. Dashboard'!$D$53=1,IF(F642="",F747,F642),IF('B. Dashboard'!$D$53=2,IF(F677="",F747,F677),IF('B. Dashboard'!$D$53=3,IF(F712="",F747,F712),(IF('B. Dashboard'!$D$53=4,F747)))))</f>
        <v>0</v>
      </c>
      <c r="G782" s="588">
        <f>IF('B. Dashboard'!$D$53=1,IF(G642="",G747,G642),IF('B. Dashboard'!$D$53=2,IF(G677="",G747,G677),IF('B. Dashboard'!$D$53=3,IF(G712="",G747,G712),(IF('B. Dashboard'!$D$53=4,G747)))))</f>
        <v>0</v>
      </c>
      <c r="H782" s="588">
        <f>IF('B. Dashboard'!$D$53=1,IF(H642="",H747,H642),IF('B. Dashboard'!$D$53=2,IF(H677="",H747,H677),IF('B. Dashboard'!$D$53=3,IF(H712="",H747,H712),(IF('B. Dashboard'!$D$53=4,H747)))))</f>
        <v>0</v>
      </c>
      <c r="I782" s="588">
        <f>IF('B. Dashboard'!$D$53=1,IF(I642="",I747,I642),IF('B. Dashboard'!$D$53=2,IF(I677="",I747,I677),IF('B. Dashboard'!$D$53=3,IF(I712="",I747,I712),(IF('B. Dashboard'!$D$53=4,I747)))))</f>
        <v>0</v>
      </c>
      <c r="J782" s="588">
        <f>IF('B. Dashboard'!$D$53=1,IF(J642="",J747,J642),IF('B. Dashboard'!$D$53=2,IF(J677="",J747,J677),IF('B. Dashboard'!$D$53=3,IF(J712="",J747,J712),(IF('B. Dashboard'!$D$53=4,J747)))))</f>
        <v>0</v>
      </c>
      <c r="K782" s="588">
        <f>IF('B. Dashboard'!$D$53=1,IF(K642="",K747,K642),IF('B. Dashboard'!$D$53=2,IF(K677="",K747,K677),IF('B. Dashboard'!$D$53=3,IF(K712="",K747,K712),(IF('B. Dashboard'!$D$53=4,K747)))))</f>
        <v>0</v>
      </c>
      <c r="L782" s="588">
        <f>IF('B. Dashboard'!$D$53=1,IF(L642="",L747,L642),IF('B. Dashboard'!$D$53=2,IF(L677="",L747,L677),IF('B. Dashboard'!$D$53=3,IF(L712="",L747,L712),(IF('B. Dashboard'!$D$53=4,L747)))))</f>
        <v>0</v>
      </c>
      <c r="M782" s="588">
        <f>IF('B. Dashboard'!$D$53=1,IF(M642="",M747,M642),IF('B. Dashboard'!$D$53=2,IF(M677="",M747,M677),IF('B. Dashboard'!$D$53=3,IF(M712="",M747,M712),(IF('B. Dashboard'!$D$53=4,M747)))))</f>
        <v>0</v>
      </c>
      <c r="N782" s="588">
        <f>IF('B. Dashboard'!$D$53=1,IF(N642="",N747,N642),IF('B. Dashboard'!$D$53=2,IF(N677="",N747,N677),IF('B. Dashboard'!$D$53=3,IF(N712="",N747,N712),(IF('B. Dashboard'!$D$53=4,N747)))))</f>
        <v>0</v>
      </c>
      <c r="O782" s="588">
        <f>IF('B. Dashboard'!$D$53=1,IF(O642="",O747,O642),IF('B. Dashboard'!$D$53=2,IF(O677="",O747,O677),IF('B. Dashboard'!$D$53=3,IF(O712="",O747,O712),(IF('B. Dashboard'!$D$53=4,O747)))))</f>
        <v>0</v>
      </c>
      <c r="P782" s="588">
        <f>IF('B. Dashboard'!$D$53=1,IF(P642="",P747,P642),IF('B. Dashboard'!$D$53=2,IF(P677="",P747,P677),IF('B. Dashboard'!$D$53=3,IF(P712="",P747,P712),(IF('B. Dashboard'!$D$53=4,P747)))))</f>
        <v>0</v>
      </c>
      <c r="Q782" s="588">
        <f>IF('B. Dashboard'!$D$53=1,IF(Q642="",Q747,Q642),IF('B. Dashboard'!$D$53=2,IF(Q677="",Q747,Q677),IF('B. Dashboard'!$D$53=3,IF(Q712="",Q747,Q712),(IF('B. Dashboard'!$D$53=4,Q747)))))</f>
        <v>0</v>
      </c>
      <c r="R782" s="588">
        <f>IF('B. Dashboard'!$D$53=1,IF(R642="",R747,R642),IF('B. Dashboard'!$D$53=2,IF(R677="",R747,R677),IF('B. Dashboard'!$D$53=3,IF(R712="",R747,R712),(IF('B. Dashboard'!$D$53=4,R747)))))</f>
        <v>0</v>
      </c>
      <c r="S782" s="588">
        <f>IF('B. Dashboard'!$D$53=1,IF(S642="",S747,S642),IF('B. Dashboard'!$D$53=2,IF(S677="",S747,S677),IF('B. Dashboard'!$D$53=3,IF(S712="",S747,S712),(IF('B. Dashboard'!$D$53=4,S747)))))</f>
        <v>0</v>
      </c>
      <c r="T782" s="588">
        <f>IF('B. Dashboard'!$D$53=1,IF(T642="",T747,T642),IF('B. Dashboard'!$D$53=2,IF(T677="",T747,T677),IF('B. Dashboard'!$D$53=3,IF(T712="",T747,T712),(IF('B. Dashboard'!$D$53=4,T747)))))</f>
        <v>0</v>
      </c>
      <c r="U782" s="588">
        <f>IF('B. Dashboard'!$D$53=1,IF(U642="",U747,U642),IF('B. Dashboard'!$D$53=2,IF(U677="",U747,U677),IF('B. Dashboard'!$D$53=3,IF(U712="",U747,U712),(IF('B. Dashboard'!$D$53=4,U747)))))</f>
        <v>0</v>
      </c>
      <c r="V782" s="588">
        <f>IF('B. Dashboard'!$D$53=1,IF(V642="",V747,V642),IF('B. Dashboard'!$D$53=2,IF(V677="",V747,V677),IF('B. Dashboard'!$D$53=3,IF(V712="",V747,V712),(IF('B. Dashboard'!$D$53=4,V747)))))</f>
        <v>0</v>
      </c>
      <c r="W782" s="588">
        <f>IF('B. Dashboard'!$D$53=1,IF(W642="",W747,W642),IF('B. Dashboard'!$D$53=2,IF(W677="",W747,W677),IF('B. Dashboard'!$D$53=3,IF(W712="",W747,W712),(IF('B. Dashboard'!$D$53=4,W747)))))</f>
        <v>0</v>
      </c>
      <c r="X782" s="588">
        <f>IF('B. Dashboard'!$D$53=1,IF(X642="",X747,X642),IF('B. Dashboard'!$D$53=2,IF(X677="",X747,X677),IF('B. Dashboard'!$D$53=3,IF(X712="",X747,X712),(IF('B. Dashboard'!$D$53=4,X747)))))</f>
        <v>0</v>
      </c>
      <c r="Y782" s="588">
        <f>IF('B. Dashboard'!$D$53=1,IF(Y642="",Y747,Y642),IF('B. Dashboard'!$D$53=2,IF(Y677="",Y747,Y677),IF('B. Dashboard'!$D$53=3,IF(Y712="",Y747,Y712),(IF('B. Dashboard'!$D$53=4,Y747)))))</f>
        <v>0</v>
      </c>
      <c r="Z782" s="588">
        <f>IF('B. Dashboard'!$D$53=1,IF(Z642="",Z747,Z642),IF('B. Dashboard'!$D$53=2,IF(Z677="",Z747,Z677),IF('B. Dashboard'!$D$53=3,IF(Z712="",Z747,Z712),(IF('B. Dashboard'!$D$53=4,Z747)))))</f>
        <v>0</v>
      </c>
      <c r="AA782" s="588">
        <f>IF('B. Dashboard'!$D$53=1,IF(AA642="",AA747,AA642),IF('B. Dashboard'!$D$53=2,IF(AA677="",AA747,AA677),IF('B. Dashboard'!$D$53=3,IF(AA712="",AA747,AA712),(IF('B. Dashboard'!$D$53=4,AA747)))))</f>
        <v>0</v>
      </c>
      <c r="AB782" s="588">
        <f>IF('B. Dashboard'!$D$53=1,IF(AB642="",AB747,AB642),IF('B. Dashboard'!$D$53=2,IF(AB677="",AB747,AB677),IF('B. Dashboard'!$D$53=3,IF(AB712="",AB747,AB712),(IF('B. Dashboard'!$D$53=4,AB747)))))</f>
        <v>0</v>
      </c>
      <c r="AC782" s="588">
        <f>IF('B. Dashboard'!$D$53=1,IF(AC642="",AC747,AC642),IF('B. Dashboard'!$D$53=2,IF(AC677="",AC747,AC677),IF('B. Dashboard'!$D$53=3,IF(AC712="",AC747,AC712),(IF('B. Dashboard'!$D$53=4,AC747)))))</f>
        <v>0</v>
      </c>
      <c r="AD782" s="588">
        <f>IF('B. Dashboard'!$D$53=1,IF(AD642="",AD747,AD642),IF('B. Dashboard'!$D$53=2,IF(AD677="",AD747,AD677),IF('B. Dashboard'!$D$53=3,IF(AD712="",AD747,AD712),(IF('B. Dashboard'!$D$53=4,AD747)))))</f>
        <v>0</v>
      </c>
      <c r="AE782" s="588">
        <f>IF('B. Dashboard'!$D$53=1,IF(AE642="",AE747,AE642),IF('B. Dashboard'!$D$53=2,IF(AE677="",AE747,AE677),IF('B. Dashboard'!$D$53=3,IF(AE712="",AE747,AE712),(IF('B. Dashboard'!$D$53=4,AE747)))))</f>
        <v>0</v>
      </c>
      <c r="AF782" s="588">
        <f>IF('B. Dashboard'!$D$53=1,IF(AF642="",AF747,AF642),IF('B. Dashboard'!$D$53=2,IF(AF677="",AF747,AF677),IF('B. Dashboard'!$D$53=3,IF(AF712="",AF747,AF712),(IF('B. Dashboard'!$D$53=4,AF747)))))</f>
        <v>0</v>
      </c>
      <c r="AG782" s="588">
        <f>IF('B. Dashboard'!$D$53=1,IF(AG642="",AG747,AG642),IF('B. Dashboard'!$D$53=2,IF(AG677="",AG747,AG677),IF('B. Dashboard'!$D$53=3,IF(AG712="",AG747,AG712),(IF('B. Dashboard'!$D$53=4,AG747)))))</f>
        <v>0</v>
      </c>
      <c r="AH782" s="588">
        <f>IF('B. Dashboard'!$D$53=1,IF(AH642="",AH747,AH642),IF('B. Dashboard'!$D$53=2,IF(AH677="",AH747,AH677),IF('B. Dashboard'!$D$53=3,IF(AH712="",AH747,AH712),(IF('B. Dashboard'!$D$53=4,AH747)))))</f>
        <v>0</v>
      </c>
    </row>
    <row r="783" spans="2:34" s="232" customFormat="1">
      <c r="B783" s="237"/>
      <c r="C783" s="253" t="str">
        <f t="shared" si="291"/>
        <v>S22</v>
      </c>
      <c r="D783" s="253" t="str">
        <f t="shared" si="272"/>
        <v>OTHER: complete as required</v>
      </c>
      <c r="E783" s="588">
        <f>IF('B. Dashboard'!$D$53=1,IF(E643="",E748,E643),IF('B. Dashboard'!$D$53=2,IF(E678="",E748,E678),IF('B. Dashboard'!$D$53=3,IF(E713="",E748,E713),(IF('B. Dashboard'!$D$53=4,E748)))))</f>
        <v>0</v>
      </c>
      <c r="F783" s="588">
        <f>IF('B. Dashboard'!$D$53=1,IF(F643="",F748,F643),IF('B. Dashboard'!$D$53=2,IF(F678="",F748,F678),IF('B. Dashboard'!$D$53=3,IF(F713="",F748,F713),(IF('B. Dashboard'!$D$53=4,F748)))))</f>
        <v>0</v>
      </c>
      <c r="G783" s="588">
        <f>IF('B. Dashboard'!$D$53=1,IF(G643="",G748,G643),IF('B. Dashboard'!$D$53=2,IF(G678="",G748,G678),IF('B. Dashboard'!$D$53=3,IF(G713="",G748,G713),(IF('B. Dashboard'!$D$53=4,G748)))))</f>
        <v>0</v>
      </c>
      <c r="H783" s="588">
        <f>IF('B. Dashboard'!$D$53=1,IF(H643="",H748,H643),IF('B. Dashboard'!$D$53=2,IF(H678="",H748,H678),IF('B. Dashboard'!$D$53=3,IF(H713="",H748,H713),(IF('B. Dashboard'!$D$53=4,H748)))))</f>
        <v>0</v>
      </c>
      <c r="I783" s="588">
        <f>IF('B. Dashboard'!$D$53=1,IF(I643="",I748,I643),IF('B. Dashboard'!$D$53=2,IF(I678="",I748,I678),IF('B. Dashboard'!$D$53=3,IF(I713="",I748,I713),(IF('B. Dashboard'!$D$53=4,I748)))))</f>
        <v>0</v>
      </c>
      <c r="J783" s="588">
        <f>IF('B. Dashboard'!$D$53=1,IF(J643="",J748,J643),IF('B. Dashboard'!$D$53=2,IF(J678="",J748,J678),IF('B. Dashboard'!$D$53=3,IF(J713="",J748,J713),(IF('B. Dashboard'!$D$53=4,J748)))))</f>
        <v>0</v>
      </c>
      <c r="K783" s="588">
        <f>IF('B. Dashboard'!$D$53=1,IF(K643="",K748,K643),IF('B. Dashboard'!$D$53=2,IF(K678="",K748,K678),IF('B. Dashboard'!$D$53=3,IF(K713="",K748,K713),(IF('B. Dashboard'!$D$53=4,K748)))))</f>
        <v>0</v>
      </c>
      <c r="L783" s="588">
        <f>IF('B. Dashboard'!$D$53=1,IF(L643="",L748,L643),IF('B. Dashboard'!$D$53=2,IF(L678="",L748,L678),IF('B. Dashboard'!$D$53=3,IF(L713="",L748,L713),(IF('B. Dashboard'!$D$53=4,L748)))))</f>
        <v>0</v>
      </c>
      <c r="M783" s="588">
        <f>IF('B. Dashboard'!$D$53=1,IF(M643="",M748,M643),IF('B. Dashboard'!$D$53=2,IF(M678="",M748,M678),IF('B. Dashboard'!$D$53=3,IF(M713="",M748,M713),(IF('B. Dashboard'!$D$53=4,M748)))))</f>
        <v>0</v>
      </c>
      <c r="N783" s="588">
        <f>IF('B. Dashboard'!$D$53=1,IF(N643="",N748,N643),IF('B. Dashboard'!$D$53=2,IF(N678="",N748,N678),IF('B. Dashboard'!$D$53=3,IF(N713="",N748,N713),(IF('B. Dashboard'!$D$53=4,N748)))))</f>
        <v>0</v>
      </c>
      <c r="O783" s="588">
        <f>IF('B. Dashboard'!$D$53=1,IF(O643="",O748,O643),IF('B. Dashboard'!$D$53=2,IF(O678="",O748,O678),IF('B. Dashboard'!$D$53=3,IF(O713="",O748,O713),(IF('B. Dashboard'!$D$53=4,O748)))))</f>
        <v>0</v>
      </c>
      <c r="P783" s="588">
        <f>IF('B. Dashboard'!$D$53=1,IF(P643="",P748,P643),IF('B. Dashboard'!$D$53=2,IF(P678="",P748,P678),IF('B. Dashboard'!$D$53=3,IF(P713="",P748,P713),(IF('B. Dashboard'!$D$53=4,P748)))))</f>
        <v>0</v>
      </c>
      <c r="Q783" s="588">
        <f>IF('B. Dashboard'!$D$53=1,IF(Q643="",Q748,Q643),IF('B. Dashboard'!$D$53=2,IF(Q678="",Q748,Q678),IF('B. Dashboard'!$D$53=3,IF(Q713="",Q748,Q713),(IF('B. Dashboard'!$D$53=4,Q748)))))</f>
        <v>0</v>
      </c>
      <c r="R783" s="588">
        <f>IF('B. Dashboard'!$D$53=1,IF(R643="",R748,R643),IF('B. Dashboard'!$D$53=2,IF(R678="",R748,R678),IF('B. Dashboard'!$D$53=3,IF(R713="",R748,R713),(IF('B. Dashboard'!$D$53=4,R748)))))</f>
        <v>0</v>
      </c>
      <c r="S783" s="588">
        <f>IF('B. Dashboard'!$D$53=1,IF(S643="",S748,S643),IF('B. Dashboard'!$D$53=2,IF(S678="",S748,S678),IF('B. Dashboard'!$D$53=3,IF(S713="",S748,S713),(IF('B. Dashboard'!$D$53=4,S748)))))</f>
        <v>0</v>
      </c>
      <c r="T783" s="588">
        <f>IF('B. Dashboard'!$D$53=1,IF(T643="",T748,T643),IF('B. Dashboard'!$D$53=2,IF(T678="",T748,T678),IF('B. Dashboard'!$D$53=3,IF(T713="",T748,T713),(IF('B. Dashboard'!$D$53=4,T748)))))</f>
        <v>0</v>
      </c>
      <c r="U783" s="588">
        <f>IF('B. Dashboard'!$D$53=1,IF(U643="",U748,U643),IF('B. Dashboard'!$D$53=2,IF(U678="",U748,U678),IF('B. Dashboard'!$D$53=3,IF(U713="",U748,U713),(IF('B. Dashboard'!$D$53=4,U748)))))</f>
        <v>0</v>
      </c>
      <c r="V783" s="588">
        <f>IF('B. Dashboard'!$D$53=1,IF(V643="",V748,V643),IF('B. Dashboard'!$D$53=2,IF(V678="",V748,V678),IF('B. Dashboard'!$D$53=3,IF(V713="",V748,V713),(IF('B. Dashboard'!$D$53=4,V748)))))</f>
        <v>0</v>
      </c>
      <c r="W783" s="588">
        <f>IF('B. Dashboard'!$D$53=1,IF(W643="",W748,W643),IF('B. Dashboard'!$D$53=2,IF(W678="",W748,W678),IF('B. Dashboard'!$D$53=3,IF(W713="",W748,W713),(IF('B. Dashboard'!$D$53=4,W748)))))</f>
        <v>0</v>
      </c>
      <c r="X783" s="588">
        <f>IF('B. Dashboard'!$D$53=1,IF(X643="",X748,X643),IF('B. Dashboard'!$D$53=2,IF(X678="",X748,X678),IF('B. Dashboard'!$D$53=3,IF(X713="",X748,X713),(IF('B. Dashboard'!$D$53=4,X748)))))</f>
        <v>0</v>
      </c>
      <c r="Y783" s="588">
        <f>IF('B. Dashboard'!$D$53=1,IF(Y643="",Y748,Y643),IF('B. Dashboard'!$D$53=2,IF(Y678="",Y748,Y678),IF('B. Dashboard'!$D$53=3,IF(Y713="",Y748,Y713),(IF('B. Dashboard'!$D$53=4,Y748)))))</f>
        <v>0</v>
      </c>
      <c r="Z783" s="588">
        <f>IF('B. Dashboard'!$D$53=1,IF(Z643="",Z748,Z643),IF('B. Dashboard'!$D$53=2,IF(Z678="",Z748,Z678),IF('B. Dashboard'!$D$53=3,IF(Z713="",Z748,Z713),(IF('B. Dashboard'!$D$53=4,Z748)))))</f>
        <v>0</v>
      </c>
      <c r="AA783" s="588">
        <f>IF('B. Dashboard'!$D$53=1,IF(AA643="",AA748,AA643),IF('B. Dashboard'!$D$53=2,IF(AA678="",AA748,AA678),IF('B. Dashboard'!$D$53=3,IF(AA713="",AA748,AA713),(IF('B. Dashboard'!$D$53=4,AA748)))))</f>
        <v>0</v>
      </c>
      <c r="AB783" s="588">
        <f>IF('B. Dashboard'!$D$53=1,IF(AB643="",AB748,AB643),IF('B. Dashboard'!$D$53=2,IF(AB678="",AB748,AB678),IF('B. Dashboard'!$D$53=3,IF(AB713="",AB748,AB713),(IF('B. Dashboard'!$D$53=4,AB748)))))</f>
        <v>0</v>
      </c>
      <c r="AC783" s="588">
        <f>IF('B. Dashboard'!$D$53=1,IF(AC643="",AC748,AC643),IF('B. Dashboard'!$D$53=2,IF(AC678="",AC748,AC678),IF('B. Dashboard'!$D$53=3,IF(AC713="",AC748,AC713),(IF('B. Dashboard'!$D$53=4,AC748)))))</f>
        <v>0</v>
      </c>
      <c r="AD783" s="588">
        <f>IF('B. Dashboard'!$D$53=1,IF(AD643="",AD748,AD643),IF('B. Dashboard'!$D$53=2,IF(AD678="",AD748,AD678),IF('B. Dashboard'!$D$53=3,IF(AD713="",AD748,AD713),(IF('B. Dashboard'!$D$53=4,AD748)))))</f>
        <v>0</v>
      </c>
      <c r="AE783" s="588">
        <f>IF('B. Dashboard'!$D$53=1,IF(AE643="",AE748,AE643),IF('B. Dashboard'!$D$53=2,IF(AE678="",AE748,AE678),IF('B. Dashboard'!$D$53=3,IF(AE713="",AE748,AE713),(IF('B. Dashboard'!$D$53=4,AE748)))))</f>
        <v>0</v>
      </c>
      <c r="AF783" s="588">
        <f>IF('B. Dashboard'!$D$53=1,IF(AF643="",AF748,AF643),IF('B. Dashboard'!$D$53=2,IF(AF678="",AF748,AF678),IF('B. Dashboard'!$D$53=3,IF(AF713="",AF748,AF713),(IF('B. Dashboard'!$D$53=4,AF748)))))</f>
        <v>0</v>
      </c>
      <c r="AG783" s="588">
        <f>IF('B. Dashboard'!$D$53=1,IF(AG643="",AG748,AG643),IF('B. Dashboard'!$D$53=2,IF(AG678="",AG748,AG678),IF('B. Dashboard'!$D$53=3,IF(AG713="",AG748,AG713),(IF('B. Dashboard'!$D$53=4,AG748)))))</f>
        <v>0</v>
      </c>
      <c r="AH783" s="588">
        <f>IF('B. Dashboard'!$D$53=1,IF(AH643="",AH748,AH643),IF('B. Dashboard'!$D$53=2,IF(AH678="",AH748,AH678),IF('B. Dashboard'!$D$53=3,IF(AH713="",AH748,AH713),(IF('B. Dashboard'!$D$53=4,AH748)))))</f>
        <v>0</v>
      </c>
    </row>
    <row r="784" spans="2:34" s="232" customFormat="1">
      <c r="B784" s="237"/>
      <c r="C784" s="253" t="str">
        <f t="shared" si="291"/>
        <v>S23</v>
      </c>
      <c r="D784" s="253" t="str">
        <f t="shared" si="272"/>
        <v>OTHER: complete as required</v>
      </c>
      <c r="E784" s="588">
        <f>IF('B. Dashboard'!$D$53=1,IF(E644="",E749,E644),IF('B. Dashboard'!$D$53=2,IF(E679="",E749,E679),IF('B. Dashboard'!$D$53=3,IF(E714="",E749,E714),(IF('B. Dashboard'!$D$53=4,E749)))))</f>
        <v>0</v>
      </c>
      <c r="F784" s="588">
        <f>IF('B. Dashboard'!$D$53=1,IF(F644="",F749,F644),IF('B. Dashboard'!$D$53=2,IF(F679="",F749,F679),IF('B. Dashboard'!$D$53=3,IF(F714="",F749,F714),(IF('B. Dashboard'!$D$53=4,F749)))))</f>
        <v>0</v>
      </c>
      <c r="G784" s="588">
        <f>IF('B. Dashboard'!$D$53=1,IF(G644="",G749,G644),IF('B. Dashboard'!$D$53=2,IF(G679="",G749,G679),IF('B. Dashboard'!$D$53=3,IF(G714="",G749,G714),(IF('B. Dashboard'!$D$53=4,G749)))))</f>
        <v>0</v>
      </c>
      <c r="H784" s="588">
        <f>IF('B. Dashboard'!$D$53=1,IF(H644="",H749,H644),IF('B. Dashboard'!$D$53=2,IF(H679="",H749,H679),IF('B. Dashboard'!$D$53=3,IF(H714="",H749,H714),(IF('B. Dashboard'!$D$53=4,H749)))))</f>
        <v>0</v>
      </c>
      <c r="I784" s="588">
        <f>IF('B. Dashboard'!$D$53=1,IF(I644="",I749,I644),IF('B. Dashboard'!$D$53=2,IF(I679="",I749,I679),IF('B. Dashboard'!$D$53=3,IF(I714="",I749,I714),(IF('B. Dashboard'!$D$53=4,I749)))))</f>
        <v>0</v>
      </c>
      <c r="J784" s="588">
        <f>IF('B. Dashboard'!$D$53=1,IF(J644="",J749,J644),IF('B. Dashboard'!$D$53=2,IF(J679="",J749,J679),IF('B. Dashboard'!$D$53=3,IF(J714="",J749,J714),(IF('B. Dashboard'!$D$53=4,J749)))))</f>
        <v>0</v>
      </c>
      <c r="K784" s="588">
        <f>IF('B. Dashboard'!$D$53=1,IF(K644="",K749,K644),IF('B. Dashboard'!$D$53=2,IF(K679="",K749,K679),IF('B. Dashboard'!$D$53=3,IF(K714="",K749,K714),(IF('B. Dashboard'!$D$53=4,K749)))))</f>
        <v>0</v>
      </c>
      <c r="L784" s="588">
        <f>IF('B. Dashboard'!$D$53=1,IF(L644="",L749,L644),IF('B. Dashboard'!$D$53=2,IF(L679="",L749,L679),IF('B. Dashboard'!$D$53=3,IF(L714="",L749,L714),(IF('B. Dashboard'!$D$53=4,L749)))))</f>
        <v>0</v>
      </c>
      <c r="M784" s="588">
        <f>IF('B. Dashboard'!$D$53=1,IF(M644="",M749,M644),IF('B. Dashboard'!$D$53=2,IF(M679="",M749,M679),IF('B. Dashboard'!$D$53=3,IF(M714="",M749,M714),(IF('B. Dashboard'!$D$53=4,M749)))))</f>
        <v>0</v>
      </c>
      <c r="N784" s="588">
        <f>IF('B. Dashboard'!$D$53=1,IF(N644="",N749,N644),IF('B. Dashboard'!$D$53=2,IF(N679="",N749,N679),IF('B. Dashboard'!$D$53=3,IF(N714="",N749,N714),(IF('B. Dashboard'!$D$53=4,N749)))))</f>
        <v>0</v>
      </c>
      <c r="O784" s="588">
        <f>IF('B. Dashboard'!$D$53=1,IF(O644="",O749,O644),IF('B. Dashboard'!$D$53=2,IF(O679="",O749,O679),IF('B. Dashboard'!$D$53=3,IF(O714="",O749,O714),(IF('B. Dashboard'!$D$53=4,O749)))))</f>
        <v>0</v>
      </c>
      <c r="P784" s="588">
        <f>IF('B. Dashboard'!$D$53=1,IF(P644="",P749,P644),IF('B. Dashboard'!$D$53=2,IF(P679="",P749,P679),IF('B. Dashboard'!$D$53=3,IF(P714="",P749,P714),(IF('B. Dashboard'!$D$53=4,P749)))))</f>
        <v>0</v>
      </c>
      <c r="Q784" s="588">
        <f>IF('B. Dashboard'!$D$53=1,IF(Q644="",Q749,Q644),IF('B. Dashboard'!$D$53=2,IF(Q679="",Q749,Q679),IF('B. Dashboard'!$D$53=3,IF(Q714="",Q749,Q714),(IF('B. Dashboard'!$D$53=4,Q749)))))</f>
        <v>0</v>
      </c>
      <c r="R784" s="588">
        <f>IF('B. Dashboard'!$D$53=1,IF(R644="",R749,R644),IF('B. Dashboard'!$D$53=2,IF(R679="",R749,R679),IF('B. Dashboard'!$D$53=3,IF(R714="",R749,R714),(IF('B. Dashboard'!$D$53=4,R749)))))</f>
        <v>0</v>
      </c>
      <c r="S784" s="588">
        <f>IF('B. Dashboard'!$D$53=1,IF(S644="",S749,S644),IF('B. Dashboard'!$D$53=2,IF(S679="",S749,S679),IF('B. Dashboard'!$D$53=3,IF(S714="",S749,S714),(IF('B. Dashboard'!$D$53=4,S749)))))</f>
        <v>0</v>
      </c>
      <c r="T784" s="588">
        <f>IF('B. Dashboard'!$D$53=1,IF(T644="",T749,T644),IF('B. Dashboard'!$D$53=2,IF(T679="",T749,T679),IF('B. Dashboard'!$D$53=3,IF(T714="",T749,T714),(IF('B. Dashboard'!$D$53=4,T749)))))</f>
        <v>0</v>
      </c>
      <c r="U784" s="588">
        <f>IF('B. Dashboard'!$D$53=1,IF(U644="",U749,U644),IF('B. Dashboard'!$D$53=2,IF(U679="",U749,U679),IF('B. Dashboard'!$D$53=3,IF(U714="",U749,U714),(IF('B. Dashboard'!$D$53=4,U749)))))</f>
        <v>0</v>
      </c>
      <c r="V784" s="588">
        <f>IF('B. Dashboard'!$D$53=1,IF(V644="",V749,V644),IF('B. Dashboard'!$D$53=2,IF(V679="",V749,V679),IF('B. Dashboard'!$D$53=3,IF(V714="",V749,V714),(IF('B. Dashboard'!$D$53=4,V749)))))</f>
        <v>0</v>
      </c>
      <c r="W784" s="588">
        <f>IF('B. Dashboard'!$D$53=1,IF(W644="",W749,W644),IF('B. Dashboard'!$D$53=2,IF(W679="",W749,W679),IF('B. Dashboard'!$D$53=3,IF(W714="",W749,W714),(IF('B. Dashboard'!$D$53=4,W749)))))</f>
        <v>0</v>
      </c>
      <c r="X784" s="588">
        <f>IF('B. Dashboard'!$D$53=1,IF(X644="",X749,X644),IF('B. Dashboard'!$D$53=2,IF(X679="",X749,X679),IF('B. Dashboard'!$D$53=3,IF(X714="",X749,X714),(IF('B. Dashboard'!$D$53=4,X749)))))</f>
        <v>0</v>
      </c>
      <c r="Y784" s="588">
        <f>IF('B. Dashboard'!$D$53=1,IF(Y644="",Y749,Y644),IF('B. Dashboard'!$D$53=2,IF(Y679="",Y749,Y679),IF('B. Dashboard'!$D$53=3,IF(Y714="",Y749,Y714),(IF('B. Dashboard'!$D$53=4,Y749)))))</f>
        <v>0</v>
      </c>
      <c r="Z784" s="588">
        <f>IF('B. Dashboard'!$D$53=1,IF(Z644="",Z749,Z644),IF('B. Dashboard'!$D$53=2,IF(Z679="",Z749,Z679),IF('B. Dashboard'!$D$53=3,IF(Z714="",Z749,Z714),(IF('B. Dashboard'!$D$53=4,Z749)))))</f>
        <v>0</v>
      </c>
      <c r="AA784" s="588">
        <f>IF('B. Dashboard'!$D$53=1,IF(AA644="",AA749,AA644),IF('B. Dashboard'!$D$53=2,IF(AA679="",AA749,AA679),IF('B. Dashboard'!$D$53=3,IF(AA714="",AA749,AA714),(IF('B. Dashboard'!$D$53=4,AA749)))))</f>
        <v>0</v>
      </c>
      <c r="AB784" s="588">
        <f>IF('B. Dashboard'!$D$53=1,IF(AB644="",AB749,AB644),IF('B. Dashboard'!$D$53=2,IF(AB679="",AB749,AB679),IF('B. Dashboard'!$D$53=3,IF(AB714="",AB749,AB714),(IF('B. Dashboard'!$D$53=4,AB749)))))</f>
        <v>0</v>
      </c>
      <c r="AC784" s="588">
        <f>IF('B. Dashboard'!$D$53=1,IF(AC644="",AC749,AC644),IF('B. Dashboard'!$D$53=2,IF(AC679="",AC749,AC679),IF('B. Dashboard'!$D$53=3,IF(AC714="",AC749,AC714),(IF('B. Dashboard'!$D$53=4,AC749)))))</f>
        <v>0</v>
      </c>
      <c r="AD784" s="588">
        <f>IF('B. Dashboard'!$D$53=1,IF(AD644="",AD749,AD644),IF('B. Dashboard'!$D$53=2,IF(AD679="",AD749,AD679),IF('B. Dashboard'!$D$53=3,IF(AD714="",AD749,AD714),(IF('B. Dashboard'!$D$53=4,AD749)))))</f>
        <v>0</v>
      </c>
      <c r="AE784" s="588">
        <f>IF('B. Dashboard'!$D$53=1,IF(AE644="",AE749,AE644),IF('B. Dashboard'!$D$53=2,IF(AE679="",AE749,AE679),IF('B. Dashboard'!$D$53=3,IF(AE714="",AE749,AE714),(IF('B. Dashboard'!$D$53=4,AE749)))))</f>
        <v>0</v>
      </c>
      <c r="AF784" s="588">
        <f>IF('B. Dashboard'!$D$53=1,IF(AF644="",AF749,AF644),IF('B. Dashboard'!$D$53=2,IF(AF679="",AF749,AF679),IF('B. Dashboard'!$D$53=3,IF(AF714="",AF749,AF714),(IF('B. Dashboard'!$D$53=4,AF749)))))</f>
        <v>0</v>
      </c>
      <c r="AG784" s="588">
        <f>IF('B. Dashboard'!$D$53=1,IF(AG644="",AG749,AG644),IF('B. Dashboard'!$D$53=2,IF(AG679="",AG749,AG679),IF('B. Dashboard'!$D$53=3,IF(AG714="",AG749,AG714),(IF('B. Dashboard'!$D$53=4,AG749)))))</f>
        <v>0</v>
      </c>
      <c r="AH784" s="588">
        <f>IF('B. Dashboard'!$D$53=1,IF(AH644="",AH749,AH644),IF('B. Dashboard'!$D$53=2,IF(AH679="",AH749,AH679),IF('B. Dashboard'!$D$53=3,IF(AH714="",AH749,AH714),(IF('B. Dashboard'!$D$53=4,AH749)))))</f>
        <v>0</v>
      </c>
    </row>
    <row r="785" spans="1:212" s="232" customFormat="1">
      <c r="B785" s="237"/>
      <c r="C785" s="253" t="str">
        <f t="shared" si="291"/>
        <v>S24</v>
      </c>
      <c r="D785" s="253" t="str">
        <f t="shared" si="272"/>
        <v>OTHER: complete as required</v>
      </c>
      <c r="E785" s="588">
        <f>IF('B. Dashboard'!$D$53=1,IF(E645="",E750,E645),IF('B. Dashboard'!$D$53=2,IF(E680="",E750,E680),IF('B. Dashboard'!$D$53=3,IF(E715="",E750,E715),(IF('B. Dashboard'!$D$53=4,E750)))))</f>
        <v>0</v>
      </c>
      <c r="F785" s="588">
        <f>IF('B. Dashboard'!$D$53=1,IF(F645="",F750,F645),IF('B. Dashboard'!$D$53=2,IF(F680="",F750,F680),IF('B. Dashboard'!$D$53=3,IF(F715="",F750,F715),(IF('B. Dashboard'!$D$53=4,F750)))))</f>
        <v>0</v>
      </c>
      <c r="G785" s="588">
        <f>IF('B. Dashboard'!$D$53=1,IF(G645="",G750,G645),IF('B. Dashboard'!$D$53=2,IF(G680="",G750,G680),IF('B. Dashboard'!$D$53=3,IF(G715="",G750,G715),(IF('B. Dashboard'!$D$53=4,G750)))))</f>
        <v>0</v>
      </c>
      <c r="H785" s="588">
        <f>IF('B. Dashboard'!$D$53=1,IF(H645="",H750,H645),IF('B. Dashboard'!$D$53=2,IF(H680="",H750,H680),IF('B. Dashboard'!$D$53=3,IF(H715="",H750,H715),(IF('B. Dashboard'!$D$53=4,H750)))))</f>
        <v>0</v>
      </c>
      <c r="I785" s="588">
        <f>IF('B. Dashboard'!$D$53=1,IF(I645="",I750,I645),IF('B. Dashboard'!$D$53=2,IF(I680="",I750,I680),IF('B. Dashboard'!$D$53=3,IF(I715="",I750,I715),(IF('B. Dashboard'!$D$53=4,I750)))))</f>
        <v>0</v>
      </c>
      <c r="J785" s="588">
        <f>IF('B. Dashboard'!$D$53=1,IF(J645="",J750,J645),IF('B. Dashboard'!$D$53=2,IF(J680="",J750,J680),IF('B. Dashboard'!$D$53=3,IF(J715="",J750,J715),(IF('B. Dashboard'!$D$53=4,J750)))))</f>
        <v>0</v>
      </c>
      <c r="K785" s="588">
        <f>IF('B. Dashboard'!$D$53=1,IF(K645="",K750,K645),IF('B. Dashboard'!$D$53=2,IF(K680="",K750,K680),IF('B. Dashboard'!$D$53=3,IF(K715="",K750,K715),(IF('B. Dashboard'!$D$53=4,K750)))))</f>
        <v>0</v>
      </c>
      <c r="L785" s="588">
        <f>IF('B. Dashboard'!$D$53=1,IF(L645="",L750,L645),IF('B. Dashboard'!$D$53=2,IF(L680="",L750,L680),IF('B. Dashboard'!$D$53=3,IF(L715="",L750,L715),(IF('B. Dashboard'!$D$53=4,L750)))))</f>
        <v>0</v>
      </c>
      <c r="M785" s="588">
        <f>IF('B. Dashboard'!$D$53=1,IF(M645="",M750,M645),IF('B. Dashboard'!$D$53=2,IF(M680="",M750,M680),IF('B. Dashboard'!$D$53=3,IF(M715="",M750,M715),(IF('B. Dashboard'!$D$53=4,M750)))))</f>
        <v>0</v>
      </c>
      <c r="N785" s="588">
        <f>IF('B. Dashboard'!$D$53=1,IF(N645="",N750,N645),IF('B. Dashboard'!$D$53=2,IF(N680="",N750,N680),IF('B. Dashboard'!$D$53=3,IF(N715="",N750,N715),(IF('B. Dashboard'!$D$53=4,N750)))))</f>
        <v>0</v>
      </c>
      <c r="O785" s="588">
        <f>IF('B. Dashboard'!$D$53=1,IF(O645="",O750,O645),IF('B. Dashboard'!$D$53=2,IF(O680="",O750,O680),IF('B. Dashboard'!$D$53=3,IF(O715="",O750,O715),(IF('B. Dashboard'!$D$53=4,O750)))))</f>
        <v>0</v>
      </c>
      <c r="P785" s="588">
        <f>IF('B. Dashboard'!$D$53=1,IF(P645="",P750,P645),IF('B. Dashboard'!$D$53=2,IF(P680="",P750,P680),IF('B. Dashboard'!$D$53=3,IF(P715="",P750,P715),(IF('B. Dashboard'!$D$53=4,P750)))))</f>
        <v>0</v>
      </c>
      <c r="Q785" s="588">
        <f>IF('B. Dashboard'!$D$53=1,IF(Q645="",Q750,Q645),IF('B. Dashboard'!$D$53=2,IF(Q680="",Q750,Q680),IF('B. Dashboard'!$D$53=3,IF(Q715="",Q750,Q715),(IF('B. Dashboard'!$D$53=4,Q750)))))</f>
        <v>0</v>
      </c>
      <c r="R785" s="588">
        <f>IF('B. Dashboard'!$D$53=1,IF(R645="",R750,R645),IF('B. Dashboard'!$D$53=2,IF(R680="",R750,R680),IF('B. Dashboard'!$D$53=3,IF(R715="",R750,R715),(IF('B. Dashboard'!$D$53=4,R750)))))</f>
        <v>0</v>
      </c>
      <c r="S785" s="588">
        <f>IF('B. Dashboard'!$D$53=1,IF(S645="",S750,S645),IF('B. Dashboard'!$D$53=2,IF(S680="",S750,S680),IF('B. Dashboard'!$D$53=3,IF(S715="",S750,S715),(IF('B. Dashboard'!$D$53=4,S750)))))</f>
        <v>0</v>
      </c>
      <c r="T785" s="588">
        <f>IF('B. Dashboard'!$D$53=1,IF(T645="",T750,T645),IF('B. Dashboard'!$D$53=2,IF(T680="",T750,T680),IF('B. Dashboard'!$D$53=3,IF(T715="",T750,T715),(IF('B. Dashboard'!$D$53=4,T750)))))</f>
        <v>0</v>
      </c>
      <c r="U785" s="588">
        <f>IF('B. Dashboard'!$D$53=1,IF(U645="",U750,U645),IF('B. Dashboard'!$D$53=2,IF(U680="",U750,U680),IF('B. Dashboard'!$D$53=3,IF(U715="",U750,U715),(IF('B. Dashboard'!$D$53=4,U750)))))</f>
        <v>0</v>
      </c>
      <c r="V785" s="588">
        <f>IF('B. Dashboard'!$D$53=1,IF(V645="",V750,V645),IF('B. Dashboard'!$D$53=2,IF(V680="",V750,V680),IF('B. Dashboard'!$D$53=3,IF(V715="",V750,V715),(IF('B. Dashboard'!$D$53=4,V750)))))</f>
        <v>0</v>
      </c>
      <c r="W785" s="588">
        <f>IF('B. Dashboard'!$D$53=1,IF(W645="",W750,W645),IF('B. Dashboard'!$D$53=2,IF(W680="",W750,W680),IF('B. Dashboard'!$D$53=3,IF(W715="",W750,W715),(IF('B. Dashboard'!$D$53=4,W750)))))</f>
        <v>0</v>
      </c>
      <c r="X785" s="588">
        <f>IF('B. Dashboard'!$D$53=1,IF(X645="",X750,X645),IF('B. Dashboard'!$D$53=2,IF(X680="",X750,X680),IF('B. Dashboard'!$D$53=3,IF(X715="",X750,X715),(IF('B. Dashboard'!$D$53=4,X750)))))</f>
        <v>0</v>
      </c>
      <c r="Y785" s="588">
        <f>IF('B. Dashboard'!$D$53=1,IF(Y645="",Y750,Y645),IF('B. Dashboard'!$D$53=2,IF(Y680="",Y750,Y680),IF('B. Dashboard'!$D$53=3,IF(Y715="",Y750,Y715),(IF('B. Dashboard'!$D$53=4,Y750)))))</f>
        <v>0</v>
      </c>
      <c r="Z785" s="588">
        <f>IF('B. Dashboard'!$D$53=1,IF(Z645="",Z750,Z645),IF('B. Dashboard'!$D$53=2,IF(Z680="",Z750,Z680),IF('B. Dashboard'!$D$53=3,IF(Z715="",Z750,Z715),(IF('B. Dashboard'!$D$53=4,Z750)))))</f>
        <v>0</v>
      </c>
      <c r="AA785" s="588">
        <f>IF('B. Dashboard'!$D$53=1,IF(AA645="",AA750,AA645),IF('B. Dashboard'!$D$53=2,IF(AA680="",AA750,AA680),IF('B. Dashboard'!$D$53=3,IF(AA715="",AA750,AA715),(IF('B. Dashboard'!$D$53=4,AA750)))))</f>
        <v>0</v>
      </c>
      <c r="AB785" s="588">
        <f>IF('B. Dashboard'!$D$53=1,IF(AB645="",AB750,AB645),IF('B. Dashboard'!$D$53=2,IF(AB680="",AB750,AB680),IF('B. Dashboard'!$D$53=3,IF(AB715="",AB750,AB715),(IF('B. Dashboard'!$D$53=4,AB750)))))</f>
        <v>0</v>
      </c>
      <c r="AC785" s="588">
        <f>IF('B. Dashboard'!$D$53=1,IF(AC645="",AC750,AC645),IF('B. Dashboard'!$D$53=2,IF(AC680="",AC750,AC680),IF('B. Dashboard'!$D$53=3,IF(AC715="",AC750,AC715),(IF('B. Dashboard'!$D$53=4,AC750)))))</f>
        <v>0</v>
      </c>
      <c r="AD785" s="588">
        <f>IF('B. Dashboard'!$D$53=1,IF(AD645="",AD750,AD645),IF('B. Dashboard'!$D$53=2,IF(AD680="",AD750,AD680),IF('B. Dashboard'!$D$53=3,IF(AD715="",AD750,AD715),(IF('B. Dashboard'!$D$53=4,AD750)))))</f>
        <v>0</v>
      </c>
      <c r="AE785" s="588">
        <f>IF('B. Dashboard'!$D$53=1,IF(AE645="",AE750,AE645),IF('B. Dashboard'!$D$53=2,IF(AE680="",AE750,AE680),IF('B. Dashboard'!$D$53=3,IF(AE715="",AE750,AE715),(IF('B. Dashboard'!$D$53=4,AE750)))))</f>
        <v>0</v>
      </c>
      <c r="AF785" s="588">
        <f>IF('B. Dashboard'!$D$53=1,IF(AF645="",AF750,AF645),IF('B. Dashboard'!$D$53=2,IF(AF680="",AF750,AF680),IF('B. Dashboard'!$D$53=3,IF(AF715="",AF750,AF715),(IF('B. Dashboard'!$D$53=4,AF750)))))</f>
        <v>0</v>
      </c>
      <c r="AG785" s="588">
        <f>IF('B. Dashboard'!$D$53=1,IF(AG645="",AG750,AG645),IF('B. Dashboard'!$D$53=2,IF(AG680="",AG750,AG680),IF('B. Dashboard'!$D$53=3,IF(AG715="",AG750,AG715),(IF('B. Dashboard'!$D$53=4,AG750)))))</f>
        <v>0</v>
      </c>
      <c r="AH785" s="588">
        <f>IF('B. Dashboard'!$D$53=1,IF(AH645="",AH750,AH645),IF('B. Dashboard'!$D$53=2,IF(AH680="",AH750,AH680),IF('B. Dashboard'!$D$53=3,IF(AH715="",AH750,AH715),(IF('B. Dashboard'!$D$53=4,AH750)))))</f>
        <v>0</v>
      </c>
    </row>
    <row r="786" spans="1:212" s="232" customFormat="1">
      <c r="B786" s="237"/>
      <c r="C786" s="253" t="str">
        <f t="shared" si="291"/>
        <v>S25</v>
      </c>
      <c r="D786" s="253" t="str">
        <f t="shared" si="272"/>
        <v>OTHER: complete as required</v>
      </c>
      <c r="E786" s="588">
        <f>IF('B. Dashboard'!$D$53=1,IF(E646="",E751,E646),IF('B. Dashboard'!$D$53=2,IF(E681="",E751,E681),IF('B. Dashboard'!$D$53=3,IF(E716="",E751,E716),(IF('B. Dashboard'!$D$53=4,E751)))))</f>
        <v>0</v>
      </c>
      <c r="F786" s="588">
        <f>IF('B. Dashboard'!$D$53=1,IF(F646="",F751,F646),IF('B. Dashboard'!$D$53=2,IF(F681="",F751,F681),IF('B. Dashboard'!$D$53=3,IF(F716="",F751,F716),(IF('B. Dashboard'!$D$53=4,F751)))))</f>
        <v>0</v>
      </c>
      <c r="G786" s="588">
        <f>IF('B. Dashboard'!$D$53=1,IF(G646="",G751,G646),IF('B. Dashboard'!$D$53=2,IF(G681="",G751,G681),IF('B. Dashboard'!$D$53=3,IF(G716="",G751,G716),(IF('B. Dashboard'!$D$53=4,G751)))))</f>
        <v>0</v>
      </c>
      <c r="H786" s="588">
        <f>IF('B. Dashboard'!$D$53=1,IF(H646="",H751,H646),IF('B. Dashboard'!$D$53=2,IF(H681="",H751,H681),IF('B. Dashboard'!$D$53=3,IF(H716="",H751,H716),(IF('B. Dashboard'!$D$53=4,H751)))))</f>
        <v>0</v>
      </c>
      <c r="I786" s="588">
        <f>IF('B. Dashboard'!$D$53=1,IF(I646="",I751,I646),IF('B. Dashboard'!$D$53=2,IF(I681="",I751,I681),IF('B. Dashboard'!$D$53=3,IF(I716="",I751,I716),(IF('B. Dashboard'!$D$53=4,I751)))))</f>
        <v>0</v>
      </c>
      <c r="J786" s="588">
        <f>IF('B. Dashboard'!$D$53=1,IF(J646="",J751,J646),IF('B. Dashboard'!$D$53=2,IF(J681="",J751,J681),IF('B. Dashboard'!$D$53=3,IF(J716="",J751,J716),(IF('B. Dashboard'!$D$53=4,J751)))))</f>
        <v>0</v>
      </c>
      <c r="K786" s="588">
        <f>IF('B. Dashboard'!$D$53=1,IF(K646="",K751,K646),IF('B. Dashboard'!$D$53=2,IF(K681="",K751,K681),IF('B. Dashboard'!$D$53=3,IF(K716="",K751,K716),(IF('B. Dashboard'!$D$53=4,K751)))))</f>
        <v>0</v>
      </c>
      <c r="L786" s="588">
        <f>IF('B. Dashboard'!$D$53=1,IF(L646="",L751,L646),IF('B. Dashboard'!$D$53=2,IF(L681="",L751,L681),IF('B. Dashboard'!$D$53=3,IF(L716="",L751,L716),(IF('B. Dashboard'!$D$53=4,L751)))))</f>
        <v>0</v>
      </c>
      <c r="M786" s="588">
        <f>IF('B. Dashboard'!$D$53=1,IF(M646="",M751,M646),IF('B. Dashboard'!$D$53=2,IF(M681="",M751,M681),IF('B. Dashboard'!$D$53=3,IF(M716="",M751,M716),(IF('B. Dashboard'!$D$53=4,M751)))))</f>
        <v>0</v>
      </c>
      <c r="N786" s="588">
        <f>IF('B. Dashboard'!$D$53=1,IF(N646="",N751,N646),IF('B. Dashboard'!$D$53=2,IF(N681="",N751,N681),IF('B. Dashboard'!$D$53=3,IF(N716="",N751,N716),(IF('B. Dashboard'!$D$53=4,N751)))))</f>
        <v>0</v>
      </c>
      <c r="O786" s="588">
        <f>IF('B. Dashboard'!$D$53=1,IF(O646="",O751,O646),IF('B. Dashboard'!$D$53=2,IF(O681="",O751,O681),IF('B. Dashboard'!$D$53=3,IF(O716="",O751,O716),(IF('B. Dashboard'!$D$53=4,O751)))))</f>
        <v>0</v>
      </c>
      <c r="P786" s="588">
        <f>IF('B. Dashboard'!$D$53=1,IF(P646="",P751,P646),IF('B. Dashboard'!$D$53=2,IF(P681="",P751,P681),IF('B. Dashboard'!$D$53=3,IF(P716="",P751,P716),(IF('B. Dashboard'!$D$53=4,P751)))))</f>
        <v>0</v>
      </c>
      <c r="Q786" s="588">
        <f>IF('B. Dashboard'!$D$53=1,IF(Q646="",Q751,Q646),IF('B. Dashboard'!$D$53=2,IF(Q681="",Q751,Q681),IF('B. Dashboard'!$D$53=3,IF(Q716="",Q751,Q716),(IF('B. Dashboard'!$D$53=4,Q751)))))</f>
        <v>0</v>
      </c>
      <c r="R786" s="588">
        <f>IF('B. Dashboard'!$D$53=1,IF(R646="",R751,R646),IF('B. Dashboard'!$D$53=2,IF(R681="",R751,R681),IF('B. Dashboard'!$D$53=3,IF(R716="",R751,R716),(IF('B. Dashboard'!$D$53=4,R751)))))</f>
        <v>0</v>
      </c>
      <c r="S786" s="588">
        <f>IF('B. Dashboard'!$D$53=1,IF(S646="",S751,S646),IF('B. Dashboard'!$D$53=2,IF(S681="",S751,S681),IF('B. Dashboard'!$D$53=3,IF(S716="",S751,S716),(IF('B. Dashboard'!$D$53=4,S751)))))</f>
        <v>0</v>
      </c>
      <c r="T786" s="588">
        <f>IF('B. Dashboard'!$D$53=1,IF(T646="",T751,T646),IF('B. Dashboard'!$D$53=2,IF(T681="",T751,T681),IF('B. Dashboard'!$D$53=3,IF(T716="",T751,T716),(IF('B. Dashboard'!$D$53=4,T751)))))</f>
        <v>0</v>
      </c>
      <c r="U786" s="588">
        <f>IF('B. Dashboard'!$D$53=1,IF(U646="",U751,U646),IF('B. Dashboard'!$D$53=2,IF(U681="",U751,U681),IF('B. Dashboard'!$D$53=3,IF(U716="",U751,U716),(IF('B. Dashboard'!$D$53=4,U751)))))</f>
        <v>0</v>
      </c>
      <c r="V786" s="588">
        <f>IF('B. Dashboard'!$D$53=1,IF(V646="",V751,V646),IF('B. Dashboard'!$D$53=2,IF(V681="",V751,V681),IF('B. Dashboard'!$D$53=3,IF(V716="",V751,V716),(IF('B. Dashboard'!$D$53=4,V751)))))</f>
        <v>0</v>
      </c>
      <c r="W786" s="588">
        <f>IF('B. Dashboard'!$D$53=1,IF(W646="",W751,W646),IF('B. Dashboard'!$D$53=2,IF(W681="",W751,W681),IF('B. Dashboard'!$D$53=3,IF(W716="",W751,W716),(IF('B. Dashboard'!$D$53=4,W751)))))</f>
        <v>0</v>
      </c>
      <c r="X786" s="588">
        <f>IF('B. Dashboard'!$D$53=1,IF(X646="",X751,X646),IF('B. Dashboard'!$D$53=2,IF(X681="",X751,X681),IF('B. Dashboard'!$D$53=3,IF(X716="",X751,X716),(IF('B. Dashboard'!$D$53=4,X751)))))</f>
        <v>0</v>
      </c>
      <c r="Y786" s="588">
        <f>IF('B. Dashboard'!$D$53=1,IF(Y646="",Y751,Y646),IF('B. Dashboard'!$D$53=2,IF(Y681="",Y751,Y681),IF('B. Dashboard'!$D$53=3,IF(Y716="",Y751,Y716),(IF('B. Dashboard'!$D$53=4,Y751)))))</f>
        <v>0</v>
      </c>
      <c r="Z786" s="588">
        <f>IF('B. Dashboard'!$D$53=1,IF(Z646="",Z751,Z646),IF('B. Dashboard'!$D$53=2,IF(Z681="",Z751,Z681),IF('B. Dashboard'!$D$53=3,IF(Z716="",Z751,Z716),(IF('B. Dashboard'!$D$53=4,Z751)))))</f>
        <v>0</v>
      </c>
      <c r="AA786" s="588">
        <f>IF('B. Dashboard'!$D$53=1,IF(AA646="",AA751,AA646),IF('B. Dashboard'!$D$53=2,IF(AA681="",AA751,AA681),IF('B. Dashboard'!$D$53=3,IF(AA716="",AA751,AA716),(IF('B. Dashboard'!$D$53=4,AA751)))))</f>
        <v>0</v>
      </c>
      <c r="AB786" s="588">
        <f>IF('B. Dashboard'!$D$53=1,IF(AB646="",AB751,AB646),IF('B. Dashboard'!$D$53=2,IF(AB681="",AB751,AB681),IF('B. Dashboard'!$D$53=3,IF(AB716="",AB751,AB716),(IF('B. Dashboard'!$D$53=4,AB751)))))</f>
        <v>0</v>
      </c>
      <c r="AC786" s="588">
        <f>IF('B. Dashboard'!$D$53=1,IF(AC646="",AC751,AC646),IF('B. Dashboard'!$D$53=2,IF(AC681="",AC751,AC681),IF('B. Dashboard'!$D$53=3,IF(AC716="",AC751,AC716),(IF('B. Dashboard'!$D$53=4,AC751)))))</f>
        <v>0</v>
      </c>
      <c r="AD786" s="588">
        <f>IF('B. Dashboard'!$D$53=1,IF(AD646="",AD751,AD646),IF('B. Dashboard'!$D$53=2,IF(AD681="",AD751,AD681),IF('B. Dashboard'!$D$53=3,IF(AD716="",AD751,AD716),(IF('B. Dashboard'!$D$53=4,AD751)))))</f>
        <v>0</v>
      </c>
      <c r="AE786" s="588">
        <f>IF('B. Dashboard'!$D$53=1,IF(AE646="",AE751,AE646),IF('B. Dashboard'!$D$53=2,IF(AE681="",AE751,AE681),IF('B. Dashboard'!$D$53=3,IF(AE716="",AE751,AE716),(IF('B. Dashboard'!$D$53=4,AE751)))))</f>
        <v>0</v>
      </c>
      <c r="AF786" s="588">
        <f>IF('B. Dashboard'!$D$53=1,IF(AF646="",AF751,AF646),IF('B. Dashboard'!$D$53=2,IF(AF681="",AF751,AF681),IF('B. Dashboard'!$D$53=3,IF(AF716="",AF751,AF716),(IF('B. Dashboard'!$D$53=4,AF751)))))</f>
        <v>0</v>
      </c>
      <c r="AG786" s="588">
        <f>IF('B. Dashboard'!$D$53=1,IF(AG646="",AG751,AG646),IF('B. Dashboard'!$D$53=2,IF(AG681="",AG751,AG681),IF('B. Dashboard'!$D$53=3,IF(AG716="",AG751,AG716),(IF('B. Dashboard'!$D$53=4,AG751)))))</f>
        <v>0</v>
      </c>
      <c r="AH786" s="588">
        <f>IF('B. Dashboard'!$D$53=1,IF(AH646="",AH751,AH646),IF('B. Dashboard'!$D$53=2,IF(AH681="",AH751,AH681),IF('B. Dashboard'!$D$53=3,IF(AH716="",AH751,AH716),(IF('B. Dashboard'!$D$53=4,AH751)))))</f>
        <v>0</v>
      </c>
    </row>
    <row r="787" spans="1:212" s="232" customFormat="1">
      <c r="B787" s="237"/>
      <c r="C787" s="253" t="str">
        <f t="shared" si="291"/>
        <v>S26</v>
      </c>
      <c r="D787" s="253" t="str">
        <f t="shared" si="272"/>
        <v>OTHER: complete as required</v>
      </c>
      <c r="E787" s="588">
        <f>IF('B. Dashboard'!$D$53=1,IF(E647="",E752,E647),IF('B. Dashboard'!$D$53=2,IF(E682="",E752,E682),IF('B. Dashboard'!$D$53=3,IF(E717="",E752,E717),(IF('B. Dashboard'!$D$53=4,E752)))))</f>
        <v>0</v>
      </c>
      <c r="F787" s="588">
        <f>IF('B. Dashboard'!$D$53=1,IF(F647="",F752,F647),IF('B. Dashboard'!$D$53=2,IF(F682="",F752,F682),IF('B. Dashboard'!$D$53=3,IF(F717="",F752,F717),(IF('B. Dashboard'!$D$53=4,F752)))))</f>
        <v>0</v>
      </c>
      <c r="G787" s="588">
        <f>IF('B. Dashboard'!$D$53=1,IF(G647="",G752,G647),IF('B. Dashboard'!$D$53=2,IF(G682="",G752,G682),IF('B. Dashboard'!$D$53=3,IF(G717="",G752,G717),(IF('B. Dashboard'!$D$53=4,G752)))))</f>
        <v>0</v>
      </c>
      <c r="H787" s="588">
        <f>IF('B. Dashboard'!$D$53=1,IF(H647="",H752,H647),IF('B. Dashboard'!$D$53=2,IF(H682="",H752,H682),IF('B. Dashboard'!$D$53=3,IF(H717="",H752,H717),(IF('B. Dashboard'!$D$53=4,H752)))))</f>
        <v>0</v>
      </c>
      <c r="I787" s="588">
        <f>IF('B. Dashboard'!$D$53=1,IF(I647="",I752,I647),IF('B. Dashboard'!$D$53=2,IF(I682="",I752,I682),IF('B. Dashboard'!$D$53=3,IF(I717="",I752,I717),(IF('B. Dashboard'!$D$53=4,I752)))))</f>
        <v>0</v>
      </c>
      <c r="J787" s="588">
        <f>IF('B. Dashboard'!$D$53=1,IF(J647="",J752,J647),IF('B. Dashboard'!$D$53=2,IF(J682="",J752,J682),IF('B. Dashboard'!$D$53=3,IF(J717="",J752,J717),(IF('B. Dashboard'!$D$53=4,J752)))))</f>
        <v>0</v>
      </c>
      <c r="K787" s="588">
        <f>IF('B. Dashboard'!$D$53=1,IF(K647="",K752,K647),IF('B. Dashboard'!$D$53=2,IF(K682="",K752,K682),IF('B. Dashboard'!$D$53=3,IF(K717="",K752,K717),(IF('B. Dashboard'!$D$53=4,K752)))))</f>
        <v>0</v>
      </c>
      <c r="L787" s="588">
        <f>IF('B. Dashboard'!$D$53=1,IF(L647="",L752,L647),IF('B. Dashboard'!$D$53=2,IF(L682="",L752,L682),IF('B. Dashboard'!$D$53=3,IF(L717="",L752,L717),(IF('B. Dashboard'!$D$53=4,L752)))))</f>
        <v>0</v>
      </c>
      <c r="M787" s="588">
        <f>IF('B. Dashboard'!$D$53=1,IF(M647="",M752,M647),IF('B. Dashboard'!$D$53=2,IF(M682="",M752,M682),IF('B. Dashboard'!$D$53=3,IF(M717="",M752,M717),(IF('B. Dashboard'!$D$53=4,M752)))))</f>
        <v>0</v>
      </c>
      <c r="N787" s="588">
        <f>IF('B. Dashboard'!$D$53=1,IF(N647="",N752,N647),IF('B. Dashboard'!$D$53=2,IF(N682="",N752,N682),IF('B. Dashboard'!$D$53=3,IF(N717="",N752,N717),(IF('B. Dashboard'!$D$53=4,N752)))))</f>
        <v>0</v>
      </c>
      <c r="O787" s="588">
        <f>IF('B. Dashboard'!$D$53=1,IF(O647="",O752,O647),IF('B. Dashboard'!$D$53=2,IF(O682="",O752,O682),IF('B. Dashboard'!$D$53=3,IF(O717="",O752,O717),(IF('B. Dashboard'!$D$53=4,O752)))))</f>
        <v>0</v>
      </c>
      <c r="P787" s="588">
        <f>IF('B. Dashboard'!$D$53=1,IF(P647="",P752,P647),IF('B. Dashboard'!$D$53=2,IF(P682="",P752,P682),IF('B. Dashboard'!$D$53=3,IF(P717="",P752,P717),(IF('B. Dashboard'!$D$53=4,P752)))))</f>
        <v>0</v>
      </c>
      <c r="Q787" s="588">
        <f>IF('B. Dashboard'!$D$53=1,IF(Q647="",Q752,Q647),IF('B. Dashboard'!$D$53=2,IF(Q682="",Q752,Q682),IF('B. Dashboard'!$D$53=3,IF(Q717="",Q752,Q717),(IF('B. Dashboard'!$D$53=4,Q752)))))</f>
        <v>0</v>
      </c>
      <c r="R787" s="588">
        <f>IF('B. Dashboard'!$D$53=1,IF(R647="",R752,R647),IF('B. Dashboard'!$D$53=2,IF(R682="",R752,R682),IF('B. Dashboard'!$D$53=3,IF(R717="",R752,R717),(IF('B. Dashboard'!$D$53=4,R752)))))</f>
        <v>0</v>
      </c>
      <c r="S787" s="588">
        <f>IF('B. Dashboard'!$D$53=1,IF(S647="",S752,S647),IF('B. Dashboard'!$D$53=2,IF(S682="",S752,S682),IF('B. Dashboard'!$D$53=3,IF(S717="",S752,S717),(IF('B. Dashboard'!$D$53=4,S752)))))</f>
        <v>0</v>
      </c>
      <c r="T787" s="588">
        <f>IF('B. Dashboard'!$D$53=1,IF(T647="",T752,T647),IF('B. Dashboard'!$D$53=2,IF(T682="",T752,T682),IF('B. Dashboard'!$D$53=3,IF(T717="",T752,T717),(IF('B. Dashboard'!$D$53=4,T752)))))</f>
        <v>0</v>
      </c>
      <c r="U787" s="588">
        <f>IF('B. Dashboard'!$D$53=1,IF(U647="",U752,U647),IF('B. Dashboard'!$D$53=2,IF(U682="",U752,U682),IF('B. Dashboard'!$D$53=3,IF(U717="",U752,U717),(IF('B. Dashboard'!$D$53=4,U752)))))</f>
        <v>0</v>
      </c>
      <c r="V787" s="588">
        <f>IF('B. Dashboard'!$D$53=1,IF(V647="",V752,V647),IF('B. Dashboard'!$D$53=2,IF(V682="",V752,V682),IF('B. Dashboard'!$D$53=3,IF(V717="",V752,V717),(IF('B. Dashboard'!$D$53=4,V752)))))</f>
        <v>0</v>
      </c>
      <c r="W787" s="588">
        <f>IF('B. Dashboard'!$D$53=1,IF(W647="",W752,W647),IF('B. Dashboard'!$D$53=2,IF(W682="",W752,W682),IF('B. Dashboard'!$D$53=3,IF(W717="",W752,W717),(IF('B. Dashboard'!$D$53=4,W752)))))</f>
        <v>0</v>
      </c>
      <c r="X787" s="588">
        <f>IF('B. Dashboard'!$D$53=1,IF(X647="",X752,X647),IF('B. Dashboard'!$D$53=2,IF(X682="",X752,X682),IF('B. Dashboard'!$D$53=3,IF(X717="",X752,X717),(IF('B. Dashboard'!$D$53=4,X752)))))</f>
        <v>0</v>
      </c>
      <c r="Y787" s="588">
        <f>IF('B. Dashboard'!$D$53=1,IF(Y647="",Y752,Y647),IF('B. Dashboard'!$D$53=2,IF(Y682="",Y752,Y682),IF('B. Dashboard'!$D$53=3,IF(Y717="",Y752,Y717),(IF('B. Dashboard'!$D$53=4,Y752)))))</f>
        <v>0</v>
      </c>
      <c r="Z787" s="588">
        <f>IF('B. Dashboard'!$D$53=1,IF(Z647="",Z752,Z647),IF('B. Dashboard'!$D$53=2,IF(Z682="",Z752,Z682),IF('B. Dashboard'!$D$53=3,IF(Z717="",Z752,Z717),(IF('B. Dashboard'!$D$53=4,Z752)))))</f>
        <v>0</v>
      </c>
      <c r="AA787" s="588">
        <f>IF('B. Dashboard'!$D$53=1,IF(AA647="",AA752,AA647),IF('B. Dashboard'!$D$53=2,IF(AA682="",AA752,AA682),IF('B. Dashboard'!$D$53=3,IF(AA717="",AA752,AA717),(IF('B. Dashboard'!$D$53=4,AA752)))))</f>
        <v>0</v>
      </c>
      <c r="AB787" s="588">
        <f>IF('B. Dashboard'!$D$53=1,IF(AB647="",AB752,AB647),IF('B. Dashboard'!$D$53=2,IF(AB682="",AB752,AB682),IF('B. Dashboard'!$D$53=3,IF(AB717="",AB752,AB717),(IF('B. Dashboard'!$D$53=4,AB752)))))</f>
        <v>0</v>
      </c>
      <c r="AC787" s="588">
        <f>IF('B. Dashboard'!$D$53=1,IF(AC647="",AC752,AC647),IF('B. Dashboard'!$D$53=2,IF(AC682="",AC752,AC682),IF('B. Dashboard'!$D$53=3,IF(AC717="",AC752,AC717),(IF('B. Dashboard'!$D$53=4,AC752)))))</f>
        <v>0</v>
      </c>
      <c r="AD787" s="588">
        <f>IF('B. Dashboard'!$D$53=1,IF(AD647="",AD752,AD647),IF('B. Dashboard'!$D$53=2,IF(AD682="",AD752,AD682),IF('B. Dashboard'!$D$53=3,IF(AD717="",AD752,AD717),(IF('B. Dashboard'!$D$53=4,AD752)))))</f>
        <v>0</v>
      </c>
      <c r="AE787" s="588">
        <f>IF('B. Dashboard'!$D$53=1,IF(AE647="",AE752,AE647),IF('B. Dashboard'!$D$53=2,IF(AE682="",AE752,AE682),IF('B. Dashboard'!$D$53=3,IF(AE717="",AE752,AE717),(IF('B. Dashboard'!$D$53=4,AE752)))))</f>
        <v>0</v>
      </c>
      <c r="AF787" s="588">
        <f>IF('B. Dashboard'!$D$53=1,IF(AF647="",AF752,AF647),IF('B. Dashboard'!$D$53=2,IF(AF682="",AF752,AF682),IF('B. Dashboard'!$D$53=3,IF(AF717="",AF752,AF717),(IF('B. Dashboard'!$D$53=4,AF752)))))</f>
        <v>0</v>
      </c>
      <c r="AG787" s="588">
        <f>IF('B. Dashboard'!$D$53=1,IF(AG647="",AG752,AG647),IF('B. Dashboard'!$D$53=2,IF(AG682="",AG752,AG682),IF('B. Dashboard'!$D$53=3,IF(AG717="",AG752,AG717),(IF('B. Dashboard'!$D$53=4,AG752)))))</f>
        <v>0</v>
      </c>
      <c r="AH787" s="588">
        <f>IF('B. Dashboard'!$D$53=1,IF(AH647="",AH752,AH647),IF('B. Dashboard'!$D$53=2,IF(AH682="",AH752,AH682),IF('B. Dashboard'!$D$53=3,IF(AH717="",AH752,AH717),(IF('B. Dashboard'!$D$53=4,AH752)))))</f>
        <v>0</v>
      </c>
    </row>
    <row r="788" spans="1:212" s="232" customFormat="1">
      <c r="B788" s="237"/>
      <c r="C788" s="253" t="str">
        <f t="shared" si="291"/>
        <v>S27</v>
      </c>
      <c r="D788" s="253" t="str">
        <f t="shared" si="272"/>
        <v>OTHER: complete as required</v>
      </c>
      <c r="E788" s="588">
        <f>IF('B. Dashboard'!$D$53=1,IF(E648="",E753,E648),IF('B. Dashboard'!$D$53=2,IF(E683="",E753,E683),IF('B. Dashboard'!$D$53=3,IF(E718="",E753,E718),(IF('B. Dashboard'!$D$53=4,E753)))))</f>
        <v>0</v>
      </c>
      <c r="F788" s="588">
        <f>IF('B. Dashboard'!$D$53=1,IF(F648="",F753,F648),IF('B. Dashboard'!$D$53=2,IF(F683="",F753,F683),IF('B. Dashboard'!$D$53=3,IF(F718="",F753,F718),(IF('B. Dashboard'!$D$53=4,F753)))))</f>
        <v>0</v>
      </c>
      <c r="G788" s="588">
        <f>IF('B. Dashboard'!$D$53=1,IF(G648="",G753,G648),IF('B. Dashboard'!$D$53=2,IF(G683="",G753,G683),IF('B. Dashboard'!$D$53=3,IF(G718="",G753,G718),(IF('B. Dashboard'!$D$53=4,G753)))))</f>
        <v>0</v>
      </c>
      <c r="H788" s="588">
        <f>IF('B. Dashboard'!$D$53=1,IF(H648="",H753,H648),IF('B. Dashboard'!$D$53=2,IF(H683="",H753,H683),IF('B. Dashboard'!$D$53=3,IF(H718="",H753,H718),(IF('B. Dashboard'!$D$53=4,H753)))))</f>
        <v>0</v>
      </c>
      <c r="I788" s="588">
        <f>IF('B. Dashboard'!$D$53=1,IF(I648="",I753,I648),IF('B. Dashboard'!$D$53=2,IF(I683="",I753,I683),IF('B. Dashboard'!$D$53=3,IF(I718="",I753,I718),(IF('B. Dashboard'!$D$53=4,I753)))))</f>
        <v>0</v>
      </c>
      <c r="J788" s="588">
        <f>IF('B. Dashboard'!$D$53=1,IF(J648="",J753,J648),IF('B. Dashboard'!$D$53=2,IF(J683="",J753,J683),IF('B. Dashboard'!$D$53=3,IF(J718="",J753,J718),(IF('B. Dashboard'!$D$53=4,J753)))))</f>
        <v>0</v>
      </c>
      <c r="K788" s="588">
        <f>IF('B. Dashboard'!$D$53=1,IF(K648="",K753,K648),IF('B. Dashboard'!$D$53=2,IF(K683="",K753,K683),IF('B. Dashboard'!$D$53=3,IF(K718="",K753,K718),(IF('B. Dashboard'!$D$53=4,K753)))))</f>
        <v>0</v>
      </c>
      <c r="L788" s="588">
        <f>IF('B. Dashboard'!$D$53=1,IF(L648="",L753,L648),IF('B. Dashboard'!$D$53=2,IF(L683="",L753,L683),IF('B. Dashboard'!$D$53=3,IF(L718="",L753,L718),(IF('B. Dashboard'!$D$53=4,L753)))))</f>
        <v>0</v>
      </c>
      <c r="M788" s="588">
        <f>IF('B. Dashboard'!$D$53=1,IF(M648="",M753,M648),IF('B. Dashboard'!$D$53=2,IF(M683="",M753,M683),IF('B. Dashboard'!$D$53=3,IF(M718="",M753,M718),(IF('B. Dashboard'!$D$53=4,M753)))))</f>
        <v>0</v>
      </c>
      <c r="N788" s="588">
        <f>IF('B. Dashboard'!$D$53=1,IF(N648="",N753,N648),IF('B. Dashboard'!$D$53=2,IF(N683="",N753,N683),IF('B. Dashboard'!$D$53=3,IF(N718="",N753,N718),(IF('B. Dashboard'!$D$53=4,N753)))))</f>
        <v>0</v>
      </c>
      <c r="O788" s="588">
        <f>IF('B. Dashboard'!$D$53=1,IF(O648="",O753,O648),IF('B. Dashboard'!$D$53=2,IF(O683="",O753,O683),IF('B. Dashboard'!$D$53=3,IF(O718="",O753,O718),(IF('B. Dashboard'!$D$53=4,O753)))))</f>
        <v>0</v>
      </c>
      <c r="P788" s="588">
        <f>IF('B. Dashboard'!$D$53=1,IF(P648="",P753,P648),IF('B. Dashboard'!$D$53=2,IF(P683="",P753,P683),IF('B. Dashboard'!$D$53=3,IF(P718="",P753,P718),(IF('B. Dashboard'!$D$53=4,P753)))))</f>
        <v>0</v>
      </c>
      <c r="Q788" s="588">
        <f>IF('B. Dashboard'!$D$53=1,IF(Q648="",Q753,Q648),IF('B. Dashboard'!$D$53=2,IF(Q683="",Q753,Q683),IF('B. Dashboard'!$D$53=3,IF(Q718="",Q753,Q718),(IF('B. Dashboard'!$D$53=4,Q753)))))</f>
        <v>0</v>
      </c>
      <c r="R788" s="588">
        <f>IF('B. Dashboard'!$D$53=1,IF(R648="",R753,R648),IF('B. Dashboard'!$D$53=2,IF(R683="",R753,R683),IF('B. Dashboard'!$D$53=3,IF(R718="",R753,R718),(IF('B. Dashboard'!$D$53=4,R753)))))</f>
        <v>0</v>
      </c>
      <c r="S788" s="588">
        <f>IF('B. Dashboard'!$D$53=1,IF(S648="",S753,S648),IF('B. Dashboard'!$D$53=2,IF(S683="",S753,S683),IF('B. Dashboard'!$D$53=3,IF(S718="",S753,S718),(IF('B. Dashboard'!$D$53=4,S753)))))</f>
        <v>0</v>
      </c>
      <c r="T788" s="588">
        <f>IF('B. Dashboard'!$D$53=1,IF(T648="",T753,T648),IF('B. Dashboard'!$D$53=2,IF(T683="",T753,T683),IF('B. Dashboard'!$D$53=3,IF(T718="",T753,T718),(IF('B. Dashboard'!$D$53=4,T753)))))</f>
        <v>0</v>
      </c>
      <c r="U788" s="588">
        <f>IF('B. Dashboard'!$D$53=1,IF(U648="",U753,U648),IF('B. Dashboard'!$D$53=2,IF(U683="",U753,U683),IF('B. Dashboard'!$D$53=3,IF(U718="",U753,U718),(IF('B. Dashboard'!$D$53=4,U753)))))</f>
        <v>0</v>
      </c>
      <c r="V788" s="588">
        <f>IF('B. Dashboard'!$D$53=1,IF(V648="",V753,V648),IF('B. Dashboard'!$D$53=2,IF(V683="",V753,V683),IF('B. Dashboard'!$D$53=3,IF(V718="",V753,V718),(IF('B. Dashboard'!$D$53=4,V753)))))</f>
        <v>0</v>
      </c>
      <c r="W788" s="588">
        <f>IF('B. Dashboard'!$D$53=1,IF(W648="",W753,W648),IF('B. Dashboard'!$D$53=2,IF(W683="",W753,W683),IF('B. Dashboard'!$D$53=3,IF(W718="",W753,W718),(IF('B. Dashboard'!$D$53=4,W753)))))</f>
        <v>0</v>
      </c>
      <c r="X788" s="588">
        <f>IF('B. Dashboard'!$D$53=1,IF(X648="",X753,X648),IF('B. Dashboard'!$D$53=2,IF(X683="",X753,X683),IF('B. Dashboard'!$D$53=3,IF(X718="",X753,X718),(IF('B. Dashboard'!$D$53=4,X753)))))</f>
        <v>0</v>
      </c>
      <c r="Y788" s="588">
        <f>IF('B. Dashboard'!$D$53=1,IF(Y648="",Y753,Y648),IF('B. Dashboard'!$D$53=2,IF(Y683="",Y753,Y683),IF('B. Dashboard'!$D$53=3,IF(Y718="",Y753,Y718),(IF('B. Dashboard'!$D$53=4,Y753)))))</f>
        <v>0</v>
      </c>
      <c r="Z788" s="588">
        <f>IF('B. Dashboard'!$D$53=1,IF(Z648="",Z753,Z648),IF('B. Dashboard'!$D$53=2,IF(Z683="",Z753,Z683),IF('B. Dashboard'!$D$53=3,IF(Z718="",Z753,Z718),(IF('B. Dashboard'!$D$53=4,Z753)))))</f>
        <v>0</v>
      </c>
      <c r="AA788" s="588">
        <f>IF('B. Dashboard'!$D$53=1,IF(AA648="",AA753,AA648),IF('B. Dashboard'!$D$53=2,IF(AA683="",AA753,AA683),IF('B. Dashboard'!$D$53=3,IF(AA718="",AA753,AA718),(IF('B. Dashboard'!$D$53=4,AA753)))))</f>
        <v>0</v>
      </c>
      <c r="AB788" s="588">
        <f>IF('B. Dashboard'!$D$53=1,IF(AB648="",AB753,AB648),IF('B. Dashboard'!$D$53=2,IF(AB683="",AB753,AB683),IF('B. Dashboard'!$D$53=3,IF(AB718="",AB753,AB718),(IF('B. Dashboard'!$D$53=4,AB753)))))</f>
        <v>0</v>
      </c>
      <c r="AC788" s="588">
        <f>IF('B. Dashboard'!$D$53=1,IF(AC648="",AC753,AC648),IF('B. Dashboard'!$D$53=2,IF(AC683="",AC753,AC683),IF('B. Dashboard'!$D$53=3,IF(AC718="",AC753,AC718),(IF('B. Dashboard'!$D$53=4,AC753)))))</f>
        <v>0</v>
      </c>
      <c r="AD788" s="588">
        <f>IF('B. Dashboard'!$D$53=1,IF(AD648="",AD753,AD648),IF('B. Dashboard'!$D$53=2,IF(AD683="",AD753,AD683),IF('B. Dashboard'!$D$53=3,IF(AD718="",AD753,AD718),(IF('B. Dashboard'!$D$53=4,AD753)))))</f>
        <v>0</v>
      </c>
      <c r="AE788" s="588">
        <f>IF('B. Dashboard'!$D$53=1,IF(AE648="",AE753,AE648),IF('B. Dashboard'!$D$53=2,IF(AE683="",AE753,AE683),IF('B. Dashboard'!$D$53=3,IF(AE718="",AE753,AE718),(IF('B. Dashboard'!$D$53=4,AE753)))))</f>
        <v>0</v>
      </c>
      <c r="AF788" s="588">
        <f>IF('B. Dashboard'!$D$53=1,IF(AF648="",AF753,AF648),IF('B. Dashboard'!$D$53=2,IF(AF683="",AF753,AF683),IF('B. Dashboard'!$D$53=3,IF(AF718="",AF753,AF718),(IF('B. Dashboard'!$D$53=4,AF753)))))</f>
        <v>0</v>
      </c>
      <c r="AG788" s="588">
        <f>IF('B. Dashboard'!$D$53=1,IF(AG648="",AG753,AG648),IF('B. Dashboard'!$D$53=2,IF(AG683="",AG753,AG683),IF('B. Dashboard'!$D$53=3,IF(AG718="",AG753,AG718),(IF('B. Dashboard'!$D$53=4,AG753)))))</f>
        <v>0</v>
      </c>
      <c r="AH788" s="588">
        <f>IF('B. Dashboard'!$D$53=1,IF(AH648="",AH753,AH648),IF('B. Dashboard'!$D$53=2,IF(AH683="",AH753,AH683),IF('B. Dashboard'!$D$53=3,IF(AH718="",AH753,AH718),(IF('B. Dashboard'!$D$53=4,AH753)))))</f>
        <v>0</v>
      </c>
    </row>
    <row r="789" spans="1:212" s="232" customFormat="1">
      <c r="B789" s="237"/>
      <c r="C789" s="253" t="str">
        <f t="shared" si="291"/>
        <v>S28</v>
      </c>
      <c r="D789" s="253" t="str">
        <f t="shared" si="272"/>
        <v>OTHER: complete as required</v>
      </c>
      <c r="E789" s="588">
        <f>IF('B. Dashboard'!$D$53=1,IF(E649="",E754,E649),IF('B. Dashboard'!$D$53=2,IF(E684="",E754,E684),IF('B. Dashboard'!$D$53=3,IF(E719="",E754,E719),(IF('B. Dashboard'!$D$53=4,E754)))))</f>
        <v>0</v>
      </c>
      <c r="F789" s="588">
        <f>IF('B. Dashboard'!$D$53=1,IF(F649="",F754,F649),IF('B. Dashboard'!$D$53=2,IF(F684="",F754,F684),IF('B. Dashboard'!$D$53=3,IF(F719="",F754,F719),(IF('B. Dashboard'!$D$53=4,F754)))))</f>
        <v>0</v>
      </c>
      <c r="G789" s="588">
        <f>IF('B. Dashboard'!$D$53=1,IF(G649="",G754,G649),IF('B. Dashboard'!$D$53=2,IF(G684="",G754,G684),IF('B. Dashboard'!$D$53=3,IF(G719="",G754,G719),(IF('B. Dashboard'!$D$53=4,G754)))))</f>
        <v>0</v>
      </c>
      <c r="H789" s="588">
        <f>IF('B. Dashboard'!$D$53=1,IF(H649="",H754,H649),IF('B. Dashboard'!$D$53=2,IF(H684="",H754,H684),IF('B. Dashboard'!$D$53=3,IF(H719="",H754,H719),(IF('B. Dashboard'!$D$53=4,H754)))))</f>
        <v>0</v>
      </c>
      <c r="I789" s="588">
        <f>IF('B. Dashboard'!$D$53=1,IF(I649="",I754,I649),IF('B. Dashboard'!$D$53=2,IF(I684="",I754,I684),IF('B. Dashboard'!$D$53=3,IF(I719="",I754,I719),(IF('B. Dashboard'!$D$53=4,I754)))))</f>
        <v>0</v>
      </c>
      <c r="J789" s="588">
        <f>IF('B. Dashboard'!$D$53=1,IF(J649="",J754,J649),IF('B. Dashboard'!$D$53=2,IF(J684="",J754,J684),IF('B. Dashboard'!$D$53=3,IF(J719="",J754,J719),(IF('B. Dashboard'!$D$53=4,J754)))))</f>
        <v>0</v>
      </c>
      <c r="K789" s="588">
        <f>IF('B. Dashboard'!$D$53=1,IF(K649="",K754,K649),IF('B. Dashboard'!$D$53=2,IF(K684="",K754,K684),IF('B. Dashboard'!$D$53=3,IF(K719="",K754,K719),(IF('B. Dashboard'!$D$53=4,K754)))))</f>
        <v>0</v>
      </c>
      <c r="L789" s="588">
        <f>IF('B. Dashboard'!$D$53=1,IF(L649="",L754,L649),IF('B. Dashboard'!$D$53=2,IF(L684="",L754,L684),IF('B. Dashboard'!$D$53=3,IF(L719="",L754,L719),(IF('B. Dashboard'!$D$53=4,L754)))))</f>
        <v>0</v>
      </c>
      <c r="M789" s="588">
        <f>IF('B. Dashboard'!$D$53=1,IF(M649="",M754,M649),IF('B. Dashboard'!$D$53=2,IF(M684="",M754,M684),IF('B. Dashboard'!$D$53=3,IF(M719="",M754,M719),(IF('B. Dashboard'!$D$53=4,M754)))))</f>
        <v>0</v>
      </c>
      <c r="N789" s="588">
        <f>IF('B. Dashboard'!$D$53=1,IF(N649="",N754,N649),IF('B. Dashboard'!$D$53=2,IF(N684="",N754,N684),IF('B. Dashboard'!$D$53=3,IF(N719="",N754,N719),(IF('B. Dashboard'!$D$53=4,N754)))))</f>
        <v>0</v>
      </c>
      <c r="O789" s="588">
        <f>IF('B. Dashboard'!$D$53=1,IF(O649="",O754,O649),IF('B. Dashboard'!$D$53=2,IF(O684="",O754,O684),IF('B. Dashboard'!$D$53=3,IF(O719="",O754,O719),(IF('B. Dashboard'!$D$53=4,O754)))))</f>
        <v>0</v>
      </c>
      <c r="P789" s="588">
        <f>IF('B. Dashboard'!$D$53=1,IF(P649="",P754,P649),IF('B. Dashboard'!$D$53=2,IF(P684="",P754,P684),IF('B. Dashboard'!$D$53=3,IF(P719="",P754,P719),(IF('B. Dashboard'!$D$53=4,P754)))))</f>
        <v>0</v>
      </c>
      <c r="Q789" s="588">
        <f>IF('B. Dashboard'!$D$53=1,IF(Q649="",Q754,Q649),IF('B. Dashboard'!$D$53=2,IF(Q684="",Q754,Q684),IF('B. Dashboard'!$D$53=3,IF(Q719="",Q754,Q719),(IF('B. Dashboard'!$D$53=4,Q754)))))</f>
        <v>0</v>
      </c>
      <c r="R789" s="588">
        <f>IF('B. Dashboard'!$D$53=1,IF(R649="",R754,R649),IF('B. Dashboard'!$D$53=2,IF(R684="",R754,R684),IF('B. Dashboard'!$D$53=3,IF(R719="",R754,R719),(IF('B. Dashboard'!$D$53=4,R754)))))</f>
        <v>0</v>
      </c>
      <c r="S789" s="588">
        <f>IF('B. Dashboard'!$D$53=1,IF(S649="",S754,S649),IF('B. Dashboard'!$D$53=2,IF(S684="",S754,S684),IF('B. Dashboard'!$D$53=3,IF(S719="",S754,S719),(IF('B. Dashboard'!$D$53=4,S754)))))</f>
        <v>0</v>
      </c>
      <c r="T789" s="588">
        <f>IF('B. Dashboard'!$D$53=1,IF(T649="",T754,T649),IF('B. Dashboard'!$D$53=2,IF(T684="",T754,T684),IF('B. Dashboard'!$D$53=3,IF(T719="",T754,T719),(IF('B. Dashboard'!$D$53=4,T754)))))</f>
        <v>0</v>
      </c>
      <c r="U789" s="588">
        <f>IF('B. Dashboard'!$D$53=1,IF(U649="",U754,U649),IF('B. Dashboard'!$D$53=2,IF(U684="",U754,U684),IF('B. Dashboard'!$D$53=3,IF(U719="",U754,U719),(IF('B. Dashboard'!$D$53=4,U754)))))</f>
        <v>0</v>
      </c>
      <c r="V789" s="588">
        <f>IF('B. Dashboard'!$D$53=1,IF(V649="",V754,V649),IF('B. Dashboard'!$D$53=2,IF(V684="",V754,V684),IF('B. Dashboard'!$D$53=3,IF(V719="",V754,V719),(IF('B. Dashboard'!$D$53=4,V754)))))</f>
        <v>0</v>
      </c>
      <c r="W789" s="588">
        <f>IF('B. Dashboard'!$D$53=1,IF(W649="",W754,W649),IF('B. Dashboard'!$D$53=2,IF(W684="",W754,W684),IF('B. Dashboard'!$D$53=3,IF(W719="",W754,W719),(IF('B. Dashboard'!$D$53=4,W754)))))</f>
        <v>0</v>
      </c>
      <c r="X789" s="588">
        <f>IF('B. Dashboard'!$D$53=1,IF(X649="",X754,X649),IF('B. Dashboard'!$D$53=2,IF(X684="",X754,X684),IF('B. Dashboard'!$D$53=3,IF(X719="",X754,X719),(IF('B. Dashboard'!$D$53=4,X754)))))</f>
        <v>0</v>
      </c>
      <c r="Y789" s="588">
        <f>IF('B. Dashboard'!$D$53=1,IF(Y649="",Y754,Y649),IF('B. Dashboard'!$D$53=2,IF(Y684="",Y754,Y684),IF('B. Dashboard'!$D$53=3,IF(Y719="",Y754,Y719),(IF('B. Dashboard'!$D$53=4,Y754)))))</f>
        <v>0</v>
      </c>
      <c r="Z789" s="588">
        <f>IF('B. Dashboard'!$D$53=1,IF(Z649="",Z754,Z649),IF('B. Dashboard'!$D$53=2,IF(Z684="",Z754,Z684),IF('B. Dashboard'!$D$53=3,IF(Z719="",Z754,Z719),(IF('B. Dashboard'!$D$53=4,Z754)))))</f>
        <v>0</v>
      </c>
      <c r="AA789" s="588">
        <f>IF('B. Dashboard'!$D$53=1,IF(AA649="",AA754,AA649),IF('B. Dashboard'!$D$53=2,IF(AA684="",AA754,AA684),IF('B. Dashboard'!$D$53=3,IF(AA719="",AA754,AA719),(IF('B. Dashboard'!$D$53=4,AA754)))))</f>
        <v>0</v>
      </c>
      <c r="AB789" s="588">
        <f>IF('B. Dashboard'!$D$53=1,IF(AB649="",AB754,AB649),IF('B. Dashboard'!$D$53=2,IF(AB684="",AB754,AB684),IF('B. Dashboard'!$D$53=3,IF(AB719="",AB754,AB719),(IF('B. Dashboard'!$D$53=4,AB754)))))</f>
        <v>0</v>
      </c>
      <c r="AC789" s="588">
        <f>IF('B. Dashboard'!$D$53=1,IF(AC649="",AC754,AC649),IF('B. Dashboard'!$D$53=2,IF(AC684="",AC754,AC684),IF('B. Dashboard'!$D$53=3,IF(AC719="",AC754,AC719),(IF('B. Dashboard'!$D$53=4,AC754)))))</f>
        <v>0</v>
      </c>
      <c r="AD789" s="588">
        <f>IF('B. Dashboard'!$D$53=1,IF(AD649="",AD754,AD649),IF('B. Dashboard'!$D$53=2,IF(AD684="",AD754,AD684),IF('B. Dashboard'!$D$53=3,IF(AD719="",AD754,AD719),(IF('B. Dashboard'!$D$53=4,AD754)))))</f>
        <v>0</v>
      </c>
      <c r="AE789" s="588">
        <f>IF('B. Dashboard'!$D$53=1,IF(AE649="",AE754,AE649),IF('B. Dashboard'!$D$53=2,IF(AE684="",AE754,AE684),IF('B. Dashboard'!$D$53=3,IF(AE719="",AE754,AE719),(IF('B. Dashboard'!$D$53=4,AE754)))))</f>
        <v>0</v>
      </c>
      <c r="AF789" s="588">
        <f>IF('B. Dashboard'!$D$53=1,IF(AF649="",AF754,AF649),IF('B. Dashboard'!$D$53=2,IF(AF684="",AF754,AF684),IF('B. Dashboard'!$D$53=3,IF(AF719="",AF754,AF719),(IF('B. Dashboard'!$D$53=4,AF754)))))</f>
        <v>0</v>
      </c>
      <c r="AG789" s="588">
        <f>IF('B. Dashboard'!$D$53=1,IF(AG649="",AG754,AG649),IF('B. Dashboard'!$D$53=2,IF(AG684="",AG754,AG684),IF('B. Dashboard'!$D$53=3,IF(AG719="",AG754,AG719),(IF('B. Dashboard'!$D$53=4,AG754)))))</f>
        <v>0</v>
      </c>
      <c r="AH789" s="588">
        <f>IF('B. Dashboard'!$D$53=1,IF(AH649="",AH754,AH649),IF('B. Dashboard'!$D$53=2,IF(AH684="",AH754,AH684),IF('B. Dashboard'!$D$53=3,IF(AH719="",AH754,AH719),(IF('B. Dashboard'!$D$53=4,AH754)))))</f>
        <v>0</v>
      </c>
    </row>
    <row r="790" spans="1:212" s="232" customFormat="1">
      <c r="B790" s="237"/>
      <c r="C790" s="253" t="str">
        <f t="shared" si="291"/>
        <v>S29</v>
      </c>
      <c r="D790" s="253" t="str">
        <f t="shared" si="272"/>
        <v>OTHER: complete as required</v>
      </c>
      <c r="E790" s="588">
        <f>IF('B. Dashboard'!$D$53=1,IF(E650="",E755,E650),IF('B. Dashboard'!$D$53=2,IF(E685="",E755,E685),IF('B. Dashboard'!$D$53=3,IF(E720="",E755,E720),(IF('B. Dashboard'!$D$53=4,E755)))))</f>
        <v>0</v>
      </c>
      <c r="F790" s="588">
        <f>IF('B. Dashboard'!$D$53=1,IF(F650="",F755,F650),IF('B. Dashboard'!$D$53=2,IF(F685="",F755,F685),IF('B. Dashboard'!$D$53=3,IF(F720="",F755,F720),(IF('B. Dashboard'!$D$53=4,F755)))))</f>
        <v>0</v>
      </c>
      <c r="G790" s="588">
        <f>IF('B. Dashboard'!$D$53=1,IF(G650="",G755,G650),IF('B. Dashboard'!$D$53=2,IF(G685="",G755,G685),IF('B. Dashboard'!$D$53=3,IF(G720="",G755,G720),(IF('B. Dashboard'!$D$53=4,G755)))))</f>
        <v>0</v>
      </c>
      <c r="H790" s="588">
        <f>IF('B. Dashboard'!$D$53=1,IF(H650="",H755,H650),IF('B. Dashboard'!$D$53=2,IF(H685="",H755,H685),IF('B. Dashboard'!$D$53=3,IF(H720="",H755,H720),(IF('B. Dashboard'!$D$53=4,H755)))))</f>
        <v>0</v>
      </c>
      <c r="I790" s="588">
        <f>IF('B. Dashboard'!$D$53=1,IF(I650="",I755,I650),IF('B. Dashboard'!$D$53=2,IF(I685="",I755,I685),IF('B. Dashboard'!$D$53=3,IF(I720="",I755,I720),(IF('B. Dashboard'!$D$53=4,I755)))))</f>
        <v>0</v>
      </c>
      <c r="J790" s="588">
        <f>IF('B. Dashboard'!$D$53=1,IF(J650="",J755,J650),IF('B. Dashboard'!$D$53=2,IF(J685="",J755,J685),IF('B. Dashboard'!$D$53=3,IF(J720="",J755,J720),(IF('B. Dashboard'!$D$53=4,J755)))))</f>
        <v>0</v>
      </c>
      <c r="K790" s="588">
        <f>IF('B. Dashboard'!$D$53=1,IF(K650="",K755,K650),IF('B. Dashboard'!$D$53=2,IF(K685="",K755,K685),IF('B. Dashboard'!$D$53=3,IF(K720="",K755,K720),(IF('B. Dashboard'!$D$53=4,K755)))))</f>
        <v>0</v>
      </c>
      <c r="L790" s="588">
        <f>IF('B. Dashboard'!$D$53=1,IF(L650="",L755,L650),IF('B. Dashboard'!$D$53=2,IF(L685="",L755,L685),IF('B. Dashboard'!$D$53=3,IF(L720="",L755,L720),(IF('B. Dashboard'!$D$53=4,L755)))))</f>
        <v>0</v>
      </c>
      <c r="M790" s="588">
        <f>IF('B. Dashboard'!$D$53=1,IF(M650="",M755,M650),IF('B. Dashboard'!$D$53=2,IF(M685="",M755,M685),IF('B. Dashboard'!$D$53=3,IF(M720="",M755,M720),(IF('B. Dashboard'!$D$53=4,M755)))))</f>
        <v>0</v>
      </c>
      <c r="N790" s="588">
        <f>IF('B. Dashboard'!$D$53=1,IF(N650="",N755,N650),IF('B. Dashboard'!$D$53=2,IF(N685="",N755,N685),IF('B. Dashboard'!$D$53=3,IF(N720="",N755,N720),(IF('B. Dashboard'!$D$53=4,N755)))))</f>
        <v>0</v>
      </c>
      <c r="O790" s="588">
        <f>IF('B. Dashboard'!$D$53=1,IF(O650="",O755,O650),IF('B. Dashboard'!$D$53=2,IF(O685="",O755,O685),IF('B. Dashboard'!$D$53=3,IF(O720="",O755,O720),(IF('B. Dashboard'!$D$53=4,O755)))))</f>
        <v>0</v>
      </c>
      <c r="P790" s="588">
        <f>IF('B. Dashboard'!$D$53=1,IF(P650="",P755,P650),IF('B. Dashboard'!$D$53=2,IF(P685="",P755,P685),IF('B. Dashboard'!$D$53=3,IF(P720="",P755,P720),(IF('B. Dashboard'!$D$53=4,P755)))))</f>
        <v>0</v>
      </c>
      <c r="Q790" s="588">
        <f>IF('B. Dashboard'!$D$53=1,IF(Q650="",Q755,Q650),IF('B. Dashboard'!$D$53=2,IF(Q685="",Q755,Q685),IF('B. Dashboard'!$D$53=3,IF(Q720="",Q755,Q720),(IF('B. Dashboard'!$D$53=4,Q755)))))</f>
        <v>0</v>
      </c>
      <c r="R790" s="588">
        <f>IF('B. Dashboard'!$D$53=1,IF(R650="",R755,R650),IF('B. Dashboard'!$D$53=2,IF(R685="",R755,R685),IF('B. Dashboard'!$D$53=3,IF(R720="",R755,R720),(IF('B. Dashboard'!$D$53=4,R755)))))</f>
        <v>0</v>
      </c>
      <c r="S790" s="588">
        <f>IF('B. Dashboard'!$D$53=1,IF(S650="",S755,S650),IF('B. Dashboard'!$D$53=2,IF(S685="",S755,S685),IF('B. Dashboard'!$D$53=3,IF(S720="",S755,S720),(IF('B. Dashboard'!$D$53=4,S755)))))</f>
        <v>0</v>
      </c>
      <c r="T790" s="588">
        <f>IF('B. Dashboard'!$D$53=1,IF(T650="",T755,T650),IF('B. Dashboard'!$D$53=2,IF(T685="",T755,T685),IF('B. Dashboard'!$D$53=3,IF(T720="",T755,T720),(IF('B. Dashboard'!$D$53=4,T755)))))</f>
        <v>0</v>
      </c>
      <c r="U790" s="588">
        <f>IF('B. Dashboard'!$D$53=1,IF(U650="",U755,U650),IF('B. Dashboard'!$D$53=2,IF(U685="",U755,U685),IF('B. Dashboard'!$D$53=3,IF(U720="",U755,U720),(IF('B. Dashboard'!$D$53=4,U755)))))</f>
        <v>0</v>
      </c>
      <c r="V790" s="588">
        <f>IF('B. Dashboard'!$D$53=1,IF(V650="",V755,V650),IF('B. Dashboard'!$D$53=2,IF(V685="",V755,V685),IF('B. Dashboard'!$D$53=3,IF(V720="",V755,V720),(IF('B. Dashboard'!$D$53=4,V755)))))</f>
        <v>0</v>
      </c>
      <c r="W790" s="588">
        <f>IF('B. Dashboard'!$D$53=1,IF(W650="",W755,W650),IF('B. Dashboard'!$D$53=2,IF(W685="",W755,W685),IF('B. Dashboard'!$D$53=3,IF(W720="",W755,W720),(IF('B. Dashboard'!$D$53=4,W755)))))</f>
        <v>0</v>
      </c>
      <c r="X790" s="588">
        <f>IF('B. Dashboard'!$D$53=1,IF(X650="",X755,X650),IF('B. Dashboard'!$D$53=2,IF(X685="",X755,X685),IF('B. Dashboard'!$D$53=3,IF(X720="",X755,X720),(IF('B. Dashboard'!$D$53=4,X755)))))</f>
        <v>0</v>
      </c>
      <c r="Y790" s="588">
        <f>IF('B. Dashboard'!$D$53=1,IF(Y650="",Y755,Y650),IF('B. Dashboard'!$D$53=2,IF(Y685="",Y755,Y685),IF('B. Dashboard'!$D$53=3,IF(Y720="",Y755,Y720),(IF('B. Dashboard'!$D$53=4,Y755)))))</f>
        <v>0</v>
      </c>
      <c r="Z790" s="588">
        <f>IF('B. Dashboard'!$D$53=1,IF(Z650="",Z755,Z650),IF('B. Dashboard'!$D$53=2,IF(Z685="",Z755,Z685),IF('B. Dashboard'!$D$53=3,IF(Z720="",Z755,Z720),(IF('B. Dashboard'!$D$53=4,Z755)))))</f>
        <v>0</v>
      </c>
      <c r="AA790" s="588">
        <f>IF('B. Dashboard'!$D$53=1,IF(AA650="",AA755,AA650),IF('B. Dashboard'!$D$53=2,IF(AA685="",AA755,AA685),IF('B. Dashboard'!$D$53=3,IF(AA720="",AA755,AA720),(IF('B. Dashboard'!$D$53=4,AA755)))))</f>
        <v>0</v>
      </c>
      <c r="AB790" s="588">
        <f>IF('B. Dashboard'!$D$53=1,IF(AB650="",AB755,AB650),IF('B. Dashboard'!$D$53=2,IF(AB685="",AB755,AB685),IF('B. Dashboard'!$D$53=3,IF(AB720="",AB755,AB720),(IF('B. Dashboard'!$D$53=4,AB755)))))</f>
        <v>0</v>
      </c>
      <c r="AC790" s="588">
        <f>IF('B. Dashboard'!$D$53=1,IF(AC650="",AC755,AC650),IF('B. Dashboard'!$D$53=2,IF(AC685="",AC755,AC685),IF('B. Dashboard'!$D$53=3,IF(AC720="",AC755,AC720),(IF('B. Dashboard'!$D$53=4,AC755)))))</f>
        <v>0</v>
      </c>
      <c r="AD790" s="588">
        <f>IF('B. Dashboard'!$D$53=1,IF(AD650="",AD755,AD650),IF('B. Dashboard'!$D$53=2,IF(AD685="",AD755,AD685),IF('B. Dashboard'!$D$53=3,IF(AD720="",AD755,AD720),(IF('B. Dashboard'!$D$53=4,AD755)))))</f>
        <v>0</v>
      </c>
      <c r="AE790" s="588">
        <f>IF('B. Dashboard'!$D$53=1,IF(AE650="",AE755,AE650),IF('B. Dashboard'!$D$53=2,IF(AE685="",AE755,AE685),IF('B. Dashboard'!$D$53=3,IF(AE720="",AE755,AE720),(IF('B. Dashboard'!$D$53=4,AE755)))))</f>
        <v>0</v>
      </c>
      <c r="AF790" s="588">
        <f>IF('B. Dashboard'!$D$53=1,IF(AF650="",AF755,AF650),IF('B. Dashboard'!$D$53=2,IF(AF685="",AF755,AF685),IF('B. Dashboard'!$D$53=3,IF(AF720="",AF755,AF720),(IF('B. Dashboard'!$D$53=4,AF755)))))</f>
        <v>0</v>
      </c>
      <c r="AG790" s="588">
        <f>IF('B. Dashboard'!$D$53=1,IF(AG650="",AG755,AG650),IF('B. Dashboard'!$D$53=2,IF(AG685="",AG755,AG685),IF('B. Dashboard'!$D$53=3,IF(AG720="",AG755,AG720),(IF('B. Dashboard'!$D$53=4,AG755)))))</f>
        <v>0</v>
      </c>
      <c r="AH790" s="588">
        <f>IF('B. Dashboard'!$D$53=1,IF(AH650="",AH755,AH650),IF('B. Dashboard'!$D$53=2,IF(AH685="",AH755,AH685),IF('B. Dashboard'!$D$53=3,IF(AH720="",AH755,AH720),(IF('B. Dashboard'!$D$53=4,AH755)))))</f>
        <v>0</v>
      </c>
    </row>
    <row r="791" spans="1:212" s="232" customFormat="1">
      <c r="B791" s="237"/>
      <c r="C791" s="253" t="str">
        <f t="shared" si="291"/>
        <v>S30</v>
      </c>
      <c r="D791" s="253" t="str">
        <f t="shared" si="272"/>
        <v>OTHER: complete as required</v>
      </c>
      <c r="E791" s="588">
        <f>IF('B. Dashboard'!$D$53=1,IF(E651="",E756,E651),IF('B. Dashboard'!$D$53=2,IF(E686="",E756,E686),IF('B. Dashboard'!$D$53=3,IF(E721="",E756,E721),(IF('B. Dashboard'!$D$53=4,E756)))))</f>
        <v>0</v>
      </c>
      <c r="F791" s="588">
        <f>IF('B. Dashboard'!$D$53=1,IF(F651="",F756,F651),IF('B. Dashboard'!$D$53=2,IF(F686="",F756,F686),IF('B. Dashboard'!$D$53=3,IF(F721="",F756,F721),(IF('B. Dashboard'!$D$53=4,F756)))))</f>
        <v>0</v>
      </c>
      <c r="G791" s="588">
        <f>IF('B. Dashboard'!$D$53=1,IF(G651="",G756,G651),IF('B. Dashboard'!$D$53=2,IF(G686="",G756,G686),IF('B. Dashboard'!$D$53=3,IF(G721="",G756,G721),(IF('B. Dashboard'!$D$53=4,G756)))))</f>
        <v>0</v>
      </c>
      <c r="H791" s="588">
        <f>IF('B. Dashboard'!$D$53=1,IF(H651="",H756,H651),IF('B. Dashboard'!$D$53=2,IF(H686="",H756,H686),IF('B. Dashboard'!$D$53=3,IF(H721="",H756,H721),(IF('B. Dashboard'!$D$53=4,H756)))))</f>
        <v>0</v>
      </c>
      <c r="I791" s="588">
        <f>IF('B. Dashboard'!$D$53=1,IF(I651="",I756,I651),IF('B. Dashboard'!$D$53=2,IF(I686="",I756,I686),IF('B. Dashboard'!$D$53=3,IF(I721="",I756,I721),(IF('B. Dashboard'!$D$53=4,I756)))))</f>
        <v>0</v>
      </c>
      <c r="J791" s="588">
        <f>IF('B. Dashboard'!$D$53=1,IF(J651="",J756,J651),IF('B. Dashboard'!$D$53=2,IF(J686="",J756,J686),IF('B. Dashboard'!$D$53=3,IF(J721="",J756,J721),(IF('B. Dashboard'!$D$53=4,J756)))))</f>
        <v>0</v>
      </c>
      <c r="K791" s="588">
        <f>IF('B. Dashboard'!$D$53=1,IF(K651="",K756,K651),IF('B. Dashboard'!$D$53=2,IF(K686="",K756,K686),IF('B. Dashboard'!$D$53=3,IF(K721="",K756,K721),(IF('B. Dashboard'!$D$53=4,K756)))))</f>
        <v>0</v>
      </c>
      <c r="L791" s="588">
        <f>IF('B. Dashboard'!$D$53=1,IF(L651="",L756,L651),IF('B. Dashboard'!$D$53=2,IF(L686="",L756,L686),IF('B. Dashboard'!$D$53=3,IF(L721="",L756,L721),(IF('B. Dashboard'!$D$53=4,L756)))))</f>
        <v>0</v>
      </c>
      <c r="M791" s="588">
        <f>IF('B. Dashboard'!$D$53=1,IF(M651="",M756,M651),IF('B. Dashboard'!$D$53=2,IF(M686="",M756,M686),IF('B. Dashboard'!$D$53=3,IF(M721="",M756,M721),(IF('B. Dashboard'!$D$53=4,M756)))))</f>
        <v>0</v>
      </c>
      <c r="N791" s="588">
        <f>IF('B. Dashboard'!$D$53=1,IF(N651="",N756,N651),IF('B. Dashboard'!$D$53=2,IF(N686="",N756,N686),IF('B. Dashboard'!$D$53=3,IF(N721="",N756,N721),(IF('B. Dashboard'!$D$53=4,N756)))))</f>
        <v>0</v>
      </c>
      <c r="O791" s="588">
        <f>IF('B. Dashboard'!$D$53=1,IF(O651="",O756,O651),IF('B. Dashboard'!$D$53=2,IF(O686="",O756,O686),IF('B. Dashboard'!$D$53=3,IF(O721="",O756,O721),(IF('B. Dashboard'!$D$53=4,O756)))))</f>
        <v>0</v>
      </c>
      <c r="P791" s="588">
        <f>IF('B. Dashboard'!$D$53=1,IF(P651="",P756,P651),IF('B. Dashboard'!$D$53=2,IF(P686="",P756,P686),IF('B. Dashboard'!$D$53=3,IF(P721="",P756,P721),(IF('B. Dashboard'!$D$53=4,P756)))))</f>
        <v>0</v>
      </c>
      <c r="Q791" s="588">
        <f>IF('B. Dashboard'!$D$53=1,IF(Q651="",Q756,Q651),IF('B. Dashboard'!$D$53=2,IF(Q686="",Q756,Q686),IF('B. Dashboard'!$D$53=3,IF(Q721="",Q756,Q721),(IF('B. Dashboard'!$D$53=4,Q756)))))</f>
        <v>0</v>
      </c>
      <c r="R791" s="588">
        <f>IF('B. Dashboard'!$D$53=1,IF(R651="",R756,R651),IF('B. Dashboard'!$D$53=2,IF(R686="",R756,R686),IF('B. Dashboard'!$D$53=3,IF(R721="",R756,R721),(IF('B. Dashboard'!$D$53=4,R756)))))</f>
        <v>0</v>
      </c>
      <c r="S791" s="588">
        <f>IF('B. Dashboard'!$D$53=1,IF(S651="",S756,S651),IF('B. Dashboard'!$D$53=2,IF(S686="",S756,S686),IF('B. Dashboard'!$D$53=3,IF(S721="",S756,S721),(IF('B. Dashboard'!$D$53=4,S756)))))</f>
        <v>0</v>
      </c>
      <c r="T791" s="588">
        <f>IF('B. Dashboard'!$D$53=1,IF(T651="",T756,T651),IF('B. Dashboard'!$D$53=2,IF(T686="",T756,T686),IF('B. Dashboard'!$D$53=3,IF(T721="",T756,T721),(IF('B. Dashboard'!$D$53=4,T756)))))</f>
        <v>0</v>
      </c>
      <c r="U791" s="588">
        <f>IF('B. Dashboard'!$D$53=1,IF(U651="",U756,U651),IF('B. Dashboard'!$D$53=2,IF(U686="",U756,U686),IF('B. Dashboard'!$D$53=3,IF(U721="",U756,U721),(IF('B. Dashboard'!$D$53=4,U756)))))</f>
        <v>0</v>
      </c>
      <c r="V791" s="588">
        <f>IF('B. Dashboard'!$D$53=1,IF(V651="",V756,V651),IF('B. Dashboard'!$D$53=2,IF(V686="",V756,V686),IF('B. Dashboard'!$D$53=3,IF(V721="",V756,V721),(IF('B. Dashboard'!$D$53=4,V756)))))</f>
        <v>0</v>
      </c>
      <c r="W791" s="588">
        <f>IF('B. Dashboard'!$D$53=1,IF(W651="",W756,W651),IF('B. Dashboard'!$D$53=2,IF(W686="",W756,W686),IF('B. Dashboard'!$D$53=3,IF(W721="",W756,W721),(IF('B. Dashboard'!$D$53=4,W756)))))</f>
        <v>0</v>
      </c>
      <c r="X791" s="588">
        <f>IF('B. Dashboard'!$D$53=1,IF(X651="",X756,X651),IF('B. Dashboard'!$D$53=2,IF(X686="",X756,X686),IF('B. Dashboard'!$D$53=3,IF(X721="",X756,X721),(IF('B. Dashboard'!$D$53=4,X756)))))</f>
        <v>0</v>
      </c>
      <c r="Y791" s="588">
        <f>IF('B. Dashboard'!$D$53=1,IF(Y651="",Y756,Y651),IF('B. Dashboard'!$D$53=2,IF(Y686="",Y756,Y686),IF('B. Dashboard'!$D$53=3,IF(Y721="",Y756,Y721),(IF('B. Dashboard'!$D$53=4,Y756)))))</f>
        <v>0</v>
      </c>
      <c r="Z791" s="588">
        <f>IF('B. Dashboard'!$D$53=1,IF(Z651="",Z756,Z651),IF('B. Dashboard'!$D$53=2,IF(Z686="",Z756,Z686),IF('B. Dashboard'!$D$53=3,IF(Z721="",Z756,Z721),(IF('B. Dashboard'!$D$53=4,Z756)))))</f>
        <v>0</v>
      </c>
      <c r="AA791" s="588">
        <f>IF('B. Dashboard'!$D$53=1,IF(AA651="",AA756,AA651),IF('B. Dashboard'!$D$53=2,IF(AA686="",AA756,AA686),IF('B. Dashboard'!$D$53=3,IF(AA721="",AA756,AA721),(IF('B. Dashboard'!$D$53=4,AA756)))))</f>
        <v>0</v>
      </c>
      <c r="AB791" s="588">
        <f>IF('B. Dashboard'!$D$53=1,IF(AB651="",AB756,AB651),IF('B. Dashboard'!$D$53=2,IF(AB686="",AB756,AB686),IF('B. Dashboard'!$D$53=3,IF(AB721="",AB756,AB721),(IF('B. Dashboard'!$D$53=4,AB756)))))</f>
        <v>0</v>
      </c>
      <c r="AC791" s="588">
        <f>IF('B. Dashboard'!$D$53=1,IF(AC651="",AC756,AC651),IF('B. Dashboard'!$D$53=2,IF(AC686="",AC756,AC686),IF('B. Dashboard'!$D$53=3,IF(AC721="",AC756,AC721),(IF('B. Dashboard'!$D$53=4,AC756)))))</f>
        <v>0</v>
      </c>
      <c r="AD791" s="588">
        <f>IF('B. Dashboard'!$D$53=1,IF(AD651="",AD756,AD651),IF('B. Dashboard'!$D$53=2,IF(AD686="",AD756,AD686),IF('B. Dashboard'!$D$53=3,IF(AD721="",AD756,AD721),(IF('B. Dashboard'!$D$53=4,AD756)))))</f>
        <v>0</v>
      </c>
      <c r="AE791" s="588">
        <f>IF('B. Dashboard'!$D$53=1,IF(AE651="",AE756,AE651),IF('B. Dashboard'!$D$53=2,IF(AE686="",AE756,AE686),IF('B. Dashboard'!$D$53=3,IF(AE721="",AE756,AE721),(IF('B. Dashboard'!$D$53=4,AE756)))))</f>
        <v>0</v>
      </c>
      <c r="AF791" s="588">
        <f>IF('B. Dashboard'!$D$53=1,IF(AF651="",AF756,AF651),IF('B. Dashboard'!$D$53=2,IF(AF686="",AF756,AF686),IF('B. Dashboard'!$D$53=3,IF(AF721="",AF756,AF721),(IF('B. Dashboard'!$D$53=4,AF756)))))</f>
        <v>0</v>
      </c>
      <c r="AG791" s="588">
        <f>IF('B. Dashboard'!$D$53=1,IF(AG651="",AG756,AG651),IF('B. Dashboard'!$D$53=2,IF(AG686="",AG756,AG686),IF('B. Dashboard'!$D$53=3,IF(AG721="",AG756,AG721),(IF('B. Dashboard'!$D$53=4,AG756)))))</f>
        <v>0</v>
      </c>
      <c r="AH791" s="588">
        <f>IF('B. Dashboard'!$D$53=1,IF(AH651="",AH756,AH651),IF('B. Dashboard'!$D$53=2,IF(AH686="",AH756,AH686),IF('B. Dashboard'!$D$53=3,IF(AH721="",AH756,AH721),(IF('B. Dashboard'!$D$53=4,AH756)))))</f>
        <v>0</v>
      </c>
    </row>
    <row r="792" spans="1:212" s="232" customFormat="1">
      <c r="B792" s="237"/>
      <c r="C792" s="224"/>
      <c r="D792" s="224"/>
      <c r="E792" s="245"/>
      <c r="F792" s="254"/>
      <c r="G792" s="254"/>
      <c r="H792" s="254"/>
      <c r="I792" s="254"/>
      <c r="J792" s="254"/>
      <c r="K792" s="254"/>
      <c r="L792" s="254"/>
      <c r="M792" s="254"/>
      <c r="N792" s="254"/>
      <c r="O792" s="254"/>
      <c r="P792" s="254"/>
      <c r="Q792" s="254"/>
      <c r="R792" s="254"/>
      <c r="S792" s="254"/>
      <c r="T792" s="254"/>
      <c r="U792" s="255"/>
      <c r="V792" s="245"/>
      <c r="W792" s="245"/>
      <c r="X792" s="245"/>
      <c r="AB792" s="249"/>
    </row>
    <row r="793" spans="1:212" s="232" customFormat="1">
      <c r="B793" s="237"/>
    </row>
    <row r="794" spans="1:212" s="232" customFormat="1">
      <c r="B794" s="456">
        <f>B617+0.01</f>
        <v>3.0999999999999992</v>
      </c>
      <c r="D794" s="234" t="s">
        <v>737</v>
      </c>
      <c r="E794" s="234" t="str">
        <f>'C. Masterfiles'!D165</f>
        <v>Mtel</v>
      </c>
    </row>
    <row r="795" spans="1:212" s="232" customFormat="1">
      <c r="B795" s="236"/>
    </row>
    <row r="796" spans="1:212" s="248" customFormat="1" ht="12.75" customHeight="1">
      <c r="B796" s="258"/>
      <c r="C796" s="232"/>
      <c r="D796" s="246"/>
      <c r="E796" s="252" t="s">
        <v>40</v>
      </c>
      <c r="F796" s="251"/>
      <c r="G796" s="251"/>
      <c r="H796" s="251"/>
      <c r="I796" s="251"/>
      <c r="J796" s="251"/>
      <c r="K796" s="251"/>
      <c r="L796" s="251"/>
      <c r="M796" s="251"/>
      <c r="N796" s="251"/>
      <c r="O796" s="251"/>
      <c r="P796" s="251"/>
      <c r="Q796" s="251"/>
      <c r="R796" s="251"/>
      <c r="S796" s="251"/>
      <c r="T796" s="251"/>
      <c r="U796" s="251"/>
      <c r="V796" s="251"/>
      <c r="W796" s="251"/>
      <c r="X796" s="251"/>
      <c r="Y796" s="251"/>
      <c r="Z796" s="251"/>
      <c r="AA796" s="251"/>
      <c r="AB796" s="251"/>
      <c r="AC796" s="251"/>
    </row>
    <row r="797" spans="1:212" s="242" customFormat="1">
      <c r="A797" s="248"/>
      <c r="B797" s="237"/>
      <c r="C797" s="684" t="s">
        <v>981</v>
      </c>
      <c r="D797" s="238" t="s">
        <v>31</v>
      </c>
      <c r="E797" s="262" t="str">
        <f>'C. Masterfiles'!D81</f>
        <v>BTS-BSC</v>
      </c>
      <c r="F797" s="262" t="str">
        <f>'C. Masterfiles'!D82</f>
        <v>Node B-RNC</v>
      </c>
      <c r="G797" s="262" t="str">
        <f>'C. Masterfiles'!D83</f>
        <v>BSC-MSC</v>
      </c>
      <c r="H797" s="262" t="str">
        <f>'C. Masterfiles'!D84</f>
        <v>RNC-MSC</v>
      </c>
      <c r="I797" s="262" t="str">
        <f>'C. Masterfiles'!D85</f>
        <v>MSC-MSC</v>
      </c>
      <c r="J797" s="262" t="str">
        <f>'C. Masterfiles'!D86</f>
        <v>MSC-PPP</v>
      </c>
      <c r="K797" s="262" t="str">
        <f>'C. Masterfiles'!D87</f>
        <v>MSC-HLR</v>
      </c>
      <c r="L797" s="262" t="str">
        <f>'C. Masterfiles'!D88</f>
        <v>MSC-SMS</v>
      </c>
      <c r="M797" s="262" t="str">
        <f>'C. Masterfiles'!D89</f>
        <v>MSC-MMS</v>
      </c>
      <c r="N797" s="262" t="str">
        <f>'C. Masterfiles'!D90</f>
        <v>MSC-OSS</v>
      </c>
      <c r="O797" s="262" t="str">
        <f>'C. Masterfiles'!D91</f>
        <v>MSC-GPRS</v>
      </c>
      <c r="P797" s="262" t="str">
        <f>'C. Masterfiles'!D92</f>
        <v>MSC-BIL</v>
      </c>
      <c r="Q797" s="262" t="str">
        <f>'C. Masterfiles'!D93</f>
        <v>MSC-IBIL</v>
      </c>
      <c r="R797" s="262" t="str">
        <f>'C. Masterfiles'!D94</f>
        <v>MSC-IGW</v>
      </c>
      <c r="S797" s="262" t="str">
        <f>'C. Masterfiles'!D95</f>
        <v>MSC-INT</v>
      </c>
      <c r="T797" s="262" t="str">
        <f>'C. Masterfiles'!D96</f>
        <v>MSC-IN/NGIN</v>
      </c>
      <c r="U797" s="262" t="str">
        <f>'C. Masterfiles'!D97</f>
        <v>eNodeB-MSC</v>
      </c>
      <c r="V797" s="262" t="str">
        <f>'C. Masterfiles'!D98</f>
        <v>OTHER: complete as required</v>
      </c>
      <c r="W797" s="262" t="str">
        <f>'C. Masterfiles'!D99</f>
        <v>OTHER: complete as required</v>
      </c>
      <c r="X797" s="262" t="str">
        <f>'C. Masterfiles'!D100</f>
        <v>OTHER: complete as required</v>
      </c>
      <c r="Y797" s="262" t="str">
        <f>'C. Masterfiles'!D101</f>
        <v>OTHER: complete as required</v>
      </c>
      <c r="Z797" s="262" t="str">
        <f>'C. Masterfiles'!D102</f>
        <v>OTHER: complete as required</v>
      </c>
      <c r="AA797" s="262" t="str">
        <f>'C. Masterfiles'!D103</f>
        <v>OTHER: complete as required</v>
      </c>
      <c r="AB797" s="262" t="str">
        <f>'C. Masterfiles'!D104</f>
        <v>OTHER: complete as required</v>
      </c>
      <c r="AC797" s="262" t="str">
        <f>'C. Masterfiles'!D105</f>
        <v>OTHER: complete as required</v>
      </c>
      <c r="AD797" s="232"/>
      <c r="AE797" s="232"/>
      <c r="AF797" s="232"/>
      <c r="AG797" s="232"/>
      <c r="AH797" s="232"/>
      <c r="AI797" s="232"/>
      <c r="AJ797" s="232"/>
      <c r="AK797" s="232"/>
      <c r="AL797" s="232"/>
      <c r="AM797" s="232"/>
      <c r="AN797" s="232"/>
      <c r="AO797" s="232"/>
      <c r="AP797" s="232"/>
      <c r="AQ797" s="232"/>
      <c r="AR797" s="232"/>
      <c r="AS797" s="232"/>
      <c r="AT797" s="232"/>
      <c r="AU797" s="232"/>
      <c r="AV797" s="232"/>
      <c r="AW797" s="232"/>
      <c r="AX797" s="232"/>
      <c r="AY797" s="232"/>
      <c r="AZ797" s="232"/>
      <c r="BA797" s="232"/>
      <c r="BB797" s="232"/>
      <c r="BC797" s="232"/>
      <c r="BD797" s="232"/>
      <c r="BE797" s="232"/>
      <c r="BF797" s="232"/>
      <c r="BG797" s="232"/>
      <c r="BH797" s="232"/>
      <c r="BI797" s="232"/>
      <c r="BJ797" s="232"/>
      <c r="BK797" s="232"/>
      <c r="BL797" s="232"/>
      <c r="BM797" s="232"/>
      <c r="BN797" s="232"/>
      <c r="BO797" s="232"/>
      <c r="BP797" s="232"/>
      <c r="BQ797" s="232"/>
      <c r="BR797" s="232"/>
      <c r="BS797" s="232"/>
      <c r="BT797" s="232"/>
      <c r="BU797" s="232"/>
      <c r="BV797" s="232"/>
      <c r="BW797" s="232"/>
      <c r="BX797" s="232"/>
      <c r="BY797" s="232"/>
      <c r="BZ797" s="232"/>
      <c r="CA797" s="232"/>
      <c r="CB797" s="232"/>
      <c r="CC797" s="232"/>
      <c r="CD797" s="232"/>
      <c r="CE797" s="232"/>
      <c r="CF797" s="232"/>
      <c r="CG797" s="232"/>
      <c r="CH797" s="232"/>
      <c r="CI797" s="232"/>
      <c r="CJ797" s="232"/>
      <c r="CK797" s="232"/>
      <c r="CL797" s="232"/>
      <c r="CM797" s="232"/>
      <c r="CN797" s="232"/>
      <c r="CO797" s="232"/>
      <c r="CP797" s="232"/>
      <c r="CQ797" s="232"/>
      <c r="CR797" s="232"/>
      <c r="CS797" s="232"/>
      <c r="CT797" s="232"/>
      <c r="CU797" s="232"/>
      <c r="CV797" s="232"/>
      <c r="CW797" s="232"/>
      <c r="CX797" s="232"/>
      <c r="CY797" s="232"/>
      <c r="CZ797" s="232"/>
      <c r="DA797" s="232"/>
      <c r="DB797" s="232"/>
      <c r="DC797" s="232"/>
      <c r="DD797" s="232"/>
      <c r="DE797" s="232"/>
      <c r="DF797" s="232"/>
      <c r="DG797" s="232"/>
      <c r="DH797" s="232"/>
      <c r="DI797" s="232"/>
      <c r="DJ797" s="232"/>
      <c r="DK797" s="232"/>
      <c r="DL797" s="232"/>
      <c r="DM797" s="232"/>
      <c r="DN797" s="232"/>
      <c r="DO797" s="232"/>
      <c r="DP797" s="232"/>
      <c r="DQ797" s="232"/>
      <c r="DR797" s="232"/>
      <c r="DS797" s="232"/>
      <c r="DT797" s="232"/>
      <c r="DU797" s="232"/>
      <c r="DV797" s="232"/>
      <c r="DW797" s="232"/>
      <c r="DX797" s="232"/>
      <c r="DY797" s="232"/>
      <c r="DZ797" s="232"/>
      <c r="EA797" s="232"/>
      <c r="EB797" s="232"/>
      <c r="EC797" s="232"/>
      <c r="ED797" s="232"/>
      <c r="EE797" s="232"/>
      <c r="EF797" s="232"/>
      <c r="EG797" s="232"/>
      <c r="EH797" s="232"/>
      <c r="EI797" s="232"/>
      <c r="EJ797" s="232"/>
      <c r="EK797" s="232"/>
      <c r="EL797" s="232"/>
      <c r="EM797" s="232"/>
      <c r="EN797" s="232"/>
      <c r="EO797" s="232"/>
      <c r="EP797" s="232"/>
      <c r="EQ797" s="232"/>
      <c r="ER797" s="232"/>
      <c r="ES797" s="232"/>
      <c r="ET797" s="232"/>
      <c r="EU797" s="232"/>
      <c r="EV797" s="232"/>
      <c r="EW797" s="232"/>
      <c r="EX797" s="232"/>
      <c r="EY797" s="232"/>
      <c r="EZ797" s="232"/>
      <c r="FA797" s="232"/>
      <c r="FB797" s="232"/>
      <c r="FC797" s="232"/>
      <c r="FD797" s="232"/>
      <c r="FE797" s="232"/>
      <c r="FF797" s="232"/>
      <c r="FG797" s="232"/>
      <c r="FH797" s="232"/>
      <c r="FI797" s="232"/>
      <c r="FJ797" s="232"/>
      <c r="FK797" s="232"/>
      <c r="FL797" s="232"/>
      <c r="FM797" s="232"/>
      <c r="FN797" s="232"/>
      <c r="FO797" s="232"/>
      <c r="FP797" s="232"/>
      <c r="FQ797" s="232"/>
      <c r="FR797" s="232"/>
      <c r="FS797" s="232"/>
      <c r="FT797" s="232"/>
      <c r="FU797" s="232"/>
      <c r="FV797" s="232"/>
      <c r="FW797" s="232"/>
      <c r="FX797" s="232"/>
      <c r="FY797" s="232"/>
      <c r="FZ797" s="232"/>
      <c r="GA797" s="232"/>
      <c r="GB797" s="232"/>
      <c r="GC797" s="232"/>
      <c r="GD797" s="232"/>
      <c r="GE797" s="232"/>
      <c r="GF797" s="232"/>
      <c r="GG797" s="232"/>
      <c r="GH797" s="232"/>
      <c r="GI797" s="232"/>
      <c r="GJ797" s="232"/>
      <c r="GK797" s="232"/>
      <c r="GL797" s="232"/>
      <c r="GM797" s="232"/>
      <c r="GN797" s="232"/>
      <c r="GO797" s="232"/>
      <c r="GP797" s="232"/>
      <c r="GQ797" s="232"/>
      <c r="GR797" s="232"/>
      <c r="GS797" s="232"/>
      <c r="GT797" s="232"/>
      <c r="GU797" s="232"/>
      <c r="GV797" s="232"/>
      <c r="GW797" s="232"/>
      <c r="GX797" s="232"/>
      <c r="GY797" s="232"/>
      <c r="GZ797" s="232"/>
      <c r="HA797" s="232"/>
      <c r="HB797" s="232"/>
      <c r="HC797" s="232"/>
      <c r="HD797" s="232"/>
    </row>
    <row r="798" spans="1:212" s="232" customFormat="1">
      <c r="A798" s="248"/>
      <c r="B798" s="237"/>
      <c r="C798" s="253" t="str">
        <f t="shared" ref="C798:D827" si="292">C762</f>
        <v>S01</v>
      </c>
      <c r="D798" s="253" t="str">
        <f t="shared" si="292"/>
        <v>Повиквания в мрежата (On Net calls)</v>
      </c>
      <c r="E798" s="527">
        <v>2</v>
      </c>
      <c r="F798" s="527">
        <v>2</v>
      </c>
      <c r="G798" s="527">
        <v>2</v>
      </c>
      <c r="H798" s="527">
        <v>2</v>
      </c>
      <c r="I798" s="527">
        <v>1</v>
      </c>
      <c r="J798" s="527">
        <v>1</v>
      </c>
      <c r="K798" s="527">
        <v>1</v>
      </c>
      <c r="L798" s="527"/>
      <c r="M798" s="527"/>
      <c r="N798" s="527">
        <v>1</v>
      </c>
      <c r="O798" s="527"/>
      <c r="P798" s="526">
        <v>1</v>
      </c>
      <c r="Q798" s="526"/>
      <c r="R798" s="527"/>
      <c r="S798" s="527"/>
      <c r="T798" s="527"/>
      <c r="U798" s="527">
        <v>2</v>
      </c>
      <c r="V798" s="634"/>
      <c r="W798" s="634"/>
      <c r="X798" s="634"/>
      <c r="Y798" s="634"/>
      <c r="Z798" s="634"/>
      <c r="AA798" s="634"/>
      <c r="AB798" s="634"/>
      <c r="AC798" s="634"/>
    </row>
    <row r="799" spans="1:212" s="232" customFormat="1">
      <c r="A799" s="248"/>
      <c r="B799" s="237"/>
      <c r="C799" s="253" t="str">
        <f t="shared" ref="C799" si="293">C763</f>
        <v>S02</v>
      </c>
      <c r="D799" s="253" t="str">
        <f t="shared" si="292"/>
        <v>Изходящи повиквания към фиксирана линия (Outgoing Calls to Fixed Line)</v>
      </c>
      <c r="E799" s="527">
        <v>1</v>
      </c>
      <c r="F799" s="527">
        <v>1</v>
      </c>
      <c r="G799" s="527">
        <v>1</v>
      </c>
      <c r="H799" s="527">
        <v>1</v>
      </c>
      <c r="I799" s="527">
        <v>0.5</v>
      </c>
      <c r="J799" s="527">
        <v>1</v>
      </c>
      <c r="K799" s="527">
        <v>1</v>
      </c>
      <c r="L799" s="527"/>
      <c r="M799" s="527"/>
      <c r="N799" s="527">
        <v>1</v>
      </c>
      <c r="O799" s="527"/>
      <c r="P799" s="526">
        <v>1</v>
      </c>
      <c r="Q799" s="526"/>
      <c r="R799" s="527">
        <v>1</v>
      </c>
      <c r="S799" s="527"/>
      <c r="T799" s="527"/>
      <c r="U799" s="527">
        <v>1</v>
      </c>
      <c r="V799" s="634"/>
      <c r="W799" s="634"/>
      <c r="X799" s="634"/>
      <c r="Y799" s="634"/>
      <c r="Z799" s="634"/>
      <c r="AA799" s="634"/>
      <c r="AB799" s="634"/>
      <c r="AC799" s="634"/>
    </row>
    <row r="800" spans="1:212" s="232" customFormat="1">
      <c r="B800" s="237"/>
      <c r="C800" s="253" t="str">
        <f t="shared" ref="C800" si="294">C764</f>
        <v>S03</v>
      </c>
      <c r="D800" s="253" t="str">
        <f t="shared" si="292"/>
        <v>Изходящи повиквания към други мобилни мрежи (Outgoing Calls to Other Mobile)</v>
      </c>
      <c r="E800" s="527">
        <v>1</v>
      </c>
      <c r="F800" s="527">
        <v>1</v>
      </c>
      <c r="G800" s="527">
        <v>1</v>
      </c>
      <c r="H800" s="527">
        <v>1</v>
      </c>
      <c r="I800" s="527">
        <v>0.5</v>
      </c>
      <c r="J800" s="527">
        <v>1</v>
      </c>
      <c r="K800" s="527">
        <v>1</v>
      </c>
      <c r="L800" s="527"/>
      <c r="M800" s="527"/>
      <c r="N800" s="527">
        <v>1</v>
      </c>
      <c r="O800" s="527"/>
      <c r="P800" s="526">
        <v>1</v>
      </c>
      <c r="Q800" s="526"/>
      <c r="R800" s="527">
        <v>1</v>
      </c>
      <c r="S800" s="527"/>
      <c r="T800" s="527"/>
      <c r="U800" s="527">
        <v>1</v>
      </c>
      <c r="V800" s="634"/>
      <c r="W800" s="634"/>
      <c r="X800" s="634"/>
      <c r="Y800" s="634"/>
      <c r="Z800" s="634"/>
      <c r="AA800" s="634"/>
      <c r="AB800" s="634"/>
      <c r="AC800" s="634"/>
    </row>
    <row r="801" spans="2:29" s="232" customFormat="1">
      <c r="B801" s="237"/>
      <c r="C801" s="253" t="str">
        <f t="shared" ref="C801" si="295">C765</f>
        <v>S04</v>
      </c>
      <c r="D801" s="253" t="str">
        <f t="shared" si="292"/>
        <v>Изходящи международни повиквания (Outgoing Calls to International)</v>
      </c>
      <c r="E801" s="527">
        <v>1</v>
      </c>
      <c r="F801" s="527">
        <v>1</v>
      </c>
      <c r="G801" s="527">
        <v>1</v>
      </c>
      <c r="H801" s="527">
        <v>1</v>
      </c>
      <c r="I801" s="527">
        <v>0.5</v>
      </c>
      <c r="J801" s="527">
        <v>1</v>
      </c>
      <c r="K801" s="527">
        <v>1</v>
      </c>
      <c r="L801" s="527"/>
      <c r="M801" s="527"/>
      <c r="N801" s="527">
        <v>1</v>
      </c>
      <c r="O801" s="527"/>
      <c r="P801" s="526">
        <v>1</v>
      </c>
      <c r="Q801" s="526"/>
      <c r="R801" s="526"/>
      <c r="S801" s="527">
        <v>1</v>
      </c>
      <c r="T801" s="527"/>
      <c r="U801" s="527">
        <v>1</v>
      </c>
      <c r="V801" s="634"/>
      <c r="W801" s="634"/>
      <c r="X801" s="634"/>
      <c r="Y801" s="634"/>
      <c r="Z801" s="634"/>
      <c r="AA801" s="634"/>
      <c r="AB801" s="634"/>
      <c r="AC801" s="634"/>
    </row>
    <row r="802" spans="2:29" s="232" customFormat="1">
      <c r="B802" s="231"/>
      <c r="C802" s="253" t="str">
        <f t="shared" ref="C802" si="296">C766</f>
        <v>S05</v>
      </c>
      <c r="D802" s="253" t="str">
        <f t="shared" si="292"/>
        <v>Входящи повиквания от фиксирана линия (Incoming calls from fixed)</v>
      </c>
      <c r="E802" s="527">
        <v>1</v>
      </c>
      <c r="F802" s="527">
        <v>1</v>
      </c>
      <c r="G802" s="527">
        <v>1</v>
      </c>
      <c r="H802" s="527">
        <v>1</v>
      </c>
      <c r="I802" s="527">
        <v>0.5</v>
      </c>
      <c r="J802" s="527">
        <v>1</v>
      </c>
      <c r="K802" s="527">
        <v>1</v>
      </c>
      <c r="L802" s="527"/>
      <c r="M802" s="527"/>
      <c r="N802" s="527">
        <v>1</v>
      </c>
      <c r="O802" s="527"/>
      <c r="P802" s="526"/>
      <c r="Q802" s="526">
        <v>1</v>
      </c>
      <c r="R802" s="527">
        <v>1</v>
      </c>
      <c r="S802" s="527"/>
      <c r="T802" s="527"/>
      <c r="U802" s="527">
        <v>1</v>
      </c>
      <c r="V802" s="634"/>
      <c r="W802" s="634"/>
      <c r="X802" s="634"/>
      <c r="Y802" s="634"/>
      <c r="Z802" s="634"/>
      <c r="AA802" s="634"/>
      <c r="AB802" s="634"/>
      <c r="AC802" s="634"/>
    </row>
    <row r="803" spans="2:29" s="232" customFormat="1">
      <c r="B803" s="231"/>
      <c r="C803" s="253" t="str">
        <f t="shared" ref="C803" si="297">C767</f>
        <v>S06</v>
      </c>
      <c r="D803" s="253" t="str">
        <f t="shared" si="292"/>
        <v>Входящи повиквания от други мобилни мрежи (Incoming calls from other mobile)</v>
      </c>
      <c r="E803" s="527">
        <v>1</v>
      </c>
      <c r="F803" s="527">
        <v>1</v>
      </c>
      <c r="G803" s="527">
        <v>1</v>
      </c>
      <c r="H803" s="527">
        <v>1</v>
      </c>
      <c r="I803" s="527">
        <v>0.5</v>
      </c>
      <c r="J803" s="527">
        <v>1</v>
      </c>
      <c r="K803" s="527">
        <v>1</v>
      </c>
      <c r="L803" s="527"/>
      <c r="M803" s="527"/>
      <c r="N803" s="527">
        <v>1</v>
      </c>
      <c r="O803" s="527"/>
      <c r="P803" s="526"/>
      <c r="Q803" s="526">
        <v>1</v>
      </c>
      <c r="R803" s="527">
        <v>1</v>
      </c>
      <c r="S803" s="527"/>
      <c r="T803" s="527"/>
      <c r="U803" s="527">
        <v>1</v>
      </c>
      <c r="V803" s="634"/>
      <c r="W803" s="634"/>
      <c r="X803" s="634"/>
      <c r="Y803" s="634"/>
      <c r="Z803" s="634"/>
      <c r="AA803" s="634"/>
      <c r="AB803" s="634"/>
      <c r="AC803" s="634"/>
    </row>
    <row r="804" spans="2:29" s="232" customFormat="1">
      <c r="B804" s="231"/>
      <c r="C804" s="253" t="str">
        <f t="shared" ref="C804" si="298">C768</f>
        <v>S07</v>
      </c>
      <c r="D804" s="253" t="str">
        <f t="shared" si="292"/>
        <v>Входящи международни повиквания (Incoming calls from international)</v>
      </c>
      <c r="E804" s="527">
        <v>1</v>
      </c>
      <c r="F804" s="527">
        <v>1</v>
      </c>
      <c r="G804" s="527">
        <v>1</v>
      </c>
      <c r="H804" s="527">
        <v>1</v>
      </c>
      <c r="I804" s="527">
        <v>0.5</v>
      </c>
      <c r="J804" s="527">
        <v>1</v>
      </c>
      <c r="K804" s="527">
        <v>1</v>
      </c>
      <c r="L804" s="527"/>
      <c r="M804" s="527"/>
      <c r="N804" s="527">
        <v>1</v>
      </c>
      <c r="O804" s="527"/>
      <c r="P804" s="526"/>
      <c r="Q804" s="526">
        <v>1</v>
      </c>
      <c r="R804" s="527"/>
      <c r="S804" s="527">
        <v>1</v>
      </c>
      <c r="T804" s="527"/>
      <c r="U804" s="527">
        <v>1</v>
      </c>
      <c r="V804" s="634"/>
      <c r="W804" s="634"/>
      <c r="X804" s="634"/>
      <c r="Y804" s="634"/>
      <c r="Z804" s="634"/>
      <c r="AA804" s="634"/>
      <c r="AB804" s="634"/>
      <c r="AC804" s="634"/>
    </row>
    <row r="805" spans="2:29" s="232" customFormat="1">
      <c r="B805" s="237"/>
      <c r="C805" s="253" t="str">
        <f t="shared" ref="C805" si="299">C769</f>
        <v>S08</v>
      </c>
      <c r="D805" s="253" t="str">
        <f t="shared" si="292"/>
        <v>Изходящи повиквания от чужди абонати в роуминг в мрежата на предприятието (Roaming Calls Outbound)</v>
      </c>
      <c r="E805" s="527">
        <v>1</v>
      </c>
      <c r="F805" s="527">
        <v>1</v>
      </c>
      <c r="G805" s="527">
        <v>1</v>
      </c>
      <c r="H805" s="527">
        <v>1</v>
      </c>
      <c r="I805" s="527">
        <v>0.5</v>
      </c>
      <c r="J805" s="527">
        <v>1</v>
      </c>
      <c r="K805" s="527">
        <v>1</v>
      </c>
      <c r="L805" s="527"/>
      <c r="M805" s="527"/>
      <c r="N805" s="527">
        <v>1</v>
      </c>
      <c r="O805" s="527"/>
      <c r="P805" s="526"/>
      <c r="Q805" s="526">
        <v>1</v>
      </c>
      <c r="R805" s="527"/>
      <c r="S805" s="527">
        <v>1</v>
      </c>
      <c r="T805" s="527"/>
      <c r="U805" s="527">
        <v>1</v>
      </c>
      <c r="V805" s="634"/>
      <c r="W805" s="634"/>
      <c r="X805" s="634"/>
      <c r="Y805" s="634"/>
      <c r="Z805" s="634"/>
      <c r="AA805" s="634"/>
      <c r="AB805" s="634"/>
      <c r="AC805" s="634"/>
    </row>
    <row r="806" spans="2:29" s="232" customFormat="1">
      <c r="B806" s="237"/>
      <c r="C806" s="253" t="str">
        <f t="shared" ref="C806" si="300">C770</f>
        <v>S09</v>
      </c>
      <c r="D806" s="253" t="str">
        <f t="shared" si="292"/>
        <v>Входящи повиквания от чужди абонати в роуминг в мрежата на предприятието (Roaming Calls Inbound)</v>
      </c>
      <c r="E806" s="527">
        <v>1</v>
      </c>
      <c r="F806" s="527">
        <v>1</v>
      </c>
      <c r="G806" s="527">
        <v>1</v>
      </c>
      <c r="H806" s="527">
        <v>1</v>
      </c>
      <c r="I806" s="527">
        <v>0.5</v>
      </c>
      <c r="J806" s="527">
        <v>1</v>
      </c>
      <c r="K806" s="527">
        <v>1</v>
      </c>
      <c r="L806" s="527"/>
      <c r="M806" s="527"/>
      <c r="N806" s="527">
        <v>1</v>
      </c>
      <c r="O806" s="527"/>
      <c r="P806" s="526"/>
      <c r="Q806" s="526">
        <v>1</v>
      </c>
      <c r="R806" s="527"/>
      <c r="S806" s="527">
        <v>1</v>
      </c>
      <c r="T806" s="527"/>
      <c r="U806" s="527">
        <v>1</v>
      </c>
      <c r="V806" s="634"/>
      <c r="W806" s="634"/>
      <c r="X806" s="634"/>
      <c r="Y806" s="634"/>
      <c r="Z806" s="634"/>
      <c r="AA806" s="634"/>
      <c r="AB806" s="634"/>
      <c r="AC806" s="634"/>
    </row>
    <row r="807" spans="2:29" s="232" customFormat="1">
      <c r="B807" s="237"/>
      <c r="C807" s="253" t="str">
        <f t="shared" ref="C807" si="301">C771</f>
        <v>S10</v>
      </c>
      <c r="D807" s="253" t="str">
        <f t="shared" si="292"/>
        <v>Гласова поща (Voice mail)</v>
      </c>
      <c r="E807" s="527">
        <v>1</v>
      </c>
      <c r="F807" s="527">
        <v>1</v>
      </c>
      <c r="G807" s="527">
        <v>1</v>
      </c>
      <c r="H807" s="527">
        <v>1</v>
      </c>
      <c r="I807" s="527">
        <v>0.5</v>
      </c>
      <c r="J807" s="527">
        <v>1</v>
      </c>
      <c r="K807" s="527">
        <v>1</v>
      </c>
      <c r="L807" s="527"/>
      <c r="M807" s="527"/>
      <c r="N807" s="527">
        <v>1</v>
      </c>
      <c r="O807" s="527"/>
      <c r="P807" s="526">
        <v>1</v>
      </c>
      <c r="Q807" s="526"/>
      <c r="R807" s="527"/>
      <c r="S807" s="527"/>
      <c r="T807" s="527"/>
      <c r="U807" s="527">
        <v>1</v>
      </c>
      <c r="V807" s="634"/>
      <c r="W807" s="634"/>
      <c r="X807" s="634"/>
      <c r="Y807" s="634"/>
      <c r="Z807" s="634"/>
      <c r="AA807" s="634"/>
      <c r="AB807" s="634"/>
      <c r="AC807" s="634"/>
    </row>
    <row r="808" spans="2:29" s="232" customFormat="1">
      <c r="B808" s="237"/>
      <c r="C808" s="253" t="str">
        <f t="shared" ref="C808" si="302">C772</f>
        <v>S11</v>
      </c>
      <c r="D808" s="253" t="str">
        <f t="shared" si="292"/>
        <v>Повиквания към центъра за обслужване на клиенти (Help desk call)</v>
      </c>
      <c r="E808" s="527">
        <v>1</v>
      </c>
      <c r="F808" s="527">
        <v>1</v>
      </c>
      <c r="G808" s="527">
        <v>1</v>
      </c>
      <c r="H808" s="527">
        <v>1</v>
      </c>
      <c r="I808" s="527">
        <v>0.5</v>
      </c>
      <c r="J808" s="527">
        <v>1</v>
      </c>
      <c r="K808" s="527">
        <v>1</v>
      </c>
      <c r="L808" s="527"/>
      <c r="M808" s="527"/>
      <c r="N808" s="527">
        <v>1</v>
      </c>
      <c r="O808" s="527"/>
      <c r="P808" s="526">
        <v>1</v>
      </c>
      <c r="Q808" s="526"/>
      <c r="R808" s="527"/>
      <c r="S808" s="527"/>
      <c r="T808" s="527"/>
      <c r="U808" s="527">
        <v>1</v>
      </c>
      <c r="V808" s="634"/>
      <c r="W808" s="634"/>
      <c r="X808" s="634"/>
      <c r="Y808" s="634"/>
      <c r="Z808" s="634"/>
      <c r="AA808" s="634"/>
      <c r="AB808" s="634"/>
      <c r="AC808" s="634"/>
    </row>
    <row r="809" spans="2:29" s="232" customFormat="1">
      <c r="B809" s="237"/>
      <c r="C809" s="253" t="str">
        <f t="shared" ref="C809" si="303">C773</f>
        <v>S12</v>
      </c>
      <c r="D809" s="253" t="str">
        <f t="shared" si="292"/>
        <v>Видеоразговори (Video call)</v>
      </c>
      <c r="E809" s="527">
        <v>1</v>
      </c>
      <c r="F809" s="527">
        <v>1</v>
      </c>
      <c r="G809" s="527">
        <v>1</v>
      </c>
      <c r="H809" s="527">
        <v>1</v>
      </c>
      <c r="I809" s="527">
        <v>0.5</v>
      </c>
      <c r="J809" s="527">
        <v>1</v>
      </c>
      <c r="K809" s="527">
        <v>1</v>
      </c>
      <c r="L809" s="527"/>
      <c r="M809" s="527"/>
      <c r="N809" s="527">
        <v>1</v>
      </c>
      <c r="O809" s="527"/>
      <c r="P809" s="526">
        <v>1</v>
      </c>
      <c r="Q809" s="526"/>
      <c r="R809" s="527">
        <v>1</v>
      </c>
      <c r="S809" s="527"/>
      <c r="T809" s="527"/>
      <c r="U809" s="527">
        <v>1</v>
      </c>
      <c r="V809" s="634"/>
      <c r="W809" s="634"/>
      <c r="X809" s="634"/>
      <c r="Y809" s="634"/>
      <c r="Z809" s="634"/>
      <c r="AA809" s="634"/>
      <c r="AB809" s="634"/>
      <c r="AC809" s="634"/>
    </row>
    <row r="810" spans="2:29" s="232" customFormat="1">
      <c r="B810" s="237"/>
      <c r="C810" s="253" t="str">
        <f t="shared" ref="C810" si="304">C774</f>
        <v>S13</v>
      </c>
      <c r="D810" s="253" t="str">
        <f t="shared" si="292"/>
        <v>MMS в мрежата (MMS on net)</v>
      </c>
      <c r="E810" s="527">
        <v>2</v>
      </c>
      <c r="F810" s="527">
        <v>2</v>
      </c>
      <c r="G810" s="527">
        <v>2</v>
      </c>
      <c r="H810" s="527">
        <v>2</v>
      </c>
      <c r="I810" s="527">
        <v>1</v>
      </c>
      <c r="J810" s="527">
        <v>1</v>
      </c>
      <c r="K810" s="527">
        <v>1</v>
      </c>
      <c r="L810" s="527"/>
      <c r="M810" s="527">
        <v>1</v>
      </c>
      <c r="N810" s="527">
        <v>1</v>
      </c>
      <c r="O810" s="527">
        <v>1</v>
      </c>
      <c r="P810" s="526">
        <v>1</v>
      </c>
      <c r="Q810" s="526"/>
      <c r="R810" s="527"/>
      <c r="S810" s="527"/>
      <c r="T810" s="527"/>
      <c r="U810" s="527">
        <v>2</v>
      </c>
      <c r="V810" s="634"/>
      <c r="W810" s="634"/>
      <c r="X810" s="634"/>
      <c r="Y810" s="634"/>
      <c r="Z810" s="634"/>
      <c r="AA810" s="634"/>
      <c r="AB810" s="634"/>
      <c r="AC810" s="634"/>
    </row>
    <row r="811" spans="2:29" s="232" customFormat="1">
      <c r="B811" s="237"/>
      <c r="C811" s="253" t="str">
        <f t="shared" ref="C811" si="305">C775</f>
        <v>S14</v>
      </c>
      <c r="D811" s="253" t="str">
        <f t="shared" si="292"/>
        <v>Изходящи MMS към други мрежи (MMS outgoing to other network)</v>
      </c>
      <c r="E811" s="527">
        <v>1</v>
      </c>
      <c r="F811" s="527">
        <v>1</v>
      </c>
      <c r="G811" s="527">
        <v>1</v>
      </c>
      <c r="H811" s="527">
        <v>1</v>
      </c>
      <c r="I811" s="527">
        <v>0.5</v>
      </c>
      <c r="J811" s="527">
        <v>1</v>
      </c>
      <c r="K811" s="527">
        <v>1</v>
      </c>
      <c r="L811" s="527"/>
      <c r="M811" s="527">
        <v>1</v>
      </c>
      <c r="N811" s="527">
        <v>1</v>
      </c>
      <c r="O811" s="527">
        <v>1</v>
      </c>
      <c r="P811" s="526">
        <v>1</v>
      </c>
      <c r="Q811" s="526"/>
      <c r="R811" s="527">
        <v>1</v>
      </c>
      <c r="S811" s="527"/>
      <c r="T811" s="527"/>
      <c r="U811" s="527">
        <v>1</v>
      </c>
      <c r="V811" s="634"/>
      <c r="W811" s="634"/>
      <c r="X811" s="634"/>
      <c r="Y811" s="634"/>
      <c r="Z811" s="634"/>
      <c r="AA811" s="634"/>
      <c r="AB811" s="634"/>
      <c r="AC811" s="634"/>
    </row>
    <row r="812" spans="2:29" s="232" customFormat="1">
      <c r="B812" s="237"/>
      <c r="C812" s="253" t="str">
        <f t="shared" ref="C812" si="306">C776</f>
        <v>S15</v>
      </c>
      <c r="D812" s="253" t="str">
        <f t="shared" si="292"/>
        <v>Входящи MMS от други мрежи (MMS incoming from other network)</v>
      </c>
      <c r="E812" s="527">
        <v>1</v>
      </c>
      <c r="F812" s="527">
        <v>1</v>
      </c>
      <c r="G812" s="527">
        <v>1</v>
      </c>
      <c r="H812" s="527">
        <v>1</v>
      </c>
      <c r="I812" s="527">
        <v>0.5</v>
      </c>
      <c r="J812" s="527">
        <v>1</v>
      </c>
      <c r="K812" s="527">
        <v>1</v>
      </c>
      <c r="L812" s="527"/>
      <c r="M812" s="527">
        <v>1</v>
      </c>
      <c r="N812" s="527">
        <v>1</v>
      </c>
      <c r="O812" s="527">
        <v>1</v>
      </c>
      <c r="P812" s="526"/>
      <c r="Q812" s="526">
        <v>1</v>
      </c>
      <c r="R812" s="527">
        <v>1</v>
      </c>
      <c r="S812" s="527"/>
      <c r="T812" s="527"/>
      <c r="U812" s="527">
        <v>1</v>
      </c>
      <c r="V812" s="634"/>
      <c r="W812" s="634"/>
      <c r="X812" s="634"/>
      <c r="Y812" s="634"/>
      <c r="Z812" s="634"/>
      <c r="AA812" s="634"/>
      <c r="AB812" s="634"/>
      <c r="AC812" s="634"/>
    </row>
    <row r="813" spans="2:29" s="232" customFormat="1">
      <c r="B813" s="237"/>
      <c r="C813" s="253" t="str">
        <f t="shared" ref="C813" si="307">C777</f>
        <v>S16</v>
      </c>
      <c r="D813" s="253" t="str">
        <f t="shared" si="292"/>
        <v>SMS в мрежата (SMS on net)</v>
      </c>
      <c r="E813" s="527">
        <v>2</v>
      </c>
      <c r="F813" s="527">
        <v>2</v>
      </c>
      <c r="G813" s="527">
        <v>2</v>
      </c>
      <c r="H813" s="527">
        <v>2</v>
      </c>
      <c r="I813" s="527">
        <v>1</v>
      </c>
      <c r="J813" s="527">
        <v>1</v>
      </c>
      <c r="K813" s="527">
        <v>1</v>
      </c>
      <c r="L813" s="527">
        <v>1</v>
      </c>
      <c r="M813" s="527"/>
      <c r="N813" s="527">
        <v>1</v>
      </c>
      <c r="O813" s="527">
        <v>1</v>
      </c>
      <c r="P813" s="526">
        <v>1</v>
      </c>
      <c r="Q813" s="526"/>
      <c r="R813" s="527"/>
      <c r="S813" s="527"/>
      <c r="T813" s="527"/>
      <c r="U813" s="527">
        <v>2</v>
      </c>
      <c r="V813" s="634"/>
      <c r="W813" s="634"/>
      <c r="X813" s="634"/>
      <c r="Y813" s="634"/>
      <c r="Z813" s="634"/>
      <c r="AA813" s="634"/>
      <c r="AB813" s="634"/>
      <c r="AC813" s="634"/>
    </row>
    <row r="814" spans="2:29" s="232" customFormat="1">
      <c r="B814" s="237"/>
      <c r="C814" s="253" t="str">
        <f t="shared" ref="C814" si="308">C778</f>
        <v>S17</v>
      </c>
      <c r="D814" s="253" t="str">
        <f t="shared" si="292"/>
        <v>Изходящи SMS към други мрежи (SMS outgoing to other network)</v>
      </c>
      <c r="E814" s="527">
        <v>1</v>
      </c>
      <c r="F814" s="527">
        <v>1</v>
      </c>
      <c r="G814" s="527">
        <v>1</v>
      </c>
      <c r="H814" s="527">
        <v>1</v>
      </c>
      <c r="I814" s="527">
        <v>0.5</v>
      </c>
      <c r="J814" s="527">
        <v>1</v>
      </c>
      <c r="K814" s="527">
        <v>1</v>
      </c>
      <c r="L814" s="527">
        <v>1</v>
      </c>
      <c r="M814" s="527"/>
      <c r="N814" s="527">
        <v>1</v>
      </c>
      <c r="O814" s="527">
        <v>1</v>
      </c>
      <c r="P814" s="526">
        <v>1</v>
      </c>
      <c r="Q814" s="526"/>
      <c r="R814" s="527">
        <v>1</v>
      </c>
      <c r="S814" s="527"/>
      <c r="T814" s="527"/>
      <c r="U814" s="527">
        <v>1</v>
      </c>
      <c r="V814" s="634"/>
      <c r="W814" s="634"/>
      <c r="X814" s="634"/>
      <c r="Y814" s="634"/>
      <c r="Z814" s="634"/>
      <c r="AA814" s="634"/>
      <c r="AB814" s="634"/>
      <c r="AC814" s="634"/>
    </row>
    <row r="815" spans="2:29" s="232" customFormat="1">
      <c r="B815" s="237"/>
      <c r="C815" s="253" t="str">
        <f t="shared" ref="C815" si="309">C779</f>
        <v>S18</v>
      </c>
      <c r="D815" s="253" t="str">
        <f t="shared" si="292"/>
        <v>Входящи SMS от други мрежи (SMS incoming from other network)</v>
      </c>
      <c r="E815" s="527">
        <v>1</v>
      </c>
      <c r="F815" s="527">
        <v>1</v>
      </c>
      <c r="G815" s="527">
        <v>1</v>
      </c>
      <c r="H815" s="527">
        <v>1</v>
      </c>
      <c r="I815" s="527">
        <v>0.5</v>
      </c>
      <c r="J815" s="527">
        <v>1</v>
      </c>
      <c r="K815" s="527">
        <v>1</v>
      </c>
      <c r="L815" s="527">
        <v>1</v>
      </c>
      <c r="M815" s="527"/>
      <c r="N815" s="527">
        <v>1</v>
      </c>
      <c r="O815" s="527">
        <v>1</v>
      </c>
      <c r="P815" s="526"/>
      <c r="Q815" s="526">
        <v>1</v>
      </c>
      <c r="R815" s="527">
        <v>1</v>
      </c>
      <c r="S815" s="527"/>
      <c r="T815" s="527"/>
      <c r="U815" s="527">
        <v>1</v>
      </c>
      <c r="V815" s="634"/>
      <c r="W815" s="634"/>
      <c r="X815" s="634"/>
      <c r="Y815" s="634"/>
      <c r="Z815" s="634"/>
      <c r="AA815" s="634"/>
      <c r="AB815" s="634"/>
      <c r="AC815" s="634"/>
    </row>
    <row r="816" spans="2:29" s="232" customFormat="1">
      <c r="B816" s="237"/>
      <c r="C816" s="253" t="str">
        <f t="shared" ref="C816" si="310">C780</f>
        <v>S19</v>
      </c>
      <c r="D816" s="253" t="str">
        <f t="shared" si="292"/>
        <v>Пренос на данни (Data services)</v>
      </c>
      <c r="E816" s="527"/>
      <c r="F816" s="527">
        <v>1</v>
      </c>
      <c r="G816" s="527"/>
      <c r="H816" s="527">
        <v>1</v>
      </c>
      <c r="I816" s="527"/>
      <c r="J816" s="527">
        <v>1</v>
      </c>
      <c r="K816" s="527">
        <v>1</v>
      </c>
      <c r="L816" s="527"/>
      <c r="M816" s="527"/>
      <c r="N816" s="527">
        <v>1</v>
      </c>
      <c r="O816" s="527">
        <v>1</v>
      </c>
      <c r="P816" s="526">
        <v>1</v>
      </c>
      <c r="Q816" s="526"/>
      <c r="R816" s="527"/>
      <c r="S816" s="527"/>
      <c r="T816" s="527">
        <v>1</v>
      </c>
      <c r="U816" s="527">
        <v>1</v>
      </c>
      <c r="V816" s="634"/>
      <c r="W816" s="634"/>
      <c r="X816" s="634"/>
      <c r="Y816" s="634"/>
      <c r="Z816" s="634"/>
      <c r="AA816" s="634"/>
      <c r="AB816" s="634"/>
      <c r="AC816" s="634"/>
    </row>
    <row r="817" spans="2:39" s="232" customFormat="1">
      <c r="B817" s="237"/>
      <c r="C817" s="253" t="str">
        <f t="shared" ref="C817:C827" si="311">C781</f>
        <v>S20</v>
      </c>
      <c r="D817" s="253" t="str">
        <f t="shared" si="292"/>
        <v>Subscribers</v>
      </c>
      <c r="E817" s="634"/>
      <c r="F817" s="634"/>
      <c r="G817" s="634"/>
      <c r="H817" s="634"/>
      <c r="I817" s="634"/>
      <c r="J817" s="634"/>
      <c r="K817" s="634"/>
      <c r="L817" s="634"/>
      <c r="M817" s="634"/>
      <c r="N817" s="634"/>
      <c r="O817" s="634"/>
      <c r="P817" s="634"/>
      <c r="Q817" s="634"/>
      <c r="R817" s="634"/>
      <c r="S817" s="634"/>
      <c r="T817" s="634"/>
      <c r="U817" s="634"/>
      <c r="V817" s="634"/>
      <c r="W817" s="634"/>
      <c r="X817" s="634"/>
      <c r="Y817" s="634"/>
      <c r="Z817" s="634"/>
      <c r="AA817" s="634"/>
      <c r="AB817" s="634"/>
      <c r="AC817" s="634"/>
    </row>
    <row r="818" spans="2:39" s="232" customFormat="1">
      <c r="B818" s="237"/>
      <c r="C818" s="253" t="str">
        <f t="shared" si="311"/>
        <v>S21</v>
      </c>
      <c r="D818" s="253" t="str">
        <f t="shared" si="292"/>
        <v>OTHER: complete as required</v>
      </c>
      <c r="E818" s="634"/>
      <c r="F818" s="634"/>
      <c r="G818" s="634"/>
      <c r="H818" s="634"/>
      <c r="I818" s="634"/>
      <c r="J818" s="634"/>
      <c r="K818" s="634"/>
      <c r="L818" s="634"/>
      <c r="M818" s="634"/>
      <c r="N818" s="634"/>
      <c r="O818" s="634"/>
      <c r="P818" s="634"/>
      <c r="Q818" s="634"/>
      <c r="R818" s="634"/>
      <c r="S818" s="634"/>
      <c r="T818" s="634"/>
      <c r="U818" s="634"/>
      <c r="V818" s="634"/>
      <c r="W818" s="634"/>
      <c r="X818" s="634"/>
      <c r="Y818" s="634"/>
      <c r="Z818" s="634"/>
      <c r="AA818" s="634"/>
      <c r="AB818" s="634"/>
      <c r="AC818" s="634"/>
    </row>
    <row r="819" spans="2:39" s="232" customFormat="1">
      <c r="B819" s="237"/>
      <c r="C819" s="253" t="str">
        <f t="shared" si="311"/>
        <v>S22</v>
      </c>
      <c r="D819" s="253" t="str">
        <f t="shared" si="292"/>
        <v>OTHER: complete as required</v>
      </c>
      <c r="E819" s="634"/>
      <c r="F819" s="634"/>
      <c r="G819" s="634"/>
      <c r="H819" s="634"/>
      <c r="I819" s="634"/>
      <c r="J819" s="634"/>
      <c r="K819" s="634"/>
      <c r="L819" s="634"/>
      <c r="M819" s="634"/>
      <c r="N819" s="634"/>
      <c r="O819" s="634"/>
      <c r="P819" s="634"/>
      <c r="Q819" s="634"/>
      <c r="R819" s="634"/>
      <c r="S819" s="634"/>
      <c r="T819" s="634"/>
      <c r="U819" s="634"/>
      <c r="V819" s="634"/>
      <c r="W819" s="634"/>
      <c r="X819" s="634"/>
      <c r="Y819" s="634"/>
      <c r="Z819" s="634"/>
      <c r="AA819" s="634"/>
      <c r="AB819" s="634"/>
      <c r="AC819" s="634"/>
    </row>
    <row r="820" spans="2:39" s="232" customFormat="1">
      <c r="B820" s="237"/>
      <c r="C820" s="253" t="str">
        <f t="shared" si="311"/>
        <v>S23</v>
      </c>
      <c r="D820" s="253" t="str">
        <f t="shared" si="292"/>
        <v>OTHER: complete as required</v>
      </c>
      <c r="E820" s="634"/>
      <c r="F820" s="634"/>
      <c r="G820" s="634"/>
      <c r="H820" s="634"/>
      <c r="I820" s="634"/>
      <c r="J820" s="634"/>
      <c r="K820" s="634"/>
      <c r="L820" s="634"/>
      <c r="M820" s="634"/>
      <c r="N820" s="634"/>
      <c r="O820" s="634"/>
      <c r="P820" s="634"/>
      <c r="Q820" s="634"/>
      <c r="R820" s="634"/>
      <c r="S820" s="634"/>
      <c r="T820" s="634"/>
      <c r="U820" s="634"/>
      <c r="V820" s="634"/>
      <c r="W820" s="634"/>
      <c r="X820" s="634"/>
      <c r="Y820" s="634"/>
      <c r="Z820" s="634"/>
      <c r="AA820" s="634"/>
      <c r="AB820" s="634"/>
      <c r="AC820" s="634"/>
    </row>
    <row r="821" spans="2:39" s="232" customFormat="1">
      <c r="B821" s="237"/>
      <c r="C821" s="253" t="str">
        <f t="shared" si="311"/>
        <v>S24</v>
      </c>
      <c r="D821" s="253" t="str">
        <f t="shared" si="292"/>
        <v>OTHER: complete as required</v>
      </c>
      <c r="E821" s="634"/>
      <c r="F821" s="634"/>
      <c r="G821" s="634"/>
      <c r="H821" s="634"/>
      <c r="I821" s="634"/>
      <c r="J821" s="634"/>
      <c r="K821" s="634"/>
      <c r="L821" s="634"/>
      <c r="M821" s="634"/>
      <c r="N821" s="634"/>
      <c r="O821" s="634"/>
      <c r="P821" s="634"/>
      <c r="Q821" s="634"/>
      <c r="R821" s="634"/>
      <c r="S821" s="634"/>
      <c r="T821" s="634"/>
      <c r="U821" s="634"/>
      <c r="V821" s="634"/>
      <c r="W821" s="634"/>
      <c r="X821" s="634"/>
      <c r="Y821" s="634"/>
      <c r="Z821" s="634"/>
      <c r="AA821" s="634"/>
      <c r="AB821" s="634"/>
      <c r="AC821" s="634"/>
    </row>
    <row r="822" spans="2:39" s="232" customFormat="1">
      <c r="B822" s="237"/>
      <c r="C822" s="253" t="str">
        <f t="shared" si="311"/>
        <v>S25</v>
      </c>
      <c r="D822" s="253" t="str">
        <f t="shared" si="292"/>
        <v>OTHER: complete as required</v>
      </c>
      <c r="E822" s="634"/>
      <c r="F822" s="634"/>
      <c r="G822" s="634"/>
      <c r="H822" s="634"/>
      <c r="I822" s="634"/>
      <c r="J822" s="634"/>
      <c r="K822" s="634"/>
      <c r="L822" s="634"/>
      <c r="M822" s="634"/>
      <c r="N822" s="634"/>
      <c r="O822" s="634"/>
      <c r="P822" s="634"/>
      <c r="Q822" s="634"/>
      <c r="R822" s="634"/>
      <c r="S822" s="634"/>
      <c r="T822" s="634"/>
      <c r="U822" s="634"/>
      <c r="V822" s="634"/>
      <c r="W822" s="634"/>
      <c r="X822" s="634"/>
      <c r="Y822" s="634"/>
      <c r="Z822" s="634"/>
      <c r="AA822" s="634"/>
      <c r="AB822" s="634"/>
      <c r="AC822" s="634"/>
      <c r="AH822" s="248"/>
      <c r="AI822" s="248"/>
      <c r="AJ822" s="248"/>
      <c r="AK822" s="248"/>
      <c r="AL822" s="248"/>
    </row>
    <row r="823" spans="2:39">
      <c r="B823" s="236"/>
      <c r="C823" s="253" t="str">
        <f t="shared" si="311"/>
        <v>S26</v>
      </c>
      <c r="D823" s="253" t="str">
        <f t="shared" si="292"/>
        <v>OTHER: complete as required</v>
      </c>
      <c r="E823" s="634"/>
      <c r="F823" s="634"/>
      <c r="G823" s="634"/>
      <c r="H823" s="634"/>
      <c r="I823" s="634"/>
      <c r="J823" s="634"/>
      <c r="K823" s="634"/>
      <c r="L823" s="634"/>
      <c r="M823" s="634"/>
      <c r="N823" s="634"/>
      <c r="O823" s="634"/>
      <c r="P823" s="634"/>
      <c r="Q823" s="634"/>
      <c r="R823" s="634"/>
      <c r="S823" s="634"/>
      <c r="T823" s="634"/>
      <c r="U823" s="634"/>
      <c r="V823" s="634"/>
      <c r="W823" s="634"/>
      <c r="X823" s="634"/>
      <c r="Y823" s="634"/>
      <c r="Z823" s="634"/>
      <c r="AA823" s="634"/>
      <c r="AB823" s="634"/>
      <c r="AC823" s="634"/>
      <c r="AD823" s="236"/>
      <c r="AE823" s="236"/>
      <c r="AF823" s="236"/>
      <c r="AJ823" s="71"/>
      <c r="AK823" s="71"/>
      <c r="AL823" s="71"/>
      <c r="AM823" s="71"/>
    </row>
    <row r="824" spans="2:39" s="71" customFormat="1">
      <c r="B824" s="236"/>
      <c r="C824" s="253" t="str">
        <f t="shared" si="311"/>
        <v>S27</v>
      </c>
      <c r="D824" s="253" t="str">
        <f t="shared" si="292"/>
        <v>OTHER: complete as required</v>
      </c>
      <c r="E824" s="634"/>
      <c r="F824" s="634"/>
      <c r="G824" s="634"/>
      <c r="H824" s="634"/>
      <c r="I824" s="634"/>
      <c r="J824" s="634"/>
      <c r="K824" s="634"/>
      <c r="L824" s="634"/>
      <c r="M824" s="634"/>
      <c r="N824" s="634"/>
      <c r="O824" s="634"/>
      <c r="P824" s="634"/>
      <c r="Q824" s="634"/>
      <c r="R824" s="634"/>
      <c r="S824" s="634"/>
      <c r="T824" s="634"/>
      <c r="U824" s="634"/>
      <c r="V824" s="634"/>
      <c r="W824" s="634"/>
      <c r="X824" s="634"/>
      <c r="Y824" s="634"/>
      <c r="Z824" s="634"/>
      <c r="AA824" s="634"/>
      <c r="AB824" s="634"/>
      <c r="AC824" s="634"/>
      <c r="AD824" s="236"/>
      <c r="AE824" s="236"/>
      <c r="AF824" s="236"/>
    </row>
    <row r="825" spans="2:39" s="71" customFormat="1">
      <c r="B825" s="236"/>
      <c r="C825" s="253" t="str">
        <f t="shared" si="311"/>
        <v>S28</v>
      </c>
      <c r="D825" s="253" t="str">
        <f t="shared" si="292"/>
        <v>OTHER: complete as required</v>
      </c>
      <c r="E825" s="634"/>
      <c r="F825" s="634"/>
      <c r="G825" s="634"/>
      <c r="H825" s="634"/>
      <c r="I825" s="634"/>
      <c r="J825" s="634"/>
      <c r="K825" s="634"/>
      <c r="L825" s="634"/>
      <c r="M825" s="634"/>
      <c r="N825" s="634"/>
      <c r="O825" s="634"/>
      <c r="P825" s="634"/>
      <c r="Q825" s="634"/>
      <c r="R825" s="634"/>
      <c r="S825" s="634"/>
      <c r="T825" s="634"/>
      <c r="U825" s="634"/>
      <c r="V825" s="634"/>
      <c r="W825" s="634"/>
      <c r="X825" s="634"/>
      <c r="Y825" s="634"/>
      <c r="Z825" s="634"/>
      <c r="AA825" s="634"/>
      <c r="AB825" s="634"/>
      <c r="AC825" s="634"/>
      <c r="AD825" s="236"/>
      <c r="AE825" s="236"/>
      <c r="AF825" s="236"/>
    </row>
    <row r="826" spans="2:39" s="71" customFormat="1">
      <c r="B826" s="236"/>
      <c r="C826" s="253" t="str">
        <f t="shared" si="311"/>
        <v>S29</v>
      </c>
      <c r="D826" s="253" t="str">
        <f t="shared" si="292"/>
        <v>OTHER: complete as required</v>
      </c>
      <c r="E826" s="634"/>
      <c r="F826" s="634"/>
      <c r="G826" s="634"/>
      <c r="H826" s="634"/>
      <c r="I826" s="634"/>
      <c r="J826" s="634"/>
      <c r="K826" s="634"/>
      <c r="L826" s="634"/>
      <c r="M826" s="634"/>
      <c r="N826" s="634"/>
      <c r="O826" s="634"/>
      <c r="P826" s="634"/>
      <c r="Q826" s="634"/>
      <c r="R826" s="634"/>
      <c r="S826" s="634"/>
      <c r="T826" s="634"/>
      <c r="U826" s="634"/>
      <c r="V826" s="634"/>
      <c r="W826" s="634"/>
      <c r="X826" s="634"/>
      <c r="Y826" s="634"/>
      <c r="Z826" s="634"/>
      <c r="AA826" s="634"/>
      <c r="AB826" s="634"/>
      <c r="AC826" s="634"/>
      <c r="AD826" s="236"/>
      <c r="AE826" s="236"/>
      <c r="AF826" s="236"/>
    </row>
    <row r="827" spans="2:39" s="71" customFormat="1">
      <c r="B827" s="236"/>
      <c r="C827" s="253" t="str">
        <f t="shared" si="311"/>
        <v>S30</v>
      </c>
      <c r="D827" s="253" t="str">
        <f t="shared" si="292"/>
        <v>OTHER: complete as required</v>
      </c>
      <c r="E827" s="634"/>
      <c r="F827" s="634"/>
      <c r="G827" s="634"/>
      <c r="H827" s="634"/>
      <c r="I827" s="634"/>
      <c r="J827" s="634"/>
      <c r="K827" s="634"/>
      <c r="L827" s="634"/>
      <c r="M827" s="634"/>
      <c r="N827" s="634"/>
      <c r="O827" s="634"/>
      <c r="P827" s="634"/>
      <c r="Q827" s="634"/>
      <c r="R827" s="634"/>
      <c r="S827" s="634"/>
      <c r="T827" s="634"/>
      <c r="U827" s="634"/>
      <c r="V827" s="634"/>
      <c r="W827" s="634"/>
      <c r="X827" s="634"/>
      <c r="Y827" s="634"/>
      <c r="Z827" s="634"/>
      <c r="AA827" s="634"/>
      <c r="AB827" s="634"/>
      <c r="AC827" s="634"/>
      <c r="AD827" s="236"/>
      <c r="AE827" s="236"/>
      <c r="AF827" s="236"/>
    </row>
    <row r="828" spans="2:39" s="71" customFormat="1">
      <c r="B828" s="236"/>
      <c r="C828" s="236"/>
      <c r="D828" s="236"/>
      <c r="E828" s="236"/>
      <c r="F828" s="236"/>
      <c r="G828" s="236"/>
      <c r="H828" s="236"/>
      <c r="I828" s="236"/>
      <c r="J828" s="236"/>
      <c r="K828" s="236"/>
      <c r="L828" s="236"/>
      <c r="M828" s="236"/>
      <c r="N828" s="236"/>
      <c r="O828" s="236"/>
      <c r="P828" s="236"/>
      <c r="Q828" s="236"/>
      <c r="R828" s="236"/>
      <c r="S828" s="236"/>
      <c r="T828" s="236"/>
      <c r="U828" s="236"/>
      <c r="V828" s="236"/>
      <c r="W828" s="236"/>
      <c r="X828" s="236"/>
      <c r="Y828" s="236"/>
      <c r="Z828" s="236"/>
      <c r="AA828" s="236"/>
      <c r="AB828" s="236"/>
      <c r="AC828" s="236"/>
      <c r="AD828" s="236"/>
      <c r="AE828" s="236"/>
      <c r="AF828" s="236"/>
    </row>
    <row r="829" spans="2:39" s="71" customFormat="1">
      <c r="B829" s="236"/>
      <c r="C829" s="236"/>
      <c r="D829" s="236"/>
      <c r="E829" s="236"/>
      <c r="F829" s="236"/>
      <c r="G829" s="236"/>
      <c r="H829" s="236"/>
      <c r="I829" s="236"/>
      <c r="J829" s="236"/>
      <c r="K829" s="236"/>
      <c r="L829" s="236"/>
      <c r="M829" s="236"/>
      <c r="N829" s="236"/>
      <c r="O829" s="236"/>
      <c r="P829" s="236"/>
      <c r="Q829" s="236"/>
      <c r="R829" s="236"/>
      <c r="S829" s="236"/>
      <c r="T829" s="236"/>
      <c r="U829" s="236"/>
      <c r="V829" s="236"/>
      <c r="W829" s="236"/>
      <c r="X829" s="236"/>
      <c r="Y829" s="236"/>
      <c r="Z829" s="236"/>
      <c r="AA829" s="236"/>
      <c r="AB829" s="236"/>
      <c r="AC829" s="236"/>
      <c r="AD829" s="236"/>
      <c r="AE829" s="236"/>
      <c r="AF829" s="236"/>
    </row>
    <row r="830" spans="2:39" s="71" customFormat="1">
      <c r="B830" s="236"/>
      <c r="D830" s="234" t="s">
        <v>501</v>
      </c>
      <c r="E830" s="234" t="str">
        <f>'C. Masterfiles'!D166</f>
        <v>Telenor</v>
      </c>
      <c r="F830" s="232"/>
      <c r="G830" s="232"/>
      <c r="H830" s="232"/>
      <c r="I830" s="232"/>
      <c r="J830" s="232"/>
      <c r="K830" s="232"/>
      <c r="L830" s="232"/>
      <c r="M830" s="232"/>
      <c r="N830" s="232"/>
      <c r="O830" s="232"/>
      <c r="P830" s="232"/>
      <c r="Q830" s="232"/>
      <c r="R830" s="232"/>
      <c r="S830" s="232"/>
      <c r="T830" s="232"/>
      <c r="U830" s="232"/>
      <c r="V830" s="232"/>
      <c r="W830" s="232"/>
      <c r="X830" s="232"/>
      <c r="Y830" s="232"/>
      <c r="Z830" s="232"/>
      <c r="AA830" s="232"/>
      <c r="AB830" s="232"/>
      <c r="AC830" s="232"/>
      <c r="AD830" s="236"/>
      <c r="AE830" s="236"/>
      <c r="AF830" s="236"/>
    </row>
    <row r="831" spans="2:39" s="71" customFormat="1">
      <c r="B831" s="236"/>
      <c r="D831" s="232"/>
      <c r="E831" s="232"/>
      <c r="F831" s="514"/>
      <c r="G831" s="514"/>
      <c r="H831" s="514"/>
      <c r="I831" s="232"/>
      <c r="J831" s="232"/>
      <c r="K831" s="232"/>
      <c r="L831" s="232"/>
      <c r="M831" s="232"/>
      <c r="N831" s="232"/>
      <c r="O831" s="232"/>
      <c r="P831" s="232"/>
      <c r="Q831" s="232"/>
      <c r="R831" s="232"/>
      <c r="S831" s="232"/>
      <c r="T831" s="232"/>
      <c r="U831" s="232"/>
      <c r="V831" s="232"/>
      <c r="W831" s="232"/>
      <c r="X831" s="232"/>
      <c r="Y831" s="232"/>
      <c r="Z831" s="232"/>
      <c r="AA831" s="232"/>
      <c r="AB831" s="232"/>
      <c r="AC831" s="232"/>
      <c r="AD831" s="236"/>
      <c r="AE831" s="236"/>
      <c r="AF831" s="236"/>
    </row>
    <row r="832" spans="2:39" s="71" customFormat="1">
      <c r="B832" s="236"/>
      <c r="D832" s="246"/>
      <c r="E832" s="252" t="s">
        <v>40</v>
      </c>
      <c r="F832" s="251"/>
      <c r="G832" s="251"/>
      <c r="H832" s="251"/>
      <c r="I832" s="251"/>
      <c r="J832" s="251"/>
      <c r="K832" s="251"/>
      <c r="L832" s="251"/>
      <c r="M832" s="251"/>
      <c r="N832" s="251"/>
      <c r="O832" s="251"/>
      <c r="P832" s="251"/>
      <c r="Q832" s="251"/>
      <c r="R832" s="251"/>
      <c r="S832" s="251"/>
      <c r="T832" s="251"/>
      <c r="U832" s="251"/>
      <c r="V832" s="251"/>
      <c r="W832" s="251"/>
      <c r="X832" s="251"/>
      <c r="Y832" s="251"/>
      <c r="Z832" s="251"/>
      <c r="AA832" s="251"/>
      <c r="AB832" s="251"/>
      <c r="AC832" s="251"/>
      <c r="AD832" s="236"/>
      <c r="AE832" s="236"/>
      <c r="AF832" s="236"/>
    </row>
    <row r="833" spans="2:32" s="71" customFormat="1">
      <c r="B833" s="236"/>
      <c r="C833" s="684" t="s">
        <v>981</v>
      </c>
      <c r="D833" s="238" t="s">
        <v>31</v>
      </c>
      <c r="E833" s="262" t="str">
        <f t="shared" ref="E833:AC833" si="312">E797</f>
        <v>BTS-BSC</v>
      </c>
      <c r="F833" s="262" t="str">
        <f t="shared" si="312"/>
        <v>Node B-RNC</v>
      </c>
      <c r="G833" s="262" t="str">
        <f t="shared" si="312"/>
        <v>BSC-MSC</v>
      </c>
      <c r="H833" s="262" t="str">
        <f t="shared" si="312"/>
        <v>RNC-MSC</v>
      </c>
      <c r="I833" s="262" t="str">
        <f t="shared" si="312"/>
        <v>MSC-MSC</v>
      </c>
      <c r="J833" s="262" t="str">
        <f t="shared" si="312"/>
        <v>MSC-PPP</v>
      </c>
      <c r="K833" s="262" t="str">
        <f t="shared" si="312"/>
        <v>MSC-HLR</v>
      </c>
      <c r="L833" s="262" t="str">
        <f t="shared" si="312"/>
        <v>MSC-SMS</v>
      </c>
      <c r="M833" s="262" t="str">
        <f t="shared" si="312"/>
        <v>MSC-MMS</v>
      </c>
      <c r="N833" s="262" t="str">
        <f t="shared" si="312"/>
        <v>MSC-OSS</v>
      </c>
      <c r="O833" s="262" t="str">
        <f t="shared" si="312"/>
        <v>MSC-GPRS</v>
      </c>
      <c r="P833" s="262" t="str">
        <f t="shared" si="312"/>
        <v>MSC-BIL</v>
      </c>
      <c r="Q833" s="262" t="str">
        <f t="shared" si="312"/>
        <v>MSC-IBIL</v>
      </c>
      <c r="R833" s="262" t="str">
        <f t="shared" si="312"/>
        <v>MSC-IGW</v>
      </c>
      <c r="S833" s="262" t="str">
        <f t="shared" si="312"/>
        <v>MSC-INT</v>
      </c>
      <c r="T833" s="262" t="str">
        <f t="shared" si="312"/>
        <v>MSC-IN/NGIN</v>
      </c>
      <c r="U833" s="262" t="str">
        <f t="shared" si="312"/>
        <v>eNodeB-MSC</v>
      </c>
      <c r="V833" s="262" t="str">
        <f t="shared" si="312"/>
        <v>OTHER: complete as required</v>
      </c>
      <c r="W833" s="262" t="str">
        <f t="shared" si="312"/>
        <v>OTHER: complete as required</v>
      </c>
      <c r="X833" s="262" t="str">
        <f t="shared" si="312"/>
        <v>OTHER: complete as required</v>
      </c>
      <c r="Y833" s="262" t="str">
        <f t="shared" si="312"/>
        <v>OTHER: complete as required</v>
      </c>
      <c r="Z833" s="262" t="str">
        <f t="shared" si="312"/>
        <v>OTHER: complete as required</v>
      </c>
      <c r="AA833" s="262" t="str">
        <f t="shared" si="312"/>
        <v>OTHER: complete as required</v>
      </c>
      <c r="AB833" s="262" t="str">
        <f t="shared" si="312"/>
        <v>OTHER: complete as required</v>
      </c>
      <c r="AC833" s="262" t="str">
        <f t="shared" si="312"/>
        <v>OTHER: complete as required</v>
      </c>
      <c r="AD833" s="236"/>
      <c r="AE833" s="236"/>
      <c r="AF833" s="236"/>
    </row>
    <row r="834" spans="2:32" s="71" customFormat="1">
      <c r="B834" s="236"/>
      <c r="C834" s="253" t="str">
        <f t="shared" ref="C834:D863" si="313">C798</f>
        <v>S01</v>
      </c>
      <c r="D834" s="253" t="str">
        <f t="shared" si="313"/>
        <v>Повиквания в мрежата (On Net calls)</v>
      </c>
      <c r="E834" s="527">
        <v>2</v>
      </c>
      <c r="F834" s="527">
        <v>2</v>
      </c>
      <c r="G834" s="527">
        <v>2</v>
      </c>
      <c r="H834" s="527">
        <v>2</v>
      </c>
      <c r="I834" s="527">
        <v>1</v>
      </c>
      <c r="J834" s="527">
        <v>1</v>
      </c>
      <c r="K834" s="527">
        <v>1</v>
      </c>
      <c r="L834" s="527"/>
      <c r="M834" s="527"/>
      <c r="N834" s="527">
        <v>1</v>
      </c>
      <c r="O834" s="527"/>
      <c r="P834" s="526">
        <v>1</v>
      </c>
      <c r="Q834" s="526"/>
      <c r="R834" s="527"/>
      <c r="S834" s="527"/>
      <c r="T834" s="527"/>
      <c r="U834" s="527">
        <v>2</v>
      </c>
      <c r="V834" s="303"/>
      <c r="W834" s="303"/>
      <c r="X834" s="303"/>
      <c r="Y834" s="303"/>
      <c r="Z834" s="303"/>
      <c r="AA834" s="303"/>
      <c r="AB834" s="303"/>
      <c r="AC834" s="303"/>
      <c r="AD834" s="236"/>
      <c r="AE834" s="637"/>
      <c r="AF834" s="236"/>
    </row>
    <row r="835" spans="2:32" s="71" customFormat="1">
      <c r="B835" s="236"/>
      <c r="C835" s="253" t="str">
        <f t="shared" ref="C835" si="314">C799</f>
        <v>S02</v>
      </c>
      <c r="D835" s="253" t="str">
        <f t="shared" si="313"/>
        <v>Изходящи повиквания към фиксирана линия (Outgoing Calls to Fixed Line)</v>
      </c>
      <c r="E835" s="527">
        <v>1</v>
      </c>
      <c r="F835" s="527">
        <v>1</v>
      </c>
      <c r="G835" s="527">
        <v>1</v>
      </c>
      <c r="H835" s="527">
        <v>1</v>
      </c>
      <c r="I835" s="527">
        <v>0.5</v>
      </c>
      <c r="J835" s="527">
        <v>1</v>
      </c>
      <c r="K835" s="527">
        <v>1</v>
      </c>
      <c r="L835" s="527"/>
      <c r="M835" s="527"/>
      <c r="N835" s="527">
        <v>1</v>
      </c>
      <c r="O835" s="527"/>
      <c r="P835" s="526">
        <v>1</v>
      </c>
      <c r="Q835" s="526"/>
      <c r="R835" s="527">
        <v>1</v>
      </c>
      <c r="S835" s="527"/>
      <c r="T835" s="527"/>
      <c r="U835" s="527">
        <v>1</v>
      </c>
      <c r="V835" s="303"/>
      <c r="W835" s="303"/>
      <c r="X835" s="303"/>
      <c r="Y835" s="303"/>
      <c r="Z835" s="303"/>
      <c r="AA835" s="303"/>
      <c r="AB835" s="303"/>
      <c r="AC835" s="303"/>
      <c r="AD835" s="236"/>
      <c r="AE835" s="637"/>
      <c r="AF835" s="236"/>
    </row>
    <row r="836" spans="2:32" s="71" customFormat="1">
      <c r="B836" s="236"/>
      <c r="C836" s="253" t="str">
        <f t="shared" ref="C836" si="315">C800</f>
        <v>S03</v>
      </c>
      <c r="D836" s="253" t="str">
        <f t="shared" si="313"/>
        <v>Изходящи повиквания към други мобилни мрежи (Outgoing Calls to Other Mobile)</v>
      </c>
      <c r="E836" s="527">
        <v>1</v>
      </c>
      <c r="F836" s="527">
        <v>1</v>
      </c>
      <c r="G836" s="527">
        <v>1</v>
      </c>
      <c r="H836" s="527">
        <v>1</v>
      </c>
      <c r="I836" s="527">
        <v>0.5</v>
      </c>
      <c r="J836" s="527">
        <v>1</v>
      </c>
      <c r="K836" s="527">
        <v>1</v>
      </c>
      <c r="L836" s="527"/>
      <c r="M836" s="527"/>
      <c r="N836" s="527">
        <v>1</v>
      </c>
      <c r="O836" s="527"/>
      <c r="P836" s="526">
        <v>1</v>
      </c>
      <c r="Q836" s="526"/>
      <c r="R836" s="527">
        <v>1</v>
      </c>
      <c r="S836" s="527"/>
      <c r="T836" s="527"/>
      <c r="U836" s="527">
        <v>1</v>
      </c>
      <c r="V836" s="303"/>
      <c r="W836" s="303"/>
      <c r="X836" s="303"/>
      <c r="Y836" s="303"/>
      <c r="Z836" s="303"/>
      <c r="AA836" s="303"/>
      <c r="AB836" s="303"/>
      <c r="AC836" s="303"/>
      <c r="AD836" s="236"/>
      <c r="AE836" s="637"/>
      <c r="AF836" s="236"/>
    </row>
    <row r="837" spans="2:32" s="71" customFormat="1">
      <c r="B837" s="236"/>
      <c r="C837" s="253" t="str">
        <f t="shared" ref="C837" si="316">C801</f>
        <v>S04</v>
      </c>
      <c r="D837" s="253" t="str">
        <f t="shared" si="313"/>
        <v>Изходящи международни повиквания (Outgoing Calls to International)</v>
      </c>
      <c r="E837" s="527">
        <v>1</v>
      </c>
      <c r="F837" s="527">
        <v>1</v>
      </c>
      <c r="G837" s="527">
        <v>1</v>
      </c>
      <c r="H837" s="527">
        <v>1</v>
      </c>
      <c r="I837" s="527">
        <v>0.5</v>
      </c>
      <c r="J837" s="527">
        <v>1</v>
      </c>
      <c r="K837" s="527">
        <v>1</v>
      </c>
      <c r="L837" s="527"/>
      <c r="M837" s="527"/>
      <c r="N837" s="527">
        <v>1</v>
      </c>
      <c r="O837" s="527"/>
      <c r="P837" s="526">
        <v>1</v>
      </c>
      <c r="Q837" s="526"/>
      <c r="R837" s="526"/>
      <c r="S837" s="527">
        <v>1</v>
      </c>
      <c r="T837" s="527"/>
      <c r="U837" s="527">
        <v>1</v>
      </c>
      <c r="V837" s="303"/>
      <c r="W837" s="303"/>
      <c r="X837" s="303"/>
      <c r="Y837" s="303"/>
      <c r="Z837" s="303"/>
      <c r="AA837" s="303"/>
      <c r="AB837" s="303"/>
      <c r="AC837" s="303"/>
      <c r="AD837" s="236"/>
      <c r="AE837" s="637"/>
      <c r="AF837" s="236"/>
    </row>
    <row r="838" spans="2:32" s="71" customFormat="1">
      <c r="B838" s="236"/>
      <c r="C838" s="253" t="str">
        <f t="shared" ref="C838" si="317">C802</f>
        <v>S05</v>
      </c>
      <c r="D838" s="253" t="str">
        <f t="shared" si="313"/>
        <v>Входящи повиквания от фиксирана линия (Incoming calls from fixed)</v>
      </c>
      <c r="E838" s="527">
        <v>1</v>
      </c>
      <c r="F838" s="527">
        <v>1</v>
      </c>
      <c r="G838" s="527">
        <v>1</v>
      </c>
      <c r="H838" s="527">
        <v>1</v>
      </c>
      <c r="I838" s="527">
        <v>0.5</v>
      </c>
      <c r="J838" s="527">
        <v>1</v>
      </c>
      <c r="K838" s="527">
        <v>1</v>
      </c>
      <c r="L838" s="527"/>
      <c r="M838" s="527"/>
      <c r="N838" s="527">
        <v>1</v>
      </c>
      <c r="O838" s="527"/>
      <c r="P838" s="526"/>
      <c r="Q838" s="526">
        <v>1</v>
      </c>
      <c r="R838" s="527">
        <v>1</v>
      </c>
      <c r="S838" s="527"/>
      <c r="T838" s="527"/>
      <c r="U838" s="527">
        <v>1</v>
      </c>
      <c r="V838" s="303"/>
      <c r="W838" s="303"/>
      <c r="X838" s="303"/>
      <c r="Y838" s="303"/>
      <c r="Z838" s="303"/>
      <c r="AA838" s="303"/>
      <c r="AB838" s="303"/>
      <c r="AC838" s="303"/>
      <c r="AD838" s="236"/>
      <c r="AE838" s="637"/>
      <c r="AF838" s="236"/>
    </row>
    <row r="839" spans="2:32" s="71" customFormat="1">
      <c r="B839" s="236"/>
      <c r="C839" s="253" t="str">
        <f t="shared" ref="C839" si="318">C803</f>
        <v>S06</v>
      </c>
      <c r="D839" s="253" t="str">
        <f t="shared" si="313"/>
        <v>Входящи повиквания от други мобилни мрежи (Incoming calls from other mobile)</v>
      </c>
      <c r="E839" s="527">
        <v>1</v>
      </c>
      <c r="F839" s="527">
        <v>1</v>
      </c>
      <c r="G839" s="527">
        <v>1</v>
      </c>
      <c r="H839" s="527">
        <v>1</v>
      </c>
      <c r="I839" s="527">
        <v>0.5</v>
      </c>
      <c r="J839" s="527">
        <v>1</v>
      </c>
      <c r="K839" s="527">
        <v>1</v>
      </c>
      <c r="L839" s="527"/>
      <c r="M839" s="527"/>
      <c r="N839" s="527">
        <v>1</v>
      </c>
      <c r="O839" s="527"/>
      <c r="P839" s="526"/>
      <c r="Q839" s="526">
        <v>1</v>
      </c>
      <c r="R839" s="527">
        <v>1</v>
      </c>
      <c r="S839" s="527"/>
      <c r="T839" s="527"/>
      <c r="U839" s="527">
        <v>1</v>
      </c>
      <c r="V839" s="303"/>
      <c r="W839" s="303"/>
      <c r="X839" s="303"/>
      <c r="Y839" s="303"/>
      <c r="Z839" s="303"/>
      <c r="AA839" s="303"/>
      <c r="AB839" s="303"/>
      <c r="AC839" s="303"/>
      <c r="AD839" s="236"/>
      <c r="AE839" s="637"/>
      <c r="AF839" s="236"/>
    </row>
    <row r="840" spans="2:32" s="71" customFormat="1">
      <c r="B840" s="236"/>
      <c r="C840" s="253" t="str">
        <f t="shared" ref="C840" si="319">C804</f>
        <v>S07</v>
      </c>
      <c r="D840" s="253" t="str">
        <f t="shared" si="313"/>
        <v>Входящи международни повиквания (Incoming calls from international)</v>
      </c>
      <c r="E840" s="527">
        <v>1</v>
      </c>
      <c r="F840" s="527">
        <v>1</v>
      </c>
      <c r="G840" s="527">
        <v>1</v>
      </c>
      <c r="H840" s="527">
        <v>1</v>
      </c>
      <c r="I840" s="527">
        <v>0.5</v>
      </c>
      <c r="J840" s="527">
        <v>1</v>
      </c>
      <c r="K840" s="527">
        <v>1</v>
      </c>
      <c r="L840" s="527"/>
      <c r="M840" s="527"/>
      <c r="N840" s="527">
        <v>1</v>
      </c>
      <c r="O840" s="527"/>
      <c r="P840" s="526"/>
      <c r="Q840" s="526">
        <v>1</v>
      </c>
      <c r="R840" s="527"/>
      <c r="S840" s="527">
        <v>1</v>
      </c>
      <c r="T840" s="527"/>
      <c r="U840" s="527">
        <v>1</v>
      </c>
      <c r="V840" s="303"/>
      <c r="W840" s="303"/>
      <c r="X840" s="303"/>
      <c r="Y840" s="303"/>
      <c r="Z840" s="303"/>
      <c r="AA840" s="303"/>
      <c r="AB840" s="303"/>
      <c r="AC840" s="303"/>
      <c r="AD840" s="236"/>
      <c r="AE840" s="637"/>
      <c r="AF840" s="236"/>
    </row>
    <row r="841" spans="2:32" s="71" customFormat="1">
      <c r="B841" s="236"/>
      <c r="C841" s="253" t="str">
        <f t="shared" ref="C841" si="320">C805</f>
        <v>S08</v>
      </c>
      <c r="D841" s="253" t="str">
        <f t="shared" si="313"/>
        <v>Изходящи повиквания от чужди абонати в роуминг в мрежата на предприятието (Roaming Calls Outbound)</v>
      </c>
      <c r="E841" s="527">
        <v>1</v>
      </c>
      <c r="F841" s="527">
        <v>1</v>
      </c>
      <c r="G841" s="527">
        <v>1</v>
      </c>
      <c r="H841" s="527">
        <v>1</v>
      </c>
      <c r="I841" s="527">
        <v>0.5</v>
      </c>
      <c r="J841" s="527">
        <v>1</v>
      </c>
      <c r="K841" s="527">
        <v>1</v>
      </c>
      <c r="L841" s="527"/>
      <c r="M841" s="527"/>
      <c r="N841" s="527">
        <v>1</v>
      </c>
      <c r="O841" s="527"/>
      <c r="P841" s="526"/>
      <c r="Q841" s="526">
        <v>1</v>
      </c>
      <c r="R841" s="527"/>
      <c r="S841" s="527">
        <v>1</v>
      </c>
      <c r="T841" s="527"/>
      <c r="U841" s="527">
        <v>1</v>
      </c>
      <c r="V841" s="303"/>
      <c r="W841" s="303"/>
      <c r="X841" s="303"/>
      <c r="Y841" s="303"/>
      <c r="Z841" s="303"/>
      <c r="AA841" s="303"/>
      <c r="AB841" s="303"/>
      <c r="AC841" s="303"/>
      <c r="AD841" s="236"/>
      <c r="AE841" s="637"/>
      <c r="AF841" s="236"/>
    </row>
    <row r="842" spans="2:32" s="71" customFormat="1">
      <c r="B842" s="236"/>
      <c r="C842" s="253" t="str">
        <f t="shared" ref="C842" si="321">C806</f>
        <v>S09</v>
      </c>
      <c r="D842" s="253" t="str">
        <f t="shared" si="313"/>
        <v>Входящи повиквания от чужди абонати в роуминг в мрежата на предприятието (Roaming Calls Inbound)</v>
      </c>
      <c r="E842" s="527">
        <v>1</v>
      </c>
      <c r="F842" s="527">
        <v>1</v>
      </c>
      <c r="G842" s="527">
        <v>1</v>
      </c>
      <c r="H842" s="527">
        <v>1</v>
      </c>
      <c r="I842" s="527">
        <v>0.5</v>
      </c>
      <c r="J842" s="527">
        <v>1</v>
      </c>
      <c r="K842" s="527">
        <v>1</v>
      </c>
      <c r="L842" s="527"/>
      <c r="M842" s="527"/>
      <c r="N842" s="527">
        <v>1</v>
      </c>
      <c r="O842" s="527"/>
      <c r="P842" s="526"/>
      <c r="Q842" s="526">
        <v>1</v>
      </c>
      <c r="R842" s="527"/>
      <c r="S842" s="527">
        <v>1</v>
      </c>
      <c r="T842" s="527"/>
      <c r="U842" s="527">
        <v>1</v>
      </c>
      <c r="V842" s="303"/>
      <c r="W842" s="303"/>
      <c r="X842" s="303"/>
      <c r="Y842" s="303"/>
      <c r="Z842" s="303"/>
      <c r="AA842" s="303"/>
      <c r="AB842" s="303"/>
      <c r="AC842" s="303"/>
      <c r="AD842" s="236"/>
      <c r="AE842" s="637"/>
      <c r="AF842" s="236"/>
    </row>
    <row r="843" spans="2:32" s="71" customFormat="1">
      <c r="B843" s="236"/>
      <c r="C843" s="253" t="str">
        <f t="shared" ref="C843" si="322">C807</f>
        <v>S10</v>
      </c>
      <c r="D843" s="253" t="str">
        <f t="shared" si="313"/>
        <v>Гласова поща (Voice mail)</v>
      </c>
      <c r="E843" s="527">
        <v>1</v>
      </c>
      <c r="F843" s="527">
        <v>1</v>
      </c>
      <c r="G843" s="527">
        <v>1</v>
      </c>
      <c r="H843" s="527">
        <v>1</v>
      </c>
      <c r="I843" s="527">
        <v>0.5</v>
      </c>
      <c r="J843" s="527">
        <v>1</v>
      </c>
      <c r="K843" s="527">
        <v>1</v>
      </c>
      <c r="L843" s="527"/>
      <c r="M843" s="527"/>
      <c r="N843" s="527">
        <v>1</v>
      </c>
      <c r="O843" s="527"/>
      <c r="P843" s="526">
        <v>1</v>
      </c>
      <c r="Q843" s="526"/>
      <c r="R843" s="527"/>
      <c r="S843" s="527"/>
      <c r="T843" s="527"/>
      <c r="U843" s="527">
        <v>1</v>
      </c>
      <c r="V843" s="303"/>
      <c r="W843" s="303"/>
      <c r="X843" s="303"/>
      <c r="Y843" s="303"/>
      <c r="Z843" s="303"/>
      <c r="AA843" s="303"/>
      <c r="AB843" s="303"/>
      <c r="AC843" s="303"/>
      <c r="AD843" s="236"/>
      <c r="AE843" s="637"/>
      <c r="AF843" s="236"/>
    </row>
    <row r="844" spans="2:32" s="71" customFormat="1">
      <c r="B844" s="236"/>
      <c r="C844" s="253" t="str">
        <f t="shared" ref="C844" si="323">C808</f>
        <v>S11</v>
      </c>
      <c r="D844" s="253" t="str">
        <f t="shared" si="313"/>
        <v>Повиквания към центъра за обслужване на клиенти (Help desk call)</v>
      </c>
      <c r="E844" s="527">
        <v>1</v>
      </c>
      <c r="F844" s="527">
        <v>1</v>
      </c>
      <c r="G844" s="527">
        <v>1</v>
      </c>
      <c r="H844" s="527">
        <v>1</v>
      </c>
      <c r="I844" s="527">
        <v>0.5</v>
      </c>
      <c r="J844" s="527">
        <v>1</v>
      </c>
      <c r="K844" s="527">
        <v>1</v>
      </c>
      <c r="L844" s="527"/>
      <c r="M844" s="527"/>
      <c r="N844" s="527">
        <v>1</v>
      </c>
      <c r="O844" s="527"/>
      <c r="P844" s="526">
        <v>1</v>
      </c>
      <c r="Q844" s="526"/>
      <c r="R844" s="527"/>
      <c r="S844" s="527"/>
      <c r="T844" s="527"/>
      <c r="U844" s="527">
        <v>1</v>
      </c>
      <c r="V844" s="303"/>
      <c r="W844" s="303"/>
      <c r="X844" s="303"/>
      <c r="Y844" s="303"/>
      <c r="Z844" s="303"/>
      <c r="AA844" s="303"/>
      <c r="AB844" s="303"/>
      <c r="AC844" s="303"/>
      <c r="AD844" s="236"/>
      <c r="AE844" s="637"/>
      <c r="AF844" s="236"/>
    </row>
    <row r="845" spans="2:32" s="71" customFormat="1">
      <c r="B845" s="236"/>
      <c r="C845" s="253" t="str">
        <f t="shared" ref="C845" si="324">C809</f>
        <v>S12</v>
      </c>
      <c r="D845" s="253" t="str">
        <f t="shared" si="313"/>
        <v>Видеоразговори (Video call)</v>
      </c>
      <c r="E845" s="527">
        <v>1</v>
      </c>
      <c r="F845" s="527">
        <v>1</v>
      </c>
      <c r="G845" s="527">
        <v>1</v>
      </c>
      <c r="H845" s="527">
        <v>1</v>
      </c>
      <c r="I845" s="527">
        <v>0.5</v>
      </c>
      <c r="J845" s="527">
        <v>1</v>
      </c>
      <c r="K845" s="527">
        <v>1</v>
      </c>
      <c r="L845" s="527"/>
      <c r="M845" s="527"/>
      <c r="N845" s="527">
        <v>1</v>
      </c>
      <c r="O845" s="527"/>
      <c r="P845" s="526">
        <v>1</v>
      </c>
      <c r="Q845" s="526"/>
      <c r="R845" s="527">
        <v>1</v>
      </c>
      <c r="S845" s="527"/>
      <c r="T845" s="527"/>
      <c r="U845" s="527">
        <v>1</v>
      </c>
      <c r="V845" s="303"/>
      <c r="W845" s="303"/>
      <c r="X845" s="303"/>
      <c r="Y845" s="303"/>
      <c r="Z845" s="303"/>
      <c r="AA845" s="303"/>
      <c r="AB845" s="303"/>
      <c r="AC845" s="303"/>
      <c r="AD845" s="236"/>
      <c r="AE845" s="637"/>
      <c r="AF845" s="236"/>
    </row>
    <row r="846" spans="2:32" s="71" customFormat="1">
      <c r="B846" s="236"/>
      <c r="C846" s="253" t="str">
        <f t="shared" ref="C846" si="325">C810</f>
        <v>S13</v>
      </c>
      <c r="D846" s="253" t="str">
        <f t="shared" si="313"/>
        <v>MMS в мрежата (MMS on net)</v>
      </c>
      <c r="E846" s="527">
        <v>2</v>
      </c>
      <c r="F846" s="527">
        <v>2</v>
      </c>
      <c r="G846" s="527">
        <v>2</v>
      </c>
      <c r="H846" s="527">
        <v>2</v>
      </c>
      <c r="I846" s="527">
        <v>1</v>
      </c>
      <c r="J846" s="527">
        <v>1</v>
      </c>
      <c r="K846" s="527">
        <v>1</v>
      </c>
      <c r="L846" s="527"/>
      <c r="M846" s="527">
        <v>1</v>
      </c>
      <c r="N846" s="527">
        <v>1</v>
      </c>
      <c r="O846" s="527">
        <v>1</v>
      </c>
      <c r="P846" s="526">
        <v>1</v>
      </c>
      <c r="Q846" s="526"/>
      <c r="R846" s="527"/>
      <c r="S846" s="527"/>
      <c r="T846" s="527"/>
      <c r="U846" s="527">
        <v>2</v>
      </c>
      <c r="V846" s="303"/>
      <c r="W846" s="303"/>
      <c r="X846" s="303"/>
      <c r="Y846" s="303"/>
      <c r="Z846" s="303"/>
      <c r="AA846" s="303"/>
      <c r="AB846" s="303"/>
      <c r="AC846" s="303"/>
      <c r="AD846" s="236"/>
      <c r="AE846" s="637"/>
      <c r="AF846" s="236"/>
    </row>
    <row r="847" spans="2:32" s="71" customFormat="1">
      <c r="B847" s="236"/>
      <c r="C847" s="253" t="str">
        <f t="shared" ref="C847" si="326">C811</f>
        <v>S14</v>
      </c>
      <c r="D847" s="253" t="str">
        <f t="shared" si="313"/>
        <v>Изходящи MMS към други мрежи (MMS outgoing to other network)</v>
      </c>
      <c r="E847" s="527">
        <v>1</v>
      </c>
      <c r="F847" s="527">
        <v>1</v>
      </c>
      <c r="G847" s="527">
        <v>1</v>
      </c>
      <c r="H847" s="527">
        <v>1</v>
      </c>
      <c r="I847" s="527">
        <v>0.5</v>
      </c>
      <c r="J847" s="527">
        <v>1</v>
      </c>
      <c r="K847" s="527">
        <v>1</v>
      </c>
      <c r="L847" s="527"/>
      <c r="M847" s="527">
        <v>1</v>
      </c>
      <c r="N847" s="527">
        <v>1</v>
      </c>
      <c r="O847" s="527">
        <v>1</v>
      </c>
      <c r="P847" s="526">
        <v>1</v>
      </c>
      <c r="Q847" s="526"/>
      <c r="R847" s="527">
        <v>1</v>
      </c>
      <c r="S847" s="527"/>
      <c r="T847" s="527"/>
      <c r="U847" s="527">
        <v>1</v>
      </c>
      <c r="V847" s="303"/>
      <c r="W847" s="303"/>
      <c r="X847" s="303"/>
      <c r="Y847" s="303"/>
      <c r="Z847" s="303"/>
      <c r="AA847" s="303"/>
      <c r="AB847" s="303"/>
      <c r="AC847" s="303"/>
      <c r="AD847" s="236"/>
      <c r="AE847" s="637"/>
      <c r="AF847" s="236"/>
    </row>
    <row r="848" spans="2:32" s="71" customFormat="1">
      <c r="B848" s="236"/>
      <c r="C848" s="253" t="str">
        <f t="shared" ref="C848" si="327">C812</f>
        <v>S15</v>
      </c>
      <c r="D848" s="253" t="str">
        <f t="shared" si="313"/>
        <v>Входящи MMS от други мрежи (MMS incoming from other network)</v>
      </c>
      <c r="E848" s="527">
        <v>1</v>
      </c>
      <c r="F848" s="527">
        <v>1</v>
      </c>
      <c r="G848" s="527">
        <v>1</v>
      </c>
      <c r="H848" s="527">
        <v>1</v>
      </c>
      <c r="I848" s="527">
        <v>0.5</v>
      </c>
      <c r="J848" s="527">
        <v>1</v>
      </c>
      <c r="K848" s="527">
        <v>1</v>
      </c>
      <c r="L848" s="527"/>
      <c r="M848" s="527">
        <v>1</v>
      </c>
      <c r="N848" s="527">
        <v>1</v>
      </c>
      <c r="O848" s="527">
        <v>1</v>
      </c>
      <c r="P848" s="526"/>
      <c r="Q848" s="526">
        <v>1</v>
      </c>
      <c r="R848" s="527">
        <v>1</v>
      </c>
      <c r="S848" s="527"/>
      <c r="T848" s="527"/>
      <c r="U848" s="527">
        <v>1</v>
      </c>
      <c r="V848" s="303"/>
      <c r="W848" s="303"/>
      <c r="X848" s="303"/>
      <c r="Y848" s="303"/>
      <c r="Z848" s="303"/>
      <c r="AA848" s="303"/>
      <c r="AB848" s="303"/>
      <c r="AC848" s="303"/>
      <c r="AD848" s="236"/>
      <c r="AE848" s="637"/>
      <c r="AF848" s="236"/>
    </row>
    <row r="849" spans="2:39" s="71" customFormat="1">
      <c r="B849" s="236"/>
      <c r="C849" s="253" t="str">
        <f t="shared" ref="C849" si="328">C813</f>
        <v>S16</v>
      </c>
      <c r="D849" s="253" t="str">
        <f t="shared" si="313"/>
        <v>SMS в мрежата (SMS on net)</v>
      </c>
      <c r="E849" s="527">
        <v>2</v>
      </c>
      <c r="F849" s="527">
        <v>2</v>
      </c>
      <c r="G849" s="527">
        <v>2</v>
      </c>
      <c r="H849" s="527">
        <v>2</v>
      </c>
      <c r="I849" s="527">
        <v>1</v>
      </c>
      <c r="J849" s="527">
        <v>1</v>
      </c>
      <c r="K849" s="527">
        <v>1</v>
      </c>
      <c r="L849" s="527">
        <v>1</v>
      </c>
      <c r="M849" s="527"/>
      <c r="N849" s="527">
        <v>1</v>
      </c>
      <c r="O849" s="527">
        <v>1</v>
      </c>
      <c r="P849" s="526">
        <v>1</v>
      </c>
      <c r="Q849" s="526"/>
      <c r="R849" s="527"/>
      <c r="S849" s="527"/>
      <c r="T849" s="527"/>
      <c r="U849" s="527">
        <v>2</v>
      </c>
      <c r="V849" s="303"/>
      <c r="W849" s="303"/>
      <c r="X849" s="303"/>
      <c r="Y849" s="303"/>
      <c r="Z849" s="303"/>
      <c r="AA849" s="303"/>
      <c r="AB849" s="303"/>
      <c r="AC849" s="303"/>
      <c r="AD849" s="236"/>
      <c r="AE849" s="637"/>
      <c r="AF849" s="236"/>
    </row>
    <row r="850" spans="2:39">
      <c r="B850" s="236"/>
      <c r="C850" s="253" t="str">
        <f t="shared" ref="C850" si="329">C814</f>
        <v>S17</v>
      </c>
      <c r="D850" s="253" t="str">
        <f t="shared" si="313"/>
        <v>Изходящи SMS към други мрежи (SMS outgoing to other network)</v>
      </c>
      <c r="E850" s="527">
        <v>1</v>
      </c>
      <c r="F850" s="527">
        <v>1</v>
      </c>
      <c r="G850" s="527">
        <v>1</v>
      </c>
      <c r="H850" s="527">
        <v>1</v>
      </c>
      <c r="I850" s="527">
        <v>0.5</v>
      </c>
      <c r="J850" s="527">
        <v>1</v>
      </c>
      <c r="K850" s="527">
        <v>1</v>
      </c>
      <c r="L850" s="527">
        <v>1</v>
      </c>
      <c r="M850" s="527"/>
      <c r="N850" s="527">
        <v>1</v>
      </c>
      <c r="O850" s="527">
        <v>1</v>
      </c>
      <c r="P850" s="526">
        <v>1</v>
      </c>
      <c r="Q850" s="526"/>
      <c r="R850" s="527">
        <v>1</v>
      </c>
      <c r="S850" s="527"/>
      <c r="T850" s="527"/>
      <c r="U850" s="527">
        <v>1</v>
      </c>
      <c r="V850" s="303"/>
      <c r="W850" s="303"/>
      <c r="X850" s="303"/>
      <c r="Y850" s="303"/>
      <c r="Z850" s="303"/>
      <c r="AA850" s="303"/>
      <c r="AB850" s="303"/>
      <c r="AC850" s="303"/>
      <c r="AD850" s="236"/>
      <c r="AE850" s="637"/>
      <c r="AF850" s="236"/>
      <c r="AJ850" s="71"/>
      <c r="AK850" s="71"/>
      <c r="AL850" s="71"/>
      <c r="AM850" s="71"/>
    </row>
    <row r="851" spans="2:39" s="71" customFormat="1">
      <c r="B851" s="236"/>
      <c r="C851" s="253" t="str">
        <f t="shared" ref="C851" si="330">C815</f>
        <v>S18</v>
      </c>
      <c r="D851" s="253" t="str">
        <f t="shared" si="313"/>
        <v>Входящи SMS от други мрежи (SMS incoming from other network)</v>
      </c>
      <c r="E851" s="527">
        <v>1</v>
      </c>
      <c r="F851" s="527">
        <v>1</v>
      </c>
      <c r="G851" s="527">
        <v>1</v>
      </c>
      <c r="H851" s="527">
        <v>1</v>
      </c>
      <c r="I851" s="527">
        <v>0.5</v>
      </c>
      <c r="J851" s="527">
        <v>1</v>
      </c>
      <c r="K851" s="527">
        <v>1</v>
      </c>
      <c r="L851" s="527">
        <v>1</v>
      </c>
      <c r="M851" s="527"/>
      <c r="N851" s="527">
        <v>1</v>
      </c>
      <c r="O851" s="527">
        <v>1</v>
      </c>
      <c r="P851" s="526"/>
      <c r="Q851" s="526">
        <v>1</v>
      </c>
      <c r="R851" s="527">
        <v>1</v>
      </c>
      <c r="S851" s="527"/>
      <c r="T851" s="527"/>
      <c r="U851" s="527">
        <v>1</v>
      </c>
      <c r="V851" s="303"/>
      <c r="W851" s="303"/>
      <c r="X851" s="303"/>
      <c r="Y851" s="303"/>
      <c r="Z851" s="303"/>
      <c r="AA851" s="303"/>
      <c r="AB851" s="303"/>
      <c r="AC851" s="303"/>
      <c r="AD851" s="236"/>
      <c r="AE851" s="637"/>
      <c r="AF851" s="236"/>
    </row>
    <row r="852" spans="2:39" s="71" customFormat="1">
      <c r="B852" s="236"/>
      <c r="C852" s="253" t="str">
        <f t="shared" ref="C852" si="331">C816</f>
        <v>S19</v>
      </c>
      <c r="D852" s="253" t="str">
        <f t="shared" si="313"/>
        <v>Пренос на данни (Data services)</v>
      </c>
      <c r="E852" s="527"/>
      <c r="F852" s="527">
        <v>1</v>
      </c>
      <c r="G852" s="527"/>
      <c r="H852" s="527">
        <v>1</v>
      </c>
      <c r="I852" s="527"/>
      <c r="J852" s="527">
        <v>1</v>
      </c>
      <c r="K852" s="527">
        <v>1</v>
      </c>
      <c r="L852" s="527"/>
      <c r="M852" s="527"/>
      <c r="N852" s="527">
        <v>1</v>
      </c>
      <c r="O852" s="527">
        <v>1</v>
      </c>
      <c r="P852" s="526">
        <v>1</v>
      </c>
      <c r="Q852" s="526"/>
      <c r="R852" s="527"/>
      <c r="S852" s="527"/>
      <c r="T852" s="527">
        <v>1</v>
      </c>
      <c r="U852" s="527">
        <v>1</v>
      </c>
      <c r="V852" s="303"/>
      <c r="W852" s="303"/>
      <c r="X852" s="303"/>
      <c r="Y852" s="303"/>
      <c r="Z852" s="303"/>
      <c r="AA852" s="303"/>
      <c r="AB852" s="303"/>
      <c r="AC852" s="303"/>
      <c r="AD852" s="236"/>
      <c r="AE852" s="637"/>
      <c r="AF852" s="236"/>
    </row>
    <row r="853" spans="2:39" s="71" customFormat="1">
      <c r="B853" s="236"/>
      <c r="C853" s="253" t="str">
        <f t="shared" ref="C853:C863" si="332">C817</f>
        <v>S20</v>
      </c>
      <c r="D853" s="253" t="str">
        <f t="shared" si="313"/>
        <v>Subscribers</v>
      </c>
      <c r="E853" s="260"/>
      <c r="F853" s="260"/>
      <c r="G853" s="260"/>
      <c r="H853" s="260"/>
      <c r="I853" s="261"/>
      <c r="J853" s="303"/>
      <c r="K853" s="303"/>
      <c r="L853" s="303"/>
      <c r="M853" s="303"/>
      <c r="N853" s="303"/>
      <c r="O853" s="303"/>
      <c r="P853" s="303"/>
      <c r="Q853" s="303"/>
      <c r="R853" s="303"/>
      <c r="S853" s="303"/>
      <c r="T853" s="303"/>
      <c r="U853" s="303"/>
      <c r="V853" s="303"/>
      <c r="W853" s="303"/>
      <c r="X853" s="303"/>
      <c r="Y853" s="303"/>
      <c r="Z853" s="303"/>
      <c r="AA853" s="303"/>
      <c r="AB853" s="303"/>
      <c r="AC853" s="303"/>
      <c r="AD853" s="236"/>
      <c r="AE853" s="236"/>
      <c r="AF853" s="236"/>
    </row>
    <row r="854" spans="2:39" s="71" customFormat="1" ht="12.75" customHeight="1">
      <c r="B854" s="236"/>
      <c r="C854" s="253" t="str">
        <f t="shared" si="332"/>
        <v>S21</v>
      </c>
      <c r="D854" s="253" t="str">
        <f t="shared" si="313"/>
        <v>OTHER: complete as required</v>
      </c>
      <c r="E854" s="260"/>
      <c r="F854" s="260"/>
      <c r="G854" s="260"/>
      <c r="H854" s="260"/>
      <c r="I854" s="261"/>
      <c r="J854" s="303"/>
      <c r="K854" s="303"/>
      <c r="L854" s="303"/>
      <c r="M854" s="303"/>
      <c r="N854" s="303"/>
      <c r="O854" s="303"/>
      <c r="P854" s="303"/>
      <c r="Q854" s="303"/>
      <c r="R854" s="303"/>
      <c r="S854" s="303"/>
      <c r="T854" s="303"/>
      <c r="U854" s="303"/>
      <c r="V854" s="303"/>
      <c r="W854" s="303"/>
      <c r="X854" s="303"/>
      <c r="Y854" s="303"/>
      <c r="Z854" s="303"/>
      <c r="AA854" s="303"/>
      <c r="AB854" s="303"/>
      <c r="AC854" s="303"/>
      <c r="AD854" s="236"/>
      <c r="AE854" s="236"/>
      <c r="AF854" s="236"/>
    </row>
    <row r="855" spans="2:39" s="71" customFormat="1">
      <c r="B855" s="236"/>
      <c r="C855" s="253" t="str">
        <f t="shared" si="332"/>
        <v>S22</v>
      </c>
      <c r="D855" s="253" t="str">
        <f t="shared" si="313"/>
        <v>OTHER: complete as required</v>
      </c>
      <c r="E855" s="260"/>
      <c r="F855" s="260"/>
      <c r="G855" s="260"/>
      <c r="H855" s="260"/>
      <c r="I855" s="261"/>
      <c r="J855" s="303"/>
      <c r="K855" s="303"/>
      <c r="L855" s="303"/>
      <c r="M855" s="303"/>
      <c r="N855" s="303"/>
      <c r="O855" s="303"/>
      <c r="P855" s="303"/>
      <c r="Q855" s="303"/>
      <c r="R855" s="303"/>
      <c r="S855" s="303"/>
      <c r="T855" s="303"/>
      <c r="U855" s="303"/>
      <c r="V855" s="303"/>
      <c r="W855" s="303"/>
      <c r="X855" s="303"/>
      <c r="Y855" s="303"/>
      <c r="Z855" s="303"/>
      <c r="AA855" s="303"/>
      <c r="AB855" s="303"/>
      <c r="AC855" s="303"/>
      <c r="AD855" s="236"/>
      <c r="AE855" s="236"/>
      <c r="AF855" s="236"/>
    </row>
    <row r="856" spans="2:39" s="71" customFormat="1">
      <c r="B856" s="236"/>
      <c r="C856" s="253" t="str">
        <f t="shared" si="332"/>
        <v>S23</v>
      </c>
      <c r="D856" s="253" t="str">
        <f t="shared" si="313"/>
        <v>OTHER: complete as required</v>
      </c>
      <c r="E856" s="260"/>
      <c r="F856" s="260"/>
      <c r="G856" s="260"/>
      <c r="H856" s="260"/>
      <c r="I856" s="261"/>
      <c r="J856" s="303"/>
      <c r="K856" s="303"/>
      <c r="L856" s="303"/>
      <c r="M856" s="303"/>
      <c r="N856" s="303"/>
      <c r="O856" s="303"/>
      <c r="P856" s="303"/>
      <c r="Q856" s="303"/>
      <c r="R856" s="303"/>
      <c r="S856" s="303"/>
      <c r="T856" s="303"/>
      <c r="U856" s="303"/>
      <c r="V856" s="303"/>
      <c r="W856" s="303"/>
      <c r="X856" s="303"/>
      <c r="Y856" s="303"/>
      <c r="Z856" s="303"/>
      <c r="AA856" s="303"/>
      <c r="AB856" s="303"/>
      <c r="AC856" s="303"/>
      <c r="AD856" s="236"/>
      <c r="AE856" s="236"/>
      <c r="AF856" s="236"/>
    </row>
    <row r="857" spans="2:39" s="71" customFormat="1">
      <c r="B857" s="236"/>
      <c r="C857" s="253" t="str">
        <f t="shared" si="332"/>
        <v>S24</v>
      </c>
      <c r="D857" s="253" t="str">
        <f t="shared" si="313"/>
        <v>OTHER: complete as required</v>
      </c>
      <c r="E857" s="260"/>
      <c r="F857" s="260"/>
      <c r="G857" s="260"/>
      <c r="H857" s="260"/>
      <c r="I857" s="261"/>
      <c r="J857" s="303"/>
      <c r="K857" s="303"/>
      <c r="L857" s="303"/>
      <c r="M857" s="303"/>
      <c r="N857" s="303"/>
      <c r="O857" s="303"/>
      <c r="P857" s="303"/>
      <c r="Q857" s="303"/>
      <c r="R857" s="303"/>
      <c r="S857" s="303"/>
      <c r="T857" s="303"/>
      <c r="U857" s="303"/>
      <c r="V857" s="303"/>
      <c r="W857" s="303"/>
      <c r="X857" s="303"/>
      <c r="Y857" s="303"/>
      <c r="Z857" s="303"/>
      <c r="AA857" s="303"/>
      <c r="AB857" s="303"/>
      <c r="AC857" s="303"/>
      <c r="AD857" s="236"/>
      <c r="AE857" s="236"/>
      <c r="AF857" s="236"/>
    </row>
    <row r="858" spans="2:39" s="71" customFormat="1">
      <c r="B858" s="236"/>
      <c r="C858" s="253" t="str">
        <f t="shared" si="332"/>
        <v>S25</v>
      </c>
      <c r="D858" s="253" t="str">
        <f t="shared" si="313"/>
        <v>OTHER: complete as required</v>
      </c>
      <c r="E858" s="260"/>
      <c r="F858" s="260"/>
      <c r="G858" s="260"/>
      <c r="H858" s="260"/>
      <c r="I858" s="261"/>
      <c r="J858" s="303"/>
      <c r="K858" s="303"/>
      <c r="L858" s="303"/>
      <c r="M858" s="303"/>
      <c r="N858" s="303"/>
      <c r="O858" s="303"/>
      <c r="P858" s="303"/>
      <c r="Q858" s="303"/>
      <c r="R858" s="303"/>
      <c r="S858" s="303"/>
      <c r="T858" s="303"/>
      <c r="U858" s="303"/>
      <c r="V858" s="303"/>
      <c r="W858" s="303"/>
      <c r="X858" s="303"/>
      <c r="Y858" s="303"/>
      <c r="Z858" s="303"/>
      <c r="AA858" s="303"/>
      <c r="AB858" s="303"/>
      <c r="AC858" s="303"/>
      <c r="AD858" s="236"/>
      <c r="AE858" s="236"/>
      <c r="AF858" s="236"/>
    </row>
    <row r="859" spans="2:39" s="71" customFormat="1">
      <c r="B859" s="236"/>
      <c r="C859" s="253" t="str">
        <f t="shared" si="332"/>
        <v>S26</v>
      </c>
      <c r="D859" s="253" t="str">
        <f t="shared" si="313"/>
        <v>OTHER: complete as required</v>
      </c>
      <c r="E859" s="260"/>
      <c r="F859" s="260"/>
      <c r="G859" s="260"/>
      <c r="H859" s="260"/>
      <c r="I859" s="261"/>
      <c r="J859" s="303"/>
      <c r="K859" s="303"/>
      <c r="L859" s="303"/>
      <c r="M859" s="303"/>
      <c r="N859" s="303"/>
      <c r="O859" s="303"/>
      <c r="P859" s="303"/>
      <c r="Q859" s="303"/>
      <c r="R859" s="303"/>
      <c r="S859" s="303"/>
      <c r="T859" s="303"/>
      <c r="U859" s="303"/>
      <c r="V859" s="303"/>
      <c r="W859" s="303"/>
      <c r="X859" s="303"/>
      <c r="Y859" s="303"/>
      <c r="Z859" s="303"/>
      <c r="AA859" s="303"/>
      <c r="AB859" s="303"/>
      <c r="AC859" s="303"/>
      <c r="AD859" s="236"/>
      <c r="AE859" s="236"/>
      <c r="AF859" s="236"/>
    </row>
    <row r="860" spans="2:39" s="71" customFormat="1">
      <c r="B860" s="236"/>
      <c r="C860" s="253" t="str">
        <f t="shared" si="332"/>
        <v>S27</v>
      </c>
      <c r="D860" s="253" t="str">
        <f t="shared" si="313"/>
        <v>OTHER: complete as required</v>
      </c>
      <c r="E860" s="260"/>
      <c r="F860" s="260"/>
      <c r="G860" s="260"/>
      <c r="H860" s="260"/>
      <c r="I860" s="261"/>
      <c r="J860" s="303"/>
      <c r="K860" s="303"/>
      <c r="L860" s="303"/>
      <c r="M860" s="303"/>
      <c r="N860" s="303"/>
      <c r="O860" s="303"/>
      <c r="P860" s="303"/>
      <c r="Q860" s="303"/>
      <c r="R860" s="303"/>
      <c r="S860" s="303"/>
      <c r="T860" s="303"/>
      <c r="U860" s="303"/>
      <c r="V860" s="303"/>
      <c r="W860" s="303"/>
      <c r="X860" s="303"/>
      <c r="Y860" s="303"/>
      <c r="Z860" s="303"/>
      <c r="AA860" s="303"/>
      <c r="AB860" s="303"/>
      <c r="AC860" s="303"/>
      <c r="AD860" s="236"/>
      <c r="AE860" s="236"/>
      <c r="AF860" s="236"/>
    </row>
    <row r="861" spans="2:39" s="71" customFormat="1">
      <c r="B861" s="236"/>
      <c r="C861" s="253" t="str">
        <f t="shared" si="332"/>
        <v>S28</v>
      </c>
      <c r="D861" s="253" t="str">
        <f t="shared" si="313"/>
        <v>OTHER: complete as required</v>
      </c>
      <c r="E861" s="260"/>
      <c r="F861" s="260"/>
      <c r="G861" s="260"/>
      <c r="H861" s="260"/>
      <c r="I861" s="261"/>
      <c r="J861" s="303"/>
      <c r="K861" s="303"/>
      <c r="L861" s="303"/>
      <c r="M861" s="303"/>
      <c r="N861" s="303"/>
      <c r="O861" s="303"/>
      <c r="P861" s="303"/>
      <c r="Q861" s="303"/>
      <c r="R861" s="303"/>
      <c r="S861" s="303"/>
      <c r="T861" s="303"/>
      <c r="U861" s="303"/>
      <c r="V861" s="303"/>
      <c r="W861" s="303"/>
      <c r="X861" s="303"/>
      <c r="Y861" s="303"/>
      <c r="Z861" s="303"/>
      <c r="AA861" s="303"/>
      <c r="AB861" s="303"/>
      <c r="AC861" s="303"/>
      <c r="AD861" s="236"/>
      <c r="AE861" s="236"/>
      <c r="AF861" s="236"/>
    </row>
    <row r="862" spans="2:39" s="71" customFormat="1">
      <c r="B862" s="236"/>
      <c r="C862" s="253" t="str">
        <f t="shared" si="332"/>
        <v>S29</v>
      </c>
      <c r="D862" s="253" t="str">
        <f t="shared" si="313"/>
        <v>OTHER: complete as required</v>
      </c>
      <c r="E862" s="260"/>
      <c r="F862" s="260"/>
      <c r="G862" s="260"/>
      <c r="H862" s="260"/>
      <c r="I862" s="261"/>
      <c r="J862" s="303"/>
      <c r="K862" s="303"/>
      <c r="L862" s="303"/>
      <c r="M862" s="303"/>
      <c r="N862" s="303"/>
      <c r="O862" s="303"/>
      <c r="P862" s="303"/>
      <c r="Q862" s="303"/>
      <c r="R862" s="303"/>
      <c r="S862" s="303"/>
      <c r="T862" s="303"/>
      <c r="U862" s="303"/>
      <c r="V862" s="303"/>
      <c r="W862" s="303"/>
      <c r="X862" s="303"/>
      <c r="Y862" s="303"/>
      <c r="Z862" s="303"/>
      <c r="AA862" s="303"/>
      <c r="AB862" s="303"/>
      <c r="AC862" s="303"/>
      <c r="AD862" s="236"/>
      <c r="AE862" s="236"/>
      <c r="AF862" s="236"/>
    </row>
    <row r="863" spans="2:39" s="71" customFormat="1">
      <c r="B863" s="236"/>
      <c r="C863" s="253" t="str">
        <f t="shared" si="332"/>
        <v>S30</v>
      </c>
      <c r="D863" s="253" t="str">
        <f t="shared" si="313"/>
        <v>OTHER: complete as required</v>
      </c>
      <c r="E863" s="260"/>
      <c r="F863" s="260"/>
      <c r="G863" s="260"/>
      <c r="H863" s="260"/>
      <c r="I863" s="261"/>
      <c r="J863" s="303"/>
      <c r="K863" s="303"/>
      <c r="L863" s="303"/>
      <c r="M863" s="303"/>
      <c r="N863" s="303"/>
      <c r="O863" s="303"/>
      <c r="P863" s="303"/>
      <c r="Q863" s="303"/>
      <c r="R863" s="303"/>
      <c r="S863" s="303"/>
      <c r="T863" s="303"/>
      <c r="U863" s="303"/>
      <c r="V863" s="303"/>
      <c r="W863" s="303"/>
      <c r="X863" s="303"/>
      <c r="Y863" s="303"/>
      <c r="Z863" s="303"/>
      <c r="AA863" s="303"/>
      <c r="AB863" s="303"/>
      <c r="AC863" s="303"/>
      <c r="AD863" s="236"/>
      <c r="AE863" s="236"/>
      <c r="AF863" s="236"/>
    </row>
    <row r="864" spans="2:39" s="71" customFormat="1">
      <c r="B864" s="236"/>
      <c r="D864" s="236"/>
      <c r="E864" s="236"/>
      <c r="F864" s="236"/>
      <c r="G864" s="236"/>
      <c r="H864" s="236"/>
      <c r="I864" s="236"/>
      <c r="J864" s="236"/>
      <c r="K864" s="236"/>
      <c r="L864" s="236"/>
      <c r="M864" s="236"/>
      <c r="N864" s="236"/>
      <c r="O864" s="236"/>
      <c r="P864" s="236"/>
      <c r="Q864" s="236"/>
      <c r="R864" s="236"/>
      <c r="S864" s="236"/>
      <c r="T864" s="236"/>
      <c r="U864" s="236"/>
      <c r="V864" s="236"/>
      <c r="W864" s="236"/>
      <c r="X864" s="236"/>
      <c r="Y864" s="236"/>
      <c r="Z864" s="236"/>
      <c r="AA864" s="236"/>
      <c r="AB864" s="236"/>
      <c r="AC864" s="236"/>
      <c r="AD864" s="236"/>
      <c r="AE864" s="236"/>
      <c r="AF864" s="236"/>
    </row>
    <row r="865" spans="2:32" s="71" customFormat="1">
      <c r="B865" s="236"/>
      <c r="D865" s="236"/>
      <c r="E865" s="236"/>
      <c r="F865" s="236"/>
      <c r="G865" s="236"/>
      <c r="H865" s="236"/>
      <c r="I865" s="236"/>
      <c r="J865" s="236"/>
      <c r="K865" s="236"/>
      <c r="L865" s="236"/>
      <c r="M865" s="236"/>
      <c r="N865" s="236"/>
      <c r="O865" s="236"/>
      <c r="P865" s="236"/>
      <c r="Q865" s="236"/>
      <c r="R865" s="236"/>
      <c r="S865" s="236"/>
      <c r="T865" s="236"/>
      <c r="U865" s="236"/>
      <c r="V865" s="236"/>
      <c r="W865" s="236"/>
      <c r="X865" s="236"/>
      <c r="Y865" s="236"/>
      <c r="Z865" s="236"/>
      <c r="AA865" s="236"/>
      <c r="AB865" s="236"/>
      <c r="AC865" s="236"/>
      <c r="AD865" s="236"/>
      <c r="AE865" s="236"/>
      <c r="AF865" s="236"/>
    </row>
    <row r="866" spans="2:32" s="71" customFormat="1">
      <c r="B866" s="236"/>
      <c r="D866" s="234" t="s">
        <v>670</v>
      </c>
      <c r="E866" s="234" t="str">
        <f>'C. Masterfiles'!D167</f>
        <v>BTC</v>
      </c>
      <c r="F866" s="232"/>
      <c r="G866" s="232"/>
      <c r="H866" s="232"/>
      <c r="I866" s="232"/>
      <c r="J866" s="232"/>
      <c r="K866" s="232"/>
      <c r="L866" s="232"/>
      <c r="M866" s="232"/>
      <c r="N866" s="232"/>
      <c r="O866" s="232"/>
      <c r="P866" s="232"/>
      <c r="Q866" s="232"/>
      <c r="R866" s="232"/>
      <c r="S866" s="232"/>
      <c r="T866" s="232"/>
      <c r="U866" s="232"/>
      <c r="V866" s="232"/>
      <c r="W866" s="232"/>
      <c r="X866" s="232"/>
      <c r="Y866" s="232"/>
      <c r="Z866" s="232"/>
      <c r="AA866" s="232"/>
      <c r="AB866" s="232"/>
      <c r="AC866" s="232"/>
      <c r="AD866" s="236"/>
      <c r="AE866" s="236"/>
      <c r="AF866" s="236"/>
    </row>
    <row r="867" spans="2:32" s="71" customFormat="1">
      <c r="B867" s="236"/>
      <c r="E867" s="232"/>
      <c r="F867" s="232"/>
      <c r="G867" s="232"/>
      <c r="H867" s="232"/>
      <c r="I867" s="232"/>
      <c r="J867" s="232"/>
      <c r="K867" s="232"/>
      <c r="L867" s="232"/>
      <c r="M867" s="232"/>
      <c r="N867" s="232"/>
      <c r="O867" s="232"/>
      <c r="P867" s="232"/>
      <c r="Q867" s="232"/>
      <c r="R867" s="232"/>
      <c r="S867" s="232"/>
      <c r="T867" s="232"/>
      <c r="U867" s="232"/>
      <c r="V867" s="232"/>
      <c r="W867" s="232"/>
      <c r="X867" s="232"/>
      <c r="Y867" s="232"/>
      <c r="Z867" s="232"/>
      <c r="AA867" s="232"/>
      <c r="AB867" s="232"/>
      <c r="AC867" s="232"/>
      <c r="AD867" s="236"/>
      <c r="AE867" s="236"/>
      <c r="AF867" s="236"/>
    </row>
    <row r="868" spans="2:32" s="71" customFormat="1">
      <c r="B868" s="236"/>
      <c r="D868" s="246"/>
      <c r="E868" s="252" t="s">
        <v>40</v>
      </c>
      <c r="F868" s="251"/>
      <c r="G868" s="251"/>
      <c r="H868" s="251"/>
      <c r="I868" s="251"/>
      <c r="J868" s="251"/>
      <c r="K868" s="251"/>
      <c r="L868" s="251"/>
      <c r="M868" s="251"/>
      <c r="N868" s="251"/>
      <c r="O868" s="251"/>
      <c r="P868" s="251"/>
      <c r="Q868" s="251"/>
      <c r="R868" s="251"/>
      <c r="S868" s="251"/>
      <c r="T868" s="251"/>
      <c r="U868" s="251"/>
      <c r="V868" s="251"/>
      <c r="W868" s="251"/>
      <c r="X868" s="251"/>
      <c r="Y868" s="251"/>
      <c r="Z868" s="251"/>
      <c r="AA868" s="251"/>
      <c r="AB868" s="251"/>
      <c r="AC868" s="251"/>
      <c r="AD868" s="236"/>
      <c r="AE868" s="236"/>
      <c r="AF868" s="236"/>
    </row>
    <row r="869" spans="2:32" s="71" customFormat="1">
      <c r="B869" s="236"/>
      <c r="C869" s="684" t="s">
        <v>981</v>
      </c>
      <c r="D869" s="238" t="s">
        <v>31</v>
      </c>
      <c r="E869" s="262" t="str">
        <f>E833</f>
        <v>BTS-BSC</v>
      </c>
      <c r="F869" s="262" t="str">
        <f t="shared" ref="F869:AC869" si="333">F833</f>
        <v>Node B-RNC</v>
      </c>
      <c r="G869" s="262" t="str">
        <f t="shared" si="333"/>
        <v>BSC-MSC</v>
      </c>
      <c r="H869" s="262" t="str">
        <f t="shared" si="333"/>
        <v>RNC-MSC</v>
      </c>
      <c r="I869" s="262" t="str">
        <f t="shared" si="333"/>
        <v>MSC-MSC</v>
      </c>
      <c r="J869" s="262" t="str">
        <f t="shared" si="333"/>
        <v>MSC-PPP</v>
      </c>
      <c r="K869" s="262" t="str">
        <f t="shared" si="333"/>
        <v>MSC-HLR</v>
      </c>
      <c r="L869" s="262" t="str">
        <f t="shared" si="333"/>
        <v>MSC-SMS</v>
      </c>
      <c r="M869" s="262" t="str">
        <f t="shared" si="333"/>
        <v>MSC-MMS</v>
      </c>
      <c r="N869" s="262" t="str">
        <f t="shared" si="333"/>
        <v>MSC-OSS</v>
      </c>
      <c r="O869" s="262" t="str">
        <f t="shared" si="333"/>
        <v>MSC-GPRS</v>
      </c>
      <c r="P869" s="262" t="str">
        <f t="shared" si="333"/>
        <v>MSC-BIL</v>
      </c>
      <c r="Q869" s="262" t="str">
        <f t="shared" si="333"/>
        <v>MSC-IBIL</v>
      </c>
      <c r="R869" s="262" t="str">
        <f t="shared" si="333"/>
        <v>MSC-IGW</v>
      </c>
      <c r="S869" s="262" t="str">
        <f t="shared" si="333"/>
        <v>MSC-INT</v>
      </c>
      <c r="T869" s="262" t="str">
        <f t="shared" si="333"/>
        <v>MSC-IN/NGIN</v>
      </c>
      <c r="U869" s="262" t="str">
        <f t="shared" si="333"/>
        <v>eNodeB-MSC</v>
      </c>
      <c r="V869" s="262" t="str">
        <f t="shared" si="333"/>
        <v>OTHER: complete as required</v>
      </c>
      <c r="W869" s="262" t="str">
        <f t="shared" si="333"/>
        <v>OTHER: complete as required</v>
      </c>
      <c r="X869" s="262" t="str">
        <f t="shared" si="333"/>
        <v>OTHER: complete as required</v>
      </c>
      <c r="Y869" s="262" t="str">
        <f t="shared" si="333"/>
        <v>OTHER: complete as required</v>
      </c>
      <c r="Z869" s="262" t="str">
        <f t="shared" si="333"/>
        <v>OTHER: complete as required</v>
      </c>
      <c r="AA869" s="262" t="str">
        <f t="shared" si="333"/>
        <v>OTHER: complete as required</v>
      </c>
      <c r="AB869" s="262" t="str">
        <f t="shared" si="333"/>
        <v>OTHER: complete as required</v>
      </c>
      <c r="AC869" s="262" t="str">
        <f t="shared" si="333"/>
        <v>OTHER: complete as required</v>
      </c>
      <c r="AD869" s="236"/>
      <c r="AE869" s="236"/>
      <c r="AF869" s="236"/>
    </row>
    <row r="870" spans="2:32" s="71" customFormat="1">
      <c r="B870" s="236"/>
      <c r="C870" s="253" t="str">
        <f>C834</f>
        <v>S01</v>
      </c>
      <c r="D870" s="253" t="str">
        <f>D834</f>
        <v>Повиквания в мрежата (On Net calls)</v>
      </c>
      <c r="E870" s="527">
        <v>2</v>
      </c>
      <c r="F870" s="527">
        <v>2</v>
      </c>
      <c r="G870" s="527">
        <v>2</v>
      </c>
      <c r="H870" s="527">
        <v>2</v>
      </c>
      <c r="I870" s="527">
        <v>1</v>
      </c>
      <c r="J870" s="527">
        <v>1</v>
      </c>
      <c r="K870" s="527">
        <v>1</v>
      </c>
      <c r="L870" s="527"/>
      <c r="M870" s="527"/>
      <c r="N870" s="527">
        <v>1</v>
      </c>
      <c r="O870" s="527"/>
      <c r="P870" s="526">
        <v>1</v>
      </c>
      <c r="Q870" s="526"/>
      <c r="R870" s="527"/>
      <c r="S870" s="527"/>
      <c r="T870" s="527"/>
      <c r="U870" s="527">
        <v>2</v>
      </c>
      <c r="V870" s="304"/>
      <c r="W870" s="304"/>
      <c r="X870" s="304"/>
      <c r="Y870" s="304"/>
      <c r="Z870" s="304"/>
      <c r="AA870" s="304"/>
      <c r="AB870" s="304"/>
      <c r="AC870" s="304"/>
      <c r="AD870" s="236"/>
      <c r="AE870" s="236"/>
      <c r="AF870" s="236"/>
    </row>
    <row r="871" spans="2:32" s="71" customFormat="1">
      <c r="B871" s="236"/>
      <c r="C871" s="253" t="str">
        <f t="shared" ref="C871:C899" si="334">C835</f>
        <v>S02</v>
      </c>
      <c r="D871" s="253" t="str">
        <f t="shared" ref="D871:D899" si="335">D835</f>
        <v>Изходящи повиквания към фиксирана линия (Outgoing Calls to Fixed Line)</v>
      </c>
      <c r="E871" s="527">
        <v>1</v>
      </c>
      <c r="F871" s="527">
        <v>1</v>
      </c>
      <c r="G871" s="527">
        <v>1</v>
      </c>
      <c r="H871" s="527">
        <v>1</v>
      </c>
      <c r="I871" s="527">
        <v>0.5</v>
      </c>
      <c r="J871" s="527">
        <v>1</v>
      </c>
      <c r="K871" s="527">
        <v>1</v>
      </c>
      <c r="L871" s="527"/>
      <c r="M871" s="527"/>
      <c r="N871" s="527">
        <v>1</v>
      </c>
      <c r="O871" s="527"/>
      <c r="P871" s="526">
        <v>1</v>
      </c>
      <c r="Q871" s="526"/>
      <c r="R871" s="527">
        <v>1</v>
      </c>
      <c r="S871" s="527"/>
      <c r="T871" s="527"/>
      <c r="U871" s="527">
        <v>1</v>
      </c>
      <c r="V871" s="304"/>
      <c r="W871" s="304"/>
      <c r="X871" s="304"/>
      <c r="Y871" s="304"/>
      <c r="Z871" s="304"/>
      <c r="AA871" s="304"/>
      <c r="AB871" s="304"/>
      <c r="AC871" s="304"/>
      <c r="AD871" s="236"/>
      <c r="AE871" s="236"/>
      <c r="AF871" s="236"/>
    </row>
    <row r="872" spans="2:32" s="71" customFormat="1">
      <c r="B872" s="236"/>
      <c r="C872" s="253" t="str">
        <f t="shared" si="334"/>
        <v>S03</v>
      </c>
      <c r="D872" s="253" t="str">
        <f t="shared" si="335"/>
        <v>Изходящи повиквания към други мобилни мрежи (Outgoing Calls to Other Mobile)</v>
      </c>
      <c r="E872" s="527">
        <v>1</v>
      </c>
      <c r="F872" s="527">
        <v>1</v>
      </c>
      <c r="G872" s="527">
        <v>1</v>
      </c>
      <c r="H872" s="527">
        <v>1</v>
      </c>
      <c r="I872" s="527">
        <v>0.5</v>
      </c>
      <c r="J872" s="527">
        <v>1</v>
      </c>
      <c r="K872" s="527">
        <v>1</v>
      </c>
      <c r="L872" s="527"/>
      <c r="M872" s="527"/>
      <c r="N872" s="527">
        <v>1</v>
      </c>
      <c r="O872" s="527"/>
      <c r="P872" s="526">
        <v>1</v>
      </c>
      <c r="Q872" s="526"/>
      <c r="R872" s="527">
        <v>1</v>
      </c>
      <c r="S872" s="527"/>
      <c r="T872" s="527"/>
      <c r="U872" s="527">
        <v>1</v>
      </c>
      <c r="V872" s="304"/>
      <c r="W872" s="304"/>
      <c r="X872" s="304"/>
      <c r="Y872" s="304"/>
      <c r="Z872" s="304"/>
      <c r="AA872" s="304"/>
      <c r="AB872" s="304"/>
      <c r="AC872" s="304"/>
      <c r="AD872" s="236"/>
      <c r="AE872" s="236"/>
      <c r="AF872" s="236"/>
    </row>
    <row r="873" spans="2:32" s="71" customFormat="1">
      <c r="B873" s="236"/>
      <c r="C873" s="253" t="str">
        <f t="shared" si="334"/>
        <v>S04</v>
      </c>
      <c r="D873" s="253" t="str">
        <f t="shared" si="335"/>
        <v>Изходящи международни повиквания (Outgoing Calls to International)</v>
      </c>
      <c r="E873" s="527">
        <v>1</v>
      </c>
      <c r="F873" s="527">
        <v>1</v>
      </c>
      <c r="G873" s="527">
        <v>1</v>
      </c>
      <c r="H873" s="527">
        <v>1</v>
      </c>
      <c r="I873" s="527">
        <v>0.5</v>
      </c>
      <c r="J873" s="527">
        <v>1</v>
      </c>
      <c r="K873" s="527">
        <v>1</v>
      </c>
      <c r="L873" s="527"/>
      <c r="M873" s="527"/>
      <c r="N873" s="527">
        <v>1</v>
      </c>
      <c r="O873" s="527"/>
      <c r="P873" s="526">
        <v>1</v>
      </c>
      <c r="Q873" s="526"/>
      <c r="R873" s="526"/>
      <c r="S873" s="527">
        <v>1</v>
      </c>
      <c r="T873" s="527"/>
      <c r="U873" s="527">
        <v>1</v>
      </c>
      <c r="V873" s="304"/>
      <c r="W873" s="304"/>
      <c r="X873" s="304"/>
      <c r="Y873" s="304"/>
      <c r="Z873" s="304"/>
      <c r="AA873" s="304"/>
      <c r="AB873" s="304"/>
      <c r="AC873" s="304"/>
      <c r="AD873" s="236"/>
      <c r="AE873" s="236"/>
      <c r="AF873" s="236"/>
    </row>
    <row r="874" spans="2:32" s="71" customFormat="1">
      <c r="B874" s="236"/>
      <c r="C874" s="253" t="str">
        <f t="shared" si="334"/>
        <v>S05</v>
      </c>
      <c r="D874" s="253" t="str">
        <f t="shared" si="335"/>
        <v>Входящи повиквания от фиксирана линия (Incoming calls from fixed)</v>
      </c>
      <c r="E874" s="527">
        <v>1</v>
      </c>
      <c r="F874" s="527">
        <v>1</v>
      </c>
      <c r="G874" s="527">
        <v>1</v>
      </c>
      <c r="H874" s="527">
        <v>1</v>
      </c>
      <c r="I874" s="527">
        <v>0.5</v>
      </c>
      <c r="J874" s="527">
        <v>1</v>
      </c>
      <c r="K874" s="527">
        <v>1</v>
      </c>
      <c r="L874" s="527"/>
      <c r="M874" s="527"/>
      <c r="N874" s="527">
        <v>1</v>
      </c>
      <c r="O874" s="527"/>
      <c r="P874" s="526"/>
      <c r="Q874" s="526">
        <v>1</v>
      </c>
      <c r="R874" s="527">
        <v>1</v>
      </c>
      <c r="S874" s="527"/>
      <c r="T874" s="527"/>
      <c r="U874" s="527">
        <v>1</v>
      </c>
      <c r="V874" s="304"/>
      <c r="W874" s="304"/>
      <c r="X874" s="304"/>
      <c r="Y874" s="304"/>
      <c r="Z874" s="304"/>
      <c r="AA874" s="304"/>
      <c r="AB874" s="304"/>
      <c r="AC874" s="304"/>
      <c r="AD874" s="236"/>
      <c r="AE874" s="236"/>
      <c r="AF874" s="236"/>
    </row>
    <row r="875" spans="2:32" s="71" customFormat="1">
      <c r="B875" s="236"/>
      <c r="C875" s="253" t="str">
        <f t="shared" si="334"/>
        <v>S06</v>
      </c>
      <c r="D875" s="253" t="str">
        <f t="shared" si="335"/>
        <v>Входящи повиквания от други мобилни мрежи (Incoming calls from other mobile)</v>
      </c>
      <c r="E875" s="527">
        <v>1</v>
      </c>
      <c r="F875" s="527">
        <v>1</v>
      </c>
      <c r="G875" s="527">
        <v>1</v>
      </c>
      <c r="H875" s="527">
        <v>1</v>
      </c>
      <c r="I875" s="527">
        <v>0.5</v>
      </c>
      <c r="J875" s="527">
        <v>1</v>
      </c>
      <c r="K875" s="527">
        <v>1</v>
      </c>
      <c r="L875" s="527"/>
      <c r="M875" s="527"/>
      <c r="N875" s="527">
        <v>1</v>
      </c>
      <c r="O875" s="527"/>
      <c r="P875" s="526"/>
      <c r="Q875" s="526">
        <v>1</v>
      </c>
      <c r="R875" s="527">
        <v>1</v>
      </c>
      <c r="S875" s="527"/>
      <c r="T875" s="527"/>
      <c r="U875" s="527">
        <v>1</v>
      </c>
      <c r="V875" s="304"/>
      <c r="W875" s="304"/>
      <c r="X875" s="304"/>
      <c r="Y875" s="304"/>
      <c r="Z875" s="304"/>
      <c r="AA875" s="304"/>
      <c r="AB875" s="304"/>
      <c r="AC875" s="304"/>
      <c r="AD875" s="236"/>
      <c r="AE875" s="236"/>
      <c r="AF875" s="236"/>
    </row>
    <row r="876" spans="2:32" s="71" customFormat="1">
      <c r="B876" s="236"/>
      <c r="C876" s="253" t="str">
        <f t="shared" si="334"/>
        <v>S07</v>
      </c>
      <c r="D876" s="253" t="str">
        <f t="shared" si="335"/>
        <v>Входящи международни повиквания (Incoming calls from international)</v>
      </c>
      <c r="E876" s="527">
        <v>1</v>
      </c>
      <c r="F876" s="527">
        <v>1</v>
      </c>
      <c r="G876" s="527">
        <v>1</v>
      </c>
      <c r="H876" s="527">
        <v>1</v>
      </c>
      <c r="I876" s="527">
        <v>0.5</v>
      </c>
      <c r="J876" s="527">
        <v>1</v>
      </c>
      <c r="K876" s="527">
        <v>1</v>
      </c>
      <c r="L876" s="527"/>
      <c r="M876" s="527"/>
      <c r="N876" s="527">
        <v>1</v>
      </c>
      <c r="O876" s="527"/>
      <c r="P876" s="526"/>
      <c r="Q876" s="526">
        <v>1</v>
      </c>
      <c r="R876" s="527"/>
      <c r="S876" s="527">
        <v>1</v>
      </c>
      <c r="T876" s="527"/>
      <c r="U876" s="527">
        <v>1</v>
      </c>
      <c r="V876" s="304"/>
      <c r="W876" s="304"/>
      <c r="X876" s="304"/>
      <c r="Y876" s="304"/>
      <c r="Z876" s="304"/>
      <c r="AA876" s="304"/>
      <c r="AB876" s="304"/>
      <c r="AC876" s="304"/>
      <c r="AD876" s="236"/>
      <c r="AE876" s="236"/>
      <c r="AF876" s="236"/>
    </row>
    <row r="877" spans="2:32" s="71" customFormat="1">
      <c r="B877" s="236"/>
      <c r="C877" s="253" t="str">
        <f t="shared" si="334"/>
        <v>S08</v>
      </c>
      <c r="D877" s="253" t="str">
        <f t="shared" si="335"/>
        <v>Изходящи повиквания от чужди абонати в роуминг в мрежата на предприятието (Roaming Calls Outbound)</v>
      </c>
      <c r="E877" s="527">
        <v>1</v>
      </c>
      <c r="F877" s="527">
        <v>1</v>
      </c>
      <c r="G877" s="527">
        <v>1</v>
      </c>
      <c r="H877" s="527">
        <v>1</v>
      </c>
      <c r="I877" s="527">
        <v>0.5</v>
      </c>
      <c r="J877" s="527">
        <v>1</v>
      </c>
      <c r="K877" s="527">
        <v>1</v>
      </c>
      <c r="L877" s="527"/>
      <c r="M877" s="527"/>
      <c r="N877" s="527">
        <v>1</v>
      </c>
      <c r="O877" s="527"/>
      <c r="P877" s="526"/>
      <c r="Q877" s="526">
        <v>1</v>
      </c>
      <c r="R877" s="527"/>
      <c r="S877" s="527">
        <v>1</v>
      </c>
      <c r="T877" s="527"/>
      <c r="U877" s="527">
        <v>1</v>
      </c>
      <c r="V877" s="304"/>
      <c r="W877" s="304"/>
      <c r="X877" s="304"/>
      <c r="Y877" s="304"/>
      <c r="Z877" s="304"/>
      <c r="AA877" s="304"/>
      <c r="AB877" s="304"/>
      <c r="AC877" s="304"/>
      <c r="AD877" s="236"/>
      <c r="AE877" s="236"/>
      <c r="AF877" s="236"/>
    </row>
    <row r="878" spans="2:32" s="71" customFormat="1">
      <c r="B878" s="236"/>
      <c r="C878" s="253" t="str">
        <f t="shared" si="334"/>
        <v>S09</v>
      </c>
      <c r="D878" s="253" t="str">
        <f t="shared" si="335"/>
        <v>Входящи повиквания от чужди абонати в роуминг в мрежата на предприятието (Roaming Calls Inbound)</v>
      </c>
      <c r="E878" s="527">
        <v>1</v>
      </c>
      <c r="F878" s="527">
        <v>1</v>
      </c>
      <c r="G878" s="527">
        <v>1</v>
      </c>
      <c r="H878" s="527">
        <v>1</v>
      </c>
      <c r="I878" s="527">
        <v>0.5</v>
      </c>
      <c r="J878" s="527">
        <v>1</v>
      </c>
      <c r="K878" s="527">
        <v>1</v>
      </c>
      <c r="L878" s="527"/>
      <c r="M878" s="527"/>
      <c r="N878" s="527">
        <v>1</v>
      </c>
      <c r="O878" s="527"/>
      <c r="P878" s="526"/>
      <c r="Q878" s="526">
        <v>1</v>
      </c>
      <c r="R878" s="527"/>
      <c r="S878" s="527">
        <v>1</v>
      </c>
      <c r="T878" s="527"/>
      <c r="U878" s="527">
        <v>1</v>
      </c>
      <c r="V878" s="304"/>
      <c r="W878" s="304"/>
      <c r="X878" s="304"/>
      <c r="Y878" s="304"/>
      <c r="Z878" s="304"/>
      <c r="AA878" s="304"/>
      <c r="AB878" s="304"/>
      <c r="AC878" s="304"/>
      <c r="AD878" s="236"/>
      <c r="AE878" s="236"/>
      <c r="AF878" s="236"/>
    </row>
    <row r="879" spans="2:32" s="71" customFormat="1">
      <c r="B879" s="236"/>
      <c r="C879" s="253" t="str">
        <f t="shared" si="334"/>
        <v>S10</v>
      </c>
      <c r="D879" s="253" t="str">
        <f t="shared" si="335"/>
        <v>Гласова поща (Voice mail)</v>
      </c>
      <c r="E879" s="527">
        <v>1</v>
      </c>
      <c r="F879" s="527">
        <v>1</v>
      </c>
      <c r="G879" s="527">
        <v>1</v>
      </c>
      <c r="H879" s="527">
        <v>1</v>
      </c>
      <c r="I879" s="527">
        <v>0.5</v>
      </c>
      <c r="J879" s="527">
        <v>1</v>
      </c>
      <c r="K879" s="527">
        <v>1</v>
      </c>
      <c r="L879" s="527"/>
      <c r="M879" s="527"/>
      <c r="N879" s="527">
        <v>1</v>
      </c>
      <c r="O879" s="527"/>
      <c r="P879" s="526">
        <v>1</v>
      </c>
      <c r="Q879" s="526"/>
      <c r="R879" s="527"/>
      <c r="S879" s="527"/>
      <c r="T879" s="527"/>
      <c r="U879" s="527">
        <v>1</v>
      </c>
      <c r="V879" s="304"/>
      <c r="W879" s="304"/>
      <c r="X879" s="304"/>
      <c r="Y879" s="304"/>
      <c r="Z879" s="304"/>
      <c r="AA879" s="304"/>
      <c r="AB879" s="304"/>
      <c r="AC879" s="304"/>
      <c r="AD879" s="236"/>
      <c r="AE879" s="236"/>
      <c r="AF879" s="236"/>
    </row>
    <row r="880" spans="2:32" s="71" customFormat="1">
      <c r="B880" s="236"/>
      <c r="C880" s="253" t="str">
        <f t="shared" si="334"/>
        <v>S11</v>
      </c>
      <c r="D880" s="253" t="str">
        <f t="shared" si="335"/>
        <v>Повиквания към центъра за обслужване на клиенти (Help desk call)</v>
      </c>
      <c r="E880" s="527">
        <v>1</v>
      </c>
      <c r="F880" s="527">
        <v>1</v>
      </c>
      <c r="G880" s="527">
        <v>1</v>
      </c>
      <c r="H880" s="527">
        <v>1</v>
      </c>
      <c r="I880" s="527">
        <v>0.5</v>
      </c>
      <c r="J880" s="527">
        <v>1</v>
      </c>
      <c r="K880" s="527">
        <v>1</v>
      </c>
      <c r="L880" s="527"/>
      <c r="M880" s="527"/>
      <c r="N880" s="527">
        <v>1</v>
      </c>
      <c r="O880" s="527"/>
      <c r="P880" s="526">
        <v>1</v>
      </c>
      <c r="Q880" s="526"/>
      <c r="R880" s="527"/>
      <c r="S880" s="527"/>
      <c r="T880" s="527"/>
      <c r="U880" s="527">
        <v>1</v>
      </c>
      <c r="V880" s="304"/>
      <c r="W880" s="304"/>
      <c r="X880" s="304"/>
      <c r="Y880" s="304"/>
      <c r="Z880" s="304"/>
      <c r="AA880" s="304"/>
      <c r="AB880" s="304"/>
      <c r="AC880" s="304"/>
      <c r="AD880" s="236"/>
      <c r="AE880" s="236"/>
      <c r="AF880" s="236"/>
    </row>
    <row r="881" spans="2:32" s="71" customFormat="1">
      <c r="B881" s="236"/>
      <c r="C881" s="253" t="str">
        <f t="shared" si="334"/>
        <v>S12</v>
      </c>
      <c r="D881" s="253" t="str">
        <f t="shared" si="335"/>
        <v>Видеоразговори (Video call)</v>
      </c>
      <c r="E881" s="527">
        <v>1</v>
      </c>
      <c r="F881" s="527">
        <v>1</v>
      </c>
      <c r="G881" s="527">
        <v>1</v>
      </c>
      <c r="H881" s="527">
        <v>1</v>
      </c>
      <c r="I881" s="527">
        <v>0.5</v>
      </c>
      <c r="J881" s="527">
        <v>1</v>
      </c>
      <c r="K881" s="527">
        <v>1</v>
      </c>
      <c r="L881" s="527"/>
      <c r="M881" s="527"/>
      <c r="N881" s="527">
        <v>1</v>
      </c>
      <c r="O881" s="527"/>
      <c r="P881" s="526">
        <v>1</v>
      </c>
      <c r="Q881" s="526"/>
      <c r="R881" s="527">
        <v>1</v>
      </c>
      <c r="S881" s="527"/>
      <c r="T881" s="527"/>
      <c r="U881" s="527">
        <v>1</v>
      </c>
      <c r="V881" s="304"/>
      <c r="W881" s="304"/>
      <c r="X881" s="304"/>
      <c r="Y881" s="304"/>
      <c r="Z881" s="304"/>
      <c r="AA881" s="304"/>
      <c r="AB881" s="304"/>
      <c r="AC881" s="304"/>
      <c r="AD881" s="236"/>
      <c r="AE881" s="236"/>
      <c r="AF881" s="236"/>
    </row>
    <row r="882" spans="2:32" s="71" customFormat="1">
      <c r="B882" s="236"/>
      <c r="C882" s="253" t="str">
        <f t="shared" si="334"/>
        <v>S13</v>
      </c>
      <c r="D882" s="253" t="str">
        <f t="shared" si="335"/>
        <v>MMS в мрежата (MMS on net)</v>
      </c>
      <c r="E882" s="527">
        <v>2</v>
      </c>
      <c r="F882" s="527">
        <v>2</v>
      </c>
      <c r="G882" s="527">
        <v>2</v>
      </c>
      <c r="H882" s="527">
        <v>2</v>
      </c>
      <c r="I882" s="527">
        <v>1</v>
      </c>
      <c r="J882" s="527">
        <v>1</v>
      </c>
      <c r="K882" s="527">
        <v>1</v>
      </c>
      <c r="L882" s="527"/>
      <c r="M882" s="527">
        <v>1</v>
      </c>
      <c r="N882" s="527">
        <v>1</v>
      </c>
      <c r="O882" s="527">
        <v>1</v>
      </c>
      <c r="P882" s="526">
        <v>1</v>
      </c>
      <c r="Q882" s="526"/>
      <c r="R882" s="527"/>
      <c r="S882" s="527"/>
      <c r="T882" s="527"/>
      <c r="U882" s="527">
        <v>2</v>
      </c>
      <c r="V882" s="304"/>
      <c r="W882" s="304"/>
      <c r="X882" s="304"/>
      <c r="Y882" s="304"/>
      <c r="Z882" s="304"/>
      <c r="AA882" s="304"/>
      <c r="AB882" s="304"/>
      <c r="AC882" s="304"/>
      <c r="AD882" s="236"/>
      <c r="AE882" s="236"/>
      <c r="AF882" s="236"/>
    </row>
    <row r="883" spans="2:32" s="71" customFormat="1">
      <c r="B883" s="236"/>
      <c r="C883" s="253" t="str">
        <f t="shared" si="334"/>
        <v>S14</v>
      </c>
      <c r="D883" s="253" t="str">
        <f t="shared" si="335"/>
        <v>Изходящи MMS към други мрежи (MMS outgoing to other network)</v>
      </c>
      <c r="E883" s="527">
        <v>1</v>
      </c>
      <c r="F883" s="527">
        <v>1</v>
      </c>
      <c r="G883" s="527">
        <v>1</v>
      </c>
      <c r="H883" s="527">
        <v>1</v>
      </c>
      <c r="I883" s="527">
        <v>0.5</v>
      </c>
      <c r="J883" s="527">
        <v>1</v>
      </c>
      <c r="K883" s="527">
        <v>1</v>
      </c>
      <c r="L883" s="527"/>
      <c r="M883" s="527">
        <v>1</v>
      </c>
      <c r="N883" s="527">
        <v>1</v>
      </c>
      <c r="O883" s="527">
        <v>1</v>
      </c>
      <c r="P883" s="526">
        <v>1</v>
      </c>
      <c r="Q883" s="526"/>
      <c r="R883" s="527">
        <v>1</v>
      </c>
      <c r="S883" s="527"/>
      <c r="T883" s="527"/>
      <c r="U883" s="527">
        <v>1</v>
      </c>
      <c r="V883" s="304"/>
      <c r="W883" s="304"/>
      <c r="X883" s="304"/>
      <c r="Y883" s="304"/>
      <c r="Z883" s="304"/>
      <c r="AA883" s="304"/>
      <c r="AB883" s="304"/>
      <c r="AC883" s="304"/>
      <c r="AD883" s="236"/>
      <c r="AE883" s="236"/>
      <c r="AF883" s="236"/>
    </row>
    <row r="884" spans="2:32" s="71" customFormat="1">
      <c r="B884" s="236"/>
      <c r="C884" s="253" t="str">
        <f t="shared" si="334"/>
        <v>S15</v>
      </c>
      <c r="D884" s="253" t="str">
        <f t="shared" si="335"/>
        <v>Входящи MMS от други мрежи (MMS incoming from other network)</v>
      </c>
      <c r="E884" s="527">
        <v>1</v>
      </c>
      <c r="F884" s="527">
        <v>1</v>
      </c>
      <c r="G884" s="527">
        <v>1</v>
      </c>
      <c r="H884" s="527">
        <v>1</v>
      </c>
      <c r="I884" s="527">
        <v>0.5</v>
      </c>
      <c r="J884" s="527">
        <v>1</v>
      </c>
      <c r="K884" s="527">
        <v>1</v>
      </c>
      <c r="L884" s="527"/>
      <c r="M884" s="527">
        <v>1</v>
      </c>
      <c r="N884" s="527">
        <v>1</v>
      </c>
      <c r="O884" s="527">
        <v>1</v>
      </c>
      <c r="P884" s="526"/>
      <c r="Q884" s="526">
        <v>1</v>
      </c>
      <c r="R884" s="527">
        <v>1</v>
      </c>
      <c r="S884" s="527"/>
      <c r="T884" s="527"/>
      <c r="U884" s="527">
        <v>1</v>
      </c>
      <c r="V884" s="304"/>
      <c r="W884" s="304"/>
      <c r="X884" s="304"/>
      <c r="Y884" s="304"/>
      <c r="Z884" s="304"/>
      <c r="AA884" s="304"/>
      <c r="AB884" s="304"/>
      <c r="AC884" s="304"/>
      <c r="AD884" s="236"/>
      <c r="AE884" s="236"/>
      <c r="AF884" s="236"/>
    </row>
    <row r="885" spans="2:32" s="71" customFormat="1">
      <c r="B885" s="236"/>
      <c r="C885" s="253" t="str">
        <f t="shared" si="334"/>
        <v>S16</v>
      </c>
      <c r="D885" s="253" t="str">
        <f t="shared" si="335"/>
        <v>SMS в мрежата (SMS on net)</v>
      </c>
      <c r="E885" s="527">
        <v>2</v>
      </c>
      <c r="F885" s="527">
        <v>2</v>
      </c>
      <c r="G885" s="527">
        <v>2</v>
      </c>
      <c r="H885" s="527">
        <v>2</v>
      </c>
      <c r="I885" s="527">
        <v>1</v>
      </c>
      <c r="J885" s="527">
        <v>1</v>
      </c>
      <c r="K885" s="527">
        <v>1</v>
      </c>
      <c r="L885" s="527">
        <v>1</v>
      </c>
      <c r="M885" s="527"/>
      <c r="N885" s="527">
        <v>1</v>
      </c>
      <c r="O885" s="527">
        <v>1</v>
      </c>
      <c r="P885" s="526">
        <v>1</v>
      </c>
      <c r="Q885" s="526"/>
      <c r="R885" s="527"/>
      <c r="S885" s="527"/>
      <c r="T885" s="527"/>
      <c r="U885" s="527">
        <v>2</v>
      </c>
      <c r="V885" s="304"/>
      <c r="W885" s="304"/>
      <c r="X885" s="304"/>
      <c r="Y885" s="304"/>
      <c r="Z885" s="304"/>
      <c r="AA885" s="304"/>
      <c r="AB885" s="304"/>
      <c r="AC885" s="304"/>
      <c r="AD885" s="236"/>
      <c r="AE885" s="236"/>
      <c r="AF885" s="236"/>
    </row>
    <row r="886" spans="2:32" s="71" customFormat="1">
      <c r="B886" s="236"/>
      <c r="C886" s="253" t="str">
        <f t="shared" si="334"/>
        <v>S17</v>
      </c>
      <c r="D886" s="253" t="str">
        <f t="shared" si="335"/>
        <v>Изходящи SMS към други мрежи (SMS outgoing to other network)</v>
      </c>
      <c r="E886" s="527">
        <v>1</v>
      </c>
      <c r="F886" s="527">
        <v>1</v>
      </c>
      <c r="G886" s="527">
        <v>1</v>
      </c>
      <c r="H886" s="527">
        <v>1</v>
      </c>
      <c r="I886" s="527">
        <v>0.5</v>
      </c>
      <c r="J886" s="527">
        <v>1</v>
      </c>
      <c r="K886" s="527">
        <v>1</v>
      </c>
      <c r="L886" s="527">
        <v>1</v>
      </c>
      <c r="M886" s="527"/>
      <c r="N886" s="527">
        <v>1</v>
      </c>
      <c r="O886" s="527">
        <v>1</v>
      </c>
      <c r="P886" s="526">
        <v>1</v>
      </c>
      <c r="Q886" s="526"/>
      <c r="R886" s="527">
        <v>1</v>
      </c>
      <c r="S886" s="527"/>
      <c r="T886" s="527"/>
      <c r="U886" s="527">
        <v>1</v>
      </c>
      <c r="V886" s="304"/>
      <c r="W886" s="304"/>
      <c r="X886" s="304"/>
      <c r="Y886" s="304"/>
      <c r="Z886" s="304"/>
      <c r="AA886" s="304"/>
      <c r="AB886" s="304"/>
      <c r="AC886" s="304"/>
      <c r="AD886" s="236"/>
      <c r="AE886" s="236"/>
      <c r="AF886" s="236"/>
    </row>
    <row r="887" spans="2:32" s="71" customFormat="1">
      <c r="B887" s="236"/>
      <c r="C887" s="253" t="str">
        <f t="shared" si="334"/>
        <v>S18</v>
      </c>
      <c r="D887" s="253" t="str">
        <f t="shared" si="335"/>
        <v>Входящи SMS от други мрежи (SMS incoming from other network)</v>
      </c>
      <c r="E887" s="527">
        <v>1</v>
      </c>
      <c r="F887" s="527">
        <v>1</v>
      </c>
      <c r="G887" s="527">
        <v>1</v>
      </c>
      <c r="H887" s="527">
        <v>1</v>
      </c>
      <c r="I887" s="527">
        <v>0.5</v>
      </c>
      <c r="J887" s="527">
        <v>1</v>
      </c>
      <c r="K887" s="527">
        <v>1</v>
      </c>
      <c r="L887" s="527">
        <v>1</v>
      </c>
      <c r="M887" s="527"/>
      <c r="N887" s="527">
        <v>1</v>
      </c>
      <c r="O887" s="527">
        <v>1</v>
      </c>
      <c r="P887" s="526"/>
      <c r="Q887" s="526">
        <v>1</v>
      </c>
      <c r="R887" s="527">
        <v>1</v>
      </c>
      <c r="S887" s="527"/>
      <c r="T887" s="527"/>
      <c r="U887" s="527">
        <v>1</v>
      </c>
      <c r="V887" s="304"/>
      <c r="W887" s="304"/>
      <c r="X887" s="304"/>
      <c r="Y887" s="304"/>
      <c r="Z887" s="304"/>
      <c r="AA887" s="304"/>
      <c r="AB887" s="304"/>
      <c r="AC887" s="304"/>
      <c r="AD887" s="236"/>
      <c r="AE887" s="236"/>
      <c r="AF887" s="236"/>
    </row>
    <row r="888" spans="2:32" s="71" customFormat="1">
      <c r="B888" s="236"/>
      <c r="C888" s="253" t="str">
        <f t="shared" si="334"/>
        <v>S19</v>
      </c>
      <c r="D888" s="253" t="str">
        <f t="shared" si="335"/>
        <v>Пренос на данни (Data services)</v>
      </c>
      <c r="E888" s="527"/>
      <c r="F888" s="527">
        <v>1</v>
      </c>
      <c r="G888" s="527"/>
      <c r="H888" s="527">
        <v>1</v>
      </c>
      <c r="I888" s="527"/>
      <c r="J888" s="527">
        <v>1</v>
      </c>
      <c r="K888" s="527">
        <v>1</v>
      </c>
      <c r="L888" s="527"/>
      <c r="M888" s="527"/>
      <c r="N888" s="527">
        <v>1</v>
      </c>
      <c r="O888" s="527">
        <v>1</v>
      </c>
      <c r="P888" s="526">
        <v>1</v>
      </c>
      <c r="Q888" s="526"/>
      <c r="R888" s="527"/>
      <c r="S888" s="527"/>
      <c r="T888" s="527">
        <v>1</v>
      </c>
      <c r="U888" s="527">
        <v>1</v>
      </c>
      <c r="V888" s="304"/>
      <c r="W888" s="304"/>
      <c r="X888" s="304"/>
      <c r="Y888" s="304"/>
      <c r="Z888" s="304"/>
      <c r="AA888" s="304"/>
      <c r="AB888" s="304"/>
      <c r="AC888" s="304"/>
      <c r="AD888" s="236"/>
      <c r="AE888" s="236"/>
      <c r="AF888" s="236"/>
    </row>
    <row r="889" spans="2:32" s="71" customFormat="1">
      <c r="B889" s="236"/>
      <c r="C889" s="253" t="str">
        <f t="shared" si="334"/>
        <v>S20</v>
      </c>
      <c r="D889" s="253" t="str">
        <f t="shared" si="335"/>
        <v>Subscribers</v>
      </c>
      <c r="E889" s="304"/>
      <c r="F889" s="304"/>
      <c r="G889" s="304"/>
      <c r="H889" s="304"/>
      <c r="I889" s="304"/>
      <c r="J889" s="304"/>
      <c r="K889" s="304"/>
      <c r="L889" s="304"/>
      <c r="M889" s="304"/>
      <c r="N889" s="304"/>
      <c r="O889" s="304"/>
      <c r="P889" s="304"/>
      <c r="Q889" s="304"/>
      <c r="R889" s="304"/>
      <c r="S889" s="304"/>
      <c r="T889" s="304"/>
      <c r="U889" s="304"/>
      <c r="V889" s="304"/>
      <c r="W889" s="304"/>
      <c r="X889" s="304"/>
      <c r="Y889" s="304"/>
      <c r="Z889" s="304"/>
      <c r="AA889" s="304"/>
      <c r="AB889" s="304"/>
      <c r="AC889" s="304"/>
      <c r="AD889" s="236"/>
      <c r="AE889" s="236"/>
      <c r="AF889" s="236"/>
    </row>
    <row r="890" spans="2:32" s="71" customFormat="1">
      <c r="B890" s="236"/>
      <c r="C890" s="253" t="str">
        <f t="shared" si="334"/>
        <v>S21</v>
      </c>
      <c r="D890" s="253" t="str">
        <f t="shared" si="335"/>
        <v>OTHER: complete as required</v>
      </c>
      <c r="E890" s="304"/>
      <c r="F890" s="304"/>
      <c r="G890" s="304"/>
      <c r="H890" s="304"/>
      <c r="I890" s="304"/>
      <c r="J890" s="304"/>
      <c r="K890" s="304"/>
      <c r="L890" s="304"/>
      <c r="M890" s="304"/>
      <c r="N890" s="304"/>
      <c r="O890" s="304"/>
      <c r="P890" s="304"/>
      <c r="Q890" s="304"/>
      <c r="R890" s="304"/>
      <c r="S890" s="304"/>
      <c r="T890" s="304"/>
      <c r="U890" s="304"/>
      <c r="V890" s="304"/>
      <c r="W890" s="304"/>
      <c r="X890" s="304"/>
      <c r="Y890" s="304"/>
      <c r="Z890" s="304"/>
      <c r="AA890" s="304"/>
      <c r="AB890" s="304"/>
      <c r="AC890" s="304"/>
      <c r="AD890" s="236"/>
      <c r="AE890" s="236"/>
      <c r="AF890" s="236"/>
    </row>
    <row r="891" spans="2:32" s="71" customFormat="1">
      <c r="B891" s="236"/>
      <c r="C891" s="253" t="str">
        <f t="shared" si="334"/>
        <v>S22</v>
      </c>
      <c r="D891" s="253" t="str">
        <f t="shared" si="335"/>
        <v>OTHER: complete as required</v>
      </c>
      <c r="E891" s="304"/>
      <c r="F891" s="304"/>
      <c r="G891" s="304"/>
      <c r="H891" s="304"/>
      <c r="I891" s="304"/>
      <c r="J891" s="304"/>
      <c r="K891" s="304"/>
      <c r="L891" s="304"/>
      <c r="M891" s="304"/>
      <c r="N891" s="304"/>
      <c r="O891" s="304"/>
      <c r="P891" s="304"/>
      <c r="Q891" s="304"/>
      <c r="R891" s="304"/>
      <c r="S891" s="304"/>
      <c r="T891" s="304"/>
      <c r="U891" s="304"/>
      <c r="V891" s="304"/>
      <c r="W891" s="304"/>
      <c r="X891" s="304"/>
      <c r="Y891" s="304"/>
      <c r="Z891" s="304"/>
      <c r="AA891" s="304"/>
      <c r="AB891" s="304"/>
      <c r="AC891" s="304"/>
      <c r="AD891" s="236"/>
      <c r="AE891" s="236"/>
      <c r="AF891" s="236"/>
    </row>
    <row r="892" spans="2:32" s="71" customFormat="1">
      <c r="B892" s="236"/>
      <c r="C892" s="253" t="str">
        <f t="shared" si="334"/>
        <v>S23</v>
      </c>
      <c r="D892" s="253" t="str">
        <f t="shared" si="335"/>
        <v>OTHER: complete as required</v>
      </c>
      <c r="E892" s="304"/>
      <c r="F892" s="304"/>
      <c r="G892" s="304"/>
      <c r="H892" s="304"/>
      <c r="I892" s="304"/>
      <c r="J892" s="304"/>
      <c r="K892" s="304"/>
      <c r="L892" s="304"/>
      <c r="M892" s="304"/>
      <c r="N892" s="304"/>
      <c r="O892" s="304"/>
      <c r="P892" s="304"/>
      <c r="Q892" s="304"/>
      <c r="R892" s="304"/>
      <c r="S892" s="304"/>
      <c r="T892" s="304"/>
      <c r="U892" s="304"/>
      <c r="V892" s="304"/>
      <c r="W892" s="304"/>
      <c r="X892" s="304"/>
      <c r="Y892" s="304"/>
      <c r="Z892" s="304"/>
      <c r="AA892" s="304"/>
      <c r="AB892" s="304"/>
      <c r="AC892" s="304"/>
      <c r="AD892" s="236"/>
      <c r="AE892" s="236"/>
      <c r="AF892" s="236"/>
    </row>
    <row r="893" spans="2:32" s="71" customFormat="1">
      <c r="B893" s="236"/>
      <c r="C893" s="253" t="str">
        <f t="shared" si="334"/>
        <v>S24</v>
      </c>
      <c r="D893" s="253" t="str">
        <f t="shared" si="335"/>
        <v>OTHER: complete as required</v>
      </c>
      <c r="E893" s="304"/>
      <c r="F893" s="304"/>
      <c r="G893" s="304"/>
      <c r="H893" s="304"/>
      <c r="I893" s="304"/>
      <c r="J893" s="304"/>
      <c r="K893" s="304"/>
      <c r="L893" s="304"/>
      <c r="M893" s="304"/>
      <c r="N893" s="304"/>
      <c r="O893" s="304"/>
      <c r="P893" s="304"/>
      <c r="Q893" s="304"/>
      <c r="R893" s="304"/>
      <c r="S893" s="304"/>
      <c r="T893" s="304"/>
      <c r="U893" s="304"/>
      <c r="V893" s="304"/>
      <c r="W893" s="304"/>
      <c r="X893" s="304"/>
      <c r="Y893" s="304"/>
      <c r="Z893" s="304"/>
      <c r="AA893" s="304"/>
      <c r="AB893" s="304"/>
      <c r="AC893" s="304"/>
      <c r="AD893" s="236"/>
      <c r="AE893" s="236"/>
      <c r="AF893" s="236"/>
    </row>
    <row r="894" spans="2:32" s="71" customFormat="1">
      <c r="B894" s="236"/>
      <c r="C894" s="253" t="str">
        <f t="shared" si="334"/>
        <v>S25</v>
      </c>
      <c r="D894" s="253" t="str">
        <f t="shared" si="335"/>
        <v>OTHER: complete as required</v>
      </c>
      <c r="E894" s="304"/>
      <c r="F894" s="304"/>
      <c r="G894" s="304"/>
      <c r="H894" s="304"/>
      <c r="I894" s="304"/>
      <c r="J894" s="304"/>
      <c r="K894" s="304"/>
      <c r="L894" s="304"/>
      <c r="M894" s="304"/>
      <c r="N894" s="304"/>
      <c r="O894" s="304"/>
      <c r="P894" s="304"/>
      <c r="Q894" s="304"/>
      <c r="R894" s="304"/>
      <c r="S894" s="304"/>
      <c r="T894" s="304"/>
      <c r="U894" s="304"/>
      <c r="V894" s="304"/>
      <c r="W894" s="304"/>
      <c r="X894" s="304"/>
      <c r="Y894" s="304"/>
      <c r="Z894" s="304"/>
      <c r="AA894" s="304"/>
      <c r="AB894" s="304"/>
      <c r="AC894" s="304"/>
      <c r="AD894" s="236"/>
      <c r="AE894" s="236"/>
      <c r="AF894" s="236"/>
    </row>
    <row r="895" spans="2:32" s="71" customFormat="1">
      <c r="B895" s="236"/>
      <c r="C895" s="253" t="str">
        <f t="shared" si="334"/>
        <v>S26</v>
      </c>
      <c r="D895" s="253" t="str">
        <f t="shared" si="335"/>
        <v>OTHER: complete as required</v>
      </c>
      <c r="E895" s="304"/>
      <c r="F895" s="304"/>
      <c r="G895" s="304"/>
      <c r="H895" s="304"/>
      <c r="I895" s="304"/>
      <c r="J895" s="304"/>
      <c r="K895" s="304"/>
      <c r="L895" s="304"/>
      <c r="M895" s="304"/>
      <c r="N895" s="304"/>
      <c r="O895" s="304"/>
      <c r="P895" s="304"/>
      <c r="Q895" s="304"/>
      <c r="R895" s="304"/>
      <c r="S895" s="304"/>
      <c r="T895" s="304"/>
      <c r="U895" s="304"/>
      <c r="V895" s="304"/>
      <c r="W895" s="304"/>
      <c r="X895" s="304"/>
      <c r="Y895" s="304"/>
      <c r="Z895" s="304"/>
      <c r="AA895" s="304"/>
      <c r="AB895" s="304"/>
      <c r="AC895" s="304"/>
      <c r="AD895" s="236"/>
      <c r="AE895" s="236"/>
      <c r="AF895" s="236"/>
    </row>
    <row r="896" spans="2:32" s="71" customFormat="1">
      <c r="B896" s="236"/>
      <c r="C896" s="253" t="str">
        <f t="shared" si="334"/>
        <v>S27</v>
      </c>
      <c r="D896" s="253" t="str">
        <f t="shared" si="335"/>
        <v>OTHER: complete as required</v>
      </c>
      <c r="E896" s="304"/>
      <c r="F896" s="304"/>
      <c r="G896" s="304"/>
      <c r="H896" s="304"/>
      <c r="I896" s="304"/>
      <c r="J896" s="304"/>
      <c r="K896" s="304"/>
      <c r="L896" s="304"/>
      <c r="M896" s="304"/>
      <c r="N896" s="304"/>
      <c r="O896" s="304"/>
      <c r="P896" s="304"/>
      <c r="Q896" s="304"/>
      <c r="R896" s="304"/>
      <c r="S896" s="304"/>
      <c r="T896" s="304"/>
      <c r="U896" s="304"/>
      <c r="V896" s="304"/>
      <c r="W896" s="304"/>
      <c r="X896" s="304"/>
      <c r="Y896" s="304"/>
      <c r="Z896" s="304"/>
      <c r="AA896" s="304"/>
      <c r="AB896" s="304"/>
      <c r="AC896" s="304"/>
      <c r="AD896" s="236"/>
      <c r="AE896" s="236"/>
      <c r="AF896" s="236"/>
    </row>
    <row r="897" spans="2:39" s="71" customFormat="1">
      <c r="B897" s="236"/>
      <c r="C897" s="253" t="str">
        <f t="shared" si="334"/>
        <v>S28</v>
      </c>
      <c r="D897" s="253" t="str">
        <f t="shared" si="335"/>
        <v>OTHER: complete as required</v>
      </c>
      <c r="E897" s="304"/>
      <c r="F897" s="304"/>
      <c r="G897" s="304"/>
      <c r="H897" s="304"/>
      <c r="I897" s="304"/>
      <c r="J897" s="304"/>
      <c r="K897" s="304"/>
      <c r="L897" s="304"/>
      <c r="M897" s="304"/>
      <c r="N897" s="304"/>
      <c r="O897" s="304"/>
      <c r="P897" s="304"/>
      <c r="Q897" s="304"/>
      <c r="R897" s="304"/>
      <c r="S897" s="304"/>
      <c r="T897" s="304"/>
      <c r="U897" s="304"/>
      <c r="V897" s="304"/>
      <c r="W897" s="304"/>
      <c r="X897" s="304"/>
      <c r="Y897" s="304"/>
      <c r="Z897" s="304"/>
      <c r="AA897" s="304"/>
      <c r="AB897" s="304"/>
      <c r="AC897" s="304"/>
      <c r="AD897" s="236"/>
      <c r="AE897" s="236"/>
      <c r="AF897" s="236"/>
    </row>
    <row r="898" spans="2:39" s="71" customFormat="1">
      <c r="B898" s="236"/>
      <c r="C898" s="253" t="str">
        <f t="shared" si="334"/>
        <v>S29</v>
      </c>
      <c r="D898" s="253" t="str">
        <f t="shared" si="335"/>
        <v>OTHER: complete as required</v>
      </c>
      <c r="E898" s="304"/>
      <c r="F898" s="304"/>
      <c r="G898" s="304"/>
      <c r="H898" s="304"/>
      <c r="I898" s="304"/>
      <c r="J898" s="304"/>
      <c r="K898" s="304"/>
      <c r="L898" s="304"/>
      <c r="M898" s="304"/>
      <c r="N898" s="304"/>
      <c r="O898" s="304"/>
      <c r="P898" s="304"/>
      <c r="Q898" s="304"/>
      <c r="R898" s="304"/>
      <c r="S898" s="304"/>
      <c r="T898" s="304"/>
      <c r="U898" s="304"/>
      <c r="V898" s="304"/>
      <c r="W898" s="304"/>
      <c r="X898" s="304"/>
      <c r="Y898" s="304"/>
      <c r="Z898" s="304"/>
      <c r="AA898" s="304"/>
      <c r="AB898" s="304"/>
      <c r="AC898" s="304"/>
      <c r="AD898" s="236"/>
      <c r="AE898" s="236"/>
      <c r="AF898" s="236"/>
    </row>
    <row r="899" spans="2:39" s="71" customFormat="1">
      <c r="B899" s="236"/>
      <c r="C899" s="253" t="str">
        <f t="shared" si="334"/>
        <v>S30</v>
      </c>
      <c r="D899" s="253" t="str">
        <f t="shared" si="335"/>
        <v>OTHER: complete as required</v>
      </c>
      <c r="E899" s="304"/>
      <c r="F899" s="304"/>
      <c r="G899" s="304"/>
      <c r="H899" s="304"/>
      <c r="I899" s="304"/>
      <c r="J899" s="304"/>
      <c r="K899" s="304"/>
      <c r="L899" s="304"/>
      <c r="M899" s="304"/>
      <c r="N899" s="304"/>
      <c r="O899" s="304"/>
      <c r="P899" s="304"/>
      <c r="Q899" s="304"/>
      <c r="R899" s="304"/>
      <c r="S899" s="304"/>
      <c r="T899" s="304"/>
      <c r="U899" s="304"/>
      <c r="V899" s="304"/>
      <c r="W899" s="304"/>
      <c r="X899" s="304"/>
      <c r="Y899" s="304"/>
      <c r="Z899" s="304"/>
      <c r="AA899" s="304"/>
      <c r="AB899" s="304"/>
      <c r="AC899" s="304"/>
      <c r="AD899" s="236"/>
      <c r="AE899" s="236"/>
      <c r="AF899" s="236"/>
    </row>
    <row r="900" spans="2:39">
      <c r="B900" s="236"/>
      <c r="D900" s="236"/>
      <c r="E900" s="236"/>
      <c r="F900" s="236"/>
      <c r="G900" s="236"/>
      <c r="H900" s="236"/>
      <c r="I900" s="236"/>
      <c r="J900" s="236"/>
      <c r="K900" s="236"/>
      <c r="L900" s="236"/>
      <c r="M900" s="236"/>
      <c r="N900" s="236"/>
      <c r="O900" s="236"/>
      <c r="P900" s="236"/>
      <c r="Q900" s="236"/>
      <c r="R900" s="236"/>
      <c r="S900" s="236"/>
      <c r="T900" s="236"/>
      <c r="U900" s="236"/>
      <c r="V900" s="236"/>
      <c r="W900" s="236"/>
      <c r="X900" s="236"/>
      <c r="Y900" s="236"/>
      <c r="Z900" s="236"/>
      <c r="AA900" s="236"/>
      <c r="AB900" s="236"/>
      <c r="AC900" s="236"/>
      <c r="AD900" s="236"/>
      <c r="AE900" s="236"/>
      <c r="AF900" s="236"/>
      <c r="AJ900" s="71"/>
      <c r="AK900" s="71"/>
      <c r="AL900" s="71"/>
      <c r="AM900" s="71"/>
    </row>
    <row r="901" spans="2:39">
      <c r="B901" s="236"/>
      <c r="D901" s="236"/>
      <c r="E901" s="236"/>
      <c r="F901" s="236"/>
      <c r="G901" s="236"/>
      <c r="H901" s="236"/>
      <c r="I901" s="236"/>
      <c r="J901" s="236"/>
      <c r="K901" s="236"/>
      <c r="L901" s="236"/>
      <c r="M901" s="236"/>
      <c r="N901" s="236"/>
      <c r="O901" s="236"/>
      <c r="P901" s="236"/>
      <c r="Q901" s="236"/>
      <c r="R901" s="236"/>
      <c r="S901" s="236"/>
      <c r="T901" s="236"/>
      <c r="U901" s="236"/>
      <c r="V901" s="236"/>
      <c r="W901" s="236"/>
      <c r="X901" s="236"/>
      <c r="Y901" s="236"/>
      <c r="Z901" s="236"/>
      <c r="AA901" s="236"/>
      <c r="AB901" s="236"/>
      <c r="AC901" s="236"/>
      <c r="AD901" s="236"/>
      <c r="AE901" s="236"/>
      <c r="AF901" s="236"/>
      <c r="AJ901" s="71"/>
      <c r="AK901" s="71"/>
      <c r="AL901" s="71"/>
      <c r="AM901" s="71"/>
    </row>
    <row r="902" spans="2:39">
      <c r="B902" s="236"/>
      <c r="D902" s="234" t="s">
        <v>501</v>
      </c>
      <c r="E902" s="234" t="str">
        <f>'C. Masterfiles'!D168</f>
        <v>Efficient Operator (MEO)</v>
      </c>
      <c r="F902" s="232"/>
      <c r="G902" s="514"/>
      <c r="H902" s="232"/>
      <c r="I902" s="232"/>
      <c r="J902" s="232"/>
      <c r="K902" s="232"/>
      <c r="L902" s="232"/>
      <c r="M902" s="232"/>
      <c r="N902" s="232"/>
      <c r="O902" s="232"/>
      <c r="P902" s="232"/>
      <c r="Q902" s="232"/>
      <c r="R902" s="232"/>
      <c r="S902" s="232"/>
      <c r="T902" s="232"/>
      <c r="U902" s="232"/>
      <c r="V902" s="232"/>
      <c r="W902" s="232"/>
      <c r="X902" s="232"/>
      <c r="Y902" s="232"/>
      <c r="Z902" s="232"/>
      <c r="AA902" s="232"/>
      <c r="AB902" s="232"/>
      <c r="AC902" s="232"/>
      <c r="AD902" s="236"/>
      <c r="AE902" s="236"/>
      <c r="AF902" s="236"/>
      <c r="AJ902" s="71"/>
      <c r="AK902" s="71"/>
      <c r="AL902" s="71"/>
      <c r="AM902" s="71"/>
    </row>
    <row r="903" spans="2:39">
      <c r="B903" s="236"/>
      <c r="D903" s="232"/>
      <c r="E903" s="232"/>
      <c r="F903" s="232"/>
      <c r="G903" s="232"/>
      <c r="H903" s="232"/>
      <c r="I903" s="232"/>
      <c r="J903" s="232"/>
      <c r="K903" s="232"/>
      <c r="L903" s="232"/>
      <c r="M903" s="232"/>
      <c r="N903" s="232"/>
      <c r="O903" s="232"/>
      <c r="P903" s="232"/>
      <c r="Q903" s="232"/>
      <c r="R903" s="232"/>
      <c r="S903" s="232"/>
      <c r="T903" s="232"/>
      <c r="U903" s="232"/>
      <c r="V903" s="232"/>
      <c r="W903" s="232"/>
      <c r="X903" s="232"/>
      <c r="Y903" s="232"/>
      <c r="Z903" s="232"/>
      <c r="AA903" s="232"/>
      <c r="AB903" s="232"/>
      <c r="AC903" s="232"/>
      <c r="AD903" s="236"/>
      <c r="AE903" s="236"/>
      <c r="AF903" s="236"/>
      <c r="AJ903" s="71"/>
      <c r="AK903" s="71"/>
      <c r="AL903" s="71"/>
      <c r="AM903" s="71"/>
    </row>
    <row r="904" spans="2:39">
      <c r="B904" s="236"/>
      <c r="D904" s="246"/>
      <c r="E904" s="252" t="s">
        <v>40</v>
      </c>
      <c r="F904" s="251"/>
      <c r="G904" s="251"/>
      <c r="H904" s="251"/>
      <c r="I904" s="251"/>
      <c r="J904" s="251"/>
      <c r="K904" s="251"/>
      <c r="L904" s="251"/>
      <c r="M904" s="251"/>
      <c r="N904" s="251"/>
      <c r="O904" s="251"/>
      <c r="P904" s="251"/>
      <c r="Q904" s="251"/>
      <c r="R904" s="251"/>
      <c r="S904" s="251"/>
      <c r="T904" s="251"/>
      <c r="U904" s="251"/>
      <c r="V904" s="251"/>
      <c r="W904" s="251"/>
      <c r="X904" s="251"/>
      <c r="Y904" s="251"/>
      <c r="Z904" s="251"/>
      <c r="AA904" s="251"/>
      <c r="AB904" s="251"/>
      <c r="AC904" s="251"/>
      <c r="AD904" s="236"/>
      <c r="AE904" s="236"/>
      <c r="AF904" s="236"/>
      <c r="AJ904" s="71"/>
      <c r="AK904" s="71"/>
      <c r="AL904" s="71"/>
      <c r="AM904" s="71"/>
    </row>
    <row r="905" spans="2:39">
      <c r="B905" s="236"/>
      <c r="C905" s="684" t="s">
        <v>981</v>
      </c>
      <c r="D905" s="238" t="s">
        <v>31</v>
      </c>
      <c r="E905" s="262" t="str">
        <f>E869</f>
        <v>BTS-BSC</v>
      </c>
      <c r="F905" s="262" t="str">
        <f t="shared" ref="F905:AC905" si="336">F869</f>
        <v>Node B-RNC</v>
      </c>
      <c r="G905" s="262" t="str">
        <f t="shared" si="336"/>
        <v>BSC-MSC</v>
      </c>
      <c r="H905" s="262" t="str">
        <f t="shared" si="336"/>
        <v>RNC-MSC</v>
      </c>
      <c r="I905" s="262" t="str">
        <f t="shared" si="336"/>
        <v>MSC-MSC</v>
      </c>
      <c r="J905" s="262" t="str">
        <f t="shared" si="336"/>
        <v>MSC-PPP</v>
      </c>
      <c r="K905" s="262" t="str">
        <f t="shared" si="336"/>
        <v>MSC-HLR</v>
      </c>
      <c r="L905" s="262" t="str">
        <f t="shared" si="336"/>
        <v>MSC-SMS</v>
      </c>
      <c r="M905" s="262" t="str">
        <f t="shared" si="336"/>
        <v>MSC-MMS</v>
      </c>
      <c r="N905" s="262" t="str">
        <f t="shared" si="336"/>
        <v>MSC-OSS</v>
      </c>
      <c r="O905" s="262" t="str">
        <f t="shared" si="336"/>
        <v>MSC-GPRS</v>
      </c>
      <c r="P905" s="262" t="str">
        <f t="shared" si="336"/>
        <v>MSC-BIL</v>
      </c>
      <c r="Q905" s="262" t="str">
        <f t="shared" si="336"/>
        <v>MSC-IBIL</v>
      </c>
      <c r="R905" s="262" t="str">
        <f t="shared" si="336"/>
        <v>MSC-IGW</v>
      </c>
      <c r="S905" s="262" t="str">
        <f t="shared" si="336"/>
        <v>MSC-INT</v>
      </c>
      <c r="T905" s="262" t="str">
        <f t="shared" si="336"/>
        <v>MSC-IN/NGIN</v>
      </c>
      <c r="U905" s="262" t="str">
        <f t="shared" si="336"/>
        <v>eNodeB-MSC</v>
      </c>
      <c r="V905" s="262" t="str">
        <f t="shared" si="336"/>
        <v>OTHER: complete as required</v>
      </c>
      <c r="W905" s="262" t="str">
        <f t="shared" si="336"/>
        <v>OTHER: complete as required</v>
      </c>
      <c r="X905" s="262" t="str">
        <f t="shared" si="336"/>
        <v>OTHER: complete as required</v>
      </c>
      <c r="Y905" s="262" t="str">
        <f t="shared" si="336"/>
        <v>OTHER: complete as required</v>
      </c>
      <c r="Z905" s="262" t="str">
        <f t="shared" si="336"/>
        <v>OTHER: complete as required</v>
      </c>
      <c r="AA905" s="262" t="str">
        <f t="shared" si="336"/>
        <v>OTHER: complete as required</v>
      </c>
      <c r="AB905" s="262" t="str">
        <f t="shared" si="336"/>
        <v>OTHER: complete as required</v>
      </c>
      <c r="AC905" s="262" t="str">
        <f t="shared" si="336"/>
        <v>OTHER: complete as required</v>
      </c>
      <c r="AD905" s="236"/>
      <c r="AE905" s="236"/>
      <c r="AF905" s="236"/>
      <c r="AJ905" s="71"/>
      <c r="AK905" s="71"/>
      <c r="AL905" s="71"/>
      <c r="AM905" s="71"/>
    </row>
    <row r="906" spans="2:39">
      <c r="B906" s="236"/>
      <c r="C906" s="253" t="str">
        <f>C870</f>
        <v>S01</v>
      </c>
      <c r="D906" s="253" t="str">
        <f>D870</f>
        <v>Повиквания в мрежата (On Net calls)</v>
      </c>
      <c r="E906" s="527">
        <v>2</v>
      </c>
      <c r="F906" s="527">
        <v>2</v>
      </c>
      <c r="G906" s="527">
        <v>2</v>
      </c>
      <c r="H906" s="527">
        <v>2</v>
      </c>
      <c r="I906" s="527">
        <v>1</v>
      </c>
      <c r="J906" s="527">
        <f>J870</f>
        <v>1</v>
      </c>
      <c r="K906" s="527">
        <f t="shared" ref="K906:K924" si="337">K870</f>
        <v>1</v>
      </c>
      <c r="L906" s="527"/>
      <c r="M906" s="527"/>
      <c r="N906" s="527">
        <v>1</v>
      </c>
      <c r="O906" s="527"/>
      <c r="P906" s="527">
        <v>1</v>
      </c>
      <c r="Q906" s="527"/>
      <c r="R906" s="527"/>
      <c r="S906" s="527"/>
      <c r="T906" s="527"/>
      <c r="U906" s="527">
        <v>2</v>
      </c>
      <c r="V906" s="526"/>
      <c r="W906" s="526"/>
      <c r="X906" s="526"/>
      <c r="Y906" s="526"/>
      <c r="Z906" s="526"/>
      <c r="AA906" s="526"/>
      <c r="AB906" s="526"/>
      <c r="AC906" s="526"/>
      <c r="AD906" s="236"/>
      <c r="AE906" s="236"/>
      <c r="AF906" s="236"/>
      <c r="AJ906" s="71"/>
      <c r="AK906" s="71"/>
      <c r="AL906" s="71"/>
      <c r="AM906" s="71"/>
    </row>
    <row r="907" spans="2:39">
      <c r="B907" s="236"/>
      <c r="C907" s="253" t="str">
        <f t="shared" ref="C907:C935" si="338">C871</f>
        <v>S02</v>
      </c>
      <c r="D907" s="253" t="str">
        <f t="shared" ref="D907:D935" si="339">D871</f>
        <v>Изходящи повиквания към фиксирана линия (Outgoing Calls to Fixed Line)</v>
      </c>
      <c r="E907" s="527">
        <v>1</v>
      </c>
      <c r="F907" s="527">
        <v>1</v>
      </c>
      <c r="G907" s="527">
        <v>1</v>
      </c>
      <c r="H907" s="527">
        <v>1</v>
      </c>
      <c r="I907" s="527">
        <v>0.5</v>
      </c>
      <c r="J907" s="527">
        <f t="shared" ref="J907" si="340">J871</f>
        <v>1</v>
      </c>
      <c r="K907" s="527">
        <f t="shared" si="337"/>
        <v>1</v>
      </c>
      <c r="L907" s="527"/>
      <c r="M907" s="527"/>
      <c r="N907" s="527">
        <v>1</v>
      </c>
      <c r="O907" s="527"/>
      <c r="P907" s="527">
        <v>1</v>
      </c>
      <c r="Q907" s="527"/>
      <c r="R907" s="527">
        <v>1</v>
      </c>
      <c r="S907" s="527"/>
      <c r="T907" s="527"/>
      <c r="U907" s="527">
        <v>1</v>
      </c>
      <c r="V907" s="526"/>
      <c r="W907" s="526"/>
      <c r="X907" s="526"/>
      <c r="Y907" s="526"/>
      <c r="Z907" s="526"/>
      <c r="AA907" s="526"/>
      <c r="AB907" s="526"/>
      <c r="AC907" s="526"/>
      <c r="AD907" s="236"/>
      <c r="AE907" s="236"/>
      <c r="AF907" s="236"/>
      <c r="AJ907" s="71"/>
      <c r="AK907" s="71"/>
      <c r="AL907" s="71"/>
      <c r="AM907" s="71"/>
    </row>
    <row r="908" spans="2:39">
      <c r="B908" s="236"/>
      <c r="C908" s="253" t="str">
        <f t="shared" si="338"/>
        <v>S03</v>
      </c>
      <c r="D908" s="253" t="str">
        <f t="shared" si="339"/>
        <v>Изходящи повиквания към други мобилни мрежи (Outgoing Calls to Other Mobile)</v>
      </c>
      <c r="E908" s="527">
        <v>1</v>
      </c>
      <c r="F908" s="527">
        <v>1</v>
      </c>
      <c r="G908" s="527">
        <v>1</v>
      </c>
      <c r="H908" s="527">
        <v>1</v>
      </c>
      <c r="I908" s="527">
        <v>0.5</v>
      </c>
      <c r="J908" s="527">
        <f t="shared" ref="J908" si="341">J872</f>
        <v>1</v>
      </c>
      <c r="K908" s="527">
        <f t="shared" si="337"/>
        <v>1</v>
      </c>
      <c r="L908" s="527"/>
      <c r="M908" s="527"/>
      <c r="N908" s="527">
        <v>1</v>
      </c>
      <c r="O908" s="527"/>
      <c r="P908" s="527">
        <v>1</v>
      </c>
      <c r="Q908" s="527"/>
      <c r="R908" s="527">
        <v>1</v>
      </c>
      <c r="S908" s="527"/>
      <c r="T908" s="527"/>
      <c r="U908" s="527">
        <v>1</v>
      </c>
      <c r="V908" s="526"/>
      <c r="W908" s="526"/>
      <c r="X908" s="526"/>
      <c r="Y908" s="526"/>
      <c r="Z908" s="526"/>
      <c r="AA908" s="526"/>
      <c r="AB908" s="526"/>
      <c r="AC908" s="526"/>
      <c r="AD908" s="236"/>
      <c r="AE908" s="236"/>
      <c r="AF908" s="236"/>
      <c r="AJ908" s="71"/>
      <c r="AK908" s="71"/>
      <c r="AL908" s="71"/>
      <c r="AM908" s="71"/>
    </row>
    <row r="909" spans="2:39">
      <c r="B909" s="236"/>
      <c r="C909" s="253" t="str">
        <f t="shared" si="338"/>
        <v>S04</v>
      </c>
      <c r="D909" s="253" t="str">
        <f t="shared" si="339"/>
        <v>Изходящи международни повиквания (Outgoing Calls to International)</v>
      </c>
      <c r="E909" s="527">
        <v>1</v>
      </c>
      <c r="F909" s="527">
        <v>1</v>
      </c>
      <c r="G909" s="527">
        <v>1</v>
      </c>
      <c r="H909" s="527">
        <v>1</v>
      </c>
      <c r="I909" s="527">
        <v>0.5</v>
      </c>
      <c r="J909" s="527">
        <f t="shared" ref="J909" si="342">J873</f>
        <v>1</v>
      </c>
      <c r="K909" s="527">
        <f t="shared" si="337"/>
        <v>1</v>
      </c>
      <c r="L909" s="527"/>
      <c r="M909" s="527"/>
      <c r="N909" s="527">
        <v>1</v>
      </c>
      <c r="O909" s="527"/>
      <c r="P909" s="527">
        <v>1</v>
      </c>
      <c r="Q909" s="527"/>
      <c r="R909" s="527"/>
      <c r="S909" s="527">
        <v>1</v>
      </c>
      <c r="T909" s="527"/>
      <c r="U909" s="527">
        <v>1</v>
      </c>
      <c r="V909" s="526"/>
      <c r="W909" s="526"/>
      <c r="X909" s="526"/>
      <c r="Y909" s="526"/>
      <c r="Z909" s="526"/>
      <c r="AA909" s="526"/>
      <c r="AB909" s="526"/>
      <c r="AC909" s="526"/>
      <c r="AD909" s="236"/>
      <c r="AE909" s="236"/>
      <c r="AF909" s="236"/>
      <c r="AJ909" s="71"/>
      <c r="AK909" s="71"/>
      <c r="AL909" s="71"/>
      <c r="AM909" s="71"/>
    </row>
    <row r="910" spans="2:39">
      <c r="B910" s="236"/>
      <c r="C910" s="253" t="str">
        <f t="shared" si="338"/>
        <v>S05</v>
      </c>
      <c r="D910" s="253" t="str">
        <f t="shared" si="339"/>
        <v>Входящи повиквания от фиксирана линия (Incoming calls from fixed)</v>
      </c>
      <c r="E910" s="527">
        <v>1</v>
      </c>
      <c r="F910" s="527">
        <v>1</v>
      </c>
      <c r="G910" s="527">
        <v>1</v>
      </c>
      <c r="H910" s="527">
        <v>1</v>
      </c>
      <c r="I910" s="527">
        <v>0.5</v>
      </c>
      <c r="J910" s="527">
        <f t="shared" ref="J910" si="343">J874</f>
        <v>1</v>
      </c>
      <c r="K910" s="527">
        <f t="shared" si="337"/>
        <v>1</v>
      </c>
      <c r="L910" s="527"/>
      <c r="M910" s="527"/>
      <c r="N910" s="527">
        <v>1</v>
      </c>
      <c r="O910" s="527"/>
      <c r="P910" s="527"/>
      <c r="Q910" s="527">
        <v>1</v>
      </c>
      <c r="R910" s="527">
        <v>1</v>
      </c>
      <c r="S910" s="527"/>
      <c r="T910" s="527"/>
      <c r="U910" s="527">
        <v>1</v>
      </c>
      <c r="V910" s="526"/>
      <c r="W910" s="526"/>
      <c r="X910" s="526"/>
      <c r="Y910" s="526"/>
      <c r="Z910" s="526"/>
      <c r="AA910" s="526"/>
      <c r="AB910" s="526"/>
      <c r="AC910" s="526"/>
      <c r="AD910" s="236"/>
      <c r="AE910" s="236"/>
      <c r="AF910" s="236"/>
      <c r="AJ910" s="71"/>
      <c r="AK910" s="71"/>
      <c r="AL910" s="71"/>
      <c r="AM910" s="71"/>
    </row>
    <row r="911" spans="2:39">
      <c r="B911" s="236"/>
      <c r="C911" s="253" t="str">
        <f t="shared" si="338"/>
        <v>S06</v>
      </c>
      <c r="D911" s="253" t="str">
        <f t="shared" si="339"/>
        <v>Входящи повиквания от други мобилни мрежи (Incoming calls from other mobile)</v>
      </c>
      <c r="E911" s="527">
        <v>1</v>
      </c>
      <c r="F911" s="527">
        <v>1</v>
      </c>
      <c r="G911" s="527">
        <v>1</v>
      </c>
      <c r="H911" s="527">
        <v>1</v>
      </c>
      <c r="I911" s="527">
        <v>0.5</v>
      </c>
      <c r="J911" s="527">
        <f t="shared" ref="J911" si="344">J875</f>
        <v>1</v>
      </c>
      <c r="K911" s="527">
        <f t="shared" si="337"/>
        <v>1</v>
      </c>
      <c r="L911" s="527"/>
      <c r="M911" s="527"/>
      <c r="N911" s="527">
        <v>1</v>
      </c>
      <c r="O911" s="527"/>
      <c r="P911" s="527"/>
      <c r="Q911" s="527">
        <v>1</v>
      </c>
      <c r="R911" s="527">
        <v>1</v>
      </c>
      <c r="S911" s="527"/>
      <c r="T911" s="527"/>
      <c r="U911" s="527">
        <v>1</v>
      </c>
      <c r="V911" s="526"/>
      <c r="W911" s="526"/>
      <c r="X911" s="526"/>
      <c r="Y911" s="526"/>
      <c r="Z911" s="526"/>
      <c r="AA911" s="526"/>
      <c r="AB911" s="526"/>
      <c r="AC911" s="526"/>
      <c r="AD911" s="236"/>
      <c r="AE911" s="236"/>
      <c r="AF911" s="236"/>
      <c r="AJ911" s="71"/>
      <c r="AK911" s="71"/>
      <c r="AL911" s="71"/>
      <c r="AM911" s="71"/>
    </row>
    <row r="912" spans="2:39">
      <c r="B912" s="236"/>
      <c r="C912" s="253" t="str">
        <f t="shared" si="338"/>
        <v>S07</v>
      </c>
      <c r="D912" s="253" t="str">
        <f t="shared" si="339"/>
        <v>Входящи международни повиквания (Incoming calls from international)</v>
      </c>
      <c r="E912" s="527">
        <v>1</v>
      </c>
      <c r="F912" s="527">
        <v>1</v>
      </c>
      <c r="G912" s="527">
        <v>1</v>
      </c>
      <c r="H912" s="527">
        <v>1</v>
      </c>
      <c r="I912" s="527">
        <v>0.5</v>
      </c>
      <c r="J912" s="527">
        <f t="shared" ref="J912" si="345">J876</f>
        <v>1</v>
      </c>
      <c r="K912" s="527">
        <f t="shared" si="337"/>
        <v>1</v>
      </c>
      <c r="L912" s="527"/>
      <c r="M912" s="527"/>
      <c r="N912" s="527">
        <v>1</v>
      </c>
      <c r="O912" s="527"/>
      <c r="P912" s="527"/>
      <c r="Q912" s="527">
        <v>1</v>
      </c>
      <c r="R912" s="527"/>
      <c r="S912" s="527">
        <v>1</v>
      </c>
      <c r="T912" s="527"/>
      <c r="U912" s="527">
        <v>1</v>
      </c>
      <c r="V912" s="526"/>
      <c r="W912" s="526"/>
      <c r="X912" s="526"/>
      <c r="Y912" s="526"/>
      <c r="Z912" s="526"/>
      <c r="AA912" s="526"/>
      <c r="AB912" s="526"/>
      <c r="AC912" s="526"/>
      <c r="AD912" s="236"/>
      <c r="AE912" s="236"/>
      <c r="AF912" s="236"/>
      <c r="AJ912" s="71"/>
      <c r="AK912" s="71"/>
      <c r="AL912" s="71"/>
      <c r="AM912" s="71"/>
    </row>
    <row r="913" spans="2:39">
      <c r="B913" s="236"/>
      <c r="C913" s="253" t="str">
        <f t="shared" si="338"/>
        <v>S08</v>
      </c>
      <c r="D913" s="253" t="str">
        <f t="shared" si="339"/>
        <v>Изходящи повиквания от чужди абонати в роуминг в мрежата на предприятието (Roaming Calls Outbound)</v>
      </c>
      <c r="E913" s="527">
        <v>1</v>
      </c>
      <c r="F913" s="527">
        <v>1</v>
      </c>
      <c r="G913" s="527">
        <v>1</v>
      </c>
      <c r="H913" s="527">
        <v>1</v>
      </c>
      <c r="I913" s="527">
        <v>0.5</v>
      </c>
      <c r="J913" s="527">
        <f t="shared" ref="J913" si="346">J877</f>
        <v>1</v>
      </c>
      <c r="K913" s="527">
        <f t="shared" si="337"/>
        <v>1</v>
      </c>
      <c r="L913" s="527"/>
      <c r="M913" s="527"/>
      <c r="N913" s="527">
        <v>1</v>
      </c>
      <c r="O913" s="527"/>
      <c r="P913" s="527"/>
      <c r="Q913" s="527">
        <v>1</v>
      </c>
      <c r="R913" s="527"/>
      <c r="S913" s="527">
        <v>1</v>
      </c>
      <c r="T913" s="527"/>
      <c r="U913" s="527">
        <v>1</v>
      </c>
      <c r="V913" s="526"/>
      <c r="W913" s="526"/>
      <c r="X913" s="526"/>
      <c r="Y913" s="526"/>
      <c r="Z913" s="526"/>
      <c r="AA913" s="526"/>
      <c r="AB913" s="526"/>
      <c r="AC913" s="526"/>
      <c r="AD913" s="236"/>
      <c r="AE913" s="236"/>
      <c r="AF913" s="236"/>
      <c r="AJ913" s="71"/>
      <c r="AK913" s="71"/>
      <c r="AL913" s="71"/>
      <c r="AM913" s="71"/>
    </row>
    <row r="914" spans="2:39">
      <c r="B914" s="236"/>
      <c r="C914" s="253" t="str">
        <f t="shared" si="338"/>
        <v>S09</v>
      </c>
      <c r="D914" s="253" t="str">
        <f t="shared" si="339"/>
        <v>Входящи повиквания от чужди абонати в роуминг в мрежата на предприятието (Roaming Calls Inbound)</v>
      </c>
      <c r="E914" s="527">
        <v>1</v>
      </c>
      <c r="F914" s="527">
        <v>1</v>
      </c>
      <c r="G914" s="527">
        <v>1</v>
      </c>
      <c r="H914" s="527">
        <v>1</v>
      </c>
      <c r="I914" s="527">
        <v>0.5</v>
      </c>
      <c r="J914" s="527">
        <f t="shared" ref="J914" si="347">J878</f>
        <v>1</v>
      </c>
      <c r="K914" s="527">
        <f t="shared" si="337"/>
        <v>1</v>
      </c>
      <c r="L914" s="527"/>
      <c r="M914" s="527"/>
      <c r="N914" s="527">
        <v>1</v>
      </c>
      <c r="O914" s="527"/>
      <c r="P914" s="527"/>
      <c r="Q914" s="527">
        <v>1</v>
      </c>
      <c r="R914" s="527"/>
      <c r="S914" s="527">
        <v>1</v>
      </c>
      <c r="T914" s="527"/>
      <c r="U914" s="527">
        <v>1</v>
      </c>
      <c r="V914" s="526"/>
      <c r="W914" s="526"/>
      <c r="X914" s="526"/>
      <c r="Y914" s="526"/>
      <c r="Z914" s="526"/>
      <c r="AA914" s="526"/>
      <c r="AB914" s="526"/>
      <c r="AC914" s="526"/>
      <c r="AD914" s="236"/>
      <c r="AE914" s="236"/>
      <c r="AF914" s="236"/>
      <c r="AJ914" s="71"/>
      <c r="AK914" s="71"/>
      <c r="AL914" s="71"/>
      <c r="AM914" s="71"/>
    </row>
    <row r="915" spans="2:39">
      <c r="B915" s="236"/>
      <c r="C915" s="253" t="str">
        <f t="shared" si="338"/>
        <v>S10</v>
      </c>
      <c r="D915" s="253" t="str">
        <f t="shared" si="339"/>
        <v>Гласова поща (Voice mail)</v>
      </c>
      <c r="E915" s="527">
        <v>1</v>
      </c>
      <c r="F915" s="527">
        <v>1</v>
      </c>
      <c r="G915" s="527">
        <v>1</v>
      </c>
      <c r="H915" s="527">
        <v>1</v>
      </c>
      <c r="I915" s="527">
        <v>0.5</v>
      </c>
      <c r="J915" s="527">
        <f t="shared" ref="J915" si="348">J879</f>
        <v>1</v>
      </c>
      <c r="K915" s="527">
        <f t="shared" si="337"/>
        <v>1</v>
      </c>
      <c r="L915" s="527"/>
      <c r="M915" s="527"/>
      <c r="N915" s="527">
        <v>1</v>
      </c>
      <c r="O915" s="527"/>
      <c r="P915" s="527">
        <v>1</v>
      </c>
      <c r="Q915" s="527"/>
      <c r="R915" s="527"/>
      <c r="S915" s="527"/>
      <c r="T915" s="527"/>
      <c r="U915" s="527">
        <v>1</v>
      </c>
      <c r="V915" s="526"/>
      <c r="W915" s="526"/>
      <c r="X915" s="526"/>
      <c r="Y915" s="526"/>
      <c r="Z915" s="526"/>
      <c r="AA915" s="526"/>
      <c r="AB915" s="526"/>
      <c r="AC915" s="526"/>
      <c r="AD915" s="236"/>
      <c r="AE915" s="236"/>
      <c r="AF915" s="236"/>
      <c r="AJ915" s="71"/>
      <c r="AK915" s="71"/>
      <c r="AL915" s="71"/>
      <c r="AM915" s="71"/>
    </row>
    <row r="916" spans="2:39">
      <c r="B916" s="236"/>
      <c r="C916" s="253" t="str">
        <f t="shared" si="338"/>
        <v>S11</v>
      </c>
      <c r="D916" s="253" t="str">
        <f t="shared" si="339"/>
        <v>Повиквания към центъра за обслужване на клиенти (Help desk call)</v>
      </c>
      <c r="E916" s="527">
        <v>1</v>
      </c>
      <c r="F916" s="527">
        <v>1</v>
      </c>
      <c r="G916" s="527">
        <v>1</v>
      </c>
      <c r="H916" s="527">
        <v>1</v>
      </c>
      <c r="I916" s="527">
        <v>0.5</v>
      </c>
      <c r="J916" s="527">
        <f t="shared" ref="J916" si="349">J880</f>
        <v>1</v>
      </c>
      <c r="K916" s="527">
        <f t="shared" si="337"/>
        <v>1</v>
      </c>
      <c r="L916" s="527"/>
      <c r="M916" s="527"/>
      <c r="N916" s="527">
        <v>1</v>
      </c>
      <c r="O916" s="527"/>
      <c r="P916" s="527">
        <v>1</v>
      </c>
      <c r="Q916" s="527"/>
      <c r="R916" s="527"/>
      <c r="S916" s="527"/>
      <c r="T916" s="527"/>
      <c r="U916" s="527">
        <v>1</v>
      </c>
      <c r="V916" s="526"/>
      <c r="W916" s="526"/>
      <c r="X916" s="526"/>
      <c r="Y916" s="526"/>
      <c r="Z916" s="526"/>
      <c r="AA916" s="526"/>
      <c r="AB916" s="526"/>
      <c r="AC916" s="526"/>
      <c r="AD916" s="236"/>
      <c r="AE916" s="236"/>
      <c r="AF916" s="236"/>
      <c r="AJ916" s="71"/>
      <c r="AK916" s="71"/>
      <c r="AL916" s="71"/>
      <c r="AM916" s="71"/>
    </row>
    <row r="917" spans="2:39">
      <c r="B917" s="236"/>
      <c r="C917" s="253" t="str">
        <f t="shared" si="338"/>
        <v>S12</v>
      </c>
      <c r="D917" s="253" t="str">
        <f t="shared" si="339"/>
        <v>Видеоразговори (Video call)</v>
      </c>
      <c r="E917" s="527">
        <v>1</v>
      </c>
      <c r="F917" s="527">
        <v>1</v>
      </c>
      <c r="G917" s="527">
        <v>1</v>
      </c>
      <c r="H917" s="527">
        <v>1</v>
      </c>
      <c r="I917" s="527">
        <v>0.5</v>
      </c>
      <c r="J917" s="527">
        <f t="shared" ref="J917" si="350">J881</f>
        <v>1</v>
      </c>
      <c r="K917" s="527">
        <f t="shared" si="337"/>
        <v>1</v>
      </c>
      <c r="L917" s="527"/>
      <c r="M917" s="527"/>
      <c r="N917" s="527">
        <v>1</v>
      </c>
      <c r="O917" s="527"/>
      <c r="P917" s="527">
        <v>1</v>
      </c>
      <c r="Q917" s="527"/>
      <c r="R917" s="527">
        <v>1</v>
      </c>
      <c r="S917" s="527"/>
      <c r="T917" s="527"/>
      <c r="U917" s="527">
        <v>1</v>
      </c>
      <c r="V917" s="526"/>
      <c r="W917" s="526"/>
      <c r="X917" s="526"/>
      <c r="Y917" s="526"/>
      <c r="Z917" s="526"/>
      <c r="AA917" s="526"/>
      <c r="AB917" s="526"/>
      <c r="AC917" s="526"/>
      <c r="AD917" s="236"/>
      <c r="AE917" s="236"/>
      <c r="AF917" s="236"/>
      <c r="AJ917" s="71"/>
      <c r="AK917" s="71"/>
      <c r="AL917" s="71"/>
      <c r="AM917" s="71"/>
    </row>
    <row r="918" spans="2:39">
      <c r="B918" s="236"/>
      <c r="C918" s="253" t="str">
        <f t="shared" si="338"/>
        <v>S13</v>
      </c>
      <c r="D918" s="253" t="str">
        <f t="shared" si="339"/>
        <v>MMS в мрежата (MMS on net)</v>
      </c>
      <c r="E918" s="527">
        <v>2</v>
      </c>
      <c r="F918" s="527">
        <v>2</v>
      </c>
      <c r="G918" s="527">
        <v>2</v>
      </c>
      <c r="H918" s="527">
        <v>2</v>
      </c>
      <c r="I918" s="527">
        <v>1</v>
      </c>
      <c r="J918" s="527">
        <f t="shared" ref="J918" si="351">J882</f>
        <v>1</v>
      </c>
      <c r="K918" s="527">
        <f t="shared" si="337"/>
        <v>1</v>
      </c>
      <c r="L918" s="527"/>
      <c r="M918" s="527">
        <v>1</v>
      </c>
      <c r="N918" s="527">
        <v>1</v>
      </c>
      <c r="O918" s="527">
        <f t="shared" ref="O918:O923" si="352">O882</f>
        <v>1</v>
      </c>
      <c r="P918" s="527">
        <v>1</v>
      </c>
      <c r="Q918" s="527"/>
      <c r="R918" s="527"/>
      <c r="S918" s="527"/>
      <c r="T918" s="527"/>
      <c r="U918" s="527">
        <v>2</v>
      </c>
      <c r="V918" s="526"/>
      <c r="W918" s="526"/>
      <c r="X918" s="526"/>
      <c r="Y918" s="526"/>
      <c r="Z918" s="526"/>
      <c r="AA918" s="526"/>
      <c r="AB918" s="526"/>
      <c r="AC918" s="526"/>
      <c r="AD918" s="236"/>
      <c r="AE918" s="236"/>
      <c r="AF918" s="236"/>
      <c r="AJ918" s="71"/>
      <c r="AK918" s="71"/>
      <c r="AL918" s="71"/>
      <c r="AM918" s="71"/>
    </row>
    <row r="919" spans="2:39">
      <c r="B919" s="236"/>
      <c r="C919" s="253" t="str">
        <f t="shared" si="338"/>
        <v>S14</v>
      </c>
      <c r="D919" s="253" t="str">
        <f t="shared" si="339"/>
        <v>Изходящи MMS към други мрежи (MMS outgoing to other network)</v>
      </c>
      <c r="E919" s="527">
        <v>1</v>
      </c>
      <c r="F919" s="527">
        <v>1</v>
      </c>
      <c r="G919" s="527">
        <v>1</v>
      </c>
      <c r="H919" s="527">
        <v>1</v>
      </c>
      <c r="I919" s="527">
        <v>0.5</v>
      </c>
      <c r="J919" s="527">
        <f t="shared" ref="J919" si="353">J883</f>
        <v>1</v>
      </c>
      <c r="K919" s="527">
        <f t="shared" si="337"/>
        <v>1</v>
      </c>
      <c r="L919" s="527"/>
      <c r="M919" s="527">
        <v>1</v>
      </c>
      <c r="N919" s="527">
        <v>1</v>
      </c>
      <c r="O919" s="527">
        <f t="shared" si="352"/>
        <v>1</v>
      </c>
      <c r="P919" s="527">
        <v>1</v>
      </c>
      <c r="Q919" s="527"/>
      <c r="R919" s="527">
        <v>1</v>
      </c>
      <c r="S919" s="527"/>
      <c r="T919" s="527"/>
      <c r="U919" s="527">
        <v>1</v>
      </c>
      <c r="V919" s="526"/>
      <c r="W919" s="526"/>
      <c r="X919" s="526"/>
      <c r="Y919" s="526"/>
      <c r="Z919" s="526"/>
      <c r="AA919" s="526"/>
      <c r="AB919" s="526"/>
      <c r="AC919" s="526"/>
      <c r="AD919" s="236"/>
      <c r="AE919" s="236"/>
      <c r="AF919" s="236"/>
      <c r="AJ919" s="71"/>
      <c r="AK919" s="71"/>
      <c r="AL919" s="71"/>
      <c r="AM919" s="71"/>
    </row>
    <row r="920" spans="2:39">
      <c r="B920" s="236"/>
      <c r="C920" s="253" t="str">
        <f t="shared" si="338"/>
        <v>S15</v>
      </c>
      <c r="D920" s="253" t="str">
        <f t="shared" si="339"/>
        <v>Входящи MMS от други мрежи (MMS incoming from other network)</v>
      </c>
      <c r="E920" s="527">
        <v>1</v>
      </c>
      <c r="F920" s="527">
        <v>1</v>
      </c>
      <c r="G920" s="527">
        <v>1</v>
      </c>
      <c r="H920" s="527">
        <v>1</v>
      </c>
      <c r="I920" s="527">
        <v>0.5</v>
      </c>
      <c r="J920" s="527">
        <f t="shared" ref="J920" si="354">J884</f>
        <v>1</v>
      </c>
      <c r="K920" s="527">
        <f t="shared" si="337"/>
        <v>1</v>
      </c>
      <c r="L920" s="527"/>
      <c r="M920" s="527">
        <v>1</v>
      </c>
      <c r="N920" s="527">
        <v>1</v>
      </c>
      <c r="O920" s="527">
        <f t="shared" si="352"/>
        <v>1</v>
      </c>
      <c r="P920" s="527"/>
      <c r="Q920" s="527">
        <v>1</v>
      </c>
      <c r="R920" s="527">
        <v>1</v>
      </c>
      <c r="S920" s="527"/>
      <c r="T920" s="527"/>
      <c r="U920" s="527">
        <v>1</v>
      </c>
      <c r="V920" s="526"/>
      <c r="W920" s="526"/>
      <c r="X920" s="526"/>
      <c r="Y920" s="526"/>
      <c r="Z920" s="526"/>
      <c r="AA920" s="526"/>
      <c r="AB920" s="526"/>
      <c r="AC920" s="526"/>
      <c r="AD920" s="236"/>
      <c r="AE920" s="236"/>
      <c r="AF920" s="236"/>
      <c r="AJ920" s="71"/>
      <c r="AK920" s="71"/>
      <c r="AL920" s="71"/>
      <c r="AM920" s="71"/>
    </row>
    <row r="921" spans="2:39">
      <c r="B921" s="236"/>
      <c r="C921" s="253" t="str">
        <f t="shared" si="338"/>
        <v>S16</v>
      </c>
      <c r="D921" s="253" t="str">
        <f t="shared" si="339"/>
        <v>SMS в мрежата (SMS on net)</v>
      </c>
      <c r="E921" s="527">
        <v>2</v>
      </c>
      <c r="F921" s="527">
        <v>2</v>
      </c>
      <c r="G921" s="527">
        <v>2</v>
      </c>
      <c r="H921" s="527">
        <v>2</v>
      </c>
      <c r="I921" s="527">
        <v>1</v>
      </c>
      <c r="J921" s="527">
        <f t="shared" ref="J921" si="355">J885</f>
        <v>1</v>
      </c>
      <c r="K921" s="527">
        <f t="shared" si="337"/>
        <v>1</v>
      </c>
      <c r="L921" s="527">
        <v>1</v>
      </c>
      <c r="M921" s="527"/>
      <c r="N921" s="527">
        <v>1</v>
      </c>
      <c r="O921" s="527">
        <f t="shared" si="352"/>
        <v>1</v>
      </c>
      <c r="P921" s="527">
        <v>1</v>
      </c>
      <c r="Q921" s="527"/>
      <c r="R921" s="527"/>
      <c r="S921" s="527"/>
      <c r="T921" s="527"/>
      <c r="U921" s="527">
        <v>2</v>
      </c>
      <c r="V921" s="526"/>
      <c r="W921" s="526"/>
      <c r="X921" s="526"/>
      <c r="Y921" s="526"/>
      <c r="Z921" s="526"/>
      <c r="AA921" s="526"/>
      <c r="AB921" s="526"/>
      <c r="AC921" s="526"/>
      <c r="AD921" s="236"/>
      <c r="AE921" s="236"/>
      <c r="AF921" s="236"/>
      <c r="AJ921" s="71"/>
      <c r="AK921" s="71"/>
      <c r="AL921" s="71"/>
      <c r="AM921" s="71"/>
    </row>
    <row r="922" spans="2:39">
      <c r="B922" s="236"/>
      <c r="C922" s="253" t="str">
        <f t="shared" si="338"/>
        <v>S17</v>
      </c>
      <c r="D922" s="253" t="str">
        <f t="shared" si="339"/>
        <v>Изходящи SMS към други мрежи (SMS outgoing to other network)</v>
      </c>
      <c r="E922" s="527">
        <v>1</v>
      </c>
      <c r="F922" s="527">
        <v>1</v>
      </c>
      <c r="G922" s="527">
        <v>1</v>
      </c>
      <c r="H922" s="527">
        <v>1</v>
      </c>
      <c r="I922" s="527">
        <v>0.5</v>
      </c>
      <c r="J922" s="527">
        <f t="shared" ref="J922" si="356">J886</f>
        <v>1</v>
      </c>
      <c r="K922" s="527">
        <f t="shared" si="337"/>
        <v>1</v>
      </c>
      <c r="L922" s="527">
        <v>1</v>
      </c>
      <c r="M922" s="527"/>
      <c r="N922" s="527">
        <v>1</v>
      </c>
      <c r="O922" s="527">
        <f t="shared" si="352"/>
        <v>1</v>
      </c>
      <c r="P922" s="527">
        <v>1</v>
      </c>
      <c r="Q922" s="527"/>
      <c r="R922" s="527">
        <v>1</v>
      </c>
      <c r="S922" s="527"/>
      <c r="T922" s="527"/>
      <c r="U922" s="527">
        <v>1</v>
      </c>
      <c r="V922" s="526"/>
      <c r="W922" s="526"/>
      <c r="X922" s="526"/>
      <c r="Y922" s="526"/>
      <c r="Z922" s="526"/>
      <c r="AA922" s="526"/>
      <c r="AB922" s="526"/>
      <c r="AC922" s="526"/>
      <c r="AD922" s="236"/>
      <c r="AE922" s="236"/>
      <c r="AF922" s="236"/>
      <c r="AJ922" s="71"/>
      <c r="AK922" s="71"/>
      <c r="AL922" s="71"/>
      <c r="AM922" s="71"/>
    </row>
    <row r="923" spans="2:39">
      <c r="B923" s="236"/>
      <c r="C923" s="253" t="str">
        <f t="shared" si="338"/>
        <v>S18</v>
      </c>
      <c r="D923" s="253" t="str">
        <f t="shared" si="339"/>
        <v>Входящи SMS от други мрежи (SMS incoming from other network)</v>
      </c>
      <c r="E923" s="527">
        <v>1</v>
      </c>
      <c r="F923" s="527">
        <v>1</v>
      </c>
      <c r="G923" s="527">
        <v>1</v>
      </c>
      <c r="H923" s="527">
        <v>1</v>
      </c>
      <c r="I923" s="527">
        <v>0.5</v>
      </c>
      <c r="J923" s="527">
        <f t="shared" ref="J923" si="357">J887</f>
        <v>1</v>
      </c>
      <c r="K923" s="527">
        <f t="shared" si="337"/>
        <v>1</v>
      </c>
      <c r="L923" s="527">
        <v>1</v>
      </c>
      <c r="M923" s="527"/>
      <c r="N923" s="527">
        <v>1</v>
      </c>
      <c r="O923" s="527">
        <f t="shared" si="352"/>
        <v>1</v>
      </c>
      <c r="P923" s="527"/>
      <c r="Q923" s="527">
        <v>1</v>
      </c>
      <c r="R923" s="527">
        <v>1</v>
      </c>
      <c r="S923" s="527"/>
      <c r="T923" s="527"/>
      <c r="U923" s="527">
        <v>1</v>
      </c>
      <c r="V923" s="526"/>
      <c r="W923" s="526"/>
      <c r="X923" s="526"/>
      <c r="Y923" s="526"/>
      <c r="Z923" s="526"/>
      <c r="AA923" s="526"/>
      <c r="AB923" s="526"/>
      <c r="AC923" s="526"/>
      <c r="AD923" s="236"/>
      <c r="AE923" s="236"/>
      <c r="AF923" s="236"/>
      <c r="AJ923" s="71"/>
      <c r="AK923" s="71"/>
      <c r="AL923" s="71"/>
      <c r="AM923" s="71"/>
    </row>
    <row r="924" spans="2:39">
      <c r="B924" s="236"/>
      <c r="C924" s="253" t="str">
        <f t="shared" si="338"/>
        <v>S19</v>
      </c>
      <c r="D924" s="253" t="str">
        <f t="shared" si="339"/>
        <v>Пренос на данни (Data services)</v>
      </c>
      <c r="E924" s="527"/>
      <c r="F924" s="527">
        <v>1</v>
      </c>
      <c r="G924" s="527"/>
      <c r="H924" s="527">
        <v>1</v>
      </c>
      <c r="I924" s="527"/>
      <c r="J924" s="527">
        <f t="shared" ref="J924" si="358">J888</f>
        <v>1</v>
      </c>
      <c r="K924" s="527">
        <f t="shared" si="337"/>
        <v>1</v>
      </c>
      <c r="L924" s="527"/>
      <c r="M924" s="527"/>
      <c r="N924" s="527">
        <v>1</v>
      </c>
      <c r="O924" s="527">
        <f>O888</f>
        <v>1</v>
      </c>
      <c r="P924" s="527">
        <v>1</v>
      </c>
      <c r="Q924" s="527"/>
      <c r="R924" s="527"/>
      <c r="S924" s="527"/>
      <c r="T924" s="527">
        <v>1</v>
      </c>
      <c r="U924" s="527">
        <v>1</v>
      </c>
      <c r="V924" s="526"/>
      <c r="W924" s="526"/>
      <c r="X924" s="526"/>
      <c r="Y924" s="526"/>
      <c r="Z924" s="526"/>
      <c r="AA924" s="526"/>
      <c r="AB924" s="526"/>
      <c r="AC924" s="526"/>
      <c r="AD924" s="236"/>
      <c r="AE924" s="236"/>
      <c r="AF924" s="236"/>
      <c r="AJ924" s="71"/>
      <c r="AK924" s="71"/>
      <c r="AL924" s="71"/>
      <c r="AM924" s="71"/>
    </row>
    <row r="925" spans="2:39">
      <c r="B925" s="236"/>
      <c r="C925" s="253" t="str">
        <f t="shared" si="338"/>
        <v>S20</v>
      </c>
      <c r="D925" s="253" t="str">
        <f t="shared" si="339"/>
        <v>Subscribers</v>
      </c>
      <c r="E925" s="213"/>
      <c r="F925" s="213"/>
      <c r="G925" s="213"/>
      <c r="H925" s="213"/>
      <c r="I925" s="213"/>
      <c r="J925" s="213"/>
      <c r="K925" s="213"/>
      <c r="L925" s="213"/>
      <c r="M925" s="213"/>
      <c r="N925" s="213"/>
      <c r="O925" s="213"/>
      <c r="P925" s="213"/>
      <c r="Q925" s="213"/>
      <c r="R925" s="213"/>
      <c r="S925" s="213"/>
      <c r="T925" s="213"/>
      <c r="U925" s="213"/>
      <c r="V925" s="213"/>
      <c r="W925" s="213"/>
      <c r="X925" s="213"/>
      <c r="Y925" s="213"/>
      <c r="Z925" s="213"/>
      <c r="AA925" s="213"/>
      <c r="AB925" s="213"/>
      <c r="AC925" s="213"/>
      <c r="AD925" s="236"/>
      <c r="AE925" s="236"/>
      <c r="AF925" s="236"/>
      <c r="AJ925" s="71"/>
      <c r="AK925" s="71"/>
      <c r="AL925" s="71"/>
      <c r="AM925" s="71"/>
    </row>
    <row r="926" spans="2:39">
      <c r="B926" s="236"/>
      <c r="C926" s="253" t="str">
        <f t="shared" si="338"/>
        <v>S21</v>
      </c>
      <c r="D926" s="253" t="str">
        <f t="shared" si="339"/>
        <v>OTHER: complete as required</v>
      </c>
      <c r="E926" s="213"/>
      <c r="F926" s="213"/>
      <c r="G926" s="213"/>
      <c r="H926" s="213"/>
      <c r="I926" s="213"/>
      <c r="J926" s="213"/>
      <c r="K926" s="213"/>
      <c r="L926" s="213"/>
      <c r="M926" s="213"/>
      <c r="N926" s="213"/>
      <c r="O926" s="213"/>
      <c r="P926" s="213"/>
      <c r="Q926" s="213"/>
      <c r="R926" s="213"/>
      <c r="S926" s="213"/>
      <c r="T926" s="213"/>
      <c r="U926" s="213"/>
      <c r="V926" s="213"/>
      <c r="W926" s="213"/>
      <c r="X926" s="213"/>
      <c r="Y926" s="213"/>
      <c r="Z926" s="213"/>
      <c r="AA926" s="213"/>
      <c r="AB926" s="213"/>
      <c r="AC926" s="213"/>
      <c r="AD926" s="236"/>
      <c r="AE926" s="236"/>
      <c r="AF926" s="236"/>
      <c r="AJ926" s="71"/>
      <c r="AK926" s="71"/>
      <c r="AL926" s="71"/>
      <c r="AM926" s="71"/>
    </row>
    <row r="927" spans="2:39">
      <c r="B927" s="236"/>
      <c r="C927" s="253" t="str">
        <f t="shared" si="338"/>
        <v>S22</v>
      </c>
      <c r="D927" s="253" t="str">
        <f t="shared" si="339"/>
        <v>OTHER: complete as required</v>
      </c>
      <c r="E927" s="213"/>
      <c r="F927" s="213"/>
      <c r="G927" s="213"/>
      <c r="H927" s="213"/>
      <c r="I927" s="213"/>
      <c r="J927" s="213"/>
      <c r="K927" s="213"/>
      <c r="L927" s="213"/>
      <c r="M927" s="213"/>
      <c r="N927" s="213"/>
      <c r="O927" s="213"/>
      <c r="P927" s="213"/>
      <c r="Q927" s="213"/>
      <c r="R927" s="213"/>
      <c r="S927" s="213"/>
      <c r="T927" s="213"/>
      <c r="U927" s="213"/>
      <c r="V927" s="213"/>
      <c r="W927" s="213"/>
      <c r="X927" s="213"/>
      <c r="Y927" s="213"/>
      <c r="Z927" s="213"/>
      <c r="AA927" s="213"/>
      <c r="AB927" s="213"/>
      <c r="AC927" s="213"/>
      <c r="AD927" s="236"/>
      <c r="AE927" s="236"/>
      <c r="AF927" s="236"/>
      <c r="AJ927" s="71"/>
      <c r="AK927" s="71"/>
      <c r="AL927" s="71"/>
      <c r="AM927" s="71"/>
    </row>
    <row r="928" spans="2:39">
      <c r="B928" s="236"/>
      <c r="C928" s="253" t="str">
        <f t="shared" si="338"/>
        <v>S23</v>
      </c>
      <c r="D928" s="253" t="str">
        <f t="shared" si="339"/>
        <v>OTHER: complete as required</v>
      </c>
      <c r="E928" s="213"/>
      <c r="F928" s="213"/>
      <c r="G928" s="213"/>
      <c r="H928" s="213"/>
      <c r="I928" s="213"/>
      <c r="J928" s="213"/>
      <c r="K928" s="213"/>
      <c r="L928" s="213"/>
      <c r="M928" s="213"/>
      <c r="N928" s="213"/>
      <c r="O928" s="213"/>
      <c r="P928" s="213"/>
      <c r="Q928" s="213"/>
      <c r="R928" s="213"/>
      <c r="S928" s="213"/>
      <c r="T928" s="213"/>
      <c r="U928" s="213"/>
      <c r="V928" s="213"/>
      <c r="W928" s="213"/>
      <c r="X928" s="213"/>
      <c r="Y928" s="213"/>
      <c r="Z928" s="213"/>
      <c r="AA928" s="213"/>
      <c r="AB928" s="213"/>
      <c r="AC928" s="213"/>
      <c r="AD928" s="236"/>
      <c r="AE928" s="236"/>
      <c r="AF928" s="236"/>
      <c r="AJ928" s="71"/>
      <c r="AK928" s="71"/>
      <c r="AL928" s="71"/>
      <c r="AM928" s="71"/>
    </row>
    <row r="929" spans="2:16384">
      <c r="B929" s="236"/>
      <c r="C929" s="253" t="str">
        <f t="shared" si="338"/>
        <v>S24</v>
      </c>
      <c r="D929" s="253" t="str">
        <f t="shared" si="339"/>
        <v>OTHER: complete as required</v>
      </c>
      <c r="E929" s="213"/>
      <c r="F929" s="213"/>
      <c r="G929" s="213"/>
      <c r="H929" s="213"/>
      <c r="I929" s="213"/>
      <c r="J929" s="213"/>
      <c r="K929" s="213"/>
      <c r="L929" s="213"/>
      <c r="M929" s="213"/>
      <c r="N929" s="213"/>
      <c r="O929" s="213"/>
      <c r="P929" s="213"/>
      <c r="Q929" s="213"/>
      <c r="R929" s="213"/>
      <c r="S929" s="213"/>
      <c r="T929" s="213"/>
      <c r="U929" s="213"/>
      <c r="V929" s="213"/>
      <c r="W929" s="213"/>
      <c r="X929" s="213"/>
      <c r="Y929" s="213"/>
      <c r="Z929" s="213"/>
      <c r="AA929" s="213"/>
      <c r="AB929" s="213"/>
      <c r="AC929" s="213"/>
      <c r="AD929" s="236"/>
      <c r="AE929" s="236"/>
      <c r="AF929" s="236"/>
      <c r="AJ929" s="71"/>
      <c r="AK929" s="71"/>
      <c r="AL929" s="71"/>
      <c r="AM929" s="71"/>
    </row>
    <row r="930" spans="2:16384">
      <c r="B930" s="236"/>
      <c r="C930" s="253" t="str">
        <f t="shared" si="338"/>
        <v>S25</v>
      </c>
      <c r="D930" s="253" t="str">
        <f t="shared" si="339"/>
        <v>OTHER: complete as required</v>
      </c>
      <c r="E930" s="213"/>
      <c r="F930" s="213"/>
      <c r="G930" s="213"/>
      <c r="H930" s="213"/>
      <c r="I930" s="213"/>
      <c r="J930" s="213"/>
      <c r="K930" s="213"/>
      <c r="L930" s="213"/>
      <c r="M930" s="213"/>
      <c r="N930" s="213"/>
      <c r="O930" s="213"/>
      <c r="P930" s="213"/>
      <c r="Q930" s="213"/>
      <c r="R930" s="213"/>
      <c r="S930" s="213"/>
      <c r="T930" s="213"/>
      <c r="U930" s="213"/>
      <c r="V930" s="213"/>
      <c r="W930" s="213"/>
      <c r="X930" s="213"/>
      <c r="Y930" s="213"/>
      <c r="Z930" s="213"/>
      <c r="AA930" s="213"/>
      <c r="AB930" s="213"/>
      <c r="AC930" s="213"/>
      <c r="AD930" s="236"/>
      <c r="AE930" s="236"/>
      <c r="AF930" s="236"/>
      <c r="AJ930" s="71"/>
      <c r="AK930" s="71"/>
      <c r="AL930" s="71"/>
      <c r="AM930" s="71"/>
    </row>
    <row r="931" spans="2:16384">
      <c r="B931" s="236"/>
      <c r="C931" s="253" t="str">
        <f t="shared" si="338"/>
        <v>S26</v>
      </c>
      <c r="D931" s="253" t="str">
        <f t="shared" si="339"/>
        <v>OTHER: complete as required</v>
      </c>
      <c r="E931" s="213"/>
      <c r="F931" s="213"/>
      <c r="G931" s="213"/>
      <c r="H931" s="213"/>
      <c r="I931" s="213"/>
      <c r="J931" s="213"/>
      <c r="K931" s="213"/>
      <c r="L931" s="213"/>
      <c r="M931" s="213"/>
      <c r="N931" s="213"/>
      <c r="O931" s="213"/>
      <c r="P931" s="213"/>
      <c r="Q931" s="213"/>
      <c r="R931" s="213"/>
      <c r="S931" s="213"/>
      <c r="T931" s="213"/>
      <c r="U931" s="213"/>
      <c r="V931" s="213"/>
      <c r="W931" s="213"/>
      <c r="X931" s="213"/>
      <c r="Y931" s="213"/>
      <c r="Z931" s="213"/>
      <c r="AA931" s="213"/>
      <c r="AB931" s="213"/>
      <c r="AC931" s="213"/>
      <c r="AD931" s="236"/>
      <c r="AE931" s="236"/>
      <c r="AF931" s="236"/>
      <c r="AJ931" s="71"/>
      <c r="AK931" s="71"/>
      <c r="AL931" s="71"/>
      <c r="AM931" s="71"/>
    </row>
    <row r="932" spans="2:16384">
      <c r="B932" s="236"/>
      <c r="C932" s="253" t="str">
        <f t="shared" si="338"/>
        <v>S27</v>
      </c>
      <c r="D932" s="253" t="str">
        <f t="shared" si="339"/>
        <v>OTHER: complete as required</v>
      </c>
      <c r="E932" s="213"/>
      <c r="F932" s="213"/>
      <c r="G932" s="213"/>
      <c r="H932" s="213"/>
      <c r="I932" s="213"/>
      <c r="J932" s="213"/>
      <c r="K932" s="213"/>
      <c r="L932" s="213"/>
      <c r="M932" s="213"/>
      <c r="N932" s="213"/>
      <c r="O932" s="213"/>
      <c r="P932" s="213"/>
      <c r="Q932" s="213"/>
      <c r="R932" s="213"/>
      <c r="S932" s="213"/>
      <c r="T932" s="213"/>
      <c r="U932" s="213"/>
      <c r="V932" s="213"/>
      <c r="W932" s="213"/>
      <c r="X932" s="213"/>
      <c r="Y932" s="213"/>
      <c r="Z932" s="213"/>
      <c r="AA932" s="213"/>
      <c r="AB932" s="213"/>
      <c r="AC932" s="213"/>
      <c r="AD932" s="236"/>
      <c r="AE932" s="236"/>
      <c r="AF932" s="236"/>
      <c r="AJ932" s="71"/>
      <c r="AK932" s="71"/>
      <c r="AL932" s="71"/>
      <c r="AM932" s="71"/>
    </row>
    <row r="933" spans="2:16384">
      <c r="B933" s="236"/>
      <c r="C933" s="253" t="str">
        <f t="shared" si="338"/>
        <v>S28</v>
      </c>
      <c r="D933" s="253" t="str">
        <f t="shared" si="339"/>
        <v>OTHER: complete as required</v>
      </c>
      <c r="E933" s="213"/>
      <c r="F933" s="213"/>
      <c r="G933" s="213"/>
      <c r="H933" s="213"/>
      <c r="I933" s="213"/>
      <c r="J933" s="213"/>
      <c r="K933" s="213"/>
      <c r="L933" s="213"/>
      <c r="M933" s="213"/>
      <c r="N933" s="213"/>
      <c r="O933" s="213"/>
      <c r="P933" s="213"/>
      <c r="Q933" s="213"/>
      <c r="R933" s="213"/>
      <c r="S933" s="213"/>
      <c r="T933" s="213"/>
      <c r="U933" s="213"/>
      <c r="V933" s="213"/>
      <c r="W933" s="213"/>
      <c r="X933" s="213"/>
      <c r="Y933" s="213"/>
      <c r="Z933" s="213"/>
      <c r="AA933" s="213"/>
      <c r="AB933" s="213"/>
      <c r="AC933" s="213"/>
      <c r="AD933" s="236"/>
      <c r="AE933" s="236"/>
      <c r="AF933" s="236"/>
      <c r="AJ933" s="71"/>
      <c r="AK933" s="71"/>
      <c r="AL933" s="71"/>
      <c r="AM933" s="71"/>
    </row>
    <row r="934" spans="2:16384">
      <c r="B934" s="236"/>
      <c r="C934" s="253" t="str">
        <f t="shared" si="338"/>
        <v>S29</v>
      </c>
      <c r="D934" s="253" t="str">
        <f t="shared" si="339"/>
        <v>OTHER: complete as required</v>
      </c>
      <c r="E934" s="213"/>
      <c r="F934" s="213"/>
      <c r="G934" s="213"/>
      <c r="H934" s="213"/>
      <c r="I934" s="213"/>
      <c r="J934" s="213"/>
      <c r="K934" s="213"/>
      <c r="L934" s="213"/>
      <c r="M934" s="213"/>
      <c r="N934" s="213"/>
      <c r="O934" s="213"/>
      <c r="P934" s="213"/>
      <c r="Q934" s="213"/>
      <c r="R934" s="213"/>
      <c r="S934" s="213"/>
      <c r="T934" s="213"/>
      <c r="U934" s="213"/>
      <c r="V934" s="213"/>
      <c r="W934" s="213"/>
      <c r="X934" s="213"/>
      <c r="Y934" s="213"/>
      <c r="Z934" s="213"/>
      <c r="AA934" s="213"/>
      <c r="AB934" s="213"/>
      <c r="AC934" s="213"/>
      <c r="AD934" s="236"/>
      <c r="AE934" s="236"/>
      <c r="AF934" s="236"/>
      <c r="AJ934" s="71"/>
      <c r="AK934" s="71"/>
      <c r="AL934" s="71"/>
      <c r="AM934" s="71"/>
    </row>
    <row r="935" spans="2:16384">
      <c r="B935" s="236"/>
      <c r="C935" s="253" t="str">
        <f t="shared" si="338"/>
        <v>S30</v>
      </c>
      <c r="D935" s="253" t="str">
        <f t="shared" si="339"/>
        <v>OTHER: complete as required</v>
      </c>
      <c r="E935" s="213"/>
      <c r="F935" s="213"/>
      <c r="G935" s="213"/>
      <c r="H935" s="213"/>
      <c r="I935" s="213"/>
      <c r="J935" s="213"/>
      <c r="K935" s="213"/>
      <c r="L935" s="213"/>
      <c r="M935" s="213"/>
      <c r="N935" s="213"/>
      <c r="O935" s="213"/>
      <c r="P935" s="213"/>
      <c r="Q935" s="213"/>
      <c r="R935" s="213"/>
      <c r="S935" s="213"/>
      <c r="T935" s="213"/>
      <c r="U935" s="213"/>
      <c r="V935" s="213"/>
      <c r="W935" s="213"/>
      <c r="X935" s="213"/>
      <c r="Y935" s="213"/>
      <c r="Z935" s="213"/>
      <c r="AA935" s="213"/>
      <c r="AB935" s="213"/>
      <c r="AC935" s="213"/>
      <c r="AD935" s="236"/>
      <c r="AE935" s="236"/>
      <c r="AF935" s="236"/>
      <c r="AJ935" s="71"/>
      <c r="AK935" s="71"/>
      <c r="AL935" s="71"/>
      <c r="AM935" s="71"/>
    </row>
    <row r="936" spans="2:16384">
      <c r="B936" s="236"/>
      <c r="D936" s="224"/>
      <c r="E936" s="224"/>
      <c r="F936" s="224"/>
      <c r="G936" s="224"/>
      <c r="H936" s="224"/>
      <c r="I936" s="224"/>
      <c r="J936" s="224"/>
      <c r="K936" s="224"/>
      <c r="L936" s="224"/>
      <c r="M936" s="224"/>
      <c r="N936" s="224"/>
      <c r="O936" s="224"/>
      <c r="P936" s="224"/>
      <c r="Q936" s="224"/>
      <c r="R936" s="224"/>
      <c r="S936" s="224"/>
      <c r="T936" s="224"/>
      <c r="U936" s="224"/>
      <c r="V936" s="224"/>
      <c r="W936" s="224"/>
      <c r="X936" s="224"/>
      <c r="Y936" s="224"/>
      <c r="Z936" s="224"/>
      <c r="AA936" s="224"/>
      <c r="AB936" s="224"/>
      <c r="AC936" s="224"/>
      <c r="AD936" s="224"/>
      <c r="AE936" s="224"/>
      <c r="AF936" s="224"/>
      <c r="AG936" s="224"/>
      <c r="AH936" s="224"/>
      <c r="AI936" s="224"/>
      <c r="AJ936" s="224"/>
      <c r="AK936" s="224"/>
      <c r="AL936" s="224"/>
      <c r="AM936" s="224"/>
      <c r="AN936" s="224"/>
      <c r="AO936" s="224"/>
      <c r="AP936" s="224"/>
      <c r="AQ936" s="224"/>
      <c r="AR936" s="224"/>
      <c r="AS936" s="224"/>
      <c r="AT936" s="224"/>
      <c r="AU936" s="224"/>
      <c r="AV936" s="224"/>
      <c r="AW936" s="224"/>
      <c r="AX936" s="224"/>
      <c r="AY936" s="224"/>
      <c r="AZ936" s="224"/>
      <c r="BA936" s="224"/>
      <c r="BB936" s="224"/>
      <c r="BC936" s="224"/>
      <c r="BD936" s="224"/>
      <c r="BE936" s="224"/>
      <c r="BF936" s="224"/>
      <c r="BG936" s="224"/>
      <c r="BH936" s="224"/>
      <c r="BI936" s="224"/>
      <c r="BJ936" s="224"/>
      <c r="BK936" s="224"/>
      <c r="BL936" s="224"/>
      <c r="BM936" s="224"/>
      <c r="BN936" s="224"/>
      <c r="BO936" s="224"/>
      <c r="BP936" s="224"/>
      <c r="BQ936" s="224"/>
      <c r="BR936" s="224"/>
      <c r="BS936" s="224"/>
      <c r="BT936" s="224"/>
      <c r="BU936" s="224"/>
      <c r="BV936" s="224"/>
      <c r="BW936" s="224"/>
      <c r="BX936" s="224"/>
      <c r="BY936" s="224"/>
      <c r="BZ936" s="224"/>
      <c r="CA936" s="224"/>
      <c r="CB936" s="224"/>
      <c r="CC936" s="224"/>
      <c r="CD936" s="224"/>
      <c r="CE936" s="224"/>
      <c r="CF936" s="224"/>
      <c r="CG936" s="224"/>
      <c r="CH936" s="224"/>
      <c r="CI936" s="224"/>
      <c r="CJ936" s="224"/>
      <c r="CK936" s="224"/>
      <c r="CL936" s="224"/>
      <c r="CM936" s="224"/>
      <c r="CN936" s="224"/>
      <c r="CO936" s="224"/>
      <c r="CP936" s="224"/>
      <c r="CQ936" s="224"/>
      <c r="CR936" s="224"/>
      <c r="CS936" s="224"/>
      <c r="CT936" s="224"/>
      <c r="CU936" s="224"/>
      <c r="CV936" s="224"/>
      <c r="CW936" s="224"/>
      <c r="CX936" s="224"/>
      <c r="CY936" s="224"/>
      <c r="CZ936" s="224"/>
      <c r="DA936" s="224"/>
      <c r="DB936" s="224"/>
      <c r="DC936" s="224"/>
      <c r="DD936" s="224"/>
      <c r="DE936" s="224"/>
      <c r="DF936" s="224"/>
      <c r="DG936" s="224"/>
      <c r="DH936" s="224"/>
      <c r="DI936" s="224"/>
      <c r="DJ936" s="224"/>
      <c r="DK936" s="224"/>
      <c r="DL936" s="224"/>
      <c r="DM936" s="224"/>
      <c r="DN936" s="224"/>
      <c r="DO936" s="224"/>
      <c r="DP936" s="224"/>
      <c r="DQ936" s="224"/>
      <c r="DR936" s="224"/>
      <c r="DS936" s="224"/>
      <c r="DT936" s="224"/>
      <c r="DU936" s="224"/>
      <c r="DV936" s="224"/>
      <c r="DW936" s="224"/>
      <c r="DX936" s="224"/>
      <c r="DY936" s="224"/>
      <c r="DZ936" s="224"/>
      <c r="EA936" s="224"/>
      <c r="EB936" s="224"/>
      <c r="EC936" s="224"/>
      <c r="ED936" s="224"/>
      <c r="EE936" s="224"/>
      <c r="EF936" s="224"/>
      <c r="EG936" s="224"/>
      <c r="EH936" s="224"/>
      <c r="EI936" s="224"/>
      <c r="EJ936" s="224"/>
      <c r="EK936" s="224"/>
      <c r="EL936" s="224"/>
      <c r="EM936" s="224"/>
      <c r="EN936" s="224"/>
      <c r="EO936" s="224"/>
      <c r="EP936" s="224"/>
      <c r="EQ936" s="224"/>
      <c r="ER936" s="224"/>
      <c r="ES936" s="224"/>
      <c r="ET936" s="224"/>
      <c r="EU936" s="224"/>
      <c r="EV936" s="224"/>
      <c r="EW936" s="224"/>
      <c r="EX936" s="224"/>
      <c r="EY936" s="224"/>
      <c r="EZ936" s="224"/>
      <c r="FA936" s="224"/>
      <c r="FB936" s="224"/>
      <c r="FC936" s="224"/>
      <c r="FD936" s="224"/>
      <c r="FE936" s="224"/>
      <c r="FF936" s="224"/>
      <c r="FG936" s="224"/>
      <c r="FH936" s="224"/>
      <c r="FI936" s="224"/>
      <c r="FJ936" s="224"/>
      <c r="FK936" s="224"/>
      <c r="FL936" s="224"/>
      <c r="FM936" s="224"/>
      <c r="FN936" s="224"/>
      <c r="FO936" s="224"/>
      <c r="FP936" s="224"/>
      <c r="FQ936" s="224"/>
      <c r="FR936" s="224"/>
      <c r="FS936" s="224"/>
      <c r="FT936" s="224"/>
      <c r="FU936" s="224"/>
      <c r="FV936" s="224"/>
      <c r="FW936" s="224"/>
      <c r="FX936" s="224"/>
      <c r="FY936" s="224"/>
      <c r="FZ936" s="224"/>
      <c r="GA936" s="224"/>
      <c r="GB936" s="224"/>
      <c r="GC936" s="224"/>
      <c r="GD936" s="224"/>
      <c r="GE936" s="224"/>
      <c r="GF936" s="224"/>
      <c r="GG936" s="224"/>
      <c r="GH936" s="224"/>
      <c r="GI936" s="224"/>
      <c r="GJ936" s="224"/>
      <c r="GK936" s="224"/>
      <c r="GL936" s="224"/>
      <c r="GM936" s="224"/>
      <c r="GN936" s="224"/>
      <c r="GO936" s="224"/>
      <c r="GP936" s="224"/>
      <c r="GQ936" s="224"/>
      <c r="GR936" s="224"/>
      <c r="GS936" s="224"/>
      <c r="GT936" s="224"/>
      <c r="GU936" s="224"/>
      <c r="GV936" s="224"/>
      <c r="GW936" s="224"/>
      <c r="GX936" s="224"/>
      <c r="GY936" s="224"/>
      <c r="GZ936" s="224"/>
      <c r="HA936" s="224"/>
      <c r="HB936" s="224"/>
      <c r="HC936" s="224"/>
      <c r="HD936" s="224"/>
      <c r="HE936" s="224"/>
      <c r="HF936" s="224"/>
      <c r="HG936" s="224"/>
      <c r="HH936" s="224"/>
      <c r="HI936" s="224"/>
      <c r="HJ936" s="224"/>
      <c r="HK936" s="224"/>
      <c r="HL936" s="224"/>
      <c r="HM936" s="224"/>
      <c r="HN936" s="224"/>
      <c r="HO936" s="224"/>
      <c r="HP936" s="224"/>
      <c r="HQ936" s="224"/>
      <c r="HR936" s="224"/>
      <c r="HS936" s="224"/>
      <c r="HT936" s="224"/>
      <c r="HU936" s="224"/>
      <c r="HV936" s="224"/>
      <c r="HW936" s="224"/>
      <c r="HX936" s="224"/>
      <c r="HY936" s="224"/>
      <c r="HZ936" s="224"/>
      <c r="IA936" s="224"/>
      <c r="IB936" s="224"/>
      <c r="IC936" s="224"/>
      <c r="ID936" s="224"/>
      <c r="IE936" s="224"/>
      <c r="IF936" s="224"/>
      <c r="IG936" s="224"/>
      <c r="IH936" s="224"/>
      <c r="II936" s="224"/>
      <c r="IJ936" s="224"/>
      <c r="IK936" s="224"/>
      <c r="IL936" s="224"/>
      <c r="IM936" s="224"/>
      <c r="IN936" s="224"/>
      <c r="IO936" s="224"/>
      <c r="IP936" s="224"/>
      <c r="IQ936" s="224"/>
      <c r="IR936" s="224"/>
      <c r="IS936" s="224"/>
      <c r="IT936" s="224"/>
      <c r="IU936" s="224"/>
      <c r="IV936" s="224"/>
      <c r="IW936" s="224"/>
      <c r="IX936" s="224"/>
      <c r="IY936" s="224"/>
      <c r="IZ936" s="224"/>
      <c r="JA936" s="224"/>
      <c r="JB936" s="224"/>
      <c r="JC936" s="224"/>
      <c r="JD936" s="224"/>
      <c r="JE936" s="224"/>
      <c r="JF936" s="224"/>
      <c r="JG936" s="224"/>
      <c r="JH936" s="224"/>
      <c r="JI936" s="224"/>
      <c r="JJ936" s="224"/>
      <c r="JK936" s="224"/>
      <c r="JL936" s="224"/>
      <c r="JM936" s="224"/>
      <c r="JN936" s="224"/>
      <c r="JO936" s="224"/>
      <c r="JP936" s="224"/>
      <c r="JQ936" s="224"/>
      <c r="JR936" s="224"/>
      <c r="JS936" s="224"/>
      <c r="JT936" s="224"/>
      <c r="JU936" s="224"/>
      <c r="JV936" s="224"/>
      <c r="JW936" s="224"/>
      <c r="JX936" s="224"/>
      <c r="JY936" s="224"/>
      <c r="JZ936" s="224"/>
      <c r="KA936" s="224"/>
      <c r="KB936" s="224"/>
      <c r="KC936" s="224"/>
      <c r="KD936" s="224"/>
      <c r="KE936" s="224"/>
      <c r="KF936" s="224"/>
      <c r="KG936" s="224"/>
      <c r="KH936" s="224"/>
      <c r="KI936" s="224"/>
      <c r="KJ936" s="224"/>
      <c r="KK936" s="224"/>
      <c r="KL936" s="224"/>
      <c r="KM936" s="224"/>
      <c r="KN936" s="224"/>
      <c r="KO936" s="224"/>
      <c r="KP936" s="224"/>
      <c r="KQ936" s="224"/>
      <c r="KR936" s="224"/>
      <c r="KS936" s="224"/>
      <c r="KT936" s="224"/>
      <c r="KU936" s="224"/>
      <c r="KV936" s="224"/>
      <c r="KW936" s="224"/>
      <c r="KX936" s="224"/>
      <c r="KY936" s="224"/>
      <c r="KZ936" s="224"/>
      <c r="LA936" s="224"/>
      <c r="LB936" s="224"/>
      <c r="LC936" s="224"/>
      <c r="LD936" s="224"/>
      <c r="LE936" s="224"/>
      <c r="LF936" s="224"/>
      <c r="LG936" s="224"/>
      <c r="LH936" s="224"/>
      <c r="LI936" s="224"/>
      <c r="LJ936" s="224"/>
      <c r="LK936" s="224"/>
      <c r="LL936" s="224"/>
      <c r="LM936" s="224"/>
      <c r="LN936" s="224"/>
      <c r="LO936" s="224"/>
      <c r="LP936" s="224"/>
      <c r="LQ936" s="224"/>
      <c r="LR936" s="224"/>
      <c r="LS936" s="224"/>
      <c r="LT936" s="224"/>
      <c r="LU936" s="224"/>
      <c r="LV936" s="224"/>
      <c r="LW936" s="224"/>
      <c r="LX936" s="224"/>
      <c r="LY936" s="224"/>
      <c r="LZ936" s="224"/>
      <c r="MA936" s="224"/>
      <c r="MB936" s="224"/>
      <c r="MC936" s="224"/>
      <c r="MD936" s="224"/>
      <c r="ME936" s="224"/>
      <c r="MF936" s="224"/>
      <c r="MG936" s="224"/>
      <c r="MH936" s="224"/>
      <c r="MI936" s="224"/>
      <c r="MJ936" s="224"/>
      <c r="MK936" s="224"/>
      <c r="ML936" s="224"/>
      <c r="MM936" s="224"/>
      <c r="MN936" s="224"/>
      <c r="MO936" s="224"/>
      <c r="MP936" s="224"/>
      <c r="MQ936" s="224"/>
      <c r="MR936" s="224"/>
      <c r="MS936" s="224"/>
      <c r="MT936" s="224"/>
      <c r="MU936" s="224"/>
      <c r="MV936" s="224"/>
      <c r="MW936" s="224"/>
      <c r="MX936" s="224"/>
      <c r="MY936" s="224"/>
      <c r="MZ936" s="224"/>
      <c r="NA936" s="224"/>
      <c r="NB936" s="224"/>
      <c r="NC936" s="224"/>
      <c r="ND936" s="224"/>
      <c r="NE936" s="224"/>
      <c r="NF936" s="224"/>
      <c r="NG936" s="224"/>
      <c r="NH936" s="224"/>
      <c r="NI936" s="224"/>
      <c r="NJ936" s="224"/>
      <c r="NK936" s="224"/>
      <c r="NL936" s="224"/>
      <c r="NM936" s="224"/>
      <c r="NN936" s="224"/>
      <c r="NO936" s="224"/>
      <c r="NP936" s="224"/>
      <c r="NQ936" s="224"/>
      <c r="NR936" s="224"/>
      <c r="NS936" s="224"/>
      <c r="NT936" s="224"/>
      <c r="NU936" s="224"/>
      <c r="NV936" s="224"/>
      <c r="NW936" s="224"/>
      <c r="NX936" s="224"/>
      <c r="NY936" s="224"/>
      <c r="NZ936" s="224"/>
      <c r="OA936" s="224"/>
      <c r="OB936" s="224"/>
      <c r="OC936" s="224"/>
      <c r="OD936" s="224"/>
      <c r="OE936" s="224"/>
      <c r="OF936" s="224"/>
      <c r="OG936" s="224"/>
      <c r="OH936" s="224"/>
      <c r="OI936" s="224"/>
      <c r="OJ936" s="224"/>
      <c r="OK936" s="224"/>
      <c r="OL936" s="224"/>
      <c r="OM936" s="224"/>
      <c r="ON936" s="224"/>
      <c r="OO936" s="224"/>
      <c r="OP936" s="224"/>
      <c r="OQ936" s="224"/>
      <c r="OR936" s="224"/>
      <c r="OS936" s="224"/>
      <c r="OT936" s="224"/>
      <c r="OU936" s="224"/>
      <c r="OV936" s="224"/>
      <c r="OW936" s="224"/>
      <c r="OX936" s="224"/>
      <c r="OY936" s="224"/>
      <c r="OZ936" s="224"/>
      <c r="PA936" s="224"/>
      <c r="PB936" s="224"/>
      <c r="PC936" s="224"/>
      <c r="PD936" s="224"/>
      <c r="PE936" s="224"/>
      <c r="PF936" s="224"/>
      <c r="PG936" s="224"/>
      <c r="PH936" s="224"/>
      <c r="PI936" s="224"/>
      <c r="PJ936" s="224"/>
      <c r="PK936" s="224"/>
      <c r="PL936" s="224"/>
      <c r="PM936" s="224"/>
      <c r="PN936" s="224"/>
      <c r="PO936" s="224"/>
      <c r="PP936" s="224"/>
      <c r="PQ936" s="224"/>
      <c r="PR936" s="224"/>
      <c r="PS936" s="224"/>
      <c r="PT936" s="224"/>
      <c r="PU936" s="224"/>
      <c r="PV936" s="224"/>
      <c r="PW936" s="224"/>
      <c r="PX936" s="224"/>
      <c r="PY936" s="224"/>
      <c r="PZ936" s="224"/>
      <c r="QA936" s="224"/>
      <c r="QB936" s="224"/>
      <c r="QC936" s="224"/>
      <c r="QD936" s="224"/>
      <c r="QE936" s="224"/>
      <c r="QF936" s="224"/>
      <c r="QG936" s="224"/>
      <c r="QH936" s="224"/>
      <c r="QI936" s="224"/>
      <c r="QJ936" s="224"/>
      <c r="QK936" s="224"/>
      <c r="QL936" s="224"/>
      <c r="QM936" s="224"/>
      <c r="QN936" s="224"/>
      <c r="QO936" s="224"/>
      <c r="QP936" s="224"/>
      <c r="QQ936" s="224"/>
      <c r="QR936" s="224"/>
      <c r="QS936" s="224"/>
      <c r="QT936" s="224"/>
      <c r="QU936" s="224"/>
      <c r="QV936" s="224"/>
      <c r="QW936" s="224"/>
      <c r="QX936" s="224"/>
      <c r="QY936" s="224"/>
      <c r="QZ936" s="224"/>
      <c r="RA936" s="224"/>
      <c r="RB936" s="224"/>
      <c r="RC936" s="224"/>
      <c r="RD936" s="224"/>
      <c r="RE936" s="224"/>
      <c r="RF936" s="224"/>
      <c r="RG936" s="224"/>
      <c r="RH936" s="224"/>
      <c r="RI936" s="224"/>
      <c r="RJ936" s="224"/>
      <c r="RK936" s="224"/>
      <c r="RL936" s="224"/>
      <c r="RM936" s="224"/>
      <c r="RN936" s="224"/>
      <c r="RO936" s="224"/>
      <c r="RP936" s="224"/>
      <c r="RQ936" s="224"/>
      <c r="RR936" s="224"/>
      <c r="RS936" s="224"/>
      <c r="RT936" s="224"/>
      <c r="RU936" s="224"/>
      <c r="RV936" s="224"/>
      <c r="RW936" s="224"/>
      <c r="RX936" s="224"/>
      <c r="RY936" s="224"/>
      <c r="RZ936" s="224"/>
      <c r="SA936" s="224"/>
      <c r="SB936" s="224"/>
      <c r="SC936" s="224"/>
      <c r="SD936" s="224"/>
      <c r="SE936" s="224"/>
      <c r="SF936" s="224"/>
      <c r="SG936" s="224"/>
      <c r="SH936" s="224"/>
      <c r="SI936" s="224"/>
      <c r="SJ936" s="224"/>
      <c r="SK936" s="224"/>
      <c r="SL936" s="224"/>
      <c r="SM936" s="224"/>
      <c r="SN936" s="224"/>
      <c r="SO936" s="224"/>
      <c r="SP936" s="224"/>
      <c r="SQ936" s="224"/>
      <c r="SR936" s="224"/>
      <c r="SS936" s="224"/>
      <c r="ST936" s="224"/>
      <c r="SU936" s="224"/>
      <c r="SV936" s="224"/>
      <c r="SW936" s="224"/>
      <c r="SX936" s="224"/>
      <c r="SY936" s="224"/>
      <c r="SZ936" s="224"/>
      <c r="TA936" s="224"/>
      <c r="TB936" s="224"/>
      <c r="TC936" s="224"/>
      <c r="TD936" s="224"/>
      <c r="TE936" s="224"/>
      <c r="TF936" s="224"/>
      <c r="TG936" s="224"/>
      <c r="TH936" s="224"/>
      <c r="TI936" s="224"/>
      <c r="TJ936" s="224"/>
      <c r="TK936" s="224"/>
      <c r="TL936" s="224"/>
      <c r="TM936" s="224"/>
      <c r="TN936" s="224"/>
      <c r="TO936" s="224"/>
      <c r="TP936" s="224"/>
      <c r="TQ936" s="224"/>
      <c r="TR936" s="224"/>
      <c r="TS936" s="224"/>
      <c r="TT936" s="224"/>
      <c r="TU936" s="224"/>
      <c r="TV936" s="224"/>
      <c r="TW936" s="224"/>
      <c r="TX936" s="224"/>
      <c r="TY936" s="224"/>
      <c r="TZ936" s="224"/>
      <c r="UA936" s="224"/>
      <c r="UB936" s="224"/>
      <c r="UC936" s="224"/>
      <c r="UD936" s="224"/>
      <c r="UE936" s="224"/>
      <c r="UF936" s="224"/>
      <c r="UG936" s="224"/>
      <c r="UH936" s="224"/>
      <c r="UI936" s="224"/>
      <c r="UJ936" s="224"/>
      <c r="UK936" s="224"/>
      <c r="UL936" s="224"/>
      <c r="UM936" s="224"/>
      <c r="UN936" s="224"/>
      <c r="UO936" s="224"/>
      <c r="UP936" s="224"/>
      <c r="UQ936" s="224"/>
      <c r="UR936" s="224"/>
      <c r="US936" s="224"/>
      <c r="UT936" s="224"/>
      <c r="UU936" s="224"/>
      <c r="UV936" s="224"/>
      <c r="UW936" s="224"/>
      <c r="UX936" s="224"/>
      <c r="UY936" s="224"/>
      <c r="UZ936" s="224"/>
      <c r="VA936" s="224"/>
      <c r="VB936" s="224"/>
      <c r="VC936" s="224"/>
      <c r="VD936" s="224"/>
      <c r="VE936" s="224"/>
      <c r="VF936" s="224"/>
      <c r="VG936" s="224"/>
      <c r="VH936" s="224"/>
      <c r="VI936" s="224"/>
      <c r="VJ936" s="224"/>
      <c r="VK936" s="224"/>
      <c r="VL936" s="224"/>
      <c r="VM936" s="224"/>
      <c r="VN936" s="224"/>
      <c r="VO936" s="224"/>
      <c r="VP936" s="224"/>
      <c r="VQ936" s="224"/>
      <c r="VR936" s="224"/>
      <c r="VS936" s="224"/>
      <c r="VT936" s="224"/>
      <c r="VU936" s="224"/>
      <c r="VV936" s="224"/>
      <c r="VW936" s="224"/>
      <c r="VX936" s="224"/>
      <c r="VY936" s="224"/>
      <c r="VZ936" s="224"/>
      <c r="WA936" s="224"/>
      <c r="WB936" s="224"/>
      <c r="WC936" s="224"/>
      <c r="WD936" s="224"/>
      <c r="WE936" s="224"/>
      <c r="WF936" s="224"/>
      <c r="WG936" s="224"/>
      <c r="WH936" s="224"/>
      <c r="WI936" s="224"/>
      <c r="WJ936" s="224"/>
      <c r="WK936" s="224"/>
      <c r="WL936" s="224"/>
      <c r="WM936" s="224"/>
      <c r="WN936" s="224"/>
      <c r="WO936" s="224"/>
      <c r="WP936" s="224"/>
      <c r="WQ936" s="224"/>
      <c r="WR936" s="224"/>
      <c r="WS936" s="224"/>
      <c r="WT936" s="224"/>
      <c r="WU936" s="224"/>
      <c r="WV936" s="224"/>
      <c r="WW936" s="224"/>
      <c r="WX936" s="224"/>
      <c r="WY936" s="224"/>
      <c r="WZ936" s="224"/>
      <c r="XA936" s="224"/>
      <c r="XB936" s="224"/>
      <c r="XC936" s="224"/>
      <c r="XD936" s="224"/>
      <c r="XE936" s="224"/>
      <c r="XF936" s="224"/>
      <c r="XG936" s="224"/>
      <c r="XH936" s="224"/>
      <c r="XI936" s="224"/>
      <c r="XJ936" s="224"/>
      <c r="XK936" s="224"/>
      <c r="XL936" s="224"/>
      <c r="XM936" s="224"/>
      <c r="XN936" s="224"/>
      <c r="XO936" s="224"/>
      <c r="XP936" s="224"/>
      <c r="XQ936" s="224"/>
      <c r="XR936" s="224"/>
      <c r="XS936" s="224"/>
      <c r="XT936" s="224"/>
      <c r="XU936" s="224"/>
      <c r="XV936" s="224"/>
      <c r="XW936" s="224"/>
      <c r="XX936" s="224"/>
      <c r="XY936" s="224"/>
      <c r="XZ936" s="224"/>
      <c r="YA936" s="224"/>
      <c r="YB936" s="224"/>
      <c r="YC936" s="224"/>
      <c r="YD936" s="224"/>
      <c r="YE936" s="224"/>
      <c r="YF936" s="224"/>
      <c r="YG936" s="224"/>
      <c r="YH936" s="224"/>
      <c r="YI936" s="224"/>
      <c r="YJ936" s="224"/>
      <c r="YK936" s="224"/>
      <c r="YL936" s="224"/>
      <c r="YM936" s="224"/>
      <c r="YN936" s="224"/>
      <c r="YO936" s="224"/>
      <c r="YP936" s="224"/>
      <c r="YQ936" s="224"/>
      <c r="YR936" s="224"/>
      <c r="YS936" s="224"/>
      <c r="YT936" s="224"/>
      <c r="YU936" s="224"/>
      <c r="YV936" s="224"/>
      <c r="YW936" s="224"/>
      <c r="YX936" s="224"/>
      <c r="YY936" s="224"/>
      <c r="YZ936" s="224"/>
      <c r="ZA936" s="224"/>
      <c r="ZB936" s="224"/>
      <c r="ZC936" s="224"/>
      <c r="ZD936" s="224"/>
      <c r="ZE936" s="224"/>
      <c r="ZF936" s="224"/>
      <c r="ZG936" s="224"/>
      <c r="ZH936" s="224"/>
      <c r="ZI936" s="224"/>
      <c r="ZJ936" s="224"/>
      <c r="ZK936" s="224"/>
      <c r="ZL936" s="224"/>
      <c r="ZM936" s="224"/>
      <c r="ZN936" s="224"/>
      <c r="ZO936" s="224"/>
      <c r="ZP936" s="224"/>
      <c r="ZQ936" s="224"/>
      <c r="ZR936" s="224"/>
      <c r="ZS936" s="224"/>
      <c r="ZT936" s="224"/>
      <c r="ZU936" s="224"/>
      <c r="ZV936" s="224"/>
      <c r="ZW936" s="224"/>
      <c r="ZX936" s="224"/>
      <c r="ZY936" s="224"/>
      <c r="ZZ936" s="224"/>
      <c r="AAA936" s="224"/>
      <c r="AAB936" s="224"/>
      <c r="AAC936" s="224"/>
      <c r="AAD936" s="224"/>
      <c r="AAE936" s="224"/>
      <c r="AAF936" s="224"/>
      <c r="AAG936" s="224"/>
      <c r="AAH936" s="224"/>
      <c r="AAI936" s="224"/>
      <c r="AAJ936" s="224"/>
      <c r="AAK936" s="224"/>
      <c r="AAL936" s="224"/>
      <c r="AAM936" s="224"/>
      <c r="AAN936" s="224"/>
      <c r="AAO936" s="224"/>
      <c r="AAP936" s="224"/>
      <c r="AAQ936" s="224"/>
      <c r="AAR936" s="224"/>
      <c r="AAS936" s="224"/>
      <c r="AAT936" s="224"/>
      <c r="AAU936" s="224"/>
      <c r="AAV936" s="224"/>
      <c r="AAW936" s="224"/>
      <c r="AAX936" s="224"/>
      <c r="AAY936" s="224"/>
      <c r="AAZ936" s="224"/>
      <c r="ABA936" s="224"/>
      <c r="ABB936" s="224"/>
      <c r="ABC936" s="224"/>
      <c r="ABD936" s="224"/>
      <c r="ABE936" s="224"/>
      <c r="ABF936" s="224"/>
      <c r="ABG936" s="224"/>
      <c r="ABH936" s="224"/>
      <c r="ABI936" s="224"/>
      <c r="ABJ936" s="224"/>
      <c r="ABK936" s="224"/>
      <c r="ABL936" s="224"/>
      <c r="ABM936" s="224"/>
      <c r="ABN936" s="224"/>
      <c r="ABO936" s="224"/>
      <c r="ABP936" s="224"/>
      <c r="ABQ936" s="224"/>
      <c r="ABR936" s="224"/>
      <c r="ABS936" s="224"/>
      <c r="ABT936" s="224"/>
      <c r="ABU936" s="224"/>
      <c r="ABV936" s="224"/>
      <c r="ABW936" s="224"/>
      <c r="ABX936" s="224"/>
      <c r="ABY936" s="224"/>
      <c r="ABZ936" s="224"/>
      <c r="ACA936" s="224"/>
      <c r="ACB936" s="224"/>
      <c r="ACC936" s="224"/>
      <c r="ACD936" s="224"/>
      <c r="ACE936" s="224"/>
      <c r="ACF936" s="224"/>
      <c r="ACG936" s="224"/>
      <c r="ACH936" s="224"/>
      <c r="ACI936" s="224"/>
      <c r="ACJ936" s="224"/>
      <c r="ACK936" s="224"/>
      <c r="ACL936" s="224"/>
      <c r="ACM936" s="224"/>
      <c r="ACN936" s="224"/>
      <c r="ACO936" s="224"/>
      <c r="ACP936" s="224"/>
      <c r="ACQ936" s="224"/>
      <c r="ACR936" s="224"/>
      <c r="ACS936" s="224"/>
      <c r="ACT936" s="224"/>
      <c r="ACU936" s="224"/>
      <c r="ACV936" s="224"/>
      <c r="ACW936" s="224"/>
      <c r="ACX936" s="224"/>
      <c r="ACY936" s="224"/>
      <c r="ACZ936" s="224"/>
      <c r="ADA936" s="224"/>
      <c r="ADB936" s="224"/>
      <c r="ADC936" s="224"/>
      <c r="ADD936" s="224"/>
      <c r="ADE936" s="224"/>
      <c r="ADF936" s="224"/>
      <c r="ADG936" s="224"/>
      <c r="ADH936" s="224"/>
      <c r="ADI936" s="224"/>
      <c r="ADJ936" s="224"/>
      <c r="ADK936" s="224"/>
      <c r="ADL936" s="224"/>
      <c r="ADM936" s="224"/>
      <c r="ADN936" s="224"/>
      <c r="ADO936" s="224"/>
      <c r="ADP936" s="224"/>
      <c r="ADQ936" s="224"/>
      <c r="ADR936" s="224"/>
      <c r="ADS936" s="224"/>
      <c r="ADT936" s="224"/>
      <c r="ADU936" s="224"/>
      <c r="ADV936" s="224"/>
      <c r="ADW936" s="224"/>
      <c r="ADX936" s="224"/>
      <c r="ADY936" s="224"/>
      <c r="ADZ936" s="224"/>
      <c r="AEA936" s="224"/>
      <c r="AEB936" s="224"/>
      <c r="AEC936" s="224"/>
      <c r="AED936" s="224"/>
      <c r="AEE936" s="224"/>
      <c r="AEF936" s="224"/>
      <c r="AEG936" s="224"/>
      <c r="AEH936" s="224"/>
      <c r="AEI936" s="224"/>
      <c r="AEJ936" s="224"/>
      <c r="AEK936" s="224"/>
      <c r="AEL936" s="224"/>
      <c r="AEM936" s="224"/>
      <c r="AEN936" s="224"/>
      <c r="AEO936" s="224"/>
      <c r="AEP936" s="224"/>
      <c r="AEQ936" s="224"/>
      <c r="AER936" s="224"/>
      <c r="AES936" s="224"/>
      <c r="AET936" s="224"/>
      <c r="AEU936" s="224"/>
      <c r="AEV936" s="224"/>
      <c r="AEW936" s="224"/>
      <c r="AEX936" s="224"/>
      <c r="AEY936" s="224"/>
      <c r="AEZ936" s="224"/>
      <c r="AFA936" s="224"/>
      <c r="AFB936" s="224"/>
      <c r="AFC936" s="224"/>
      <c r="AFD936" s="224"/>
      <c r="AFE936" s="224"/>
      <c r="AFF936" s="224"/>
      <c r="AFG936" s="224"/>
      <c r="AFH936" s="224"/>
      <c r="AFI936" s="224"/>
      <c r="AFJ936" s="224"/>
      <c r="AFK936" s="224"/>
      <c r="AFL936" s="224"/>
      <c r="AFM936" s="224"/>
      <c r="AFN936" s="224"/>
      <c r="AFO936" s="224"/>
      <c r="AFP936" s="224"/>
      <c r="AFQ936" s="224"/>
      <c r="AFR936" s="224"/>
      <c r="AFS936" s="224"/>
      <c r="AFT936" s="224"/>
      <c r="AFU936" s="224"/>
      <c r="AFV936" s="224"/>
      <c r="AFW936" s="224"/>
      <c r="AFX936" s="224"/>
      <c r="AFY936" s="224"/>
      <c r="AFZ936" s="224"/>
      <c r="AGA936" s="224"/>
      <c r="AGB936" s="224"/>
      <c r="AGC936" s="224"/>
      <c r="AGD936" s="224"/>
      <c r="AGE936" s="224"/>
      <c r="AGF936" s="224"/>
      <c r="AGG936" s="224"/>
      <c r="AGH936" s="224"/>
      <c r="AGI936" s="224"/>
      <c r="AGJ936" s="224"/>
      <c r="AGK936" s="224"/>
      <c r="AGL936" s="224"/>
      <c r="AGM936" s="224"/>
      <c r="AGN936" s="224"/>
      <c r="AGO936" s="224"/>
      <c r="AGP936" s="224"/>
      <c r="AGQ936" s="224"/>
      <c r="AGR936" s="224"/>
      <c r="AGS936" s="224"/>
      <c r="AGT936" s="224"/>
      <c r="AGU936" s="224"/>
      <c r="AGV936" s="224"/>
      <c r="AGW936" s="224"/>
      <c r="AGX936" s="224"/>
      <c r="AGY936" s="224"/>
      <c r="AGZ936" s="224"/>
      <c r="AHA936" s="224"/>
      <c r="AHB936" s="224"/>
      <c r="AHC936" s="224"/>
      <c r="AHD936" s="224"/>
      <c r="AHE936" s="224"/>
      <c r="AHF936" s="224"/>
      <c r="AHG936" s="224"/>
      <c r="AHH936" s="224"/>
      <c r="AHI936" s="224"/>
      <c r="AHJ936" s="224"/>
      <c r="AHK936" s="224"/>
      <c r="AHL936" s="224"/>
      <c r="AHM936" s="224"/>
      <c r="AHN936" s="224"/>
      <c r="AHO936" s="224"/>
      <c r="AHP936" s="224"/>
      <c r="AHQ936" s="224"/>
      <c r="AHR936" s="224"/>
      <c r="AHS936" s="224"/>
      <c r="AHT936" s="224"/>
      <c r="AHU936" s="224"/>
      <c r="AHV936" s="224"/>
      <c r="AHW936" s="224"/>
      <c r="AHX936" s="224"/>
      <c r="AHY936" s="224"/>
      <c r="AHZ936" s="224"/>
      <c r="AIA936" s="224"/>
      <c r="AIB936" s="224"/>
      <c r="AIC936" s="224"/>
      <c r="AID936" s="224"/>
      <c r="AIE936" s="224"/>
      <c r="AIF936" s="224"/>
      <c r="AIG936" s="224"/>
      <c r="AIH936" s="224"/>
      <c r="AII936" s="224"/>
      <c r="AIJ936" s="224"/>
      <c r="AIK936" s="224"/>
      <c r="AIL936" s="224"/>
      <c r="AIM936" s="224"/>
      <c r="AIN936" s="224"/>
      <c r="AIO936" s="224"/>
      <c r="AIP936" s="224"/>
      <c r="AIQ936" s="224"/>
      <c r="AIR936" s="224"/>
      <c r="AIS936" s="224"/>
      <c r="AIT936" s="224"/>
      <c r="AIU936" s="224"/>
      <c r="AIV936" s="224"/>
      <c r="AIW936" s="224"/>
      <c r="AIX936" s="224"/>
      <c r="AIY936" s="224"/>
      <c r="AIZ936" s="224"/>
      <c r="AJA936" s="224"/>
      <c r="AJB936" s="224"/>
      <c r="AJC936" s="224"/>
      <c r="AJD936" s="224"/>
      <c r="AJE936" s="224"/>
      <c r="AJF936" s="224"/>
      <c r="AJG936" s="224"/>
      <c r="AJH936" s="224"/>
      <c r="AJI936" s="224"/>
      <c r="AJJ936" s="224"/>
      <c r="AJK936" s="224"/>
      <c r="AJL936" s="224"/>
      <c r="AJM936" s="224"/>
      <c r="AJN936" s="224"/>
      <c r="AJO936" s="224"/>
      <c r="AJP936" s="224"/>
      <c r="AJQ936" s="224"/>
      <c r="AJR936" s="224"/>
      <c r="AJS936" s="224"/>
      <c r="AJT936" s="224"/>
      <c r="AJU936" s="224"/>
      <c r="AJV936" s="224"/>
      <c r="AJW936" s="224"/>
      <c r="AJX936" s="224"/>
      <c r="AJY936" s="224"/>
      <c r="AJZ936" s="224"/>
      <c r="AKA936" s="224"/>
      <c r="AKB936" s="224"/>
      <c r="AKC936" s="224"/>
      <c r="AKD936" s="224"/>
      <c r="AKE936" s="224"/>
      <c r="AKF936" s="224"/>
      <c r="AKG936" s="224"/>
      <c r="AKH936" s="224"/>
      <c r="AKI936" s="224"/>
      <c r="AKJ936" s="224"/>
      <c r="AKK936" s="224"/>
      <c r="AKL936" s="224"/>
      <c r="AKM936" s="224"/>
      <c r="AKN936" s="224"/>
      <c r="AKO936" s="224"/>
      <c r="AKP936" s="224"/>
      <c r="AKQ936" s="224"/>
      <c r="AKR936" s="224"/>
      <c r="AKS936" s="224"/>
      <c r="AKT936" s="224"/>
      <c r="AKU936" s="224"/>
      <c r="AKV936" s="224"/>
      <c r="AKW936" s="224"/>
      <c r="AKX936" s="224"/>
      <c r="AKY936" s="224"/>
      <c r="AKZ936" s="224"/>
      <c r="ALA936" s="224"/>
      <c r="ALB936" s="224"/>
      <c r="ALC936" s="224"/>
      <c r="ALD936" s="224"/>
      <c r="ALE936" s="224"/>
      <c r="ALF936" s="224"/>
      <c r="ALG936" s="224"/>
      <c r="ALH936" s="224"/>
      <c r="ALI936" s="224"/>
      <c r="ALJ936" s="224"/>
      <c r="ALK936" s="224"/>
      <c r="ALL936" s="224"/>
      <c r="ALM936" s="224"/>
      <c r="ALN936" s="224"/>
      <c r="ALO936" s="224"/>
      <c r="ALP936" s="224"/>
      <c r="ALQ936" s="224"/>
      <c r="ALR936" s="224"/>
      <c r="ALS936" s="224"/>
      <c r="ALT936" s="224"/>
      <c r="ALU936" s="224"/>
      <c r="ALV936" s="224"/>
      <c r="ALW936" s="224"/>
      <c r="ALX936" s="224"/>
      <c r="ALY936" s="224"/>
      <c r="ALZ936" s="224"/>
      <c r="AMA936" s="224"/>
      <c r="AMB936" s="224"/>
      <c r="AMC936" s="224"/>
      <c r="AMD936" s="224"/>
      <c r="AME936" s="224"/>
      <c r="AMF936" s="224"/>
      <c r="AMG936" s="224"/>
      <c r="AMH936" s="224"/>
      <c r="AMI936" s="224"/>
      <c r="AMJ936" s="224"/>
      <c r="AMK936" s="224"/>
      <c r="AML936" s="224"/>
      <c r="AMM936" s="224"/>
      <c r="AMN936" s="224"/>
      <c r="AMO936" s="224"/>
      <c r="AMP936" s="224"/>
      <c r="AMQ936" s="224"/>
      <c r="AMR936" s="224"/>
      <c r="AMS936" s="224"/>
      <c r="AMT936" s="224"/>
      <c r="AMU936" s="224"/>
      <c r="AMV936" s="224"/>
      <c r="AMW936" s="224"/>
      <c r="AMX936" s="224"/>
      <c r="AMY936" s="224"/>
      <c r="AMZ936" s="224"/>
      <c r="ANA936" s="224"/>
      <c r="ANB936" s="224"/>
      <c r="ANC936" s="224"/>
      <c r="AND936" s="224"/>
      <c r="ANE936" s="224"/>
      <c r="ANF936" s="224"/>
      <c r="ANG936" s="224"/>
      <c r="ANH936" s="224"/>
      <c r="ANI936" s="224"/>
      <c r="ANJ936" s="224"/>
      <c r="ANK936" s="224"/>
      <c r="ANL936" s="224"/>
      <c r="ANM936" s="224"/>
      <c r="ANN936" s="224"/>
      <c r="ANO936" s="224"/>
      <c r="ANP936" s="224"/>
      <c r="ANQ936" s="224"/>
      <c r="ANR936" s="224"/>
      <c r="ANS936" s="224"/>
      <c r="ANT936" s="224"/>
      <c r="ANU936" s="224"/>
      <c r="ANV936" s="224"/>
      <c r="ANW936" s="224"/>
      <c r="ANX936" s="224"/>
      <c r="ANY936" s="224"/>
      <c r="ANZ936" s="224"/>
      <c r="AOA936" s="224"/>
      <c r="AOB936" s="224"/>
      <c r="AOC936" s="224"/>
      <c r="AOD936" s="224"/>
      <c r="AOE936" s="224"/>
      <c r="AOF936" s="224"/>
      <c r="AOG936" s="224"/>
      <c r="AOH936" s="224"/>
      <c r="AOI936" s="224"/>
      <c r="AOJ936" s="224"/>
      <c r="AOK936" s="224"/>
      <c r="AOL936" s="224"/>
      <c r="AOM936" s="224"/>
      <c r="AON936" s="224"/>
      <c r="AOO936" s="224"/>
      <c r="AOP936" s="224"/>
      <c r="AOQ936" s="224"/>
      <c r="AOR936" s="224"/>
      <c r="AOS936" s="224"/>
      <c r="AOT936" s="224"/>
      <c r="AOU936" s="224"/>
      <c r="AOV936" s="224"/>
      <c r="AOW936" s="224"/>
      <c r="AOX936" s="224"/>
      <c r="AOY936" s="224"/>
      <c r="AOZ936" s="224"/>
      <c r="APA936" s="224"/>
      <c r="APB936" s="224"/>
      <c r="APC936" s="224"/>
      <c r="APD936" s="224"/>
      <c r="APE936" s="224"/>
      <c r="APF936" s="224"/>
      <c r="APG936" s="224"/>
      <c r="APH936" s="224"/>
      <c r="API936" s="224"/>
      <c r="APJ936" s="224"/>
      <c r="APK936" s="224"/>
      <c r="APL936" s="224"/>
      <c r="APM936" s="224"/>
      <c r="APN936" s="224"/>
      <c r="APO936" s="224"/>
      <c r="APP936" s="224"/>
      <c r="APQ936" s="224"/>
      <c r="APR936" s="224"/>
      <c r="APS936" s="224"/>
      <c r="APT936" s="224"/>
      <c r="APU936" s="224"/>
      <c r="APV936" s="224"/>
      <c r="APW936" s="224"/>
      <c r="APX936" s="224"/>
      <c r="APY936" s="224"/>
      <c r="APZ936" s="224"/>
      <c r="AQA936" s="224"/>
      <c r="AQB936" s="224"/>
      <c r="AQC936" s="224"/>
      <c r="AQD936" s="224"/>
      <c r="AQE936" s="224"/>
      <c r="AQF936" s="224"/>
      <c r="AQG936" s="224"/>
      <c r="AQH936" s="224"/>
      <c r="AQI936" s="224"/>
      <c r="AQJ936" s="224"/>
      <c r="AQK936" s="224"/>
      <c r="AQL936" s="224"/>
      <c r="AQM936" s="224"/>
      <c r="AQN936" s="224"/>
      <c r="AQO936" s="224"/>
      <c r="AQP936" s="224"/>
      <c r="AQQ936" s="224"/>
      <c r="AQR936" s="224"/>
      <c r="AQS936" s="224"/>
      <c r="AQT936" s="224"/>
      <c r="AQU936" s="224"/>
      <c r="AQV936" s="224"/>
      <c r="AQW936" s="224"/>
      <c r="AQX936" s="224"/>
      <c r="AQY936" s="224"/>
      <c r="AQZ936" s="224"/>
      <c r="ARA936" s="224"/>
      <c r="ARB936" s="224"/>
      <c r="ARC936" s="224"/>
      <c r="ARD936" s="224"/>
      <c r="ARE936" s="224"/>
      <c r="ARF936" s="224"/>
      <c r="ARG936" s="224"/>
      <c r="ARH936" s="224"/>
      <c r="ARI936" s="224"/>
      <c r="ARJ936" s="224"/>
      <c r="ARK936" s="224"/>
      <c r="ARL936" s="224"/>
      <c r="ARM936" s="224"/>
      <c r="ARN936" s="224"/>
      <c r="ARO936" s="224"/>
      <c r="ARP936" s="224"/>
      <c r="ARQ936" s="224"/>
      <c r="ARR936" s="224"/>
      <c r="ARS936" s="224"/>
      <c r="ART936" s="224"/>
      <c r="ARU936" s="224"/>
      <c r="ARV936" s="224"/>
      <c r="ARW936" s="224"/>
      <c r="ARX936" s="224"/>
      <c r="ARY936" s="224"/>
      <c r="ARZ936" s="224"/>
      <c r="ASA936" s="224"/>
      <c r="ASB936" s="224"/>
      <c r="ASC936" s="224"/>
      <c r="ASD936" s="224"/>
      <c r="ASE936" s="224"/>
      <c r="ASF936" s="224"/>
      <c r="ASG936" s="224"/>
      <c r="ASH936" s="224"/>
      <c r="ASI936" s="224"/>
      <c r="ASJ936" s="224"/>
      <c r="ASK936" s="224"/>
      <c r="ASL936" s="224"/>
      <c r="ASM936" s="224"/>
      <c r="ASN936" s="224"/>
      <c r="ASO936" s="224"/>
      <c r="ASP936" s="224"/>
      <c r="ASQ936" s="224"/>
      <c r="ASR936" s="224"/>
      <c r="ASS936" s="224"/>
      <c r="AST936" s="224"/>
      <c r="ASU936" s="224"/>
      <c r="ASV936" s="224"/>
      <c r="ASW936" s="224"/>
      <c r="ASX936" s="224"/>
      <c r="ASY936" s="224"/>
      <c r="ASZ936" s="224"/>
      <c r="ATA936" s="224"/>
      <c r="ATB936" s="224"/>
      <c r="ATC936" s="224"/>
      <c r="ATD936" s="224"/>
      <c r="ATE936" s="224"/>
      <c r="ATF936" s="224"/>
      <c r="ATG936" s="224"/>
      <c r="ATH936" s="224"/>
      <c r="ATI936" s="224"/>
      <c r="ATJ936" s="224"/>
      <c r="ATK936" s="224"/>
      <c r="ATL936" s="224"/>
      <c r="ATM936" s="224"/>
      <c r="ATN936" s="224"/>
      <c r="ATO936" s="224"/>
      <c r="ATP936" s="224"/>
      <c r="ATQ936" s="224"/>
      <c r="ATR936" s="224"/>
      <c r="ATS936" s="224"/>
      <c r="ATT936" s="224"/>
      <c r="ATU936" s="224"/>
      <c r="ATV936" s="224"/>
      <c r="ATW936" s="224"/>
      <c r="ATX936" s="224"/>
      <c r="ATY936" s="224"/>
      <c r="ATZ936" s="224"/>
      <c r="AUA936" s="224"/>
      <c r="AUB936" s="224"/>
      <c r="AUC936" s="224"/>
      <c r="AUD936" s="224"/>
      <c r="AUE936" s="224"/>
      <c r="AUF936" s="224"/>
      <c r="AUG936" s="224"/>
      <c r="AUH936" s="224"/>
      <c r="AUI936" s="224"/>
      <c r="AUJ936" s="224"/>
      <c r="AUK936" s="224"/>
      <c r="AUL936" s="224"/>
      <c r="AUM936" s="224"/>
      <c r="AUN936" s="224"/>
      <c r="AUO936" s="224"/>
      <c r="AUP936" s="224"/>
      <c r="AUQ936" s="224"/>
      <c r="AUR936" s="224"/>
      <c r="AUS936" s="224"/>
      <c r="AUT936" s="224"/>
      <c r="AUU936" s="224"/>
      <c r="AUV936" s="224"/>
      <c r="AUW936" s="224"/>
      <c r="AUX936" s="224"/>
      <c r="AUY936" s="224"/>
      <c r="AUZ936" s="224"/>
      <c r="AVA936" s="224"/>
      <c r="AVB936" s="224"/>
      <c r="AVC936" s="224"/>
      <c r="AVD936" s="224"/>
      <c r="AVE936" s="224"/>
      <c r="AVF936" s="224"/>
      <c r="AVG936" s="224"/>
      <c r="AVH936" s="224"/>
      <c r="AVI936" s="224"/>
      <c r="AVJ936" s="224"/>
      <c r="AVK936" s="224"/>
      <c r="AVL936" s="224"/>
      <c r="AVM936" s="224"/>
      <c r="AVN936" s="224"/>
      <c r="AVO936" s="224"/>
      <c r="AVP936" s="224"/>
      <c r="AVQ936" s="224"/>
      <c r="AVR936" s="224"/>
      <c r="AVS936" s="224"/>
      <c r="AVT936" s="224"/>
      <c r="AVU936" s="224"/>
      <c r="AVV936" s="224"/>
      <c r="AVW936" s="224"/>
      <c r="AVX936" s="224"/>
      <c r="AVY936" s="224"/>
      <c r="AVZ936" s="224"/>
      <c r="AWA936" s="224"/>
      <c r="AWB936" s="224"/>
      <c r="AWC936" s="224"/>
      <c r="AWD936" s="224"/>
      <c r="AWE936" s="224"/>
      <c r="AWF936" s="224"/>
      <c r="AWG936" s="224"/>
      <c r="AWH936" s="224"/>
      <c r="AWI936" s="224"/>
      <c r="AWJ936" s="224"/>
      <c r="AWK936" s="224"/>
      <c r="AWL936" s="224"/>
      <c r="AWM936" s="224"/>
      <c r="AWN936" s="224"/>
      <c r="AWO936" s="224"/>
      <c r="AWP936" s="224"/>
      <c r="AWQ936" s="224"/>
      <c r="AWR936" s="224"/>
      <c r="AWS936" s="224"/>
      <c r="AWT936" s="224"/>
      <c r="AWU936" s="224"/>
      <c r="AWV936" s="224"/>
      <c r="AWW936" s="224"/>
      <c r="AWX936" s="224"/>
      <c r="AWY936" s="224"/>
      <c r="AWZ936" s="224"/>
      <c r="AXA936" s="224"/>
      <c r="AXB936" s="224"/>
      <c r="AXC936" s="224"/>
      <c r="AXD936" s="224"/>
      <c r="AXE936" s="224"/>
      <c r="AXF936" s="224"/>
      <c r="AXG936" s="224"/>
      <c r="AXH936" s="224"/>
      <c r="AXI936" s="224"/>
      <c r="AXJ936" s="224"/>
      <c r="AXK936" s="224"/>
      <c r="AXL936" s="224"/>
      <c r="AXM936" s="224"/>
      <c r="AXN936" s="224"/>
      <c r="AXO936" s="224"/>
      <c r="AXP936" s="224"/>
      <c r="AXQ936" s="224"/>
      <c r="AXR936" s="224"/>
      <c r="AXS936" s="224"/>
      <c r="AXT936" s="224"/>
      <c r="AXU936" s="224"/>
      <c r="AXV936" s="224"/>
      <c r="AXW936" s="224"/>
      <c r="AXX936" s="224"/>
      <c r="AXY936" s="224"/>
      <c r="AXZ936" s="224"/>
      <c r="AYA936" s="224"/>
      <c r="AYB936" s="224"/>
      <c r="AYC936" s="224"/>
      <c r="AYD936" s="224"/>
      <c r="AYE936" s="224"/>
      <c r="AYF936" s="224"/>
      <c r="AYG936" s="224"/>
      <c r="AYH936" s="224"/>
      <c r="AYI936" s="224"/>
      <c r="AYJ936" s="224"/>
      <c r="AYK936" s="224"/>
      <c r="AYL936" s="224"/>
      <c r="AYM936" s="224"/>
      <c r="AYN936" s="224"/>
      <c r="AYO936" s="224"/>
      <c r="AYP936" s="224"/>
      <c r="AYQ936" s="224"/>
      <c r="AYR936" s="224"/>
      <c r="AYS936" s="224"/>
      <c r="AYT936" s="224"/>
      <c r="AYU936" s="224"/>
      <c r="AYV936" s="224"/>
      <c r="AYW936" s="224"/>
      <c r="AYX936" s="224"/>
      <c r="AYY936" s="224"/>
      <c r="AYZ936" s="224"/>
      <c r="AZA936" s="224"/>
      <c r="AZB936" s="224"/>
      <c r="AZC936" s="224"/>
      <c r="AZD936" s="224"/>
      <c r="AZE936" s="224"/>
      <c r="AZF936" s="224"/>
      <c r="AZG936" s="224"/>
      <c r="AZH936" s="224"/>
      <c r="AZI936" s="224"/>
      <c r="AZJ936" s="224"/>
      <c r="AZK936" s="224"/>
      <c r="AZL936" s="224"/>
      <c r="AZM936" s="224"/>
      <c r="AZN936" s="224"/>
      <c r="AZO936" s="224"/>
      <c r="AZP936" s="224"/>
      <c r="AZQ936" s="224"/>
      <c r="AZR936" s="224"/>
      <c r="AZS936" s="224"/>
      <c r="AZT936" s="224"/>
      <c r="AZU936" s="224"/>
      <c r="AZV936" s="224"/>
      <c r="AZW936" s="224"/>
      <c r="AZX936" s="224"/>
      <c r="AZY936" s="224"/>
      <c r="AZZ936" s="224"/>
      <c r="BAA936" s="224"/>
      <c r="BAB936" s="224"/>
      <c r="BAC936" s="224"/>
      <c r="BAD936" s="224"/>
      <c r="BAE936" s="224"/>
      <c r="BAF936" s="224"/>
      <c r="BAG936" s="224"/>
      <c r="BAH936" s="224"/>
      <c r="BAI936" s="224"/>
      <c r="BAJ936" s="224"/>
      <c r="BAK936" s="224"/>
      <c r="BAL936" s="224"/>
      <c r="BAM936" s="224"/>
      <c r="BAN936" s="224"/>
      <c r="BAO936" s="224"/>
      <c r="BAP936" s="224"/>
      <c r="BAQ936" s="224"/>
      <c r="BAR936" s="224"/>
      <c r="BAS936" s="224"/>
      <c r="BAT936" s="224"/>
      <c r="BAU936" s="224"/>
      <c r="BAV936" s="224"/>
      <c r="BAW936" s="224"/>
      <c r="BAX936" s="224"/>
      <c r="BAY936" s="224"/>
      <c r="BAZ936" s="224"/>
      <c r="BBA936" s="224"/>
      <c r="BBB936" s="224"/>
      <c r="BBC936" s="224"/>
      <c r="BBD936" s="224"/>
      <c r="BBE936" s="224"/>
      <c r="BBF936" s="224"/>
      <c r="BBG936" s="224"/>
      <c r="BBH936" s="224"/>
      <c r="BBI936" s="224"/>
      <c r="BBJ936" s="224"/>
      <c r="BBK936" s="224"/>
      <c r="BBL936" s="224"/>
      <c r="BBM936" s="224"/>
      <c r="BBN936" s="224"/>
      <c r="BBO936" s="224"/>
      <c r="BBP936" s="224"/>
      <c r="BBQ936" s="224"/>
      <c r="BBR936" s="224"/>
      <c r="BBS936" s="224"/>
      <c r="BBT936" s="224"/>
      <c r="BBU936" s="224"/>
      <c r="BBV936" s="224"/>
      <c r="BBW936" s="224"/>
      <c r="BBX936" s="224"/>
      <c r="BBY936" s="224"/>
      <c r="BBZ936" s="224"/>
      <c r="BCA936" s="224"/>
      <c r="BCB936" s="224"/>
      <c r="BCC936" s="224"/>
      <c r="BCD936" s="224"/>
      <c r="BCE936" s="224"/>
      <c r="BCF936" s="224"/>
      <c r="BCG936" s="224"/>
      <c r="BCH936" s="224"/>
      <c r="BCI936" s="224"/>
      <c r="BCJ936" s="224"/>
      <c r="BCK936" s="224"/>
      <c r="BCL936" s="224"/>
      <c r="BCM936" s="224"/>
      <c r="BCN936" s="224"/>
      <c r="BCO936" s="224"/>
      <c r="BCP936" s="224"/>
      <c r="BCQ936" s="224"/>
      <c r="BCR936" s="224"/>
      <c r="BCS936" s="224"/>
      <c r="BCT936" s="224"/>
      <c r="BCU936" s="224"/>
      <c r="BCV936" s="224"/>
      <c r="BCW936" s="224"/>
      <c r="BCX936" s="224"/>
      <c r="BCY936" s="224"/>
      <c r="BCZ936" s="224"/>
      <c r="BDA936" s="224"/>
      <c r="BDB936" s="224"/>
      <c r="BDC936" s="224"/>
      <c r="BDD936" s="224"/>
      <c r="BDE936" s="224"/>
      <c r="BDF936" s="224"/>
      <c r="BDG936" s="224"/>
      <c r="BDH936" s="224"/>
      <c r="BDI936" s="224"/>
      <c r="BDJ936" s="224"/>
      <c r="BDK936" s="224"/>
      <c r="BDL936" s="224"/>
      <c r="BDM936" s="224"/>
      <c r="BDN936" s="224"/>
      <c r="BDO936" s="224"/>
      <c r="BDP936" s="224"/>
      <c r="BDQ936" s="224"/>
      <c r="BDR936" s="224"/>
      <c r="BDS936" s="224"/>
      <c r="BDT936" s="224"/>
      <c r="BDU936" s="224"/>
      <c r="BDV936" s="224"/>
      <c r="BDW936" s="224"/>
      <c r="BDX936" s="224"/>
      <c r="BDY936" s="224"/>
      <c r="BDZ936" s="224"/>
      <c r="BEA936" s="224"/>
      <c r="BEB936" s="224"/>
      <c r="BEC936" s="224"/>
      <c r="BED936" s="224"/>
      <c r="BEE936" s="224"/>
      <c r="BEF936" s="224"/>
      <c r="BEG936" s="224"/>
      <c r="BEH936" s="224"/>
      <c r="BEI936" s="224"/>
      <c r="BEJ936" s="224"/>
      <c r="BEK936" s="224"/>
      <c r="BEL936" s="224"/>
      <c r="BEM936" s="224"/>
      <c r="BEN936" s="224"/>
      <c r="BEO936" s="224"/>
      <c r="BEP936" s="224"/>
      <c r="BEQ936" s="224"/>
      <c r="BER936" s="224"/>
      <c r="BES936" s="224"/>
      <c r="BET936" s="224"/>
      <c r="BEU936" s="224"/>
      <c r="BEV936" s="224"/>
      <c r="BEW936" s="224"/>
      <c r="BEX936" s="224"/>
      <c r="BEY936" s="224"/>
      <c r="BEZ936" s="224"/>
      <c r="BFA936" s="224"/>
      <c r="BFB936" s="224"/>
      <c r="BFC936" s="224"/>
      <c r="BFD936" s="224"/>
      <c r="BFE936" s="224"/>
      <c r="BFF936" s="224"/>
      <c r="BFG936" s="224"/>
      <c r="BFH936" s="224"/>
      <c r="BFI936" s="224"/>
      <c r="BFJ936" s="224"/>
      <c r="BFK936" s="224"/>
      <c r="BFL936" s="224"/>
      <c r="BFM936" s="224"/>
      <c r="BFN936" s="224"/>
      <c r="BFO936" s="224"/>
      <c r="BFP936" s="224"/>
      <c r="BFQ936" s="224"/>
      <c r="BFR936" s="224"/>
      <c r="BFS936" s="224"/>
      <c r="BFT936" s="224"/>
      <c r="BFU936" s="224"/>
      <c r="BFV936" s="224"/>
      <c r="BFW936" s="224"/>
      <c r="BFX936" s="224"/>
      <c r="BFY936" s="224"/>
      <c r="BFZ936" s="224"/>
      <c r="BGA936" s="224"/>
      <c r="BGB936" s="224"/>
      <c r="BGC936" s="224"/>
      <c r="BGD936" s="224"/>
      <c r="BGE936" s="224"/>
      <c r="BGF936" s="224"/>
      <c r="BGG936" s="224"/>
      <c r="BGH936" s="224"/>
      <c r="BGI936" s="224"/>
      <c r="BGJ936" s="224"/>
      <c r="BGK936" s="224"/>
      <c r="BGL936" s="224"/>
      <c r="BGM936" s="224"/>
      <c r="BGN936" s="224"/>
      <c r="BGO936" s="224"/>
      <c r="BGP936" s="224"/>
      <c r="BGQ936" s="224"/>
      <c r="BGR936" s="224"/>
      <c r="BGS936" s="224"/>
      <c r="BGT936" s="224"/>
      <c r="BGU936" s="224"/>
      <c r="BGV936" s="224"/>
      <c r="BGW936" s="224"/>
      <c r="BGX936" s="224"/>
      <c r="BGY936" s="224"/>
      <c r="BGZ936" s="224"/>
      <c r="BHA936" s="224"/>
      <c r="BHB936" s="224"/>
      <c r="BHC936" s="224"/>
      <c r="BHD936" s="224"/>
      <c r="BHE936" s="224"/>
      <c r="BHF936" s="224"/>
      <c r="BHG936" s="224"/>
      <c r="BHH936" s="224"/>
      <c r="BHI936" s="224"/>
      <c r="BHJ936" s="224"/>
      <c r="BHK936" s="224"/>
      <c r="BHL936" s="224"/>
      <c r="BHM936" s="224"/>
      <c r="BHN936" s="224"/>
      <c r="BHO936" s="224"/>
      <c r="BHP936" s="224"/>
      <c r="BHQ936" s="224"/>
      <c r="BHR936" s="224"/>
      <c r="BHS936" s="224"/>
      <c r="BHT936" s="224"/>
      <c r="BHU936" s="224"/>
      <c r="BHV936" s="224"/>
      <c r="BHW936" s="224"/>
      <c r="BHX936" s="224"/>
      <c r="BHY936" s="224"/>
      <c r="BHZ936" s="224"/>
      <c r="BIA936" s="224"/>
      <c r="BIB936" s="224"/>
      <c r="BIC936" s="224"/>
      <c r="BID936" s="224"/>
      <c r="BIE936" s="224"/>
      <c r="BIF936" s="224"/>
      <c r="BIG936" s="224"/>
      <c r="BIH936" s="224"/>
      <c r="BII936" s="224"/>
      <c r="BIJ936" s="224"/>
      <c r="BIK936" s="224"/>
      <c r="BIL936" s="224"/>
      <c r="BIM936" s="224"/>
      <c r="BIN936" s="224"/>
      <c r="BIO936" s="224"/>
      <c r="BIP936" s="224"/>
      <c r="BIQ936" s="224"/>
      <c r="BIR936" s="224"/>
      <c r="BIS936" s="224"/>
      <c r="BIT936" s="224"/>
      <c r="BIU936" s="224"/>
      <c r="BIV936" s="224"/>
      <c r="BIW936" s="224"/>
      <c r="BIX936" s="224"/>
      <c r="BIY936" s="224"/>
      <c r="BIZ936" s="224"/>
      <c r="BJA936" s="224"/>
      <c r="BJB936" s="224"/>
      <c r="BJC936" s="224"/>
      <c r="BJD936" s="224"/>
      <c r="BJE936" s="224"/>
      <c r="BJF936" s="224"/>
      <c r="BJG936" s="224"/>
      <c r="BJH936" s="224"/>
      <c r="BJI936" s="224"/>
      <c r="BJJ936" s="224"/>
      <c r="BJK936" s="224"/>
      <c r="BJL936" s="224"/>
      <c r="BJM936" s="224"/>
      <c r="BJN936" s="224"/>
      <c r="BJO936" s="224"/>
      <c r="BJP936" s="224"/>
      <c r="BJQ936" s="224"/>
      <c r="BJR936" s="224"/>
      <c r="BJS936" s="224"/>
      <c r="BJT936" s="224"/>
      <c r="BJU936" s="224"/>
      <c r="BJV936" s="224"/>
      <c r="BJW936" s="224"/>
      <c r="BJX936" s="224"/>
      <c r="BJY936" s="224"/>
      <c r="BJZ936" s="224"/>
      <c r="BKA936" s="224"/>
      <c r="BKB936" s="224"/>
      <c r="BKC936" s="224"/>
      <c r="BKD936" s="224"/>
      <c r="BKE936" s="224"/>
      <c r="BKF936" s="224"/>
      <c r="BKG936" s="224"/>
      <c r="BKH936" s="224"/>
      <c r="BKI936" s="224"/>
      <c r="BKJ936" s="224"/>
      <c r="BKK936" s="224"/>
      <c r="BKL936" s="224"/>
      <c r="BKM936" s="224"/>
      <c r="BKN936" s="224"/>
      <c r="BKO936" s="224"/>
      <c r="BKP936" s="224"/>
      <c r="BKQ936" s="224"/>
      <c r="BKR936" s="224"/>
      <c r="BKS936" s="224"/>
      <c r="BKT936" s="224"/>
      <c r="BKU936" s="224"/>
      <c r="BKV936" s="224"/>
      <c r="BKW936" s="224"/>
      <c r="BKX936" s="224"/>
      <c r="BKY936" s="224"/>
      <c r="BKZ936" s="224"/>
      <c r="BLA936" s="224"/>
      <c r="BLB936" s="224"/>
      <c r="BLC936" s="224"/>
      <c r="BLD936" s="224"/>
      <c r="BLE936" s="224"/>
      <c r="BLF936" s="224"/>
      <c r="BLG936" s="224"/>
      <c r="BLH936" s="224"/>
      <c r="BLI936" s="224"/>
      <c r="BLJ936" s="224"/>
      <c r="BLK936" s="224"/>
      <c r="BLL936" s="224"/>
      <c r="BLM936" s="224"/>
      <c r="BLN936" s="224"/>
      <c r="BLO936" s="224"/>
      <c r="BLP936" s="224"/>
      <c r="BLQ936" s="224"/>
      <c r="BLR936" s="224"/>
      <c r="BLS936" s="224"/>
      <c r="BLT936" s="224"/>
      <c r="BLU936" s="224"/>
      <c r="BLV936" s="224"/>
      <c r="BLW936" s="224"/>
      <c r="BLX936" s="224"/>
      <c r="BLY936" s="224"/>
      <c r="BLZ936" s="224"/>
      <c r="BMA936" s="224"/>
      <c r="BMB936" s="224"/>
      <c r="BMC936" s="224"/>
      <c r="BMD936" s="224"/>
      <c r="BME936" s="224"/>
      <c r="BMF936" s="224"/>
      <c r="BMG936" s="224"/>
      <c r="BMH936" s="224"/>
      <c r="BMI936" s="224"/>
      <c r="BMJ936" s="224"/>
      <c r="BMK936" s="224"/>
      <c r="BML936" s="224"/>
      <c r="BMM936" s="224"/>
      <c r="BMN936" s="224"/>
      <c r="BMO936" s="224"/>
      <c r="BMP936" s="224"/>
      <c r="BMQ936" s="224"/>
      <c r="BMR936" s="224"/>
      <c r="BMS936" s="224"/>
      <c r="BMT936" s="224"/>
      <c r="BMU936" s="224"/>
      <c r="BMV936" s="224"/>
      <c r="BMW936" s="224"/>
      <c r="BMX936" s="224"/>
      <c r="BMY936" s="224"/>
      <c r="BMZ936" s="224"/>
      <c r="BNA936" s="224"/>
      <c r="BNB936" s="224"/>
      <c r="BNC936" s="224"/>
      <c r="BND936" s="224"/>
      <c r="BNE936" s="224"/>
      <c r="BNF936" s="224"/>
      <c r="BNG936" s="224"/>
      <c r="BNH936" s="224"/>
      <c r="BNI936" s="224"/>
      <c r="BNJ936" s="224"/>
      <c r="BNK936" s="224"/>
      <c r="BNL936" s="224"/>
      <c r="BNM936" s="224"/>
      <c r="BNN936" s="224"/>
      <c r="BNO936" s="224"/>
      <c r="BNP936" s="224"/>
      <c r="BNQ936" s="224"/>
      <c r="BNR936" s="224"/>
      <c r="BNS936" s="224"/>
      <c r="BNT936" s="224"/>
      <c r="BNU936" s="224"/>
      <c r="BNV936" s="224"/>
      <c r="BNW936" s="224"/>
      <c r="BNX936" s="224"/>
      <c r="BNY936" s="224"/>
      <c r="BNZ936" s="224"/>
      <c r="BOA936" s="224"/>
      <c r="BOB936" s="224"/>
      <c r="BOC936" s="224"/>
      <c r="BOD936" s="224"/>
      <c r="BOE936" s="224"/>
      <c r="BOF936" s="224"/>
      <c r="BOG936" s="224"/>
      <c r="BOH936" s="224"/>
      <c r="BOI936" s="224"/>
      <c r="BOJ936" s="224"/>
      <c r="BOK936" s="224"/>
      <c r="BOL936" s="224"/>
      <c r="BOM936" s="224"/>
      <c r="BON936" s="224"/>
      <c r="BOO936" s="224"/>
      <c r="BOP936" s="224"/>
      <c r="BOQ936" s="224"/>
      <c r="BOR936" s="224"/>
      <c r="BOS936" s="224"/>
      <c r="BOT936" s="224"/>
      <c r="BOU936" s="224"/>
      <c r="BOV936" s="224"/>
      <c r="BOW936" s="224"/>
      <c r="BOX936" s="224"/>
      <c r="BOY936" s="224"/>
      <c r="BOZ936" s="224"/>
      <c r="BPA936" s="224"/>
      <c r="BPB936" s="224"/>
      <c r="BPC936" s="224"/>
      <c r="BPD936" s="224"/>
      <c r="BPE936" s="224"/>
      <c r="BPF936" s="224"/>
      <c r="BPG936" s="224"/>
      <c r="BPH936" s="224"/>
      <c r="BPI936" s="224"/>
      <c r="BPJ936" s="224"/>
      <c r="BPK936" s="224"/>
      <c r="BPL936" s="224"/>
      <c r="BPM936" s="224"/>
      <c r="BPN936" s="224"/>
      <c r="BPO936" s="224"/>
      <c r="BPP936" s="224"/>
      <c r="BPQ936" s="224"/>
      <c r="BPR936" s="224"/>
      <c r="BPS936" s="224"/>
      <c r="BPT936" s="224"/>
      <c r="BPU936" s="224"/>
      <c r="BPV936" s="224"/>
      <c r="BPW936" s="224"/>
      <c r="BPX936" s="224"/>
      <c r="BPY936" s="224"/>
      <c r="BPZ936" s="224"/>
      <c r="BQA936" s="224"/>
      <c r="BQB936" s="224"/>
      <c r="BQC936" s="224"/>
      <c r="BQD936" s="224"/>
      <c r="BQE936" s="224"/>
      <c r="BQF936" s="224"/>
      <c r="BQG936" s="224"/>
      <c r="BQH936" s="224"/>
      <c r="BQI936" s="224"/>
      <c r="BQJ936" s="224"/>
      <c r="BQK936" s="224"/>
      <c r="BQL936" s="224"/>
      <c r="BQM936" s="224"/>
      <c r="BQN936" s="224"/>
      <c r="BQO936" s="224"/>
      <c r="BQP936" s="224"/>
      <c r="BQQ936" s="224"/>
      <c r="BQR936" s="224"/>
      <c r="BQS936" s="224"/>
      <c r="BQT936" s="224"/>
      <c r="BQU936" s="224"/>
      <c r="BQV936" s="224"/>
      <c r="BQW936" s="224"/>
      <c r="BQX936" s="224"/>
      <c r="BQY936" s="224"/>
      <c r="BQZ936" s="224"/>
      <c r="BRA936" s="224"/>
      <c r="BRB936" s="224"/>
      <c r="BRC936" s="224"/>
      <c r="BRD936" s="224"/>
      <c r="BRE936" s="224"/>
      <c r="BRF936" s="224"/>
      <c r="BRG936" s="224"/>
      <c r="BRH936" s="224"/>
      <c r="BRI936" s="224"/>
      <c r="BRJ936" s="224"/>
      <c r="BRK936" s="224"/>
      <c r="BRL936" s="224"/>
      <c r="BRM936" s="224"/>
      <c r="BRN936" s="224"/>
      <c r="BRO936" s="224"/>
      <c r="BRP936" s="224"/>
      <c r="BRQ936" s="224"/>
      <c r="BRR936" s="224"/>
      <c r="BRS936" s="224"/>
      <c r="BRT936" s="224"/>
      <c r="BRU936" s="224"/>
      <c r="BRV936" s="224"/>
      <c r="BRW936" s="224"/>
      <c r="BRX936" s="224"/>
      <c r="BRY936" s="224"/>
      <c r="BRZ936" s="224"/>
      <c r="BSA936" s="224"/>
      <c r="BSB936" s="224"/>
      <c r="BSC936" s="224"/>
      <c r="BSD936" s="224"/>
      <c r="BSE936" s="224"/>
      <c r="BSF936" s="224"/>
      <c r="BSG936" s="224"/>
      <c r="BSH936" s="224"/>
      <c r="BSI936" s="224"/>
      <c r="BSJ936" s="224"/>
      <c r="BSK936" s="224"/>
      <c r="BSL936" s="224"/>
      <c r="BSM936" s="224"/>
      <c r="BSN936" s="224"/>
      <c r="BSO936" s="224"/>
      <c r="BSP936" s="224"/>
      <c r="BSQ936" s="224"/>
      <c r="BSR936" s="224"/>
      <c r="BSS936" s="224"/>
      <c r="BST936" s="224"/>
      <c r="BSU936" s="224"/>
      <c r="BSV936" s="224"/>
      <c r="BSW936" s="224"/>
      <c r="BSX936" s="224"/>
      <c r="BSY936" s="224"/>
      <c r="BSZ936" s="224"/>
      <c r="BTA936" s="224"/>
      <c r="BTB936" s="224"/>
      <c r="BTC936" s="224"/>
      <c r="BTD936" s="224"/>
      <c r="BTE936" s="224"/>
      <c r="BTF936" s="224"/>
      <c r="BTG936" s="224"/>
      <c r="BTH936" s="224"/>
      <c r="BTI936" s="224"/>
      <c r="BTJ936" s="224"/>
      <c r="BTK936" s="224"/>
      <c r="BTL936" s="224"/>
      <c r="BTM936" s="224"/>
      <c r="BTN936" s="224"/>
      <c r="BTO936" s="224"/>
      <c r="BTP936" s="224"/>
      <c r="BTQ936" s="224"/>
      <c r="BTR936" s="224"/>
      <c r="BTS936" s="224"/>
      <c r="BTT936" s="224"/>
      <c r="BTU936" s="224"/>
      <c r="BTV936" s="224"/>
      <c r="BTW936" s="224"/>
      <c r="BTX936" s="224"/>
      <c r="BTY936" s="224"/>
      <c r="BTZ936" s="224"/>
      <c r="BUA936" s="224"/>
      <c r="BUB936" s="224"/>
      <c r="BUC936" s="224"/>
      <c r="BUD936" s="224"/>
      <c r="BUE936" s="224"/>
      <c r="BUF936" s="224"/>
      <c r="BUG936" s="224"/>
      <c r="BUH936" s="224"/>
      <c r="BUI936" s="224"/>
      <c r="BUJ936" s="224"/>
      <c r="BUK936" s="224"/>
      <c r="BUL936" s="224"/>
      <c r="BUM936" s="224"/>
      <c r="BUN936" s="224"/>
      <c r="BUO936" s="224"/>
      <c r="BUP936" s="224"/>
      <c r="BUQ936" s="224"/>
      <c r="BUR936" s="224"/>
      <c r="BUS936" s="224"/>
      <c r="BUT936" s="224"/>
      <c r="BUU936" s="224"/>
      <c r="BUV936" s="224"/>
      <c r="BUW936" s="224"/>
      <c r="BUX936" s="224"/>
      <c r="BUY936" s="224"/>
      <c r="BUZ936" s="224"/>
      <c r="BVA936" s="224"/>
      <c r="BVB936" s="224"/>
      <c r="BVC936" s="224"/>
      <c r="BVD936" s="224"/>
      <c r="BVE936" s="224"/>
      <c r="BVF936" s="224"/>
      <c r="BVG936" s="224"/>
      <c r="BVH936" s="224"/>
      <c r="BVI936" s="224"/>
      <c r="BVJ936" s="224"/>
      <c r="BVK936" s="224"/>
      <c r="BVL936" s="224"/>
      <c r="BVM936" s="224"/>
      <c r="BVN936" s="224"/>
      <c r="BVO936" s="224"/>
      <c r="BVP936" s="224"/>
      <c r="BVQ936" s="224"/>
      <c r="BVR936" s="224"/>
      <c r="BVS936" s="224"/>
      <c r="BVT936" s="224"/>
      <c r="BVU936" s="224"/>
      <c r="BVV936" s="224"/>
      <c r="BVW936" s="224"/>
      <c r="BVX936" s="224"/>
      <c r="BVY936" s="224"/>
      <c r="BVZ936" s="224"/>
      <c r="BWA936" s="224"/>
      <c r="BWB936" s="224"/>
      <c r="BWC936" s="224"/>
      <c r="BWD936" s="224"/>
      <c r="BWE936" s="224"/>
      <c r="BWF936" s="224"/>
      <c r="BWG936" s="224"/>
      <c r="BWH936" s="224"/>
      <c r="BWI936" s="224"/>
      <c r="BWJ936" s="224"/>
      <c r="BWK936" s="224"/>
      <c r="BWL936" s="224"/>
      <c r="BWM936" s="224"/>
      <c r="BWN936" s="224"/>
      <c r="BWO936" s="224"/>
      <c r="BWP936" s="224"/>
      <c r="BWQ936" s="224"/>
      <c r="BWR936" s="224"/>
      <c r="BWS936" s="224"/>
      <c r="BWT936" s="224"/>
      <c r="BWU936" s="224"/>
      <c r="BWV936" s="224"/>
      <c r="BWW936" s="224"/>
      <c r="BWX936" s="224"/>
      <c r="BWY936" s="224"/>
      <c r="BWZ936" s="224"/>
      <c r="BXA936" s="224"/>
      <c r="BXB936" s="224"/>
      <c r="BXC936" s="224"/>
      <c r="BXD936" s="224"/>
      <c r="BXE936" s="224"/>
      <c r="BXF936" s="224"/>
      <c r="BXG936" s="224"/>
      <c r="BXH936" s="224"/>
      <c r="BXI936" s="224"/>
      <c r="BXJ936" s="224"/>
      <c r="BXK936" s="224"/>
      <c r="BXL936" s="224"/>
      <c r="BXM936" s="224"/>
      <c r="BXN936" s="224"/>
      <c r="BXO936" s="224"/>
      <c r="BXP936" s="224"/>
      <c r="BXQ936" s="224"/>
      <c r="BXR936" s="224"/>
      <c r="BXS936" s="224"/>
      <c r="BXT936" s="224"/>
      <c r="BXU936" s="224"/>
      <c r="BXV936" s="224"/>
      <c r="BXW936" s="224"/>
      <c r="BXX936" s="224"/>
      <c r="BXY936" s="224"/>
      <c r="BXZ936" s="224"/>
      <c r="BYA936" s="224"/>
      <c r="BYB936" s="224"/>
      <c r="BYC936" s="224"/>
      <c r="BYD936" s="224"/>
      <c r="BYE936" s="224"/>
      <c r="BYF936" s="224"/>
      <c r="BYG936" s="224"/>
      <c r="BYH936" s="224"/>
      <c r="BYI936" s="224"/>
      <c r="BYJ936" s="224"/>
      <c r="BYK936" s="224"/>
      <c r="BYL936" s="224"/>
      <c r="BYM936" s="224"/>
      <c r="BYN936" s="224"/>
      <c r="BYO936" s="224"/>
      <c r="BYP936" s="224"/>
      <c r="BYQ936" s="224"/>
      <c r="BYR936" s="224"/>
      <c r="BYS936" s="224"/>
      <c r="BYT936" s="224"/>
      <c r="BYU936" s="224"/>
      <c r="BYV936" s="224"/>
      <c r="BYW936" s="224"/>
      <c r="BYX936" s="224"/>
      <c r="BYY936" s="224"/>
      <c r="BYZ936" s="224"/>
      <c r="BZA936" s="224"/>
      <c r="BZB936" s="224"/>
      <c r="BZC936" s="224"/>
      <c r="BZD936" s="224"/>
      <c r="BZE936" s="224"/>
      <c r="BZF936" s="224"/>
      <c r="BZG936" s="224"/>
      <c r="BZH936" s="224"/>
      <c r="BZI936" s="224"/>
      <c r="BZJ936" s="224"/>
      <c r="BZK936" s="224"/>
      <c r="BZL936" s="224"/>
      <c r="BZM936" s="224"/>
      <c r="BZN936" s="224"/>
      <c r="BZO936" s="224"/>
      <c r="BZP936" s="224"/>
      <c r="BZQ936" s="224"/>
      <c r="BZR936" s="224"/>
      <c r="BZS936" s="224"/>
      <c r="BZT936" s="224"/>
      <c r="BZU936" s="224"/>
      <c r="BZV936" s="224"/>
      <c r="BZW936" s="224"/>
      <c r="BZX936" s="224"/>
      <c r="BZY936" s="224"/>
      <c r="BZZ936" s="224"/>
      <c r="CAA936" s="224"/>
      <c r="CAB936" s="224"/>
      <c r="CAC936" s="224"/>
      <c r="CAD936" s="224"/>
      <c r="CAE936" s="224"/>
      <c r="CAF936" s="224"/>
      <c r="CAG936" s="224"/>
      <c r="CAH936" s="224"/>
      <c r="CAI936" s="224"/>
      <c r="CAJ936" s="224"/>
      <c r="CAK936" s="224"/>
      <c r="CAL936" s="224"/>
      <c r="CAM936" s="224"/>
      <c r="CAN936" s="224"/>
      <c r="CAO936" s="224"/>
      <c r="CAP936" s="224"/>
      <c r="CAQ936" s="224"/>
      <c r="CAR936" s="224"/>
      <c r="CAS936" s="224"/>
      <c r="CAT936" s="224"/>
      <c r="CAU936" s="224"/>
      <c r="CAV936" s="224"/>
      <c r="CAW936" s="224"/>
      <c r="CAX936" s="224"/>
      <c r="CAY936" s="224"/>
      <c r="CAZ936" s="224"/>
      <c r="CBA936" s="224"/>
      <c r="CBB936" s="224"/>
      <c r="CBC936" s="224"/>
      <c r="CBD936" s="224"/>
      <c r="CBE936" s="224"/>
      <c r="CBF936" s="224"/>
      <c r="CBG936" s="224"/>
      <c r="CBH936" s="224"/>
      <c r="CBI936" s="224"/>
      <c r="CBJ936" s="224"/>
      <c r="CBK936" s="224"/>
      <c r="CBL936" s="224"/>
      <c r="CBM936" s="224"/>
      <c r="CBN936" s="224"/>
      <c r="CBO936" s="224"/>
      <c r="CBP936" s="224"/>
      <c r="CBQ936" s="224"/>
      <c r="CBR936" s="224"/>
      <c r="CBS936" s="224"/>
      <c r="CBT936" s="224"/>
      <c r="CBU936" s="224"/>
      <c r="CBV936" s="224"/>
      <c r="CBW936" s="224"/>
      <c r="CBX936" s="224"/>
      <c r="CBY936" s="224"/>
      <c r="CBZ936" s="224"/>
      <c r="CCA936" s="224"/>
      <c r="CCB936" s="224"/>
      <c r="CCC936" s="224"/>
      <c r="CCD936" s="224"/>
      <c r="CCE936" s="224"/>
      <c r="CCF936" s="224"/>
      <c r="CCG936" s="224"/>
      <c r="CCH936" s="224"/>
      <c r="CCI936" s="224"/>
      <c r="CCJ936" s="224"/>
      <c r="CCK936" s="224"/>
      <c r="CCL936" s="224"/>
      <c r="CCM936" s="224"/>
      <c r="CCN936" s="224"/>
      <c r="CCO936" s="224"/>
      <c r="CCP936" s="224"/>
      <c r="CCQ936" s="224"/>
      <c r="CCR936" s="224"/>
      <c r="CCS936" s="224"/>
      <c r="CCT936" s="224"/>
      <c r="CCU936" s="224"/>
      <c r="CCV936" s="224"/>
      <c r="CCW936" s="224"/>
      <c r="CCX936" s="224"/>
      <c r="CCY936" s="224"/>
      <c r="CCZ936" s="224"/>
      <c r="CDA936" s="224"/>
      <c r="CDB936" s="224"/>
      <c r="CDC936" s="224"/>
      <c r="CDD936" s="224"/>
      <c r="CDE936" s="224"/>
      <c r="CDF936" s="224"/>
      <c r="CDG936" s="224"/>
      <c r="CDH936" s="224"/>
      <c r="CDI936" s="224"/>
      <c r="CDJ936" s="224"/>
      <c r="CDK936" s="224"/>
      <c r="CDL936" s="224"/>
      <c r="CDM936" s="224"/>
      <c r="CDN936" s="224"/>
      <c r="CDO936" s="224"/>
      <c r="CDP936" s="224"/>
      <c r="CDQ936" s="224"/>
      <c r="CDR936" s="224"/>
      <c r="CDS936" s="224"/>
      <c r="CDT936" s="224"/>
      <c r="CDU936" s="224"/>
      <c r="CDV936" s="224"/>
      <c r="CDW936" s="224"/>
      <c r="CDX936" s="224"/>
      <c r="CDY936" s="224"/>
      <c r="CDZ936" s="224"/>
      <c r="CEA936" s="224"/>
      <c r="CEB936" s="224"/>
      <c r="CEC936" s="224"/>
      <c r="CED936" s="224"/>
      <c r="CEE936" s="224"/>
      <c r="CEF936" s="224"/>
      <c r="CEG936" s="224"/>
      <c r="CEH936" s="224"/>
      <c r="CEI936" s="224"/>
      <c r="CEJ936" s="224"/>
      <c r="CEK936" s="224"/>
      <c r="CEL936" s="224"/>
      <c r="CEM936" s="224"/>
      <c r="CEN936" s="224"/>
      <c r="CEO936" s="224"/>
      <c r="CEP936" s="224"/>
      <c r="CEQ936" s="224"/>
      <c r="CER936" s="224"/>
      <c r="CES936" s="224"/>
      <c r="CET936" s="224"/>
      <c r="CEU936" s="224"/>
      <c r="CEV936" s="224"/>
      <c r="CEW936" s="224"/>
      <c r="CEX936" s="224"/>
      <c r="CEY936" s="224"/>
      <c r="CEZ936" s="224"/>
      <c r="CFA936" s="224"/>
      <c r="CFB936" s="224"/>
      <c r="CFC936" s="224"/>
      <c r="CFD936" s="224"/>
      <c r="CFE936" s="224"/>
      <c r="CFF936" s="224"/>
      <c r="CFG936" s="224"/>
      <c r="CFH936" s="224"/>
      <c r="CFI936" s="224"/>
      <c r="CFJ936" s="224"/>
      <c r="CFK936" s="224"/>
      <c r="CFL936" s="224"/>
      <c r="CFM936" s="224"/>
      <c r="CFN936" s="224"/>
      <c r="CFO936" s="224"/>
      <c r="CFP936" s="224"/>
      <c r="CFQ936" s="224"/>
      <c r="CFR936" s="224"/>
      <c r="CFS936" s="224"/>
      <c r="CFT936" s="224"/>
      <c r="CFU936" s="224"/>
      <c r="CFV936" s="224"/>
      <c r="CFW936" s="224"/>
      <c r="CFX936" s="224"/>
      <c r="CFY936" s="224"/>
      <c r="CFZ936" s="224"/>
      <c r="CGA936" s="224"/>
      <c r="CGB936" s="224"/>
      <c r="CGC936" s="224"/>
      <c r="CGD936" s="224"/>
      <c r="CGE936" s="224"/>
      <c r="CGF936" s="224"/>
      <c r="CGG936" s="224"/>
      <c r="CGH936" s="224"/>
      <c r="CGI936" s="224"/>
      <c r="CGJ936" s="224"/>
      <c r="CGK936" s="224"/>
      <c r="CGL936" s="224"/>
      <c r="CGM936" s="224"/>
      <c r="CGN936" s="224"/>
      <c r="CGO936" s="224"/>
      <c r="CGP936" s="224"/>
      <c r="CGQ936" s="224"/>
      <c r="CGR936" s="224"/>
      <c r="CGS936" s="224"/>
      <c r="CGT936" s="224"/>
      <c r="CGU936" s="224"/>
      <c r="CGV936" s="224"/>
      <c r="CGW936" s="224"/>
      <c r="CGX936" s="224"/>
      <c r="CGY936" s="224"/>
      <c r="CGZ936" s="224"/>
      <c r="CHA936" s="224"/>
      <c r="CHB936" s="224"/>
      <c r="CHC936" s="224"/>
      <c r="CHD936" s="224"/>
      <c r="CHE936" s="224"/>
      <c r="CHF936" s="224"/>
      <c r="CHG936" s="224"/>
      <c r="CHH936" s="224"/>
      <c r="CHI936" s="224"/>
      <c r="CHJ936" s="224"/>
      <c r="CHK936" s="224"/>
      <c r="CHL936" s="224"/>
      <c r="CHM936" s="224"/>
      <c r="CHN936" s="224"/>
      <c r="CHO936" s="224"/>
      <c r="CHP936" s="224"/>
      <c r="CHQ936" s="224"/>
      <c r="CHR936" s="224"/>
      <c r="CHS936" s="224"/>
      <c r="CHT936" s="224"/>
      <c r="CHU936" s="224"/>
      <c r="CHV936" s="224"/>
      <c r="CHW936" s="224"/>
      <c r="CHX936" s="224"/>
      <c r="CHY936" s="224"/>
      <c r="CHZ936" s="224"/>
      <c r="CIA936" s="224"/>
      <c r="CIB936" s="224"/>
      <c r="CIC936" s="224"/>
      <c r="CID936" s="224"/>
      <c r="CIE936" s="224"/>
      <c r="CIF936" s="224"/>
      <c r="CIG936" s="224"/>
      <c r="CIH936" s="224"/>
      <c r="CII936" s="224"/>
      <c r="CIJ936" s="224"/>
      <c r="CIK936" s="224"/>
      <c r="CIL936" s="224"/>
      <c r="CIM936" s="224"/>
      <c r="CIN936" s="224"/>
      <c r="CIO936" s="224"/>
      <c r="CIP936" s="224"/>
      <c r="CIQ936" s="224"/>
      <c r="CIR936" s="224"/>
      <c r="CIS936" s="224"/>
      <c r="CIT936" s="224"/>
      <c r="CIU936" s="224"/>
      <c r="CIV936" s="224"/>
      <c r="CIW936" s="224"/>
      <c r="CIX936" s="224"/>
      <c r="CIY936" s="224"/>
      <c r="CIZ936" s="224"/>
      <c r="CJA936" s="224"/>
      <c r="CJB936" s="224"/>
      <c r="CJC936" s="224"/>
      <c r="CJD936" s="224"/>
      <c r="CJE936" s="224"/>
      <c r="CJF936" s="224"/>
      <c r="CJG936" s="224"/>
      <c r="CJH936" s="224"/>
      <c r="CJI936" s="224"/>
      <c r="CJJ936" s="224"/>
      <c r="CJK936" s="224"/>
      <c r="CJL936" s="224"/>
      <c r="CJM936" s="224"/>
      <c r="CJN936" s="224"/>
      <c r="CJO936" s="224"/>
      <c r="CJP936" s="224"/>
      <c r="CJQ936" s="224"/>
      <c r="CJR936" s="224"/>
      <c r="CJS936" s="224"/>
      <c r="CJT936" s="224"/>
      <c r="CJU936" s="224"/>
      <c r="CJV936" s="224"/>
      <c r="CJW936" s="224"/>
      <c r="CJX936" s="224"/>
      <c r="CJY936" s="224"/>
      <c r="CJZ936" s="224"/>
      <c r="CKA936" s="224"/>
      <c r="CKB936" s="224"/>
      <c r="CKC936" s="224"/>
      <c r="CKD936" s="224"/>
      <c r="CKE936" s="224"/>
      <c r="CKF936" s="224"/>
      <c r="CKG936" s="224"/>
      <c r="CKH936" s="224"/>
      <c r="CKI936" s="224"/>
      <c r="CKJ936" s="224"/>
      <c r="CKK936" s="224"/>
      <c r="CKL936" s="224"/>
      <c r="CKM936" s="224"/>
      <c r="CKN936" s="224"/>
      <c r="CKO936" s="224"/>
      <c r="CKP936" s="224"/>
      <c r="CKQ936" s="224"/>
      <c r="CKR936" s="224"/>
      <c r="CKS936" s="224"/>
      <c r="CKT936" s="224"/>
      <c r="CKU936" s="224"/>
      <c r="CKV936" s="224"/>
      <c r="CKW936" s="224"/>
      <c r="CKX936" s="224"/>
      <c r="CKY936" s="224"/>
      <c r="CKZ936" s="224"/>
      <c r="CLA936" s="224"/>
      <c r="CLB936" s="224"/>
      <c r="CLC936" s="224"/>
      <c r="CLD936" s="224"/>
      <c r="CLE936" s="224"/>
      <c r="CLF936" s="224"/>
      <c r="CLG936" s="224"/>
      <c r="CLH936" s="224"/>
      <c r="CLI936" s="224"/>
      <c r="CLJ936" s="224"/>
      <c r="CLK936" s="224"/>
      <c r="CLL936" s="224"/>
      <c r="CLM936" s="224"/>
      <c r="CLN936" s="224"/>
      <c r="CLO936" s="224"/>
      <c r="CLP936" s="224"/>
      <c r="CLQ936" s="224"/>
      <c r="CLR936" s="224"/>
      <c r="CLS936" s="224"/>
      <c r="CLT936" s="224"/>
      <c r="CLU936" s="224"/>
      <c r="CLV936" s="224"/>
      <c r="CLW936" s="224"/>
      <c r="CLX936" s="224"/>
      <c r="CLY936" s="224"/>
      <c r="CLZ936" s="224"/>
      <c r="CMA936" s="224"/>
      <c r="CMB936" s="224"/>
      <c r="CMC936" s="224"/>
      <c r="CMD936" s="224"/>
      <c r="CME936" s="224"/>
      <c r="CMF936" s="224"/>
      <c r="CMG936" s="224"/>
      <c r="CMH936" s="224"/>
      <c r="CMI936" s="224"/>
      <c r="CMJ936" s="224"/>
      <c r="CMK936" s="224"/>
      <c r="CML936" s="224"/>
      <c r="CMM936" s="224"/>
      <c r="CMN936" s="224"/>
      <c r="CMO936" s="224"/>
      <c r="CMP936" s="224"/>
      <c r="CMQ936" s="224"/>
      <c r="CMR936" s="224"/>
      <c r="CMS936" s="224"/>
      <c r="CMT936" s="224"/>
      <c r="CMU936" s="224"/>
      <c r="CMV936" s="224"/>
      <c r="CMW936" s="224"/>
      <c r="CMX936" s="224"/>
      <c r="CMY936" s="224"/>
      <c r="CMZ936" s="224"/>
      <c r="CNA936" s="224"/>
      <c r="CNB936" s="224"/>
      <c r="CNC936" s="224"/>
      <c r="CND936" s="224"/>
      <c r="CNE936" s="224"/>
      <c r="CNF936" s="224"/>
      <c r="CNG936" s="224"/>
      <c r="CNH936" s="224"/>
      <c r="CNI936" s="224"/>
      <c r="CNJ936" s="224"/>
      <c r="CNK936" s="224"/>
      <c r="CNL936" s="224"/>
      <c r="CNM936" s="224"/>
      <c r="CNN936" s="224"/>
      <c r="CNO936" s="224"/>
      <c r="CNP936" s="224"/>
      <c r="CNQ936" s="224"/>
      <c r="CNR936" s="224"/>
      <c r="CNS936" s="224"/>
      <c r="CNT936" s="224"/>
      <c r="CNU936" s="224"/>
      <c r="CNV936" s="224"/>
      <c r="CNW936" s="224"/>
      <c r="CNX936" s="224"/>
      <c r="CNY936" s="224"/>
      <c r="CNZ936" s="224"/>
      <c r="COA936" s="224"/>
      <c r="COB936" s="224"/>
      <c r="COC936" s="224"/>
      <c r="COD936" s="224"/>
      <c r="COE936" s="224"/>
      <c r="COF936" s="224"/>
      <c r="COG936" s="224"/>
      <c r="COH936" s="224"/>
      <c r="COI936" s="224"/>
      <c r="COJ936" s="224"/>
      <c r="COK936" s="224"/>
      <c r="COL936" s="224"/>
      <c r="COM936" s="224"/>
      <c r="CON936" s="224"/>
      <c r="COO936" s="224"/>
      <c r="COP936" s="224"/>
      <c r="COQ936" s="224"/>
      <c r="COR936" s="224"/>
      <c r="COS936" s="224"/>
      <c r="COT936" s="224"/>
      <c r="COU936" s="224"/>
      <c r="COV936" s="224"/>
      <c r="COW936" s="224"/>
      <c r="COX936" s="224"/>
      <c r="COY936" s="224"/>
      <c r="COZ936" s="224"/>
      <c r="CPA936" s="224"/>
      <c r="CPB936" s="224"/>
      <c r="CPC936" s="224"/>
      <c r="CPD936" s="224"/>
      <c r="CPE936" s="224"/>
      <c r="CPF936" s="224"/>
      <c r="CPG936" s="224"/>
      <c r="CPH936" s="224"/>
      <c r="CPI936" s="224"/>
      <c r="CPJ936" s="224"/>
      <c r="CPK936" s="224"/>
      <c r="CPL936" s="224"/>
      <c r="CPM936" s="224"/>
      <c r="CPN936" s="224"/>
      <c r="CPO936" s="224"/>
      <c r="CPP936" s="224"/>
      <c r="CPQ936" s="224"/>
      <c r="CPR936" s="224"/>
      <c r="CPS936" s="224"/>
      <c r="CPT936" s="224"/>
      <c r="CPU936" s="224"/>
      <c r="CPV936" s="224"/>
      <c r="CPW936" s="224"/>
      <c r="CPX936" s="224"/>
      <c r="CPY936" s="224"/>
      <c r="CPZ936" s="224"/>
      <c r="CQA936" s="224"/>
      <c r="CQB936" s="224"/>
      <c r="CQC936" s="224"/>
      <c r="CQD936" s="224"/>
      <c r="CQE936" s="224"/>
      <c r="CQF936" s="224"/>
      <c r="CQG936" s="224"/>
      <c r="CQH936" s="224"/>
      <c r="CQI936" s="224"/>
      <c r="CQJ936" s="224"/>
      <c r="CQK936" s="224"/>
      <c r="CQL936" s="224"/>
      <c r="CQM936" s="224"/>
      <c r="CQN936" s="224"/>
      <c r="CQO936" s="224"/>
      <c r="CQP936" s="224"/>
      <c r="CQQ936" s="224"/>
      <c r="CQR936" s="224"/>
      <c r="CQS936" s="224"/>
      <c r="CQT936" s="224"/>
      <c r="CQU936" s="224"/>
      <c r="CQV936" s="224"/>
      <c r="CQW936" s="224"/>
      <c r="CQX936" s="224"/>
      <c r="CQY936" s="224"/>
      <c r="CQZ936" s="224"/>
      <c r="CRA936" s="224"/>
      <c r="CRB936" s="224"/>
      <c r="CRC936" s="224"/>
      <c r="CRD936" s="224"/>
      <c r="CRE936" s="224"/>
      <c r="CRF936" s="224"/>
      <c r="CRG936" s="224"/>
      <c r="CRH936" s="224"/>
      <c r="CRI936" s="224"/>
      <c r="CRJ936" s="224"/>
      <c r="CRK936" s="224"/>
      <c r="CRL936" s="224"/>
      <c r="CRM936" s="224"/>
      <c r="CRN936" s="224"/>
      <c r="CRO936" s="224"/>
      <c r="CRP936" s="224"/>
      <c r="CRQ936" s="224"/>
      <c r="CRR936" s="224"/>
      <c r="CRS936" s="224"/>
      <c r="CRT936" s="224"/>
      <c r="CRU936" s="224"/>
      <c r="CRV936" s="224"/>
      <c r="CRW936" s="224"/>
      <c r="CRX936" s="224"/>
      <c r="CRY936" s="224"/>
      <c r="CRZ936" s="224"/>
      <c r="CSA936" s="224"/>
      <c r="CSB936" s="224"/>
      <c r="CSC936" s="224"/>
      <c r="CSD936" s="224"/>
      <c r="CSE936" s="224"/>
      <c r="CSF936" s="224"/>
      <c r="CSG936" s="224"/>
      <c r="CSH936" s="224"/>
      <c r="CSI936" s="224"/>
      <c r="CSJ936" s="224"/>
      <c r="CSK936" s="224"/>
      <c r="CSL936" s="224"/>
      <c r="CSM936" s="224"/>
      <c r="CSN936" s="224"/>
      <c r="CSO936" s="224"/>
      <c r="CSP936" s="224"/>
      <c r="CSQ936" s="224"/>
      <c r="CSR936" s="224"/>
      <c r="CSS936" s="224"/>
      <c r="CST936" s="224"/>
      <c r="CSU936" s="224"/>
      <c r="CSV936" s="224"/>
      <c r="CSW936" s="224"/>
      <c r="CSX936" s="224"/>
      <c r="CSY936" s="224"/>
      <c r="CSZ936" s="224"/>
      <c r="CTA936" s="224"/>
      <c r="CTB936" s="224"/>
      <c r="CTC936" s="224"/>
      <c r="CTD936" s="224"/>
      <c r="CTE936" s="224"/>
      <c r="CTF936" s="224"/>
      <c r="CTG936" s="224"/>
      <c r="CTH936" s="224"/>
      <c r="CTI936" s="224"/>
      <c r="CTJ936" s="224"/>
      <c r="CTK936" s="224"/>
      <c r="CTL936" s="224"/>
      <c r="CTM936" s="224"/>
      <c r="CTN936" s="224"/>
      <c r="CTO936" s="224"/>
      <c r="CTP936" s="224"/>
      <c r="CTQ936" s="224"/>
      <c r="CTR936" s="224"/>
      <c r="CTS936" s="224"/>
      <c r="CTT936" s="224"/>
      <c r="CTU936" s="224"/>
      <c r="CTV936" s="224"/>
      <c r="CTW936" s="224"/>
      <c r="CTX936" s="224"/>
      <c r="CTY936" s="224"/>
      <c r="CTZ936" s="224"/>
      <c r="CUA936" s="224"/>
      <c r="CUB936" s="224"/>
      <c r="CUC936" s="224"/>
      <c r="CUD936" s="224"/>
      <c r="CUE936" s="224"/>
      <c r="CUF936" s="224"/>
      <c r="CUG936" s="224"/>
      <c r="CUH936" s="224"/>
      <c r="CUI936" s="224"/>
      <c r="CUJ936" s="224"/>
      <c r="CUK936" s="224"/>
      <c r="CUL936" s="224"/>
      <c r="CUM936" s="224"/>
      <c r="CUN936" s="224"/>
      <c r="CUO936" s="224"/>
      <c r="CUP936" s="224"/>
      <c r="CUQ936" s="224"/>
      <c r="CUR936" s="224"/>
      <c r="CUS936" s="224"/>
      <c r="CUT936" s="224"/>
      <c r="CUU936" s="224"/>
      <c r="CUV936" s="224"/>
      <c r="CUW936" s="224"/>
      <c r="CUX936" s="224"/>
      <c r="CUY936" s="224"/>
      <c r="CUZ936" s="224"/>
      <c r="CVA936" s="224"/>
      <c r="CVB936" s="224"/>
      <c r="CVC936" s="224"/>
      <c r="CVD936" s="224"/>
      <c r="CVE936" s="224"/>
      <c r="CVF936" s="224"/>
      <c r="CVG936" s="224"/>
      <c r="CVH936" s="224"/>
      <c r="CVI936" s="224"/>
      <c r="CVJ936" s="224"/>
      <c r="CVK936" s="224"/>
      <c r="CVL936" s="224"/>
      <c r="CVM936" s="224"/>
      <c r="CVN936" s="224"/>
      <c r="CVO936" s="224"/>
      <c r="CVP936" s="224"/>
      <c r="CVQ936" s="224"/>
      <c r="CVR936" s="224"/>
      <c r="CVS936" s="224"/>
      <c r="CVT936" s="224"/>
      <c r="CVU936" s="224"/>
      <c r="CVV936" s="224"/>
      <c r="CVW936" s="224"/>
      <c r="CVX936" s="224"/>
      <c r="CVY936" s="224"/>
      <c r="CVZ936" s="224"/>
      <c r="CWA936" s="224"/>
      <c r="CWB936" s="224"/>
      <c r="CWC936" s="224"/>
      <c r="CWD936" s="224"/>
      <c r="CWE936" s="224"/>
      <c r="CWF936" s="224"/>
      <c r="CWG936" s="224"/>
      <c r="CWH936" s="224"/>
      <c r="CWI936" s="224"/>
      <c r="CWJ936" s="224"/>
      <c r="CWK936" s="224"/>
      <c r="CWL936" s="224"/>
      <c r="CWM936" s="224"/>
      <c r="CWN936" s="224"/>
      <c r="CWO936" s="224"/>
      <c r="CWP936" s="224"/>
      <c r="CWQ936" s="224"/>
      <c r="CWR936" s="224"/>
      <c r="CWS936" s="224"/>
      <c r="CWT936" s="224"/>
      <c r="CWU936" s="224"/>
      <c r="CWV936" s="224"/>
      <c r="CWW936" s="224"/>
      <c r="CWX936" s="224"/>
      <c r="CWY936" s="224"/>
      <c r="CWZ936" s="224"/>
      <c r="CXA936" s="224"/>
      <c r="CXB936" s="224"/>
      <c r="CXC936" s="224"/>
      <c r="CXD936" s="224"/>
      <c r="CXE936" s="224"/>
      <c r="CXF936" s="224"/>
      <c r="CXG936" s="224"/>
      <c r="CXH936" s="224"/>
      <c r="CXI936" s="224"/>
      <c r="CXJ936" s="224"/>
      <c r="CXK936" s="224"/>
      <c r="CXL936" s="224"/>
      <c r="CXM936" s="224"/>
      <c r="CXN936" s="224"/>
      <c r="CXO936" s="224"/>
      <c r="CXP936" s="224"/>
      <c r="CXQ936" s="224"/>
      <c r="CXR936" s="224"/>
      <c r="CXS936" s="224"/>
      <c r="CXT936" s="224"/>
      <c r="CXU936" s="224"/>
      <c r="CXV936" s="224"/>
      <c r="CXW936" s="224"/>
      <c r="CXX936" s="224"/>
      <c r="CXY936" s="224"/>
      <c r="CXZ936" s="224"/>
      <c r="CYA936" s="224"/>
      <c r="CYB936" s="224"/>
      <c r="CYC936" s="224"/>
      <c r="CYD936" s="224"/>
      <c r="CYE936" s="224"/>
      <c r="CYF936" s="224"/>
      <c r="CYG936" s="224"/>
      <c r="CYH936" s="224"/>
      <c r="CYI936" s="224"/>
      <c r="CYJ936" s="224"/>
      <c r="CYK936" s="224"/>
      <c r="CYL936" s="224"/>
      <c r="CYM936" s="224"/>
      <c r="CYN936" s="224"/>
      <c r="CYO936" s="224"/>
      <c r="CYP936" s="224"/>
      <c r="CYQ936" s="224"/>
      <c r="CYR936" s="224"/>
      <c r="CYS936" s="224"/>
      <c r="CYT936" s="224"/>
      <c r="CYU936" s="224"/>
      <c r="CYV936" s="224"/>
      <c r="CYW936" s="224"/>
      <c r="CYX936" s="224"/>
      <c r="CYY936" s="224"/>
      <c r="CYZ936" s="224"/>
      <c r="CZA936" s="224"/>
      <c r="CZB936" s="224"/>
      <c r="CZC936" s="224"/>
      <c r="CZD936" s="224"/>
      <c r="CZE936" s="224"/>
      <c r="CZF936" s="224"/>
      <c r="CZG936" s="224"/>
      <c r="CZH936" s="224"/>
      <c r="CZI936" s="224"/>
      <c r="CZJ936" s="224"/>
      <c r="CZK936" s="224"/>
      <c r="CZL936" s="224"/>
      <c r="CZM936" s="224"/>
      <c r="CZN936" s="224"/>
      <c r="CZO936" s="224"/>
      <c r="CZP936" s="224"/>
      <c r="CZQ936" s="224"/>
      <c r="CZR936" s="224"/>
      <c r="CZS936" s="224"/>
      <c r="CZT936" s="224"/>
      <c r="CZU936" s="224"/>
      <c r="CZV936" s="224"/>
      <c r="CZW936" s="224"/>
      <c r="CZX936" s="224"/>
      <c r="CZY936" s="224"/>
      <c r="CZZ936" s="224"/>
      <c r="DAA936" s="224"/>
      <c r="DAB936" s="224"/>
      <c r="DAC936" s="224"/>
      <c r="DAD936" s="224"/>
      <c r="DAE936" s="224"/>
      <c r="DAF936" s="224"/>
      <c r="DAG936" s="224"/>
      <c r="DAH936" s="224"/>
      <c r="DAI936" s="224"/>
      <c r="DAJ936" s="224"/>
      <c r="DAK936" s="224"/>
      <c r="DAL936" s="224"/>
      <c r="DAM936" s="224"/>
      <c r="DAN936" s="224"/>
      <c r="DAO936" s="224"/>
      <c r="DAP936" s="224"/>
      <c r="DAQ936" s="224"/>
      <c r="DAR936" s="224"/>
      <c r="DAS936" s="224"/>
      <c r="DAT936" s="224"/>
      <c r="DAU936" s="224"/>
      <c r="DAV936" s="224"/>
      <c r="DAW936" s="224"/>
      <c r="DAX936" s="224"/>
      <c r="DAY936" s="224"/>
      <c r="DAZ936" s="224"/>
      <c r="DBA936" s="224"/>
      <c r="DBB936" s="224"/>
      <c r="DBC936" s="224"/>
      <c r="DBD936" s="224"/>
      <c r="DBE936" s="224"/>
      <c r="DBF936" s="224"/>
      <c r="DBG936" s="224"/>
      <c r="DBH936" s="224"/>
      <c r="DBI936" s="224"/>
      <c r="DBJ936" s="224"/>
      <c r="DBK936" s="224"/>
      <c r="DBL936" s="224"/>
      <c r="DBM936" s="224"/>
      <c r="DBN936" s="224"/>
      <c r="DBO936" s="224"/>
      <c r="DBP936" s="224"/>
      <c r="DBQ936" s="224"/>
      <c r="DBR936" s="224"/>
      <c r="DBS936" s="224"/>
      <c r="DBT936" s="224"/>
      <c r="DBU936" s="224"/>
      <c r="DBV936" s="224"/>
      <c r="DBW936" s="224"/>
      <c r="DBX936" s="224"/>
      <c r="DBY936" s="224"/>
      <c r="DBZ936" s="224"/>
      <c r="DCA936" s="224"/>
      <c r="DCB936" s="224"/>
      <c r="DCC936" s="224"/>
      <c r="DCD936" s="224"/>
      <c r="DCE936" s="224"/>
      <c r="DCF936" s="224"/>
      <c r="DCG936" s="224"/>
      <c r="DCH936" s="224"/>
      <c r="DCI936" s="224"/>
      <c r="DCJ936" s="224"/>
      <c r="DCK936" s="224"/>
      <c r="DCL936" s="224"/>
      <c r="DCM936" s="224"/>
      <c r="DCN936" s="224"/>
      <c r="DCO936" s="224"/>
      <c r="DCP936" s="224"/>
      <c r="DCQ936" s="224"/>
      <c r="DCR936" s="224"/>
      <c r="DCS936" s="224"/>
      <c r="DCT936" s="224"/>
      <c r="DCU936" s="224"/>
      <c r="DCV936" s="224"/>
      <c r="DCW936" s="224"/>
      <c r="DCX936" s="224"/>
      <c r="DCY936" s="224"/>
      <c r="DCZ936" s="224"/>
      <c r="DDA936" s="224"/>
      <c r="DDB936" s="224"/>
      <c r="DDC936" s="224"/>
      <c r="DDD936" s="224"/>
      <c r="DDE936" s="224"/>
      <c r="DDF936" s="224"/>
      <c r="DDG936" s="224"/>
      <c r="DDH936" s="224"/>
      <c r="DDI936" s="224"/>
      <c r="DDJ936" s="224"/>
      <c r="DDK936" s="224"/>
      <c r="DDL936" s="224"/>
      <c r="DDM936" s="224"/>
      <c r="DDN936" s="224"/>
      <c r="DDO936" s="224"/>
      <c r="DDP936" s="224"/>
      <c r="DDQ936" s="224"/>
      <c r="DDR936" s="224"/>
      <c r="DDS936" s="224"/>
      <c r="DDT936" s="224"/>
      <c r="DDU936" s="224"/>
      <c r="DDV936" s="224"/>
      <c r="DDW936" s="224"/>
      <c r="DDX936" s="224"/>
      <c r="DDY936" s="224"/>
      <c r="DDZ936" s="224"/>
      <c r="DEA936" s="224"/>
      <c r="DEB936" s="224"/>
      <c r="DEC936" s="224"/>
      <c r="DED936" s="224"/>
      <c r="DEE936" s="224"/>
      <c r="DEF936" s="224"/>
      <c r="DEG936" s="224"/>
      <c r="DEH936" s="224"/>
      <c r="DEI936" s="224"/>
      <c r="DEJ936" s="224"/>
      <c r="DEK936" s="224"/>
      <c r="DEL936" s="224"/>
      <c r="DEM936" s="224"/>
      <c r="DEN936" s="224"/>
      <c r="DEO936" s="224"/>
      <c r="DEP936" s="224"/>
      <c r="DEQ936" s="224"/>
      <c r="DER936" s="224"/>
      <c r="DES936" s="224"/>
      <c r="DET936" s="224"/>
      <c r="DEU936" s="224"/>
      <c r="DEV936" s="224"/>
      <c r="DEW936" s="224"/>
      <c r="DEX936" s="224"/>
      <c r="DEY936" s="224"/>
      <c r="DEZ936" s="224"/>
      <c r="DFA936" s="224"/>
      <c r="DFB936" s="224"/>
      <c r="DFC936" s="224"/>
      <c r="DFD936" s="224"/>
      <c r="DFE936" s="224"/>
      <c r="DFF936" s="224"/>
      <c r="DFG936" s="224"/>
      <c r="DFH936" s="224"/>
      <c r="DFI936" s="224"/>
      <c r="DFJ936" s="224"/>
      <c r="DFK936" s="224"/>
      <c r="DFL936" s="224"/>
      <c r="DFM936" s="224"/>
      <c r="DFN936" s="224"/>
      <c r="DFO936" s="224"/>
      <c r="DFP936" s="224"/>
      <c r="DFQ936" s="224"/>
      <c r="DFR936" s="224"/>
      <c r="DFS936" s="224"/>
      <c r="DFT936" s="224"/>
      <c r="DFU936" s="224"/>
      <c r="DFV936" s="224"/>
      <c r="DFW936" s="224"/>
      <c r="DFX936" s="224"/>
      <c r="DFY936" s="224"/>
      <c r="DFZ936" s="224"/>
      <c r="DGA936" s="224"/>
      <c r="DGB936" s="224"/>
      <c r="DGC936" s="224"/>
      <c r="DGD936" s="224"/>
      <c r="DGE936" s="224"/>
      <c r="DGF936" s="224"/>
      <c r="DGG936" s="224"/>
      <c r="DGH936" s="224"/>
      <c r="DGI936" s="224"/>
      <c r="DGJ936" s="224"/>
      <c r="DGK936" s="224"/>
      <c r="DGL936" s="224"/>
      <c r="DGM936" s="224"/>
      <c r="DGN936" s="224"/>
      <c r="DGO936" s="224"/>
      <c r="DGP936" s="224"/>
      <c r="DGQ936" s="224"/>
      <c r="DGR936" s="224"/>
      <c r="DGS936" s="224"/>
      <c r="DGT936" s="224"/>
      <c r="DGU936" s="224"/>
      <c r="DGV936" s="224"/>
      <c r="DGW936" s="224"/>
      <c r="DGX936" s="224"/>
      <c r="DGY936" s="224"/>
      <c r="DGZ936" s="224"/>
      <c r="DHA936" s="224"/>
      <c r="DHB936" s="224"/>
      <c r="DHC936" s="224"/>
      <c r="DHD936" s="224"/>
      <c r="DHE936" s="224"/>
      <c r="DHF936" s="224"/>
      <c r="DHG936" s="224"/>
      <c r="DHH936" s="224"/>
      <c r="DHI936" s="224"/>
      <c r="DHJ936" s="224"/>
      <c r="DHK936" s="224"/>
      <c r="DHL936" s="224"/>
      <c r="DHM936" s="224"/>
      <c r="DHN936" s="224"/>
      <c r="DHO936" s="224"/>
      <c r="DHP936" s="224"/>
      <c r="DHQ936" s="224"/>
      <c r="DHR936" s="224"/>
      <c r="DHS936" s="224"/>
      <c r="DHT936" s="224"/>
      <c r="DHU936" s="224"/>
      <c r="DHV936" s="224"/>
      <c r="DHW936" s="224"/>
      <c r="DHX936" s="224"/>
      <c r="DHY936" s="224"/>
      <c r="DHZ936" s="224"/>
      <c r="DIA936" s="224"/>
      <c r="DIB936" s="224"/>
      <c r="DIC936" s="224"/>
      <c r="DID936" s="224"/>
      <c r="DIE936" s="224"/>
      <c r="DIF936" s="224"/>
      <c r="DIG936" s="224"/>
      <c r="DIH936" s="224"/>
      <c r="DII936" s="224"/>
      <c r="DIJ936" s="224"/>
      <c r="DIK936" s="224"/>
      <c r="DIL936" s="224"/>
      <c r="DIM936" s="224"/>
      <c r="DIN936" s="224"/>
      <c r="DIO936" s="224"/>
      <c r="DIP936" s="224"/>
      <c r="DIQ936" s="224"/>
      <c r="DIR936" s="224"/>
      <c r="DIS936" s="224"/>
      <c r="DIT936" s="224"/>
      <c r="DIU936" s="224"/>
      <c r="DIV936" s="224"/>
      <c r="DIW936" s="224"/>
      <c r="DIX936" s="224"/>
      <c r="DIY936" s="224"/>
      <c r="DIZ936" s="224"/>
      <c r="DJA936" s="224"/>
      <c r="DJB936" s="224"/>
      <c r="DJC936" s="224"/>
      <c r="DJD936" s="224"/>
      <c r="DJE936" s="224"/>
      <c r="DJF936" s="224"/>
      <c r="DJG936" s="224"/>
      <c r="DJH936" s="224"/>
      <c r="DJI936" s="224"/>
      <c r="DJJ936" s="224"/>
      <c r="DJK936" s="224"/>
      <c r="DJL936" s="224"/>
      <c r="DJM936" s="224"/>
      <c r="DJN936" s="224"/>
      <c r="DJO936" s="224"/>
      <c r="DJP936" s="224"/>
      <c r="DJQ936" s="224"/>
      <c r="DJR936" s="224"/>
      <c r="DJS936" s="224"/>
      <c r="DJT936" s="224"/>
      <c r="DJU936" s="224"/>
      <c r="DJV936" s="224"/>
      <c r="DJW936" s="224"/>
      <c r="DJX936" s="224"/>
      <c r="DJY936" s="224"/>
      <c r="DJZ936" s="224"/>
      <c r="DKA936" s="224"/>
      <c r="DKB936" s="224"/>
      <c r="DKC936" s="224"/>
      <c r="DKD936" s="224"/>
      <c r="DKE936" s="224"/>
      <c r="DKF936" s="224"/>
      <c r="DKG936" s="224"/>
      <c r="DKH936" s="224"/>
      <c r="DKI936" s="224"/>
      <c r="DKJ936" s="224"/>
      <c r="DKK936" s="224"/>
      <c r="DKL936" s="224"/>
      <c r="DKM936" s="224"/>
      <c r="DKN936" s="224"/>
      <c r="DKO936" s="224"/>
      <c r="DKP936" s="224"/>
      <c r="DKQ936" s="224"/>
      <c r="DKR936" s="224"/>
      <c r="DKS936" s="224"/>
      <c r="DKT936" s="224"/>
      <c r="DKU936" s="224"/>
      <c r="DKV936" s="224"/>
      <c r="DKW936" s="224"/>
      <c r="DKX936" s="224"/>
      <c r="DKY936" s="224"/>
      <c r="DKZ936" s="224"/>
      <c r="DLA936" s="224"/>
      <c r="DLB936" s="224"/>
      <c r="DLC936" s="224"/>
      <c r="DLD936" s="224"/>
      <c r="DLE936" s="224"/>
      <c r="DLF936" s="224"/>
      <c r="DLG936" s="224"/>
      <c r="DLH936" s="224"/>
      <c r="DLI936" s="224"/>
      <c r="DLJ936" s="224"/>
      <c r="DLK936" s="224"/>
      <c r="DLL936" s="224"/>
      <c r="DLM936" s="224"/>
      <c r="DLN936" s="224"/>
      <c r="DLO936" s="224"/>
      <c r="DLP936" s="224"/>
      <c r="DLQ936" s="224"/>
      <c r="DLR936" s="224"/>
      <c r="DLS936" s="224"/>
      <c r="DLT936" s="224"/>
      <c r="DLU936" s="224"/>
      <c r="DLV936" s="224"/>
      <c r="DLW936" s="224"/>
      <c r="DLX936" s="224"/>
      <c r="DLY936" s="224"/>
      <c r="DLZ936" s="224"/>
      <c r="DMA936" s="224"/>
      <c r="DMB936" s="224"/>
      <c r="DMC936" s="224"/>
      <c r="DMD936" s="224"/>
      <c r="DME936" s="224"/>
      <c r="DMF936" s="224"/>
      <c r="DMG936" s="224"/>
      <c r="DMH936" s="224"/>
      <c r="DMI936" s="224"/>
      <c r="DMJ936" s="224"/>
      <c r="DMK936" s="224"/>
      <c r="DML936" s="224"/>
      <c r="DMM936" s="224"/>
      <c r="DMN936" s="224"/>
      <c r="DMO936" s="224"/>
      <c r="DMP936" s="224"/>
      <c r="DMQ936" s="224"/>
      <c r="DMR936" s="224"/>
      <c r="DMS936" s="224"/>
      <c r="DMT936" s="224"/>
      <c r="DMU936" s="224"/>
      <c r="DMV936" s="224"/>
      <c r="DMW936" s="224"/>
      <c r="DMX936" s="224"/>
      <c r="DMY936" s="224"/>
      <c r="DMZ936" s="224"/>
      <c r="DNA936" s="224"/>
      <c r="DNB936" s="224"/>
      <c r="DNC936" s="224"/>
      <c r="DND936" s="224"/>
      <c r="DNE936" s="224"/>
      <c r="DNF936" s="224"/>
      <c r="DNG936" s="224"/>
      <c r="DNH936" s="224"/>
      <c r="DNI936" s="224"/>
      <c r="DNJ936" s="224"/>
      <c r="DNK936" s="224"/>
      <c r="DNL936" s="224"/>
      <c r="DNM936" s="224"/>
      <c r="DNN936" s="224"/>
      <c r="DNO936" s="224"/>
      <c r="DNP936" s="224"/>
      <c r="DNQ936" s="224"/>
      <c r="DNR936" s="224"/>
      <c r="DNS936" s="224"/>
      <c r="DNT936" s="224"/>
      <c r="DNU936" s="224"/>
      <c r="DNV936" s="224"/>
      <c r="DNW936" s="224"/>
      <c r="DNX936" s="224"/>
      <c r="DNY936" s="224"/>
      <c r="DNZ936" s="224"/>
      <c r="DOA936" s="224"/>
      <c r="DOB936" s="224"/>
      <c r="DOC936" s="224"/>
      <c r="DOD936" s="224"/>
      <c r="DOE936" s="224"/>
      <c r="DOF936" s="224"/>
      <c r="DOG936" s="224"/>
      <c r="DOH936" s="224"/>
      <c r="DOI936" s="224"/>
      <c r="DOJ936" s="224"/>
      <c r="DOK936" s="224"/>
      <c r="DOL936" s="224"/>
      <c r="DOM936" s="224"/>
      <c r="DON936" s="224"/>
      <c r="DOO936" s="224"/>
      <c r="DOP936" s="224"/>
      <c r="DOQ936" s="224"/>
      <c r="DOR936" s="224"/>
      <c r="DOS936" s="224"/>
      <c r="DOT936" s="224"/>
      <c r="DOU936" s="224"/>
      <c r="DOV936" s="224"/>
      <c r="DOW936" s="224"/>
      <c r="DOX936" s="224"/>
      <c r="DOY936" s="224"/>
      <c r="DOZ936" s="224"/>
      <c r="DPA936" s="224"/>
      <c r="DPB936" s="224"/>
      <c r="DPC936" s="224"/>
      <c r="DPD936" s="224"/>
      <c r="DPE936" s="224"/>
      <c r="DPF936" s="224"/>
      <c r="DPG936" s="224"/>
      <c r="DPH936" s="224"/>
      <c r="DPI936" s="224"/>
      <c r="DPJ936" s="224"/>
      <c r="DPK936" s="224"/>
      <c r="DPL936" s="224"/>
      <c r="DPM936" s="224"/>
      <c r="DPN936" s="224"/>
      <c r="DPO936" s="224"/>
      <c r="DPP936" s="224"/>
      <c r="DPQ936" s="224"/>
      <c r="DPR936" s="224"/>
      <c r="DPS936" s="224"/>
      <c r="DPT936" s="224"/>
      <c r="DPU936" s="224"/>
      <c r="DPV936" s="224"/>
      <c r="DPW936" s="224"/>
      <c r="DPX936" s="224"/>
      <c r="DPY936" s="224"/>
      <c r="DPZ936" s="224"/>
      <c r="DQA936" s="224"/>
      <c r="DQB936" s="224"/>
      <c r="DQC936" s="224"/>
      <c r="DQD936" s="224"/>
      <c r="DQE936" s="224"/>
      <c r="DQF936" s="224"/>
      <c r="DQG936" s="224"/>
      <c r="DQH936" s="224"/>
      <c r="DQI936" s="224"/>
      <c r="DQJ936" s="224"/>
      <c r="DQK936" s="224"/>
      <c r="DQL936" s="224"/>
      <c r="DQM936" s="224"/>
      <c r="DQN936" s="224"/>
      <c r="DQO936" s="224"/>
      <c r="DQP936" s="224"/>
      <c r="DQQ936" s="224"/>
      <c r="DQR936" s="224"/>
      <c r="DQS936" s="224"/>
      <c r="DQT936" s="224"/>
      <c r="DQU936" s="224"/>
      <c r="DQV936" s="224"/>
      <c r="DQW936" s="224"/>
      <c r="DQX936" s="224"/>
      <c r="DQY936" s="224"/>
      <c r="DQZ936" s="224"/>
      <c r="DRA936" s="224"/>
      <c r="DRB936" s="224"/>
      <c r="DRC936" s="224"/>
      <c r="DRD936" s="224"/>
      <c r="DRE936" s="224"/>
      <c r="DRF936" s="224"/>
      <c r="DRG936" s="224"/>
      <c r="DRH936" s="224"/>
      <c r="DRI936" s="224"/>
      <c r="DRJ936" s="224"/>
      <c r="DRK936" s="224"/>
      <c r="DRL936" s="224"/>
      <c r="DRM936" s="224"/>
      <c r="DRN936" s="224"/>
      <c r="DRO936" s="224"/>
      <c r="DRP936" s="224"/>
      <c r="DRQ936" s="224"/>
      <c r="DRR936" s="224"/>
      <c r="DRS936" s="224"/>
      <c r="DRT936" s="224"/>
      <c r="DRU936" s="224"/>
      <c r="DRV936" s="224"/>
      <c r="DRW936" s="224"/>
      <c r="DRX936" s="224"/>
      <c r="DRY936" s="224"/>
      <c r="DRZ936" s="224"/>
      <c r="DSA936" s="224"/>
      <c r="DSB936" s="224"/>
      <c r="DSC936" s="224"/>
      <c r="DSD936" s="224"/>
      <c r="DSE936" s="224"/>
      <c r="DSF936" s="224"/>
      <c r="DSG936" s="224"/>
      <c r="DSH936" s="224"/>
      <c r="DSI936" s="224"/>
      <c r="DSJ936" s="224"/>
      <c r="DSK936" s="224"/>
      <c r="DSL936" s="224"/>
      <c r="DSM936" s="224"/>
      <c r="DSN936" s="224"/>
      <c r="DSO936" s="224"/>
      <c r="DSP936" s="224"/>
      <c r="DSQ936" s="224"/>
      <c r="DSR936" s="224"/>
      <c r="DSS936" s="224"/>
      <c r="DST936" s="224"/>
      <c r="DSU936" s="224"/>
      <c r="DSV936" s="224"/>
      <c r="DSW936" s="224"/>
      <c r="DSX936" s="224"/>
      <c r="DSY936" s="224"/>
      <c r="DSZ936" s="224"/>
      <c r="DTA936" s="224"/>
      <c r="DTB936" s="224"/>
      <c r="DTC936" s="224"/>
      <c r="DTD936" s="224"/>
      <c r="DTE936" s="224"/>
      <c r="DTF936" s="224"/>
      <c r="DTG936" s="224"/>
      <c r="DTH936" s="224"/>
      <c r="DTI936" s="224"/>
      <c r="DTJ936" s="224"/>
      <c r="DTK936" s="224"/>
      <c r="DTL936" s="224"/>
      <c r="DTM936" s="224"/>
      <c r="DTN936" s="224"/>
      <c r="DTO936" s="224"/>
      <c r="DTP936" s="224"/>
      <c r="DTQ936" s="224"/>
      <c r="DTR936" s="224"/>
      <c r="DTS936" s="224"/>
      <c r="DTT936" s="224"/>
      <c r="DTU936" s="224"/>
      <c r="DTV936" s="224"/>
      <c r="DTW936" s="224"/>
      <c r="DTX936" s="224"/>
      <c r="DTY936" s="224"/>
      <c r="DTZ936" s="224"/>
      <c r="DUA936" s="224"/>
      <c r="DUB936" s="224"/>
      <c r="DUC936" s="224"/>
      <c r="DUD936" s="224"/>
      <c r="DUE936" s="224"/>
      <c r="DUF936" s="224"/>
      <c r="DUG936" s="224"/>
      <c r="DUH936" s="224"/>
      <c r="DUI936" s="224"/>
      <c r="DUJ936" s="224"/>
      <c r="DUK936" s="224"/>
      <c r="DUL936" s="224"/>
      <c r="DUM936" s="224"/>
      <c r="DUN936" s="224"/>
      <c r="DUO936" s="224"/>
      <c r="DUP936" s="224"/>
      <c r="DUQ936" s="224"/>
      <c r="DUR936" s="224"/>
      <c r="DUS936" s="224"/>
      <c r="DUT936" s="224"/>
      <c r="DUU936" s="224"/>
      <c r="DUV936" s="224"/>
      <c r="DUW936" s="224"/>
      <c r="DUX936" s="224"/>
      <c r="DUY936" s="224"/>
      <c r="DUZ936" s="224"/>
      <c r="DVA936" s="224"/>
      <c r="DVB936" s="224"/>
      <c r="DVC936" s="224"/>
      <c r="DVD936" s="224"/>
      <c r="DVE936" s="224"/>
      <c r="DVF936" s="224"/>
      <c r="DVG936" s="224"/>
      <c r="DVH936" s="224"/>
      <c r="DVI936" s="224"/>
      <c r="DVJ936" s="224"/>
      <c r="DVK936" s="224"/>
      <c r="DVL936" s="224"/>
      <c r="DVM936" s="224"/>
      <c r="DVN936" s="224"/>
      <c r="DVO936" s="224"/>
      <c r="DVP936" s="224"/>
      <c r="DVQ936" s="224"/>
      <c r="DVR936" s="224"/>
      <c r="DVS936" s="224"/>
      <c r="DVT936" s="224"/>
      <c r="DVU936" s="224"/>
      <c r="DVV936" s="224"/>
      <c r="DVW936" s="224"/>
      <c r="DVX936" s="224"/>
      <c r="DVY936" s="224"/>
      <c r="DVZ936" s="224"/>
      <c r="DWA936" s="224"/>
      <c r="DWB936" s="224"/>
      <c r="DWC936" s="224"/>
      <c r="DWD936" s="224"/>
      <c r="DWE936" s="224"/>
      <c r="DWF936" s="224"/>
      <c r="DWG936" s="224"/>
      <c r="DWH936" s="224"/>
      <c r="DWI936" s="224"/>
      <c r="DWJ936" s="224"/>
      <c r="DWK936" s="224"/>
      <c r="DWL936" s="224"/>
      <c r="DWM936" s="224"/>
      <c r="DWN936" s="224"/>
      <c r="DWO936" s="224"/>
      <c r="DWP936" s="224"/>
      <c r="DWQ936" s="224"/>
      <c r="DWR936" s="224"/>
      <c r="DWS936" s="224"/>
      <c r="DWT936" s="224"/>
      <c r="DWU936" s="224"/>
      <c r="DWV936" s="224"/>
      <c r="DWW936" s="224"/>
      <c r="DWX936" s="224"/>
      <c r="DWY936" s="224"/>
      <c r="DWZ936" s="224"/>
      <c r="DXA936" s="224"/>
      <c r="DXB936" s="224"/>
      <c r="DXC936" s="224"/>
      <c r="DXD936" s="224"/>
      <c r="DXE936" s="224"/>
      <c r="DXF936" s="224"/>
      <c r="DXG936" s="224"/>
      <c r="DXH936" s="224"/>
      <c r="DXI936" s="224"/>
      <c r="DXJ936" s="224"/>
      <c r="DXK936" s="224"/>
      <c r="DXL936" s="224"/>
      <c r="DXM936" s="224"/>
      <c r="DXN936" s="224"/>
      <c r="DXO936" s="224"/>
      <c r="DXP936" s="224"/>
      <c r="DXQ936" s="224"/>
      <c r="DXR936" s="224"/>
      <c r="DXS936" s="224"/>
      <c r="DXT936" s="224"/>
      <c r="DXU936" s="224"/>
      <c r="DXV936" s="224"/>
      <c r="DXW936" s="224"/>
      <c r="DXX936" s="224"/>
      <c r="DXY936" s="224"/>
      <c r="DXZ936" s="224"/>
      <c r="DYA936" s="224"/>
      <c r="DYB936" s="224"/>
      <c r="DYC936" s="224"/>
      <c r="DYD936" s="224"/>
      <c r="DYE936" s="224"/>
      <c r="DYF936" s="224"/>
      <c r="DYG936" s="224"/>
      <c r="DYH936" s="224"/>
      <c r="DYI936" s="224"/>
      <c r="DYJ936" s="224"/>
      <c r="DYK936" s="224"/>
      <c r="DYL936" s="224"/>
      <c r="DYM936" s="224"/>
      <c r="DYN936" s="224"/>
      <c r="DYO936" s="224"/>
      <c r="DYP936" s="224"/>
      <c r="DYQ936" s="224"/>
      <c r="DYR936" s="224"/>
      <c r="DYS936" s="224"/>
      <c r="DYT936" s="224"/>
      <c r="DYU936" s="224"/>
      <c r="DYV936" s="224"/>
      <c r="DYW936" s="224"/>
      <c r="DYX936" s="224"/>
      <c r="DYY936" s="224"/>
      <c r="DYZ936" s="224"/>
      <c r="DZA936" s="224"/>
      <c r="DZB936" s="224"/>
      <c r="DZC936" s="224"/>
      <c r="DZD936" s="224"/>
      <c r="DZE936" s="224"/>
      <c r="DZF936" s="224"/>
      <c r="DZG936" s="224"/>
      <c r="DZH936" s="224"/>
      <c r="DZI936" s="224"/>
      <c r="DZJ936" s="224"/>
      <c r="DZK936" s="224"/>
      <c r="DZL936" s="224"/>
      <c r="DZM936" s="224"/>
      <c r="DZN936" s="224"/>
      <c r="DZO936" s="224"/>
      <c r="DZP936" s="224"/>
      <c r="DZQ936" s="224"/>
      <c r="DZR936" s="224"/>
      <c r="DZS936" s="224"/>
      <c r="DZT936" s="224"/>
      <c r="DZU936" s="224"/>
      <c r="DZV936" s="224"/>
      <c r="DZW936" s="224"/>
      <c r="DZX936" s="224"/>
      <c r="DZY936" s="224"/>
      <c r="DZZ936" s="224"/>
      <c r="EAA936" s="224"/>
      <c r="EAB936" s="224"/>
      <c r="EAC936" s="224"/>
      <c r="EAD936" s="224"/>
      <c r="EAE936" s="224"/>
      <c r="EAF936" s="224"/>
      <c r="EAG936" s="224"/>
      <c r="EAH936" s="224"/>
      <c r="EAI936" s="224"/>
      <c r="EAJ936" s="224"/>
      <c r="EAK936" s="224"/>
      <c r="EAL936" s="224"/>
      <c r="EAM936" s="224"/>
      <c r="EAN936" s="224"/>
      <c r="EAO936" s="224"/>
      <c r="EAP936" s="224"/>
      <c r="EAQ936" s="224"/>
      <c r="EAR936" s="224"/>
      <c r="EAS936" s="224"/>
      <c r="EAT936" s="224"/>
      <c r="EAU936" s="224"/>
      <c r="EAV936" s="224"/>
      <c r="EAW936" s="224"/>
      <c r="EAX936" s="224"/>
      <c r="EAY936" s="224"/>
      <c r="EAZ936" s="224"/>
      <c r="EBA936" s="224"/>
      <c r="EBB936" s="224"/>
      <c r="EBC936" s="224"/>
      <c r="EBD936" s="224"/>
      <c r="EBE936" s="224"/>
      <c r="EBF936" s="224"/>
      <c r="EBG936" s="224"/>
      <c r="EBH936" s="224"/>
      <c r="EBI936" s="224"/>
      <c r="EBJ936" s="224"/>
      <c r="EBK936" s="224"/>
      <c r="EBL936" s="224"/>
      <c r="EBM936" s="224"/>
      <c r="EBN936" s="224"/>
      <c r="EBO936" s="224"/>
      <c r="EBP936" s="224"/>
      <c r="EBQ936" s="224"/>
      <c r="EBR936" s="224"/>
      <c r="EBS936" s="224"/>
      <c r="EBT936" s="224"/>
      <c r="EBU936" s="224"/>
      <c r="EBV936" s="224"/>
      <c r="EBW936" s="224"/>
      <c r="EBX936" s="224"/>
      <c r="EBY936" s="224"/>
      <c r="EBZ936" s="224"/>
      <c r="ECA936" s="224"/>
      <c r="ECB936" s="224"/>
      <c r="ECC936" s="224"/>
      <c r="ECD936" s="224"/>
      <c r="ECE936" s="224"/>
      <c r="ECF936" s="224"/>
      <c r="ECG936" s="224"/>
      <c r="ECH936" s="224"/>
      <c r="ECI936" s="224"/>
      <c r="ECJ936" s="224"/>
      <c r="ECK936" s="224"/>
      <c r="ECL936" s="224"/>
      <c r="ECM936" s="224"/>
      <c r="ECN936" s="224"/>
      <c r="ECO936" s="224"/>
      <c r="ECP936" s="224"/>
      <c r="ECQ936" s="224"/>
      <c r="ECR936" s="224"/>
      <c r="ECS936" s="224"/>
      <c r="ECT936" s="224"/>
      <c r="ECU936" s="224"/>
      <c r="ECV936" s="224"/>
      <c r="ECW936" s="224"/>
      <c r="ECX936" s="224"/>
      <c r="ECY936" s="224"/>
      <c r="ECZ936" s="224"/>
      <c r="EDA936" s="224"/>
      <c r="EDB936" s="224"/>
      <c r="EDC936" s="224"/>
      <c r="EDD936" s="224"/>
      <c r="EDE936" s="224"/>
      <c r="EDF936" s="224"/>
      <c r="EDG936" s="224"/>
      <c r="EDH936" s="224"/>
      <c r="EDI936" s="224"/>
      <c r="EDJ936" s="224"/>
      <c r="EDK936" s="224"/>
      <c r="EDL936" s="224"/>
      <c r="EDM936" s="224"/>
      <c r="EDN936" s="224"/>
      <c r="EDO936" s="224"/>
      <c r="EDP936" s="224"/>
      <c r="EDQ936" s="224"/>
      <c r="EDR936" s="224"/>
      <c r="EDS936" s="224"/>
      <c r="EDT936" s="224"/>
      <c r="EDU936" s="224"/>
      <c r="EDV936" s="224"/>
      <c r="EDW936" s="224"/>
      <c r="EDX936" s="224"/>
      <c r="EDY936" s="224"/>
      <c r="EDZ936" s="224"/>
      <c r="EEA936" s="224"/>
      <c r="EEB936" s="224"/>
      <c r="EEC936" s="224"/>
      <c r="EED936" s="224"/>
      <c r="EEE936" s="224"/>
      <c r="EEF936" s="224"/>
      <c r="EEG936" s="224"/>
      <c r="EEH936" s="224"/>
      <c r="EEI936" s="224"/>
      <c r="EEJ936" s="224"/>
      <c r="EEK936" s="224"/>
      <c r="EEL936" s="224"/>
      <c r="EEM936" s="224"/>
      <c r="EEN936" s="224"/>
      <c r="EEO936" s="224"/>
      <c r="EEP936" s="224"/>
      <c r="EEQ936" s="224"/>
      <c r="EER936" s="224"/>
      <c r="EES936" s="224"/>
      <c r="EET936" s="224"/>
      <c r="EEU936" s="224"/>
      <c r="EEV936" s="224"/>
      <c r="EEW936" s="224"/>
      <c r="EEX936" s="224"/>
      <c r="EEY936" s="224"/>
      <c r="EEZ936" s="224"/>
      <c r="EFA936" s="224"/>
      <c r="EFB936" s="224"/>
      <c r="EFC936" s="224"/>
      <c r="EFD936" s="224"/>
      <c r="EFE936" s="224"/>
      <c r="EFF936" s="224"/>
      <c r="EFG936" s="224"/>
      <c r="EFH936" s="224"/>
      <c r="EFI936" s="224"/>
      <c r="EFJ936" s="224"/>
      <c r="EFK936" s="224"/>
      <c r="EFL936" s="224"/>
      <c r="EFM936" s="224"/>
      <c r="EFN936" s="224"/>
      <c r="EFO936" s="224"/>
      <c r="EFP936" s="224"/>
      <c r="EFQ936" s="224"/>
      <c r="EFR936" s="224"/>
      <c r="EFS936" s="224"/>
      <c r="EFT936" s="224"/>
      <c r="EFU936" s="224"/>
      <c r="EFV936" s="224"/>
      <c r="EFW936" s="224"/>
      <c r="EFX936" s="224"/>
      <c r="EFY936" s="224"/>
      <c r="EFZ936" s="224"/>
      <c r="EGA936" s="224"/>
      <c r="EGB936" s="224"/>
      <c r="EGC936" s="224"/>
      <c r="EGD936" s="224"/>
      <c r="EGE936" s="224"/>
      <c r="EGF936" s="224"/>
      <c r="EGG936" s="224"/>
      <c r="EGH936" s="224"/>
      <c r="EGI936" s="224"/>
      <c r="EGJ936" s="224"/>
      <c r="EGK936" s="224"/>
      <c r="EGL936" s="224"/>
      <c r="EGM936" s="224"/>
      <c r="EGN936" s="224"/>
      <c r="EGO936" s="224"/>
      <c r="EGP936" s="224"/>
      <c r="EGQ936" s="224"/>
      <c r="EGR936" s="224"/>
      <c r="EGS936" s="224"/>
      <c r="EGT936" s="224"/>
      <c r="EGU936" s="224"/>
      <c r="EGV936" s="224"/>
      <c r="EGW936" s="224"/>
      <c r="EGX936" s="224"/>
      <c r="EGY936" s="224"/>
      <c r="EGZ936" s="224"/>
      <c r="EHA936" s="224"/>
      <c r="EHB936" s="224"/>
      <c r="EHC936" s="224"/>
      <c r="EHD936" s="224"/>
      <c r="EHE936" s="224"/>
      <c r="EHF936" s="224"/>
      <c r="EHG936" s="224"/>
      <c r="EHH936" s="224"/>
      <c r="EHI936" s="224"/>
      <c r="EHJ936" s="224"/>
      <c r="EHK936" s="224"/>
      <c r="EHL936" s="224"/>
      <c r="EHM936" s="224"/>
      <c r="EHN936" s="224"/>
      <c r="EHO936" s="224"/>
      <c r="EHP936" s="224"/>
      <c r="EHQ936" s="224"/>
      <c r="EHR936" s="224"/>
      <c r="EHS936" s="224"/>
      <c r="EHT936" s="224"/>
      <c r="EHU936" s="224"/>
      <c r="EHV936" s="224"/>
      <c r="EHW936" s="224"/>
      <c r="EHX936" s="224"/>
      <c r="EHY936" s="224"/>
      <c r="EHZ936" s="224"/>
      <c r="EIA936" s="224"/>
      <c r="EIB936" s="224"/>
      <c r="EIC936" s="224"/>
      <c r="EID936" s="224"/>
      <c r="EIE936" s="224"/>
      <c r="EIF936" s="224"/>
      <c r="EIG936" s="224"/>
      <c r="EIH936" s="224"/>
      <c r="EII936" s="224"/>
      <c r="EIJ936" s="224"/>
      <c r="EIK936" s="224"/>
      <c r="EIL936" s="224"/>
      <c r="EIM936" s="224"/>
      <c r="EIN936" s="224"/>
      <c r="EIO936" s="224"/>
      <c r="EIP936" s="224"/>
      <c r="EIQ936" s="224"/>
      <c r="EIR936" s="224"/>
      <c r="EIS936" s="224"/>
      <c r="EIT936" s="224"/>
      <c r="EIU936" s="224"/>
      <c r="EIV936" s="224"/>
      <c r="EIW936" s="224"/>
      <c r="EIX936" s="224"/>
      <c r="EIY936" s="224"/>
      <c r="EIZ936" s="224"/>
      <c r="EJA936" s="224"/>
      <c r="EJB936" s="224"/>
      <c r="EJC936" s="224"/>
      <c r="EJD936" s="224"/>
      <c r="EJE936" s="224"/>
      <c r="EJF936" s="224"/>
      <c r="EJG936" s="224"/>
      <c r="EJH936" s="224"/>
      <c r="EJI936" s="224"/>
      <c r="EJJ936" s="224"/>
      <c r="EJK936" s="224"/>
      <c r="EJL936" s="224"/>
      <c r="EJM936" s="224"/>
      <c r="EJN936" s="224"/>
      <c r="EJO936" s="224"/>
      <c r="EJP936" s="224"/>
      <c r="EJQ936" s="224"/>
      <c r="EJR936" s="224"/>
      <c r="EJS936" s="224"/>
      <c r="EJT936" s="224"/>
      <c r="EJU936" s="224"/>
      <c r="EJV936" s="224"/>
      <c r="EJW936" s="224"/>
      <c r="EJX936" s="224"/>
      <c r="EJY936" s="224"/>
      <c r="EJZ936" s="224"/>
      <c r="EKA936" s="224"/>
      <c r="EKB936" s="224"/>
      <c r="EKC936" s="224"/>
      <c r="EKD936" s="224"/>
      <c r="EKE936" s="224"/>
      <c r="EKF936" s="224"/>
      <c r="EKG936" s="224"/>
      <c r="EKH936" s="224"/>
      <c r="EKI936" s="224"/>
      <c r="EKJ936" s="224"/>
      <c r="EKK936" s="224"/>
      <c r="EKL936" s="224"/>
      <c r="EKM936" s="224"/>
      <c r="EKN936" s="224"/>
      <c r="EKO936" s="224"/>
      <c r="EKP936" s="224"/>
      <c r="EKQ936" s="224"/>
      <c r="EKR936" s="224"/>
      <c r="EKS936" s="224"/>
      <c r="EKT936" s="224"/>
      <c r="EKU936" s="224"/>
      <c r="EKV936" s="224"/>
      <c r="EKW936" s="224"/>
      <c r="EKX936" s="224"/>
      <c r="EKY936" s="224"/>
      <c r="EKZ936" s="224"/>
      <c r="ELA936" s="224"/>
      <c r="ELB936" s="224"/>
      <c r="ELC936" s="224"/>
      <c r="ELD936" s="224"/>
      <c r="ELE936" s="224"/>
      <c r="ELF936" s="224"/>
      <c r="ELG936" s="224"/>
      <c r="ELH936" s="224"/>
      <c r="ELI936" s="224"/>
      <c r="ELJ936" s="224"/>
      <c r="ELK936" s="224"/>
      <c r="ELL936" s="224"/>
      <c r="ELM936" s="224"/>
      <c r="ELN936" s="224"/>
      <c r="ELO936" s="224"/>
      <c r="ELP936" s="224"/>
      <c r="ELQ936" s="224"/>
      <c r="ELR936" s="224"/>
      <c r="ELS936" s="224"/>
      <c r="ELT936" s="224"/>
      <c r="ELU936" s="224"/>
      <c r="ELV936" s="224"/>
      <c r="ELW936" s="224"/>
      <c r="ELX936" s="224"/>
      <c r="ELY936" s="224"/>
      <c r="ELZ936" s="224"/>
      <c r="EMA936" s="224"/>
      <c r="EMB936" s="224"/>
      <c r="EMC936" s="224"/>
      <c r="EMD936" s="224"/>
      <c r="EME936" s="224"/>
      <c r="EMF936" s="224"/>
      <c r="EMG936" s="224"/>
      <c r="EMH936" s="224"/>
      <c r="EMI936" s="224"/>
      <c r="EMJ936" s="224"/>
      <c r="EMK936" s="224"/>
      <c r="EML936" s="224"/>
      <c r="EMM936" s="224"/>
      <c r="EMN936" s="224"/>
      <c r="EMO936" s="224"/>
      <c r="EMP936" s="224"/>
      <c r="EMQ936" s="224"/>
      <c r="EMR936" s="224"/>
      <c r="EMS936" s="224"/>
      <c r="EMT936" s="224"/>
      <c r="EMU936" s="224"/>
      <c r="EMV936" s="224"/>
      <c r="EMW936" s="224"/>
      <c r="EMX936" s="224"/>
      <c r="EMY936" s="224"/>
      <c r="EMZ936" s="224"/>
      <c r="ENA936" s="224"/>
      <c r="ENB936" s="224"/>
      <c r="ENC936" s="224"/>
      <c r="END936" s="224"/>
      <c r="ENE936" s="224"/>
      <c r="ENF936" s="224"/>
      <c r="ENG936" s="224"/>
      <c r="ENH936" s="224"/>
      <c r="ENI936" s="224"/>
      <c r="ENJ936" s="224"/>
      <c r="ENK936" s="224"/>
      <c r="ENL936" s="224"/>
      <c r="ENM936" s="224"/>
      <c r="ENN936" s="224"/>
      <c r="ENO936" s="224"/>
      <c r="ENP936" s="224"/>
      <c r="ENQ936" s="224"/>
      <c r="ENR936" s="224"/>
      <c r="ENS936" s="224"/>
      <c r="ENT936" s="224"/>
      <c r="ENU936" s="224"/>
      <c r="ENV936" s="224"/>
      <c r="ENW936" s="224"/>
      <c r="ENX936" s="224"/>
      <c r="ENY936" s="224"/>
      <c r="ENZ936" s="224"/>
      <c r="EOA936" s="224"/>
      <c r="EOB936" s="224"/>
      <c r="EOC936" s="224"/>
      <c r="EOD936" s="224"/>
      <c r="EOE936" s="224"/>
      <c r="EOF936" s="224"/>
      <c r="EOG936" s="224"/>
      <c r="EOH936" s="224"/>
      <c r="EOI936" s="224"/>
      <c r="EOJ936" s="224"/>
      <c r="EOK936" s="224"/>
      <c r="EOL936" s="224"/>
      <c r="EOM936" s="224"/>
      <c r="EON936" s="224"/>
      <c r="EOO936" s="224"/>
      <c r="EOP936" s="224"/>
      <c r="EOQ936" s="224"/>
      <c r="EOR936" s="224"/>
      <c r="EOS936" s="224"/>
      <c r="EOT936" s="224"/>
      <c r="EOU936" s="224"/>
      <c r="EOV936" s="224"/>
      <c r="EOW936" s="224"/>
      <c r="EOX936" s="224"/>
      <c r="EOY936" s="224"/>
      <c r="EOZ936" s="224"/>
      <c r="EPA936" s="224"/>
      <c r="EPB936" s="224"/>
      <c r="EPC936" s="224"/>
      <c r="EPD936" s="224"/>
      <c r="EPE936" s="224"/>
      <c r="EPF936" s="224"/>
      <c r="EPG936" s="224"/>
      <c r="EPH936" s="224"/>
      <c r="EPI936" s="224"/>
      <c r="EPJ936" s="224"/>
      <c r="EPK936" s="224"/>
      <c r="EPL936" s="224"/>
      <c r="EPM936" s="224"/>
      <c r="EPN936" s="224"/>
      <c r="EPO936" s="224"/>
      <c r="EPP936" s="224"/>
      <c r="EPQ936" s="224"/>
      <c r="EPR936" s="224"/>
      <c r="EPS936" s="224"/>
      <c r="EPT936" s="224"/>
      <c r="EPU936" s="224"/>
      <c r="EPV936" s="224"/>
      <c r="EPW936" s="224"/>
      <c r="EPX936" s="224"/>
      <c r="EPY936" s="224"/>
      <c r="EPZ936" s="224"/>
      <c r="EQA936" s="224"/>
      <c r="EQB936" s="224"/>
      <c r="EQC936" s="224"/>
      <c r="EQD936" s="224"/>
      <c r="EQE936" s="224"/>
      <c r="EQF936" s="224"/>
      <c r="EQG936" s="224"/>
      <c r="EQH936" s="224"/>
      <c r="EQI936" s="224"/>
      <c r="EQJ936" s="224"/>
      <c r="EQK936" s="224"/>
      <c r="EQL936" s="224"/>
      <c r="EQM936" s="224"/>
      <c r="EQN936" s="224"/>
      <c r="EQO936" s="224"/>
      <c r="EQP936" s="224"/>
      <c r="EQQ936" s="224"/>
      <c r="EQR936" s="224"/>
      <c r="EQS936" s="224"/>
      <c r="EQT936" s="224"/>
      <c r="EQU936" s="224"/>
      <c r="EQV936" s="224"/>
      <c r="EQW936" s="224"/>
      <c r="EQX936" s="224"/>
      <c r="EQY936" s="224"/>
      <c r="EQZ936" s="224"/>
      <c r="ERA936" s="224"/>
      <c r="ERB936" s="224"/>
      <c r="ERC936" s="224"/>
      <c r="ERD936" s="224"/>
      <c r="ERE936" s="224"/>
      <c r="ERF936" s="224"/>
      <c r="ERG936" s="224"/>
      <c r="ERH936" s="224"/>
      <c r="ERI936" s="224"/>
      <c r="ERJ936" s="224"/>
      <c r="ERK936" s="224"/>
      <c r="ERL936" s="224"/>
      <c r="ERM936" s="224"/>
      <c r="ERN936" s="224"/>
      <c r="ERO936" s="224"/>
      <c r="ERP936" s="224"/>
      <c r="ERQ936" s="224"/>
      <c r="ERR936" s="224"/>
      <c r="ERS936" s="224"/>
      <c r="ERT936" s="224"/>
      <c r="ERU936" s="224"/>
      <c r="ERV936" s="224"/>
      <c r="ERW936" s="224"/>
      <c r="ERX936" s="224"/>
      <c r="ERY936" s="224"/>
      <c r="ERZ936" s="224"/>
      <c r="ESA936" s="224"/>
      <c r="ESB936" s="224"/>
      <c r="ESC936" s="224"/>
      <c r="ESD936" s="224"/>
      <c r="ESE936" s="224"/>
      <c r="ESF936" s="224"/>
      <c r="ESG936" s="224"/>
      <c r="ESH936" s="224"/>
      <c r="ESI936" s="224"/>
      <c r="ESJ936" s="224"/>
      <c r="ESK936" s="224"/>
      <c r="ESL936" s="224"/>
      <c r="ESM936" s="224"/>
      <c r="ESN936" s="224"/>
      <c r="ESO936" s="224"/>
      <c r="ESP936" s="224"/>
      <c r="ESQ936" s="224"/>
      <c r="ESR936" s="224"/>
      <c r="ESS936" s="224"/>
      <c r="EST936" s="224"/>
      <c r="ESU936" s="224"/>
      <c r="ESV936" s="224"/>
      <c r="ESW936" s="224"/>
      <c r="ESX936" s="224"/>
      <c r="ESY936" s="224"/>
      <c r="ESZ936" s="224"/>
      <c r="ETA936" s="224"/>
      <c r="ETB936" s="224"/>
      <c r="ETC936" s="224"/>
      <c r="ETD936" s="224"/>
      <c r="ETE936" s="224"/>
      <c r="ETF936" s="224"/>
      <c r="ETG936" s="224"/>
      <c r="ETH936" s="224"/>
      <c r="ETI936" s="224"/>
      <c r="ETJ936" s="224"/>
      <c r="ETK936" s="224"/>
      <c r="ETL936" s="224"/>
      <c r="ETM936" s="224"/>
      <c r="ETN936" s="224"/>
      <c r="ETO936" s="224"/>
      <c r="ETP936" s="224"/>
      <c r="ETQ936" s="224"/>
      <c r="ETR936" s="224"/>
      <c r="ETS936" s="224"/>
      <c r="ETT936" s="224"/>
      <c r="ETU936" s="224"/>
      <c r="ETV936" s="224"/>
      <c r="ETW936" s="224"/>
      <c r="ETX936" s="224"/>
      <c r="ETY936" s="224"/>
      <c r="ETZ936" s="224"/>
      <c r="EUA936" s="224"/>
      <c r="EUB936" s="224"/>
      <c r="EUC936" s="224"/>
      <c r="EUD936" s="224"/>
      <c r="EUE936" s="224"/>
      <c r="EUF936" s="224"/>
      <c r="EUG936" s="224"/>
      <c r="EUH936" s="224"/>
      <c r="EUI936" s="224"/>
      <c r="EUJ936" s="224"/>
      <c r="EUK936" s="224"/>
      <c r="EUL936" s="224"/>
      <c r="EUM936" s="224"/>
      <c r="EUN936" s="224"/>
      <c r="EUO936" s="224"/>
      <c r="EUP936" s="224"/>
      <c r="EUQ936" s="224"/>
      <c r="EUR936" s="224"/>
      <c r="EUS936" s="224"/>
      <c r="EUT936" s="224"/>
      <c r="EUU936" s="224"/>
      <c r="EUV936" s="224"/>
      <c r="EUW936" s="224"/>
      <c r="EUX936" s="224"/>
      <c r="EUY936" s="224"/>
      <c r="EUZ936" s="224"/>
      <c r="EVA936" s="224"/>
      <c r="EVB936" s="224"/>
      <c r="EVC936" s="224"/>
      <c r="EVD936" s="224"/>
      <c r="EVE936" s="224"/>
      <c r="EVF936" s="224"/>
      <c r="EVG936" s="224"/>
      <c r="EVH936" s="224"/>
      <c r="EVI936" s="224"/>
      <c r="EVJ936" s="224"/>
      <c r="EVK936" s="224"/>
      <c r="EVL936" s="224"/>
      <c r="EVM936" s="224"/>
      <c r="EVN936" s="224"/>
      <c r="EVO936" s="224"/>
      <c r="EVP936" s="224"/>
      <c r="EVQ936" s="224"/>
      <c r="EVR936" s="224"/>
      <c r="EVS936" s="224"/>
      <c r="EVT936" s="224"/>
      <c r="EVU936" s="224"/>
      <c r="EVV936" s="224"/>
      <c r="EVW936" s="224"/>
      <c r="EVX936" s="224"/>
      <c r="EVY936" s="224"/>
      <c r="EVZ936" s="224"/>
      <c r="EWA936" s="224"/>
      <c r="EWB936" s="224"/>
      <c r="EWC936" s="224"/>
      <c r="EWD936" s="224"/>
      <c r="EWE936" s="224"/>
      <c r="EWF936" s="224"/>
      <c r="EWG936" s="224"/>
      <c r="EWH936" s="224"/>
      <c r="EWI936" s="224"/>
      <c r="EWJ936" s="224"/>
      <c r="EWK936" s="224"/>
      <c r="EWL936" s="224"/>
      <c r="EWM936" s="224"/>
      <c r="EWN936" s="224"/>
      <c r="EWO936" s="224"/>
      <c r="EWP936" s="224"/>
      <c r="EWQ936" s="224"/>
      <c r="EWR936" s="224"/>
      <c r="EWS936" s="224"/>
      <c r="EWT936" s="224"/>
      <c r="EWU936" s="224"/>
      <c r="EWV936" s="224"/>
      <c r="EWW936" s="224"/>
      <c r="EWX936" s="224"/>
      <c r="EWY936" s="224"/>
      <c r="EWZ936" s="224"/>
      <c r="EXA936" s="224"/>
      <c r="EXB936" s="224"/>
      <c r="EXC936" s="224"/>
      <c r="EXD936" s="224"/>
      <c r="EXE936" s="224"/>
      <c r="EXF936" s="224"/>
      <c r="EXG936" s="224"/>
      <c r="EXH936" s="224"/>
      <c r="EXI936" s="224"/>
      <c r="EXJ936" s="224"/>
      <c r="EXK936" s="224"/>
      <c r="EXL936" s="224"/>
      <c r="EXM936" s="224"/>
      <c r="EXN936" s="224"/>
      <c r="EXO936" s="224"/>
      <c r="EXP936" s="224"/>
      <c r="EXQ936" s="224"/>
      <c r="EXR936" s="224"/>
      <c r="EXS936" s="224"/>
      <c r="EXT936" s="224"/>
      <c r="EXU936" s="224"/>
      <c r="EXV936" s="224"/>
      <c r="EXW936" s="224"/>
      <c r="EXX936" s="224"/>
      <c r="EXY936" s="224"/>
      <c r="EXZ936" s="224"/>
      <c r="EYA936" s="224"/>
      <c r="EYB936" s="224"/>
      <c r="EYC936" s="224"/>
      <c r="EYD936" s="224"/>
      <c r="EYE936" s="224"/>
      <c r="EYF936" s="224"/>
      <c r="EYG936" s="224"/>
      <c r="EYH936" s="224"/>
      <c r="EYI936" s="224"/>
      <c r="EYJ936" s="224"/>
      <c r="EYK936" s="224"/>
      <c r="EYL936" s="224"/>
      <c r="EYM936" s="224"/>
      <c r="EYN936" s="224"/>
      <c r="EYO936" s="224"/>
      <c r="EYP936" s="224"/>
      <c r="EYQ936" s="224"/>
      <c r="EYR936" s="224"/>
      <c r="EYS936" s="224"/>
      <c r="EYT936" s="224"/>
      <c r="EYU936" s="224"/>
      <c r="EYV936" s="224"/>
      <c r="EYW936" s="224"/>
      <c r="EYX936" s="224"/>
      <c r="EYY936" s="224"/>
      <c r="EYZ936" s="224"/>
      <c r="EZA936" s="224"/>
      <c r="EZB936" s="224"/>
      <c r="EZC936" s="224"/>
      <c r="EZD936" s="224"/>
      <c r="EZE936" s="224"/>
      <c r="EZF936" s="224"/>
      <c r="EZG936" s="224"/>
      <c r="EZH936" s="224"/>
      <c r="EZI936" s="224"/>
      <c r="EZJ936" s="224"/>
      <c r="EZK936" s="224"/>
      <c r="EZL936" s="224"/>
      <c r="EZM936" s="224"/>
      <c r="EZN936" s="224"/>
      <c r="EZO936" s="224"/>
      <c r="EZP936" s="224"/>
      <c r="EZQ936" s="224"/>
      <c r="EZR936" s="224"/>
      <c r="EZS936" s="224"/>
      <c r="EZT936" s="224"/>
      <c r="EZU936" s="224"/>
      <c r="EZV936" s="224"/>
      <c r="EZW936" s="224"/>
      <c r="EZX936" s="224"/>
      <c r="EZY936" s="224"/>
      <c r="EZZ936" s="224"/>
      <c r="FAA936" s="224"/>
      <c r="FAB936" s="224"/>
      <c r="FAC936" s="224"/>
      <c r="FAD936" s="224"/>
      <c r="FAE936" s="224"/>
      <c r="FAF936" s="224"/>
      <c r="FAG936" s="224"/>
      <c r="FAH936" s="224"/>
      <c r="FAI936" s="224"/>
      <c r="FAJ936" s="224"/>
      <c r="FAK936" s="224"/>
      <c r="FAL936" s="224"/>
      <c r="FAM936" s="224"/>
      <c r="FAN936" s="224"/>
      <c r="FAO936" s="224"/>
      <c r="FAP936" s="224"/>
      <c r="FAQ936" s="224"/>
      <c r="FAR936" s="224"/>
      <c r="FAS936" s="224"/>
      <c r="FAT936" s="224"/>
      <c r="FAU936" s="224"/>
      <c r="FAV936" s="224"/>
      <c r="FAW936" s="224"/>
      <c r="FAX936" s="224"/>
      <c r="FAY936" s="224"/>
      <c r="FAZ936" s="224"/>
      <c r="FBA936" s="224"/>
      <c r="FBB936" s="224"/>
      <c r="FBC936" s="224"/>
      <c r="FBD936" s="224"/>
      <c r="FBE936" s="224"/>
      <c r="FBF936" s="224"/>
      <c r="FBG936" s="224"/>
      <c r="FBH936" s="224"/>
      <c r="FBI936" s="224"/>
      <c r="FBJ936" s="224"/>
      <c r="FBK936" s="224"/>
      <c r="FBL936" s="224"/>
      <c r="FBM936" s="224"/>
      <c r="FBN936" s="224"/>
      <c r="FBO936" s="224"/>
      <c r="FBP936" s="224"/>
      <c r="FBQ936" s="224"/>
      <c r="FBR936" s="224"/>
      <c r="FBS936" s="224"/>
      <c r="FBT936" s="224"/>
      <c r="FBU936" s="224"/>
      <c r="FBV936" s="224"/>
      <c r="FBW936" s="224"/>
      <c r="FBX936" s="224"/>
      <c r="FBY936" s="224"/>
      <c r="FBZ936" s="224"/>
      <c r="FCA936" s="224"/>
      <c r="FCB936" s="224"/>
      <c r="FCC936" s="224"/>
      <c r="FCD936" s="224"/>
      <c r="FCE936" s="224"/>
      <c r="FCF936" s="224"/>
      <c r="FCG936" s="224"/>
      <c r="FCH936" s="224"/>
      <c r="FCI936" s="224"/>
      <c r="FCJ936" s="224"/>
      <c r="FCK936" s="224"/>
      <c r="FCL936" s="224"/>
      <c r="FCM936" s="224"/>
      <c r="FCN936" s="224"/>
      <c r="FCO936" s="224"/>
      <c r="FCP936" s="224"/>
      <c r="FCQ936" s="224"/>
      <c r="FCR936" s="224"/>
      <c r="FCS936" s="224"/>
      <c r="FCT936" s="224"/>
      <c r="FCU936" s="224"/>
      <c r="FCV936" s="224"/>
      <c r="FCW936" s="224"/>
      <c r="FCX936" s="224"/>
      <c r="FCY936" s="224"/>
      <c r="FCZ936" s="224"/>
      <c r="FDA936" s="224"/>
      <c r="FDB936" s="224"/>
      <c r="FDC936" s="224"/>
      <c r="FDD936" s="224"/>
      <c r="FDE936" s="224"/>
      <c r="FDF936" s="224"/>
      <c r="FDG936" s="224"/>
      <c r="FDH936" s="224"/>
      <c r="FDI936" s="224"/>
      <c r="FDJ936" s="224"/>
      <c r="FDK936" s="224"/>
      <c r="FDL936" s="224"/>
      <c r="FDM936" s="224"/>
      <c r="FDN936" s="224"/>
      <c r="FDO936" s="224"/>
      <c r="FDP936" s="224"/>
      <c r="FDQ936" s="224"/>
      <c r="FDR936" s="224"/>
      <c r="FDS936" s="224"/>
      <c r="FDT936" s="224"/>
      <c r="FDU936" s="224"/>
      <c r="FDV936" s="224"/>
      <c r="FDW936" s="224"/>
      <c r="FDX936" s="224"/>
      <c r="FDY936" s="224"/>
      <c r="FDZ936" s="224"/>
      <c r="FEA936" s="224"/>
      <c r="FEB936" s="224"/>
      <c r="FEC936" s="224"/>
      <c r="FED936" s="224"/>
      <c r="FEE936" s="224"/>
      <c r="FEF936" s="224"/>
      <c r="FEG936" s="224"/>
      <c r="FEH936" s="224"/>
      <c r="FEI936" s="224"/>
      <c r="FEJ936" s="224"/>
      <c r="FEK936" s="224"/>
      <c r="FEL936" s="224"/>
      <c r="FEM936" s="224"/>
      <c r="FEN936" s="224"/>
      <c r="FEO936" s="224"/>
      <c r="FEP936" s="224"/>
      <c r="FEQ936" s="224"/>
      <c r="FER936" s="224"/>
      <c r="FES936" s="224"/>
      <c r="FET936" s="224"/>
      <c r="FEU936" s="224"/>
      <c r="FEV936" s="224"/>
      <c r="FEW936" s="224"/>
      <c r="FEX936" s="224"/>
      <c r="FEY936" s="224"/>
      <c r="FEZ936" s="224"/>
      <c r="FFA936" s="224"/>
      <c r="FFB936" s="224"/>
      <c r="FFC936" s="224"/>
      <c r="FFD936" s="224"/>
      <c r="FFE936" s="224"/>
      <c r="FFF936" s="224"/>
      <c r="FFG936" s="224"/>
      <c r="FFH936" s="224"/>
      <c r="FFI936" s="224"/>
      <c r="FFJ936" s="224"/>
      <c r="FFK936" s="224"/>
      <c r="FFL936" s="224"/>
      <c r="FFM936" s="224"/>
      <c r="FFN936" s="224"/>
      <c r="FFO936" s="224"/>
      <c r="FFP936" s="224"/>
      <c r="FFQ936" s="224"/>
      <c r="FFR936" s="224"/>
      <c r="FFS936" s="224"/>
      <c r="FFT936" s="224"/>
      <c r="FFU936" s="224"/>
      <c r="FFV936" s="224"/>
      <c r="FFW936" s="224"/>
      <c r="FFX936" s="224"/>
      <c r="FFY936" s="224"/>
      <c r="FFZ936" s="224"/>
      <c r="FGA936" s="224"/>
      <c r="FGB936" s="224"/>
      <c r="FGC936" s="224"/>
      <c r="FGD936" s="224"/>
      <c r="FGE936" s="224"/>
      <c r="FGF936" s="224"/>
      <c r="FGG936" s="224"/>
      <c r="FGH936" s="224"/>
      <c r="FGI936" s="224"/>
      <c r="FGJ936" s="224"/>
      <c r="FGK936" s="224"/>
      <c r="FGL936" s="224"/>
      <c r="FGM936" s="224"/>
      <c r="FGN936" s="224"/>
      <c r="FGO936" s="224"/>
      <c r="FGP936" s="224"/>
      <c r="FGQ936" s="224"/>
      <c r="FGR936" s="224"/>
      <c r="FGS936" s="224"/>
      <c r="FGT936" s="224"/>
      <c r="FGU936" s="224"/>
      <c r="FGV936" s="224"/>
      <c r="FGW936" s="224"/>
      <c r="FGX936" s="224"/>
      <c r="FGY936" s="224"/>
      <c r="FGZ936" s="224"/>
      <c r="FHA936" s="224"/>
      <c r="FHB936" s="224"/>
      <c r="FHC936" s="224"/>
      <c r="FHD936" s="224"/>
      <c r="FHE936" s="224"/>
      <c r="FHF936" s="224"/>
      <c r="FHG936" s="224"/>
      <c r="FHH936" s="224"/>
      <c r="FHI936" s="224"/>
      <c r="FHJ936" s="224"/>
      <c r="FHK936" s="224"/>
      <c r="FHL936" s="224"/>
      <c r="FHM936" s="224"/>
      <c r="FHN936" s="224"/>
      <c r="FHO936" s="224"/>
      <c r="FHP936" s="224"/>
      <c r="FHQ936" s="224"/>
      <c r="FHR936" s="224"/>
      <c r="FHS936" s="224"/>
      <c r="FHT936" s="224"/>
      <c r="FHU936" s="224"/>
      <c r="FHV936" s="224"/>
      <c r="FHW936" s="224"/>
      <c r="FHX936" s="224"/>
      <c r="FHY936" s="224"/>
      <c r="FHZ936" s="224"/>
      <c r="FIA936" s="224"/>
      <c r="FIB936" s="224"/>
      <c r="FIC936" s="224"/>
      <c r="FID936" s="224"/>
      <c r="FIE936" s="224"/>
      <c r="FIF936" s="224"/>
      <c r="FIG936" s="224"/>
      <c r="FIH936" s="224"/>
      <c r="FII936" s="224"/>
      <c r="FIJ936" s="224"/>
      <c r="FIK936" s="224"/>
      <c r="FIL936" s="224"/>
      <c r="FIM936" s="224"/>
      <c r="FIN936" s="224"/>
      <c r="FIO936" s="224"/>
      <c r="FIP936" s="224"/>
      <c r="FIQ936" s="224"/>
      <c r="FIR936" s="224"/>
      <c r="FIS936" s="224"/>
      <c r="FIT936" s="224"/>
      <c r="FIU936" s="224"/>
      <c r="FIV936" s="224"/>
      <c r="FIW936" s="224"/>
      <c r="FIX936" s="224"/>
      <c r="FIY936" s="224"/>
      <c r="FIZ936" s="224"/>
      <c r="FJA936" s="224"/>
      <c r="FJB936" s="224"/>
      <c r="FJC936" s="224"/>
      <c r="FJD936" s="224"/>
      <c r="FJE936" s="224"/>
      <c r="FJF936" s="224"/>
      <c r="FJG936" s="224"/>
      <c r="FJH936" s="224"/>
      <c r="FJI936" s="224"/>
      <c r="FJJ936" s="224"/>
      <c r="FJK936" s="224"/>
      <c r="FJL936" s="224"/>
      <c r="FJM936" s="224"/>
      <c r="FJN936" s="224"/>
      <c r="FJO936" s="224"/>
      <c r="FJP936" s="224"/>
      <c r="FJQ936" s="224"/>
      <c r="FJR936" s="224"/>
      <c r="FJS936" s="224"/>
      <c r="FJT936" s="224"/>
      <c r="FJU936" s="224"/>
      <c r="FJV936" s="224"/>
      <c r="FJW936" s="224"/>
      <c r="FJX936" s="224"/>
      <c r="FJY936" s="224"/>
      <c r="FJZ936" s="224"/>
      <c r="FKA936" s="224"/>
      <c r="FKB936" s="224"/>
      <c r="FKC936" s="224"/>
      <c r="FKD936" s="224"/>
      <c r="FKE936" s="224"/>
      <c r="FKF936" s="224"/>
      <c r="FKG936" s="224"/>
      <c r="FKH936" s="224"/>
      <c r="FKI936" s="224"/>
      <c r="FKJ936" s="224"/>
      <c r="FKK936" s="224"/>
      <c r="FKL936" s="224"/>
      <c r="FKM936" s="224"/>
      <c r="FKN936" s="224"/>
      <c r="FKO936" s="224"/>
      <c r="FKP936" s="224"/>
      <c r="FKQ936" s="224"/>
      <c r="FKR936" s="224"/>
      <c r="FKS936" s="224"/>
      <c r="FKT936" s="224"/>
      <c r="FKU936" s="224"/>
      <c r="FKV936" s="224"/>
      <c r="FKW936" s="224"/>
      <c r="FKX936" s="224"/>
      <c r="FKY936" s="224"/>
      <c r="FKZ936" s="224"/>
      <c r="FLA936" s="224"/>
      <c r="FLB936" s="224"/>
      <c r="FLC936" s="224"/>
      <c r="FLD936" s="224"/>
      <c r="FLE936" s="224"/>
      <c r="FLF936" s="224"/>
      <c r="FLG936" s="224"/>
      <c r="FLH936" s="224"/>
      <c r="FLI936" s="224"/>
      <c r="FLJ936" s="224"/>
      <c r="FLK936" s="224"/>
      <c r="FLL936" s="224"/>
      <c r="FLM936" s="224"/>
      <c r="FLN936" s="224"/>
      <c r="FLO936" s="224"/>
      <c r="FLP936" s="224"/>
      <c r="FLQ936" s="224"/>
      <c r="FLR936" s="224"/>
      <c r="FLS936" s="224"/>
      <c r="FLT936" s="224"/>
      <c r="FLU936" s="224"/>
      <c r="FLV936" s="224"/>
      <c r="FLW936" s="224"/>
      <c r="FLX936" s="224"/>
      <c r="FLY936" s="224"/>
      <c r="FLZ936" s="224"/>
      <c r="FMA936" s="224"/>
      <c r="FMB936" s="224"/>
      <c r="FMC936" s="224"/>
      <c r="FMD936" s="224"/>
      <c r="FME936" s="224"/>
      <c r="FMF936" s="224"/>
      <c r="FMG936" s="224"/>
      <c r="FMH936" s="224"/>
      <c r="FMI936" s="224"/>
      <c r="FMJ936" s="224"/>
      <c r="FMK936" s="224"/>
      <c r="FML936" s="224"/>
      <c r="FMM936" s="224"/>
      <c r="FMN936" s="224"/>
      <c r="FMO936" s="224"/>
      <c r="FMP936" s="224"/>
      <c r="FMQ936" s="224"/>
      <c r="FMR936" s="224"/>
      <c r="FMS936" s="224"/>
      <c r="FMT936" s="224"/>
      <c r="FMU936" s="224"/>
      <c r="FMV936" s="224"/>
      <c r="FMW936" s="224"/>
      <c r="FMX936" s="224"/>
      <c r="FMY936" s="224"/>
      <c r="FMZ936" s="224"/>
      <c r="FNA936" s="224"/>
      <c r="FNB936" s="224"/>
      <c r="FNC936" s="224"/>
      <c r="FND936" s="224"/>
      <c r="FNE936" s="224"/>
      <c r="FNF936" s="224"/>
      <c r="FNG936" s="224"/>
      <c r="FNH936" s="224"/>
      <c r="FNI936" s="224"/>
      <c r="FNJ936" s="224"/>
      <c r="FNK936" s="224"/>
      <c r="FNL936" s="224"/>
      <c r="FNM936" s="224"/>
      <c r="FNN936" s="224"/>
      <c r="FNO936" s="224"/>
      <c r="FNP936" s="224"/>
      <c r="FNQ936" s="224"/>
      <c r="FNR936" s="224"/>
      <c r="FNS936" s="224"/>
      <c r="FNT936" s="224"/>
      <c r="FNU936" s="224"/>
      <c r="FNV936" s="224"/>
      <c r="FNW936" s="224"/>
      <c r="FNX936" s="224"/>
      <c r="FNY936" s="224"/>
      <c r="FNZ936" s="224"/>
      <c r="FOA936" s="224"/>
      <c r="FOB936" s="224"/>
      <c r="FOC936" s="224"/>
      <c r="FOD936" s="224"/>
      <c r="FOE936" s="224"/>
      <c r="FOF936" s="224"/>
      <c r="FOG936" s="224"/>
      <c r="FOH936" s="224"/>
      <c r="FOI936" s="224"/>
      <c r="FOJ936" s="224"/>
      <c r="FOK936" s="224"/>
      <c r="FOL936" s="224"/>
      <c r="FOM936" s="224"/>
      <c r="FON936" s="224"/>
      <c r="FOO936" s="224"/>
      <c r="FOP936" s="224"/>
      <c r="FOQ936" s="224"/>
      <c r="FOR936" s="224"/>
      <c r="FOS936" s="224"/>
      <c r="FOT936" s="224"/>
      <c r="FOU936" s="224"/>
      <c r="FOV936" s="224"/>
      <c r="FOW936" s="224"/>
      <c r="FOX936" s="224"/>
      <c r="FOY936" s="224"/>
      <c r="FOZ936" s="224"/>
      <c r="FPA936" s="224"/>
      <c r="FPB936" s="224"/>
      <c r="FPC936" s="224"/>
      <c r="FPD936" s="224"/>
      <c r="FPE936" s="224"/>
      <c r="FPF936" s="224"/>
      <c r="FPG936" s="224"/>
      <c r="FPH936" s="224"/>
      <c r="FPI936" s="224"/>
      <c r="FPJ936" s="224"/>
      <c r="FPK936" s="224"/>
      <c r="FPL936" s="224"/>
      <c r="FPM936" s="224"/>
      <c r="FPN936" s="224"/>
      <c r="FPO936" s="224"/>
      <c r="FPP936" s="224"/>
      <c r="FPQ936" s="224"/>
      <c r="FPR936" s="224"/>
      <c r="FPS936" s="224"/>
      <c r="FPT936" s="224"/>
      <c r="FPU936" s="224"/>
      <c r="FPV936" s="224"/>
      <c r="FPW936" s="224"/>
      <c r="FPX936" s="224"/>
      <c r="FPY936" s="224"/>
      <c r="FPZ936" s="224"/>
      <c r="FQA936" s="224"/>
      <c r="FQB936" s="224"/>
      <c r="FQC936" s="224"/>
      <c r="FQD936" s="224"/>
      <c r="FQE936" s="224"/>
      <c r="FQF936" s="224"/>
      <c r="FQG936" s="224"/>
      <c r="FQH936" s="224"/>
      <c r="FQI936" s="224"/>
      <c r="FQJ936" s="224"/>
      <c r="FQK936" s="224"/>
      <c r="FQL936" s="224"/>
      <c r="FQM936" s="224"/>
      <c r="FQN936" s="224"/>
      <c r="FQO936" s="224"/>
      <c r="FQP936" s="224"/>
      <c r="FQQ936" s="224"/>
      <c r="FQR936" s="224"/>
      <c r="FQS936" s="224"/>
      <c r="FQT936" s="224"/>
      <c r="FQU936" s="224"/>
      <c r="FQV936" s="224"/>
      <c r="FQW936" s="224"/>
      <c r="FQX936" s="224"/>
      <c r="FQY936" s="224"/>
      <c r="FQZ936" s="224"/>
      <c r="FRA936" s="224"/>
      <c r="FRB936" s="224"/>
      <c r="FRC936" s="224"/>
      <c r="FRD936" s="224"/>
      <c r="FRE936" s="224"/>
      <c r="FRF936" s="224"/>
      <c r="FRG936" s="224"/>
      <c r="FRH936" s="224"/>
      <c r="FRI936" s="224"/>
      <c r="FRJ936" s="224"/>
      <c r="FRK936" s="224"/>
      <c r="FRL936" s="224"/>
      <c r="FRM936" s="224"/>
      <c r="FRN936" s="224"/>
      <c r="FRO936" s="224"/>
      <c r="FRP936" s="224"/>
      <c r="FRQ936" s="224"/>
      <c r="FRR936" s="224"/>
      <c r="FRS936" s="224"/>
      <c r="FRT936" s="224"/>
      <c r="FRU936" s="224"/>
      <c r="FRV936" s="224"/>
      <c r="FRW936" s="224"/>
      <c r="FRX936" s="224"/>
      <c r="FRY936" s="224"/>
      <c r="FRZ936" s="224"/>
      <c r="FSA936" s="224"/>
      <c r="FSB936" s="224"/>
      <c r="FSC936" s="224"/>
      <c r="FSD936" s="224"/>
      <c r="FSE936" s="224"/>
      <c r="FSF936" s="224"/>
      <c r="FSG936" s="224"/>
      <c r="FSH936" s="224"/>
      <c r="FSI936" s="224"/>
      <c r="FSJ936" s="224"/>
      <c r="FSK936" s="224"/>
      <c r="FSL936" s="224"/>
      <c r="FSM936" s="224"/>
      <c r="FSN936" s="224"/>
      <c r="FSO936" s="224"/>
      <c r="FSP936" s="224"/>
      <c r="FSQ936" s="224"/>
      <c r="FSR936" s="224"/>
      <c r="FSS936" s="224"/>
      <c r="FST936" s="224"/>
      <c r="FSU936" s="224"/>
      <c r="FSV936" s="224"/>
      <c r="FSW936" s="224"/>
      <c r="FSX936" s="224"/>
      <c r="FSY936" s="224"/>
      <c r="FSZ936" s="224"/>
      <c r="FTA936" s="224"/>
      <c r="FTB936" s="224"/>
      <c r="FTC936" s="224"/>
      <c r="FTD936" s="224"/>
      <c r="FTE936" s="224"/>
      <c r="FTF936" s="224"/>
      <c r="FTG936" s="224"/>
      <c r="FTH936" s="224"/>
      <c r="FTI936" s="224"/>
      <c r="FTJ936" s="224"/>
      <c r="FTK936" s="224"/>
      <c r="FTL936" s="224"/>
      <c r="FTM936" s="224"/>
      <c r="FTN936" s="224"/>
      <c r="FTO936" s="224"/>
      <c r="FTP936" s="224"/>
      <c r="FTQ936" s="224"/>
      <c r="FTR936" s="224"/>
      <c r="FTS936" s="224"/>
      <c r="FTT936" s="224"/>
      <c r="FTU936" s="224"/>
      <c r="FTV936" s="224"/>
      <c r="FTW936" s="224"/>
      <c r="FTX936" s="224"/>
      <c r="FTY936" s="224"/>
      <c r="FTZ936" s="224"/>
      <c r="FUA936" s="224"/>
      <c r="FUB936" s="224"/>
      <c r="FUC936" s="224"/>
      <c r="FUD936" s="224"/>
      <c r="FUE936" s="224"/>
      <c r="FUF936" s="224"/>
      <c r="FUG936" s="224"/>
      <c r="FUH936" s="224"/>
      <c r="FUI936" s="224"/>
      <c r="FUJ936" s="224"/>
      <c r="FUK936" s="224"/>
      <c r="FUL936" s="224"/>
      <c r="FUM936" s="224"/>
      <c r="FUN936" s="224"/>
      <c r="FUO936" s="224"/>
      <c r="FUP936" s="224"/>
      <c r="FUQ936" s="224"/>
      <c r="FUR936" s="224"/>
      <c r="FUS936" s="224"/>
      <c r="FUT936" s="224"/>
      <c r="FUU936" s="224"/>
      <c r="FUV936" s="224"/>
      <c r="FUW936" s="224"/>
      <c r="FUX936" s="224"/>
      <c r="FUY936" s="224"/>
      <c r="FUZ936" s="224"/>
      <c r="FVA936" s="224"/>
      <c r="FVB936" s="224"/>
      <c r="FVC936" s="224"/>
      <c r="FVD936" s="224"/>
      <c r="FVE936" s="224"/>
      <c r="FVF936" s="224"/>
      <c r="FVG936" s="224"/>
      <c r="FVH936" s="224"/>
      <c r="FVI936" s="224"/>
      <c r="FVJ936" s="224"/>
      <c r="FVK936" s="224"/>
      <c r="FVL936" s="224"/>
      <c r="FVM936" s="224"/>
      <c r="FVN936" s="224"/>
      <c r="FVO936" s="224"/>
      <c r="FVP936" s="224"/>
      <c r="FVQ936" s="224"/>
      <c r="FVR936" s="224"/>
      <c r="FVS936" s="224"/>
      <c r="FVT936" s="224"/>
      <c r="FVU936" s="224"/>
      <c r="FVV936" s="224"/>
      <c r="FVW936" s="224"/>
      <c r="FVX936" s="224"/>
      <c r="FVY936" s="224"/>
      <c r="FVZ936" s="224"/>
      <c r="FWA936" s="224"/>
      <c r="FWB936" s="224"/>
      <c r="FWC936" s="224"/>
      <c r="FWD936" s="224"/>
      <c r="FWE936" s="224"/>
      <c r="FWF936" s="224"/>
      <c r="FWG936" s="224"/>
      <c r="FWH936" s="224"/>
      <c r="FWI936" s="224"/>
      <c r="FWJ936" s="224"/>
      <c r="FWK936" s="224"/>
      <c r="FWL936" s="224"/>
      <c r="FWM936" s="224"/>
      <c r="FWN936" s="224"/>
      <c r="FWO936" s="224"/>
      <c r="FWP936" s="224"/>
      <c r="FWQ936" s="224"/>
      <c r="FWR936" s="224"/>
      <c r="FWS936" s="224"/>
      <c r="FWT936" s="224"/>
      <c r="FWU936" s="224"/>
      <c r="FWV936" s="224"/>
      <c r="FWW936" s="224"/>
      <c r="FWX936" s="224"/>
      <c r="FWY936" s="224"/>
      <c r="FWZ936" s="224"/>
      <c r="FXA936" s="224"/>
      <c r="FXB936" s="224"/>
      <c r="FXC936" s="224"/>
      <c r="FXD936" s="224"/>
      <c r="FXE936" s="224"/>
      <c r="FXF936" s="224"/>
      <c r="FXG936" s="224"/>
      <c r="FXH936" s="224"/>
      <c r="FXI936" s="224"/>
      <c r="FXJ936" s="224"/>
      <c r="FXK936" s="224"/>
      <c r="FXL936" s="224"/>
      <c r="FXM936" s="224"/>
      <c r="FXN936" s="224"/>
      <c r="FXO936" s="224"/>
      <c r="FXP936" s="224"/>
      <c r="FXQ936" s="224"/>
      <c r="FXR936" s="224"/>
      <c r="FXS936" s="224"/>
      <c r="FXT936" s="224"/>
      <c r="FXU936" s="224"/>
      <c r="FXV936" s="224"/>
      <c r="FXW936" s="224"/>
      <c r="FXX936" s="224"/>
      <c r="FXY936" s="224"/>
      <c r="FXZ936" s="224"/>
      <c r="FYA936" s="224"/>
      <c r="FYB936" s="224"/>
      <c r="FYC936" s="224"/>
      <c r="FYD936" s="224"/>
      <c r="FYE936" s="224"/>
      <c r="FYF936" s="224"/>
      <c r="FYG936" s="224"/>
      <c r="FYH936" s="224"/>
      <c r="FYI936" s="224"/>
      <c r="FYJ936" s="224"/>
      <c r="FYK936" s="224"/>
      <c r="FYL936" s="224"/>
      <c r="FYM936" s="224"/>
      <c r="FYN936" s="224"/>
      <c r="FYO936" s="224"/>
      <c r="FYP936" s="224"/>
      <c r="FYQ936" s="224"/>
      <c r="FYR936" s="224"/>
      <c r="FYS936" s="224"/>
      <c r="FYT936" s="224"/>
      <c r="FYU936" s="224"/>
      <c r="FYV936" s="224"/>
      <c r="FYW936" s="224"/>
      <c r="FYX936" s="224"/>
      <c r="FYY936" s="224"/>
      <c r="FYZ936" s="224"/>
      <c r="FZA936" s="224"/>
      <c r="FZB936" s="224"/>
      <c r="FZC936" s="224"/>
      <c r="FZD936" s="224"/>
      <c r="FZE936" s="224"/>
      <c r="FZF936" s="224"/>
      <c r="FZG936" s="224"/>
      <c r="FZH936" s="224"/>
      <c r="FZI936" s="224"/>
      <c r="FZJ936" s="224"/>
      <c r="FZK936" s="224"/>
      <c r="FZL936" s="224"/>
      <c r="FZM936" s="224"/>
      <c r="FZN936" s="224"/>
      <c r="FZO936" s="224"/>
      <c r="FZP936" s="224"/>
      <c r="FZQ936" s="224"/>
      <c r="FZR936" s="224"/>
      <c r="FZS936" s="224"/>
      <c r="FZT936" s="224"/>
      <c r="FZU936" s="224"/>
      <c r="FZV936" s="224"/>
      <c r="FZW936" s="224"/>
      <c r="FZX936" s="224"/>
      <c r="FZY936" s="224"/>
      <c r="FZZ936" s="224"/>
      <c r="GAA936" s="224"/>
      <c r="GAB936" s="224"/>
      <c r="GAC936" s="224"/>
      <c r="GAD936" s="224"/>
      <c r="GAE936" s="224"/>
      <c r="GAF936" s="224"/>
      <c r="GAG936" s="224"/>
      <c r="GAH936" s="224"/>
      <c r="GAI936" s="224"/>
      <c r="GAJ936" s="224"/>
      <c r="GAK936" s="224"/>
      <c r="GAL936" s="224"/>
      <c r="GAM936" s="224"/>
      <c r="GAN936" s="224"/>
      <c r="GAO936" s="224"/>
      <c r="GAP936" s="224"/>
      <c r="GAQ936" s="224"/>
      <c r="GAR936" s="224"/>
      <c r="GAS936" s="224"/>
      <c r="GAT936" s="224"/>
      <c r="GAU936" s="224"/>
      <c r="GAV936" s="224"/>
      <c r="GAW936" s="224"/>
      <c r="GAX936" s="224"/>
      <c r="GAY936" s="224"/>
      <c r="GAZ936" s="224"/>
      <c r="GBA936" s="224"/>
      <c r="GBB936" s="224"/>
      <c r="GBC936" s="224"/>
      <c r="GBD936" s="224"/>
      <c r="GBE936" s="224"/>
      <c r="GBF936" s="224"/>
      <c r="GBG936" s="224"/>
      <c r="GBH936" s="224"/>
      <c r="GBI936" s="224"/>
      <c r="GBJ936" s="224"/>
      <c r="GBK936" s="224"/>
      <c r="GBL936" s="224"/>
      <c r="GBM936" s="224"/>
      <c r="GBN936" s="224"/>
      <c r="GBO936" s="224"/>
      <c r="GBP936" s="224"/>
      <c r="GBQ936" s="224"/>
      <c r="GBR936" s="224"/>
      <c r="GBS936" s="224"/>
      <c r="GBT936" s="224"/>
      <c r="GBU936" s="224"/>
      <c r="GBV936" s="224"/>
      <c r="GBW936" s="224"/>
      <c r="GBX936" s="224"/>
      <c r="GBY936" s="224"/>
      <c r="GBZ936" s="224"/>
      <c r="GCA936" s="224"/>
      <c r="GCB936" s="224"/>
      <c r="GCC936" s="224"/>
      <c r="GCD936" s="224"/>
      <c r="GCE936" s="224"/>
      <c r="GCF936" s="224"/>
      <c r="GCG936" s="224"/>
      <c r="GCH936" s="224"/>
      <c r="GCI936" s="224"/>
      <c r="GCJ936" s="224"/>
      <c r="GCK936" s="224"/>
      <c r="GCL936" s="224"/>
      <c r="GCM936" s="224"/>
      <c r="GCN936" s="224"/>
      <c r="GCO936" s="224"/>
      <c r="GCP936" s="224"/>
      <c r="GCQ936" s="224"/>
      <c r="GCR936" s="224"/>
      <c r="GCS936" s="224"/>
      <c r="GCT936" s="224"/>
      <c r="GCU936" s="224"/>
      <c r="GCV936" s="224"/>
      <c r="GCW936" s="224"/>
      <c r="GCX936" s="224"/>
      <c r="GCY936" s="224"/>
      <c r="GCZ936" s="224"/>
      <c r="GDA936" s="224"/>
      <c r="GDB936" s="224"/>
      <c r="GDC936" s="224"/>
      <c r="GDD936" s="224"/>
      <c r="GDE936" s="224"/>
      <c r="GDF936" s="224"/>
      <c r="GDG936" s="224"/>
      <c r="GDH936" s="224"/>
      <c r="GDI936" s="224"/>
      <c r="GDJ936" s="224"/>
      <c r="GDK936" s="224"/>
      <c r="GDL936" s="224"/>
      <c r="GDM936" s="224"/>
      <c r="GDN936" s="224"/>
      <c r="GDO936" s="224"/>
      <c r="GDP936" s="224"/>
      <c r="GDQ936" s="224"/>
      <c r="GDR936" s="224"/>
      <c r="GDS936" s="224"/>
      <c r="GDT936" s="224"/>
      <c r="GDU936" s="224"/>
      <c r="GDV936" s="224"/>
      <c r="GDW936" s="224"/>
      <c r="GDX936" s="224"/>
      <c r="GDY936" s="224"/>
      <c r="GDZ936" s="224"/>
      <c r="GEA936" s="224"/>
      <c r="GEB936" s="224"/>
      <c r="GEC936" s="224"/>
      <c r="GED936" s="224"/>
      <c r="GEE936" s="224"/>
      <c r="GEF936" s="224"/>
      <c r="GEG936" s="224"/>
      <c r="GEH936" s="224"/>
      <c r="GEI936" s="224"/>
      <c r="GEJ936" s="224"/>
      <c r="GEK936" s="224"/>
      <c r="GEL936" s="224"/>
      <c r="GEM936" s="224"/>
      <c r="GEN936" s="224"/>
      <c r="GEO936" s="224"/>
      <c r="GEP936" s="224"/>
      <c r="GEQ936" s="224"/>
      <c r="GER936" s="224"/>
      <c r="GES936" s="224"/>
      <c r="GET936" s="224"/>
      <c r="GEU936" s="224"/>
      <c r="GEV936" s="224"/>
      <c r="GEW936" s="224"/>
      <c r="GEX936" s="224"/>
      <c r="GEY936" s="224"/>
      <c r="GEZ936" s="224"/>
      <c r="GFA936" s="224"/>
      <c r="GFB936" s="224"/>
      <c r="GFC936" s="224"/>
      <c r="GFD936" s="224"/>
      <c r="GFE936" s="224"/>
      <c r="GFF936" s="224"/>
      <c r="GFG936" s="224"/>
      <c r="GFH936" s="224"/>
      <c r="GFI936" s="224"/>
      <c r="GFJ936" s="224"/>
      <c r="GFK936" s="224"/>
      <c r="GFL936" s="224"/>
      <c r="GFM936" s="224"/>
      <c r="GFN936" s="224"/>
      <c r="GFO936" s="224"/>
      <c r="GFP936" s="224"/>
      <c r="GFQ936" s="224"/>
      <c r="GFR936" s="224"/>
      <c r="GFS936" s="224"/>
      <c r="GFT936" s="224"/>
      <c r="GFU936" s="224"/>
      <c r="GFV936" s="224"/>
      <c r="GFW936" s="224"/>
      <c r="GFX936" s="224"/>
      <c r="GFY936" s="224"/>
      <c r="GFZ936" s="224"/>
      <c r="GGA936" s="224"/>
      <c r="GGB936" s="224"/>
      <c r="GGC936" s="224"/>
      <c r="GGD936" s="224"/>
      <c r="GGE936" s="224"/>
      <c r="GGF936" s="224"/>
      <c r="GGG936" s="224"/>
      <c r="GGH936" s="224"/>
      <c r="GGI936" s="224"/>
      <c r="GGJ936" s="224"/>
      <c r="GGK936" s="224"/>
      <c r="GGL936" s="224"/>
      <c r="GGM936" s="224"/>
      <c r="GGN936" s="224"/>
      <c r="GGO936" s="224"/>
      <c r="GGP936" s="224"/>
      <c r="GGQ936" s="224"/>
      <c r="GGR936" s="224"/>
      <c r="GGS936" s="224"/>
      <c r="GGT936" s="224"/>
      <c r="GGU936" s="224"/>
      <c r="GGV936" s="224"/>
      <c r="GGW936" s="224"/>
      <c r="GGX936" s="224"/>
      <c r="GGY936" s="224"/>
      <c r="GGZ936" s="224"/>
      <c r="GHA936" s="224"/>
      <c r="GHB936" s="224"/>
      <c r="GHC936" s="224"/>
      <c r="GHD936" s="224"/>
      <c r="GHE936" s="224"/>
      <c r="GHF936" s="224"/>
      <c r="GHG936" s="224"/>
      <c r="GHH936" s="224"/>
      <c r="GHI936" s="224"/>
      <c r="GHJ936" s="224"/>
      <c r="GHK936" s="224"/>
      <c r="GHL936" s="224"/>
      <c r="GHM936" s="224"/>
      <c r="GHN936" s="224"/>
      <c r="GHO936" s="224"/>
      <c r="GHP936" s="224"/>
      <c r="GHQ936" s="224"/>
      <c r="GHR936" s="224"/>
      <c r="GHS936" s="224"/>
      <c r="GHT936" s="224"/>
      <c r="GHU936" s="224"/>
      <c r="GHV936" s="224"/>
      <c r="GHW936" s="224"/>
      <c r="GHX936" s="224"/>
      <c r="GHY936" s="224"/>
      <c r="GHZ936" s="224"/>
      <c r="GIA936" s="224"/>
      <c r="GIB936" s="224"/>
      <c r="GIC936" s="224"/>
      <c r="GID936" s="224"/>
      <c r="GIE936" s="224"/>
      <c r="GIF936" s="224"/>
      <c r="GIG936" s="224"/>
      <c r="GIH936" s="224"/>
      <c r="GII936" s="224"/>
      <c r="GIJ936" s="224"/>
      <c r="GIK936" s="224"/>
      <c r="GIL936" s="224"/>
      <c r="GIM936" s="224"/>
      <c r="GIN936" s="224"/>
      <c r="GIO936" s="224"/>
      <c r="GIP936" s="224"/>
      <c r="GIQ936" s="224"/>
      <c r="GIR936" s="224"/>
      <c r="GIS936" s="224"/>
      <c r="GIT936" s="224"/>
      <c r="GIU936" s="224"/>
      <c r="GIV936" s="224"/>
      <c r="GIW936" s="224"/>
      <c r="GIX936" s="224"/>
      <c r="GIY936" s="224"/>
      <c r="GIZ936" s="224"/>
      <c r="GJA936" s="224"/>
      <c r="GJB936" s="224"/>
      <c r="GJC936" s="224"/>
      <c r="GJD936" s="224"/>
      <c r="GJE936" s="224"/>
      <c r="GJF936" s="224"/>
      <c r="GJG936" s="224"/>
      <c r="GJH936" s="224"/>
      <c r="GJI936" s="224"/>
      <c r="GJJ936" s="224"/>
      <c r="GJK936" s="224"/>
      <c r="GJL936" s="224"/>
      <c r="GJM936" s="224"/>
      <c r="GJN936" s="224"/>
      <c r="GJO936" s="224"/>
      <c r="GJP936" s="224"/>
      <c r="GJQ936" s="224"/>
      <c r="GJR936" s="224"/>
      <c r="GJS936" s="224"/>
      <c r="GJT936" s="224"/>
      <c r="GJU936" s="224"/>
      <c r="GJV936" s="224"/>
      <c r="GJW936" s="224"/>
      <c r="GJX936" s="224"/>
      <c r="GJY936" s="224"/>
      <c r="GJZ936" s="224"/>
      <c r="GKA936" s="224"/>
      <c r="GKB936" s="224"/>
      <c r="GKC936" s="224"/>
      <c r="GKD936" s="224"/>
      <c r="GKE936" s="224"/>
      <c r="GKF936" s="224"/>
      <c r="GKG936" s="224"/>
      <c r="GKH936" s="224"/>
      <c r="GKI936" s="224"/>
      <c r="GKJ936" s="224"/>
      <c r="GKK936" s="224"/>
      <c r="GKL936" s="224"/>
      <c r="GKM936" s="224"/>
      <c r="GKN936" s="224"/>
      <c r="GKO936" s="224"/>
      <c r="GKP936" s="224"/>
      <c r="GKQ936" s="224"/>
      <c r="GKR936" s="224"/>
      <c r="GKS936" s="224"/>
      <c r="GKT936" s="224"/>
      <c r="GKU936" s="224"/>
      <c r="GKV936" s="224"/>
      <c r="GKW936" s="224"/>
      <c r="GKX936" s="224"/>
      <c r="GKY936" s="224"/>
      <c r="GKZ936" s="224"/>
      <c r="GLA936" s="224"/>
      <c r="GLB936" s="224"/>
      <c r="GLC936" s="224"/>
      <c r="GLD936" s="224"/>
      <c r="GLE936" s="224"/>
      <c r="GLF936" s="224"/>
      <c r="GLG936" s="224"/>
      <c r="GLH936" s="224"/>
      <c r="GLI936" s="224"/>
      <c r="GLJ936" s="224"/>
      <c r="GLK936" s="224"/>
      <c r="GLL936" s="224"/>
      <c r="GLM936" s="224"/>
      <c r="GLN936" s="224"/>
      <c r="GLO936" s="224"/>
      <c r="GLP936" s="224"/>
      <c r="GLQ936" s="224"/>
      <c r="GLR936" s="224"/>
      <c r="GLS936" s="224"/>
      <c r="GLT936" s="224"/>
      <c r="GLU936" s="224"/>
      <c r="GLV936" s="224"/>
      <c r="GLW936" s="224"/>
      <c r="GLX936" s="224"/>
      <c r="GLY936" s="224"/>
      <c r="GLZ936" s="224"/>
      <c r="GMA936" s="224"/>
      <c r="GMB936" s="224"/>
      <c r="GMC936" s="224"/>
      <c r="GMD936" s="224"/>
      <c r="GME936" s="224"/>
      <c r="GMF936" s="224"/>
      <c r="GMG936" s="224"/>
      <c r="GMH936" s="224"/>
      <c r="GMI936" s="224"/>
      <c r="GMJ936" s="224"/>
      <c r="GMK936" s="224"/>
      <c r="GML936" s="224"/>
      <c r="GMM936" s="224"/>
      <c r="GMN936" s="224"/>
      <c r="GMO936" s="224"/>
      <c r="GMP936" s="224"/>
      <c r="GMQ936" s="224"/>
      <c r="GMR936" s="224"/>
      <c r="GMS936" s="224"/>
      <c r="GMT936" s="224"/>
      <c r="GMU936" s="224"/>
      <c r="GMV936" s="224"/>
      <c r="GMW936" s="224"/>
      <c r="GMX936" s="224"/>
      <c r="GMY936" s="224"/>
      <c r="GMZ936" s="224"/>
      <c r="GNA936" s="224"/>
      <c r="GNB936" s="224"/>
      <c r="GNC936" s="224"/>
      <c r="GND936" s="224"/>
      <c r="GNE936" s="224"/>
      <c r="GNF936" s="224"/>
      <c r="GNG936" s="224"/>
      <c r="GNH936" s="224"/>
      <c r="GNI936" s="224"/>
      <c r="GNJ936" s="224"/>
      <c r="GNK936" s="224"/>
      <c r="GNL936" s="224"/>
      <c r="GNM936" s="224"/>
      <c r="GNN936" s="224"/>
      <c r="GNO936" s="224"/>
      <c r="GNP936" s="224"/>
      <c r="GNQ936" s="224"/>
      <c r="GNR936" s="224"/>
      <c r="GNS936" s="224"/>
      <c r="GNT936" s="224"/>
      <c r="GNU936" s="224"/>
      <c r="GNV936" s="224"/>
      <c r="GNW936" s="224"/>
      <c r="GNX936" s="224"/>
      <c r="GNY936" s="224"/>
      <c r="GNZ936" s="224"/>
      <c r="GOA936" s="224"/>
      <c r="GOB936" s="224"/>
      <c r="GOC936" s="224"/>
      <c r="GOD936" s="224"/>
      <c r="GOE936" s="224"/>
      <c r="GOF936" s="224"/>
      <c r="GOG936" s="224"/>
      <c r="GOH936" s="224"/>
      <c r="GOI936" s="224"/>
      <c r="GOJ936" s="224"/>
      <c r="GOK936" s="224"/>
      <c r="GOL936" s="224"/>
      <c r="GOM936" s="224"/>
      <c r="GON936" s="224"/>
      <c r="GOO936" s="224"/>
      <c r="GOP936" s="224"/>
      <c r="GOQ936" s="224"/>
      <c r="GOR936" s="224"/>
      <c r="GOS936" s="224"/>
      <c r="GOT936" s="224"/>
      <c r="GOU936" s="224"/>
      <c r="GOV936" s="224"/>
      <c r="GOW936" s="224"/>
      <c r="GOX936" s="224"/>
      <c r="GOY936" s="224"/>
      <c r="GOZ936" s="224"/>
      <c r="GPA936" s="224"/>
      <c r="GPB936" s="224"/>
      <c r="GPC936" s="224"/>
      <c r="GPD936" s="224"/>
      <c r="GPE936" s="224"/>
      <c r="GPF936" s="224"/>
      <c r="GPG936" s="224"/>
      <c r="GPH936" s="224"/>
      <c r="GPI936" s="224"/>
      <c r="GPJ936" s="224"/>
      <c r="GPK936" s="224"/>
      <c r="GPL936" s="224"/>
      <c r="GPM936" s="224"/>
      <c r="GPN936" s="224"/>
      <c r="GPO936" s="224"/>
      <c r="GPP936" s="224"/>
      <c r="GPQ936" s="224"/>
      <c r="GPR936" s="224"/>
      <c r="GPS936" s="224"/>
      <c r="GPT936" s="224"/>
      <c r="GPU936" s="224"/>
      <c r="GPV936" s="224"/>
      <c r="GPW936" s="224"/>
      <c r="GPX936" s="224"/>
      <c r="GPY936" s="224"/>
      <c r="GPZ936" s="224"/>
      <c r="GQA936" s="224"/>
      <c r="GQB936" s="224"/>
      <c r="GQC936" s="224"/>
      <c r="GQD936" s="224"/>
      <c r="GQE936" s="224"/>
      <c r="GQF936" s="224"/>
      <c r="GQG936" s="224"/>
      <c r="GQH936" s="224"/>
      <c r="GQI936" s="224"/>
      <c r="GQJ936" s="224"/>
      <c r="GQK936" s="224"/>
      <c r="GQL936" s="224"/>
      <c r="GQM936" s="224"/>
      <c r="GQN936" s="224"/>
      <c r="GQO936" s="224"/>
      <c r="GQP936" s="224"/>
      <c r="GQQ936" s="224"/>
      <c r="GQR936" s="224"/>
      <c r="GQS936" s="224"/>
      <c r="GQT936" s="224"/>
      <c r="GQU936" s="224"/>
      <c r="GQV936" s="224"/>
      <c r="GQW936" s="224"/>
      <c r="GQX936" s="224"/>
      <c r="GQY936" s="224"/>
      <c r="GQZ936" s="224"/>
      <c r="GRA936" s="224"/>
      <c r="GRB936" s="224"/>
      <c r="GRC936" s="224"/>
      <c r="GRD936" s="224"/>
      <c r="GRE936" s="224"/>
      <c r="GRF936" s="224"/>
      <c r="GRG936" s="224"/>
      <c r="GRH936" s="224"/>
      <c r="GRI936" s="224"/>
      <c r="GRJ936" s="224"/>
      <c r="GRK936" s="224"/>
      <c r="GRL936" s="224"/>
      <c r="GRM936" s="224"/>
      <c r="GRN936" s="224"/>
      <c r="GRO936" s="224"/>
      <c r="GRP936" s="224"/>
      <c r="GRQ936" s="224"/>
      <c r="GRR936" s="224"/>
      <c r="GRS936" s="224"/>
      <c r="GRT936" s="224"/>
      <c r="GRU936" s="224"/>
      <c r="GRV936" s="224"/>
      <c r="GRW936" s="224"/>
      <c r="GRX936" s="224"/>
      <c r="GRY936" s="224"/>
      <c r="GRZ936" s="224"/>
      <c r="GSA936" s="224"/>
      <c r="GSB936" s="224"/>
      <c r="GSC936" s="224"/>
      <c r="GSD936" s="224"/>
      <c r="GSE936" s="224"/>
      <c r="GSF936" s="224"/>
      <c r="GSG936" s="224"/>
      <c r="GSH936" s="224"/>
      <c r="GSI936" s="224"/>
      <c r="GSJ936" s="224"/>
      <c r="GSK936" s="224"/>
      <c r="GSL936" s="224"/>
      <c r="GSM936" s="224"/>
      <c r="GSN936" s="224"/>
      <c r="GSO936" s="224"/>
      <c r="GSP936" s="224"/>
      <c r="GSQ936" s="224"/>
      <c r="GSR936" s="224"/>
      <c r="GSS936" s="224"/>
      <c r="GST936" s="224"/>
      <c r="GSU936" s="224"/>
      <c r="GSV936" s="224"/>
      <c r="GSW936" s="224"/>
      <c r="GSX936" s="224"/>
      <c r="GSY936" s="224"/>
      <c r="GSZ936" s="224"/>
      <c r="GTA936" s="224"/>
      <c r="GTB936" s="224"/>
      <c r="GTC936" s="224"/>
      <c r="GTD936" s="224"/>
      <c r="GTE936" s="224"/>
      <c r="GTF936" s="224"/>
      <c r="GTG936" s="224"/>
      <c r="GTH936" s="224"/>
      <c r="GTI936" s="224"/>
      <c r="GTJ936" s="224"/>
      <c r="GTK936" s="224"/>
      <c r="GTL936" s="224"/>
      <c r="GTM936" s="224"/>
      <c r="GTN936" s="224"/>
      <c r="GTO936" s="224"/>
      <c r="GTP936" s="224"/>
      <c r="GTQ936" s="224"/>
      <c r="GTR936" s="224"/>
      <c r="GTS936" s="224"/>
      <c r="GTT936" s="224"/>
      <c r="GTU936" s="224"/>
      <c r="GTV936" s="224"/>
      <c r="GTW936" s="224"/>
      <c r="GTX936" s="224"/>
      <c r="GTY936" s="224"/>
      <c r="GTZ936" s="224"/>
      <c r="GUA936" s="224"/>
      <c r="GUB936" s="224"/>
      <c r="GUC936" s="224"/>
      <c r="GUD936" s="224"/>
      <c r="GUE936" s="224"/>
      <c r="GUF936" s="224"/>
      <c r="GUG936" s="224"/>
      <c r="GUH936" s="224"/>
      <c r="GUI936" s="224"/>
      <c r="GUJ936" s="224"/>
      <c r="GUK936" s="224"/>
      <c r="GUL936" s="224"/>
      <c r="GUM936" s="224"/>
      <c r="GUN936" s="224"/>
      <c r="GUO936" s="224"/>
      <c r="GUP936" s="224"/>
      <c r="GUQ936" s="224"/>
      <c r="GUR936" s="224"/>
      <c r="GUS936" s="224"/>
      <c r="GUT936" s="224"/>
      <c r="GUU936" s="224"/>
      <c r="GUV936" s="224"/>
      <c r="GUW936" s="224"/>
      <c r="GUX936" s="224"/>
      <c r="GUY936" s="224"/>
      <c r="GUZ936" s="224"/>
      <c r="GVA936" s="224"/>
      <c r="GVB936" s="224"/>
      <c r="GVC936" s="224"/>
      <c r="GVD936" s="224"/>
      <c r="GVE936" s="224"/>
      <c r="GVF936" s="224"/>
      <c r="GVG936" s="224"/>
      <c r="GVH936" s="224"/>
      <c r="GVI936" s="224"/>
      <c r="GVJ936" s="224"/>
      <c r="GVK936" s="224"/>
      <c r="GVL936" s="224"/>
      <c r="GVM936" s="224"/>
      <c r="GVN936" s="224"/>
      <c r="GVO936" s="224"/>
      <c r="GVP936" s="224"/>
      <c r="GVQ936" s="224"/>
      <c r="GVR936" s="224"/>
      <c r="GVS936" s="224"/>
      <c r="GVT936" s="224"/>
      <c r="GVU936" s="224"/>
      <c r="GVV936" s="224"/>
      <c r="GVW936" s="224"/>
      <c r="GVX936" s="224"/>
      <c r="GVY936" s="224"/>
      <c r="GVZ936" s="224"/>
      <c r="GWA936" s="224"/>
      <c r="GWB936" s="224"/>
      <c r="GWC936" s="224"/>
      <c r="GWD936" s="224"/>
      <c r="GWE936" s="224"/>
      <c r="GWF936" s="224"/>
      <c r="GWG936" s="224"/>
      <c r="GWH936" s="224"/>
      <c r="GWI936" s="224"/>
      <c r="GWJ936" s="224"/>
      <c r="GWK936" s="224"/>
      <c r="GWL936" s="224"/>
      <c r="GWM936" s="224"/>
      <c r="GWN936" s="224"/>
      <c r="GWO936" s="224"/>
      <c r="GWP936" s="224"/>
      <c r="GWQ936" s="224"/>
      <c r="GWR936" s="224"/>
      <c r="GWS936" s="224"/>
      <c r="GWT936" s="224"/>
      <c r="GWU936" s="224"/>
      <c r="GWV936" s="224"/>
      <c r="GWW936" s="224"/>
      <c r="GWX936" s="224"/>
      <c r="GWY936" s="224"/>
      <c r="GWZ936" s="224"/>
      <c r="GXA936" s="224"/>
      <c r="GXB936" s="224"/>
      <c r="GXC936" s="224"/>
      <c r="GXD936" s="224"/>
      <c r="GXE936" s="224"/>
      <c r="GXF936" s="224"/>
      <c r="GXG936" s="224"/>
      <c r="GXH936" s="224"/>
      <c r="GXI936" s="224"/>
      <c r="GXJ936" s="224"/>
      <c r="GXK936" s="224"/>
      <c r="GXL936" s="224"/>
      <c r="GXM936" s="224"/>
      <c r="GXN936" s="224"/>
      <c r="GXO936" s="224"/>
      <c r="GXP936" s="224"/>
      <c r="GXQ936" s="224"/>
      <c r="GXR936" s="224"/>
      <c r="GXS936" s="224"/>
      <c r="GXT936" s="224"/>
      <c r="GXU936" s="224"/>
      <c r="GXV936" s="224"/>
      <c r="GXW936" s="224"/>
      <c r="GXX936" s="224"/>
      <c r="GXY936" s="224"/>
      <c r="GXZ936" s="224"/>
      <c r="GYA936" s="224"/>
      <c r="GYB936" s="224"/>
      <c r="GYC936" s="224"/>
      <c r="GYD936" s="224"/>
      <c r="GYE936" s="224"/>
      <c r="GYF936" s="224"/>
      <c r="GYG936" s="224"/>
      <c r="GYH936" s="224"/>
      <c r="GYI936" s="224"/>
      <c r="GYJ936" s="224"/>
      <c r="GYK936" s="224"/>
      <c r="GYL936" s="224"/>
      <c r="GYM936" s="224"/>
      <c r="GYN936" s="224"/>
      <c r="GYO936" s="224"/>
      <c r="GYP936" s="224"/>
      <c r="GYQ936" s="224"/>
      <c r="GYR936" s="224"/>
      <c r="GYS936" s="224"/>
      <c r="GYT936" s="224"/>
      <c r="GYU936" s="224"/>
      <c r="GYV936" s="224"/>
      <c r="GYW936" s="224"/>
      <c r="GYX936" s="224"/>
      <c r="GYY936" s="224"/>
      <c r="GYZ936" s="224"/>
      <c r="GZA936" s="224"/>
      <c r="GZB936" s="224"/>
      <c r="GZC936" s="224"/>
      <c r="GZD936" s="224"/>
      <c r="GZE936" s="224"/>
      <c r="GZF936" s="224"/>
      <c r="GZG936" s="224"/>
      <c r="GZH936" s="224"/>
      <c r="GZI936" s="224"/>
      <c r="GZJ936" s="224"/>
      <c r="GZK936" s="224"/>
      <c r="GZL936" s="224"/>
      <c r="GZM936" s="224"/>
      <c r="GZN936" s="224"/>
      <c r="GZO936" s="224"/>
      <c r="GZP936" s="224"/>
      <c r="GZQ936" s="224"/>
      <c r="GZR936" s="224"/>
      <c r="GZS936" s="224"/>
      <c r="GZT936" s="224"/>
      <c r="GZU936" s="224"/>
      <c r="GZV936" s="224"/>
      <c r="GZW936" s="224"/>
      <c r="GZX936" s="224"/>
      <c r="GZY936" s="224"/>
      <c r="GZZ936" s="224"/>
      <c r="HAA936" s="224"/>
      <c r="HAB936" s="224"/>
      <c r="HAC936" s="224"/>
      <c r="HAD936" s="224"/>
      <c r="HAE936" s="224"/>
      <c r="HAF936" s="224"/>
      <c r="HAG936" s="224"/>
      <c r="HAH936" s="224"/>
      <c r="HAI936" s="224"/>
      <c r="HAJ936" s="224"/>
      <c r="HAK936" s="224"/>
      <c r="HAL936" s="224"/>
      <c r="HAM936" s="224"/>
      <c r="HAN936" s="224"/>
      <c r="HAO936" s="224"/>
      <c r="HAP936" s="224"/>
      <c r="HAQ936" s="224"/>
      <c r="HAR936" s="224"/>
      <c r="HAS936" s="224"/>
      <c r="HAT936" s="224"/>
      <c r="HAU936" s="224"/>
      <c r="HAV936" s="224"/>
      <c r="HAW936" s="224"/>
      <c r="HAX936" s="224"/>
      <c r="HAY936" s="224"/>
      <c r="HAZ936" s="224"/>
      <c r="HBA936" s="224"/>
      <c r="HBB936" s="224"/>
      <c r="HBC936" s="224"/>
      <c r="HBD936" s="224"/>
      <c r="HBE936" s="224"/>
      <c r="HBF936" s="224"/>
      <c r="HBG936" s="224"/>
      <c r="HBH936" s="224"/>
      <c r="HBI936" s="224"/>
      <c r="HBJ936" s="224"/>
      <c r="HBK936" s="224"/>
      <c r="HBL936" s="224"/>
      <c r="HBM936" s="224"/>
      <c r="HBN936" s="224"/>
      <c r="HBO936" s="224"/>
      <c r="HBP936" s="224"/>
      <c r="HBQ936" s="224"/>
      <c r="HBR936" s="224"/>
      <c r="HBS936" s="224"/>
      <c r="HBT936" s="224"/>
      <c r="HBU936" s="224"/>
      <c r="HBV936" s="224"/>
      <c r="HBW936" s="224"/>
      <c r="HBX936" s="224"/>
      <c r="HBY936" s="224"/>
      <c r="HBZ936" s="224"/>
      <c r="HCA936" s="224"/>
      <c r="HCB936" s="224"/>
      <c r="HCC936" s="224"/>
      <c r="HCD936" s="224"/>
      <c r="HCE936" s="224"/>
      <c r="HCF936" s="224"/>
      <c r="HCG936" s="224"/>
      <c r="HCH936" s="224"/>
      <c r="HCI936" s="224"/>
      <c r="HCJ936" s="224"/>
      <c r="HCK936" s="224"/>
      <c r="HCL936" s="224"/>
      <c r="HCM936" s="224"/>
      <c r="HCN936" s="224"/>
      <c r="HCO936" s="224"/>
      <c r="HCP936" s="224"/>
      <c r="HCQ936" s="224"/>
      <c r="HCR936" s="224"/>
      <c r="HCS936" s="224"/>
      <c r="HCT936" s="224"/>
      <c r="HCU936" s="224"/>
      <c r="HCV936" s="224"/>
      <c r="HCW936" s="224"/>
      <c r="HCX936" s="224"/>
      <c r="HCY936" s="224"/>
      <c r="HCZ936" s="224"/>
      <c r="HDA936" s="224"/>
      <c r="HDB936" s="224"/>
      <c r="HDC936" s="224"/>
      <c r="HDD936" s="224"/>
      <c r="HDE936" s="224"/>
      <c r="HDF936" s="224"/>
      <c r="HDG936" s="224"/>
      <c r="HDH936" s="224"/>
      <c r="HDI936" s="224"/>
      <c r="HDJ936" s="224"/>
      <c r="HDK936" s="224"/>
      <c r="HDL936" s="224"/>
      <c r="HDM936" s="224"/>
      <c r="HDN936" s="224"/>
      <c r="HDO936" s="224"/>
      <c r="HDP936" s="224"/>
      <c r="HDQ936" s="224"/>
      <c r="HDR936" s="224"/>
      <c r="HDS936" s="224"/>
      <c r="HDT936" s="224"/>
      <c r="HDU936" s="224"/>
      <c r="HDV936" s="224"/>
      <c r="HDW936" s="224"/>
      <c r="HDX936" s="224"/>
      <c r="HDY936" s="224"/>
      <c r="HDZ936" s="224"/>
      <c r="HEA936" s="224"/>
      <c r="HEB936" s="224"/>
      <c r="HEC936" s="224"/>
      <c r="HED936" s="224"/>
      <c r="HEE936" s="224"/>
      <c r="HEF936" s="224"/>
      <c r="HEG936" s="224"/>
      <c r="HEH936" s="224"/>
      <c r="HEI936" s="224"/>
      <c r="HEJ936" s="224"/>
      <c r="HEK936" s="224"/>
      <c r="HEL936" s="224"/>
      <c r="HEM936" s="224"/>
      <c r="HEN936" s="224"/>
      <c r="HEO936" s="224"/>
      <c r="HEP936" s="224"/>
      <c r="HEQ936" s="224"/>
      <c r="HER936" s="224"/>
      <c r="HES936" s="224"/>
      <c r="HET936" s="224"/>
      <c r="HEU936" s="224"/>
      <c r="HEV936" s="224"/>
      <c r="HEW936" s="224"/>
      <c r="HEX936" s="224"/>
      <c r="HEY936" s="224"/>
      <c r="HEZ936" s="224"/>
      <c r="HFA936" s="224"/>
      <c r="HFB936" s="224"/>
      <c r="HFC936" s="224"/>
      <c r="HFD936" s="224"/>
      <c r="HFE936" s="224"/>
      <c r="HFF936" s="224"/>
      <c r="HFG936" s="224"/>
      <c r="HFH936" s="224"/>
      <c r="HFI936" s="224"/>
      <c r="HFJ936" s="224"/>
      <c r="HFK936" s="224"/>
      <c r="HFL936" s="224"/>
      <c r="HFM936" s="224"/>
      <c r="HFN936" s="224"/>
      <c r="HFO936" s="224"/>
      <c r="HFP936" s="224"/>
      <c r="HFQ936" s="224"/>
      <c r="HFR936" s="224"/>
      <c r="HFS936" s="224"/>
      <c r="HFT936" s="224"/>
      <c r="HFU936" s="224"/>
      <c r="HFV936" s="224"/>
      <c r="HFW936" s="224"/>
      <c r="HFX936" s="224"/>
      <c r="HFY936" s="224"/>
      <c r="HFZ936" s="224"/>
      <c r="HGA936" s="224"/>
      <c r="HGB936" s="224"/>
      <c r="HGC936" s="224"/>
      <c r="HGD936" s="224"/>
      <c r="HGE936" s="224"/>
      <c r="HGF936" s="224"/>
      <c r="HGG936" s="224"/>
      <c r="HGH936" s="224"/>
      <c r="HGI936" s="224"/>
      <c r="HGJ936" s="224"/>
      <c r="HGK936" s="224"/>
      <c r="HGL936" s="224"/>
      <c r="HGM936" s="224"/>
      <c r="HGN936" s="224"/>
      <c r="HGO936" s="224"/>
      <c r="HGP936" s="224"/>
      <c r="HGQ936" s="224"/>
      <c r="HGR936" s="224"/>
      <c r="HGS936" s="224"/>
      <c r="HGT936" s="224"/>
      <c r="HGU936" s="224"/>
      <c r="HGV936" s="224"/>
      <c r="HGW936" s="224"/>
      <c r="HGX936" s="224"/>
      <c r="HGY936" s="224"/>
      <c r="HGZ936" s="224"/>
      <c r="HHA936" s="224"/>
      <c r="HHB936" s="224"/>
      <c r="HHC936" s="224"/>
      <c r="HHD936" s="224"/>
      <c r="HHE936" s="224"/>
      <c r="HHF936" s="224"/>
      <c r="HHG936" s="224"/>
      <c r="HHH936" s="224"/>
      <c r="HHI936" s="224"/>
      <c r="HHJ936" s="224"/>
      <c r="HHK936" s="224"/>
      <c r="HHL936" s="224"/>
      <c r="HHM936" s="224"/>
      <c r="HHN936" s="224"/>
      <c r="HHO936" s="224"/>
      <c r="HHP936" s="224"/>
      <c r="HHQ936" s="224"/>
      <c r="HHR936" s="224"/>
      <c r="HHS936" s="224"/>
      <c r="HHT936" s="224"/>
      <c r="HHU936" s="224"/>
      <c r="HHV936" s="224"/>
      <c r="HHW936" s="224"/>
      <c r="HHX936" s="224"/>
      <c r="HHY936" s="224"/>
      <c r="HHZ936" s="224"/>
      <c r="HIA936" s="224"/>
      <c r="HIB936" s="224"/>
      <c r="HIC936" s="224"/>
      <c r="HID936" s="224"/>
      <c r="HIE936" s="224"/>
      <c r="HIF936" s="224"/>
      <c r="HIG936" s="224"/>
      <c r="HIH936" s="224"/>
      <c r="HII936" s="224"/>
      <c r="HIJ936" s="224"/>
      <c r="HIK936" s="224"/>
      <c r="HIL936" s="224"/>
      <c r="HIM936" s="224"/>
      <c r="HIN936" s="224"/>
      <c r="HIO936" s="224"/>
      <c r="HIP936" s="224"/>
      <c r="HIQ936" s="224"/>
      <c r="HIR936" s="224"/>
      <c r="HIS936" s="224"/>
      <c r="HIT936" s="224"/>
      <c r="HIU936" s="224"/>
      <c r="HIV936" s="224"/>
      <c r="HIW936" s="224"/>
      <c r="HIX936" s="224"/>
      <c r="HIY936" s="224"/>
      <c r="HIZ936" s="224"/>
      <c r="HJA936" s="224"/>
      <c r="HJB936" s="224"/>
      <c r="HJC936" s="224"/>
      <c r="HJD936" s="224"/>
      <c r="HJE936" s="224"/>
      <c r="HJF936" s="224"/>
      <c r="HJG936" s="224"/>
      <c r="HJH936" s="224"/>
      <c r="HJI936" s="224"/>
      <c r="HJJ936" s="224"/>
      <c r="HJK936" s="224"/>
      <c r="HJL936" s="224"/>
      <c r="HJM936" s="224"/>
      <c r="HJN936" s="224"/>
      <c r="HJO936" s="224"/>
      <c r="HJP936" s="224"/>
      <c r="HJQ936" s="224"/>
      <c r="HJR936" s="224"/>
      <c r="HJS936" s="224"/>
      <c r="HJT936" s="224"/>
      <c r="HJU936" s="224"/>
      <c r="HJV936" s="224"/>
      <c r="HJW936" s="224"/>
      <c r="HJX936" s="224"/>
      <c r="HJY936" s="224"/>
      <c r="HJZ936" s="224"/>
      <c r="HKA936" s="224"/>
      <c r="HKB936" s="224"/>
      <c r="HKC936" s="224"/>
      <c r="HKD936" s="224"/>
      <c r="HKE936" s="224"/>
      <c r="HKF936" s="224"/>
      <c r="HKG936" s="224"/>
      <c r="HKH936" s="224"/>
      <c r="HKI936" s="224"/>
      <c r="HKJ936" s="224"/>
      <c r="HKK936" s="224"/>
      <c r="HKL936" s="224"/>
      <c r="HKM936" s="224"/>
      <c r="HKN936" s="224"/>
      <c r="HKO936" s="224"/>
      <c r="HKP936" s="224"/>
      <c r="HKQ936" s="224"/>
      <c r="HKR936" s="224"/>
      <c r="HKS936" s="224"/>
      <c r="HKT936" s="224"/>
      <c r="HKU936" s="224"/>
      <c r="HKV936" s="224"/>
      <c r="HKW936" s="224"/>
      <c r="HKX936" s="224"/>
      <c r="HKY936" s="224"/>
      <c r="HKZ936" s="224"/>
      <c r="HLA936" s="224"/>
      <c r="HLB936" s="224"/>
      <c r="HLC936" s="224"/>
      <c r="HLD936" s="224"/>
      <c r="HLE936" s="224"/>
      <c r="HLF936" s="224"/>
      <c r="HLG936" s="224"/>
      <c r="HLH936" s="224"/>
      <c r="HLI936" s="224"/>
      <c r="HLJ936" s="224"/>
      <c r="HLK936" s="224"/>
      <c r="HLL936" s="224"/>
      <c r="HLM936" s="224"/>
      <c r="HLN936" s="224"/>
      <c r="HLO936" s="224"/>
      <c r="HLP936" s="224"/>
      <c r="HLQ936" s="224"/>
      <c r="HLR936" s="224"/>
      <c r="HLS936" s="224"/>
      <c r="HLT936" s="224"/>
      <c r="HLU936" s="224"/>
      <c r="HLV936" s="224"/>
      <c r="HLW936" s="224"/>
      <c r="HLX936" s="224"/>
      <c r="HLY936" s="224"/>
      <c r="HLZ936" s="224"/>
      <c r="HMA936" s="224"/>
      <c r="HMB936" s="224"/>
      <c r="HMC936" s="224"/>
      <c r="HMD936" s="224"/>
      <c r="HME936" s="224"/>
      <c r="HMF936" s="224"/>
      <c r="HMG936" s="224"/>
      <c r="HMH936" s="224"/>
      <c r="HMI936" s="224"/>
      <c r="HMJ936" s="224"/>
      <c r="HMK936" s="224"/>
      <c r="HML936" s="224"/>
      <c r="HMM936" s="224"/>
      <c r="HMN936" s="224"/>
      <c r="HMO936" s="224"/>
      <c r="HMP936" s="224"/>
      <c r="HMQ936" s="224"/>
      <c r="HMR936" s="224"/>
      <c r="HMS936" s="224"/>
      <c r="HMT936" s="224"/>
      <c r="HMU936" s="224"/>
      <c r="HMV936" s="224"/>
      <c r="HMW936" s="224"/>
      <c r="HMX936" s="224"/>
      <c r="HMY936" s="224"/>
      <c r="HMZ936" s="224"/>
      <c r="HNA936" s="224"/>
      <c r="HNB936" s="224"/>
      <c r="HNC936" s="224"/>
      <c r="HND936" s="224"/>
      <c r="HNE936" s="224"/>
      <c r="HNF936" s="224"/>
      <c r="HNG936" s="224"/>
      <c r="HNH936" s="224"/>
      <c r="HNI936" s="224"/>
      <c r="HNJ936" s="224"/>
      <c r="HNK936" s="224"/>
      <c r="HNL936" s="224"/>
      <c r="HNM936" s="224"/>
      <c r="HNN936" s="224"/>
      <c r="HNO936" s="224"/>
      <c r="HNP936" s="224"/>
      <c r="HNQ936" s="224"/>
      <c r="HNR936" s="224"/>
      <c r="HNS936" s="224"/>
      <c r="HNT936" s="224"/>
      <c r="HNU936" s="224"/>
      <c r="HNV936" s="224"/>
      <c r="HNW936" s="224"/>
      <c r="HNX936" s="224"/>
      <c r="HNY936" s="224"/>
      <c r="HNZ936" s="224"/>
      <c r="HOA936" s="224"/>
      <c r="HOB936" s="224"/>
      <c r="HOC936" s="224"/>
      <c r="HOD936" s="224"/>
      <c r="HOE936" s="224"/>
      <c r="HOF936" s="224"/>
      <c r="HOG936" s="224"/>
      <c r="HOH936" s="224"/>
      <c r="HOI936" s="224"/>
      <c r="HOJ936" s="224"/>
      <c r="HOK936" s="224"/>
      <c r="HOL936" s="224"/>
      <c r="HOM936" s="224"/>
      <c r="HON936" s="224"/>
      <c r="HOO936" s="224"/>
      <c r="HOP936" s="224"/>
      <c r="HOQ936" s="224"/>
      <c r="HOR936" s="224"/>
      <c r="HOS936" s="224"/>
      <c r="HOT936" s="224"/>
      <c r="HOU936" s="224"/>
      <c r="HOV936" s="224"/>
      <c r="HOW936" s="224"/>
      <c r="HOX936" s="224"/>
      <c r="HOY936" s="224"/>
      <c r="HOZ936" s="224"/>
      <c r="HPA936" s="224"/>
      <c r="HPB936" s="224"/>
      <c r="HPC936" s="224"/>
      <c r="HPD936" s="224"/>
      <c r="HPE936" s="224"/>
      <c r="HPF936" s="224"/>
      <c r="HPG936" s="224"/>
      <c r="HPH936" s="224"/>
      <c r="HPI936" s="224"/>
      <c r="HPJ936" s="224"/>
      <c r="HPK936" s="224"/>
      <c r="HPL936" s="224"/>
      <c r="HPM936" s="224"/>
      <c r="HPN936" s="224"/>
      <c r="HPO936" s="224"/>
      <c r="HPP936" s="224"/>
      <c r="HPQ936" s="224"/>
      <c r="HPR936" s="224"/>
      <c r="HPS936" s="224"/>
      <c r="HPT936" s="224"/>
      <c r="HPU936" s="224"/>
      <c r="HPV936" s="224"/>
      <c r="HPW936" s="224"/>
      <c r="HPX936" s="224"/>
      <c r="HPY936" s="224"/>
      <c r="HPZ936" s="224"/>
      <c r="HQA936" s="224"/>
      <c r="HQB936" s="224"/>
      <c r="HQC936" s="224"/>
      <c r="HQD936" s="224"/>
      <c r="HQE936" s="224"/>
      <c r="HQF936" s="224"/>
      <c r="HQG936" s="224"/>
      <c r="HQH936" s="224"/>
      <c r="HQI936" s="224"/>
      <c r="HQJ936" s="224"/>
      <c r="HQK936" s="224"/>
      <c r="HQL936" s="224"/>
      <c r="HQM936" s="224"/>
      <c r="HQN936" s="224"/>
      <c r="HQO936" s="224"/>
      <c r="HQP936" s="224"/>
      <c r="HQQ936" s="224"/>
      <c r="HQR936" s="224"/>
      <c r="HQS936" s="224"/>
      <c r="HQT936" s="224"/>
      <c r="HQU936" s="224"/>
      <c r="HQV936" s="224"/>
      <c r="HQW936" s="224"/>
      <c r="HQX936" s="224"/>
      <c r="HQY936" s="224"/>
      <c r="HQZ936" s="224"/>
      <c r="HRA936" s="224"/>
      <c r="HRB936" s="224"/>
      <c r="HRC936" s="224"/>
      <c r="HRD936" s="224"/>
      <c r="HRE936" s="224"/>
      <c r="HRF936" s="224"/>
      <c r="HRG936" s="224"/>
      <c r="HRH936" s="224"/>
      <c r="HRI936" s="224"/>
      <c r="HRJ936" s="224"/>
      <c r="HRK936" s="224"/>
      <c r="HRL936" s="224"/>
      <c r="HRM936" s="224"/>
      <c r="HRN936" s="224"/>
      <c r="HRO936" s="224"/>
      <c r="HRP936" s="224"/>
      <c r="HRQ936" s="224"/>
      <c r="HRR936" s="224"/>
      <c r="HRS936" s="224"/>
      <c r="HRT936" s="224"/>
      <c r="HRU936" s="224"/>
      <c r="HRV936" s="224"/>
      <c r="HRW936" s="224"/>
      <c r="HRX936" s="224"/>
      <c r="HRY936" s="224"/>
      <c r="HRZ936" s="224"/>
      <c r="HSA936" s="224"/>
      <c r="HSB936" s="224"/>
      <c r="HSC936" s="224"/>
      <c r="HSD936" s="224"/>
      <c r="HSE936" s="224"/>
      <c r="HSF936" s="224"/>
      <c r="HSG936" s="224"/>
      <c r="HSH936" s="224"/>
      <c r="HSI936" s="224"/>
      <c r="HSJ936" s="224"/>
      <c r="HSK936" s="224"/>
      <c r="HSL936" s="224"/>
      <c r="HSM936" s="224"/>
      <c r="HSN936" s="224"/>
      <c r="HSO936" s="224"/>
      <c r="HSP936" s="224"/>
      <c r="HSQ936" s="224"/>
      <c r="HSR936" s="224"/>
      <c r="HSS936" s="224"/>
      <c r="HST936" s="224"/>
      <c r="HSU936" s="224"/>
      <c r="HSV936" s="224"/>
      <c r="HSW936" s="224"/>
      <c r="HSX936" s="224"/>
      <c r="HSY936" s="224"/>
      <c r="HSZ936" s="224"/>
      <c r="HTA936" s="224"/>
      <c r="HTB936" s="224"/>
      <c r="HTC936" s="224"/>
      <c r="HTD936" s="224"/>
      <c r="HTE936" s="224"/>
      <c r="HTF936" s="224"/>
      <c r="HTG936" s="224"/>
      <c r="HTH936" s="224"/>
      <c r="HTI936" s="224"/>
      <c r="HTJ936" s="224"/>
      <c r="HTK936" s="224"/>
      <c r="HTL936" s="224"/>
      <c r="HTM936" s="224"/>
      <c r="HTN936" s="224"/>
      <c r="HTO936" s="224"/>
      <c r="HTP936" s="224"/>
      <c r="HTQ936" s="224"/>
      <c r="HTR936" s="224"/>
      <c r="HTS936" s="224"/>
      <c r="HTT936" s="224"/>
      <c r="HTU936" s="224"/>
      <c r="HTV936" s="224"/>
      <c r="HTW936" s="224"/>
      <c r="HTX936" s="224"/>
      <c r="HTY936" s="224"/>
      <c r="HTZ936" s="224"/>
      <c r="HUA936" s="224"/>
      <c r="HUB936" s="224"/>
      <c r="HUC936" s="224"/>
      <c r="HUD936" s="224"/>
      <c r="HUE936" s="224"/>
      <c r="HUF936" s="224"/>
      <c r="HUG936" s="224"/>
      <c r="HUH936" s="224"/>
      <c r="HUI936" s="224"/>
      <c r="HUJ936" s="224"/>
      <c r="HUK936" s="224"/>
      <c r="HUL936" s="224"/>
      <c r="HUM936" s="224"/>
      <c r="HUN936" s="224"/>
      <c r="HUO936" s="224"/>
      <c r="HUP936" s="224"/>
      <c r="HUQ936" s="224"/>
      <c r="HUR936" s="224"/>
      <c r="HUS936" s="224"/>
      <c r="HUT936" s="224"/>
      <c r="HUU936" s="224"/>
      <c r="HUV936" s="224"/>
      <c r="HUW936" s="224"/>
      <c r="HUX936" s="224"/>
      <c r="HUY936" s="224"/>
      <c r="HUZ936" s="224"/>
      <c r="HVA936" s="224"/>
      <c r="HVB936" s="224"/>
      <c r="HVC936" s="224"/>
      <c r="HVD936" s="224"/>
      <c r="HVE936" s="224"/>
      <c r="HVF936" s="224"/>
      <c r="HVG936" s="224"/>
      <c r="HVH936" s="224"/>
      <c r="HVI936" s="224"/>
      <c r="HVJ936" s="224"/>
      <c r="HVK936" s="224"/>
      <c r="HVL936" s="224"/>
      <c r="HVM936" s="224"/>
      <c r="HVN936" s="224"/>
      <c r="HVO936" s="224"/>
      <c r="HVP936" s="224"/>
      <c r="HVQ936" s="224"/>
      <c r="HVR936" s="224"/>
      <c r="HVS936" s="224"/>
      <c r="HVT936" s="224"/>
      <c r="HVU936" s="224"/>
      <c r="HVV936" s="224"/>
      <c r="HVW936" s="224"/>
      <c r="HVX936" s="224"/>
      <c r="HVY936" s="224"/>
      <c r="HVZ936" s="224"/>
      <c r="HWA936" s="224"/>
      <c r="HWB936" s="224"/>
      <c r="HWC936" s="224"/>
      <c r="HWD936" s="224"/>
      <c r="HWE936" s="224"/>
      <c r="HWF936" s="224"/>
      <c r="HWG936" s="224"/>
      <c r="HWH936" s="224"/>
      <c r="HWI936" s="224"/>
      <c r="HWJ936" s="224"/>
      <c r="HWK936" s="224"/>
      <c r="HWL936" s="224"/>
      <c r="HWM936" s="224"/>
      <c r="HWN936" s="224"/>
      <c r="HWO936" s="224"/>
      <c r="HWP936" s="224"/>
      <c r="HWQ936" s="224"/>
      <c r="HWR936" s="224"/>
      <c r="HWS936" s="224"/>
      <c r="HWT936" s="224"/>
      <c r="HWU936" s="224"/>
      <c r="HWV936" s="224"/>
      <c r="HWW936" s="224"/>
      <c r="HWX936" s="224"/>
      <c r="HWY936" s="224"/>
      <c r="HWZ936" s="224"/>
      <c r="HXA936" s="224"/>
      <c r="HXB936" s="224"/>
      <c r="HXC936" s="224"/>
      <c r="HXD936" s="224"/>
      <c r="HXE936" s="224"/>
      <c r="HXF936" s="224"/>
      <c r="HXG936" s="224"/>
      <c r="HXH936" s="224"/>
      <c r="HXI936" s="224"/>
      <c r="HXJ936" s="224"/>
      <c r="HXK936" s="224"/>
      <c r="HXL936" s="224"/>
      <c r="HXM936" s="224"/>
      <c r="HXN936" s="224"/>
      <c r="HXO936" s="224"/>
      <c r="HXP936" s="224"/>
      <c r="HXQ936" s="224"/>
      <c r="HXR936" s="224"/>
      <c r="HXS936" s="224"/>
      <c r="HXT936" s="224"/>
      <c r="HXU936" s="224"/>
      <c r="HXV936" s="224"/>
      <c r="HXW936" s="224"/>
      <c r="HXX936" s="224"/>
      <c r="HXY936" s="224"/>
      <c r="HXZ936" s="224"/>
      <c r="HYA936" s="224"/>
      <c r="HYB936" s="224"/>
      <c r="HYC936" s="224"/>
      <c r="HYD936" s="224"/>
      <c r="HYE936" s="224"/>
      <c r="HYF936" s="224"/>
      <c r="HYG936" s="224"/>
      <c r="HYH936" s="224"/>
      <c r="HYI936" s="224"/>
      <c r="HYJ936" s="224"/>
      <c r="HYK936" s="224"/>
      <c r="HYL936" s="224"/>
      <c r="HYM936" s="224"/>
      <c r="HYN936" s="224"/>
      <c r="HYO936" s="224"/>
      <c r="HYP936" s="224"/>
      <c r="HYQ936" s="224"/>
      <c r="HYR936" s="224"/>
      <c r="HYS936" s="224"/>
      <c r="HYT936" s="224"/>
      <c r="HYU936" s="224"/>
      <c r="HYV936" s="224"/>
      <c r="HYW936" s="224"/>
      <c r="HYX936" s="224"/>
      <c r="HYY936" s="224"/>
      <c r="HYZ936" s="224"/>
      <c r="HZA936" s="224"/>
      <c r="HZB936" s="224"/>
      <c r="HZC936" s="224"/>
      <c r="HZD936" s="224"/>
      <c r="HZE936" s="224"/>
      <c r="HZF936" s="224"/>
      <c r="HZG936" s="224"/>
      <c r="HZH936" s="224"/>
      <c r="HZI936" s="224"/>
      <c r="HZJ936" s="224"/>
      <c r="HZK936" s="224"/>
      <c r="HZL936" s="224"/>
      <c r="HZM936" s="224"/>
      <c r="HZN936" s="224"/>
      <c r="HZO936" s="224"/>
      <c r="HZP936" s="224"/>
      <c r="HZQ936" s="224"/>
      <c r="HZR936" s="224"/>
      <c r="HZS936" s="224"/>
      <c r="HZT936" s="224"/>
      <c r="HZU936" s="224"/>
      <c r="HZV936" s="224"/>
      <c r="HZW936" s="224"/>
      <c r="HZX936" s="224"/>
      <c r="HZY936" s="224"/>
      <c r="HZZ936" s="224"/>
      <c r="IAA936" s="224"/>
      <c r="IAB936" s="224"/>
      <c r="IAC936" s="224"/>
      <c r="IAD936" s="224"/>
      <c r="IAE936" s="224"/>
      <c r="IAF936" s="224"/>
      <c r="IAG936" s="224"/>
      <c r="IAH936" s="224"/>
      <c r="IAI936" s="224"/>
      <c r="IAJ936" s="224"/>
      <c r="IAK936" s="224"/>
      <c r="IAL936" s="224"/>
      <c r="IAM936" s="224"/>
      <c r="IAN936" s="224"/>
      <c r="IAO936" s="224"/>
      <c r="IAP936" s="224"/>
      <c r="IAQ936" s="224"/>
      <c r="IAR936" s="224"/>
      <c r="IAS936" s="224"/>
      <c r="IAT936" s="224"/>
      <c r="IAU936" s="224"/>
      <c r="IAV936" s="224"/>
      <c r="IAW936" s="224"/>
      <c r="IAX936" s="224"/>
      <c r="IAY936" s="224"/>
      <c r="IAZ936" s="224"/>
      <c r="IBA936" s="224"/>
      <c r="IBB936" s="224"/>
      <c r="IBC936" s="224"/>
      <c r="IBD936" s="224"/>
      <c r="IBE936" s="224"/>
      <c r="IBF936" s="224"/>
      <c r="IBG936" s="224"/>
      <c r="IBH936" s="224"/>
      <c r="IBI936" s="224"/>
      <c r="IBJ936" s="224"/>
      <c r="IBK936" s="224"/>
      <c r="IBL936" s="224"/>
      <c r="IBM936" s="224"/>
      <c r="IBN936" s="224"/>
      <c r="IBO936" s="224"/>
      <c r="IBP936" s="224"/>
      <c r="IBQ936" s="224"/>
      <c r="IBR936" s="224"/>
      <c r="IBS936" s="224"/>
      <c r="IBT936" s="224"/>
      <c r="IBU936" s="224"/>
      <c r="IBV936" s="224"/>
      <c r="IBW936" s="224"/>
      <c r="IBX936" s="224"/>
      <c r="IBY936" s="224"/>
      <c r="IBZ936" s="224"/>
      <c r="ICA936" s="224"/>
      <c r="ICB936" s="224"/>
      <c r="ICC936" s="224"/>
      <c r="ICD936" s="224"/>
      <c r="ICE936" s="224"/>
      <c r="ICF936" s="224"/>
      <c r="ICG936" s="224"/>
      <c r="ICH936" s="224"/>
      <c r="ICI936" s="224"/>
      <c r="ICJ936" s="224"/>
      <c r="ICK936" s="224"/>
      <c r="ICL936" s="224"/>
      <c r="ICM936" s="224"/>
      <c r="ICN936" s="224"/>
      <c r="ICO936" s="224"/>
      <c r="ICP936" s="224"/>
      <c r="ICQ936" s="224"/>
      <c r="ICR936" s="224"/>
      <c r="ICS936" s="224"/>
      <c r="ICT936" s="224"/>
      <c r="ICU936" s="224"/>
      <c r="ICV936" s="224"/>
      <c r="ICW936" s="224"/>
      <c r="ICX936" s="224"/>
      <c r="ICY936" s="224"/>
      <c r="ICZ936" s="224"/>
      <c r="IDA936" s="224"/>
      <c r="IDB936" s="224"/>
      <c r="IDC936" s="224"/>
      <c r="IDD936" s="224"/>
      <c r="IDE936" s="224"/>
      <c r="IDF936" s="224"/>
      <c r="IDG936" s="224"/>
      <c r="IDH936" s="224"/>
      <c r="IDI936" s="224"/>
      <c r="IDJ936" s="224"/>
      <c r="IDK936" s="224"/>
      <c r="IDL936" s="224"/>
      <c r="IDM936" s="224"/>
      <c r="IDN936" s="224"/>
      <c r="IDO936" s="224"/>
      <c r="IDP936" s="224"/>
      <c r="IDQ936" s="224"/>
      <c r="IDR936" s="224"/>
      <c r="IDS936" s="224"/>
      <c r="IDT936" s="224"/>
      <c r="IDU936" s="224"/>
      <c r="IDV936" s="224"/>
      <c r="IDW936" s="224"/>
      <c r="IDX936" s="224"/>
      <c r="IDY936" s="224"/>
      <c r="IDZ936" s="224"/>
      <c r="IEA936" s="224"/>
      <c r="IEB936" s="224"/>
      <c r="IEC936" s="224"/>
      <c r="IED936" s="224"/>
      <c r="IEE936" s="224"/>
      <c r="IEF936" s="224"/>
      <c r="IEG936" s="224"/>
      <c r="IEH936" s="224"/>
      <c r="IEI936" s="224"/>
      <c r="IEJ936" s="224"/>
      <c r="IEK936" s="224"/>
      <c r="IEL936" s="224"/>
      <c r="IEM936" s="224"/>
      <c r="IEN936" s="224"/>
      <c r="IEO936" s="224"/>
      <c r="IEP936" s="224"/>
      <c r="IEQ936" s="224"/>
      <c r="IER936" s="224"/>
      <c r="IES936" s="224"/>
      <c r="IET936" s="224"/>
      <c r="IEU936" s="224"/>
      <c r="IEV936" s="224"/>
      <c r="IEW936" s="224"/>
      <c r="IEX936" s="224"/>
      <c r="IEY936" s="224"/>
      <c r="IEZ936" s="224"/>
      <c r="IFA936" s="224"/>
      <c r="IFB936" s="224"/>
      <c r="IFC936" s="224"/>
      <c r="IFD936" s="224"/>
      <c r="IFE936" s="224"/>
      <c r="IFF936" s="224"/>
      <c r="IFG936" s="224"/>
      <c r="IFH936" s="224"/>
      <c r="IFI936" s="224"/>
      <c r="IFJ936" s="224"/>
      <c r="IFK936" s="224"/>
      <c r="IFL936" s="224"/>
      <c r="IFM936" s="224"/>
      <c r="IFN936" s="224"/>
      <c r="IFO936" s="224"/>
      <c r="IFP936" s="224"/>
      <c r="IFQ936" s="224"/>
      <c r="IFR936" s="224"/>
      <c r="IFS936" s="224"/>
      <c r="IFT936" s="224"/>
      <c r="IFU936" s="224"/>
      <c r="IFV936" s="224"/>
      <c r="IFW936" s="224"/>
      <c r="IFX936" s="224"/>
      <c r="IFY936" s="224"/>
      <c r="IFZ936" s="224"/>
      <c r="IGA936" s="224"/>
      <c r="IGB936" s="224"/>
      <c r="IGC936" s="224"/>
      <c r="IGD936" s="224"/>
      <c r="IGE936" s="224"/>
      <c r="IGF936" s="224"/>
      <c r="IGG936" s="224"/>
      <c r="IGH936" s="224"/>
      <c r="IGI936" s="224"/>
      <c r="IGJ936" s="224"/>
      <c r="IGK936" s="224"/>
      <c r="IGL936" s="224"/>
      <c r="IGM936" s="224"/>
      <c r="IGN936" s="224"/>
      <c r="IGO936" s="224"/>
      <c r="IGP936" s="224"/>
      <c r="IGQ936" s="224"/>
      <c r="IGR936" s="224"/>
      <c r="IGS936" s="224"/>
      <c r="IGT936" s="224"/>
      <c r="IGU936" s="224"/>
      <c r="IGV936" s="224"/>
      <c r="IGW936" s="224"/>
      <c r="IGX936" s="224"/>
      <c r="IGY936" s="224"/>
      <c r="IGZ936" s="224"/>
      <c r="IHA936" s="224"/>
      <c r="IHB936" s="224"/>
      <c r="IHC936" s="224"/>
      <c r="IHD936" s="224"/>
      <c r="IHE936" s="224"/>
      <c r="IHF936" s="224"/>
      <c r="IHG936" s="224"/>
      <c r="IHH936" s="224"/>
      <c r="IHI936" s="224"/>
      <c r="IHJ936" s="224"/>
      <c r="IHK936" s="224"/>
      <c r="IHL936" s="224"/>
      <c r="IHM936" s="224"/>
      <c r="IHN936" s="224"/>
      <c r="IHO936" s="224"/>
      <c r="IHP936" s="224"/>
      <c r="IHQ936" s="224"/>
      <c r="IHR936" s="224"/>
      <c r="IHS936" s="224"/>
      <c r="IHT936" s="224"/>
      <c r="IHU936" s="224"/>
      <c r="IHV936" s="224"/>
      <c r="IHW936" s="224"/>
      <c r="IHX936" s="224"/>
      <c r="IHY936" s="224"/>
      <c r="IHZ936" s="224"/>
      <c r="IIA936" s="224"/>
      <c r="IIB936" s="224"/>
      <c r="IIC936" s="224"/>
      <c r="IID936" s="224"/>
      <c r="IIE936" s="224"/>
      <c r="IIF936" s="224"/>
      <c r="IIG936" s="224"/>
      <c r="IIH936" s="224"/>
      <c r="III936" s="224"/>
      <c r="IIJ936" s="224"/>
      <c r="IIK936" s="224"/>
      <c r="IIL936" s="224"/>
      <c r="IIM936" s="224"/>
      <c r="IIN936" s="224"/>
      <c r="IIO936" s="224"/>
      <c r="IIP936" s="224"/>
      <c r="IIQ936" s="224"/>
      <c r="IIR936" s="224"/>
      <c r="IIS936" s="224"/>
      <c r="IIT936" s="224"/>
      <c r="IIU936" s="224"/>
      <c r="IIV936" s="224"/>
      <c r="IIW936" s="224"/>
      <c r="IIX936" s="224"/>
      <c r="IIY936" s="224"/>
      <c r="IIZ936" s="224"/>
      <c r="IJA936" s="224"/>
      <c r="IJB936" s="224"/>
      <c r="IJC936" s="224"/>
      <c r="IJD936" s="224"/>
      <c r="IJE936" s="224"/>
      <c r="IJF936" s="224"/>
      <c r="IJG936" s="224"/>
      <c r="IJH936" s="224"/>
      <c r="IJI936" s="224"/>
      <c r="IJJ936" s="224"/>
      <c r="IJK936" s="224"/>
      <c r="IJL936" s="224"/>
      <c r="IJM936" s="224"/>
      <c r="IJN936" s="224"/>
      <c r="IJO936" s="224"/>
      <c r="IJP936" s="224"/>
      <c r="IJQ936" s="224"/>
      <c r="IJR936" s="224"/>
      <c r="IJS936" s="224"/>
      <c r="IJT936" s="224"/>
      <c r="IJU936" s="224"/>
      <c r="IJV936" s="224"/>
      <c r="IJW936" s="224"/>
      <c r="IJX936" s="224"/>
      <c r="IJY936" s="224"/>
      <c r="IJZ936" s="224"/>
      <c r="IKA936" s="224"/>
      <c r="IKB936" s="224"/>
      <c r="IKC936" s="224"/>
      <c r="IKD936" s="224"/>
      <c r="IKE936" s="224"/>
      <c r="IKF936" s="224"/>
      <c r="IKG936" s="224"/>
      <c r="IKH936" s="224"/>
      <c r="IKI936" s="224"/>
      <c r="IKJ936" s="224"/>
      <c r="IKK936" s="224"/>
      <c r="IKL936" s="224"/>
      <c r="IKM936" s="224"/>
      <c r="IKN936" s="224"/>
      <c r="IKO936" s="224"/>
      <c r="IKP936" s="224"/>
      <c r="IKQ936" s="224"/>
      <c r="IKR936" s="224"/>
      <c r="IKS936" s="224"/>
      <c r="IKT936" s="224"/>
      <c r="IKU936" s="224"/>
      <c r="IKV936" s="224"/>
      <c r="IKW936" s="224"/>
      <c r="IKX936" s="224"/>
      <c r="IKY936" s="224"/>
      <c r="IKZ936" s="224"/>
      <c r="ILA936" s="224"/>
      <c r="ILB936" s="224"/>
      <c r="ILC936" s="224"/>
      <c r="ILD936" s="224"/>
      <c r="ILE936" s="224"/>
      <c r="ILF936" s="224"/>
      <c r="ILG936" s="224"/>
      <c r="ILH936" s="224"/>
      <c r="ILI936" s="224"/>
      <c r="ILJ936" s="224"/>
      <c r="ILK936" s="224"/>
      <c r="ILL936" s="224"/>
      <c r="ILM936" s="224"/>
      <c r="ILN936" s="224"/>
      <c r="ILO936" s="224"/>
      <c r="ILP936" s="224"/>
      <c r="ILQ936" s="224"/>
      <c r="ILR936" s="224"/>
      <c r="ILS936" s="224"/>
      <c r="ILT936" s="224"/>
      <c r="ILU936" s="224"/>
      <c r="ILV936" s="224"/>
      <c r="ILW936" s="224"/>
      <c r="ILX936" s="224"/>
      <c r="ILY936" s="224"/>
      <c r="ILZ936" s="224"/>
      <c r="IMA936" s="224"/>
      <c r="IMB936" s="224"/>
      <c r="IMC936" s="224"/>
      <c r="IMD936" s="224"/>
      <c r="IME936" s="224"/>
      <c r="IMF936" s="224"/>
      <c r="IMG936" s="224"/>
      <c r="IMH936" s="224"/>
      <c r="IMI936" s="224"/>
      <c r="IMJ936" s="224"/>
      <c r="IMK936" s="224"/>
      <c r="IML936" s="224"/>
      <c r="IMM936" s="224"/>
      <c r="IMN936" s="224"/>
      <c r="IMO936" s="224"/>
      <c r="IMP936" s="224"/>
      <c r="IMQ936" s="224"/>
      <c r="IMR936" s="224"/>
      <c r="IMS936" s="224"/>
      <c r="IMT936" s="224"/>
      <c r="IMU936" s="224"/>
      <c r="IMV936" s="224"/>
      <c r="IMW936" s="224"/>
      <c r="IMX936" s="224"/>
      <c r="IMY936" s="224"/>
      <c r="IMZ936" s="224"/>
      <c r="INA936" s="224"/>
      <c r="INB936" s="224"/>
      <c r="INC936" s="224"/>
      <c r="IND936" s="224"/>
      <c r="INE936" s="224"/>
      <c r="INF936" s="224"/>
      <c r="ING936" s="224"/>
      <c r="INH936" s="224"/>
      <c r="INI936" s="224"/>
      <c r="INJ936" s="224"/>
      <c r="INK936" s="224"/>
      <c r="INL936" s="224"/>
      <c r="INM936" s="224"/>
      <c r="INN936" s="224"/>
      <c r="INO936" s="224"/>
      <c r="INP936" s="224"/>
      <c r="INQ936" s="224"/>
      <c r="INR936" s="224"/>
      <c r="INS936" s="224"/>
      <c r="INT936" s="224"/>
      <c r="INU936" s="224"/>
      <c r="INV936" s="224"/>
      <c r="INW936" s="224"/>
      <c r="INX936" s="224"/>
      <c r="INY936" s="224"/>
      <c r="INZ936" s="224"/>
      <c r="IOA936" s="224"/>
      <c r="IOB936" s="224"/>
      <c r="IOC936" s="224"/>
      <c r="IOD936" s="224"/>
      <c r="IOE936" s="224"/>
      <c r="IOF936" s="224"/>
      <c r="IOG936" s="224"/>
      <c r="IOH936" s="224"/>
      <c r="IOI936" s="224"/>
      <c r="IOJ936" s="224"/>
      <c r="IOK936" s="224"/>
      <c r="IOL936" s="224"/>
      <c r="IOM936" s="224"/>
      <c r="ION936" s="224"/>
      <c r="IOO936" s="224"/>
      <c r="IOP936" s="224"/>
      <c r="IOQ936" s="224"/>
      <c r="IOR936" s="224"/>
      <c r="IOS936" s="224"/>
      <c r="IOT936" s="224"/>
      <c r="IOU936" s="224"/>
      <c r="IOV936" s="224"/>
      <c r="IOW936" s="224"/>
      <c r="IOX936" s="224"/>
      <c r="IOY936" s="224"/>
      <c r="IOZ936" s="224"/>
      <c r="IPA936" s="224"/>
      <c r="IPB936" s="224"/>
      <c r="IPC936" s="224"/>
      <c r="IPD936" s="224"/>
      <c r="IPE936" s="224"/>
      <c r="IPF936" s="224"/>
      <c r="IPG936" s="224"/>
      <c r="IPH936" s="224"/>
      <c r="IPI936" s="224"/>
      <c r="IPJ936" s="224"/>
      <c r="IPK936" s="224"/>
      <c r="IPL936" s="224"/>
      <c r="IPM936" s="224"/>
      <c r="IPN936" s="224"/>
      <c r="IPO936" s="224"/>
      <c r="IPP936" s="224"/>
      <c r="IPQ936" s="224"/>
      <c r="IPR936" s="224"/>
      <c r="IPS936" s="224"/>
      <c r="IPT936" s="224"/>
      <c r="IPU936" s="224"/>
      <c r="IPV936" s="224"/>
      <c r="IPW936" s="224"/>
      <c r="IPX936" s="224"/>
      <c r="IPY936" s="224"/>
      <c r="IPZ936" s="224"/>
      <c r="IQA936" s="224"/>
      <c r="IQB936" s="224"/>
      <c r="IQC936" s="224"/>
      <c r="IQD936" s="224"/>
      <c r="IQE936" s="224"/>
      <c r="IQF936" s="224"/>
      <c r="IQG936" s="224"/>
      <c r="IQH936" s="224"/>
      <c r="IQI936" s="224"/>
      <c r="IQJ936" s="224"/>
      <c r="IQK936" s="224"/>
      <c r="IQL936" s="224"/>
      <c r="IQM936" s="224"/>
      <c r="IQN936" s="224"/>
      <c r="IQO936" s="224"/>
      <c r="IQP936" s="224"/>
      <c r="IQQ936" s="224"/>
      <c r="IQR936" s="224"/>
      <c r="IQS936" s="224"/>
      <c r="IQT936" s="224"/>
      <c r="IQU936" s="224"/>
      <c r="IQV936" s="224"/>
      <c r="IQW936" s="224"/>
      <c r="IQX936" s="224"/>
      <c r="IQY936" s="224"/>
      <c r="IQZ936" s="224"/>
      <c r="IRA936" s="224"/>
      <c r="IRB936" s="224"/>
      <c r="IRC936" s="224"/>
      <c r="IRD936" s="224"/>
      <c r="IRE936" s="224"/>
      <c r="IRF936" s="224"/>
      <c r="IRG936" s="224"/>
      <c r="IRH936" s="224"/>
      <c r="IRI936" s="224"/>
      <c r="IRJ936" s="224"/>
      <c r="IRK936" s="224"/>
      <c r="IRL936" s="224"/>
      <c r="IRM936" s="224"/>
      <c r="IRN936" s="224"/>
      <c r="IRO936" s="224"/>
      <c r="IRP936" s="224"/>
      <c r="IRQ936" s="224"/>
      <c r="IRR936" s="224"/>
      <c r="IRS936" s="224"/>
      <c r="IRT936" s="224"/>
      <c r="IRU936" s="224"/>
      <c r="IRV936" s="224"/>
      <c r="IRW936" s="224"/>
      <c r="IRX936" s="224"/>
      <c r="IRY936" s="224"/>
      <c r="IRZ936" s="224"/>
      <c r="ISA936" s="224"/>
      <c r="ISB936" s="224"/>
      <c r="ISC936" s="224"/>
      <c r="ISD936" s="224"/>
      <c r="ISE936" s="224"/>
      <c r="ISF936" s="224"/>
      <c r="ISG936" s="224"/>
      <c r="ISH936" s="224"/>
      <c r="ISI936" s="224"/>
      <c r="ISJ936" s="224"/>
      <c r="ISK936" s="224"/>
      <c r="ISL936" s="224"/>
      <c r="ISM936" s="224"/>
      <c r="ISN936" s="224"/>
      <c r="ISO936" s="224"/>
      <c r="ISP936" s="224"/>
      <c r="ISQ936" s="224"/>
      <c r="ISR936" s="224"/>
      <c r="ISS936" s="224"/>
      <c r="IST936" s="224"/>
      <c r="ISU936" s="224"/>
      <c r="ISV936" s="224"/>
      <c r="ISW936" s="224"/>
      <c r="ISX936" s="224"/>
      <c r="ISY936" s="224"/>
      <c r="ISZ936" s="224"/>
      <c r="ITA936" s="224"/>
      <c r="ITB936" s="224"/>
      <c r="ITC936" s="224"/>
      <c r="ITD936" s="224"/>
      <c r="ITE936" s="224"/>
      <c r="ITF936" s="224"/>
      <c r="ITG936" s="224"/>
      <c r="ITH936" s="224"/>
      <c r="ITI936" s="224"/>
      <c r="ITJ936" s="224"/>
      <c r="ITK936" s="224"/>
      <c r="ITL936" s="224"/>
      <c r="ITM936" s="224"/>
      <c r="ITN936" s="224"/>
      <c r="ITO936" s="224"/>
      <c r="ITP936" s="224"/>
      <c r="ITQ936" s="224"/>
      <c r="ITR936" s="224"/>
      <c r="ITS936" s="224"/>
      <c r="ITT936" s="224"/>
      <c r="ITU936" s="224"/>
      <c r="ITV936" s="224"/>
      <c r="ITW936" s="224"/>
      <c r="ITX936" s="224"/>
      <c r="ITY936" s="224"/>
      <c r="ITZ936" s="224"/>
      <c r="IUA936" s="224"/>
      <c r="IUB936" s="224"/>
      <c r="IUC936" s="224"/>
      <c r="IUD936" s="224"/>
      <c r="IUE936" s="224"/>
      <c r="IUF936" s="224"/>
      <c r="IUG936" s="224"/>
      <c r="IUH936" s="224"/>
      <c r="IUI936" s="224"/>
      <c r="IUJ936" s="224"/>
      <c r="IUK936" s="224"/>
      <c r="IUL936" s="224"/>
      <c r="IUM936" s="224"/>
      <c r="IUN936" s="224"/>
      <c r="IUO936" s="224"/>
      <c r="IUP936" s="224"/>
      <c r="IUQ936" s="224"/>
      <c r="IUR936" s="224"/>
      <c r="IUS936" s="224"/>
      <c r="IUT936" s="224"/>
      <c r="IUU936" s="224"/>
      <c r="IUV936" s="224"/>
      <c r="IUW936" s="224"/>
      <c r="IUX936" s="224"/>
      <c r="IUY936" s="224"/>
      <c r="IUZ936" s="224"/>
      <c r="IVA936" s="224"/>
      <c r="IVB936" s="224"/>
      <c r="IVC936" s="224"/>
      <c r="IVD936" s="224"/>
      <c r="IVE936" s="224"/>
      <c r="IVF936" s="224"/>
      <c r="IVG936" s="224"/>
      <c r="IVH936" s="224"/>
      <c r="IVI936" s="224"/>
      <c r="IVJ936" s="224"/>
      <c r="IVK936" s="224"/>
      <c r="IVL936" s="224"/>
      <c r="IVM936" s="224"/>
      <c r="IVN936" s="224"/>
      <c r="IVO936" s="224"/>
      <c r="IVP936" s="224"/>
      <c r="IVQ936" s="224"/>
      <c r="IVR936" s="224"/>
      <c r="IVS936" s="224"/>
      <c r="IVT936" s="224"/>
      <c r="IVU936" s="224"/>
      <c r="IVV936" s="224"/>
      <c r="IVW936" s="224"/>
      <c r="IVX936" s="224"/>
      <c r="IVY936" s="224"/>
      <c r="IVZ936" s="224"/>
      <c r="IWA936" s="224"/>
      <c r="IWB936" s="224"/>
      <c r="IWC936" s="224"/>
      <c r="IWD936" s="224"/>
      <c r="IWE936" s="224"/>
      <c r="IWF936" s="224"/>
      <c r="IWG936" s="224"/>
      <c r="IWH936" s="224"/>
      <c r="IWI936" s="224"/>
      <c r="IWJ936" s="224"/>
      <c r="IWK936" s="224"/>
      <c r="IWL936" s="224"/>
      <c r="IWM936" s="224"/>
      <c r="IWN936" s="224"/>
      <c r="IWO936" s="224"/>
      <c r="IWP936" s="224"/>
      <c r="IWQ936" s="224"/>
      <c r="IWR936" s="224"/>
      <c r="IWS936" s="224"/>
      <c r="IWT936" s="224"/>
      <c r="IWU936" s="224"/>
      <c r="IWV936" s="224"/>
      <c r="IWW936" s="224"/>
      <c r="IWX936" s="224"/>
      <c r="IWY936" s="224"/>
      <c r="IWZ936" s="224"/>
      <c r="IXA936" s="224"/>
      <c r="IXB936" s="224"/>
      <c r="IXC936" s="224"/>
      <c r="IXD936" s="224"/>
      <c r="IXE936" s="224"/>
      <c r="IXF936" s="224"/>
      <c r="IXG936" s="224"/>
      <c r="IXH936" s="224"/>
      <c r="IXI936" s="224"/>
      <c r="IXJ936" s="224"/>
      <c r="IXK936" s="224"/>
      <c r="IXL936" s="224"/>
      <c r="IXM936" s="224"/>
      <c r="IXN936" s="224"/>
      <c r="IXO936" s="224"/>
      <c r="IXP936" s="224"/>
      <c r="IXQ936" s="224"/>
      <c r="IXR936" s="224"/>
      <c r="IXS936" s="224"/>
      <c r="IXT936" s="224"/>
      <c r="IXU936" s="224"/>
      <c r="IXV936" s="224"/>
      <c r="IXW936" s="224"/>
      <c r="IXX936" s="224"/>
      <c r="IXY936" s="224"/>
      <c r="IXZ936" s="224"/>
      <c r="IYA936" s="224"/>
      <c r="IYB936" s="224"/>
      <c r="IYC936" s="224"/>
      <c r="IYD936" s="224"/>
      <c r="IYE936" s="224"/>
      <c r="IYF936" s="224"/>
      <c r="IYG936" s="224"/>
      <c r="IYH936" s="224"/>
      <c r="IYI936" s="224"/>
      <c r="IYJ936" s="224"/>
      <c r="IYK936" s="224"/>
      <c r="IYL936" s="224"/>
      <c r="IYM936" s="224"/>
      <c r="IYN936" s="224"/>
      <c r="IYO936" s="224"/>
      <c r="IYP936" s="224"/>
      <c r="IYQ936" s="224"/>
      <c r="IYR936" s="224"/>
      <c r="IYS936" s="224"/>
      <c r="IYT936" s="224"/>
      <c r="IYU936" s="224"/>
      <c r="IYV936" s="224"/>
      <c r="IYW936" s="224"/>
      <c r="IYX936" s="224"/>
      <c r="IYY936" s="224"/>
      <c r="IYZ936" s="224"/>
      <c r="IZA936" s="224"/>
      <c r="IZB936" s="224"/>
      <c r="IZC936" s="224"/>
      <c r="IZD936" s="224"/>
      <c r="IZE936" s="224"/>
      <c r="IZF936" s="224"/>
      <c r="IZG936" s="224"/>
      <c r="IZH936" s="224"/>
      <c r="IZI936" s="224"/>
      <c r="IZJ936" s="224"/>
      <c r="IZK936" s="224"/>
      <c r="IZL936" s="224"/>
      <c r="IZM936" s="224"/>
      <c r="IZN936" s="224"/>
      <c r="IZO936" s="224"/>
      <c r="IZP936" s="224"/>
      <c r="IZQ936" s="224"/>
      <c r="IZR936" s="224"/>
      <c r="IZS936" s="224"/>
      <c r="IZT936" s="224"/>
      <c r="IZU936" s="224"/>
      <c r="IZV936" s="224"/>
      <c r="IZW936" s="224"/>
      <c r="IZX936" s="224"/>
      <c r="IZY936" s="224"/>
      <c r="IZZ936" s="224"/>
      <c r="JAA936" s="224"/>
      <c r="JAB936" s="224"/>
      <c r="JAC936" s="224"/>
      <c r="JAD936" s="224"/>
      <c r="JAE936" s="224"/>
      <c r="JAF936" s="224"/>
      <c r="JAG936" s="224"/>
      <c r="JAH936" s="224"/>
      <c r="JAI936" s="224"/>
      <c r="JAJ936" s="224"/>
      <c r="JAK936" s="224"/>
      <c r="JAL936" s="224"/>
      <c r="JAM936" s="224"/>
      <c r="JAN936" s="224"/>
      <c r="JAO936" s="224"/>
      <c r="JAP936" s="224"/>
      <c r="JAQ936" s="224"/>
      <c r="JAR936" s="224"/>
      <c r="JAS936" s="224"/>
      <c r="JAT936" s="224"/>
      <c r="JAU936" s="224"/>
      <c r="JAV936" s="224"/>
      <c r="JAW936" s="224"/>
      <c r="JAX936" s="224"/>
      <c r="JAY936" s="224"/>
      <c r="JAZ936" s="224"/>
      <c r="JBA936" s="224"/>
      <c r="JBB936" s="224"/>
      <c r="JBC936" s="224"/>
      <c r="JBD936" s="224"/>
      <c r="JBE936" s="224"/>
      <c r="JBF936" s="224"/>
      <c r="JBG936" s="224"/>
      <c r="JBH936" s="224"/>
      <c r="JBI936" s="224"/>
      <c r="JBJ936" s="224"/>
      <c r="JBK936" s="224"/>
      <c r="JBL936" s="224"/>
      <c r="JBM936" s="224"/>
      <c r="JBN936" s="224"/>
      <c r="JBO936" s="224"/>
      <c r="JBP936" s="224"/>
      <c r="JBQ936" s="224"/>
      <c r="JBR936" s="224"/>
      <c r="JBS936" s="224"/>
      <c r="JBT936" s="224"/>
      <c r="JBU936" s="224"/>
      <c r="JBV936" s="224"/>
      <c r="JBW936" s="224"/>
      <c r="JBX936" s="224"/>
      <c r="JBY936" s="224"/>
      <c r="JBZ936" s="224"/>
      <c r="JCA936" s="224"/>
      <c r="JCB936" s="224"/>
      <c r="JCC936" s="224"/>
      <c r="JCD936" s="224"/>
      <c r="JCE936" s="224"/>
      <c r="JCF936" s="224"/>
      <c r="JCG936" s="224"/>
      <c r="JCH936" s="224"/>
      <c r="JCI936" s="224"/>
      <c r="JCJ936" s="224"/>
      <c r="JCK936" s="224"/>
      <c r="JCL936" s="224"/>
      <c r="JCM936" s="224"/>
      <c r="JCN936" s="224"/>
      <c r="JCO936" s="224"/>
      <c r="JCP936" s="224"/>
      <c r="JCQ936" s="224"/>
      <c r="JCR936" s="224"/>
      <c r="JCS936" s="224"/>
      <c r="JCT936" s="224"/>
      <c r="JCU936" s="224"/>
      <c r="JCV936" s="224"/>
      <c r="JCW936" s="224"/>
      <c r="JCX936" s="224"/>
      <c r="JCY936" s="224"/>
      <c r="JCZ936" s="224"/>
      <c r="JDA936" s="224"/>
      <c r="JDB936" s="224"/>
      <c r="JDC936" s="224"/>
      <c r="JDD936" s="224"/>
      <c r="JDE936" s="224"/>
      <c r="JDF936" s="224"/>
      <c r="JDG936" s="224"/>
      <c r="JDH936" s="224"/>
      <c r="JDI936" s="224"/>
      <c r="JDJ936" s="224"/>
      <c r="JDK936" s="224"/>
      <c r="JDL936" s="224"/>
      <c r="JDM936" s="224"/>
      <c r="JDN936" s="224"/>
      <c r="JDO936" s="224"/>
      <c r="JDP936" s="224"/>
      <c r="JDQ936" s="224"/>
      <c r="JDR936" s="224"/>
      <c r="JDS936" s="224"/>
      <c r="JDT936" s="224"/>
      <c r="JDU936" s="224"/>
      <c r="JDV936" s="224"/>
      <c r="JDW936" s="224"/>
      <c r="JDX936" s="224"/>
      <c r="JDY936" s="224"/>
      <c r="JDZ936" s="224"/>
      <c r="JEA936" s="224"/>
      <c r="JEB936" s="224"/>
      <c r="JEC936" s="224"/>
      <c r="JED936" s="224"/>
      <c r="JEE936" s="224"/>
      <c r="JEF936" s="224"/>
      <c r="JEG936" s="224"/>
      <c r="JEH936" s="224"/>
      <c r="JEI936" s="224"/>
      <c r="JEJ936" s="224"/>
      <c r="JEK936" s="224"/>
      <c r="JEL936" s="224"/>
      <c r="JEM936" s="224"/>
      <c r="JEN936" s="224"/>
      <c r="JEO936" s="224"/>
      <c r="JEP936" s="224"/>
      <c r="JEQ936" s="224"/>
      <c r="JER936" s="224"/>
      <c r="JES936" s="224"/>
      <c r="JET936" s="224"/>
      <c r="JEU936" s="224"/>
      <c r="JEV936" s="224"/>
      <c r="JEW936" s="224"/>
      <c r="JEX936" s="224"/>
      <c r="JEY936" s="224"/>
      <c r="JEZ936" s="224"/>
      <c r="JFA936" s="224"/>
      <c r="JFB936" s="224"/>
      <c r="JFC936" s="224"/>
      <c r="JFD936" s="224"/>
      <c r="JFE936" s="224"/>
      <c r="JFF936" s="224"/>
      <c r="JFG936" s="224"/>
      <c r="JFH936" s="224"/>
      <c r="JFI936" s="224"/>
      <c r="JFJ936" s="224"/>
      <c r="JFK936" s="224"/>
      <c r="JFL936" s="224"/>
      <c r="JFM936" s="224"/>
      <c r="JFN936" s="224"/>
      <c r="JFO936" s="224"/>
      <c r="JFP936" s="224"/>
      <c r="JFQ936" s="224"/>
      <c r="JFR936" s="224"/>
      <c r="JFS936" s="224"/>
      <c r="JFT936" s="224"/>
      <c r="JFU936" s="224"/>
      <c r="JFV936" s="224"/>
      <c r="JFW936" s="224"/>
      <c r="JFX936" s="224"/>
      <c r="JFY936" s="224"/>
      <c r="JFZ936" s="224"/>
      <c r="JGA936" s="224"/>
      <c r="JGB936" s="224"/>
      <c r="JGC936" s="224"/>
      <c r="JGD936" s="224"/>
      <c r="JGE936" s="224"/>
      <c r="JGF936" s="224"/>
      <c r="JGG936" s="224"/>
      <c r="JGH936" s="224"/>
      <c r="JGI936" s="224"/>
      <c r="JGJ936" s="224"/>
      <c r="JGK936" s="224"/>
      <c r="JGL936" s="224"/>
      <c r="JGM936" s="224"/>
      <c r="JGN936" s="224"/>
      <c r="JGO936" s="224"/>
      <c r="JGP936" s="224"/>
      <c r="JGQ936" s="224"/>
      <c r="JGR936" s="224"/>
      <c r="JGS936" s="224"/>
      <c r="JGT936" s="224"/>
      <c r="JGU936" s="224"/>
      <c r="JGV936" s="224"/>
      <c r="JGW936" s="224"/>
      <c r="JGX936" s="224"/>
      <c r="JGY936" s="224"/>
      <c r="JGZ936" s="224"/>
      <c r="JHA936" s="224"/>
      <c r="JHB936" s="224"/>
      <c r="JHC936" s="224"/>
      <c r="JHD936" s="224"/>
      <c r="JHE936" s="224"/>
      <c r="JHF936" s="224"/>
      <c r="JHG936" s="224"/>
      <c r="JHH936" s="224"/>
      <c r="JHI936" s="224"/>
      <c r="JHJ936" s="224"/>
      <c r="JHK936" s="224"/>
      <c r="JHL936" s="224"/>
      <c r="JHM936" s="224"/>
      <c r="JHN936" s="224"/>
      <c r="JHO936" s="224"/>
      <c r="JHP936" s="224"/>
      <c r="JHQ936" s="224"/>
      <c r="JHR936" s="224"/>
      <c r="JHS936" s="224"/>
      <c r="JHT936" s="224"/>
      <c r="JHU936" s="224"/>
      <c r="JHV936" s="224"/>
      <c r="JHW936" s="224"/>
      <c r="JHX936" s="224"/>
      <c r="JHY936" s="224"/>
      <c r="JHZ936" s="224"/>
      <c r="JIA936" s="224"/>
      <c r="JIB936" s="224"/>
      <c r="JIC936" s="224"/>
      <c r="JID936" s="224"/>
      <c r="JIE936" s="224"/>
      <c r="JIF936" s="224"/>
      <c r="JIG936" s="224"/>
      <c r="JIH936" s="224"/>
      <c r="JII936" s="224"/>
      <c r="JIJ936" s="224"/>
      <c r="JIK936" s="224"/>
      <c r="JIL936" s="224"/>
      <c r="JIM936" s="224"/>
      <c r="JIN936" s="224"/>
      <c r="JIO936" s="224"/>
      <c r="JIP936" s="224"/>
      <c r="JIQ936" s="224"/>
      <c r="JIR936" s="224"/>
      <c r="JIS936" s="224"/>
      <c r="JIT936" s="224"/>
      <c r="JIU936" s="224"/>
      <c r="JIV936" s="224"/>
      <c r="JIW936" s="224"/>
      <c r="JIX936" s="224"/>
      <c r="JIY936" s="224"/>
      <c r="JIZ936" s="224"/>
      <c r="JJA936" s="224"/>
      <c r="JJB936" s="224"/>
      <c r="JJC936" s="224"/>
      <c r="JJD936" s="224"/>
      <c r="JJE936" s="224"/>
      <c r="JJF936" s="224"/>
      <c r="JJG936" s="224"/>
      <c r="JJH936" s="224"/>
      <c r="JJI936" s="224"/>
      <c r="JJJ936" s="224"/>
      <c r="JJK936" s="224"/>
      <c r="JJL936" s="224"/>
      <c r="JJM936" s="224"/>
      <c r="JJN936" s="224"/>
      <c r="JJO936" s="224"/>
      <c r="JJP936" s="224"/>
      <c r="JJQ936" s="224"/>
      <c r="JJR936" s="224"/>
      <c r="JJS936" s="224"/>
      <c r="JJT936" s="224"/>
      <c r="JJU936" s="224"/>
      <c r="JJV936" s="224"/>
      <c r="JJW936" s="224"/>
      <c r="JJX936" s="224"/>
      <c r="JJY936" s="224"/>
      <c r="JJZ936" s="224"/>
      <c r="JKA936" s="224"/>
      <c r="JKB936" s="224"/>
      <c r="JKC936" s="224"/>
      <c r="JKD936" s="224"/>
      <c r="JKE936" s="224"/>
      <c r="JKF936" s="224"/>
      <c r="JKG936" s="224"/>
      <c r="JKH936" s="224"/>
      <c r="JKI936" s="224"/>
      <c r="JKJ936" s="224"/>
      <c r="JKK936" s="224"/>
      <c r="JKL936" s="224"/>
      <c r="JKM936" s="224"/>
      <c r="JKN936" s="224"/>
      <c r="JKO936" s="224"/>
      <c r="JKP936" s="224"/>
      <c r="JKQ936" s="224"/>
      <c r="JKR936" s="224"/>
      <c r="JKS936" s="224"/>
      <c r="JKT936" s="224"/>
      <c r="JKU936" s="224"/>
      <c r="JKV936" s="224"/>
      <c r="JKW936" s="224"/>
      <c r="JKX936" s="224"/>
      <c r="JKY936" s="224"/>
      <c r="JKZ936" s="224"/>
      <c r="JLA936" s="224"/>
      <c r="JLB936" s="224"/>
      <c r="JLC936" s="224"/>
      <c r="JLD936" s="224"/>
      <c r="JLE936" s="224"/>
      <c r="JLF936" s="224"/>
      <c r="JLG936" s="224"/>
      <c r="JLH936" s="224"/>
      <c r="JLI936" s="224"/>
      <c r="JLJ936" s="224"/>
      <c r="JLK936" s="224"/>
      <c r="JLL936" s="224"/>
      <c r="JLM936" s="224"/>
      <c r="JLN936" s="224"/>
      <c r="JLO936" s="224"/>
      <c r="JLP936" s="224"/>
      <c r="JLQ936" s="224"/>
      <c r="JLR936" s="224"/>
      <c r="JLS936" s="224"/>
      <c r="JLT936" s="224"/>
      <c r="JLU936" s="224"/>
      <c r="JLV936" s="224"/>
      <c r="JLW936" s="224"/>
      <c r="JLX936" s="224"/>
      <c r="JLY936" s="224"/>
      <c r="JLZ936" s="224"/>
      <c r="JMA936" s="224"/>
      <c r="JMB936" s="224"/>
      <c r="JMC936" s="224"/>
      <c r="JMD936" s="224"/>
      <c r="JME936" s="224"/>
      <c r="JMF936" s="224"/>
      <c r="JMG936" s="224"/>
      <c r="JMH936" s="224"/>
      <c r="JMI936" s="224"/>
      <c r="JMJ936" s="224"/>
      <c r="JMK936" s="224"/>
      <c r="JML936" s="224"/>
      <c r="JMM936" s="224"/>
      <c r="JMN936" s="224"/>
      <c r="JMO936" s="224"/>
      <c r="JMP936" s="224"/>
      <c r="JMQ936" s="224"/>
      <c r="JMR936" s="224"/>
      <c r="JMS936" s="224"/>
      <c r="JMT936" s="224"/>
      <c r="JMU936" s="224"/>
      <c r="JMV936" s="224"/>
      <c r="JMW936" s="224"/>
      <c r="JMX936" s="224"/>
      <c r="JMY936" s="224"/>
      <c r="JMZ936" s="224"/>
      <c r="JNA936" s="224"/>
      <c r="JNB936" s="224"/>
      <c r="JNC936" s="224"/>
      <c r="JND936" s="224"/>
      <c r="JNE936" s="224"/>
      <c r="JNF936" s="224"/>
      <c r="JNG936" s="224"/>
      <c r="JNH936" s="224"/>
      <c r="JNI936" s="224"/>
      <c r="JNJ936" s="224"/>
      <c r="JNK936" s="224"/>
      <c r="JNL936" s="224"/>
      <c r="JNM936" s="224"/>
      <c r="JNN936" s="224"/>
      <c r="JNO936" s="224"/>
      <c r="JNP936" s="224"/>
      <c r="JNQ936" s="224"/>
      <c r="JNR936" s="224"/>
      <c r="JNS936" s="224"/>
      <c r="JNT936" s="224"/>
      <c r="JNU936" s="224"/>
      <c r="JNV936" s="224"/>
      <c r="JNW936" s="224"/>
      <c r="JNX936" s="224"/>
      <c r="JNY936" s="224"/>
      <c r="JNZ936" s="224"/>
      <c r="JOA936" s="224"/>
      <c r="JOB936" s="224"/>
      <c r="JOC936" s="224"/>
      <c r="JOD936" s="224"/>
      <c r="JOE936" s="224"/>
      <c r="JOF936" s="224"/>
      <c r="JOG936" s="224"/>
      <c r="JOH936" s="224"/>
      <c r="JOI936" s="224"/>
      <c r="JOJ936" s="224"/>
      <c r="JOK936" s="224"/>
      <c r="JOL936" s="224"/>
      <c r="JOM936" s="224"/>
      <c r="JON936" s="224"/>
      <c r="JOO936" s="224"/>
      <c r="JOP936" s="224"/>
      <c r="JOQ936" s="224"/>
      <c r="JOR936" s="224"/>
      <c r="JOS936" s="224"/>
      <c r="JOT936" s="224"/>
      <c r="JOU936" s="224"/>
      <c r="JOV936" s="224"/>
      <c r="JOW936" s="224"/>
      <c r="JOX936" s="224"/>
      <c r="JOY936" s="224"/>
      <c r="JOZ936" s="224"/>
      <c r="JPA936" s="224"/>
      <c r="JPB936" s="224"/>
      <c r="JPC936" s="224"/>
      <c r="JPD936" s="224"/>
      <c r="JPE936" s="224"/>
      <c r="JPF936" s="224"/>
      <c r="JPG936" s="224"/>
      <c r="JPH936" s="224"/>
      <c r="JPI936" s="224"/>
      <c r="JPJ936" s="224"/>
      <c r="JPK936" s="224"/>
      <c r="JPL936" s="224"/>
      <c r="JPM936" s="224"/>
      <c r="JPN936" s="224"/>
      <c r="JPO936" s="224"/>
      <c r="JPP936" s="224"/>
      <c r="JPQ936" s="224"/>
      <c r="JPR936" s="224"/>
      <c r="JPS936" s="224"/>
      <c r="JPT936" s="224"/>
      <c r="JPU936" s="224"/>
      <c r="JPV936" s="224"/>
      <c r="JPW936" s="224"/>
      <c r="JPX936" s="224"/>
      <c r="JPY936" s="224"/>
      <c r="JPZ936" s="224"/>
      <c r="JQA936" s="224"/>
      <c r="JQB936" s="224"/>
      <c r="JQC936" s="224"/>
      <c r="JQD936" s="224"/>
      <c r="JQE936" s="224"/>
      <c r="JQF936" s="224"/>
      <c r="JQG936" s="224"/>
      <c r="JQH936" s="224"/>
      <c r="JQI936" s="224"/>
      <c r="JQJ936" s="224"/>
      <c r="JQK936" s="224"/>
      <c r="JQL936" s="224"/>
      <c r="JQM936" s="224"/>
      <c r="JQN936" s="224"/>
      <c r="JQO936" s="224"/>
      <c r="JQP936" s="224"/>
      <c r="JQQ936" s="224"/>
      <c r="JQR936" s="224"/>
      <c r="JQS936" s="224"/>
      <c r="JQT936" s="224"/>
      <c r="JQU936" s="224"/>
      <c r="JQV936" s="224"/>
      <c r="JQW936" s="224"/>
      <c r="JQX936" s="224"/>
      <c r="JQY936" s="224"/>
      <c r="JQZ936" s="224"/>
      <c r="JRA936" s="224"/>
      <c r="JRB936" s="224"/>
      <c r="JRC936" s="224"/>
      <c r="JRD936" s="224"/>
      <c r="JRE936" s="224"/>
      <c r="JRF936" s="224"/>
      <c r="JRG936" s="224"/>
      <c r="JRH936" s="224"/>
      <c r="JRI936" s="224"/>
      <c r="JRJ936" s="224"/>
      <c r="JRK936" s="224"/>
      <c r="JRL936" s="224"/>
      <c r="JRM936" s="224"/>
      <c r="JRN936" s="224"/>
      <c r="JRO936" s="224"/>
      <c r="JRP936" s="224"/>
      <c r="JRQ936" s="224"/>
      <c r="JRR936" s="224"/>
      <c r="JRS936" s="224"/>
      <c r="JRT936" s="224"/>
      <c r="JRU936" s="224"/>
      <c r="JRV936" s="224"/>
      <c r="JRW936" s="224"/>
      <c r="JRX936" s="224"/>
      <c r="JRY936" s="224"/>
      <c r="JRZ936" s="224"/>
      <c r="JSA936" s="224"/>
      <c r="JSB936" s="224"/>
      <c r="JSC936" s="224"/>
      <c r="JSD936" s="224"/>
      <c r="JSE936" s="224"/>
      <c r="JSF936" s="224"/>
      <c r="JSG936" s="224"/>
      <c r="JSH936" s="224"/>
      <c r="JSI936" s="224"/>
      <c r="JSJ936" s="224"/>
      <c r="JSK936" s="224"/>
      <c r="JSL936" s="224"/>
      <c r="JSM936" s="224"/>
      <c r="JSN936" s="224"/>
      <c r="JSO936" s="224"/>
      <c r="JSP936" s="224"/>
      <c r="JSQ936" s="224"/>
      <c r="JSR936" s="224"/>
      <c r="JSS936" s="224"/>
      <c r="JST936" s="224"/>
      <c r="JSU936" s="224"/>
      <c r="JSV936" s="224"/>
      <c r="JSW936" s="224"/>
      <c r="JSX936" s="224"/>
      <c r="JSY936" s="224"/>
      <c r="JSZ936" s="224"/>
      <c r="JTA936" s="224"/>
      <c r="JTB936" s="224"/>
      <c r="JTC936" s="224"/>
      <c r="JTD936" s="224"/>
      <c r="JTE936" s="224"/>
      <c r="JTF936" s="224"/>
      <c r="JTG936" s="224"/>
      <c r="JTH936" s="224"/>
      <c r="JTI936" s="224"/>
      <c r="JTJ936" s="224"/>
      <c r="JTK936" s="224"/>
      <c r="JTL936" s="224"/>
      <c r="JTM936" s="224"/>
      <c r="JTN936" s="224"/>
      <c r="JTO936" s="224"/>
      <c r="JTP936" s="224"/>
      <c r="JTQ936" s="224"/>
      <c r="JTR936" s="224"/>
      <c r="JTS936" s="224"/>
      <c r="JTT936" s="224"/>
      <c r="JTU936" s="224"/>
      <c r="JTV936" s="224"/>
      <c r="JTW936" s="224"/>
      <c r="JTX936" s="224"/>
      <c r="JTY936" s="224"/>
      <c r="JTZ936" s="224"/>
      <c r="JUA936" s="224"/>
      <c r="JUB936" s="224"/>
      <c r="JUC936" s="224"/>
      <c r="JUD936" s="224"/>
      <c r="JUE936" s="224"/>
      <c r="JUF936" s="224"/>
      <c r="JUG936" s="224"/>
      <c r="JUH936" s="224"/>
      <c r="JUI936" s="224"/>
      <c r="JUJ936" s="224"/>
      <c r="JUK936" s="224"/>
      <c r="JUL936" s="224"/>
      <c r="JUM936" s="224"/>
      <c r="JUN936" s="224"/>
      <c r="JUO936" s="224"/>
      <c r="JUP936" s="224"/>
      <c r="JUQ936" s="224"/>
      <c r="JUR936" s="224"/>
      <c r="JUS936" s="224"/>
      <c r="JUT936" s="224"/>
      <c r="JUU936" s="224"/>
      <c r="JUV936" s="224"/>
      <c r="JUW936" s="224"/>
      <c r="JUX936" s="224"/>
      <c r="JUY936" s="224"/>
      <c r="JUZ936" s="224"/>
      <c r="JVA936" s="224"/>
      <c r="JVB936" s="224"/>
      <c r="JVC936" s="224"/>
      <c r="JVD936" s="224"/>
      <c r="JVE936" s="224"/>
      <c r="JVF936" s="224"/>
      <c r="JVG936" s="224"/>
      <c r="JVH936" s="224"/>
      <c r="JVI936" s="224"/>
      <c r="JVJ936" s="224"/>
      <c r="JVK936" s="224"/>
      <c r="JVL936" s="224"/>
      <c r="JVM936" s="224"/>
      <c r="JVN936" s="224"/>
      <c r="JVO936" s="224"/>
      <c r="JVP936" s="224"/>
      <c r="JVQ936" s="224"/>
      <c r="JVR936" s="224"/>
      <c r="JVS936" s="224"/>
      <c r="JVT936" s="224"/>
      <c r="JVU936" s="224"/>
      <c r="JVV936" s="224"/>
      <c r="JVW936" s="224"/>
      <c r="JVX936" s="224"/>
      <c r="JVY936" s="224"/>
      <c r="JVZ936" s="224"/>
      <c r="JWA936" s="224"/>
      <c r="JWB936" s="224"/>
      <c r="JWC936" s="224"/>
      <c r="JWD936" s="224"/>
      <c r="JWE936" s="224"/>
      <c r="JWF936" s="224"/>
      <c r="JWG936" s="224"/>
      <c r="JWH936" s="224"/>
      <c r="JWI936" s="224"/>
      <c r="JWJ936" s="224"/>
      <c r="JWK936" s="224"/>
      <c r="JWL936" s="224"/>
      <c r="JWM936" s="224"/>
      <c r="JWN936" s="224"/>
      <c r="JWO936" s="224"/>
      <c r="JWP936" s="224"/>
      <c r="JWQ936" s="224"/>
      <c r="JWR936" s="224"/>
      <c r="JWS936" s="224"/>
      <c r="JWT936" s="224"/>
      <c r="JWU936" s="224"/>
      <c r="JWV936" s="224"/>
      <c r="JWW936" s="224"/>
      <c r="JWX936" s="224"/>
      <c r="JWY936" s="224"/>
      <c r="JWZ936" s="224"/>
      <c r="JXA936" s="224"/>
      <c r="JXB936" s="224"/>
      <c r="JXC936" s="224"/>
      <c r="JXD936" s="224"/>
      <c r="JXE936" s="224"/>
      <c r="JXF936" s="224"/>
      <c r="JXG936" s="224"/>
      <c r="JXH936" s="224"/>
      <c r="JXI936" s="224"/>
      <c r="JXJ936" s="224"/>
      <c r="JXK936" s="224"/>
      <c r="JXL936" s="224"/>
      <c r="JXM936" s="224"/>
      <c r="JXN936" s="224"/>
      <c r="JXO936" s="224"/>
      <c r="JXP936" s="224"/>
      <c r="JXQ936" s="224"/>
      <c r="JXR936" s="224"/>
      <c r="JXS936" s="224"/>
      <c r="JXT936" s="224"/>
      <c r="JXU936" s="224"/>
      <c r="JXV936" s="224"/>
      <c r="JXW936" s="224"/>
      <c r="JXX936" s="224"/>
      <c r="JXY936" s="224"/>
      <c r="JXZ936" s="224"/>
      <c r="JYA936" s="224"/>
      <c r="JYB936" s="224"/>
      <c r="JYC936" s="224"/>
      <c r="JYD936" s="224"/>
      <c r="JYE936" s="224"/>
      <c r="JYF936" s="224"/>
      <c r="JYG936" s="224"/>
      <c r="JYH936" s="224"/>
      <c r="JYI936" s="224"/>
      <c r="JYJ936" s="224"/>
      <c r="JYK936" s="224"/>
      <c r="JYL936" s="224"/>
      <c r="JYM936" s="224"/>
      <c r="JYN936" s="224"/>
      <c r="JYO936" s="224"/>
      <c r="JYP936" s="224"/>
      <c r="JYQ936" s="224"/>
      <c r="JYR936" s="224"/>
      <c r="JYS936" s="224"/>
      <c r="JYT936" s="224"/>
      <c r="JYU936" s="224"/>
      <c r="JYV936" s="224"/>
      <c r="JYW936" s="224"/>
      <c r="JYX936" s="224"/>
      <c r="JYY936" s="224"/>
      <c r="JYZ936" s="224"/>
      <c r="JZA936" s="224"/>
      <c r="JZB936" s="224"/>
      <c r="JZC936" s="224"/>
      <c r="JZD936" s="224"/>
      <c r="JZE936" s="224"/>
      <c r="JZF936" s="224"/>
      <c r="JZG936" s="224"/>
      <c r="JZH936" s="224"/>
      <c r="JZI936" s="224"/>
      <c r="JZJ936" s="224"/>
      <c r="JZK936" s="224"/>
      <c r="JZL936" s="224"/>
      <c r="JZM936" s="224"/>
      <c r="JZN936" s="224"/>
      <c r="JZO936" s="224"/>
      <c r="JZP936" s="224"/>
      <c r="JZQ936" s="224"/>
      <c r="JZR936" s="224"/>
      <c r="JZS936" s="224"/>
      <c r="JZT936" s="224"/>
      <c r="JZU936" s="224"/>
      <c r="JZV936" s="224"/>
      <c r="JZW936" s="224"/>
      <c r="JZX936" s="224"/>
      <c r="JZY936" s="224"/>
      <c r="JZZ936" s="224"/>
      <c r="KAA936" s="224"/>
      <c r="KAB936" s="224"/>
      <c r="KAC936" s="224"/>
      <c r="KAD936" s="224"/>
      <c r="KAE936" s="224"/>
      <c r="KAF936" s="224"/>
      <c r="KAG936" s="224"/>
      <c r="KAH936" s="224"/>
      <c r="KAI936" s="224"/>
      <c r="KAJ936" s="224"/>
      <c r="KAK936" s="224"/>
      <c r="KAL936" s="224"/>
      <c r="KAM936" s="224"/>
      <c r="KAN936" s="224"/>
      <c r="KAO936" s="224"/>
      <c r="KAP936" s="224"/>
      <c r="KAQ936" s="224"/>
      <c r="KAR936" s="224"/>
      <c r="KAS936" s="224"/>
      <c r="KAT936" s="224"/>
      <c r="KAU936" s="224"/>
      <c r="KAV936" s="224"/>
      <c r="KAW936" s="224"/>
      <c r="KAX936" s="224"/>
      <c r="KAY936" s="224"/>
      <c r="KAZ936" s="224"/>
      <c r="KBA936" s="224"/>
      <c r="KBB936" s="224"/>
      <c r="KBC936" s="224"/>
      <c r="KBD936" s="224"/>
      <c r="KBE936" s="224"/>
      <c r="KBF936" s="224"/>
      <c r="KBG936" s="224"/>
      <c r="KBH936" s="224"/>
      <c r="KBI936" s="224"/>
      <c r="KBJ936" s="224"/>
      <c r="KBK936" s="224"/>
      <c r="KBL936" s="224"/>
      <c r="KBM936" s="224"/>
      <c r="KBN936" s="224"/>
      <c r="KBO936" s="224"/>
      <c r="KBP936" s="224"/>
      <c r="KBQ936" s="224"/>
      <c r="KBR936" s="224"/>
      <c r="KBS936" s="224"/>
      <c r="KBT936" s="224"/>
      <c r="KBU936" s="224"/>
      <c r="KBV936" s="224"/>
      <c r="KBW936" s="224"/>
      <c r="KBX936" s="224"/>
      <c r="KBY936" s="224"/>
      <c r="KBZ936" s="224"/>
      <c r="KCA936" s="224"/>
      <c r="KCB936" s="224"/>
      <c r="KCC936" s="224"/>
      <c r="KCD936" s="224"/>
      <c r="KCE936" s="224"/>
      <c r="KCF936" s="224"/>
      <c r="KCG936" s="224"/>
      <c r="KCH936" s="224"/>
      <c r="KCI936" s="224"/>
      <c r="KCJ936" s="224"/>
      <c r="KCK936" s="224"/>
      <c r="KCL936" s="224"/>
      <c r="KCM936" s="224"/>
      <c r="KCN936" s="224"/>
      <c r="KCO936" s="224"/>
      <c r="KCP936" s="224"/>
      <c r="KCQ936" s="224"/>
      <c r="KCR936" s="224"/>
      <c r="KCS936" s="224"/>
      <c r="KCT936" s="224"/>
      <c r="KCU936" s="224"/>
      <c r="KCV936" s="224"/>
      <c r="KCW936" s="224"/>
      <c r="KCX936" s="224"/>
      <c r="KCY936" s="224"/>
      <c r="KCZ936" s="224"/>
      <c r="KDA936" s="224"/>
      <c r="KDB936" s="224"/>
      <c r="KDC936" s="224"/>
      <c r="KDD936" s="224"/>
      <c r="KDE936" s="224"/>
      <c r="KDF936" s="224"/>
      <c r="KDG936" s="224"/>
      <c r="KDH936" s="224"/>
      <c r="KDI936" s="224"/>
      <c r="KDJ936" s="224"/>
      <c r="KDK936" s="224"/>
      <c r="KDL936" s="224"/>
      <c r="KDM936" s="224"/>
      <c r="KDN936" s="224"/>
      <c r="KDO936" s="224"/>
      <c r="KDP936" s="224"/>
      <c r="KDQ936" s="224"/>
      <c r="KDR936" s="224"/>
      <c r="KDS936" s="224"/>
      <c r="KDT936" s="224"/>
      <c r="KDU936" s="224"/>
      <c r="KDV936" s="224"/>
      <c r="KDW936" s="224"/>
      <c r="KDX936" s="224"/>
      <c r="KDY936" s="224"/>
      <c r="KDZ936" s="224"/>
      <c r="KEA936" s="224"/>
      <c r="KEB936" s="224"/>
      <c r="KEC936" s="224"/>
      <c r="KED936" s="224"/>
      <c r="KEE936" s="224"/>
      <c r="KEF936" s="224"/>
      <c r="KEG936" s="224"/>
      <c r="KEH936" s="224"/>
      <c r="KEI936" s="224"/>
      <c r="KEJ936" s="224"/>
      <c r="KEK936" s="224"/>
      <c r="KEL936" s="224"/>
      <c r="KEM936" s="224"/>
      <c r="KEN936" s="224"/>
      <c r="KEO936" s="224"/>
      <c r="KEP936" s="224"/>
      <c r="KEQ936" s="224"/>
      <c r="KER936" s="224"/>
      <c r="KES936" s="224"/>
      <c r="KET936" s="224"/>
      <c r="KEU936" s="224"/>
      <c r="KEV936" s="224"/>
      <c r="KEW936" s="224"/>
      <c r="KEX936" s="224"/>
      <c r="KEY936" s="224"/>
      <c r="KEZ936" s="224"/>
      <c r="KFA936" s="224"/>
      <c r="KFB936" s="224"/>
      <c r="KFC936" s="224"/>
      <c r="KFD936" s="224"/>
      <c r="KFE936" s="224"/>
      <c r="KFF936" s="224"/>
      <c r="KFG936" s="224"/>
      <c r="KFH936" s="224"/>
      <c r="KFI936" s="224"/>
      <c r="KFJ936" s="224"/>
      <c r="KFK936" s="224"/>
      <c r="KFL936" s="224"/>
      <c r="KFM936" s="224"/>
      <c r="KFN936" s="224"/>
      <c r="KFO936" s="224"/>
      <c r="KFP936" s="224"/>
      <c r="KFQ936" s="224"/>
      <c r="KFR936" s="224"/>
      <c r="KFS936" s="224"/>
      <c r="KFT936" s="224"/>
      <c r="KFU936" s="224"/>
      <c r="KFV936" s="224"/>
      <c r="KFW936" s="224"/>
      <c r="KFX936" s="224"/>
      <c r="KFY936" s="224"/>
      <c r="KFZ936" s="224"/>
      <c r="KGA936" s="224"/>
      <c r="KGB936" s="224"/>
      <c r="KGC936" s="224"/>
      <c r="KGD936" s="224"/>
      <c r="KGE936" s="224"/>
      <c r="KGF936" s="224"/>
      <c r="KGG936" s="224"/>
      <c r="KGH936" s="224"/>
      <c r="KGI936" s="224"/>
      <c r="KGJ936" s="224"/>
      <c r="KGK936" s="224"/>
      <c r="KGL936" s="224"/>
      <c r="KGM936" s="224"/>
      <c r="KGN936" s="224"/>
      <c r="KGO936" s="224"/>
      <c r="KGP936" s="224"/>
      <c r="KGQ936" s="224"/>
      <c r="KGR936" s="224"/>
      <c r="KGS936" s="224"/>
      <c r="KGT936" s="224"/>
      <c r="KGU936" s="224"/>
      <c r="KGV936" s="224"/>
      <c r="KGW936" s="224"/>
      <c r="KGX936" s="224"/>
      <c r="KGY936" s="224"/>
      <c r="KGZ936" s="224"/>
      <c r="KHA936" s="224"/>
      <c r="KHB936" s="224"/>
      <c r="KHC936" s="224"/>
      <c r="KHD936" s="224"/>
      <c r="KHE936" s="224"/>
      <c r="KHF936" s="224"/>
      <c r="KHG936" s="224"/>
      <c r="KHH936" s="224"/>
      <c r="KHI936" s="224"/>
      <c r="KHJ936" s="224"/>
      <c r="KHK936" s="224"/>
      <c r="KHL936" s="224"/>
      <c r="KHM936" s="224"/>
      <c r="KHN936" s="224"/>
      <c r="KHO936" s="224"/>
      <c r="KHP936" s="224"/>
      <c r="KHQ936" s="224"/>
      <c r="KHR936" s="224"/>
      <c r="KHS936" s="224"/>
      <c r="KHT936" s="224"/>
      <c r="KHU936" s="224"/>
      <c r="KHV936" s="224"/>
      <c r="KHW936" s="224"/>
      <c r="KHX936" s="224"/>
      <c r="KHY936" s="224"/>
      <c r="KHZ936" s="224"/>
      <c r="KIA936" s="224"/>
      <c r="KIB936" s="224"/>
      <c r="KIC936" s="224"/>
      <c r="KID936" s="224"/>
      <c r="KIE936" s="224"/>
      <c r="KIF936" s="224"/>
      <c r="KIG936" s="224"/>
      <c r="KIH936" s="224"/>
      <c r="KII936" s="224"/>
      <c r="KIJ936" s="224"/>
      <c r="KIK936" s="224"/>
      <c r="KIL936" s="224"/>
      <c r="KIM936" s="224"/>
      <c r="KIN936" s="224"/>
      <c r="KIO936" s="224"/>
      <c r="KIP936" s="224"/>
      <c r="KIQ936" s="224"/>
      <c r="KIR936" s="224"/>
      <c r="KIS936" s="224"/>
      <c r="KIT936" s="224"/>
      <c r="KIU936" s="224"/>
      <c r="KIV936" s="224"/>
      <c r="KIW936" s="224"/>
      <c r="KIX936" s="224"/>
      <c r="KIY936" s="224"/>
      <c r="KIZ936" s="224"/>
      <c r="KJA936" s="224"/>
      <c r="KJB936" s="224"/>
      <c r="KJC936" s="224"/>
      <c r="KJD936" s="224"/>
      <c r="KJE936" s="224"/>
      <c r="KJF936" s="224"/>
      <c r="KJG936" s="224"/>
      <c r="KJH936" s="224"/>
      <c r="KJI936" s="224"/>
      <c r="KJJ936" s="224"/>
      <c r="KJK936" s="224"/>
      <c r="KJL936" s="224"/>
      <c r="KJM936" s="224"/>
      <c r="KJN936" s="224"/>
      <c r="KJO936" s="224"/>
      <c r="KJP936" s="224"/>
      <c r="KJQ936" s="224"/>
      <c r="KJR936" s="224"/>
      <c r="KJS936" s="224"/>
      <c r="KJT936" s="224"/>
      <c r="KJU936" s="224"/>
      <c r="KJV936" s="224"/>
      <c r="KJW936" s="224"/>
      <c r="KJX936" s="224"/>
      <c r="KJY936" s="224"/>
      <c r="KJZ936" s="224"/>
      <c r="KKA936" s="224"/>
      <c r="KKB936" s="224"/>
      <c r="KKC936" s="224"/>
      <c r="KKD936" s="224"/>
      <c r="KKE936" s="224"/>
      <c r="KKF936" s="224"/>
      <c r="KKG936" s="224"/>
      <c r="KKH936" s="224"/>
      <c r="KKI936" s="224"/>
      <c r="KKJ936" s="224"/>
      <c r="KKK936" s="224"/>
      <c r="KKL936" s="224"/>
      <c r="KKM936" s="224"/>
      <c r="KKN936" s="224"/>
      <c r="KKO936" s="224"/>
      <c r="KKP936" s="224"/>
      <c r="KKQ936" s="224"/>
      <c r="KKR936" s="224"/>
      <c r="KKS936" s="224"/>
      <c r="KKT936" s="224"/>
      <c r="KKU936" s="224"/>
      <c r="KKV936" s="224"/>
      <c r="KKW936" s="224"/>
      <c r="KKX936" s="224"/>
      <c r="KKY936" s="224"/>
      <c r="KKZ936" s="224"/>
      <c r="KLA936" s="224"/>
      <c r="KLB936" s="224"/>
      <c r="KLC936" s="224"/>
      <c r="KLD936" s="224"/>
      <c r="KLE936" s="224"/>
      <c r="KLF936" s="224"/>
      <c r="KLG936" s="224"/>
      <c r="KLH936" s="224"/>
      <c r="KLI936" s="224"/>
      <c r="KLJ936" s="224"/>
      <c r="KLK936" s="224"/>
      <c r="KLL936" s="224"/>
      <c r="KLM936" s="224"/>
      <c r="KLN936" s="224"/>
      <c r="KLO936" s="224"/>
      <c r="KLP936" s="224"/>
      <c r="KLQ936" s="224"/>
      <c r="KLR936" s="224"/>
      <c r="KLS936" s="224"/>
      <c r="KLT936" s="224"/>
      <c r="KLU936" s="224"/>
      <c r="KLV936" s="224"/>
      <c r="KLW936" s="224"/>
      <c r="KLX936" s="224"/>
      <c r="KLY936" s="224"/>
      <c r="KLZ936" s="224"/>
      <c r="KMA936" s="224"/>
      <c r="KMB936" s="224"/>
      <c r="KMC936" s="224"/>
      <c r="KMD936" s="224"/>
      <c r="KME936" s="224"/>
      <c r="KMF936" s="224"/>
      <c r="KMG936" s="224"/>
      <c r="KMH936" s="224"/>
      <c r="KMI936" s="224"/>
      <c r="KMJ936" s="224"/>
      <c r="KMK936" s="224"/>
      <c r="KML936" s="224"/>
      <c r="KMM936" s="224"/>
      <c r="KMN936" s="224"/>
      <c r="KMO936" s="224"/>
      <c r="KMP936" s="224"/>
      <c r="KMQ936" s="224"/>
      <c r="KMR936" s="224"/>
      <c r="KMS936" s="224"/>
      <c r="KMT936" s="224"/>
      <c r="KMU936" s="224"/>
      <c r="KMV936" s="224"/>
      <c r="KMW936" s="224"/>
      <c r="KMX936" s="224"/>
      <c r="KMY936" s="224"/>
      <c r="KMZ936" s="224"/>
      <c r="KNA936" s="224"/>
      <c r="KNB936" s="224"/>
      <c r="KNC936" s="224"/>
      <c r="KND936" s="224"/>
      <c r="KNE936" s="224"/>
      <c r="KNF936" s="224"/>
      <c r="KNG936" s="224"/>
      <c r="KNH936" s="224"/>
      <c r="KNI936" s="224"/>
      <c r="KNJ936" s="224"/>
      <c r="KNK936" s="224"/>
      <c r="KNL936" s="224"/>
      <c r="KNM936" s="224"/>
      <c r="KNN936" s="224"/>
      <c r="KNO936" s="224"/>
      <c r="KNP936" s="224"/>
      <c r="KNQ936" s="224"/>
      <c r="KNR936" s="224"/>
      <c r="KNS936" s="224"/>
      <c r="KNT936" s="224"/>
      <c r="KNU936" s="224"/>
      <c r="KNV936" s="224"/>
      <c r="KNW936" s="224"/>
      <c r="KNX936" s="224"/>
      <c r="KNY936" s="224"/>
      <c r="KNZ936" s="224"/>
      <c r="KOA936" s="224"/>
      <c r="KOB936" s="224"/>
      <c r="KOC936" s="224"/>
      <c r="KOD936" s="224"/>
      <c r="KOE936" s="224"/>
      <c r="KOF936" s="224"/>
      <c r="KOG936" s="224"/>
      <c r="KOH936" s="224"/>
      <c r="KOI936" s="224"/>
      <c r="KOJ936" s="224"/>
      <c r="KOK936" s="224"/>
      <c r="KOL936" s="224"/>
      <c r="KOM936" s="224"/>
      <c r="KON936" s="224"/>
      <c r="KOO936" s="224"/>
      <c r="KOP936" s="224"/>
      <c r="KOQ936" s="224"/>
      <c r="KOR936" s="224"/>
      <c r="KOS936" s="224"/>
      <c r="KOT936" s="224"/>
      <c r="KOU936" s="224"/>
      <c r="KOV936" s="224"/>
      <c r="KOW936" s="224"/>
      <c r="KOX936" s="224"/>
      <c r="KOY936" s="224"/>
      <c r="KOZ936" s="224"/>
      <c r="KPA936" s="224"/>
      <c r="KPB936" s="224"/>
      <c r="KPC936" s="224"/>
      <c r="KPD936" s="224"/>
      <c r="KPE936" s="224"/>
      <c r="KPF936" s="224"/>
      <c r="KPG936" s="224"/>
      <c r="KPH936" s="224"/>
      <c r="KPI936" s="224"/>
      <c r="KPJ936" s="224"/>
      <c r="KPK936" s="224"/>
      <c r="KPL936" s="224"/>
      <c r="KPM936" s="224"/>
      <c r="KPN936" s="224"/>
      <c r="KPO936" s="224"/>
      <c r="KPP936" s="224"/>
      <c r="KPQ936" s="224"/>
      <c r="KPR936" s="224"/>
      <c r="KPS936" s="224"/>
      <c r="KPT936" s="224"/>
      <c r="KPU936" s="224"/>
      <c r="KPV936" s="224"/>
      <c r="KPW936" s="224"/>
      <c r="KPX936" s="224"/>
      <c r="KPY936" s="224"/>
      <c r="KPZ936" s="224"/>
      <c r="KQA936" s="224"/>
      <c r="KQB936" s="224"/>
      <c r="KQC936" s="224"/>
      <c r="KQD936" s="224"/>
      <c r="KQE936" s="224"/>
      <c r="KQF936" s="224"/>
      <c r="KQG936" s="224"/>
      <c r="KQH936" s="224"/>
      <c r="KQI936" s="224"/>
      <c r="KQJ936" s="224"/>
      <c r="KQK936" s="224"/>
      <c r="KQL936" s="224"/>
      <c r="KQM936" s="224"/>
      <c r="KQN936" s="224"/>
      <c r="KQO936" s="224"/>
      <c r="KQP936" s="224"/>
      <c r="KQQ936" s="224"/>
      <c r="KQR936" s="224"/>
      <c r="KQS936" s="224"/>
      <c r="KQT936" s="224"/>
      <c r="KQU936" s="224"/>
      <c r="KQV936" s="224"/>
      <c r="KQW936" s="224"/>
      <c r="KQX936" s="224"/>
      <c r="KQY936" s="224"/>
      <c r="KQZ936" s="224"/>
      <c r="KRA936" s="224"/>
      <c r="KRB936" s="224"/>
      <c r="KRC936" s="224"/>
      <c r="KRD936" s="224"/>
      <c r="KRE936" s="224"/>
      <c r="KRF936" s="224"/>
      <c r="KRG936" s="224"/>
      <c r="KRH936" s="224"/>
      <c r="KRI936" s="224"/>
      <c r="KRJ936" s="224"/>
      <c r="KRK936" s="224"/>
      <c r="KRL936" s="224"/>
      <c r="KRM936" s="224"/>
      <c r="KRN936" s="224"/>
      <c r="KRO936" s="224"/>
      <c r="KRP936" s="224"/>
      <c r="KRQ936" s="224"/>
      <c r="KRR936" s="224"/>
      <c r="KRS936" s="224"/>
      <c r="KRT936" s="224"/>
      <c r="KRU936" s="224"/>
      <c r="KRV936" s="224"/>
      <c r="KRW936" s="224"/>
      <c r="KRX936" s="224"/>
      <c r="KRY936" s="224"/>
      <c r="KRZ936" s="224"/>
      <c r="KSA936" s="224"/>
      <c r="KSB936" s="224"/>
      <c r="KSC936" s="224"/>
      <c r="KSD936" s="224"/>
      <c r="KSE936" s="224"/>
      <c r="KSF936" s="224"/>
      <c r="KSG936" s="224"/>
      <c r="KSH936" s="224"/>
      <c r="KSI936" s="224"/>
      <c r="KSJ936" s="224"/>
      <c r="KSK936" s="224"/>
      <c r="KSL936" s="224"/>
      <c r="KSM936" s="224"/>
      <c r="KSN936" s="224"/>
      <c r="KSO936" s="224"/>
      <c r="KSP936" s="224"/>
      <c r="KSQ936" s="224"/>
      <c r="KSR936" s="224"/>
      <c r="KSS936" s="224"/>
      <c r="KST936" s="224"/>
      <c r="KSU936" s="224"/>
      <c r="KSV936" s="224"/>
      <c r="KSW936" s="224"/>
      <c r="KSX936" s="224"/>
      <c r="KSY936" s="224"/>
      <c r="KSZ936" s="224"/>
      <c r="KTA936" s="224"/>
      <c r="KTB936" s="224"/>
      <c r="KTC936" s="224"/>
      <c r="KTD936" s="224"/>
      <c r="KTE936" s="224"/>
      <c r="KTF936" s="224"/>
      <c r="KTG936" s="224"/>
      <c r="KTH936" s="224"/>
      <c r="KTI936" s="224"/>
      <c r="KTJ936" s="224"/>
      <c r="KTK936" s="224"/>
      <c r="KTL936" s="224"/>
      <c r="KTM936" s="224"/>
      <c r="KTN936" s="224"/>
      <c r="KTO936" s="224"/>
      <c r="KTP936" s="224"/>
      <c r="KTQ936" s="224"/>
      <c r="KTR936" s="224"/>
      <c r="KTS936" s="224"/>
      <c r="KTT936" s="224"/>
      <c r="KTU936" s="224"/>
      <c r="KTV936" s="224"/>
      <c r="KTW936" s="224"/>
      <c r="KTX936" s="224"/>
      <c r="KTY936" s="224"/>
      <c r="KTZ936" s="224"/>
      <c r="KUA936" s="224"/>
      <c r="KUB936" s="224"/>
      <c r="KUC936" s="224"/>
      <c r="KUD936" s="224"/>
      <c r="KUE936" s="224"/>
      <c r="KUF936" s="224"/>
      <c r="KUG936" s="224"/>
      <c r="KUH936" s="224"/>
      <c r="KUI936" s="224"/>
      <c r="KUJ936" s="224"/>
      <c r="KUK936" s="224"/>
      <c r="KUL936" s="224"/>
      <c r="KUM936" s="224"/>
      <c r="KUN936" s="224"/>
      <c r="KUO936" s="224"/>
      <c r="KUP936" s="224"/>
      <c r="KUQ936" s="224"/>
      <c r="KUR936" s="224"/>
      <c r="KUS936" s="224"/>
      <c r="KUT936" s="224"/>
      <c r="KUU936" s="224"/>
      <c r="KUV936" s="224"/>
      <c r="KUW936" s="224"/>
      <c r="KUX936" s="224"/>
      <c r="KUY936" s="224"/>
      <c r="KUZ936" s="224"/>
      <c r="KVA936" s="224"/>
      <c r="KVB936" s="224"/>
      <c r="KVC936" s="224"/>
      <c r="KVD936" s="224"/>
      <c r="KVE936" s="224"/>
      <c r="KVF936" s="224"/>
      <c r="KVG936" s="224"/>
      <c r="KVH936" s="224"/>
      <c r="KVI936" s="224"/>
      <c r="KVJ936" s="224"/>
      <c r="KVK936" s="224"/>
      <c r="KVL936" s="224"/>
      <c r="KVM936" s="224"/>
      <c r="KVN936" s="224"/>
      <c r="KVO936" s="224"/>
      <c r="KVP936" s="224"/>
      <c r="KVQ936" s="224"/>
      <c r="KVR936" s="224"/>
      <c r="KVS936" s="224"/>
      <c r="KVT936" s="224"/>
      <c r="KVU936" s="224"/>
      <c r="KVV936" s="224"/>
      <c r="KVW936" s="224"/>
      <c r="KVX936" s="224"/>
      <c r="KVY936" s="224"/>
      <c r="KVZ936" s="224"/>
      <c r="KWA936" s="224"/>
      <c r="KWB936" s="224"/>
      <c r="KWC936" s="224"/>
      <c r="KWD936" s="224"/>
      <c r="KWE936" s="224"/>
      <c r="KWF936" s="224"/>
      <c r="KWG936" s="224"/>
      <c r="KWH936" s="224"/>
      <c r="KWI936" s="224"/>
      <c r="KWJ936" s="224"/>
      <c r="KWK936" s="224"/>
      <c r="KWL936" s="224"/>
      <c r="KWM936" s="224"/>
      <c r="KWN936" s="224"/>
      <c r="KWO936" s="224"/>
      <c r="KWP936" s="224"/>
      <c r="KWQ936" s="224"/>
      <c r="KWR936" s="224"/>
      <c r="KWS936" s="224"/>
      <c r="KWT936" s="224"/>
      <c r="KWU936" s="224"/>
      <c r="KWV936" s="224"/>
      <c r="KWW936" s="224"/>
      <c r="KWX936" s="224"/>
      <c r="KWY936" s="224"/>
      <c r="KWZ936" s="224"/>
      <c r="KXA936" s="224"/>
      <c r="KXB936" s="224"/>
      <c r="KXC936" s="224"/>
      <c r="KXD936" s="224"/>
      <c r="KXE936" s="224"/>
      <c r="KXF936" s="224"/>
      <c r="KXG936" s="224"/>
      <c r="KXH936" s="224"/>
      <c r="KXI936" s="224"/>
      <c r="KXJ936" s="224"/>
      <c r="KXK936" s="224"/>
      <c r="KXL936" s="224"/>
      <c r="KXM936" s="224"/>
      <c r="KXN936" s="224"/>
      <c r="KXO936" s="224"/>
      <c r="KXP936" s="224"/>
      <c r="KXQ936" s="224"/>
      <c r="KXR936" s="224"/>
      <c r="KXS936" s="224"/>
      <c r="KXT936" s="224"/>
      <c r="KXU936" s="224"/>
      <c r="KXV936" s="224"/>
      <c r="KXW936" s="224"/>
      <c r="KXX936" s="224"/>
      <c r="KXY936" s="224"/>
      <c r="KXZ936" s="224"/>
      <c r="KYA936" s="224"/>
      <c r="KYB936" s="224"/>
      <c r="KYC936" s="224"/>
      <c r="KYD936" s="224"/>
      <c r="KYE936" s="224"/>
      <c r="KYF936" s="224"/>
      <c r="KYG936" s="224"/>
      <c r="KYH936" s="224"/>
      <c r="KYI936" s="224"/>
      <c r="KYJ936" s="224"/>
      <c r="KYK936" s="224"/>
      <c r="KYL936" s="224"/>
      <c r="KYM936" s="224"/>
      <c r="KYN936" s="224"/>
      <c r="KYO936" s="224"/>
      <c r="KYP936" s="224"/>
      <c r="KYQ936" s="224"/>
      <c r="KYR936" s="224"/>
      <c r="KYS936" s="224"/>
      <c r="KYT936" s="224"/>
      <c r="KYU936" s="224"/>
      <c r="KYV936" s="224"/>
      <c r="KYW936" s="224"/>
      <c r="KYX936" s="224"/>
      <c r="KYY936" s="224"/>
      <c r="KYZ936" s="224"/>
      <c r="KZA936" s="224"/>
      <c r="KZB936" s="224"/>
      <c r="KZC936" s="224"/>
      <c r="KZD936" s="224"/>
      <c r="KZE936" s="224"/>
      <c r="KZF936" s="224"/>
      <c r="KZG936" s="224"/>
      <c r="KZH936" s="224"/>
      <c r="KZI936" s="224"/>
      <c r="KZJ936" s="224"/>
      <c r="KZK936" s="224"/>
      <c r="KZL936" s="224"/>
      <c r="KZM936" s="224"/>
      <c r="KZN936" s="224"/>
      <c r="KZO936" s="224"/>
      <c r="KZP936" s="224"/>
      <c r="KZQ936" s="224"/>
      <c r="KZR936" s="224"/>
      <c r="KZS936" s="224"/>
      <c r="KZT936" s="224"/>
      <c r="KZU936" s="224"/>
      <c r="KZV936" s="224"/>
      <c r="KZW936" s="224"/>
      <c r="KZX936" s="224"/>
      <c r="KZY936" s="224"/>
      <c r="KZZ936" s="224"/>
      <c r="LAA936" s="224"/>
      <c r="LAB936" s="224"/>
      <c r="LAC936" s="224"/>
      <c r="LAD936" s="224"/>
      <c r="LAE936" s="224"/>
      <c r="LAF936" s="224"/>
      <c r="LAG936" s="224"/>
      <c r="LAH936" s="224"/>
      <c r="LAI936" s="224"/>
      <c r="LAJ936" s="224"/>
      <c r="LAK936" s="224"/>
      <c r="LAL936" s="224"/>
      <c r="LAM936" s="224"/>
      <c r="LAN936" s="224"/>
      <c r="LAO936" s="224"/>
      <c r="LAP936" s="224"/>
      <c r="LAQ936" s="224"/>
      <c r="LAR936" s="224"/>
      <c r="LAS936" s="224"/>
      <c r="LAT936" s="224"/>
      <c r="LAU936" s="224"/>
      <c r="LAV936" s="224"/>
      <c r="LAW936" s="224"/>
      <c r="LAX936" s="224"/>
      <c r="LAY936" s="224"/>
      <c r="LAZ936" s="224"/>
      <c r="LBA936" s="224"/>
      <c r="LBB936" s="224"/>
      <c r="LBC936" s="224"/>
      <c r="LBD936" s="224"/>
      <c r="LBE936" s="224"/>
      <c r="LBF936" s="224"/>
      <c r="LBG936" s="224"/>
      <c r="LBH936" s="224"/>
      <c r="LBI936" s="224"/>
      <c r="LBJ936" s="224"/>
      <c r="LBK936" s="224"/>
      <c r="LBL936" s="224"/>
      <c r="LBM936" s="224"/>
      <c r="LBN936" s="224"/>
      <c r="LBO936" s="224"/>
      <c r="LBP936" s="224"/>
      <c r="LBQ936" s="224"/>
      <c r="LBR936" s="224"/>
      <c r="LBS936" s="224"/>
      <c r="LBT936" s="224"/>
      <c r="LBU936" s="224"/>
      <c r="LBV936" s="224"/>
      <c r="LBW936" s="224"/>
      <c r="LBX936" s="224"/>
      <c r="LBY936" s="224"/>
      <c r="LBZ936" s="224"/>
      <c r="LCA936" s="224"/>
      <c r="LCB936" s="224"/>
      <c r="LCC936" s="224"/>
      <c r="LCD936" s="224"/>
      <c r="LCE936" s="224"/>
      <c r="LCF936" s="224"/>
      <c r="LCG936" s="224"/>
      <c r="LCH936" s="224"/>
      <c r="LCI936" s="224"/>
      <c r="LCJ936" s="224"/>
      <c r="LCK936" s="224"/>
      <c r="LCL936" s="224"/>
      <c r="LCM936" s="224"/>
      <c r="LCN936" s="224"/>
      <c r="LCO936" s="224"/>
      <c r="LCP936" s="224"/>
      <c r="LCQ936" s="224"/>
      <c r="LCR936" s="224"/>
      <c r="LCS936" s="224"/>
      <c r="LCT936" s="224"/>
      <c r="LCU936" s="224"/>
      <c r="LCV936" s="224"/>
      <c r="LCW936" s="224"/>
      <c r="LCX936" s="224"/>
      <c r="LCY936" s="224"/>
      <c r="LCZ936" s="224"/>
      <c r="LDA936" s="224"/>
      <c r="LDB936" s="224"/>
      <c r="LDC936" s="224"/>
      <c r="LDD936" s="224"/>
      <c r="LDE936" s="224"/>
      <c r="LDF936" s="224"/>
      <c r="LDG936" s="224"/>
      <c r="LDH936" s="224"/>
      <c r="LDI936" s="224"/>
      <c r="LDJ936" s="224"/>
      <c r="LDK936" s="224"/>
      <c r="LDL936" s="224"/>
      <c r="LDM936" s="224"/>
      <c r="LDN936" s="224"/>
      <c r="LDO936" s="224"/>
      <c r="LDP936" s="224"/>
      <c r="LDQ936" s="224"/>
      <c r="LDR936" s="224"/>
      <c r="LDS936" s="224"/>
      <c r="LDT936" s="224"/>
      <c r="LDU936" s="224"/>
      <c r="LDV936" s="224"/>
      <c r="LDW936" s="224"/>
      <c r="LDX936" s="224"/>
      <c r="LDY936" s="224"/>
      <c r="LDZ936" s="224"/>
      <c r="LEA936" s="224"/>
      <c r="LEB936" s="224"/>
      <c r="LEC936" s="224"/>
      <c r="LED936" s="224"/>
      <c r="LEE936" s="224"/>
      <c r="LEF936" s="224"/>
      <c r="LEG936" s="224"/>
      <c r="LEH936" s="224"/>
      <c r="LEI936" s="224"/>
      <c r="LEJ936" s="224"/>
      <c r="LEK936" s="224"/>
      <c r="LEL936" s="224"/>
      <c r="LEM936" s="224"/>
      <c r="LEN936" s="224"/>
      <c r="LEO936" s="224"/>
      <c r="LEP936" s="224"/>
      <c r="LEQ936" s="224"/>
      <c r="LER936" s="224"/>
      <c r="LES936" s="224"/>
      <c r="LET936" s="224"/>
      <c r="LEU936" s="224"/>
      <c r="LEV936" s="224"/>
      <c r="LEW936" s="224"/>
      <c r="LEX936" s="224"/>
      <c r="LEY936" s="224"/>
      <c r="LEZ936" s="224"/>
      <c r="LFA936" s="224"/>
      <c r="LFB936" s="224"/>
      <c r="LFC936" s="224"/>
      <c r="LFD936" s="224"/>
      <c r="LFE936" s="224"/>
      <c r="LFF936" s="224"/>
      <c r="LFG936" s="224"/>
      <c r="LFH936" s="224"/>
      <c r="LFI936" s="224"/>
      <c r="LFJ936" s="224"/>
      <c r="LFK936" s="224"/>
      <c r="LFL936" s="224"/>
      <c r="LFM936" s="224"/>
      <c r="LFN936" s="224"/>
      <c r="LFO936" s="224"/>
      <c r="LFP936" s="224"/>
      <c r="LFQ936" s="224"/>
      <c r="LFR936" s="224"/>
      <c r="LFS936" s="224"/>
      <c r="LFT936" s="224"/>
      <c r="LFU936" s="224"/>
      <c r="LFV936" s="224"/>
      <c r="LFW936" s="224"/>
      <c r="LFX936" s="224"/>
      <c r="LFY936" s="224"/>
      <c r="LFZ936" s="224"/>
      <c r="LGA936" s="224"/>
      <c r="LGB936" s="224"/>
      <c r="LGC936" s="224"/>
      <c r="LGD936" s="224"/>
      <c r="LGE936" s="224"/>
      <c r="LGF936" s="224"/>
      <c r="LGG936" s="224"/>
      <c r="LGH936" s="224"/>
      <c r="LGI936" s="224"/>
      <c r="LGJ936" s="224"/>
      <c r="LGK936" s="224"/>
      <c r="LGL936" s="224"/>
      <c r="LGM936" s="224"/>
      <c r="LGN936" s="224"/>
      <c r="LGO936" s="224"/>
      <c r="LGP936" s="224"/>
      <c r="LGQ936" s="224"/>
      <c r="LGR936" s="224"/>
      <c r="LGS936" s="224"/>
      <c r="LGT936" s="224"/>
      <c r="LGU936" s="224"/>
      <c r="LGV936" s="224"/>
      <c r="LGW936" s="224"/>
      <c r="LGX936" s="224"/>
      <c r="LGY936" s="224"/>
      <c r="LGZ936" s="224"/>
      <c r="LHA936" s="224"/>
      <c r="LHB936" s="224"/>
      <c r="LHC936" s="224"/>
      <c r="LHD936" s="224"/>
      <c r="LHE936" s="224"/>
      <c r="LHF936" s="224"/>
      <c r="LHG936" s="224"/>
      <c r="LHH936" s="224"/>
      <c r="LHI936" s="224"/>
      <c r="LHJ936" s="224"/>
      <c r="LHK936" s="224"/>
      <c r="LHL936" s="224"/>
      <c r="LHM936" s="224"/>
      <c r="LHN936" s="224"/>
      <c r="LHO936" s="224"/>
      <c r="LHP936" s="224"/>
      <c r="LHQ936" s="224"/>
      <c r="LHR936" s="224"/>
      <c r="LHS936" s="224"/>
      <c r="LHT936" s="224"/>
      <c r="LHU936" s="224"/>
      <c r="LHV936" s="224"/>
      <c r="LHW936" s="224"/>
      <c r="LHX936" s="224"/>
      <c r="LHY936" s="224"/>
      <c r="LHZ936" s="224"/>
      <c r="LIA936" s="224"/>
      <c r="LIB936" s="224"/>
      <c r="LIC936" s="224"/>
      <c r="LID936" s="224"/>
      <c r="LIE936" s="224"/>
      <c r="LIF936" s="224"/>
      <c r="LIG936" s="224"/>
      <c r="LIH936" s="224"/>
      <c r="LII936" s="224"/>
      <c r="LIJ936" s="224"/>
      <c r="LIK936" s="224"/>
      <c r="LIL936" s="224"/>
      <c r="LIM936" s="224"/>
      <c r="LIN936" s="224"/>
      <c r="LIO936" s="224"/>
      <c r="LIP936" s="224"/>
      <c r="LIQ936" s="224"/>
      <c r="LIR936" s="224"/>
      <c r="LIS936" s="224"/>
      <c r="LIT936" s="224"/>
      <c r="LIU936" s="224"/>
      <c r="LIV936" s="224"/>
      <c r="LIW936" s="224"/>
      <c r="LIX936" s="224"/>
      <c r="LIY936" s="224"/>
      <c r="LIZ936" s="224"/>
      <c r="LJA936" s="224"/>
      <c r="LJB936" s="224"/>
      <c r="LJC936" s="224"/>
      <c r="LJD936" s="224"/>
      <c r="LJE936" s="224"/>
      <c r="LJF936" s="224"/>
      <c r="LJG936" s="224"/>
      <c r="LJH936" s="224"/>
      <c r="LJI936" s="224"/>
      <c r="LJJ936" s="224"/>
      <c r="LJK936" s="224"/>
      <c r="LJL936" s="224"/>
      <c r="LJM936" s="224"/>
      <c r="LJN936" s="224"/>
      <c r="LJO936" s="224"/>
      <c r="LJP936" s="224"/>
      <c r="LJQ936" s="224"/>
      <c r="LJR936" s="224"/>
      <c r="LJS936" s="224"/>
      <c r="LJT936" s="224"/>
      <c r="LJU936" s="224"/>
      <c r="LJV936" s="224"/>
      <c r="LJW936" s="224"/>
      <c r="LJX936" s="224"/>
      <c r="LJY936" s="224"/>
      <c r="LJZ936" s="224"/>
      <c r="LKA936" s="224"/>
      <c r="LKB936" s="224"/>
      <c r="LKC936" s="224"/>
      <c r="LKD936" s="224"/>
      <c r="LKE936" s="224"/>
      <c r="LKF936" s="224"/>
      <c r="LKG936" s="224"/>
      <c r="LKH936" s="224"/>
      <c r="LKI936" s="224"/>
      <c r="LKJ936" s="224"/>
      <c r="LKK936" s="224"/>
      <c r="LKL936" s="224"/>
      <c r="LKM936" s="224"/>
      <c r="LKN936" s="224"/>
      <c r="LKO936" s="224"/>
      <c r="LKP936" s="224"/>
      <c r="LKQ936" s="224"/>
      <c r="LKR936" s="224"/>
      <c r="LKS936" s="224"/>
      <c r="LKT936" s="224"/>
      <c r="LKU936" s="224"/>
      <c r="LKV936" s="224"/>
      <c r="LKW936" s="224"/>
      <c r="LKX936" s="224"/>
      <c r="LKY936" s="224"/>
      <c r="LKZ936" s="224"/>
      <c r="LLA936" s="224"/>
      <c r="LLB936" s="224"/>
      <c r="LLC936" s="224"/>
      <c r="LLD936" s="224"/>
      <c r="LLE936" s="224"/>
      <c r="LLF936" s="224"/>
      <c r="LLG936" s="224"/>
      <c r="LLH936" s="224"/>
      <c r="LLI936" s="224"/>
      <c r="LLJ936" s="224"/>
      <c r="LLK936" s="224"/>
      <c r="LLL936" s="224"/>
      <c r="LLM936" s="224"/>
      <c r="LLN936" s="224"/>
      <c r="LLO936" s="224"/>
      <c r="LLP936" s="224"/>
      <c r="LLQ936" s="224"/>
      <c r="LLR936" s="224"/>
      <c r="LLS936" s="224"/>
      <c r="LLT936" s="224"/>
      <c r="LLU936" s="224"/>
      <c r="LLV936" s="224"/>
      <c r="LLW936" s="224"/>
      <c r="LLX936" s="224"/>
      <c r="LLY936" s="224"/>
      <c r="LLZ936" s="224"/>
      <c r="LMA936" s="224"/>
      <c r="LMB936" s="224"/>
      <c r="LMC936" s="224"/>
      <c r="LMD936" s="224"/>
      <c r="LME936" s="224"/>
      <c r="LMF936" s="224"/>
      <c r="LMG936" s="224"/>
      <c r="LMH936" s="224"/>
      <c r="LMI936" s="224"/>
      <c r="LMJ936" s="224"/>
      <c r="LMK936" s="224"/>
      <c r="LML936" s="224"/>
      <c r="LMM936" s="224"/>
      <c r="LMN936" s="224"/>
      <c r="LMO936" s="224"/>
      <c r="LMP936" s="224"/>
      <c r="LMQ936" s="224"/>
      <c r="LMR936" s="224"/>
      <c r="LMS936" s="224"/>
      <c r="LMT936" s="224"/>
      <c r="LMU936" s="224"/>
      <c r="LMV936" s="224"/>
      <c r="LMW936" s="224"/>
      <c r="LMX936" s="224"/>
      <c r="LMY936" s="224"/>
      <c r="LMZ936" s="224"/>
      <c r="LNA936" s="224"/>
      <c r="LNB936" s="224"/>
      <c r="LNC936" s="224"/>
      <c r="LND936" s="224"/>
      <c r="LNE936" s="224"/>
      <c r="LNF936" s="224"/>
      <c r="LNG936" s="224"/>
      <c r="LNH936" s="224"/>
      <c r="LNI936" s="224"/>
      <c r="LNJ936" s="224"/>
      <c r="LNK936" s="224"/>
      <c r="LNL936" s="224"/>
      <c r="LNM936" s="224"/>
      <c r="LNN936" s="224"/>
      <c r="LNO936" s="224"/>
      <c r="LNP936" s="224"/>
      <c r="LNQ936" s="224"/>
      <c r="LNR936" s="224"/>
      <c r="LNS936" s="224"/>
      <c r="LNT936" s="224"/>
      <c r="LNU936" s="224"/>
      <c r="LNV936" s="224"/>
      <c r="LNW936" s="224"/>
      <c r="LNX936" s="224"/>
      <c r="LNY936" s="224"/>
      <c r="LNZ936" s="224"/>
      <c r="LOA936" s="224"/>
      <c r="LOB936" s="224"/>
      <c r="LOC936" s="224"/>
      <c r="LOD936" s="224"/>
      <c r="LOE936" s="224"/>
      <c r="LOF936" s="224"/>
      <c r="LOG936" s="224"/>
      <c r="LOH936" s="224"/>
      <c r="LOI936" s="224"/>
      <c r="LOJ936" s="224"/>
      <c r="LOK936" s="224"/>
      <c r="LOL936" s="224"/>
      <c r="LOM936" s="224"/>
      <c r="LON936" s="224"/>
      <c r="LOO936" s="224"/>
      <c r="LOP936" s="224"/>
      <c r="LOQ936" s="224"/>
      <c r="LOR936" s="224"/>
      <c r="LOS936" s="224"/>
      <c r="LOT936" s="224"/>
      <c r="LOU936" s="224"/>
      <c r="LOV936" s="224"/>
      <c r="LOW936" s="224"/>
      <c r="LOX936" s="224"/>
      <c r="LOY936" s="224"/>
      <c r="LOZ936" s="224"/>
      <c r="LPA936" s="224"/>
      <c r="LPB936" s="224"/>
      <c r="LPC936" s="224"/>
      <c r="LPD936" s="224"/>
      <c r="LPE936" s="224"/>
      <c r="LPF936" s="224"/>
      <c r="LPG936" s="224"/>
      <c r="LPH936" s="224"/>
      <c r="LPI936" s="224"/>
      <c r="LPJ936" s="224"/>
      <c r="LPK936" s="224"/>
      <c r="LPL936" s="224"/>
      <c r="LPM936" s="224"/>
      <c r="LPN936" s="224"/>
      <c r="LPO936" s="224"/>
      <c r="LPP936" s="224"/>
      <c r="LPQ936" s="224"/>
      <c r="LPR936" s="224"/>
      <c r="LPS936" s="224"/>
      <c r="LPT936" s="224"/>
      <c r="LPU936" s="224"/>
      <c r="LPV936" s="224"/>
      <c r="LPW936" s="224"/>
      <c r="LPX936" s="224"/>
      <c r="LPY936" s="224"/>
      <c r="LPZ936" s="224"/>
      <c r="LQA936" s="224"/>
      <c r="LQB936" s="224"/>
      <c r="LQC936" s="224"/>
      <c r="LQD936" s="224"/>
      <c r="LQE936" s="224"/>
      <c r="LQF936" s="224"/>
      <c r="LQG936" s="224"/>
      <c r="LQH936" s="224"/>
      <c r="LQI936" s="224"/>
      <c r="LQJ936" s="224"/>
      <c r="LQK936" s="224"/>
      <c r="LQL936" s="224"/>
      <c r="LQM936" s="224"/>
      <c r="LQN936" s="224"/>
      <c r="LQO936" s="224"/>
      <c r="LQP936" s="224"/>
      <c r="LQQ936" s="224"/>
      <c r="LQR936" s="224"/>
      <c r="LQS936" s="224"/>
      <c r="LQT936" s="224"/>
      <c r="LQU936" s="224"/>
      <c r="LQV936" s="224"/>
      <c r="LQW936" s="224"/>
      <c r="LQX936" s="224"/>
      <c r="LQY936" s="224"/>
      <c r="LQZ936" s="224"/>
      <c r="LRA936" s="224"/>
      <c r="LRB936" s="224"/>
      <c r="LRC936" s="224"/>
      <c r="LRD936" s="224"/>
      <c r="LRE936" s="224"/>
      <c r="LRF936" s="224"/>
      <c r="LRG936" s="224"/>
      <c r="LRH936" s="224"/>
      <c r="LRI936" s="224"/>
      <c r="LRJ936" s="224"/>
      <c r="LRK936" s="224"/>
      <c r="LRL936" s="224"/>
      <c r="LRM936" s="224"/>
      <c r="LRN936" s="224"/>
      <c r="LRO936" s="224"/>
      <c r="LRP936" s="224"/>
      <c r="LRQ936" s="224"/>
      <c r="LRR936" s="224"/>
      <c r="LRS936" s="224"/>
      <c r="LRT936" s="224"/>
      <c r="LRU936" s="224"/>
      <c r="LRV936" s="224"/>
      <c r="LRW936" s="224"/>
      <c r="LRX936" s="224"/>
      <c r="LRY936" s="224"/>
      <c r="LRZ936" s="224"/>
      <c r="LSA936" s="224"/>
      <c r="LSB936" s="224"/>
      <c r="LSC936" s="224"/>
      <c r="LSD936" s="224"/>
      <c r="LSE936" s="224"/>
      <c r="LSF936" s="224"/>
      <c r="LSG936" s="224"/>
      <c r="LSH936" s="224"/>
      <c r="LSI936" s="224"/>
      <c r="LSJ936" s="224"/>
      <c r="LSK936" s="224"/>
      <c r="LSL936" s="224"/>
      <c r="LSM936" s="224"/>
      <c r="LSN936" s="224"/>
      <c r="LSO936" s="224"/>
      <c r="LSP936" s="224"/>
      <c r="LSQ936" s="224"/>
      <c r="LSR936" s="224"/>
      <c r="LSS936" s="224"/>
      <c r="LST936" s="224"/>
      <c r="LSU936" s="224"/>
      <c r="LSV936" s="224"/>
      <c r="LSW936" s="224"/>
      <c r="LSX936" s="224"/>
      <c r="LSY936" s="224"/>
      <c r="LSZ936" s="224"/>
      <c r="LTA936" s="224"/>
      <c r="LTB936" s="224"/>
      <c r="LTC936" s="224"/>
      <c r="LTD936" s="224"/>
      <c r="LTE936" s="224"/>
      <c r="LTF936" s="224"/>
      <c r="LTG936" s="224"/>
      <c r="LTH936" s="224"/>
      <c r="LTI936" s="224"/>
      <c r="LTJ936" s="224"/>
      <c r="LTK936" s="224"/>
      <c r="LTL936" s="224"/>
      <c r="LTM936" s="224"/>
      <c r="LTN936" s="224"/>
      <c r="LTO936" s="224"/>
      <c r="LTP936" s="224"/>
      <c r="LTQ936" s="224"/>
      <c r="LTR936" s="224"/>
      <c r="LTS936" s="224"/>
      <c r="LTT936" s="224"/>
      <c r="LTU936" s="224"/>
      <c r="LTV936" s="224"/>
      <c r="LTW936" s="224"/>
      <c r="LTX936" s="224"/>
      <c r="LTY936" s="224"/>
      <c r="LTZ936" s="224"/>
      <c r="LUA936" s="224"/>
      <c r="LUB936" s="224"/>
      <c r="LUC936" s="224"/>
      <c r="LUD936" s="224"/>
      <c r="LUE936" s="224"/>
      <c r="LUF936" s="224"/>
      <c r="LUG936" s="224"/>
      <c r="LUH936" s="224"/>
      <c r="LUI936" s="224"/>
      <c r="LUJ936" s="224"/>
      <c r="LUK936" s="224"/>
      <c r="LUL936" s="224"/>
      <c r="LUM936" s="224"/>
      <c r="LUN936" s="224"/>
      <c r="LUO936" s="224"/>
      <c r="LUP936" s="224"/>
      <c r="LUQ936" s="224"/>
      <c r="LUR936" s="224"/>
      <c r="LUS936" s="224"/>
      <c r="LUT936" s="224"/>
      <c r="LUU936" s="224"/>
      <c r="LUV936" s="224"/>
      <c r="LUW936" s="224"/>
      <c r="LUX936" s="224"/>
      <c r="LUY936" s="224"/>
      <c r="LUZ936" s="224"/>
      <c r="LVA936" s="224"/>
      <c r="LVB936" s="224"/>
      <c r="LVC936" s="224"/>
      <c r="LVD936" s="224"/>
      <c r="LVE936" s="224"/>
      <c r="LVF936" s="224"/>
      <c r="LVG936" s="224"/>
      <c r="LVH936" s="224"/>
      <c r="LVI936" s="224"/>
      <c r="LVJ936" s="224"/>
      <c r="LVK936" s="224"/>
      <c r="LVL936" s="224"/>
      <c r="LVM936" s="224"/>
      <c r="LVN936" s="224"/>
      <c r="LVO936" s="224"/>
      <c r="LVP936" s="224"/>
      <c r="LVQ936" s="224"/>
      <c r="LVR936" s="224"/>
      <c r="LVS936" s="224"/>
      <c r="LVT936" s="224"/>
      <c r="LVU936" s="224"/>
      <c r="LVV936" s="224"/>
      <c r="LVW936" s="224"/>
      <c r="LVX936" s="224"/>
      <c r="LVY936" s="224"/>
      <c r="LVZ936" s="224"/>
      <c r="LWA936" s="224"/>
      <c r="LWB936" s="224"/>
      <c r="LWC936" s="224"/>
      <c r="LWD936" s="224"/>
      <c r="LWE936" s="224"/>
      <c r="LWF936" s="224"/>
      <c r="LWG936" s="224"/>
      <c r="LWH936" s="224"/>
      <c r="LWI936" s="224"/>
      <c r="LWJ936" s="224"/>
      <c r="LWK936" s="224"/>
      <c r="LWL936" s="224"/>
      <c r="LWM936" s="224"/>
      <c r="LWN936" s="224"/>
      <c r="LWO936" s="224"/>
      <c r="LWP936" s="224"/>
      <c r="LWQ936" s="224"/>
      <c r="LWR936" s="224"/>
      <c r="LWS936" s="224"/>
      <c r="LWT936" s="224"/>
      <c r="LWU936" s="224"/>
      <c r="LWV936" s="224"/>
      <c r="LWW936" s="224"/>
      <c r="LWX936" s="224"/>
      <c r="LWY936" s="224"/>
      <c r="LWZ936" s="224"/>
      <c r="LXA936" s="224"/>
      <c r="LXB936" s="224"/>
      <c r="LXC936" s="224"/>
      <c r="LXD936" s="224"/>
      <c r="LXE936" s="224"/>
      <c r="LXF936" s="224"/>
      <c r="LXG936" s="224"/>
      <c r="LXH936" s="224"/>
      <c r="LXI936" s="224"/>
      <c r="LXJ936" s="224"/>
      <c r="LXK936" s="224"/>
      <c r="LXL936" s="224"/>
      <c r="LXM936" s="224"/>
      <c r="LXN936" s="224"/>
      <c r="LXO936" s="224"/>
      <c r="LXP936" s="224"/>
      <c r="LXQ936" s="224"/>
      <c r="LXR936" s="224"/>
      <c r="LXS936" s="224"/>
      <c r="LXT936" s="224"/>
      <c r="LXU936" s="224"/>
      <c r="LXV936" s="224"/>
      <c r="LXW936" s="224"/>
      <c r="LXX936" s="224"/>
      <c r="LXY936" s="224"/>
      <c r="LXZ936" s="224"/>
      <c r="LYA936" s="224"/>
      <c r="LYB936" s="224"/>
      <c r="LYC936" s="224"/>
      <c r="LYD936" s="224"/>
      <c r="LYE936" s="224"/>
      <c r="LYF936" s="224"/>
      <c r="LYG936" s="224"/>
      <c r="LYH936" s="224"/>
      <c r="LYI936" s="224"/>
      <c r="LYJ936" s="224"/>
      <c r="LYK936" s="224"/>
      <c r="LYL936" s="224"/>
      <c r="LYM936" s="224"/>
      <c r="LYN936" s="224"/>
      <c r="LYO936" s="224"/>
      <c r="LYP936" s="224"/>
      <c r="LYQ936" s="224"/>
      <c r="LYR936" s="224"/>
      <c r="LYS936" s="224"/>
      <c r="LYT936" s="224"/>
      <c r="LYU936" s="224"/>
      <c r="LYV936" s="224"/>
      <c r="LYW936" s="224"/>
      <c r="LYX936" s="224"/>
      <c r="LYY936" s="224"/>
      <c r="LYZ936" s="224"/>
      <c r="LZA936" s="224"/>
      <c r="LZB936" s="224"/>
      <c r="LZC936" s="224"/>
      <c r="LZD936" s="224"/>
      <c r="LZE936" s="224"/>
      <c r="LZF936" s="224"/>
      <c r="LZG936" s="224"/>
      <c r="LZH936" s="224"/>
      <c r="LZI936" s="224"/>
      <c r="LZJ936" s="224"/>
      <c r="LZK936" s="224"/>
      <c r="LZL936" s="224"/>
      <c r="LZM936" s="224"/>
      <c r="LZN936" s="224"/>
      <c r="LZO936" s="224"/>
      <c r="LZP936" s="224"/>
      <c r="LZQ936" s="224"/>
      <c r="LZR936" s="224"/>
      <c r="LZS936" s="224"/>
      <c r="LZT936" s="224"/>
      <c r="LZU936" s="224"/>
      <c r="LZV936" s="224"/>
      <c r="LZW936" s="224"/>
      <c r="LZX936" s="224"/>
      <c r="LZY936" s="224"/>
      <c r="LZZ936" s="224"/>
      <c r="MAA936" s="224"/>
      <c r="MAB936" s="224"/>
      <c r="MAC936" s="224"/>
      <c r="MAD936" s="224"/>
      <c r="MAE936" s="224"/>
      <c r="MAF936" s="224"/>
      <c r="MAG936" s="224"/>
      <c r="MAH936" s="224"/>
      <c r="MAI936" s="224"/>
      <c r="MAJ936" s="224"/>
      <c r="MAK936" s="224"/>
      <c r="MAL936" s="224"/>
      <c r="MAM936" s="224"/>
      <c r="MAN936" s="224"/>
      <c r="MAO936" s="224"/>
      <c r="MAP936" s="224"/>
      <c r="MAQ936" s="224"/>
      <c r="MAR936" s="224"/>
      <c r="MAS936" s="224"/>
      <c r="MAT936" s="224"/>
      <c r="MAU936" s="224"/>
      <c r="MAV936" s="224"/>
      <c r="MAW936" s="224"/>
      <c r="MAX936" s="224"/>
      <c r="MAY936" s="224"/>
      <c r="MAZ936" s="224"/>
      <c r="MBA936" s="224"/>
      <c r="MBB936" s="224"/>
      <c r="MBC936" s="224"/>
      <c r="MBD936" s="224"/>
      <c r="MBE936" s="224"/>
      <c r="MBF936" s="224"/>
      <c r="MBG936" s="224"/>
      <c r="MBH936" s="224"/>
      <c r="MBI936" s="224"/>
      <c r="MBJ936" s="224"/>
      <c r="MBK936" s="224"/>
      <c r="MBL936" s="224"/>
      <c r="MBM936" s="224"/>
      <c r="MBN936" s="224"/>
      <c r="MBO936" s="224"/>
      <c r="MBP936" s="224"/>
      <c r="MBQ936" s="224"/>
      <c r="MBR936" s="224"/>
      <c r="MBS936" s="224"/>
      <c r="MBT936" s="224"/>
      <c r="MBU936" s="224"/>
      <c r="MBV936" s="224"/>
      <c r="MBW936" s="224"/>
      <c r="MBX936" s="224"/>
      <c r="MBY936" s="224"/>
      <c r="MBZ936" s="224"/>
      <c r="MCA936" s="224"/>
      <c r="MCB936" s="224"/>
      <c r="MCC936" s="224"/>
      <c r="MCD936" s="224"/>
      <c r="MCE936" s="224"/>
      <c r="MCF936" s="224"/>
      <c r="MCG936" s="224"/>
      <c r="MCH936" s="224"/>
      <c r="MCI936" s="224"/>
      <c r="MCJ936" s="224"/>
      <c r="MCK936" s="224"/>
      <c r="MCL936" s="224"/>
      <c r="MCM936" s="224"/>
      <c r="MCN936" s="224"/>
      <c r="MCO936" s="224"/>
      <c r="MCP936" s="224"/>
      <c r="MCQ936" s="224"/>
      <c r="MCR936" s="224"/>
      <c r="MCS936" s="224"/>
      <c r="MCT936" s="224"/>
      <c r="MCU936" s="224"/>
      <c r="MCV936" s="224"/>
      <c r="MCW936" s="224"/>
      <c r="MCX936" s="224"/>
      <c r="MCY936" s="224"/>
      <c r="MCZ936" s="224"/>
      <c r="MDA936" s="224"/>
      <c r="MDB936" s="224"/>
      <c r="MDC936" s="224"/>
      <c r="MDD936" s="224"/>
      <c r="MDE936" s="224"/>
      <c r="MDF936" s="224"/>
      <c r="MDG936" s="224"/>
      <c r="MDH936" s="224"/>
      <c r="MDI936" s="224"/>
      <c r="MDJ936" s="224"/>
      <c r="MDK936" s="224"/>
      <c r="MDL936" s="224"/>
      <c r="MDM936" s="224"/>
      <c r="MDN936" s="224"/>
      <c r="MDO936" s="224"/>
      <c r="MDP936" s="224"/>
      <c r="MDQ936" s="224"/>
      <c r="MDR936" s="224"/>
      <c r="MDS936" s="224"/>
      <c r="MDT936" s="224"/>
      <c r="MDU936" s="224"/>
      <c r="MDV936" s="224"/>
      <c r="MDW936" s="224"/>
      <c r="MDX936" s="224"/>
      <c r="MDY936" s="224"/>
      <c r="MDZ936" s="224"/>
      <c r="MEA936" s="224"/>
      <c r="MEB936" s="224"/>
      <c r="MEC936" s="224"/>
      <c r="MED936" s="224"/>
      <c r="MEE936" s="224"/>
      <c r="MEF936" s="224"/>
      <c r="MEG936" s="224"/>
      <c r="MEH936" s="224"/>
      <c r="MEI936" s="224"/>
      <c r="MEJ936" s="224"/>
      <c r="MEK936" s="224"/>
      <c r="MEL936" s="224"/>
      <c r="MEM936" s="224"/>
      <c r="MEN936" s="224"/>
      <c r="MEO936" s="224"/>
      <c r="MEP936" s="224"/>
      <c r="MEQ936" s="224"/>
      <c r="MER936" s="224"/>
      <c r="MES936" s="224"/>
      <c r="MET936" s="224"/>
      <c r="MEU936" s="224"/>
      <c r="MEV936" s="224"/>
      <c r="MEW936" s="224"/>
      <c r="MEX936" s="224"/>
      <c r="MEY936" s="224"/>
      <c r="MEZ936" s="224"/>
      <c r="MFA936" s="224"/>
      <c r="MFB936" s="224"/>
      <c r="MFC936" s="224"/>
      <c r="MFD936" s="224"/>
      <c r="MFE936" s="224"/>
      <c r="MFF936" s="224"/>
      <c r="MFG936" s="224"/>
      <c r="MFH936" s="224"/>
      <c r="MFI936" s="224"/>
      <c r="MFJ936" s="224"/>
      <c r="MFK936" s="224"/>
      <c r="MFL936" s="224"/>
      <c r="MFM936" s="224"/>
      <c r="MFN936" s="224"/>
      <c r="MFO936" s="224"/>
      <c r="MFP936" s="224"/>
      <c r="MFQ936" s="224"/>
      <c r="MFR936" s="224"/>
      <c r="MFS936" s="224"/>
      <c r="MFT936" s="224"/>
      <c r="MFU936" s="224"/>
      <c r="MFV936" s="224"/>
      <c r="MFW936" s="224"/>
      <c r="MFX936" s="224"/>
      <c r="MFY936" s="224"/>
      <c r="MFZ936" s="224"/>
      <c r="MGA936" s="224"/>
      <c r="MGB936" s="224"/>
      <c r="MGC936" s="224"/>
      <c r="MGD936" s="224"/>
      <c r="MGE936" s="224"/>
      <c r="MGF936" s="224"/>
      <c r="MGG936" s="224"/>
      <c r="MGH936" s="224"/>
      <c r="MGI936" s="224"/>
      <c r="MGJ936" s="224"/>
      <c r="MGK936" s="224"/>
      <c r="MGL936" s="224"/>
      <c r="MGM936" s="224"/>
      <c r="MGN936" s="224"/>
      <c r="MGO936" s="224"/>
      <c r="MGP936" s="224"/>
      <c r="MGQ936" s="224"/>
      <c r="MGR936" s="224"/>
      <c r="MGS936" s="224"/>
      <c r="MGT936" s="224"/>
      <c r="MGU936" s="224"/>
      <c r="MGV936" s="224"/>
      <c r="MGW936" s="224"/>
      <c r="MGX936" s="224"/>
      <c r="MGY936" s="224"/>
      <c r="MGZ936" s="224"/>
      <c r="MHA936" s="224"/>
      <c r="MHB936" s="224"/>
      <c r="MHC936" s="224"/>
      <c r="MHD936" s="224"/>
      <c r="MHE936" s="224"/>
      <c r="MHF936" s="224"/>
      <c r="MHG936" s="224"/>
      <c r="MHH936" s="224"/>
      <c r="MHI936" s="224"/>
      <c r="MHJ936" s="224"/>
      <c r="MHK936" s="224"/>
      <c r="MHL936" s="224"/>
      <c r="MHM936" s="224"/>
      <c r="MHN936" s="224"/>
      <c r="MHO936" s="224"/>
      <c r="MHP936" s="224"/>
      <c r="MHQ936" s="224"/>
      <c r="MHR936" s="224"/>
      <c r="MHS936" s="224"/>
      <c r="MHT936" s="224"/>
      <c r="MHU936" s="224"/>
      <c r="MHV936" s="224"/>
      <c r="MHW936" s="224"/>
      <c r="MHX936" s="224"/>
      <c r="MHY936" s="224"/>
      <c r="MHZ936" s="224"/>
      <c r="MIA936" s="224"/>
      <c r="MIB936" s="224"/>
      <c r="MIC936" s="224"/>
      <c r="MID936" s="224"/>
      <c r="MIE936" s="224"/>
      <c r="MIF936" s="224"/>
      <c r="MIG936" s="224"/>
      <c r="MIH936" s="224"/>
      <c r="MII936" s="224"/>
      <c r="MIJ936" s="224"/>
      <c r="MIK936" s="224"/>
      <c r="MIL936" s="224"/>
      <c r="MIM936" s="224"/>
      <c r="MIN936" s="224"/>
      <c r="MIO936" s="224"/>
      <c r="MIP936" s="224"/>
      <c r="MIQ936" s="224"/>
      <c r="MIR936" s="224"/>
      <c r="MIS936" s="224"/>
      <c r="MIT936" s="224"/>
      <c r="MIU936" s="224"/>
      <c r="MIV936" s="224"/>
      <c r="MIW936" s="224"/>
      <c r="MIX936" s="224"/>
      <c r="MIY936" s="224"/>
      <c r="MIZ936" s="224"/>
      <c r="MJA936" s="224"/>
      <c r="MJB936" s="224"/>
      <c r="MJC936" s="224"/>
      <c r="MJD936" s="224"/>
      <c r="MJE936" s="224"/>
      <c r="MJF936" s="224"/>
      <c r="MJG936" s="224"/>
      <c r="MJH936" s="224"/>
      <c r="MJI936" s="224"/>
      <c r="MJJ936" s="224"/>
      <c r="MJK936" s="224"/>
      <c r="MJL936" s="224"/>
      <c r="MJM936" s="224"/>
      <c r="MJN936" s="224"/>
      <c r="MJO936" s="224"/>
      <c r="MJP936" s="224"/>
      <c r="MJQ936" s="224"/>
      <c r="MJR936" s="224"/>
      <c r="MJS936" s="224"/>
      <c r="MJT936" s="224"/>
      <c r="MJU936" s="224"/>
      <c r="MJV936" s="224"/>
      <c r="MJW936" s="224"/>
      <c r="MJX936" s="224"/>
      <c r="MJY936" s="224"/>
      <c r="MJZ936" s="224"/>
      <c r="MKA936" s="224"/>
      <c r="MKB936" s="224"/>
      <c r="MKC936" s="224"/>
      <c r="MKD936" s="224"/>
      <c r="MKE936" s="224"/>
      <c r="MKF936" s="224"/>
      <c r="MKG936" s="224"/>
      <c r="MKH936" s="224"/>
      <c r="MKI936" s="224"/>
      <c r="MKJ936" s="224"/>
      <c r="MKK936" s="224"/>
      <c r="MKL936" s="224"/>
      <c r="MKM936" s="224"/>
      <c r="MKN936" s="224"/>
      <c r="MKO936" s="224"/>
      <c r="MKP936" s="224"/>
      <c r="MKQ936" s="224"/>
      <c r="MKR936" s="224"/>
      <c r="MKS936" s="224"/>
      <c r="MKT936" s="224"/>
      <c r="MKU936" s="224"/>
      <c r="MKV936" s="224"/>
      <c r="MKW936" s="224"/>
      <c r="MKX936" s="224"/>
      <c r="MKY936" s="224"/>
      <c r="MKZ936" s="224"/>
      <c r="MLA936" s="224"/>
      <c r="MLB936" s="224"/>
      <c r="MLC936" s="224"/>
      <c r="MLD936" s="224"/>
      <c r="MLE936" s="224"/>
      <c r="MLF936" s="224"/>
      <c r="MLG936" s="224"/>
      <c r="MLH936" s="224"/>
      <c r="MLI936" s="224"/>
      <c r="MLJ936" s="224"/>
      <c r="MLK936" s="224"/>
      <c r="MLL936" s="224"/>
      <c r="MLM936" s="224"/>
      <c r="MLN936" s="224"/>
      <c r="MLO936" s="224"/>
      <c r="MLP936" s="224"/>
      <c r="MLQ936" s="224"/>
      <c r="MLR936" s="224"/>
      <c r="MLS936" s="224"/>
      <c r="MLT936" s="224"/>
      <c r="MLU936" s="224"/>
      <c r="MLV936" s="224"/>
      <c r="MLW936" s="224"/>
      <c r="MLX936" s="224"/>
      <c r="MLY936" s="224"/>
      <c r="MLZ936" s="224"/>
      <c r="MMA936" s="224"/>
      <c r="MMB936" s="224"/>
      <c r="MMC936" s="224"/>
      <c r="MMD936" s="224"/>
      <c r="MME936" s="224"/>
      <c r="MMF936" s="224"/>
      <c r="MMG936" s="224"/>
      <c r="MMH936" s="224"/>
      <c r="MMI936" s="224"/>
      <c r="MMJ936" s="224"/>
      <c r="MMK936" s="224"/>
      <c r="MML936" s="224"/>
      <c r="MMM936" s="224"/>
      <c r="MMN936" s="224"/>
      <c r="MMO936" s="224"/>
      <c r="MMP936" s="224"/>
      <c r="MMQ936" s="224"/>
      <c r="MMR936" s="224"/>
      <c r="MMS936" s="224"/>
      <c r="MMT936" s="224"/>
      <c r="MMU936" s="224"/>
      <c r="MMV936" s="224"/>
      <c r="MMW936" s="224"/>
      <c r="MMX936" s="224"/>
      <c r="MMY936" s="224"/>
      <c r="MMZ936" s="224"/>
      <c r="MNA936" s="224"/>
      <c r="MNB936" s="224"/>
      <c r="MNC936" s="224"/>
      <c r="MND936" s="224"/>
      <c r="MNE936" s="224"/>
      <c r="MNF936" s="224"/>
      <c r="MNG936" s="224"/>
      <c r="MNH936" s="224"/>
      <c r="MNI936" s="224"/>
      <c r="MNJ936" s="224"/>
      <c r="MNK936" s="224"/>
      <c r="MNL936" s="224"/>
      <c r="MNM936" s="224"/>
      <c r="MNN936" s="224"/>
      <c r="MNO936" s="224"/>
      <c r="MNP936" s="224"/>
      <c r="MNQ936" s="224"/>
      <c r="MNR936" s="224"/>
      <c r="MNS936" s="224"/>
      <c r="MNT936" s="224"/>
      <c r="MNU936" s="224"/>
      <c r="MNV936" s="224"/>
      <c r="MNW936" s="224"/>
      <c r="MNX936" s="224"/>
      <c r="MNY936" s="224"/>
      <c r="MNZ936" s="224"/>
      <c r="MOA936" s="224"/>
      <c r="MOB936" s="224"/>
      <c r="MOC936" s="224"/>
      <c r="MOD936" s="224"/>
      <c r="MOE936" s="224"/>
      <c r="MOF936" s="224"/>
      <c r="MOG936" s="224"/>
      <c r="MOH936" s="224"/>
      <c r="MOI936" s="224"/>
      <c r="MOJ936" s="224"/>
      <c r="MOK936" s="224"/>
      <c r="MOL936" s="224"/>
      <c r="MOM936" s="224"/>
      <c r="MON936" s="224"/>
      <c r="MOO936" s="224"/>
      <c r="MOP936" s="224"/>
      <c r="MOQ936" s="224"/>
      <c r="MOR936" s="224"/>
      <c r="MOS936" s="224"/>
      <c r="MOT936" s="224"/>
      <c r="MOU936" s="224"/>
      <c r="MOV936" s="224"/>
      <c r="MOW936" s="224"/>
      <c r="MOX936" s="224"/>
      <c r="MOY936" s="224"/>
      <c r="MOZ936" s="224"/>
      <c r="MPA936" s="224"/>
      <c r="MPB936" s="224"/>
      <c r="MPC936" s="224"/>
      <c r="MPD936" s="224"/>
      <c r="MPE936" s="224"/>
      <c r="MPF936" s="224"/>
      <c r="MPG936" s="224"/>
      <c r="MPH936" s="224"/>
      <c r="MPI936" s="224"/>
      <c r="MPJ936" s="224"/>
      <c r="MPK936" s="224"/>
      <c r="MPL936" s="224"/>
      <c r="MPM936" s="224"/>
      <c r="MPN936" s="224"/>
      <c r="MPO936" s="224"/>
      <c r="MPP936" s="224"/>
      <c r="MPQ936" s="224"/>
      <c r="MPR936" s="224"/>
      <c r="MPS936" s="224"/>
      <c r="MPT936" s="224"/>
      <c r="MPU936" s="224"/>
      <c r="MPV936" s="224"/>
      <c r="MPW936" s="224"/>
      <c r="MPX936" s="224"/>
      <c r="MPY936" s="224"/>
      <c r="MPZ936" s="224"/>
      <c r="MQA936" s="224"/>
      <c r="MQB936" s="224"/>
      <c r="MQC936" s="224"/>
      <c r="MQD936" s="224"/>
      <c r="MQE936" s="224"/>
      <c r="MQF936" s="224"/>
      <c r="MQG936" s="224"/>
      <c r="MQH936" s="224"/>
      <c r="MQI936" s="224"/>
      <c r="MQJ936" s="224"/>
      <c r="MQK936" s="224"/>
      <c r="MQL936" s="224"/>
      <c r="MQM936" s="224"/>
      <c r="MQN936" s="224"/>
      <c r="MQO936" s="224"/>
      <c r="MQP936" s="224"/>
      <c r="MQQ936" s="224"/>
      <c r="MQR936" s="224"/>
      <c r="MQS936" s="224"/>
      <c r="MQT936" s="224"/>
      <c r="MQU936" s="224"/>
      <c r="MQV936" s="224"/>
      <c r="MQW936" s="224"/>
      <c r="MQX936" s="224"/>
      <c r="MQY936" s="224"/>
      <c r="MQZ936" s="224"/>
      <c r="MRA936" s="224"/>
      <c r="MRB936" s="224"/>
      <c r="MRC936" s="224"/>
      <c r="MRD936" s="224"/>
      <c r="MRE936" s="224"/>
      <c r="MRF936" s="224"/>
      <c r="MRG936" s="224"/>
      <c r="MRH936" s="224"/>
      <c r="MRI936" s="224"/>
      <c r="MRJ936" s="224"/>
      <c r="MRK936" s="224"/>
      <c r="MRL936" s="224"/>
      <c r="MRM936" s="224"/>
      <c r="MRN936" s="224"/>
      <c r="MRO936" s="224"/>
      <c r="MRP936" s="224"/>
      <c r="MRQ936" s="224"/>
      <c r="MRR936" s="224"/>
      <c r="MRS936" s="224"/>
      <c r="MRT936" s="224"/>
      <c r="MRU936" s="224"/>
      <c r="MRV936" s="224"/>
      <c r="MRW936" s="224"/>
      <c r="MRX936" s="224"/>
      <c r="MRY936" s="224"/>
      <c r="MRZ936" s="224"/>
      <c r="MSA936" s="224"/>
      <c r="MSB936" s="224"/>
      <c r="MSC936" s="224"/>
      <c r="MSD936" s="224"/>
      <c r="MSE936" s="224"/>
      <c r="MSF936" s="224"/>
      <c r="MSG936" s="224"/>
      <c r="MSH936" s="224"/>
      <c r="MSI936" s="224"/>
      <c r="MSJ936" s="224"/>
      <c r="MSK936" s="224"/>
      <c r="MSL936" s="224"/>
      <c r="MSM936" s="224"/>
      <c r="MSN936" s="224"/>
      <c r="MSO936" s="224"/>
      <c r="MSP936" s="224"/>
      <c r="MSQ936" s="224"/>
      <c r="MSR936" s="224"/>
      <c r="MSS936" s="224"/>
      <c r="MST936" s="224"/>
      <c r="MSU936" s="224"/>
      <c r="MSV936" s="224"/>
      <c r="MSW936" s="224"/>
      <c r="MSX936" s="224"/>
      <c r="MSY936" s="224"/>
      <c r="MSZ936" s="224"/>
      <c r="MTA936" s="224"/>
      <c r="MTB936" s="224"/>
      <c r="MTC936" s="224"/>
      <c r="MTD936" s="224"/>
      <c r="MTE936" s="224"/>
      <c r="MTF936" s="224"/>
      <c r="MTG936" s="224"/>
      <c r="MTH936" s="224"/>
      <c r="MTI936" s="224"/>
      <c r="MTJ936" s="224"/>
      <c r="MTK936" s="224"/>
      <c r="MTL936" s="224"/>
      <c r="MTM936" s="224"/>
      <c r="MTN936" s="224"/>
      <c r="MTO936" s="224"/>
      <c r="MTP936" s="224"/>
      <c r="MTQ936" s="224"/>
      <c r="MTR936" s="224"/>
      <c r="MTS936" s="224"/>
      <c r="MTT936" s="224"/>
      <c r="MTU936" s="224"/>
      <c r="MTV936" s="224"/>
      <c r="MTW936" s="224"/>
      <c r="MTX936" s="224"/>
      <c r="MTY936" s="224"/>
      <c r="MTZ936" s="224"/>
      <c r="MUA936" s="224"/>
      <c r="MUB936" s="224"/>
      <c r="MUC936" s="224"/>
      <c r="MUD936" s="224"/>
      <c r="MUE936" s="224"/>
      <c r="MUF936" s="224"/>
      <c r="MUG936" s="224"/>
      <c r="MUH936" s="224"/>
      <c r="MUI936" s="224"/>
      <c r="MUJ936" s="224"/>
      <c r="MUK936" s="224"/>
      <c r="MUL936" s="224"/>
      <c r="MUM936" s="224"/>
      <c r="MUN936" s="224"/>
      <c r="MUO936" s="224"/>
      <c r="MUP936" s="224"/>
      <c r="MUQ936" s="224"/>
      <c r="MUR936" s="224"/>
      <c r="MUS936" s="224"/>
      <c r="MUT936" s="224"/>
      <c r="MUU936" s="224"/>
      <c r="MUV936" s="224"/>
      <c r="MUW936" s="224"/>
      <c r="MUX936" s="224"/>
      <c r="MUY936" s="224"/>
      <c r="MUZ936" s="224"/>
      <c r="MVA936" s="224"/>
      <c r="MVB936" s="224"/>
      <c r="MVC936" s="224"/>
      <c r="MVD936" s="224"/>
      <c r="MVE936" s="224"/>
      <c r="MVF936" s="224"/>
      <c r="MVG936" s="224"/>
      <c r="MVH936" s="224"/>
      <c r="MVI936" s="224"/>
      <c r="MVJ936" s="224"/>
      <c r="MVK936" s="224"/>
      <c r="MVL936" s="224"/>
      <c r="MVM936" s="224"/>
      <c r="MVN936" s="224"/>
      <c r="MVO936" s="224"/>
      <c r="MVP936" s="224"/>
      <c r="MVQ936" s="224"/>
      <c r="MVR936" s="224"/>
      <c r="MVS936" s="224"/>
      <c r="MVT936" s="224"/>
      <c r="MVU936" s="224"/>
      <c r="MVV936" s="224"/>
      <c r="MVW936" s="224"/>
      <c r="MVX936" s="224"/>
      <c r="MVY936" s="224"/>
      <c r="MVZ936" s="224"/>
      <c r="MWA936" s="224"/>
      <c r="MWB936" s="224"/>
      <c r="MWC936" s="224"/>
      <c r="MWD936" s="224"/>
      <c r="MWE936" s="224"/>
      <c r="MWF936" s="224"/>
      <c r="MWG936" s="224"/>
      <c r="MWH936" s="224"/>
      <c r="MWI936" s="224"/>
      <c r="MWJ936" s="224"/>
      <c r="MWK936" s="224"/>
      <c r="MWL936" s="224"/>
      <c r="MWM936" s="224"/>
      <c r="MWN936" s="224"/>
      <c r="MWO936" s="224"/>
      <c r="MWP936" s="224"/>
      <c r="MWQ936" s="224"/>
      <c r="MWR936" s="224"/>
      <c r="MWS936" s="224"/>
      <c r="MWT936" s="224"/>
      <c r="MWU936" s="224"/>
      <c r="MWV936" s="224"/>
      <c r="MWW936" s="224"/>
      <c r="MWX936" s="224"/>
      <c r="MWY936" s="224"/>
      <c r="MWZ936" s="224"/>
      <c r="MXA936" s="224"/>
      <c r="MXB936" s="224"/>
      <c r="MXC936" s="224"/>
      <c r="MXD936" s="224"/>
      <c r="MXE936" s="224"/>
      <c r="MXF936" s="224"/>
      <c r="MXG936" s="224"/>
      <c r="MXH936" s="224"/>
      <c r="MXI936" s="224"/>
      <c r="MXJ936" s="224"/>
      <c r="MXK936" s="224"/>
      <c r="MXL936" s="224"/>
      <c r="MXM936" s="224"/>
      <c r="MXN936" s="224"/>
      <c r="MXO936" s="224"/>
      <c r="MXP936" s="224"/>
      <c r="MXQ936" s="224"/>
      <c r="MXR936" s="224"/>
      <c r="MXS936" s="224"/>
      <c r="MXT936" s="224"/>
      <c r="MXU936" s="224"/>
      <c r="MXV936" s="224"/>
      <c r="MXW936" s="224"/>
      <c r="MXX936" s="224"/>
      <c r="MXY936" s="224"/>
      <c r="MXZ936" s="224"/>
      <c r="MYA936" s="224"/>
      <c r="MYB936" s="224"/>
      <c r="MYC936" s="224"/>
      <c r="MYD936" s="224"/>
      <c r="MYE936" s="224"/>
      <c r="MYF936" s="224"/>
      <c r="MYG936" s="224"/>
      <c r="MYH936" s="224"/>
      <c r="MYI936" s="224"/>
      <c r="MYJ936" s="224"/>
      <c r="MYK936" s="224"/>
      <c r="MYL936" s="224"/>
      <c r="MYM936" s="224"/>
      <c r="MYN936" s="224"/>
      <c r="MYO936" s="224"/>
      <c r="MYP936" s="224"/>
      <c r="MYQ936" s="224"/>
      <c r="MYR936" s="224"/>
      <c r="MYS936" s="224"/>
      <c r="MYT936" s="224"/>
      <c r="MYU936" s="224"/>
      <c r="MYV936" s="224"/>
      <c r="MYW936" s="224"/>
      <c r="MYX936" s="224"/>
      <c r="MYY936" s="224"/>
      <c r="MYZ936" s="224"/>
      <c r="MZA936" s="224"/>
      <c r="MZB936" s="224"/>
      <c r="MZC936" s="224"/>
      <c r="MZD936" s="224"/>
      <c r="MZE936" s="224"/>
      <c r="MZF936" s="224"/>
      <c r="MZG936" s="224"/>
      <c r="MZH936" s="224"/>
      <c r="MZI936" s="224"/>
      <c r="MZJ936" s="224"/>
      <c r="MZK936" s="224"/>
      <c r="MZL936" s="224"/>
      <c r="MZM936" s="224"/>
      <c r="MZN936" s="224"/>
      <c r="MZO936" s="224"/>
      <c r="MZP936" s="224"/>
      <c r="MZQ936" s="224"/>
      <c r="MZR936" s="224"/>
      <c r="MZS936" s="224"/>
      <c r="MZT936" s="224"/>
      <c r="MZU936" s="224"/>
      <c r="MZV936" s="224"/>
      <c r="MZW936" s="224"/>
      <c r="MZX936" s="224"/>
      <c r="MZY936" s="224"/>
      <c r="MZZ936" s="224"/>
      <c r="NAA936" s="224"/>
      <c r="NAB936" s="224"/>
      <c r="NAC936" s="224"/>
      <c r="NAD936" s="224"/>
      <c r="NAE936" s="224"/>
      <c r="NAF936" s="224"/>
      <c r="NAG936" s="224"/>
      <c r="NAH936" s="224"/>
      <c r="NAI936" s="224"/>
      <c r="NAJ936" s="224"/>
      <c r="NAK936" s="224"/>
      <c r="NAL936" s="224"/>
      <c r="NAM936" s="224"/>
      <c r="NAN936" s="224"/>
      <c r="NAO936" s="224"/>
      <c r="NAP936" s="224"/>
      <c r="NAQ936" s="224"/>
      <c r="NAR936" s="224"/>
      <c r="NAS936" s="224"/>
      <c r="NAT936" s="224"/>
      <c r="NAU936" s="224"/>
      <c r="NAV936" s="224"/>
      <c r="NAW936" s="224"/>
      <c r="NAX936" s="224"/>
      <c r="NAY936" s="224"/>
      <c r="NAZ936" s="224"/>
      <c r="NBA936" s="224"/>
      <c r="NBB936" s="224"/>
      <c r="NBC936" s="224"/>
      <c r="NBD936" s="224"/>
      <c r="NBE936" s="224"/>
      <c r="NBF936" s="224"/>
      <c r="NBG936" s="224"/>
      <c r="NBH936" s="224"/>
      <c r="NBI936" s="224"/>
      <c r="NBJ936" s="224"/>
      <c r="NBK936" s="224"/>
      <c r="NBL936" s="224"/>
      <c r="NBM936" s="224"/>
      <c r="NBN936" s="224"/>
      <c r="NBO936" s="224"/>
      <c r="NBP936" s="224"/>
      <c r="NBQ936" s="224"/>
      <c r="NBR936" s="224"/>
      <c r="NBS936" s="224"/>
      <c r="NBT936" s="224"/>
      <c r="NBU936" s="224"/>
      <c r="NBV936" s="224"/>
      <c r="NBW936" s="224"/>
      <c r="NBX936" s="224"/>
      <c r="NBY936" s="224"/>
      <c r="NBZ936" s="224"/>
      <c r="NCA936" s="224"/>
      <c r="NCB936" s="224"/>
      <c r="NCC936" s="224"/>
      <c r="NCD936" s="224"/>
      <c r="NCE936" s="224"/>
      <c r="NCF936" s="224"/>
      <c r="NCG936" s="224"/>
      <c r="NCH936" s="224"/>
      <c r="NCI936" s="224"/>
      <c r="NCJ936" s="224"/>
      <c r="NCK936" s="224"/>
      <c r="NCL936" s="224"/>
      <c r="NCM936" s="224"/>
      <c r="NCN936" s="224"/>
      <c r="NCO936" s="224"/>
      <c r="NCP936" s="224"/>
      <c r="NCQ936" s="224"/>
      <c r="NCR936" s="224"/>
      <c r="NCS936" s="224"/>
      <c r="NCT936" s="224"/>
      <c r="NCU936" s="224"/>
      <c r="NCV936" s="224"/>
      <c r="NCW936" s="224"/>
      <c r="NCX936" s="224"/>
      <c r="NCY936" s="224"/>
      <c r="NCZ936" s="224"/>
      <c r="NDA936" s="224"/>
      <c r="NDB936" s="224"/>
      <c r="NDC936" s="224"/>
      <c r="NDD936" s="224"/>
      <c r="NDE936" s="224"/>
      <c r="NDF936" s="224"/>
      <c r="NDG936" s="224"/>
      <c r="NDH936" s="224"/>
      <c r="NDI936" s="224"/>
      <c r="NDJ936" s="224"/>
      <c r="NDK936" s="224"/>
      <c r="NDL936" s="224"/>
      <c r="NDM936" s="224"/>
      <c r="NDN936" s="224"/>
      <c r="NDO936" s="224"/>
      <c r="NDP936" s="224"/>
      <c r="NDQ936" s="224"/>
      <c r="NDR936" s="224"/>
      <c r="NDS936" s="224"/>
      <c r="NDT936" s="224"/>
      <c r="NDU936" s="224"/>
      <c r="NDV936" s="224"/>
      <c r="NDW936" s="224"/>
      <c r="NDX936" s="224"/>
      <c r="NDY936" s="224"/>
      <c r="NDZ936" s="224"/>
      <c r="NEA936" s="224"/>
      <c r="NEB936" s="224"/>
      <c r="NEC936" s="224"/>
      <c r="NED936" s="224"/>
      <c r="NEE936" s="224"/>
      <c r="NEF936" s="224"/>
      <c r="NEG936" s="224"/>
      <c r="NEH936" s="224"/>
      <c r="NEI936" s="224"/>
      <c r="NEJ936" s="224"/>
      <c r="NEK936" s="224"/>
      <c r="NEL936" s="224"/>
      <c r="NEM936" s="224"/>
      <c r="NEN936" s="224"/>
      <c r="NEO936" s="224"/>
      <c r="NEP936" s="224"/>
      <c r="NEQ936" s="224"/>
      <c r="NER936" s="224"/>
      <c r="NES936" s="224"/>
      <c r="NET936" s="224"/>
      <c r="NEU936" s="224"/>
      <c r="NEV936" s="224"/>
      <c r="NEW936" s="224"/>
      <c r="NEX936" s="224"/>
      <c r="NEY936" s="224"/>
      <c r="NEZ936" s="224"/>
      <c r="NFA936" s="224"/>
      <c r="NFB936" s="224"/>
      <c r="NFC936" s="224"/>
      <c r="NFD936" s="224"/>
      <c r="NFE936" s="224"/>
      <c r="NFF936" s="224"/>
      <c r="NFG936" s="224"/>
      <c r="NFH936" s="224"/>
      <c r="NFI936" s="224"/>
      <c r="NFJ936" s="224"/>
      <c r="NFK936" s="224"/>
      <c r="NFL936" s="224"/>
      <c r="NFM936" s="224"/>
      <c r="NFN936" s="224"/>
      <c r="NFO936" s="224"/>
      <c r="NFP936" s="224"/>
      <c r="NFQ936" s="224"/>
      <c r="NFR936" s="224"/>
      <c r="NFS936" s="224"/>
      <c r="NFT936" s="224"/>
      <c r="NFU936" s="224"/>
      <c r="NFV936" s="224"/>
      <c r="NFW936" s="224"/>
      <c r="NFX936" s="224"/>
      <c r="NFY936" s="224"/>
      <c r="NFZ936" s="224"/>
      <c r="NGA936" s="224"/>
      <c r="NGB936" s="224"/>
      <c r="NGC936" s="224"/>
      <c r="NGD936" s="224"/>
      <c r="NGE936" s="224"/>
      <c r="NGF936" s="224"/>
      <c r="NGG936" s="224"/>
      <c r="NGH936" s="224"/>
      <c r="NGI936" s="224"/>
      <c r="NGJ936" s="224"/>
      <c r="NGK936" s="224"/>
      <c r="NGL936" s="224"/>
      <c r="NGM936" s="224"/>
      <c r="NGN936" s="224"/>
      <c r="NGO936" s="224"/>
      <c r="NGP936" s="224"/>
      <c r="NGQ936" s="224"/>
      <c r="NGR936" s="224"/>
      <c r="NGS936" s="224"/>
      <c r="NGT936" s="224"/>
      <c r="NGU936" s="224"/>
      <c r="NGV936" s="224"/>
      <c r="NGW936" s="224"/>
      <c r="NGX936" s="224"/>
      <c r="NGY936" s="224"/>
      <c r="NGZ936" s="224"/>
      <c r="NHA936" s="224"/>
      <c r="NHB936" s="224"/>
      <c r="NHC936" s="224"/>
      <c r="NHD936" s="224"/>
      <c r="NHE936" s="224"/>
      <c r="NHF936" s="224"/>
      <c r="NHG936" s="224"/>
      <c r="NHH936" s="224"/>
      <c r="NHI936" s="224"/>
      <c r="NHJ936" s="224"/>
      <c r="NHK936" s="224"/>
      <c r="NHL936" s="224"/>
      <c r="NHM936" s="224"/>
      <c r="NHN936" s="224"/>
      <c r="NHO936" s="224"/>
      <c r="NHP936" s="224"/>
      <c r="NHQ936" s="224"/>
      <c r="NHR936" s="224"/>
      <c r="NHS936" s="224"/>
      <c r="NHT936" s="224"/>
      <c r="NHU936" s="224"/>
      <c r="NHV936" s="224"/>
      <c r="NHW936" s="224"/>
      <c r="NHX936" s="224"/>
      <c r="NHY936" s="224"/>
      <c r="NHZ936" s="224"/>
      <c r="NIA936" s="224"/>
      <c r="NIB936" s="224"/>
      <c r="NIC936" s="224"/>
      <c r="NID936" s="224"/>
      <c r="NIE936" s="224"/>
      <c r="NIF936" s="224"/>
      <c r="NIG936" s="224"/>
      <c r="NIH936" s="224"/>
      <c r="NII936" s="224"/>
      <c r="NIJ936" s="224"/>
      <c r="NIK936" s="224"/>
      <c r="NIL936" s="224"/>
      <c r="NIM936" s="224"/>
      <c r="NIN936" s="224"/>
      <c r="NIO936" s="224"/>
      <c r="NIP936" s="224"/>
      <c r="NIQ936" s="224"/>
      <c r="NIR936" s="224"/>
      <c r="NIS936" s="224"/>
      <c r="NIT936" s="224"/>
      <c r="NIU936" s="224"/>
      <c r="NIV936" s="224"/>
      <c r="NIW936" s="224"/>
      <c r="NIX936" s="224"/>
      <c r="NIY936" s="224"/>
      <c r="NIZ936" s="224"/>
      <c r="NJA936" s="224"/>
      <c r="NJB936" s="224"/>
      <c r="NJC936" s="224"/>
      <c r="NJD936" s="224"/>
      <c r="NJE936" s="224"/>
      <c r="NJF936" s="224"/>
      <c r="NJG936" s="224"/>
      <c r="NJH936" s="224"/>
      <c r="NJI936" s="224"/>
      <c r="NJJ936" s="224"/>
      <c r="NJK936" s="224"/>
      <c r="NJL936" s="224"/>
      <c r="NJM936" s="224"/>
      <c r="NJN936" s="224"/>
      <c r="NJO936" s="224"/>
      <c r="NJP936" s="224"/>
      <c r="NJQ936" s="224"/>
      <c r="NJR936" s="224"/>
      <c r="NJS936" s="224"/>
      <c r="NJT936" s="224"/>
      <c r="NJU936" s="224"/>
      <c r="NJV936" s="224"/>
      <c r="NJW936" s="224"/>
      <c r="NJX936" s="224"/>
      <c r="NJY936" s="224"/>
      <c r="NJZ936" s="224"/>
      <c r="NKA936" s="224"/>
      <c r="NKB936" s="224"/>
      <c r="NKC936" s="224"/>
      <c r="NKD936" s="224"/>
      <c r="NKE936" s="224"/>
      <c r="NKF936" s="224"/>
      <c r="NKG936" s="224"/>
      <c r="NKH936" s="224"/>
      <c r="NKI936" s="224"/>
      <c r="NKJ936" s="224"/>
      <c r="NKK936" s="224"/>
      <c r="NKL936" s="224"/>
      <c r="NKM936" s="224"/>
      <c r="NKN936" s="224"/>
      <c r="NKO936" s="224"/>
      <c r="NKP936" s="224"/>
      <c r="NKQ936" s="224"/>
      <c r="NKR936" s="224"/>
      <c r="NKS936" s="224"/>
      <c r="NKT936" s="224"/>
      <c r="NKU936" s="224"/>
      <c r="NKV936" s="224"/>
      <c r="NKW936" s="224"/>
      <c r="NKX936" s="224"/>
      <c r="NKY936" s="224"/>
      <c r="NKZ936" s="224"/>
      <c r="NLA936" s="224"/>
      <c r="NLB936" s="224"/>
      <c r="NLC936" s="224"/>
      <c r="NLD936" s="224"/>
      <c r="NLE936" s="224"/>
      <c r="NLF936" s="224"/>
      <c r="NLG936" s="224"/>
      <c r="NLH936" s="224"/>
      <c r="NLI936" s="224"/>
      <c r="NLJ936" s="224"/>
      <c r="NLK936" s="224"/>
      <c r="NLL936" s="224"/>
      <c r="NLM936" s="224"/>
      <c r="NLN936" s="224"/>
      <c r="NLO936" s="224"/>
      <c r="NLP936" s="224"/>
      <c r="NLQ936" s="224"/>
      <c r="NLR936" s="224"/>
      <c r="NLS936" s="224"/>
      <c r="NLT936" s="224"/>
      <c r="NLU936" s="224"/>
      <c r="NLV936" s="224"/>
      <c r="NLW936" s="224"/>
      <c r="NLX936" s="224"/>
      <c r="NLY936" s="224"/>
      <c r="NLZ936" s="224"/>
      <c r="NMA936" s="224"/>
      <c r="NMB936" s="224"/>
      <c r="NMC936" s="224"/>
      <c r="NMD936" s="224"/>
      <c r="NME936" s="224"/>
      <c r="NMF936" s="224"/>
      <c r="NMG936" s="224"/>
      <c r="NMH936" s="224"/>
      <c r="NMI936" s="224"/>
      <c r="NMJ936" s="224"/>
      <c r="NMK936" s="224"/>
      <c r="NML936" s="224"/>
      <c r="NMM936" s="224"/>
      <c r="NMN936" s="224"/>
      <c r="NMO936" s="224"/>
      <c r="NMP936" s="224"/>
      <c r="NMQ936" s="224"/>
      <c r="NMR936" s="224"/>
      <c r="NMS936" s="224"/>
      <c r="NMT936" s="224"/>
      <c r="NMU936" s="224"/>
      <c r="NMV936" s="224"/>
      <c r="NMW936" s="224"/>
      <c r="NMX936" s="224"/>
      <c r="NMY936" s="224"/>
      <c r="NMZ936" s="224"/>
      <c r="NNA936" s="224"/>
      <c r="NNB936" s="224"/>
      <c r="NNC936" s="224"/>
      <c r="NND936" s="224"/>
      <c r="NNE936" s="224"/>
      <c r="NNF936" s="224"/>
      <c r="NNG936" s="224"/>
      <c r="NNH936" s="224"/>
      <c r="NNI936" s="224"/>
      <c r="NNJ936" s="224"/>
      <c r="NNK936" s="224"/>
      <c r="NNL936" s="224"/>
      <c r="NNM936" s="224"/>
      <c r="NNN936" s="224"/>
      <c r="NNO936" s="224"/>
      <c r="NNP936" s="224"/>
      <c r="NNQ936" s="224"/>
      <c r="NNR936" s="224"/>
      <c r="NNS936" s="224"/>
      <c r="NNT936" s="224"/>
      <c r="NNU936" s="224"/>
      <c r="NNV936" s="224"/>
      <c r="NNW936" s="224"/>
      <c r="NNX936" s="224"/>
      <c r="NNY936" s="224"/>
      <c r="NNZ936" s="224"/>
      <c r="NOA936" s="224"/>
      <c r="NOB936" s="224"/>
      <c r="NOC936" s="224"/>
      <c r="NOD936" s="224"/>
      <c r="NOE936" s="224"/>
      <c r="NOF936" s="224"/>
      <c r="NOG936" s="224"/>
      <c r="NOH936" s="224"/>
      <c r="NOI936" s="224"/>
      <c r="NOJ936" s="224"/>
      <c r="NOK936" s="224"/>
      <c r="NOL936" s="224"/>
      <c r="NOM936" s="224"/>
      <c r="NON936" s="224"/>
      <c r="NOO936" s="224"/>
      <c r="NOP936" s="224"/>
      <c r="NOQ936" s="224"/>
      <c r="NOR936" s="224"/>
      <c r="NOS936" s="224"/>
      <c r="NOT936" s="224"/>
      <c r="NOU936" s="224"/>
      <c r="NOV936" s="224"/>
      <c r="NOW936" s="224"/>
      <c r="NOX936" s="224"/>
      <c r="NOY936" s="224"/>
      <c r="NOZ936" s="224"/>
      <c r="NPA936" s="224"/>
      <c r="NPB936" s="224"/>
      <c r="NPC936" s="224"/>
      <c r="NPD936" s="224"/>
      <c r="NPE936" s="224"/>
      <c r="NPF936" s="224"/>
      <c r="NPG936" s="224"/>
      <c r="NPH936" s="224"/>
      <c r="NPI936" s="224"/>
      <c r="NPJ936" s="224"/>
      <c r="NPK936" s="224"/>
      <c r="NPL936" s="224"/>
      <c r="NPM936" s="224"/>
      <c r="NPN936" s="224"/>
      <c r="NPO936" s="224"/>
      <c r="NPP936" s="224"/>
      <c r="NPQ936" s="224"/>
      <c r="NPR936" s="224"/>
      <c r="NPS936" s="224"/>
      <c r="NPT936" s="224"/>
      <c r="NPU936" s="224"/>
      <c r="NPV936" s="224"/>
      <c r="NPW936" s="224"/>
      <c r="NPX936" s="224"/>
      <c r="NPY936" s="224"/>
      <c r="NPZ936" s="224"/>
      <c r="NQA936" s="224"/>
      <c r="NQB936" s="224"/>
      <c r="NQC936" s="224"/>
      <c r="NQD936" s="224"/>
      <c r="NQE936" s="224"/>
      <c r="NQF936" s="224"/>
      <c r="NQG936" s="224"/>
      <c r="NQH936" s="224"/>
      <c r="NQI936" s="224"/>
      <c r="NQJ936" s="224"/>
      <c r="NQK936" s="224"/>
      <c r="NQL936" s="224"/>
      <c r="NQM936" s="224"/>
      <c r="NQN936" s="224"/>
      <c r="NQO936" s="224"/>
      <c r="NQP936" s="224"/>
      <c r="NQQ936" s="224"/>
      <c r="NQR936" s="224"/>
      <c r="NQS936" s="224"/>
      <c r="NQT936" s="224"/>
      <c r="NQU936" s="224"/>
      <c r="NQV936" s="224"/>
      <c r="NQW936" s="224"/>
      <c r="NQX936" s="224"/>
      <c r="NQY936" s="224"/>
      <c r="NQZ936" s="224"/>
      <c r="NRA936" s="224"/>
      <c r="NRB936" s="224"/>
      <c r="NRC936" s="224"/>
      <c r="NRD936" s="224"/>
      <c r="NRE936" s="224"/>
      <c r="NRF936" s="224"/>
      <c r="NRG936" s="224"/>
      <c r="NRH936" s="224"/>
      <c r="NRI936" s="224"/>
      <c r="NRJ936" s="224"/>
      <c r="NRK936" s="224"/>
      <c r="NRL936" s="224"/>
      <c r="NRM936" s="224"/>
      <c r="NRN936" s="224"/>
      <c r="NRO936" s="224"/>
      <c r="NRP936" s="224"/>
      <c r="NRQ936" s="224"/>
      <c r="NRR936" s="224"/>
      <c r="NRS936" s="224"/>
      <c r="NRT936" s="224"/>
      <c r="NRU936" s="224"/>
      <c r="NRV936" s="224"/>
      <c r="NRW936" s="224"/>
      <c r="NRX936" s="224"/>
      <c r="NRY936" s="224"/>
      <c r="NRZ936" s="224"/>
      <c r="NSA936" s="224"/>
      <c r="NSB936" s="224"/>
      <c r="NSC936" s="224"/>
      <c r="NSD936" s="224"/>
      <c r="NSE936" s="224"/>
      <c r="NSF936" s="224"/>
      <c r="NSG936" s="224"/>
      <c r="NSH936" s="224"/>
      <c r="NSI936" s="224"/>
      <c r="NSJ936" s="224"/>
      <c r="NSK936" s="224"/>
      <c r="NSL936" s="224"/>
      <c r="NSM936" s="224"/>
      <c r="NSN936" s="224"/>
      <c r="NSO936" s="224"/>
      <c r="NSP936" s="224"/>
      <c r="NSQ936" s="224"/>
      <c r="NSR936" s="224"/>
      <c r="NSS936" s="224"/>
      <c r="NST936" s="224"/>
      <c r="NSU936" s="224"/>
      <c r="NSV936" s="224"/>
      <c r="NSW936" s="224"/>
      <c r="NSX936" s="224"/>
      <c r="NSY936" s="224"/>
      <c r="NSZ936" s="224"/>
      <c r="NTA936" s="224"/>
      <c r="NTB936" s="224"/>
      <c r="NTC936" s="224"/>
      <c r="NTD936" s="224"/>
      <c r="NTE936" s="224"/>
      <c r="NTF936" s="224"/>
      <c r="NTG936" s="224"/>
      <c r="NTH936" s="224"/>
      <c r="NTI936" s="224"/>
      <c r="NTJ936" s="224"/>
      <c r="NTK936" s="224"/>
      <c r="NTL936" s="224"/>
      <c r="NTM936" s="224"/>
      <c r="NTN936" s="224"/>
      <c r="NTO936" s="224"/>
      <c r="NTP936" s="224"/>
      <c r="NTQ936" s="224"/>
      <c r="NTR936" s="224"/>
      <c r="NTS936" s="224"/>
      <c r="NTT936" s="224"/>
      <c r="NTU936" s="224"/>
      <c r="NTV936" s="224"/>
      <c r="NTW936" s="224"/>
      <c r="NTX936" s="224"/>
      <c r="NTY936" s="224"/>
      <c r="NTZ936" s="224"/>
      <c r="NUA936" s="224"/>
      <c r="NUB936" s="224"/>
      <c r="NUC936" s="224"/>
      <c r="NUD936" s="224"/>
      <c r="NUE936" s="224"/>
      <c r="NUF936" s="224"/>
      <c r="NUG936" s="224"/>
      <c r="NUH936" s="224"/>
      <c r="NUI936" s="224"/>
      <c r="NUJ936" s="224"/>
      <c r="NUK936" s="224"/>
      <c r="NUL936" s="224"/>
      <c r="NUM936" s="224"/>
      <c r="NUN936" s="224"/>
      <c r="NUO936" s="224"/>
      <c r="NUP936" s="224"/>
      <c r="NUQ936" s="224"/>
      <c r="NUR936" s="224"/>
      <c r="NUS936" s="224"/>
      <c r="NUT936" s="224"/>
      <c r="NUU936" s="224"/>
      <c r="NUV936" s="224"/>
      <c r="NUW936" s="224"/>
      <c r="NUX936" s="224"/>
      <c r="NUY936" s="224"/>
      <c r="NUZ936" s="224"/>
      <c r="NVA936" s="224"/>
      <c r="NVB936" s="224"/>
      <c r="NVC936" s="224"/>
      <c r="NVD936" s="224"/>
      <c r="NVE936" s="224"/>
      <c r="NVF936" s="224"/>
      <c r="NVG936" s="224"/>
      <c r="NVH936" s="224"/>
      <c r="NVI936" s="224"/>
      <c r="NVJ936" s="224"/>
      <c r="NVK936" s="224"/>
      <c r="NVL936" s="224"/>
      <c r="NVM936" s="224"/>
      <c r="NVN936" s="224"/>
      <c r="NVO936" s="224"/>
      <c r="NVP936" s="224"/>
      <c r="NVQ936" s="224"/>
      <c r="NVR936" s="224"/>
      <c r="NVS936" s="224"/>
      <c r="NVT936" s="224"/>
      <c r="NVU936" s="224"/>
      <c r="NVV936" s="224"/>
      <c r="NVW936" s="224"/>
      <c r="NVX936" s="224"/>
      <c r="NVY936" s="224"/>
      <c r="NVZ936" s="224"/>
      <c r="NWA936" s="224"/>
      <c r="NWB936" s="224"/>
      <c r="NWC936" s="224"/>
      <c r="NWD936" s="224"/>
      <c r="NWE936" s="224"/>
      <c r="NWF936" s="224"/>
      <c r="NWG936" s="224"/>
      <c r="NWH936" s="224"/>
      <c r="NWI936" s="224"/>
      <c r="NWJ936" s="224"/>
      <c r="NWK936" s="224"/>
      <c r="NWL936" s="224"/>
      <c r="NWM936" s="224"/>
      <c r="NWN936" s="224"/>
      <c r="NWO936" s="224"/>
      <c r="NWP936" s="224"/>
      <c r="NWQ936" s="224"/>
      <c r="NWR936" s="224"/>
      <c r="NWS936" s="224"/>
      <c r="NWT936" s="224"/>
      <c r="NWU936" s="224"/>
      <c r="NWV936" s="224"/>
      <c r="NWW936" s="224"/>
      <c r="NWX936" s="224"/>
      <c r="NWY936" s="224"/>
      <c r="NWZ936" s="224"/>
      <c r="NXA936" s="224"/>
      <c r="NXB936" s="224"/>
      <c r="NXC936" s="224"/>
      <c r="NXD936" s="224"/>
      <c r="NXE936" s="224"/>
      <c r="NXF936" s="224"/>
      <c r="NXG936" s="224"/>
      <c r="NXH936" s="224"/>
      <c r="NXI936" s="224"/>
      <c r="NXJ936" s="224"/>
      <c r="NXK936" s="224"/>
      <c r="NXL936" s="224"/>
      <c r="NXM936" s="224"/>
      <c r="NXN936" s="224"/>
      <c r="NXO936" s="224"/>
      <c r="NXP936" s="224"/>
      <c r="NXQ936" s="224"/>
      <c r="NXR936" s="224"/>
      <c r="NXS936" s="224"/>
      <c r="NXT936" s="224"/>
      <c r="NXU936" s="224"/>
      <c r="NXV936" s="224"/>
      <c r="NXW936" s="224"/>
      <c r="NXX936" s="224"/>
      <c r="NXY936" s="224"/>
      <c r="NXZ936" s="224"/>
      <c r="NYA936" s="224"/>
      <c r="NYB936" s="224"/>
      <c r="NYC936" s="224"/>
      <c r="NYD936" s="224"/>
      <c r="NYE936" s="224"/>
      <c r="NYF936" s="224"/>
      <c r="NYG936" s="224"/>
      <c r="NYH936" s="224"/>
      <c r="NYI936" s="224"/>
      <c r="NYJ936" s="224"/>
      <c r="NYK936" s="224"/>
      <c r="NYL936" s="224"/>
      <c r="NYM936" s="224"/>
      <c r="NYN936" s="224"/>
      <c r="NYO936" s="224"/>
      <c r="NYP936" s="224"/>
      <c r="NYQ936" s="224"/>
      <c r="NYR936" s="224"/>
      <c r="NYS936" s="224"/>
      <c r="NYT936" s="224"/>
      <c r="NYU936" s="224"/>
      <c r="NYV936" s="224"/>
      <c r="NYW936" s="224"/>
      <c r="NYX936" s="224"/>
      <c r="NYY936" s="224"/>
      <c r="NYZ936" s="224"/>
      <c r="NZA936" s="224"/>
      <c r="NZB936" s="224"/>
      <c r="NZC936" s="224"/>
      <c r="NZD936" s="224"/>
      <c r="NZE936" s="224"/>
      <c r="NZF936" s="224"/>
      <c r="NZG936" s="224"/>
      <c r="NZH936" s="224"/>
      <c r="NZI936" s="224"/>
      <c r="NZJ936" s="224"/>
      <c r="NZK936" s="224"/>
      <c r="NZL936" s="224"/>
      <c r="NZM936" s="224"/>
      <c r="NZN936" s="224"/>
      <c r="NZO936" s="224"/>
      <c r="NZP936" s="224"/>
      <c r="NZQ936" s="224"/>
      <c r="NZR936" s="224"/>
      <c r="NZS936" s="224"/>
      <c r="NZT936" s="224"/>
      <c r="NZU936" s="224"/>
      <c r="NZV936" s="224"/>
      <c r="NZW936" s="224"/>
      <c r="NZX936" s="224"/>
      <c r="NZY936" s="224"/>
      <c r="NZZ936" s="224"/>
      <c r="OAA936" s="224"/>
      <c r="OAB936" s="224"/>
      <c r="OAC936" s="224"/>
      <c r="OAD936" s="224"/>
      <c r="OAE936" s="224"/>
      <c r="OAF936" s="224"/>
      <c r="OAG936" s="224"/>
      <c r="OAH936" s="224"/>
      <c r="OAI936" s="224"/>
      <c r="OAJ936" s="224"/>
      <c r="OAK936" s="224"/>
      <c r="OAL936" s="224"/>
      <c r="OAM936" s="224"/>
      <c r="OAN936" s="224"/>
      <c r="OAO936" s="224"/>
      <c r="OAP936" s="224"/>
      <c r="OAQ936" s="224"/>
      <c r="OAR936" s="224"/>
      <c r="OAS936" s="224"/>
      <c r="OAT936" s="224"/>
      <c r="OAU936" s="224"/>
      <c r="OAV936" s="224"/>
      <c r="OAW936" s="224"/>
      <c r="OAX936" s="224"/>
      <c r="OAY936" s="224"/>
      <c r="OAZ936" s="224"/>
      <c r="OBA936" s="224"/>
      <c r="OBB936" s="224"/>
      <c r="OBC936" s="224"/>
      <c r="OBD936" s="224"/>
      <c r="OBE936" s="224"/>
      <c r="OBF936" s="224"/>
      <c r="OBG936" s="224"/>
      <c r="OBH936" s="224"/>
      <c r="OBI936" s="224"/>
      <c r="OBJ936" s="224"/>
      <c r="OBK936" s="224"/>
      <c r="OBL936" s="224"/>
      <c r="OBM936" s="224"/>
      <c r="OBN936" s="224"/>
      <c r="OBO936" s="224"/>
      <c r="OBP936" s="224"/>
      <c r="OBQ936" s="224"/>
      <c r="OBR936" s="224"/>
      <c r="OBS936" s="224"/>
      <c r="OBT936" s="224"/>
      <c r="OBU936" s="224"/>
      <c r="OBV936" s="224"/>
      <c r="OBW936" s="224"/>
      <c r="OBX936" s="224"/>
      <c r="OBY936" s="224"/>
      <c r="OBZ936" s="224"/>
      <c r="OCA936" s="224"/>
      <c r="OCB936" s="224"/>
      <c r="OCC936" s="224"/>
      <c r="OCD936" s="224"/>
      <c r="OCE936" s="224"/>
      <c r="OCF936" s="224"/>
      <c r="OCG936" s="224"/>
      <c r="OCH936" s="224"/>
      <c r="OCI936" s="224"/>
      <c r="OCJ936" s="224"/>
      <c r="OCK936" s="224"/>
      <c r="OCL936" s="224"/>
      <c r="OCM936" s="224"/>
      <c r="OCN936" s="224"/>
      <c r="OCO936" s="224"/>
      <c r="OCP936" s="224"/>
      <c r="OCQ936" s="224"/>
      <c r="OCR936" s="224"/>
      <c r="OCS936" s="224"/>
      <c r="OCT936" s="224"/>
      <c r="OCU936" s="224"/>
      <c r="OCV936" s="224"/>
      <c r="OCW936" s="224"/>
      <c r="OCX936" s="224"/>
      <c r="OCY936" s="224"/>
      <c r="OCZ936" s="224"/>
      <c r="ODA936" s="224"/>
      <c r="ODB936" s="224"/>
      <c r="ODC936" s="224"/>
      <c r="ODD936" s="224"/>
      <c r="ODE936" s="224"/>
      <c r="ODF936" s="224"/>
      <c r="ODG936" s="224"/>
      <c r="ODH936" s="224"/>
      <c r="ODI936" s="224"/>
      <c r="ODJ936" s="224"/>
      <c r="ODK936" s="224"/>
      <c r="ODL936" s="224"/>
      <c r="ODM936" s="224"/>
      <c r="ODN936" s="224"/>
      <c r="ODO936" s="224"/>
      <c r="ODP936" s="224"/>
      <c r="ODQ936" s="224"/>
      <c r="ODR936" s="224"/>
      <c r="ODS936" s="224"/>
      <c r="ODT936" s="224"/>
      <c r="ODU936" s="224"/>
      <c r="ODV936" s="224"/>
      <c r="ODW936" s="224"/>
      <c r="ODX936" s="224"/>
      <c r="ODY936" s="224"/>
      <c r="ODZ936" s="224"/>
      <c r="OEA936" s="224"/>
      <c r="OEB936" s="224"/>
      <c r="OEC936" s="224"/>
      <c r="OED936" s="224"/>
      <c r="OEE936" s="224"/>
      <c r="OEF936" s="224"/>
      <c r="OEG936" s="224"/>
      <c r="OEH936" s="224"/>
      <c r="OEI936" s="224"/>
      <c r="OEJ936" s="224"/>
      <c r="OEK936" s="224"/>
      <c r="OEL936" s="224"/>
      <c r="OEM936" s="224"/>
      <c r="OEN936" s="224"/>
      <c r="OEO936" s="224"/>
      <c r="OEP936" s="224"/>
      <c r="OEQ936" s="224"/>
      <c r="OER936" s="224"/>
      <c r="OES936" s="224"/>
      <c r="OET936" s="224"/>
      <c r="OEU936" s="224"/>
      <c r="OEV936" s="224"/>
      <c r="OEW936" s="224"/>
      <c r="OEX936" s="224"/>
      <c r="OEY936" s="224"/>
      <c r="OEZ936" s="224"/>
      <c r="OFA936" s="224"/>
      <c r="OFB936" s="224"/>
      <c r="OFC936" s="224"/>
      <c r="OFD936" s="224"/>
      <c r="OFE936" s="224"/>
      <c r="OFF936" s="224"/>
      <c r="OFG936" s="224"/>
      <c r="OFH936" s="224"/>
      <c r="OFI936" s="224"/>
      <c r="OFJ936" s="224"/>
      <c r="OFK936" s="224"/>
      <c r="OFL936" s="224"/>
      <c r="OFM936" s="224"/>
      <c r="OFN936" s="224"/>
      <c r="OFO936" s="224"/>
      <c r="OFP936" s="224"/>
      <c r="OFQ936" s="224"/>
      <c r="OFR936" s="224"/>
      <c r="OFS936" s="224"/>
      <c r="OFT936" s="224"/>
      <c r="OFU936" s="224"/>
      <c r="OFV936" s="224"/>
      <c r="OFW936" s="224"/>
      <c r="OFX936" s="224"/>
      <c r="OFY936" s="224"/>
      <c r="OFZ936" s="224"/>
      <c r="OGA936" s="224"/>
      <c r="OGB936" s="224"/>
      <c r="OGC936" s="224"/>
      <c r="OGD936" s="224"/>
      <c r="OGE936" s="224"/>
      <c r="OGF936" s="224"/>
      <c r="OGG936" s="224"/>
      <c r="OGH936" s="224"/>
      <c r="OGI936" s="224"/>
      <c r="OGJ936" s="224"/>
      <c r="OGK936" s="224"/>
      <c r="OGL936" s="224"/>
      <c r="OGM936" s="224"/>
      <c r="OGN936" s="224"/>
      <c r="OGO936" s="224"/>
      <c r="OGP936" s="224"/>
      <c r="OGQ936" s="224"/>
      <c r="OGR936" s="224"/>
      <c r="OGS936" s="224"/>
      <c r="OGT936" s="224"/>
      <c r="OGU936" s="224"/>
      <c r="OGV936" s="224"/>
      <c r="OGW936" s="224"/>
      <c r="OGX936" s="224"/>
      <c r="OGY936" s="224"/>
      <c r="OGZ936" s="224"/>
      <c r="OHA936" s="224"/>
      <c r="OHB936" s="224"/>
      <c r="OHC936" s="224"/>
      <c r="OHD936" s="224"/>
      <c r="OHE936" s="224"/>
      <c r="OHF936" s="224"/>
      <c r="OHG936" s="224"/>
      <c r="OHH936" s="224"/>
      <c r="OHI936" s="224"/>
      <c r="OHJ936" s="224"/>
      <c r="OHK936" s="224"/>
      <c r="OHL936" s="224"/>
      <c r="OHM936" s="224"/>
      <c r="OHN936" s="224"/>
      <c r="OHO936" s="224"/>
      <c r="OHP936" s="224"/>
      <c r="OHQ936" s="224"/>
      <c r="OHR936" s="224"/>
      <c r="OHS936" s="224"/>
      <c r="OHT936" s="224"/>
      <c r="OHU936" s="224"/>
      <c r="OHV936" s="224"/>
      <c r="OHW936" s="224"/>
      <c r="OHX936" s="224"/>
      <c r="OHY936" s="224"/>
      <c r="OHZ936" s="224"/>
      <c r="OIA936" s="224"/>
      <c r="OIB936" s="224"/>
      <c r="OIC936" s="224"/>
      <c r="OID936" s="224"/>
      <c r="OIE936" s="224"/>
      <c r="OIF936" s="224"/>
      <c r="OIG936" s="224"/>
      <c r="OIH936" s="224"/>
      <c r="OII936" s="224"/>
      <c r="OIJ936" s="224"/>
      <c r="OIK936" s="224"/>
      <c r="OIL936" s="224"/>
      <c r="OIM936" s="224"/>
      <c r="OIN936" s="224"/>
      <c r="OIO936" s="224"/>
      <c r="OIP936" s="224"/>
      <c r="OIQ936" s="224"/>
      <c r="OIR936" s="224"/>
      <c r="OIS936" s="224"/>
      <c r="OIT936" s="224"/>
      <c r="OIU936" s="224"/>
      <c r="OIV936" s="224"/>
      <c r="OIW936" s="224"/>
      <c r="OIX936" s="224"/>
      <c r="OIY936" s="224"/>
      <c r="OIZ936" s="224"/>
      <c r="OJA936" s="224"/>
      <c r="OJB936" s="224"/>
      <c r="OJC936" s="224"/>
      <c r="OJD936" s="224"/>
      <c r="OJE936" s="224"/>
      <c r="OJF936" s="224"/>
      <c r="OJG936" s="224"/>
      <c r="OJH936" s="224"/>
      <c r="OJI936" s="224"/>
      <c r="OJJ936" s="224"/>
      <c r="OJK936" s="224"/>
      <c r="OJL936" s="224"/>
      <c r="OJM936" s="224"/>
      <c r="OJN936" s="224"/>
      <c r="OJO936" s="224"/>
      <c r="OJP936" s="224"/>
      <c r="OJQ936" s="224"/>
      <c r="OJR936" s="224"/>
      <c r="OJS936" s="224"/>
      <c r="OJT936" s="224"/>
      <c r="OJU936" s="224"/>
      <c r="OJV936" s="224"/>
      <c r="OJW936" s="224"/>
      <c r="OJX936" s="224"/>
      <c r="OJY936" s="224"/>
      <c r="OJZ936" s="224"/>
      <c r="OKA936" s="224"/>
      <c r="OKB936" s="224"/>
      <c r="OKC936" s="224"/>
      <c r="OKD936" s="224"/>
      <c r="OKE936" s="224"/>
      <c r="OKF936" s="224"/>
      <c r="OKG936" s="224"/>
      <c r="OKH936" s="224"/>
      <c r="OKI936" s="224"/>
      <c r="OKJ936" s="224"/>
      <c r="OKK936" s="224"/>
      <c r="OKL936" s="224"/>
      <c r="OKM936" s="224"/>
      <c r="OKN936" s="224"/>
      <c r="OKO936" s="224"/>
      <c r="OKP936" s="224"/>
      <c r="OKQ936" s="224"/>
      <c r="OKR936" s="224"/>
      <c r="OKS936" s="224"/>
      <c r="OKT936" s="224"/>
      <c r="OKU936" s="224"/>
      <c r="OKV936" s="224"/>
      <c r="OKW936" s="224"/>
      <c r="OKX936" s="224"/>
      <c r="OKY936" s="224"/>
      <c r="OKZ936" s="224"/>
      <c r="OLA936" s="224"/>
      <c r="OLB936" s="224"/>
      <c r="OLC936" s="224"/>
      <c r="OLD936" s="224"/>
      <c r="OLE936" s="224"/>
      <c r="OLF936" s="224"/>
      <c r="OLG936" s="224"/>
      <c r="OLH936" s="224"/>
      <c r="OLI936" s="224"/>
      <c r="OLJ936" s="224"/>
      <c r="OLK936" s="224"/>
      <c r="OLL936" s="224"/>
      <c r="OLM936" s="224"/>
      <c r="OLN936" s="224"/>
      <c r="OLO936" s="224"/>
      <c r="OLP936" s="224"/>
      <c r="OLQ936" s="224"/>
      <c r="OLR936" s="224"/>
      <c r="OLS936" s="224"/>
      <c r="OLT936" s="224"/>
      <c r="OLU936" s="224"/>
      <c r="OLV936" s="224"/>
      <c r="OLW936" s="224"/>
      <c r="OLX936" s="224"/>
      <c r="OLY936" s="224"/>
      <c r="OLZ936" s="224"/>
      <c r="OMA936" s="224"/>
      <c r="OMB936" s="224"/>
      <c r="OMC936" s="224"/>
      <c r="OMD936" s="224"/>
      <c r="OME936" s="224"/>
      <c r="OMF936" s="224"/>
      <c r="OMG936" s="224"/>
      <c r="OMH936" s="224"/>
      <c r="OMI936" s="224"/>
      <c r="OMJ936" s="224"/>
      <c r="OMK936" s="224"/>
      <c r="OML936" s="224"/>
      <c r="OMM936" s="224"/>
      <c r="OMN936" s="224"/>
      <c r="OMO936" s="224"/>
      <c r="OMP936" s="224"/>
      <c r="OMQ936" s="224"/>
      <c r="OMR936" s="224"/>
      <c r="OMS936" s="224"/>
      <c r="OMT936" s="224"/>
      <c r="OMU936" s="224"/>
      <c r="OMV936" s="224"/>
      <c r="OMW936" s="224"/>
      <c r="OMX936" s="224"/>
      <c r="OMY936" s="224"/>
      <c r="OMZ936" s="224"/>
      <c r="ONA936" s="224"/>
      <c r="ONB936" s="224"/>
      <c r="ONC936" s="224"/>
      <c r="OND936" s="224"/>
      <c r="ONE936" s="224"/>
      <c r="ONF936" s="224"/>
      <c r="ONG936" s="224"/>
      <c r="ONH936" s="224"/>
      <c r="ONI936" s="224"/>
      <c r="ONJ936" s="224"/>
      <c r="ONK936" s="224"/>
      <c r="ONL936" s="224"/>
      <c r="ONM936" s="224"/>
      <c r="ONN936" s="224"/>
      <c r="ONO936" s="224"/>
      <c r="ONP936" s="224"/>
      <c r="ONQ936" s="224"/>
      <c r="ONR936" s="224"/>
      <c r="ONS936" s="224"/>
      <c r="ONT936" s="224"/>
      <c r="ONU936" s="224"/>
      <c r="ONV936" s="224"/>
      <c r="ONW936" s="224"/>
      <c r="ONX936" s="224"/>
      <c r="ONY936" s="224"/>
      <c r="ONZ936" s="224"/>
      <c r="OOA936" s="224"/>
      <c r="OOB936" s="224"/>
      <c r="OOC936" s="224"/>
      <c r="OOD936" s="224"/>
      <c r="OOE936" s="224"/>
      <c r="OOF936" s="224"/>
      <c r="OOG936" s="224"/>
      <c r="OOH936" s="224"/>
      <c r="OOI936" s="224"/>
      <c r="OOJ936" s="224"/>
      <c r="OOK936" s="224"/>
      <c r="OOL936" s="224"/>
      <c r="OOM936" s="224"/>
      <c r="OON936" s="224"/>
      <c r="OOO936" s="224"/>
      <c r="OOP936" s="224"/>
      <c r="OOQ936" s="224"/>
      <c r="OOR936" s="224"/>
      <c r="OOS936" s="224"/>
      <c r="OOT936" s="224"/>
      <c r="OOU936" s="224"/>
      <c r="OOV936" s="224"/>
      <c r="OOW936" s="224"/>
      <c r="OOX936" s="224"/>
      <c r="OOY936" s="224"/>
      <c r="OOZ936" s="224"/>
      <c r="OPA936" s="224"/>
      <c r="OPB936" s="224"/>
      <c r="OPC936" s="224"/>
      <c r="OPD936" s="224"/>
      <c r="OPE936" s="224"/>
      <c r="OPF936" s="224"/>
      <c r="OPG936" s="224"/>
      <c r="OPH936" s="224"/>
      <c r="OPI936" s="224"/>
      <c r="OPJ936" s="224"/>
      <c r="OPK936" s="224"/>
      <c r="OPL936" s="224"/>
      <c r="OPM936" s="224"/>
      <c r="OPN936" s="224"/>
      <c r="OPO936" s="224"/>
      <c r="OPP936" s="224"/>
      <c r="OPQ936" s="224"/>
      <c r="OPR936" s="224"/>
      <c r="OPS936" s="224"/>
      <c r="OPT936" s="224"/>
      <c r="OPU936" s="224"/>
      <c r="OPV936" s="224"/>
      <c r="OPW936" s="224"/>
      <c r="OPX936" s="224"/>
      <c r="OPY936" s="224"/>
      <c r="OPZ936" s="224"/>
      <c r="OQA936" s="224"/>
      <c r="OQB936" s="224"/>
      <c r="OQC936" s="224"/>
      <c r="OQD936" s="224"/>
      <c r="OQE936" s="224"/>
      <c r="OQF936" s="224"/>
      <c r="OQG936" s="224"/>
      <c r="OQH936" s="224"/>
      <c r="OQI936" s="224"/>
      <c r="OQJ936" s="224"/>
      <c r="OQK936" s="224"/>
      <c r="OQL936" s="224"/>
      <c r="OQM936" s="224"/>
      <c r="OQN936" s="224"/>
      <c r="OQO936" s="224"/>
      <c r="OQP936" s="224"/>
      <c r="OQQ936" s="224"/>
      <c r="OQR936" s="224"/>
      <c r="OQS936" s="224"/>
      <c r="OQT936" s="224"/>
      <c r="OQU936" s="224"/>
      <c r="OQV936" s="224"/>
      <c r="OQW936" s="224"/>
      <c r="OQX936" s="224"/>
      <c r="OQY936" s="224"/>
      <c r="OQZ936" s="224"/>
      <c r="ORA936" s="224"/>
      <c r="ORB936" s="224"/>
      <c r="ORC936" s="224"/>
      <c r="ORD936" s="224"/>
      <c r="ORE936" s="224"/>
      <c r="ORF936" s="224"/>
      <c r="ORG936" s="224"/>
      <c r="ORH936" s="224"/>
      <c r="ORI936" s="224"/>
      <c r="ORJ936" s="224"/>
      <c r="ORK936" s="224"/>
      <c r="ORL936" s="224"/>
      <c r="ORM936" s="224"/>
      <c r="ORN936" s="224"/>
      <c r="ORO936" s="224"/>
      <c r="ORP936" s="224"/>
      <c r="ORQ936" s="224"/>
      <c r="ORR936" s="224"/>
      <c r="ORS936" s="224"/>
      <c r="ORT936" s="224"/>
      <c r="ORU936" s="224"/>
      <c r="ORV936" s="224"/>
      <c r="ORW936" s="224"/>
      <c r="ORX936" s="224"/>
      <c r="ORY936" s="224"/>
      <c r="ORZ936" s="224"/>
      <c r="OSA936" s="224"/>
      <c r="OSB936" s="224"/>
      <c r="OSC936" s="224"/>
      <c r="OSD936" s="224"/>
      <c r="OSE936" s="224"/>
      <c r="OSF936" s="224"/>
      <c r="OSG936" s="224"/>
      <c r="OSH936" s="224"/>
      <c r="OSI936" s="224"/>
      <c r="OSJ936" s="224"/>
      <c r="OSK936" s="224"/>
      <c r="OSL936" s="224"/>
      <c r="OSM936" s="224"/>
      <c r="OSN936" s="224"/>
      <c r="OSO936" s="224"/>
      <c r="OSP936" s="224"/>
      <c r="OSQ936" s="224"/>
      <c r="OSR936" s="224"/>
      <c r="OSS936" s="224"/>
      <c r="OST936" s="224"/>
      <c r="OSU936" s="224"/>
      <c r="OSV936" s="224"/>
      <c r="OSW936" s="224"/>
      <c r="OSX936" s="224"/>
      <c r="OSY936" s="224"/>
      <c r="OSZ936" s="224"/>
      <c r="OTA936" s="224"/>
      <c r="OTB936" s="224"/>
      <c r="OTC936" s="224"/>
      <c r="OTD936" s="224"/>
      <c r="OTE936" s="224"/>
      <c r="OTF936" s="224"/>
      <c r="OTG936" s="224"/>
      <c r="OTH936" s="224"/>
      <c r="OTI936" s="224"/>
      <c r="OTJ936" s="224"/>
      <c r="OTK936" s="224"/>
      <c r="OTL936" s="224"/>
      <c r="OTM936" s="224"/>
      <c r="OTN936" s="224"/>
      <c r="OTO936" s="224"/>
      <c r="OTP936" s="224"/>
      <c r="OTQ936" s="224"/>
      <c r="OTR936" s="224"/>
      <c r="OTS936" s="224"/>
      <c r="OTT936" s="224"/>
      <c r="OTU936" s="224"/>
      <c r="OTV936" s="224"/>
      <c r="OTW936" s="224"/>
      <c r="OTX936" s="224"/>
      <c r="OTY936" s="224"/>
      <c r="OTZ936" s="224"/>
      <c r="OUA936" s="224"/>
      <c r="OUB936" s="224"/>
      <c r="OUC936" s="224"/>
      <c r="OUD936" s="224"/>
      <c r="OUE936" s="224"/>
      <c r="OUF936" s="224"/>
      <c r="OUG936" s="224"/>
      <c r="OUH936" s="224"/>
      <c r="OUI936" s="224"/>
      <c r="OUJ936" s="224"/>
      <c r="OUK936" s="224"/>
      <c r="OUL936" s="224"/>
      <c r="OUM936" s="224"/>
      <c r="OUN936" s="224"/>
      <c r="OUO936" s="224"/>
      <c r="OUP936" s="224"/>
      <c r="OUQ936" s="224"/>
      <c r="OUR936" s="224"/>
      <c r="OUS936" s="224"/>
      <c r="OUT936" s="224"/>
      <c r="OUU936" s="224"/>
      <c r="OUV936" s="224"/>
      <c r="OUW936" s="224"/>
      <c r="OUX936" s="224"/>
      <c r="OUY936" s="224"/>
      <c r="OUZ936" s="224"/>
      <c r="OVA936" s="224"/>
      <c r="OVB936" s="224"/>
      <c r="OVC936" s="224"/>
      <c r="OVD936" s="224"/>
      <c r="OVE936" s="224"/>
      <c r="OVF936" s="224"/>
      <c r="OVG936" s="224"/>
      <c r="OVH936" s="224"/>
      <c r="OVI936" s="224"/>
      <c r="OVJ936" s="224"/>
      <c r="OVK936" s="224"/>
      <c r="OVL936" s="224"/>
      <c r="OVM936" s="224"/>
      <c r="OVN936" s="224"/>
      <c r="OVO936" s="224"/>
      <c r="OVP936" s="224"/>
      <c r="OVQ936" s="224"/>
      <c r="OVR936" s="224"/>
      <c r="OVS936" s="224"/>
      <c r="OVT936" s="224"/>
      <c r="OVU936" s="224"/>
      <c r="OVV936" s="224"/>
      <c r="OVW936" s="224"/>
      <c r="OVX936" s="224"/>
      <c r="OVY936" s="224"/>
      <c r="OVZ936" s="224"/>
      <c r="OWA936" s="224"/>
      <c r="OWB936" s="224"/>
      <c r="OWC936" s="224"/>
      <c r="OWD936" s="224"/>
      <c r="OWE936" s="224"/>
      <c r="OWF936" s="224"/>
      <c r="OWG936" s="224"/>
      <c r="OWH936" s="224"/>
      <c r="OWI936" s="224"/>
      <c r="OWJ936" s="224"/>
      <c r="OWK936" s="224"/>
      <c r="OWL936" s="224"/>
      <c r="OWM936" s="224"/>
      <c r="OWN936" s="224"/>
      <c r="OWO936" s="224"/>
      <c r="OWP936" s="224"/>
      <c r="OWQ936" s="224"/>
      <c r="OWR936" s="224"/>
      <c r="OWS936" s="224"/>
      <c r="OWT936" s="224"/>
      <c r="OWU936" s="224"/>
      <c r="OWV936" s="224"/>
      <c r="OWW936" s="224"/>
      <c r="OWX936" s="224"/>
      <c r="OWY936" s="224"/>
      <c r="OWZ936" s="224"/>
      <c r="OXA936" s="224"/>
      <c r="OXB936" s="224"/>
      <c r="OXC936" s="224"/>
      <c r="OXD936" s="224"/>
      <c r="OXE936" s="224"/>
      <c r="OXF936" s="224"/>
      <c r="OXG936" s="224"/>
      <c r="OXH936" s="224"/>
      <c r="OXI936" s="224"/>
      <c r="OXJ936" s="224"/>
      <c r="OXK936" s="224"/>
      <c r="OXL936" s="224"/>
      <c r="OXM936" s="224"/>
      <c r="OXN936" s="224"/>
      <c r="OXO936" s="224"/>
      <c r="OXP936" s="224"/>
      <c r="OXQ936" s="224"/>
      <c r="OXR936" s="224"/>
      <c r="OXS936" s="224"/>
      <c r="OXT936" s="224"/>
      <c r="OXU936" s="224"/>
      <c r="OXV936" s="224"/>
      <c r="OXW936" s="224"/>
      <c r="OXX936" s="224"/>
      <c r="OXY936" s="224"/>
      <c r="OXZ936" s="224"/>
      <c r="OYA936" s="224"/>
      <c r="OYB936" s="224"/>
      <c r="OYC936" s="224"/>
      <c r="OYD936" s="224"/>
      <c r="OYE936" s="224"/>
      <c r="OYF936" s="224"/>
      <c r="OYG936" s="224"/>
      <c r="OYH936" s="224"/>
      <c r="OYI936" s="224"/>
      <c r="OYJ936" s="224"/>
      <c r="OYK936" s="224"/>
      <c r="OYL936" s="224"/>
      <c r="OYM936" s="224"/>
      <c r="OYN936" s="224"/>
      <c r="OYO936" s="224"/>
      <c r="OYP936" s="224"/>
      <c r="OYQ936" s="224"/>
      <c r="OYR936" s="224"/>
      <c r="OYS936" s="224"/>
      <c r="OYT936" s="224"/>
      <c r="OYU936" s="224"/>
      <c r="OYV936" s="224"/>
      <c r="OYW936" s="224"/>
      <c r="OYX936" s="224"/>
      <c r="OYY936" s="224"/>
      <c r="OYZ936" s="224"/>
      <c r="OZA936" s="224"/>
      <c r="OZB936" s="224"/>
      <c r="OZC936" s="224"/>
      <c r="OZD936" s="224"/>
      <c r="OZE936" s="224"/>
      <c r="OZF936" s="224"/>
      <c r="OZG936" s="224"/>
      <c r="OZH936" s="224"/>
      <c r="OZI936" s="224"/>
      <c r="OZJ936" s="224"/>
      <c r="OZK936" s="224"/>
      <c r="OZL936" s="224"/>
      <c r="OZM936" s="224"/>
      <c r="OZN936" s="224"/>
      <c r="OZO936" s="224"/>
      <c r="OZP936" s="224"/>
      <c r="OZQ936" s="224"/>
      <c r="OZR936" s="224"/>
      <c r="OZS936" s="224"/>
      <c r="OZT936" s="224"/>
      <c r="OZU936" s="224"/>
      <c r="OZV936" s="224"/>
      <c r="OZW936" s="224"/>
      <c r="OZX936" s="224"/>
      <c r="OZY936" s="224"/>
      <c r="OZZ936" s="224"/>
      <c r="PAA936" s="224"/>
      <c r="PAB936" s="224"/>
      <c r="PAC936" s="224"/>
      <c r="PAD936" s="224"/>
      <c r="PAE936" s="224"/>
      <c r="PAF936" s="224"/>
      <c r="PAG936" s="224"/>
      <c r="PAH936" s="224"/>
      <c r="PAI936" s="224"/>
      <c r="PAJ936" s="224"/>
      <c r="PAK936" s="224"/>
      <c r="PAL936" s="224"/>
      <c r="PAM936" s="224"/>
      <c r="PAN936" s="224"/>
      <c r="PAO936" s="224"/>
      <c r="PAP936" s="224"/>
      <c r="PAQ936" s="224"/>
      <c r="PAR936" s="224"/>
      <c r="PAS936" s="224"/>
      <c r="PAT936" s="224"/>
      <c r="PAU936" s="224"/>
      <c r="PAV936" s="224"/>
      <c r="PAW936" s="224"/>
      <c r="PAX936" s="224"/>
      <c r="PAY936" s="224"/>
      <c r="PAZ936" s="224"/>
      <c r="PBA936" s="224"/>
      <c r="PBB936" s="224"/>
      <c r="PBC936" s="224"/>
      <c r="PBD936" s="224"/>
      <c r="PBE936" s="224"/>
      <c r="PBF936" s="224"/>
      <c r="PBG936" s="224"/>
      <c r="PBH936" s="224"/>
      <c r="PBI936" s="224"/>
      <c r="PBJ936" s="224"/>
      <c r="PBK936" s="224"/>
      <c r="PBL936" s="224"/>
      <c r="PBM936" s="224"/>
      <c r="PBN936" s="224"/>
      <c r="PBO936" s="224"/>
      <c r="PBP936" s="224"/>
      <c r="PBQ936" s="224"/>
      <c r="PBR936" s="224"/>
      <c r="PBS936" s="224"/>
      <c r="PBT936" s="224"/>
      <c r="PBU936" s="224"/>
      <c r="PBV936" s="224"/>
      <c r="PBW936" s="224"/>
      <c r="PBX936" s="224"/>
      <c r="PBY936" s="224"/>
      <c r="PBZ936" s="224"/>
      <c r="PCA936" s="224"/>
      <c r="PCB936" s="224"/>
      <c r="PCC936" s="224"/>
      <c r="PCD936" s="224"/>
      <c r="PCE936" s="224"/>
      <c r="PCF936" s="224"/>
      <c r="PCG936" s="224"/>
      <c r="PCH936" s="224"/>
      <c r="PCI936" s="224"/>
      <c r="PCJ936" s="224"/>
      <c r="PCK936" s="224"/>
      <c r="PCL936" s="224"/>
      <c r="PCM936" s="224"/>
      <c r="PCN936" s="224"/>
      <c r="PCO936" s="224"/>
      <c r="PCP936" s="224"/>
      <c r="PCQ936" s="224"/>
      <c r="PCR936" s="224"/>
      <c r="PCS936" s="224"/>
      <c r="PCT936" s="224"/>
      <c r="PCU936" s="224"/>
      <c r="PCV936" s="224"/>
      <c r="PCW936" s="224"/>
      <c r="PCX936" s="224"/>
      <c r="PCY936" s="224"/>
      <c r="PCZ936" s="224"/>
      <c r="PDA936" s="224"/>
      <c r="PDB936" s="224"/>
      <c r="PDC936" s="224"/>
      <c r="PDD936" s="224"/>
      <c r="PDE936" s="224"/>
      <c r="PDF936" s="224"/>
      <c r="PDG936" s="224"/>
      <c r="PDH936" s="224"/>
      <c r="PDI936" s="224"/>
      <c r="PDJ936" s="224"/>
      <c r="PDK936" s="224"/>
      <c r="PDL936" s="224"/>
      <c r="PDM936" s="224"/>
      <c r="PDN936" s="224"/>
      <c r="PDO936" s="224"/>
      <c r="PDP936" s="224"/>
      <c r="PDQ936" s="224"/>
      <c r="PDR936" s="224"/>
      <c r="PDS936" s="224"/>
      <c r="PDT936" s="224"/>
      <c r="PDU936" s="224"/>
      <c r="PDV936" s="224"/>
      <c r="PDW936" s="224"/>
      <c r="PDX936" s="224"/>
      <c r="PDY936" s="224"/>
      <c r="PDZ936" s="224"/>
      <c r="PEA936" s="224"/>
      <c r="PEB936" s="224"/>
      <c r="PEC936" s="224"/>
      <c r="PED936" s="224"/>
      <c r="PEE936" s="224"/>
      <c r="PEF936" s="224"/>
      <c r="PEG936" s="224"/>
      <c r="PEH936" s="224"/>
      <c r="PEI936" s="224"/>
      <c r="PEJ936" s="224"/>
      <c r="PEK936" s="224"/>
      <c r="PEL936" s="224"/>
      <c r="PEM936" s="224"/>
      <c r="PEN936" s="224"/>
      <c r="PEO936" s="224"/>
      <c r="PEP936" s="224"/>
      <c r="PEQ936" s="224"/>
      <c r="PER936" s="224"/>
      <c r="PES936" s="224"/>
      <c r="PET936" s="224"/>
      <c r="PEU936" s="224"/>
      <c r="PEV936" s="224"/>
      <c r="PEW936" s="224"/>
      <c r="PEX936" s="224"/>
      <c r="PEY936" s="224"/>
      <c r="PEZ936" s="224"/>
      <c r="PFA936" s="224"/>
      <c r="PFB936" s="224"/>
      <c r="PFC936" s="224"/>
      <c r="PFD936" s="224"/>
      <c r="PFE936" s="224"/>
      <c r="PFF936" s="224"/>
      <c r="PFG936" s="224"/>
      <c r="PFH936" s="224"/>
      <c r="PFI936" s="224"/>
      <c r="PFJ936" s="224"/>
      <c r="PFK936" s="224"/>
      <c r="PFL936" s="224"/>
      <c r="PFM936" s="224"/>
      <c r="PFN936" s="224"/>
      <c r="PFO936" s="224"/>
      <c r="PFP936" s="224"/>
      <c r="PFQ936" s="224"/>
      <c r="PFR936" s="224"/>
      <c r="PFS936" s="224"/>
      <c r="PFT936" s="224"/>
      <c r="PFU936" s="224"/>
      <c r="PFV936" s="224"/>
      <c r="PFW936" s="224"/>
      <c r="PFX936" s="224"/>
      <c r="PFY936" s="224"/>
      <c r="PFZ936" s="224"/>
      <c r="PGA936" s="224"/>
      <c r="PGB936" s="224"/>
      <c r="PGC936" s="224"/>
      <c r="PGD936" s="224"/>
      <c r="PGE936" s="224"/>
      <c r="PGF936" s="224"/>
      <c r="PGG936" s="224"/>
      <c r="PGH936" s="224"/>
      <c r="PGI936" s="224"/>
      <c r="PGJ936" s="224"/>
      <c r="PGK936" s="224"/>
      <c r="PGL936" s="224"/>
      <c r="PGM936" s="224"/>
      <c r="PGN936" s="224"/>
      <c r="PGO936" s="224"/>
      <c r="PGP936" s="224"/>
      <c r="PGQ936" s="224"/>
      <c r="PGR936" s="224"/>
      <c r="PGS936" s="224"/>
      <c r="PGT936" s="224"/>
      <c r="PGU936" s="224"/>
      <c r="PGV936" s="224"/>
      <c r="PGW936" s="224"/>
      <c r="PGX936" s="224"/>
      <c r="PGY936" s="224"/>
      <c r="PGZ936" s="224"/>
      <c r="PHA936" s="224"/>
      <c r="PHB936" s="224"/>
      <c r="PHC936" s="224"/>
      <c r="PHD936" s="224"/>
      <c r="PHE936" s="224"/>
      <c r="PHF936" s="224"/>
      <c r="PHG936" s="224"/>
      <c r="PHH936" s="224"/>
      <c r="PHI936" s="224"/>
      <c r="PHJ936" s="224"/>
      <c r="PHK936" s="224"/>
      <c r="PHL936" s="224"/>
      <c r="PHM936" s="224"/>
      <c r="PHN936" s="224"/>
      <c r="PHO936" s="224"/>
      <c r="PHP936" s="224"/>
      <c r="PHQ936" s="224"/>
      <c r="PHR936" s="224"/>
      <c r="PHS936" s="224"/>
      <c r="PHT936" s="224"/>
      <c r="PHU936" s="224"/>
      <c r="PHV936" s="224"/>
      <c r="PHW936" s="224"/>
      <c r="PHX936" s="224"/>
      <c r="PHY936" s="224"/>
      <c r="PHZ936" s="224"/>
      <c r="PIA936" s="224"/>
      <c r="PIB936" s="224"/>
      <c r="PIC936" s="224"/>
      <c r="PID936" s="224"/>
      <c r="PIE936" s="224"/>
      <c r="PIF936" s="224"/>
      <c r="PIG936" s="224"/>
      <c r="PIH936" s="224"/>
      <c r="PII936" s="224"/>
      <c r="PIJ936" s="224"/>
      <c r="PIK936" s="224"/>
      <c r="PIL936" s="224"/>
      <c r="PIM936" s="224"/>
      <c r="PIN936" s="224"/>
      <c r="PIO936" s="224"/>
      <c r="PIP936" s="224"/>
      <c r="PIQ936" s="224"/>
      <c r="PIR936" s="224"/>
      <c r="PIS936" s="224"/>
      <c r="PIT936" s="224"/>
      <c r="PIU936" s="224"/>
      <c r="PIV936" s="224"/>
      <c r="PIW936" s="224"/>
      <c r="PIX936" s="224"/>
      <c r="PIY936" s="224"/>
      <c r="PIZ936" s="224"/>
      <c r="PJA936" s="224"/>
      <c r="PJB936" s="224"/>
      <c r="PJC936" s="224"/>
      <c r="PJD936" s="224"/>
      <c r="PJE936" s="224"/>
      <c r="PJF936" s="224"/>
      <c r="PJG936" s="224"/>
      <c r="PJH936" s="224"/>
      <c r="PJI936" s="224"/>
      <c r="PJJ936" s="224"/>
      <c r="PJK936" s="224"/>
      <c r="PJL936" s="224"/>
      <c r="PJM936" s="224"/>
      <c r="PJN936" s="224"/>
      <c r="PJO936" s="224"/>
      <c r="PJP936" s="224"/>
      <c r="PJQ936" s="224"/>
      <c r="PJR936" s="224"/>
      <c r="PJS936" s="224"/>
      <c r="PJT936" s="224"/>
      <c r="PJU936" s="224"/>
      <c r="PJV936" s="224"/>
      <c r="PJW936" s="224"/>
      <c r="PJX936" s="224"/>
      <c r="PJY936" s="224"/>
      <c r="PJZ936" s="224"/>
      <c r="PKA936" s="224"/>
      <c r="PKB936" s="224"/>
      <c r="PKC936" s="224"/>
      <c r="PKD936" s="224"/>
      <c r="PKE936" s="224"/>
      <c r="PKF936" s="224"/>
      <c r="PKG936" s="224"/>
      <c r="PKH936" s="224"/>
      <c r="PKI936" s="224"/>
      <c r="PKJ936" s="224"/>
      <c r="PKK936" s="224"/>
      <c r="PKL936" s="224"/>
      <c r="PKM936" s="224"/>
      <c r="PKN936" s="224"/>
      <c r="PKO936" s="224"/>
      <c r="PKP936" s="224"/>
      <c r="PKQ936" s="224"/>
      <c r="PKR936" s="224"/>
      <c r="PKS936" s="224"/>
      <c r="PKT936" s="224"/>
      <c r="PKU936" s="224"/>
      <c r="PKV936" s="224"/>
      <c r="PKW936" s="224"/>
      <c r="PKX936" s="224"/>
      <c r="PKY936" s="224"/>
      <c r="PKZ936" s="224"/>
      <c r="PLA936" s="224"/>
      <c r="PLB936" s="224"/>
      <c r="PLC936" s="224"/>
      <c r="PLD936" s="224"/>
      <c r="PLE936" s="224"/>
      <c r="PLF936" s="224"/>
      <c r="PLG936" s="224"/>
      <c r="PLH936" s="224"/>
      <c r="PLI936" s="224"/>
      <c r="PLJ936" s="224"/>
      <c r="PLK936" s="224"/>
      <c r="PLL936" s="224"/>
      <c r="PLM936" s="224"/>
      <c r="PLN936" s="224"/>
      <c r="PLO936" s="224"/>
      <c r="PLP936" s="224"/>
      <c r="PLQ936" s="224"/>
      <c r="PLR936" s="224"/>
      <c r="PLS936" s="224"/>
      <c r="PLT936" s="224"/>
      <c r="PLU936" s="224"/>
      <c r="PLV936" s="224"/>
      <c r="PLW936" s="224"/>
      <c r="PLX936" s="224"/>
      <c r="PLY936" s="224"/>
      <c r="PLZ936" s="224"/>
      <c r="PMA936" s="224"/>
      <c r="PMB936" s="224"/>
      <c r="PMC936" s="224"/>
      <c r="PMD936" s="224"/>
      <c r="PME936" s="224"/>
      <c r="PMF936" s="224"/>
      <c r="PMG936" s="224"/>
      <c r="PMH936" s="224"/>
      <c r="PMI936" s="224"/>
      <c r="PMJ936" s="224"/>
      <c r="PMK936" s="224"/>
      <c r="PML936" s="224"/>
      <c r="PMM936" s="224"/>
      <c r="PMN936" s="224"/>
      <c r="PMO936" s="224"/>
      <c r="PMP936" s="224"/>
      <c r="PMQ936" s="224"/>
      <c r="PMR936" s="224"/>
      <c r="PMS936" s="224"/>
      <c r="PMT936" s="224"/>
      <c r="PMU936" s="224"/>
      <c r="PMV936" s="224"/>
      <c r="PMW936" s="224"/>
      <c r="PMX936" s="224"/>
      <c r="PMY936" s="224"/>
      <c r="PMZ936" s="224"/>
      <c r="PNA936" s="224"/>
      <c r="PNB936" s="224"/>
      <c r="PNC936" s="224"/>
      <c r="PND936" s="224"/>
      <c r="PNE936" s="224"/>
      <c r="PNF936" s="224"/>
      <c r="PNG936" s="224"/>
      <c r="PNH936" s="224"/>
      <c r="PNI936" s="224"/>
      <c r="PNJ936" s="224"/>
      <c r="PNK936" s="224"/>
      <c r="PNL936" s="224"/>
      <c r="PNM936" s="224"/>
      <c r="PNN936" s="224"/>
      <c r="PNO936" s="224"/>
      <c r="PNP936" s="224"/>
      <c r="PNQ936" s="224"/>
      <c r="PNR936" s="224"/>
      <c r="PNS936" s="224"/>
      <c r="PNT936" s="224"/>
      <c r="PNU936" s="224"/>
      <c r="PNV936" s="224"/>
      <c r="PNW936" s="224"/>
      <c r="PNX936" s="224"/>
      <c r="PNY936" s="224"/>
      <c r="PNZ936" s="224"/>
      <c r="POA936" s="224"/>
      <c r="POB936" s="224"/>
      <c r="POC936" s="224"/>
      <c r="POD936" s="224"/>
      <c r="POE936" s="224"/>
      <c r="POF936" s="224"/>
      <c r="POG936" s="224"/>
      <c r="POH936" s="224"/>
      <c r="POI936" s="224"/>
      <c r="POJ936" s="224"/>
      <c r="POK936" s="224"/>
      <c r="POL936" s="224"/>
      <c r="POM936" s="224"/>
      <c r="PON936" s="224"/>
      <c r="POO936" s="224"/>
      <c r="POP936" s="224"/>
      <c r="POQ936" s="224"/>
      <c r="POR936" s="224"/>
      <c r="POS936" s="224"/>
      <c r="POT936" s="224"/>
      <c r="POU936" s="224"/>
      <c r="POV936" s="224"/>
      <c r="POW936" s="224"/>
      <c r="POX936" s="224"/>
      <c r="POY936" s="224"/>
      <c r="POZ936" s="224"/>
      <c r="PPA936" s="224"/>
      <c r="PPB936" s="224"/>
      <c r="PPC936" s="224"/>
      <c r="PPD936" s="224"/>
      <c r="PPE936" s="224"/>
      <c r="PPF936" s="224"/>
      <c r="PPG936" s="224"/>
      <c r="PPH936" s="224"/>
      <c r="PPI936" s="224"/>
      <c r="PPJ936" s="224"/>
      <c r="PPK936" s="224"/>
      <c r="PPL936" s="224"/>
      <c r="PPM936" s="224"/>
      <c r="PPN936" s="224"/>
      <c r="PPO936" s="224"/>
      <c r="PPP936" s="224"/>
      <c r="PPQ936" s="224"/>
      <c r="PPR936" s="224"/>
      <c r="PPS936" s="224"/>
      <c r="PPT936" s="224"/>
      <c r="PPU936" s="224"/>
      <c r="PPV936" s="224"/>
      <c r="PPW936" s="224"/>
      <c r="PPX936" s="224"/>
      <c r="PPY936" s="224"/>
      <c r="PPZ936" s="224"/>
      <c r="PQA936" s="224"/>
      <c r="PQB936" s="224"/>
      <c r="PQC936" s="224"/>
      <c r="PQD936" s="224"/>
      <c r="PQE936" s="224"/>
      <c r="PQF936" s="224"/>
      <c r="PQG936" s="224"/>
      <c r="PQH936" s="224"/>
      <c r="PQI936" s="224"/>
      <c r="PQJ936" s="224"/>
      <c r="PQK936" s="224"/>
      <c r="PQL936" s="224"/>
      <c r="PQM936" s="224"/>
      <c r="PQN936" s="224"/>
      <c r="PQO936" s="224"/>
      <c r="PQP936" s="224"/>
      <c r="PQQ936" s="224"/>
      <c r="PQR936" s="224"/>
      <c r="PQS936" s="224"/>
      <c r="PQT936" s="224"/>
      <c r="PQU936" s="224"/>
      <c r="PQV936" s="224"/>
      <c r="PQW936" s="224"/>
      <c r="PQX936" s="224"/>
      <c r="PQY936" s="224"/>
      <c r="PQZ936" s="224"/>
      <c r="PRA936" s="224"/>
      <c r="PRB936" s="224"/>
      <c r="PRC936" s="224"/>
      <c r="PRD936" s="224"/>
      <c r="PRE936" s="224"/>
      <c r="PRF936" s="224"/>
      <c r="PRG936" s="224"/>
      <c r="PRH936" s="224"/>
      <c r="PRI936" s="224"/>
      <c r="PRJ936" s="224"/>
      <c r="PRK936" s="224"/>
      <c r="PRL936" s="224"/>
      <c r="PRM936" s="224"/>
      <c r="PRN936" s="224"/>
      <c r="PRO936" s="224"/>
      <c r="PRP936" s="224"/>
      <c r="PRQ936" s="224"/>
      <c r="PRR936" s="224"/>
      <c r="PRS936" s="224"/>
      <c r="PRT936" s="224"/>
      <c r="PRU936" s="224"/>
      <c r="PRV936" s="224"/>
      <c r="PRW936" s="224"/>
      <c r="PRX936" s="224"/>
      <c r="PRY936" s="224"/>
      <c r="PRZ936" s="224"/>
      <c r="PSA936" s="224"/>
      <c r="PSB936" s="224"/>
      <c r="PSC936" s="224"/>
      <c r="PSD936" s="224"/>
      <c r="PSE936" s="224"/>
      <c r="PSF936" s="224"/>
      <c r="PSG936" s="224"/>
      <c r="PSH936" s="224"/>
      <c r="PSI936" s="224"/>
      <c r="PSJ936" s="224"/>
      <c r="PSK936" s="224"/>
      <c r="PSL936" s="224"/>
      <c r="PSM936" s="224"/>
      <c r="PSN936" s="224"/>
      <c r="PSO936" s="224"/>
      <c r="PSP936" s="224"/>
      <c r="PSQ936" s="224"/>
      <c r="PSR936" s="224"/>
      <c r="PSS936" s="224"/>
      <c r="PST936" s="224"/>
      <c r="PSU936" s="224"/>
      <c r="PSV936" s="224"/>
      <c r="PSW936" s="224"/>
      <c r="PSX936" s="224"/>
      <c r="PSY936" s="224"/>
      <c r="PSZ936" s="224"/>
      <c r="PTA936" s="224"/>
      <c r="PTB936" s="224"/>
      <c r="PTC936" s="224"/>
      <c r="PTD936" s="224"/>
      <c r="PTE936" s="224"/>
      <c r="PTF936" s="224"/>
      <c r="PTG936" s="224"/>
      <c r="PTH936" s="224"/>
      <c r="PTI936" s="224"/>
      <c r="PTJ936" s="224"/>
      <c r="PTK936" s="224"/>
      <c r="PTL936" s="224"/>
      <c r="PTM936" s="224"/>
      <c r="PTN936" s="224"/>
      <c r="PTO936" s="224"/>
      <c r="PTP936" s="224"/>
      <c r="PTQ936" s="224"/>
      <c r="PTR936" s="224"/>
      <c r="PTS936" s="224"/>
      <c r="PTT936" s="224"/>
      <c r="PTU936" s="224"/>
      <c r="PTV936" s="224"/>
      <c r="PTW936" s="224"/>
      <c r="PTX936" s="224"/>
      <c r="PTY936" s="224"/>
      <c r="PTZ936" s="224"/>
      <c r="PUA936" s="224"/>
      <c r="PUB936" s="224"/>
      <c r="PUC936" s="224"/>
      <c r="PUD936" s="224"/>
      <c r="PUE936" s="224"/>
      <c r="PUF936" s="224"/>
      <c r="PUG936" s="224"/>
      <c r="PUH936" s="224"/>
      <c r="PUI936" s="224"/>
      <c r="PUJ936" s="224"/>
      <c r="PUK936" s="224"/>
      <c r="PUL936" s="224"/>
      <c r="PUM936" s="224"/>
      <c r="PUN936" s="224"/>
      <c r="PUO936" s="224"/>
      <c r="PUP936" s="224"/>
      <c r="PUQ936" s="224"/>
      <c r="PUR936" s="224"/>
      <c r="PUS936" s="224"/>
      <c r="PUT936" s="224"/>
      <c r="PUU936" s="224"/>
      <c r="PUV936" s="224"/>
      <c r="PUW936" s="224"/>
      <c r="PUX936" s="224"/>
      <c r="PUY936" s="224"/>
      <c r="PUZ936" s="224"/>
      <c r="PVA936" s="224"/>
      <c r="PVB936" s="224"/>
      <c r="PVC936" s="224"/>
      <c r="PVD936" s="224"/>
      <c r="PVE936" s="224"/>
      <c r="PVF936" s="224"/>
      <c r="PVG936" s="224"/>
      <c r="PVH936" s="224"/>
      <c r="PVI936" s="224"/>
      <c r="PVJ936" s="224"/>
      <c r="PVK936" s="224"/>
      <c r="PVL936" s="224"/>
      <c r="PVM936" s="224"/>
      <c r="PVN936" s="224"/>
      <c r="PVO936" s="224"/>
      <c r="PVP936" s="224"/>
      <c r="PVQ936" s="224"/>
      <c r="PVR936" s="224"/>
      <c r="PVS936" s="224"/>
      <c r="PVT936" s="224"/>
      <c r="PVU936" s="224"/>
      <c r="PVV936" s="224"/>
      <c r="PVW936" s="224"/>
      <c r="PVX936" s="224"/>
      <c r="PVY936" s="224"/>
      <c r="PVZ936" s="224"/>
      <c r="PWA936" s="224"/>
      <c r="PWB936" s="224"/>
      <c r="PWC936" s="224"/>
      <c r="PWD936" s="224"/>
      <c r="PWE936" s="224"/>
      <c r="PWF936" s="224"/>
      <c r="PWG936" s="224"/>
      <c r="PWH936" s="224"/>
      <c r="PWI936" s="224"/>
      <c r="PWJ936" s="224"/>
      <c r="PWK936" s="224"/>
      <c r="PWL936" s="224"/>
      <c r="PWM936" s="224"/>
      <c r="PWN936" s="224"/>
      <c r="PWO936" s="224"/>
      <c r="PWP936" s="224"/>
      <c r="PWQ936" s="224"/>
      <c r="PWR936" s="224"/>
      <c r="PWS936" s="224"/>
      <c r="PWT936" s="224"/>
      <c r="PWU936" s="224"/>
      <c r="PWV936" s="224"/>
      <c r="PWW936" s="224"/>
      <c r="PWX936" s="224"/>
      <c r="PWY936" s="224"/>
      <c r="PWZ936" s="224"/>
      <c r="PXA936" s="224"/>
      <c r="PXB936" s="224"/>
      <c r="PXC936" s="224"/>
      <c r="PXD936" s="224"/>
      <c r="PXE936" s="224"/>
      <c r="PXF936" s="224"/>
      <c r="PXG936" s="224"/>
      <c r="PXH936" s="224"/>
      <c r="PXI936" s="224"/>
      <c r="PXJ936" s="224"/>
      <c r="PXK936" s="224"/>
      <c r="PXL936" s="224"/>
      <c r="PXM936" s="224"/>
      <c r="PXN936" s="224"/>
      <c r="PXO936" s="224"/>
      <c r="PXP936" s="224"/>
      <c r="PXQ936" s="224"/>
      <c r="PXR936" s="224"/>
      <c r="PXS936" s="224"/>
      <c r="PXT936" s="224"/>
      <c r="PXU936" s="224"/>
      <c r="PXV936" s="224"/>
      <c r="PXW936" s="224"/>
      <c r="PXX936" s="224"/>
      <c r="PXY936" s="224"/>
      <c r="PXZ936" s="224"/>
      <c r="PYA936" s="224"/>
      <c r="PYB936" s="224"/>
      <c r="PYC936" s="224"/>
      <c r="PYD936" s="224"/>
      <c r="PYE936" s="224"/>
      <c r="PYF936" s="224"/>
      <c r="PYG936" s="224"/>
      <c r="PYH936" s="224"/>
      <c r="PYI936" s="224"/>
      <c r="PYJ936" s="224"/>
      <c r="PYK936" s="224"/>
      <c r="PYL936" s="224"/>
      <c r="PYM936" s="224"/>
      <c r="PYN936" s="224"/>
      <c r="PYO936" s="224"/>
      <c r="PYP936" s="224"/>
      <c r="PYQ936" s="224"/>
      <c r="PYR936" s="224"/>
      <c r="PYS936" s="224"/>
      <c r="PYT936" s="224"/>
      <c r="PYU936" s="224"/>
      <c r="PYV936" s="224"/>
      <c r="PYW936" s="224"/>
      <c r="PYX936" s="224"/>
      <c r="PYY936" s="224"/>
      <c r="PYZ936" s="224"/>
      <c r="PZA936" s="224"/>
      <c r="PZB936" s="224"/>
      <c r="PZC936" s="224"/>
      <c r="PZD936" s="224"/>
      <c r="PZE936" s="224"/>
      <c r="PZF936" s="224"/>
      <c r="PZG936" s="224"/>
      <c r="PZH936" s="224"/>
      <c r="PZI936" s="224"/>
      <c r="PZJ936" s="224"/>
      <c r="PZK936" s="224"/>
      <c r="PZL936" s="224"/>
      <c r="PZM936" s="224"/>
      <c r="PZN936" s="224"/>
      <c r="PZO936" s="224"/>
      <c r="PZP936" s="224"/>
      <c r="PZQ936" s="224"/>
      <c r="PZR936" s="224"/>
      <c r="PZS936" s="224"/>
      <c r="PZT936" s="224"/>
      <c r="PZU936" s="224"/>
      <c r="PZV936" s="224"/>
      <c r="PZW936" s="224"/>
      <c r="PZX936" s="224"/>
      <c r="PZY936" s="224"/>
      <c r="PZZ936" s="224"/>
      <c r="QAA936" s="224"/>
      <c r="QAB936" s="224"/>
      <c r="QAC936" s="224"/>
      <c r="QAD936" s="224"/>
      <c r="QAE936" s="224"/>
      <c r="QAF936" s="224"/>
      <c r="QAG936" s="224"/>
      <c r="QAH936" s="224"/>
      <c r="QAI936" s="224"/>
      <c r="QAJ936" s="224"/>
      <c r="QAK936" s="224"/>
      <c r="QAL936" s="224"/>
      <c r="QAM936" s="224"/>
      <c r="QAN936" s="224"/>
      <c r="QAO936" s="224"/>
      <c r="QAP936" s="224"/>
      <c r="QAQ936" s="224"/>
      <c r="QAR936" s="224"/>
      <c r="QAS936" s="224"/>
      <c r="QAT936" s="224"/>
      <c r="QAU936" s="224"/>
      <c r="QAV936" s="224"/>
      <c r="QAW936" s="224"/>
      <c r="QAX936" s="224"/>
      <c r="QAY936" s="224"/>
      <c r="QAZ936" s="224"/>
      <c r="QBA936" s="224"/>
      <c r="QBB936" s="224"/>
      <c r="QBC936" s="224"/>
      <c r="QBD936" s="224"/>
      <c r="QBE936" s="224"/>
      <c r="QBF936" s="224"/>
      <c r="QBG936" s="224"/>
      <c r="QBH936" s="224"/>
      <c r="QBI936" s="224"/>
      <c r="QBJ936" s="224"/>
      <c r="QBK936" s="224"/>
      <c r="QBL936" s="224"/>
      <c r="QBM936" s="224"/>
      <c r="QBN936" s="224"/>
      <c r="QBO936" s="224"/>
      <c r="QBP936" s="224"/>
      <c r="QBQ936" s="224"/>
      <c r="QBR936" s="224"/>
      <c r="QBS936" s="224"/>
      <c r="QBT936" s="224"/>
      <c r="QBU936" s="224"/>
      <c r="QBV936" s="224"/>
      <c r="QBW936" s="224"/>
      <c r="QBX936" s="224"/>
      <c r="QBY936" s="224"/>
      <c r="QBZ936" s="224"/>
      <c r="QCA936" s="224"/>
      <c r="QCB936" s="224"/>
      <c r="QCC936" s="224"/>
      <c r="QCD936" s="224"/>
      <c r="QCE936" s="224"/>
      <c r="QCF936" s="224"/>
      <c r="QCG936" s="224"/>
      <c r="QCH936" s="224"/>
      <c r="QCI936" s="224"/>
      <c r="QCJ936" s="224"/>
      <c r="QCK936" s="224"/>
      <c r="QCL936" s="224"/>
      <c r="QCM936" s="224"/>
      <c r="QCN936" s="224"/>
      <c r="QCO936" s="224"/>
      <c r="QCP936" s="224"/>
      <c r="QCQ936" s="224"/>
      <c r="QCR936" s="224"/>
      <c r="QCS936" s="224"/>
      <c r="QCT936" s="224"/>
      <c r="QCU936" s="224"/>
      <c r="QCV936" s="224"/>
      <c r="QCW936" s="224"/>
      <c r="QCX936" s="224"/>
      <c r="QCY936" s="224"/>
      <c r="QCZ936" s="224"/>
      <c r="QDA936" s="224"/>
      <c r="QDB936" s="224"/>
      <c r="QDC936" s="224"/>
      <c r="QDD936" s="224"/>
      <c r="QDE936" s="224"/>
      <c r="QDF936" s="224"/>
      <c r="QDG936" s="224"/>
      <c r="QDH936" s="224"/>
      <c r="QDI936" s="224"/>
      <c r="QDJ936" s="224"/>
      <c r="QDK936" s="224"/>
      <c r="QDL936" s="224"/>
      <c r="QDM936" s="224"/>
      <c r="QDN936" s="224"/>
      <c r="QDO936" s="224"/>
      <c r="QDP936" s="224"/>
      <c r="QDQ936" s="224"/>
      <c r="QDR936" s="224"/>
      <c r="QDS936" s="224"/>
      <c r="QDT936" s="224"/>
      <c r="QDU936" s="224"/>
      <c r="QDV936" s="224"/>
      <c r="QDW936" s="224"/>
      <c r="QDX936" s="224"/>
      <c r="QDY936" s="224"/>
      <c r="QDZ936" s="224"/>
      <c r="QEA936" s="224"/>
      <c r="QEB936" s="224"/>
      <c r="QEC936" s="224"/>
      <c r="QED936" s="224"/>
      <c r="QEE936" s="224"/>
      <c r="QEF936" s="224"/>
      <c r="QEG936" s="224"/>
      <c r="QEH936" s="224"/>
      <c r="QEI936" s="224"/>
      <c r="QEJ936" s="224"/>
      <c r="QEK936" s="224"/>
      <c r="QEL936" s="224"/>
      <c r="QEM936" s="224"/>
      <c r="QEN936" s="224"/>
      <c r="QEO936" s="224"/>
      <c r="QEP936" s="224"/>
      <c r="QEQ936" s="224"/>
      <c r="QER936" s="224"/>
      <c r="QES936" s="224"/>
      <c r="QET936" s="224"/>
      <c r="QEU936" s="224"/>
      <c r="QEV936" s="224"/>
      <c r="QEW936" s="224"/>
      <c r="QEX936" s="224"/>
      <c r="QEY936" s="224"/>
      <c r="QEZ936" s="224"/>
      <c r="QFA936" s="224"/>
      <c r="QFB936" s="224"/>
      <c r="QFC936" s="224"/>
      <c r="QFD936" s="224"/>
      <c r="QFE936" s="224"/>
      <c r="QFF936" s="224"/>
      <c r="QFG936" s="224"/>
      <c r="QFH936" s="224"/>
      <c r="QFI936" s="224"/>
      <c r="QFJ936" s="224"/>
      <c r="QFK936" s="224"/>
      <c r="QFL936" s="224"/>
      <c r="QFM936" s="224"/>
      <c r="QFN936" s="224"/>
      <c r="QFO936" s="224"/>
      <c r="QFP936" s="224"/>
      <c r="QFQ936" s="224"/>
      <c r="QFR936" s="224"/>
      <c r="QFS936" s="224"/>
      <c r="QFT936" s="224"/>
      <c r="QFU936" s="224"/>
      <c r="QFV936" s="224"/>
      <c r="QFW936" s="224"/>
      <c r="QFX936" s="224"/>
      <c r="QFY936" s="224"/>
      <c r="QFZ936" s="224"/>
      <c r="QGA936" s="224"/>
      <c r="QGB936" s="224"/>
      <c r="QGC936" s="224"/>
      <c r="QGD936" s="224"/>
      <c r="QGE936" s="224"/>
      <c r="QGF936" s="224"/>
      <c r="QGG936" s="224"/>
      <c r="QGH936" s="224"/>
      <c r="QGI936" s="224"/>
      <c r="QGJ936" s="224"/>
      <c r="QGK936" s="224"/>
      <c r="QGL936" s="224"/>
      <c r="QGM936" s="224"/>
      <c r="QGN936" s="224"/>
      <c r="QGO936" s="224"/>
      <c r="QGP936" s="224"/>
      <c r="QGQ936" s="224"/>
      <c r="QGR936" s="224"/>
      <c r="QGS936" s="224"/>
      <c r="QGT936" s="224"/>
      <c r="QGU936" s="224"/>
      <c r="QGV936" s="224"/>
      <c r="QGW936" s="224"/>
      <c r="QGX936" s="224"/>
      <c r="QGY936" s="224"/>
      <c r="QGZ936" s="224"/>
      <c r="QHA936" s="224"/>
      <c r="QHB936" s="224"/>
      <c r="QHC936" s="224"/>
      <c r="QHD936" s="224"/>
      <c r="QHE936" s="224"/>
      <c r="QHF936" s="224"/>
      <c r="QHG936" s="224"/>
      <c r="QHH936" s="224"/>
      <c r="QHI936" s="224"/>
      <c r="QHJ936" s="224"/>
      <c r="QHK936" s="224"/>
      <c r="QHL936" s="224"/>
      <c r="QHM936" s="224"/>
      <c r="QHN936" s="224"/>
      <c r="QHO936" s="224"/>
      <c r="QHP936" s="224"/>
      <c r="QHQ936" s="224"/>
      <c r="QHR936" s="224"/>
      <c r="QHS936" s="224"/>
      <c r="QHT936" s="224"/>
      <c r="QHU936" s="224"/>
      <c r="QHV936" s="224"/>
      <c r="QHW936" s="224"/>
      <c r="QHX936" s="224"/>
      <c r="QHY936" s="224"/>
      <c r="QHZ936" s="224"/>
      <c r="QIA936" s="224"/>
      <c r="QIB936" s="224"/>
      <c r="QIC936" s="224"/>
      <c r="QID936" s="224"/>
      <c r="QIE936" s="224"/>
      <c r="QIF936" s="224"/>
      <c r="QIG936" s="224"/>
      <c r="QIH936" s="224"/>
      <c r="QII936" s="224"/>
      <c r="QIJ936" s="224"/>
      <c r="QIK936" s="224"/>
      <c r="QIL936" s="224"/>
      <c r="QIM936" s="224"/>
      <c r="QIN936" s="224"/>
      <c r="QIO936" s="224"/>
      <c r="QIP936" s="224"/>
      <c r="QIQ936" s="224"/>
      <c r="QIR936" s="224"/>
      <c r="QIS936" s="224"/>
      <c r="QIT936" s="224"/>
      <c r="QIU936" s="224"/>
      <c r="QIV936" s="224"/>
      <c r="QIW936" s="224"/>
      <c r="QIX936" s="224"/>
      <c r="QIY936" s="224"/>
      <c r="QIZ936" s="224"/>
      <c r="QJA936" s="224"/>
      <c r="QJB936" s="224"/>
      <c r="QJC936" s="224"/>
      <c r="QJD936" s="224"/>
      <c r="QJE936" s="224"/>
      <c r="QJF936" s="224"/>
      <c r="QJG936" s="224"/>
      <c r="QJH936" s="224"/>
      <c r="QJI936" s="224"/>
      <c r="QJJ936" s="224"/>
      <c r="QJK936" s="224"/>
      <c r="QJL936" s="224"/>
      <c r="QJM936" s="224"/>
      <c r="QJN936" s="224"/>
      <c r="QJO936" s="224"/>
      <c r="QJP936" s="224"/>
      <c r="QJQ936" s="224"/>
      <c r="QJR936" s="224"/>
      <c r="QJS936" s="224"/>
      <c r="QJT936" s="224"/>
      <c r="QJU936" s="224"/>
      <c r="QJV936" s="224"/>
      <c r="QJW936" s="224"/>
      <c r="QJX936" s="224"/>
      <c r="QJY936" s="224"/>
      <c r="QJZ936" s="224"/>
      <c r="QKA936" s="224"/>
      <c r="QKB936" s="224"/>
      <c r="QKC936" s="224"/>
      <c r="QKD936" s="224"/>
      <c r="QKE936" s="224"/>
      <c r="QKF936" s="224"/>
      <c r="QKG936" s="224"/>
      <c r="QKH936" s="224"/>
      <c r="QKI936" s="224"/>
      <c r="QKJ936" s="224"/>
      <c r="QKK936" s="224"/>
      <c r="QKL936" s="224"/>
      <c r="QKM936" s="224"/>
      <c r="QKN936" s="224"/>
      <c r="QKO936" s="224"/>
      <c r="QKP936" s="224"/>
      <c r="QKQ936" s="224"/>
      <c r="QKR936" s="224"/>
      <c r="QKS936" s="224"/>
      <c r="QKT936" s="224"/>
      <c r="QKU936" s="224"/>
      <c r="QKV936" s="224"/>
      <c r="QKW936" s="224"/>
      <c r="QKX936" s="224"/>
      <c r="QKY936" s="224"/>
      <c r="QKZ936" s="224"/>
      <c r="QLA936" s="224"/>
      <c r="QLB936" s="224"/>
      <c r="QLC936" s="224"/>
      <c r="QLD936" s="224"/>
      <c r="QLE936" s="224"/>
      <c r="QLF936" s="224"/>
      <c r="QLG936" s="224"/>
      <c r="QLH936" s="224"/>
      <c r="QLI936" s="224"/>
      <c r="QLJ936" s="224"/>
      <c r="QLK936" s="224"/>
      <c r="QLL936" s="224"/>
      <c r="QLM936" s="224"/>
      <c r="QLN936" s="224"/>
      <c r="QLO936" s="224"/>
      <c r="QLP936" s="224"/>
      <c r="QLQ936" s="224"/>
      <c r="QLR936" s="224"/>
      <c r="QLS936" s="224"/>
      <c r="QLT936" s="224"/>
      <c r="QLU936" s="224"/>
      <c r="QLV936" s="224"/>
      <c r="QLW936" s="224"/>
      <c r="QLX936" s="224"/>
      <c r="QLY936" s="224"/>
      <c r="QLZ936" s="224"/>
      <c r="QMA936" s="224"/>
      <c r="QMB936" s="224"/>
      <c r="QMC936" s="224"/>
      <c r="QMD936" s="224"/>
      <c r="QME936" s="224"/>
      <c r="QMF936" s="224"/>
      <c r="QMG936" s="224"/>
      <c r="QMH936" s="224"/>
      <c r="QMI936" s="224"/>
      <c r="QMJ936" s="224"/>
      <c r="QMK936" s="224"/>
      <c r="QML936" s="224"/>
      <c r="QMM936" s="224"/>
      <c r="QMN936" s="224"/>
      <c r="QMO936" s="224"/>
      <c r="QMP936" s="224"/>
      <c r="QMQ936" s="224"/>
      <c r="QMR936" s="224"/>
      <c r="QMS936" s="224"/>
      <c r="QMT936" s="224"/>
      <c r="QMU936" s="224"/>
      <c r="QMV936" s="224"/>
      <c r="QMW936" s="224"/>
      <c r="QMX936" s="224"/>
      <c r="QMY936" s="224"/>
      <c r="QMZ936" s="224"/>
      <c r="QNA936" s="224"/>
      <c r="QNB936" s="224"/>
      <c r="QNC936" s="224"/>
      <c r="QND936" s="224"/>
      <c r="QNE936" s="224"/>
      <c r="QNF936" s="224"/>
      <c r="QNG936" s="224"/>
      <c r="QNH936" s="224"/>
      <c r="QNI936" s="224"/>
      <c r="QNJ936" s="224"/>
      <c r="QNK936" s="224"/>
      <c r="QNL936" s="224"/>
      <c r="QNM936" s="224"/>
      <c r="QNN936" s="224"/>
      <c r="QNO936" s="224"/>
      <c r="QNP936" s="224"/>
      <c r="QNQ936" s="224"/>
      <c r="QNR936" s="224"/>
      <c r="QNS936" s="224"/>
      <c r="QNT936" s="224"/>
      <c r="QNU936" s="224"/>
      <c r="QNV936" s="224"/>
      <c r="QNW936" s="224"/>
      <c r="QNX936" s="224"/>
      <c r="QNY936" s="224"/>
      <c r="QNZ936" s="224"/>
      <c r="QOA936" s="224"/>
      <c r="QOB936" s="224"/>
      <c r="QOC936" s="224"/>
      <c r="QOD936" s="224"/>
      <c r="QOE936" s="224"/>
      <c r="QOF936" s="224"/>
      <c r="QOG936" s="224"/>
      <c r="QOH936" s="224"/>
      <c r="QOI936" s="224"/>
      <c r="QOJ936" s="224"/>
      <c r="QOK936" s="224"/>
      <c r="QOL936" s="224"/>
      <c r="QOM936" s="224"/>
      <c r="QON936" s="224"/>
      <c r="QOO936" s="224"/>
      <c r="QOP936" s="224"/>
      <c r="QOQ936" s="224"/>
      <c r="QOR936" s="224"/>
      <c r="QOS936" s="224"/>
      <c r="QOT936" s="224"/>
      <c r="QOU936" s="224"/>
      <c r="QOV936" s="224"/>
      <c r="QOW936" s="224"/>
      <c r="QOX936" s="224"/>
      <c r="QOY936" s="224"/>
      <c r="QOZ936" s="224"/>
      <c r="QPA936" s="224"/>
      <c r="QPB936" s="224"/>
      <c r="QPC936" s="224"/>
      <c r="QPD936" s="224"/>
      <c r="QPE936" s="224"/>
      <c r="QPF936" s="224"/>
      <c r="QPG936" s="224"/>
      <c r="QPH936" s="224"/>
      <c r="QPI936" s="224"/>
      <c r="QPJ936" s="224"/>
      <c r="QPK936" s="224"/>
      <c r="QPL936" s="224"/>
      <c r="QPM936" s="224"/>
      <c r="QPN936" s="224"/>
      <c r="QPO936" s="224"/>
      <c r="QPP936" s="224"/>
      <c r="QPQ936" s="224"/>
      <c r="QPR936" s="224"/>
      <c r="QPS936" s="224"/>
      <c r="QPT936" s="224"/>
      <c r="QPU936" s="224"/>
      <c r="QPV936" s="224"/>
      <c r="QPW936" s="224"/>
      <c r="QPX936" s="224"/>
      <c r="QPY936" s="224"/>
      <c r="QPZ936" s="224"/>
      <c r="QQA936" s="224"/>
      <c r="QQB936" s="224"/>
      <c r="QQC936" s="224"/>
      <c r="QQD936" s="224"/>
      <c r="QQE936" s="224"/>
      <c r="QQF936" s="224"/>
      <c r="QQG936" s="224"/>
      <c r="QQH936" s="224"/>
      <c r="QQI936" s="224"/>
      <c r="QQJ936" s="224"/>
      <c r="QQK936" s="224"/>
      <c r="QQL936" s="224"/>
      <c r="QQM936" s="224"/>
      <c r="QQN936" s="224"/>
      <c r="QQO936" s="224"/>
      <c r="QQP936" s="224"/>
      <c r="QQQ936" s="224"/>
      <c r="QQR936" s="224"/>
      <c r="QQS936" s="224"/>
      <c r="QQT936" s="224"/>
      <c r="QQU936" s="224"/>
      <c r="QQV936" s="224"/>
      <c r="QQW936" s="224"/>
      <c r="QQX936" s="224"/>
      <c r="QQY936" s="224"/>
      <c r="QQZ936" s="224"/>
      <c r="QRA936" s="224"/>
      <c r="QRB936" s="224"/>
      <c r="QRC936" s="224"/>
      <c r="QRD936" s="224"/>
      <c r="QRE936" s="224"/>
      <c r="QRF936" s="224"/>
      <c r="QRG936" s="224"/>
      <c r="QRH936" s="224"/>
      <c r="QRI936" s="224"/>
      <c r="QRJ936" s="224"/>
      <c r="QRK936" s="224"/>
      <c r="QRL936" s="224"/>
      <c r="QRM936" s="224"/>
      <c r="QRN936" s="224"/>
      <c r="QRO936" s="224"/>
      <c r="QRP936" s="224"/>
      <c r="QRQ936" s="224"/>
      <c r="QRR936" s="224"/>
      <c r="QRS936" s="224"/>
      <c r="QRT936" s="224"/>
      <c r="QRU936" s="224"/>
      <c r="QRV936" s="224"/>
      <c r="QRW936" s="224"/>
      <c r="QRX936" s="224"/>
      <c r="QRY936" s="224"/>
      <c r="QRZ936" s="224"/>
      <c r="QSA936" s="224"/>
      <c r="QSB936" s="224"/>
      <c r="QSC936" s="224"/>
      <c r="QSD936" s="224"/>
      <c r="QSE936" s="224"/>
      <c r="QSF936" s="224"/>
      <c r="QSG936" s="224"/>
      <c r="QSH936" s="224"/>
      <c r="QSI936" s="224"/>
      <c r="QSJ936" s="224"/>
      <c r="QSK936" s="224"/>
      <c r="QSL936" s="224"/>
      <c r="QSM936" s="224"/>
      <c r="QSN936" s="224"/>
      <c r="QSO936" s="224"/>
      <c r="QSP936" s="224"/>
      <c r="QSQ936" s="224"/>
      <c r="QSR936" s="224"/>
      <c r="QSS936" s="224"/>
      <c r="QST936" s="224"/>
      <c r="QSU936" s="224"/>
      <c r="QSV936" s="224"/>
      <c r="QSW936" s="224"/>
      <c r="QSX936" s="224"/>
      <c r="QSY936" s="224"/>
      <c r="QSZ936" s="224"/>
      <c r="QTA936" s="224"/>
      <c r="QTB936" s="224"/>
      <c r="QTC936" s="224"/>
      <c r="QTD936" s="224"/>
      <c r="QTE936" s="224"/>
      <c r="QTF936" s="224"/>
      <c r="QTG936" s="224"/>
      <c r="QTH936" s="224"/>
      <c r="QTI936" s="224"/>
      <c r="QTJ936" s="224"/>
      <c r="QTK936" s="224"/>
      <c r="QTL936" s="224"/>
      <c r="QTM936" s="224"/>
      <c r="QTN936" s="224"/>
      <c r="QTO936" s="224"/>
      <c r="QTP936" s="224"/>
      <c r="QTQ936" s="224"/>
      <c r="QTR936" s="224"/>
      <c r="QTS936" s="224"/>
      <c r="QTT936" s="224"/>
      <c r="QTU936" s="224"/>
      <c r="QTV936" s="224"/>
      <c r="QTW936" s="224"/>
      <c r="QTX936" s="224"/>
      <c r="QTY936" s="224"/>
      <c r="QTZ936" s="224"/>
      <c r="QUA936" s="224"/>
      <c r="QUB936" s="224"/>
      <c r="QUC936" s="224"/>
      <c r="QUD936" s="224"/>
      <c r="QUE936" s="224"/>
      <c r="QUF936" s="224"/>
      <c r="QUG936" s="224"/>
      <c r="QUH936" s="224"/>
      <c r="QUI936" s="224"/>
      <c r="QUJ936" s="224"/>
      <c r="QUK936" s="224"/>
      <c r="QUL936" s="224"/>
      <c r="QUM936" s="224"/>
      <c r="QUN936" s="224"/>
      <c r="QUO936" s="224"/>
      <c r="QUP936" s="224"/>
      <c r="QUQ936" s="224"/>
      <c r="QUR936" s="224"/>
      <c r="QUS936" s="224"/>
      <c r="QUT936" s="224"/>
      <c r="QUU936" s="224"/>
      <c r="QUV936" s="224"/>
      <c r="QUW936" s="224"/>
      <c r="QUX936" s="224"/>
      <c r="QUY936" s="224"/>
      <c r="QUZ936" s="224"/>
      <c r="QVA936" s="224"/>
      <c r="QVB936" s="224"/>
      <c r="QVC936" s="224"/>
      <c r="QVD936" s="224"/>
      <c r="QVE936" s="224"/>
      <c r="QVF936" s="224"/>
      <c r="QVG936" s="224"/>
      <c r="QVH936" s="224"/>
      <c r="QVI936" s="224"/>
      <c r="QVJ936" s="224"/>
      <c r="QVK936" s="224"/>
      <c r="QVL936" s="224"/>
      <c r="QVM936" s="224"/>
      <c r="QVN936" s="224"/>
      <c r="QVO936" s="224"/>
      <c r="QVP936" s="224"/>
      <c r="QVQ936" s="224"/>
      <c r="QVR936" s="224"/>
      <c r="QVS936" s="224"/>
      <c r="QVT936" s="224"/>
      <c r="QVU936" s="224"/>
      <c r="QVV936" s="224"/>
      <c r="QVW936" s="224"/>
      <c r="QVX936" s="224"/>
      <c r="QVY936" s="224"/>
      <c r="QVZ936" s="224"/>
      <c r="QWA936" s="224"/>
      <c r="QWB936" s="224"/>
      <c r="QWC936" s="224"/>
      <c r="QWD936" s="224"/>
      <c r="QWE936" s="224"/>
      <c r="QWF936" s="224"/>
      <c r="QWG936" s="224"/>
      <c r="QWH936" s="224"/>
      <c r="QWI936" s="224"/>
      <c r="QWJ936" s="224"/>
      <c r="QWK936" s="224"/>
      <c r="QWL936" s="224"/>
      <c r="QWM936" s="224"/>
      <c r="QWN936" s="224"/>
      <c r="QWO936" s="224"/>
      <c r="QWP936" s="224"/>
      <c r="QWQ936" s="224"/>
      <c r="QWR936" s="224"/>
      <c r="QWS936" s="224"/>
      <c r="QWT936" s="224"/>
      <c r="QWU936" s="224"/>
      <c r="QWV936" s="224"/>
      <c r="QWW936" s="224"/>
      <c r="QWX936" s="224"/>
      <c r="QWY936" s="224"/>
      <c r="QWZ936" s="224"/>
      <c r="QXA936" s="224"/>
      <c r="QXB936" s="224"/>
      <c r="QXC936" s="224"/>
      <c r="QXD936" s="224"/>
      <c r="QXE936" s="224"/>
      <c r="QXF936" s="224"/>
      <c r="QXG936" s="224"/>
      <c r="QXH936" s="224"/>
      <c r="QXI936" s="224"/>
      <c r="QXJ936" s="224"/>
      <c r="QXK936" s="224"/>
      <c r="QXL936" s="224"/>
      <c r="QXM936" s="224"/>
      <c r="QXN936" s="224"/>
      <c r="QXO936" s="224"/>
      <c r="QXP936" s="224"/>
      <c r="QXQ936" s="224"/>
      <c r="QXR936" s="224"/>
      <c r="QXS936" s="224"/>
      <c r="QXT936" s="224"/>
      <c r="QXU936" s="224"/>
      <c r="QXV936" s="224"/>
      <c r="QXW936" s="224"/>
      <c r="QXX936" s="224"/>
      <c r="QXY936" s="224"/>
      <c r="QXZ936" s="224"/>
      <c r="QYA936" s="224"/>
      <c r="QYB936" s="224"/>
      <c r="QYC936" s="224"/>
      <c r="QYD936" s="224"/>
      <c r="QYE936" s="224"/>
      <c r="QYF936" s="224"/>
      <c r="QYG936" s="224"/>
      <c r="QYH936" s="224"/>
      <c r="QYI936" s="224"/>
      <c r="QYJ936" s="224"/>
      <c r="QYK936" s="224"/>
      <c r="QYL936" s="224"/>
      <c r="QYM936" s="224"/>
      <c r="QYN936" s="224"/>
      <c r="QYO936" s="224"/>
      <c r="QYP936" s="224"/>
      <c r="QYQ936" s="224"/>
      <c r="QYR936" s="224"/>
      <c r="QYS936" s="224"/>
      <c r="QYT936" s="224"/>
      <c r="QYU936" s="224"/>
      <c r="QYV936" s="224"/>
      <c r="QYW936" s="224"/>
      <c r="QYX936" s="224"/>
      <c r="QYY936" s="224"/>
      <c r="QYZ936" s="224"/>
      <c r="QZA936" s="224"/>
      <c r="QZB936" s="224"/>
      <c r="QZC936" s="224"/>
      <c r="QZD936" s="224"/>
      <c r="QZE936" s="224"/>
      <c r="QZF936" s="224"/>
      <c r="QZG936" s="224"/>
      <c r="QZH936" s="224"/>
      <c r="QZI936" s="224"/>
      <c r="QZJ936" s="224"/>
      <c r="QZK936" s="224"/>
      <c r="QZL936" s="224"/>
      <c r="QZM936" s="224"/>
      <c r="QZN936" s="224"/>
      <c r="QZO936" s="224"/>
      <c r="QZP936" s="224"/>
      <c r="QZQ936" s="224"/>
      <c r="QZR936" s="224"/>
      <c r="QZS936" s="224"/>
      <c r="QZT936" s="224"/>
      <c r="QZU936" s="224"/>
      <c r="QZV936" s="224"/>
      <c r="QZW936" s="224"/>
      <c r="QZX936" s="224"/>
      <c r="QZY936" s="224"/>
      <c r="QZZ936" s="224"/>
      <c r="RAA936" s="224"/>
      <c r="RAB936" s="224"/>
      <c r="RAC936" s="224"/>
      <c r="RAD936" s="224"/>
      <c r="RAE936" s="224"/>
      <c r="RAF936" s="224"/>
      <c r="RAG936" s="224"/>
      <c r="RAH936" s="224"/>
      <c r="RAI936" s="224"/>
      <c r="RAJ936" s="224"/>
      <c r="RAK936" s="224"/>
      <c r="RAL936" s="224"/>
      <c r="RAM936" s="224"/>
      <c r="RAN936" s="224"/>
      <c r="RAO936" s="224"/>
      <c r="RAP936" s="224"/>
      <c r="RAQ936" s="224"/>
      <c r="RAR936" s="224"/>
      <c r="RAS936" s="224"/>
      <c r="RAT936" s="224"/>
      <c r="RAU936" s="224"/>
      <c r="RAV936" s="224"/>
      <c r="RAW936" s="224"/>
      <c r="RAX936" s="224"/>
      <c r="RAY936" s="224"/>
      <c r="RAZ936" s="224"/>
      <c r="RBA936" s="224"/>
      <c r="RBB936" s="224"/>
      <c r="RBC936" s="224"/>
      <c r="RBD936" s="224"/>
      <c r="RBE936" s="224"/>
      <c r="RBF936" s="224"/>
      <c r="RBG936" s="224"/>
      <c r="RBH936" s="224"/>
      <c r="RBI936" s="224"/>
      <c r="RBJ936" s="224"/>
      <c r="RBK936" s="224"/>
      <c r="RBL936" s="224"/>
      <c r="RBM936" s="224"/>
      <c r="RBN936" s="224"/>
      <c r="RBO936" s="224"/>
      <c r="RBP936" s="224"/>
      <c r="RBQ936" s="224"/>
      <c r="RBR936" s="224"/>
      <c r="RBS936" s="224"/>
      <c r="RBT936" s="224"/>
      <c r="RBU936" s="224"/>
      <c r="RBV936" s="224"/>
      <c r="RBW936" s="224"/>
      <c r="RBX936" s="224"/>
      <c r="RBY936" s="224"/>
      <c r="RBZ936" s="224"/>
      <c r="RCA936" s="224"/>
      <c r="RCB936" s="224"/>
      <c r="RCC936" s="224"/>
      <c r="RCD936" s="224"/>
      <c r="RCE936" s="224"/>
      <c r="RCF936" s="224"/>
      <c r="RCG936" s="224"/>
      <c r="RCH936" s="224"/>
      <c r="RCI936" s="224"/>
      <c r="RCJ936" s="224"/>
      <c r="RCK936" s="224"/>
      <c r="RCL936" s="224"/>
      <c r="RCM936" s="224"/>
      <c r="RCN936" s="224"/>
      <c r="RCO936" s="224"/>
      <c r="RCP936" s="224"/>
      <c r="RCQ936" s="224"/>
      <c r="RCR936" s="224"/>
      <c r="RCS936" s="224"/>
      <c r="RCT936" s="224"/>
      <c r="RCU936" s="224"/>
      <c r="RCV936" s="224"/>
      <c r="RCW936" s="224"/>
      <c r="RCX936" s="224"/>
      <c r="RCY936" s="224"/>
      <c r="RCZ936" s="224"/>
      <c r="RDA936" s="224"/>
      <c r="RDB936" s="224"/>
      <c r="RDC936" s="224"/>
      <c r="RDD936" s="224"/>
      <c r="RDE936" s="224"/>
      <c r="RDF936" s="224"/>
      <c r="RDG936" s="224"/>
      <c r="RDH936" s="224"/>
      <c r="RDI936" s="224"/>
      <c r="RDJ936" s="224"/>
      <c r="RDK936" s="224"/>
      <c r="RDL936" s="224"/>
      <c r="RDM936" s="224"/>
      <c r="RDN936" s="224"/>
      <c r="RDO936" s="224"/>
      <c r="RDP936" s="224"/>
      <c r="RDQ936" s="224"/>
      <c r="RDR936" s="224"/>
      <c r="RDS936" s="224"/>
      <c r="RDT936" s="224"/>
      <c r="RDU936" s="224"/>
      <c r="RDV936" s="224"/>
      <c r="RDW936" s="224"/>
      <c r="RDX936" s="224"/>
      <c r="RDY936" s="224"/>
      <c r="RDZ936" s="224"/>
      <c r="REA936" s="224"/>
      <c r="REB936" s="224"/>
      <c r="REC936" s="224"/>
      <c r="RED936" s="224"/>
      <c r="REE936" s="224"/>
      <c r="REF936" s="224"/>
      <c r="REG936" s="224"/>
      <c r="REH936" s="224"/>
      <c r="REI936" s="224"/>
      <c r="REJ936" s="224"/>
      <c r="REK936" s="224"/>
      <c r="REL936" s="224"/>
      <c r="REM936" s="224"/>
      <c r="REN936" s="224"/>
      <c r="REO936" s="224"/>
      <c r="REP936" s="224"/>
      <c r="REQ936" s="224"/>
      <c r="RER936" s="224"/>
      <c r="RES936" s="224"/>
      <c r="RET936" s="224"/>
      <c r="REU936" s="224"/>
      <c r="REV936" s="224"/>
      <c r="REW936" s="224"/>
      <c r="REX936" s="224"/>
      <c r="REY936" s="224"/>
      <c r="REZ936" s="224"/>
      <c r="RFA936" s="224"/>
      <c r="RFB936" s="224"/>
      <c r="RFC936" s="224"/>
      <c r="RFD936" s="224"/>
      <c r="RFE936" s="224"/>
      <c r="RFF936" s="224"/>
      <c r="RFG936" s="224"/>
      <c r="RFH936" s="224"/>
      <c r="RFI936" s="224"/>
      <c r="RFJ936" s="224"/>
      <c r="RFK936" s="224"/>
      <c r="RFL936" s="224"/>
      <c r="RFM936" s="224"/>
      <c r="RFN936" s="224"/>
      <c r="RFO936" s="224"/>
      <c r="RFP936" s="224"/>
      <c r="RFQ936" s="224"/>
      <c r="RFR936" s="224"/>
      <c r="RFS936" s="224"/>
      <c r="RFT936" s="224"/>
      <c r="RFU936" s="224"/>
      <c r="RFV936" s="224"/>
      <c r="RFW936" s="224"/>
      <c r="RFX936" s="224"/>
      <c r="RFY936" s="224"/>
      <c r="RFZ936" s="224"/>
      <c r="RGA936" s="224"/>
      <c r="RGB936" s="224"/>
      <c r="RGC936" s="224"/>
      <c r="RGD936" s="224"/>
      <c r="RGE936" s="224"/>
      <c r="RGF936" s="224"/>
      <c r="RGG936" s="224"/>
      <c r="RGH936" s="224"/>
      <c r="RGI936" s="224"/>
      <c r="RGJ936" s="224"/>
      <c r="RGK936" s="224"/>
      <c r="RGL936" s="224"/>
      <c r="RGM936" s="224"/>
      <c r="RGN936" s="224"/>
      <c r="RGO936" s="224"/>
      <c r="RGP936" s="224"/>
      <c r="RGQ936" s="224"/>
      <c r="RGR936" s="224"/>
      <c r="RGS936" s="224"/>
      <c r="RGT936" s="224"/>
      <c r="RGU936" s="224"/>
      <c r="RGV936" s="224"/>
      <c r="RGW936" s="224"/>
      <c r="RGX936" s="224"/>
      <c r="RGY936" s="224"/>
      <c r="RGZ936" s="224"/>
      <c r="RHA936" s="224"/>
      <c r="RHB936" s="224"/>
      <c r="RHC936" s="224"/>
      <c r="RHD936" s="224"/>
      <c r="RHE936" s="224"/>
      <c r="RHF936" s="224"/>
      <c r="RHG936" s="224"/>
      <c r="RHH936" s="224"/>
      <c r="RHI936" s="224"/>
      <c r="RHJ936" s="224"/>
      <c r="RHK936" s="224"/>
      <c r="RHL936" s="224"/>
      <c r="RHM936" s="224"/>
      <c r="RHN936" s="224"/>
      <c r="RHO936" s="224"/>
      <c r="RHP936" s="224"/>
      <c r="RHQ936" s="224"/>
      <c r="RHR936" s="224"/>
      <c r="RHS936" s="224"/>
      <c r="RHT936" s="224"/>
      <c r="RHU936" s="224"/>
      <c r="RHV936" s="224"/>
      <c r="RHW936" s="224"/>
      <c r="RHX936" s="224"/>
      <c r="RHY936" s="224"/>
      <c r="RHZ936" s="224"/>
      <c r="RIA936" s="224"/>
      <c r="RIB936" s="224"/>
      <c r="RIC936" s="224"/>
      <c r="RID936" s="224"/>
      <c r="RIE936" s="224"/>
      <c r="RIF936" s="224"/>
      <c r="RIG936" s="224"/>
      <c r="RIH936" s="224"/>
      <c r="RII936" s="224"/>
      <c r="RIJ936" s="224"/>
      <c r="RIK936" s="224"/>
      <c r="RIL936" s="224"/>
      <c r="RIM936" s="224"/>
      <c r="RIN936" s="224"/>
      <c r="RIO936" s="224"/>
      <c r="RIP936" s="224"/>
      <c r="RIQ936" s="224"/>
      <c r="RIR936" s="224"/>
      <c r="RIS936" s="224"/>
      <c r="RIT936" s="224"/>
      <c r="RIU936" s="224"/>
      <c r="RIV936" s="224"/>
      <c r="RIW936" s="224"/>
      <c r="RIX936" s="224"/>
      <c r="RIY936" s="224"/>
      <c r="RIZ936" s="224"/>
      <c r="RJA936" s="224"/>
      <c r="RJB936" s="224"/>
      <c r="RJC936" s="224"/>
      <c r="RJD936" s="224"/>
      <c r="RJE936" s="224"/>
      <c r="RJF936" s="224"/>
      <c r="RJG936" s="224"/>
      <c r="RJH936" s="224"/>
      <c r="RJI936" s="224"/>
      <c r="RJJ936" s="224"/>
      <c r="RJK936" s="224"/>
      <c r="RJL936" s="224"/>
      <c r="RJM936" s="224"/>
      <c r="RJN936" s="224"/>
      <c r="RJO936" s="224"/>
      <c r="RJP936" s="224"/>
      <c r="RJQ936" s="224"/>
      <c r="RJR936" s="224"/>
      <c r="RJS936" s="224"/>
      <c r="RJT936" s="224"/>
      <c r="RJU936" s="224"/>
      <c r="RJV936" s="224"/>
      <c r="RJW936" s="224"/>
      <c r="RJX936" s="224"/>
      <c r="RJY936" s="224"/>
      <c r="RJZ936" s="224"/>
      <c r="RKA936" s="224"/>
      <c r="RKB936" s="224"/>
      <c r="RKC936" s="224"/>
      <c r="RKD936" s="224"/>
      <c r="RKE936" s="224"/>
      <c r="RKF936" s="224"/>
      <c r="RKG936" s="224"/>
      <c r="RKH936" s="224"/>
      <c r="RKI936" s="224"/>
      <c r="RKJ936" s="224"/>
      <c r="RKK936" s="224"/>
      <c r="RKL936" s="224"/>
      <c r="RKM936" s="224"/>
      <c r="RKN936" s="224"/>
      <c r="RKO936" s="224"/>
      <c r="RKP936" s="224"/>
      <c r="RKQ936" s="224"/>
      <c r="RKR936" s="224"/>
      <c r="RKS936" s="224"/>
      <c r="RKT936" s="224"/>
      <c r="RKU936" s="224"/>
      <c r="RKV936" s="224"/>
      <c r="RKW936" s="224"/>
      <c r="RKX936" s="224"/>
      <c r="RKY936" s="224"/>
      <c r="RKZ936" s="224"/>
      <c r="RLA936" s="224"/>
      <c r="RLB936" s="224"/>
      <c r="RLC936" s="224"/>
      <c r="RLD936" s="224"/>
      <c r="RLE936" s="224"/>
      <c r="RLF936" s="224"/>
      <c r="RLG936" s="224"/>
      <c r="RLH936" s="224"/>
      <c r="RLI936" s="224"/>
      <c r="RLJ936" s="224"/>
      <c r="RLK936" s="224"/>
      <c r="RLL936" s="224"/>
      <c r="RLM936" s="224"/>
      <c r="RLN936" s="224"/>
      <c r="RLO936" s="224"/>
      <c r="RLP936" s="224"/>
      <c r="RLQ936" s="224"/>
      <c r="RLR936" s="224"/>
      <c r="RLS936" s="224"/>
      <c r="RLT936" s="224"/>
      <c r="RLU936" s="224"/>
      <c r="RLV936" s="224"/>
      <c r="RLW936" s="224"/>
      <c r="RLX936" s="224"/>
      <c r="RLY936" s="224"/>
      <c r="RLZ936" s="224"/>
      <c r="RMA936" s="224"/>
      <c r="RMB936" s="224"/>
      <c r="RMC936" s="224"/>
      <c r="RMD936" s="224"/>
      <c r="RME936" s="224"/>
      <c r="RMF936" s="224"/>
      <c r="RMG936" s="224"/>
      <c r="RMH936" s="224"/>
      <c r="RMI936" s="224"/>
      <c r="RMJ936" s="224"/>
      <c r="RMK936" s="224"/>
      <c r="RML936" s="224"/>
      <c r="RMM936" s="224"/>
      <c r="RMN936" s="224"/>
      <c r="RMO936" s="224"/>
      <c r="RMP936" s="224"/>
      <c r="RMQ936" s="224"/>
      <c r="RMR936" s="224"/>
      <c r="RMS936" s="224"/>
      <c r="RMT936" s="224"/>
      <c r="RMU936" s="224"/>
      <c r="RMV936" s="224"/>
      <c r="RMW936" s="224"/>
      <c r="RMX936" s="224"/>
      <c r="RMY936" s="224"/>
      <c r="RMZ936" s="224"/>
      <c r="RNA936" s="224"/>
      <c r="RNB936" s="224"/>
      <c r="RNC936" s="224"/>
      <c r="RND936" s="224"/>
      <c r="RNE936" s="224"/>
      <c r="RNF936" s="224"/>
      <c r="RNG936" s="224"/>
      <c r="RNH936" s="224"/>
      <c r="RNI936" s="224"/>
      <c r="RNJ936" s="224"/>
      <c r="RNK936" s="224"/>
      <c r="RNL936" s="224"/>
      <c r="RNM936" s="224"/>
      <c r="RNN936" s="224"/>
      <c r="RNO936" s="224"/>
      <c r="RNP936" s="224"/>
      <c r="RNQ936" s="224"/>
      <c r="RNR936" s="224"/>
      <c r="RNS936" s="224"/>
      <c r="RNT936" s="224"/>
      <c r="RNU936" s="224"/>
      <c r="RNV936" s="224"/>
      <c r="RNW936" s="224"/>
      <c r="RNX936" s="224"/>
      <c r="RNY936" s="224"/>
      <c r="RNZ936" s="224"/>
      <c r="ROA936" s="224"/>
      <c r="ROB936" s="224"/>
      <c r="ROC936" s="224"/>
      <c r="ROD936" s="224"/>
      <c r="ROE936" s="224"/>
      <c r="ROF936" s="224"/>
      <c r="ROG936" s="224"/>
      <c r="ROH936" s="224"/>
      <c r="ROI936" s="224"/>
      <c r="ROJ936" s="224"/>
      <c r="ROK936" s="224"/>
      <c r="ROL936" s="224"/>
      <c r="ROM936" s="224"/>
      <c r="RON936" s="224"/>
      <c r="ROO936" s="224"/>
      <c r="ROP936" s="224"/>
      <c r="ROQ936" s="224"/>
      <c r="ROR936" s="224"/>
      <c r="ROS936" s="224"/>
      <c r="ROT936" s="224"/>
      <c r="ROU936" s="224"/>
      <c r="ROV936" s="224"/>
      <c r="ROW936" s="224"/>
      <c r="ROX936" s="224"/>
      <c r="ROY936" s="224"/>
      <c r="ROZ936" s="224"/>
      <c r="RPA936" s="224"/>
      <c r="RPB936" s="224"/>
      <c r="RPC936" s="224"/>
      <c r="RPD936" s="224"/>
      <c r="RPE936" s="224"/>
      <c r="RPF936" s="224"/>
      <c r="RPG936" s="224"/>
      <c r="RPH936" s="224"/>
      <c r="RPI936" s="224"/>
      <c r="RPJ936" s="224"/>
      <c r="RPK936" s="224"/>
      <c r="RPL936" s="224"/>
      <c r="RPM936" s="224"/>
      <c r="RPN936" s="224"/>
      <c r="RPO936" s="224"/>
      <c r="RPP936" s="224"/>
      <c r="RPQ936" s="224"/>
      <c r="RPR936" s="224"/>
      <c r="RPS936" s="224"/>
      <c r="RPT936" s="224"/>
      <c r="RPU936" s="224"/>
      <c r="RPV936" s="224"/>
      <c r="RPW936" s="224"/>
      <c r="RPX936" s="224"/>
      <c r="RPY936" s="224"/>
      <c r="RPZ936" s="224"/>
      <c r="RQA936" s="224"/>
      <c r="RQB936" s="224"/>
      <c r="RQC936" s="224"/>
      <c r="RQD936" s="224"/>
      <c r="RQE936" s="224"/>
      <c r="RQF936" s="224"/>
      <c r="RQG936" s="224"/>
      <c r="RQH936" s="224"/>
      <c r="RQI936" s="224"/>
      <c r="RQJ936" s="224"/>
      <c r="RQK936" s="224"/>
      <c r="RQL936" s="224"/>
      <c r="RQM936" s="224"/>
      <c r="RQN936" s="224"/>
      <c r="RQO936" s="224"/>
      <c r="RQP936" s="224"/>
      <c r="RQQ936" s="224"/>
      <c r="RQR936" s="224"/>
      <c r="RQS936" s="224"/>
      <c r="RQT936" s="224"/>
      <c r="RQU936" s="224"/>
      <c r="RQV936" s="224"/>
      <c r="RQW936" s="224"/>
      <c r="RQX936" s="224"/>
      <c r="RQY936" s="224"/>
      <c r="RQZ936" s="224"/>
      <c r="RRA936" s="224"/>
      <c r="RRB936" s="224"/>
      <c r="RRC936" s="224"/>
      <c r="RRD936" s="224"/>
      <c r="RRE936" s="224"/>
      <c r="RRF936" s="224"/>
      <c r="RRG936" s="224"/>
      <c r="RRH936" s="224"/>
      <c r="RRI936" s="224"/>
      <c r="RRJ936" s="224"/>
      <c r="RRK936" s="224"/>
      <c r="RRL936" s="224"/>
      <c r="RRM936" s="224"/>
      <c r="RRN936" s="224"/>
      <c r="RRO936" s="224"/>
      <c r="RRP936" s="224"/>
      <c r="RRQ936" s="224"/>
      <c r="RRR936" s="224"/>
      <c r="RRS936" s="224"/>
      <c r="RRT936" s="224"/>
      <c r="RRU936" s="224"/>
      <c r="RRV936" s="224"/>
      <c r="RRW936" s="224"/>
      <c r="RRX936" s="224"/>
      <c r="RRY936" s="224"/>
      <c r="RRZ936" s="224"/>
      <c r="RSA936" s="224"/>
      <c r="RSB936" s="224"/>
      <c r="RSC936" s="224"/>
      <c r="RSD936" s="224"/>
      <c r="RSE936" s="224"/>
      <c r="RSF936" s="224"/>
      <c r="RSG936" s="224"/>
      <c r="RSH936" s="224"/>
      <c r="RSI936" s="224"/>
      <c r="RSJ936" s="224"/>
      <c r="RSK936" s="224"/>
      <c r="RSL936" s="224"/>
      <c r="RSM936" s="224"/>
      <c r="RSN936" s="224"/>
      <c r="RSO936" s="224"/>
      <c r="RSP936" s="224"/>
      <c r="RSQ936" s="224"/>
      <c r="RSR936" s="224"/>
      <c r="RSS936" s="224"/>
      <c r="RST936" s="224"/>
      <c r="RSU936" s="224"/>
      <c r="RSV936" s="224"/>
      <c r="RSW936" s="224"/>
      <c r="RSX936" s="224"/>
      <c r="RSY936" s="224"/>
      <c r="RSZ936" s="224"/>
      <c r="RTA936" s="224"/>
      <c r="RTB936" s="224"/>
      <c r="RTC936" s="224"/>
      <c r="RTD936" s="224"/>
      <c r="RTE936" s="224"/>
      <c r="RTF936" s="224"/>
      <c r="RTG936" s="224"/>
      <c r="RTH936" s="224"/>
      <c r="RTI936" s="224"/>
      <c r="RTJ936" s="224"/>
      <c r="RTK936" s="224"/>
      <c r="RTL936" s="224"/>
      <c r="RTM936" s="224"/>
      <c r="RTN936" s="224"/>
      <c r="RTO936" s="224"/>
      <c r="RTP936" s="224"/>
      <c r="RTQ936" s="224"/>
      <c r="RTR936" s="224"/>
      <c r="RTS936" s="224"/>
      <c r="RTT936" s="224"/>
      <c r="RTU936" s="224"/>
      <c r="RTV936" s="224"/>
      <c r="RTW936" s="224"/>
      <c r="RTX936" s="224"/>
      <c r="RTY936" s="224"/>
      <c r="RTZ936" s="224"/>
      <c r="RUA936" s="224"/>
      <c r="RUB936" s="224"/>
      <c r="RUC936" s="224"/>
      <c r="RUD936" s="224"/>
      <c r="RUE936" s="224"/>
      <c r="RUF936" s="224"/>
      <c r="RUG936" s="224"/>
      <c r="RUH936" s="224"/>
      <c r="RUI936" s="224"/>
      <c r="RUJ936" s="224"/>
      <c r="RUK936" s="224"/>
      <c r="RUL936" s="224"/>
      <c r="RUM936" s="224"/>
      <c r="RUN936" s="224"/>
      <c r="RUO936" s="224"/>
      <c r="RUP936" s="224"/>
      <c r="RUQ936" s="224"/>
      <c r="RUR936" s="224"/>
      <c r="RUS936" s="224"/>
      <c r="RUT936" s="224"/>
      <c r="RUU936" s="224"/>
      <c r="RUV936" s="224"/>
      <c r="RUW936" s="224"/>
      <c r="RUX936" s="224"/>
      <c r="RUY936" s="224"/>
      <c r="RUZ936" s="224"/>
      <c r="RVA936" s="224"/>
      <c r="RVB936" s="224"/>
      <c r="RVC936" s="224"/>
      <c r="RVD936" s="224"/>
      <c r="RVE936" s="224"/>
      <c r="RVF936" s="224"/>
      <c r="RVG936" s="224"/>
      <c r="RVH936" s="224"/>
      <c r="RVI936" s="224"/>
      <c r="RVJ936" s="224"/>
      <c r="RVK936" s="224"/>
      <c r="RVL936" s="224"/>
      <c r="RVM936" s="224"/>
      <c r="RVN936" s="224"/>
      <c r="RVO936" s="224"/>
      <c r="RVP936" s="224"/>
      <c r="RVQ936" s="224"/>
      <c r="RVR936" s="224"/>
      <c r="RVS936" s="224"/>
      <c r="RVT936" s="224"/>
      <c r="RVU936" s="224"/>
      <c r="RVV936" s="224"/>
      <c r="RVW936" s="224"/>
      <c r="RVX936" s="224"/>
      <c r="RVY936" s="224"/>
      <c r="RVZ936" s="224"/>
      <c r="RWA936" s="224"/>
      <c r="RWB936" s="224"/>
      <c r="RWC936" s="224"/>
      <c r="RWD936" s="224"/>
      <c r="RWE936" s="224"/>
      <c r="RWF936" s="224"/>
      <c r="RWG936" s="224"/>
      <c r="RWH936" s="224"/>
      <c r="RWI936" s="224"/>
      <c r="RWJ936" s="224"/>
      <c r="RWK936" s="224"/>
      <c r="RWL936" s="224"/>
      <c r="RWM936" s="224"/>
      <c r="RWN936" s="224"/>
      <c r="RWO936" s="224"/>
      <c r="RWP936" s="224"/>
      <c r="RWQ936" s="224"/>
      <c r="RWR936" s="224"/>
      <c r="RWS936" s="224"/>
      <c r="RWT936" s="224"/>
      <c r="RWU936" s="224"/>
      <c r="RWV936" s="224"/>
      <c r="RWW936" s="224"/>
      <c r="RWX936" s="224"/>
      <c r="RWY936" s="224"/>
      <c r="RWZ936" s="224"/>
      <c r="RXA936" s="224"/>
      <c r="RXB936" s="224"/>
      <c r="RXC936" s="224"/>
      <c r="RXD936" s="224"/>
      <c r="RXE936" s="224"/>
      <c r="RXF936" s="224"/>
      <c r="RXG936" s="224"/>
      <c r="RXH936" s="224"/>
      <c r="RXI936" s="224"/>
      <c r="RXJ936" s="224"/>
      <c r="RXK936" s="224"/>
      <c r="RXL936" s="224"/>
      <c r="RXM936" s="224"/>
      <c r="RXN936" s="224"/>
      <c r="RXO936" s="224"/>
      <c r="RXP936" s="224"/>
      <c r="RXQ936" s="224"/>
      <c r="RXR936" s="224"/>
      <c r="RXS936" s="224"/>
      <c r="RXT936" s="224"/>
      <c r="RXU936" s="224"/>
      <c r="RXV936" s="224"/>
      <c r="RXW936" s="224"/>
      <c r="RXX936" s="224"/>
      <c r="RXY936" s="224"/>
      <c r="RXZ936" s="224"/>
      <c r="RYA936" s="224"/>
      <c r="RYB936" s="224"/>
      <c r="RYC936" s="224"/>
      <c r="RYD936" s="224"/>
      <c r="RYE936" s="224"/>
      <c r="RYF936" s="224"/>
      <c r="RYG936" s="224"/>
      <c r="RYH936" s="224"/>
      <c r="RYI936" s="224"/>
      <c r="RYJ936" s="224"/>
      <c r="RYK936" s="224"/>
      <c r="RYL936" s="224"/>
      <c r="RYM936" s="224"/>
      <c r="RYN936" s="224"/>
      <c r="RYO936" s="224"/>
      <c r="RYP936" s="224"/>
      <c r="RYQ936" s="224"/>
      <c r="RYR936" s="224"/>
      <c r="RYS936" s="224"/>
      <c r="RYT936" s="224"/>
      <c r="RYU936" s="224"/>
      <c r="RYV936" s="224"/>
      <c r="RYW936" s="224"/>
      <c r="RYX936" s="224"/>
      <c r="RYY936" s="224"/>
      <c r="RYZ936" s="224"/>
      <c r="RZA936" s="224"/>
      <c r="RZB936" s="224"/>
      <c r="RZC936" s="224"/>
      <c r="RZD936" s="224"/>
      <c r="RZE936" s="224"/>
      <c r="RZF936" s="224"/>
      <c r="RZG936" s="224"/>
      <c r="RZH936" s="224"/>
      <c r="RZI936" s="224"/>
      <c r="RZJ936" s="224"/>
      <c r="RZK936" s="224"/>
      <c r="RZL936" s="224"/>
      <c r="RZM936" s="224"/>
      <c r="RZN936" s="224"/>
      <c r="RZO936" s="224"/>
      <c r="RZP936" s="224"/>
      <c r="RZQ936" s="224"/>
      <c r="RZR936" s="224"/>
      <c r="RZS936" s="224"/>
      <c r="RZT936" s="224"/>
      <c r="RZU936" s="224"/>
      <c r="RZV936" s="224"/>
      <c r="RZW936" s="224"/>
      <c r="RZX936" s="224"/>
      <c r="RZY936" s="224"/>
      <c r="RZZ936" s="224"/>
      <c r="SAA936" s="224"/>
      <c r="SAB936" s="224"/>
      <c r="SAC936" s="224"/>
      <c r="SAD936" s="224"/>
      <c r="SAE936" s="224"/>
      <c r="SAF936" s="224"/>
      <c r="SAG936" s="224"/>
      <c r="SAH936" s="224"/>
      <c r="SAI936" s="224"/>
      <c r="SAJ936" s="224"/>
      <c r="SAK936" s="224"/>
      <c r="SAL936" s="224"/>
      <c r="SAM936" s="224"/>
      <c r="SAN936" s="224"/>
      <c r="SAO936" s="224"/>
      <c r="SAP936" s="224"/>
      <c r="SAQ936" s="224"/>
      <c r="SAR936" s="224"/>
      <c r="SAS936" s="224"/>
      <c r="SAT936" s="224"/>
      <c r="SAU936" s="224"/>
      <c r="SAV936" s="224"/>
      <c r="SAW936" s="224"/>
      <c r="SAX936" s="224"/>
      <c r="SAY936" s="224"/>
      <c r="SAZ936" s="224"/>
      <c r="SBA936" s="224"/>
      <c r="SBB936" s="224"/>
      <c r="SBC936" s="224"/>
      <c r="SBD936" s="224"/>
      <c r="SBE936" s="224"/>
      <c r="SBF936" s="224"/>
      <c r="SBG936" s="224"/>
      <c r="SBH936" s="224"/>
      <c r="SBI936" s="224"/>
      <c r="SBJ936" s="224"/>
      <c r="SBK936" s="224"/>
      <c r="SBL936" s="224"/>
      <c r="SBM936" s="224"/>
      <c r="SBN936" s="224"/>
      <c r="SBO936" s="224"/>
      <c r="SBP936" s="224"/>
      <c r="SBQ936" s="224"/>
      <c r="SBR936" s="224"/>
      <c r="SBS936" s="224"/>
      <c r="SBT936" s="224"/>
      <c r="SBU936" s="224"/>
      <c r="SBV936" s="224"/>
      <c r="SBW936" s="224"/>
      <c r="SBX936" s="224"/>
      <c r="SBY936" s="224"/>
      <c r="SBZ936" s="224"/>
      <c r="SCA936" s="224"/>
      <c r="SCB936" s="224"/>
      <c r="SCC936" s="224"/>
      <c r="SCD936" s="224"/>
      <c r="SCE936" s="224"/>
      <c r="SCF936" s="224"/>
      <c r="SCG936" s="224"/>
      <c r="SCH936" s="224"/>
      <c r="SCI936" s="224"/>
      <c r="SCJ936" s="224"/>
      <c r="SCK936" s="224"/>
      <c r="SCL936" s="224"/>
      <c r="SCM936" s="224"/>
      <c r="SCN936" s="224"/>
      <c r="SCO936" s="224"/>
      <c r="SCP936" s="224"/>
      <c r="SCQ936" s="224"/>
      <c r="SCR936" s="224"/>
      <c r="SCS936" s="224"/>
      <c r="SCT936" s="224"/>
      <c r="SCU936" s="224"/>
      <c r="SCV936" s="224"/>
      <c r="SCW936" s="224"/>
      <c r="SCX936" s="224"/>
      <c r="SCY936" s="224"/>
      <c r="SCZ936" s="224"/>
      <c r="SDA936" s="224"/>
      <c r="SDB936" s="224"/>
      <c r="SDC936" s="224"/>
      <c r="SDD936" s="224"/>
      <c r="SDE936" s="224"/>
      <c r="SDF936" s="224"/>
      <c r="SDG936" s="224"/>
      <c r="SDH936" s="224"/>
      <c r="SDI936" s="224"/>
      <c r="SDJ936" s="224"/>
      <c r="SDK936" s="224"/>
      <c r="SDL936" s="224"/>
      <c r="SDM936" s="224"/>
      <c r="SDN936" s="224"/>
      <c r="SDO936" s="224"/>
      <c r="SDP936" s="224"/>
      <c r="SDQ936" s="224"/>
      <c r="SDR936" s="224"/>
      <c r="SDS936" s="224"/>
      <c r="SDT936" s="224"/>
      <c r="SDU936" s="224"/>
      <c r="SDV936" s="224"/>
      <c r="SDW936" s="224"/>
      <c r="SDX936" s="224"/>
      <c r="SDY936" s="224"/>
      <c r="SDZ936" s="224"/>
      <c r="SEA936" s="224"/>
      <c r="SEB936" s="224"/>
      <c r="SEC936" s="224"/>
      <c r="SED936" s="224"/>
      <c r="SEE936" s="224"/>
      <c r="SEF936" s="224"/>
      <c r="SEG936" s="224"/>
      <c r="SEH936" s="224"/>
      <c r="SEI936" s="224"/>
      <c r="SEJ936" s="224"/>
      <c r="SEK936" s="224"/>
      <c r="SEL936" s="224"/>
      <c r="SEM936" s="224"/>
      <c r="SEN936" s="224"/>
      <c r="SEO936" s="224"/>
      <c r="SEP936" s="224"/>
      <c r="SEQ936" s="224"/>
      <c r="SER936" s="224"/>
      <c r="SES936" s="224"/>
      <c r="SET936" s="224"/>
      <c r="SEU936" s="224"/>
      <c r="SEV936" s="224"/>
      <c r="SEW936" s="224"/>
      <c r="SEX936" s="224"/>
      <c r="SEY936" s="224"/>
      <c r="SEZ936" s="224"/>
      <c r="SFA936" s="224"/>
      <c r="SFB936" s="224"/>
      <c r="SFC936" s="224"/>
      <c r="SFD936" s="224"/>
      <c r="SFE936" s="224"/>
      <c r="SFF936" s="224"/>
      <c r="SFG936" s="224"/>
      <c r="SFH936" s="224"/>
      <c r="SFI936" s="224"/>
      <c r="SFJ936" s="224"/>
      <c r="SFK936" s="224"/>
      <c r="SFL936" s="224"/>
      <c r="SFM936" s="224"/>
      <c r="SFN936" s="224"/>
      <c r="SFO936" s="224"/>
      <c r="SFP936" s="224"/>
      <c r="SFQ936" s="224"/>
      <c r="SFR936" s="224"/>
      <c r="SFS936" s="224"/>
      <c r="SFT936" s="224"/>
      <c r="SFU936" s="224"/>
      <c r="SFV936" s="224"/>
      <c r="SFW936" s="224"/>
      <c r="SFX936" s="224"/>
      <c r="SFY936" s="224"/>
      <c r="SFZ936" s="224"/>
      <c r="SGA936" s="224"/>
      <c r="SGB936" s="224"/>
      <c r="SGC936" s="224"/>
      <c r="SGD936" s="224"/>
      <c r="SGE936" s="224"/>
      <c r="SGF936" s="224"/>
      <c r="SGG936" s="224"/>
      <c r="SGH936" s="224"/>
      <c r="SGI936" s="224"/>
      <c r="SGJ936" s="224"/>
      <c r="SGK936" s="224"/>
      <c r="SGL936" s="224"/>
      <c r="SGM936" s="224"/>
      <c r="SGN936" s="224"/>
      <c r="SGO936" s="224"/>
      <c r="SGP936" s="224"/>
      <c r="SGQ936" s="224"/>
      <c r="SGR936" s="224"/>
      <c r="SGS936" s="224"/>
      <c r="SGT936" s="224"/>
      <c r="SGU936" s="224"/>
      <c r="SGV936" s="224"/>
      <c r="SGW936" s="224"/>
      <c r="SGX936" s="224"/>
      <c r="SGY936" s="224"/>
      <c r="SGZ936" s="224"/>
      <c r="SHA936" s="224"/>
      <c r="SHB936" s="224"/>
      <c r="SHC936" s="224"/>
      <c r="SHD936" s="224"/>
      <c r="SHE936" s="224"/>
      <c r="SHF936" s="224"/>
      <c r="SHG936" s="224"/>
      <c r="SHH936" s="224"/>
      <c r="SHI936" s="224"/>
      <c r="SHJ936" s="224"/>
      <c r="SHK936" s="224"/>
      <c r="SHL936" s="224"/>
      <c r="SHM936" s="224"/>
      <c r="SHN936" s="224"/>
      <c r="SHO936" s="224"/>
      <c r="SHP936" s="224"/>
      <c r="SHQ936" s="224"/>
      <c r="SHR936" s="224"/>
      <c r="SHS936" s="224"/>
      <c r="SHT936" s="224"/>
      <c r="SHU936" s="224"/>
      <c r="SHV936" s="224"/>
      <c r="SHW936" s="224"/>
      <c r="SHX936" s="224"/>
      <c r="SHY936" s="224"/>
      <c r="SHZ936" s="224"/>
      <c r="SIA936" s="224"/>
      <c r="SIB936" s="224"/>
      <c r="SIC936" s="224"/>
      <c r="SID936" s="224"/>
      <c r="SIE936" s="224"/>
      <c r="SIF936" s="224"/>
      <c r="SIG936" s="224"/>
      <c r="SIH936" s="224"/>
      <c r="SII936" s="224"/>
      <c r="SIJ936" s="224"/>
      <c r="SIK936" s="224"/>
      <c r="SIL936" s="224"/>
      <c r="SIM936" s="224"/>
      <c r="SIN936" s="224"/>
      <c r="SIO936" s="224"/>
      <c r="SIP936" s="224"/>
      <c r="SIQ936" s="224"/>
      <c r="SIR936" s="224"/>
      <c r="SIS936" s="224"/>
      <c r="SIT936" s="224"/>
      <c r="SIU936" s="224"/>
      <c r="SIV936" s="224"/>
      <c r="SIW936" s="224"/>
      <c r="SIX936" s="224"/>
      <c r="SIY936" s="224"/>
      <c r="SIZ936" s="224"/>
      <c r="SJA936" s="224"/>
      <c r="SJB936" s="224"/>
      <c r="SJC936" s="224"/>
      <c r="SJD936" s="224"/>
      <c r="SJE936" s="224"/>
      <c r="SJF936" s="224"/>
      <c r="SJG936" s="224"/>
      <c r="SJH936" s="224"/>
      <c r="SJI936" s="224"/>
      <c r="SJJ936" s="224"/>
      <c r="SJK936" s="224"/>
      <c r="SJL936" s="224"/>
      <c r="SJM936" s="224"/>
      <c r="SJN936" s="224"/>
      <c r="SJO936" s="224"/>
      <c r="SJP936" s="224"/>
      <c r="SJQ936" s="224"/>
      <c r="SJR936" s="224"/>
      <c r="SJS936" s="224"/>
      <c r="SJT936" s="224"/>
      <c r="SJU936" s="224"/>
      <c r="SJV936" s="224"/>
      <c r="SJW936" s="224"/>
      <c r="SJX936" s="224"/>
      <c r="SJY936" s="224"/>
      <c r="SJZ936" s="224"/>
      <c r="SKA936" s="224"/>
      <c r="SKB936" s="224"/>
      <c r="SKC936" s="224"/>
      <c r="SKD936" s="224"/>
      <c r="SKE936" s="224"/>
      <c r="SKF936" s="224"/>
      <c r="SKG936" s="224"/>
      <c r="SKH936" s="224"/>
      <c r="SKI936" s="224"/>
      <c r="SKJ936" s="224"/>
      <c r="SKK936" s="224"/>
      <c r="SKL936" s="224"/>
      <c r="SKM936" s="224"/>
      <c r="SKN936" s="224"/>
      <c r="SKO936" s="224"/>
      <c r="SKP936" s="224"/>
      <c r="SKQ936" s="224"/>
      <c r="SKR936" s="224"/>
      <c r="SKS936" s="224"/>
      <c r="SKT936" s="224"/>
      <c r="SKU936" s="224"/>
      <c r="SKV936" s="224"/>
      <c r="SKW936" s="224"/>
      <c r="SKX936" s="224"/>
      <c r="SKY936" s="224"/>
      <c r="SKZ936" s="224"/>
      <c r="SLA936" s="224"/>
      <c r="SLB936" s="224"/>
      <c r="SLC936" s="224"/>
      <c r="SLD936" s="224"/>
      <c r="SLE936" s="224"/>
      <c r="SLF936" s="224"/>
      <c r="SLG936" s="224"/>
      <c r="SLH936" s="224"/>
      <c r="SLI936" s="224"/>
      <c r="SLJ936" s="224"/>
      <c r="SLK936" s="224"/>
      <c r="SLL936" s="224"/>
      <c r="SLM936" s="224"/>
      <c r="SLN936" s="224"/>
      <c r="SLO936" s="224"/>
      <c r="SLP936" s="224"/>
      <c r="SLQ936" s="224"/>
      <c r="SLR936" s="224"/>
      <c r="SLS936" s="224"/>
      <c r="SLT936" s="224"/>
      <c r="SLU936" s="224"/>
      <c r="SLV936" s="224"/>
      <c r="SLW936" s="224"/>
      <c r="SLX936" s="224"/>
      <c r="SLY936" s="224"/>
      <c r="SLZ936" s="224"/>
      <c r="SMA936" s="224"/>
      <c r="SMB936" s="224"/>
      <c r="SMC936" s="224"/>
      <c r="SMD936" s="224"/>
      <c r="SME936" s="224"/>
      <c r="SMF936" s="224"/>
      <c r="SMG936" s="224"/>
      <c r="SMH936" s="224"/>
      <c r="SMI936" s="224"/>
      <c r="SMJ936" s="224"/>
      <c r="SMK936" s="224"/>
      <c r="SML936" s="224"/>
      <c r="SMM936" s="224"/>
      <c r="SMN936" s="224"/>
      <c r="SMO936" s="224"/>
      <c r="SMP936" s="224"/>
      <c r="SMQ936" s="224"/>
      <c r="SMR936" s="224"/>
      <c r="SMS936" s="224"/>
      <c r="SMT936" s="224"/>
      <c r="SMU936" s="224"/>
      <c r="SMV936" s="224"/>
      <c r="SMW936" s="224"/>
      <c r="SMX936" s="224"/>
      <c r="SMY936" s="224"/>
      <c r="SMZ936" s="224"/>
      <c r="SNA936" s="224"/>
      <c r="SNB936" s="224"/>
      <c r="SNC936" s="224"/>
      <c r="SND936" s="224"/>
      <c r="SNE936" s="224"/>
      <c r="SNF936" s="224"/>
      <c r="SNG936" s="224"/>
      <c r="SNH936" s="224"/>
      <c r="SNI936" s="224"/>
      <c r="SNJ936" s="224"/>
      <c r="SNK936" s="224"/>
      <c r="SNL936" s="224"/>
      <c r="SNM936" s="224"/>
      <c r="SNN936" s="224"/>
      <c r="SNO936" s="224"/>
      <c r="SNP936" s="224"/>
      <c r="SNQ936" s="224"/>
      <c r="SNR936" s="224"/>
      <c r="SNS936" s="224"/>
      <c r="SNT936" s="224"/>
      <c r="SNU936" s="224"/>
      <c r="SNV936" s="224"/>
      <c r="SNW936" s="224"/>
      <c r="SNX936" s="224"/>
      <c r="SNY936" s="224"/>
      <c r="SNZ936" s="224"/>
      <c r="SOA936" s="224"/>
      <c r="SOB936" s="224"/>
      <c r="SOC936" s="224"/>
      <c r="SOD936" s="224"/>
      <c r="SOE936" s="224"/>
      <c r="SOF936" s="224"/>
      <c r="SOG936" s="224"/>
      <c r="SOH936" s="224"/>
      <c r="SOI936" s="224"/>
      <c r="SOJ936" s="224"/>
      <c r="SOK936" s="224"/>
      <c r="SOL936" s="224"/>
      <c r="SOM936" s="224"/>
      <c r="SON936" s="224"/>
      <c r="SOO936" s="224"/>
      <c r="SOP936" s="224"/>
      <c r="SOQ936" s="224"/>
      <c r="SOR936" s="224"/>
      <c r="SOS936" s="224"/>
      <c r="SOT936" s="224"/>
      <c r="SOU936" s="224"/>
      <c r="SOV936" s="224"/>
      <c r="SOW936" s="224"/>
      <c r="SOX936" s="224"/>
      <c r="SOY936" s="224"/>
      <c r="SOZ936" s="224"/>
      <c r="SPA936" s="224"/>
      <c r="SPB936" s="224"/>
      <c r="SPC936" s="224"/>
      <c r="SPD936" s="224"/>
      <c r="SPE936" s="224"/>
      <c r="SPF936" s="224"/>
      <c r="SPG936" s="224"/>
      <c r="SPH936" s="224"/>
      <c r="SPI936" s="224"/>
      <c r="SPJ936" s="224"/>
      <c r="SPK936" s="224"/>
      <c r="SPL936" s="224"/>
      <c r="SPM936" s="224"/>
      <c r="SPN936" s="224"/>
      <c r="SPO936" s="224"/>
      <c r="SPP936" s="224"/>
      <c r="SPQ936" s="224"/>
      <c r="SPR936" s="224"/>
      <c r="SPS936" s="224"/>
      <c r="SPT936" s="224"/>
      <c r="SPU936" s="224"/>
      <c r="SPV936" s="224"/>
      <c r="SPW936" s="224"/>
      <c r="SPX936" s="224"/>
      <c r="SPY936" s="224"/>
      <c r="SPZ936" s="224"/>
      <c r="SQA936" s="224"/>
      <c r="SQB936" s="224"/>
      <c r="SQC936" s="224"/>
      <c r="SQD936" s="224"/>
      <c r="SQE936" s="224"/>
      <c r="SQF936" s="224"/>
      <c r="SQG936" s="224"/>
      <c r="SQH936" s="224"/>
      <c r="SQI936" s="224"/>
      <c r="SQJ936" s="224"/>
      <c r="SQK936" s="224"/>
      <c r="SQL936" s="224"/>
      <c r="SQM936" s="224"/>
      <c r="SQN936" s="224"/>
      <c r="SQO936" s="224"/>
      <c r="SQP936" s="224"/>
      <c r="SQQ936" s="224"/>
      <c r="SQR936" s="224"/>
      <c r="SQS936" s="224"/>
      <c r="SQT936" s="224"/>
      <c r="SQU936" s="224"/>
      <c r="SQV936" s="224"/>
      <c r="SQW936" s="224"/>
      <c r="SQX936" s="224"/>
      <c r="SQY936" s="224"/>
      <c r="SQZ936" s="224"/>
      <c r="SRA936" s="224"/>
      <c r="SRB936" s="224"/>
      <c r="SRC936" s="224"/>
      <c r="SRD936" s="224"/>
      <c r="SRE936" s="224"/>
      <c r="SRF936" s="224"/>
      <c r="SRG936" s="224"/>
      <c r="SRH936" s="224"/>
      <c r="SRI936" s="224"/>
      <c r="SRJ936" s="224"/>
      <c r="SRK936" s="224"/>
      <c r="SRL936" s="224"/>
      <c r="SRM936" s="224"/>
      <c r="SRN936" s="224"/>
      <c r="SRO936" s="224"/>
      <c r="SRP936" s="224"/>
      <c r="SRQ936" s="224"/>
      <c r="SRR936" s="224"/>
      <c r="SRS936" s="224"/>
      <c r="SRT936" s="224"/>
      <c r="SRU936" s="224"/>
      <c r="SRV936" s="224"/>
      <c r="SRW936" s="224"/>
      <c r="SRX936" s="224"/>
      <c r="SRY936" s="224"/>
      <c r="SRZ936" s="224"/>
      <c r="SSA936" s="224"/>
      <c r="SSB936" s="224"/>
      <c r="SSC936" s="224"/>
      <c r="SSD936" s="224"/>
      <c r="SSE936" s="224"/>
      <c r="SSF936" s="224"/>
      <c r="SSG936" s="224"/>
      <c r="SSH936" s="224"/>
      <c r="SSI936" s="224"/>
      <c r="SSJ936" s="224"/>
      <c r="SSK936" s="224"/>
      <c r="SSL936" s="224"/>
      <c r="SSM936" s="224"/>
      <c r="SSN936" s="224"/>
      <c r="SSO936" s="224"/>
      <c r="SSP936" s="224"/>
      <c r="SSQ936" s="224"/>
      <c r="SSR936" s="224"/>
      <c r="SSS936" s="224"/>
      <c r="SST936" s="224"/>
      <c r="SSU936" s="224"/>
      <c r="SSV936" s="224"/>
      <c r="SSW936" s="224"/>
      <c r="SSX936" s="224"/>
      <c r="SSY936" s="224"/>
      <c r="SSZ936" s="224"/>
      <c r="STA936" s="224"/>
      <c r="STB936" s="224"/>
      <c r="STC936" s="224"/>
      <c r="STD936" s="224"/>
      <c r="STE936" s="224"/>
      <c r="STF936" s="224"/>
      <c r="STG936" s="224"/>
      <c r="STH936" s="224"/>
      <c r="STI936" s="224"/>
      <c r="STJ936" s="224"/>
      <c r="STK936" s="224"/>
      <c r="STL936" s="224"/>
      <c r="STM936" s="224"/>
      <c r="STN936" s="224"/>
      <c r="STO936" s="224"/>
      <c r="STP936" s="224"/>
      <c r="STQ936" s="224"/>
      <c r="STR936" s="224"/>
      <c r="STS936" s="224"/>
      <c r="STT936" s="224"/>
      <c r="STU936" s="224"/>
      <c r="STV936" s="224"/>
      <c r="STW936" s="224"/>
      <c r="STX936" s="224"/>
      <c r="STY936" s="224"/>
      <c r="STZ936" s="224"/>
      <c r="SUA936" s="224"/>
      <c r="SUB936" s="224"/>
      <c r="SUC936" s="224"/>
      <c r="SUD936" s="224"/>
      <c r="SUE936" s="224"/>
      <c r="SUF936" s="224"/>
      <c r="SUG936" s="224"/>
      <c r="SUH936" s="224"/>
      <c r="SUI936" s="224"/>
      <c r="SUJ936" s="224"/>
      <c r="SUK936" s="224"/>
      <c r="SUL936" s="224"/>
      <c r="SUM936" s="224"/>
      <c r="SUN936" s="224"/>
      <c r="SUO936" s="224"/>
      <c r="SUP936" s="224"/>
      <c r="SUQ936" s="224"/>
      <c r="SUR936" s="224"/>
      <c r="SUS936" s="224"/>
      <c r="SUT936" s="224"/>
      <c r="SUU936" s="224"/>
      <c r="SUV936" s="224"/>
      <c r="SUW936" s="224"/>
      <c r="SUX936" s="224"/>
      <c r="SUY936" s="224"/>
      <c r="SUZ936" s="224"/>
      <c r="SVA936" s="224"/>
      <c r="SVB936" s="224"/>
      <c r="SVC936" s="224"/>
      <c r="SVD936" s="224"/>
      <c r="SVE936" s="224"/>
      <c r="SVF936" s="224"/>
      <c r="SVG936" s="224"/>
      <c r="SVH936" s="224"/>
      <c r="SVI936" s="224"/>
      <c r="SVJ936" s="224"/>
      <c r="SVK936" s="224"/>
      <c r="SVL936" s="224"/>
      <c r="SVM936" s="224"/>
      <c r="SVN936" s="224"/>
      <c r="SVO936" s="224"/>
      <c r="SVP936" s="224"/>
      <c r="SVQ936" s="224"/>
      <c r="SVR936" s="224"/>
      <c r="SVS936" s="224"/>
      <c r="SVT936" s="224"/>
      <c r="SVU936" s="224"/>
      <c r="SVV936" s="224"/>
      <c r="SVW936" s="224"/>
      <c r="SVX936" s="224"/>
      <c r="SVY936" s="224"/>
      <c r="SVZ936" s="224"/>
      <c r="SWA936" s="224"/>
      <c r="SWB936" s="224"/>
      <c r="SWC936" s="224"/>
      <c r="SWD936" s="224"/>
      <c r="SWE936" s="224"/>
      <c r="SWF936" s="224"/>
      <c r="SWG936" s="224"/>
      <c r="SWH936" s="224"/>
      <c r="SWI936" s="224"/>
      <c r="SWJ936" s="224"/>
      <c r="SWK936" s="224"/>
      <c r="SWL936" s="224"/>
      <c r="SWM936" s="224"/>
      <c r="SWN936" s="224"/>
      <c r="SWO936" s="224"/>
      <c r="SWP936" s="224"/>
      <c r="SWQ936" s="224"/>
      <c r="SWR936" s="224"/>
      <c r="SWS936" s="224"/>
      <c r="SWT936" s="224"/>
      <c r="SWU936" s="224"/>
      <c r="SWV936" s="224"/>
      <c r="SWW936" s="224"/>
      <c r="SWX936" s="224"/>
      <c r="SWY936" s="224"/>
      <c r="SWZ936" s="224"/>
      <c r="SXA936" s="224"/>
      <c r="SXB936" s="224"/>
      <c r="SXC936" s="224"/>
      <c r="SXD936" s="224"/>
      <c r="SXE936" s="224"/>
      <c r="SXF936" s="224"/>
      <c r="SXG936" s="224"/>
      <c r="SXH936" s="224"/>
      <c r="SXI936" s="224"/>
      <c r="SXJ936" s="224"/>
      <c r="SXK936" s="224"/>
      <c r="SXL936" s="224"/>
      <c r="SXM936" s="224"/>
      <c r="SXN936" s="224"/>
      <c r="SXO936" s="224"/>
      <c r="SXP936" s="224"/>
      <c r="SXQ936" s="224"/>
      <c r="SXR936" s="224"/>
      <c r="SXS936" s="224"/>
      <c r="SXT936" s="224"/>
      <c r="SXU936" s="224"/>
      <c r="SXV936" s="224"/>
      <c r="SXW936" s="224"/>
      <c r="SXX936" s="224"/>
      <c r="SXY936" s="224"/>
      <c r="SXZ936" s="224"/>
      <c r="SYA936" s="224"/>
      <c r="SYB936" s="224"/>
      <c r="SYC936" s="224"/>
      <c r="SYD936" s="224"/>
      <c r="SYE936" s="224"/>
      <c r="SYF936" s="224"/>
      <c r="SYG936" s="224"/>
      <c r="SYH936" s="224"/>
      <c r="SYI936" s="224"/>
      <c r="SYJ936" s="224"/>
      <c r="SYK936" s="224"/>
      <c r="SYL936" s="224"/>
      <c r="SYM936" s="224"/>
      <c r="SYN936" s="224"/>
      <c r="SYO936" s="224"/>
      <c r="SYP936" s="224"/>
      <c r="SYQ936" s="224"/>
      <c r="SYR936" s="224"/>
      <c r="SYS936" s="224"/>
      <c r="SYT936" s="224"/>
      <c r="SYU936" s="224"/>
      <c r="SYV936" s="224"/>
      <c r="SYW936" s="224"/>
      <c r="SYX936" s="224"/>
      <c r="SYY936" s="224"/>
      <c r="SYZ936" s="224"/>
      <c r="SZA936" s="224"/>
      <c r="SZB936" s="224"/>
      <c r="SZC936" s="224"/>
      <c r="SZD936" s="224"/>
      <c r="SZE936" s="224"/>
      <c r="SZF936" s="224"/>
      <c r="SZG936" s="224"/>
      <c r="SZH936" s="224"/>
      <c r="SZI936" s="224"/>
      <c r="SZJ936" s="224"/>
      <c r="SZK936" s="224"/>
      <c r="SZL936" s="224"/>
      <c r="SZM936" s="224"/>
      <c r="SZN936" s="224"/>
      <c r="SZO936" s="224"/>
      <c r="SZP936" s="224"/>
      <c r="SZQ936" s="224"/>
      <c r="SZR936" s="224"/>
      <c r="SZS936" s="224"/>
      <c r="SZT936" s="224"/>
      <c r="SZU936" s="224"/>
      <c r="SZV936" s="224"/>
      <c r="SZW936" s="224"/>
      <c r="SZX936" s="224"/>
      <c r="SZY936" s="224"/>
      <c r="SZZ936" s="224"/>
      <c r="TAA936" s="224"/>
      <c r="TAB936" s="224"/>
      <c r="TAC936" s="224"/>
      <c r="TAD936" s="224"/>
      <c r="TAE936" s="224"/>
      <c r="TAF936" s="224"/>
      <c r="TAG936" s="224"/>
      <c r="TAH936" s="224"/>
      <c r="TAI936" s="224"/>
      <c r="TAJ936" s="224"/>
      <c r="TAK936" s="224"/>
      <c r="TAL936" s="224"/>
      <c r="TAM936" s="224"/>
      <c r="TAN936" s="224"/>
      <c r="TAO936" s="224"/>
      <c r="TAP936" s="224"/>
      <c r="TAQ936" s="224"/>
      <c r="TAR936" s="224"/>
      <c r="TAS936" s="224"/>
      <c r="TAT936" s="224"/>
      <c r="TAU936" s="224"/>
      <c r="TAV936" s="224"/>
      <c r="TAW936" s="224"/>
      <c r="TAX936" s="224"/>
      <c r="TAY936" s="224"/>
      <c r="TAZ936" s="224"/>
      <c r="TBA936" s="224"/>
      <c r="TBB936" s="224"/>
      <c r="TBC936" s="224"/>
      <c r="TBD936" s="224"/>
      <c r="TBE936" s="224"/>
      <c r="TBF936" s="224"/>
      <c r="TBG936" s="224"/>
      <c r="TBH936" s="224"/>
      <c r="TBI936" s="224"/>
      <c r="TBJ936" s="224"/>
      <c r="TBK936" s="224"/>
      <c r="TBL936" s="224"/>
      <c r="TBM936" s="224"/>
      <c r="TBN936" s="224"/>
      <c r="TBO936" s="224"/>
      <c r="TBP936" s="224"/>
      <c r="TBQ936" s="224"/>
      <c r="TBR936" s="224"/>
      <c r="TBS936" s="224"/>
      <c r="TBT936" s="224"/>
      <c r="TBU936" s="224"/>
      <c r="TBV936" s="224"/>
      <c r="TBW936" s="224"/>
      <c r="TBX936" s="224"/>
      <c r="TBY936" s="224"/>
      <c r="TBZ936" s="224"/>
      <c r="TCA936" s="224"/>
      <c r="TCB936" s="224"/>
      <c r="TCC936" s="224"/>
      <c r="TCD936" s="224"/>
      <c r="TCE936" s="224"/>
      <c r="TCF936" s="224"/>
      <c r="TCG936" s="224"/>
      <c r="TCH936" s="224"/>
      <c r="TCI936" s="224"/>
      <c r="TCJ936" s="224"/>
      <c r="TCK936" s="224"/>
      <c r="TCL936" s="224"/>
      <c r="TCM936" s="224"/>
      <c r="TCN936" s="224"/>
      <c r="TCO936" s="224"/>
      <c r="TCP936" s="224"/>
      <c r="TCQ936" s="224"/>
      <c r="TCR936" s="224"/>
      <c r="TCS936" s="224"/>
      <c r="TCT936" s="224"/>
      <c r="TCU936" s="224"/>
      <c r="TCV936" s="224"/>
      <c r="TCW936" s="224"/>
      <c r="TCX936" s="224"/>
      <c r="TCY936" s="224"/>
      <c r="TCZ936" s="224"/>
      <c r="TDA936" s="224"/>
      <c r="TDB936" s="224"/>
      <c r="TDC936" s="224"/>
      <c r="TDD936" s="224"/>
      <c r="TDE936" s="224"/>
      <c r="TDF936" s="224"/>
      <c r="TDG936" s="224"/>
      <c r="TDH936" s="224"/>
      <c r="TDI936" s="224"/>
      <c r="TDJ936" s="224"/>
      <c r="TDK936" s="224"/>
      <c r="TDL936" s="224"/>
      <c r="TDM936" s="224"/>
      <c r="TDN936" s="224"/>
      <c r="TDO936" s="224"/>
      <c r="TDP936" s="224"/>
      <c r="TDQ936" s="224"/>
      <c r="TDR936" s="224"/>
      <c r="TDS936" s="224"/>
      <c r="TDT936" s="224"/>
      <c r="TDU936" s="224"/>
      <c r="TDV936" s="224"/>
      <c r="TDW936" s="224"/>
      <c r="TDX936" s="224"/>
      <c r="TDY936" s="224"/>
      <c r="TDZ936" s="224"/>
      <c r="TEA936" s="224"/>
      <c r="TEB936" s="224"/>
      <c r="TEC936" s="224"/>
      <c r="TED936" s="224"/>
      <c r="TEE936" s="224"/>
      <c r="TEF936" s="224"/>
      <c r="TEG936" s="224"/>
      <c r="TEH936" s="224"/>
      <c r="TEI936" s="224"/>
      <c r="TEJ936" s="224"/>
      <c r="TEK936" s="224"/>
      <c r="TEL936" s="224"/>
      <c r="TEM936" s="224"/>
      <c r="TEN936" s="224"/>
      <c r="TEO936" s="224"/>
      <c r="TEP936" s="224"/>
      <c r="TEQ936" s="224"/>
      <c r="TER936" s="224"/>
      <c r="TES936" s="224"/>
      <c r="TET936" s="224"/>
      <c r="TEU936" s="224"/>
      <c r="TEV936" s="224"/>
      <c r="TEW936" s="224"/>
      <c r="TEX936" s="224"/>
      <c r="TEY936" s="224"/>
      <c r="TEZ936" s="224"/>
      <c r="TFA936" s="224"/>
      <c r="TFB936" s="224"/>
      <c r="TFC936" s="224"/>
      <c r="TFD936" s="224"/>
      <c r="TFE936" s="224"/>
      <c r="TFF936" s="224"/>
      <c r="TFG936" s="224"/>
      <c r="TFH936" s="224"/>
      <c r="TFI936" s="224"/>
      <c r="TFJ936" s="224"/>
      <c r="TFK936" s="224"/>
      <c r="TFL936" s="224"/>
      <c r="TFM936" s="224"/>
      <c r="TFN936" s="224"/>
      <c r="TFO936" s="224"/>
      <c r="TFP936" s="224"/>
      <c r="TFQ936" s="224"/>
      <c r="TFR936" s="224"/>
      <c r="TFS936" s="224"/>
      <c r="TFT936" s="224"/>
      <c r="TFU936" s="224"/>
      <c r="TFV936" s="224"/>
      <c r="TFW936" s="224"/>
      <c r="TFX936" s="224"/>
      <c r="TFY936" s="224"/>
      <c r="TFZ936" s="224"/>
      <c r="TGA936" s="224"/>
      <c r="TGB936" s="224"/>
      <c r="TGC936" s="224"/>
      <c r="TGD936" s="224"/>
      <c r="TGE936" s="224"/>
      <c r="TGF936" s="224"/>
      <c r="TGG936" s="224"/>
      <c r="TGH936" s="224"/>
      <c r="TGI936" s="224"/>
      <c r="TGJ936" s="224"/>
      <c r="TGK936" s="224"/>
      <c r="TGL936" s="224"/>
      <c r="TGM936" s="224"/>
      <c r="TGN936" s="224"/>
      <c r="TGO936" s="224"/>
      <c r="TGP936" s="224"/>
      <c r="TGQ936" s="224"/>
      <c r="TGR936" s="224"/>
      <c r="TGS936" s="224"/>
      <c r="TGT936" s="224"/>
      <c r="TGU936" s="224"/>
      <c r="TGV936" s="224"/>
      <c r="TGW936" s="224"/>
      <c r="TGX936" s="224"/>
      <c r="TGY936" s="224"/>
      <c r="TGZ936" s="224"/>
      <c r="THA936" s="224"/>
      <c r="THB936" s="224"/>
      <c r="THC936" s="224"/>
      <c r="THD936" s="224"/>
      <c r="THE936" s="224"/>
      <c r="THF936" s="224"/>
      <c r="THG936" s="224"/>
      <c r="THH936" s="224"/>
      <c r="THI936" s="224"/>
      <c r="THJ936" s="224"/>
      <c r="THK936" s="224"/>
      <c r="THL936" s="224"/>
      <c r="THM936" s="224"/>
      <c r="THN936" s="224"/>
      <c r="THO936" s="224"/>
      <c r="THP936" s="224"/>
      <c r="THQ936" s="224"/>
      <c r="THR936" s="224"/>
      <c r="THS936" s="224"/>
      <c r="THT936" s="224"/>
      <c r="THU936" s="224"/>
      <c r="THV936" s="224"/>
      <c r="THW936" s="224"/>
      <c r="THX936" s="224"/>
      <c r="THY936" s="224"/>
      <c r="THZ936" s="224"/>
      <c r="TIA936" s="224"/>
      <c r="TIB936" s="224"/>
      <c r="TIC936" s="224"/>
      <c r="TID936" s="224"/>
      <c r="TIE936" s="224"/>
      <c r="TIF936" s="224"/>
      <c r="TIG936" s="224"/>
      <c r="TIH936" s="224"/>
      <c r="TII936" s="224"/>
      <c r="TIJ936" s="224"/>
      <c r="TIK936" s="224"/>
      <c r="TIL936" s="224"/>
      <c r="TIM936" s="224"/>
      <c r="TIN936" s="224"/>
      <c r="TIO936" s="224"/>
      <c r="TIP936" s="224"/>
      <c r="TIQ936" s="224"/>
      <c r="TIR936" s="224"/>
      <c r="TIS936" s="224"/>
      <c r="TIT936" s="224"/>
      <c r="TIU936" s="224"/>
      <c r="TIV936" s="224"/>
      <c r="TIW936" s="224"/>
      <c r="TIX936" s="224"/>
      <c r="TIY936" s="224"/>
      <c r="TIZ936" s="224"/>
      <c r="TJA936" s="224"/>
      <c r="TJB936" s="224"/>
      <c r="TJC936" s="224"/>
      <c r="TJD936" s="224"/>
      <c r="TJE936" s="224"/>
      <c r="TJF936" s="224"/>
      <c r="TJG936" s="224"/>
      <c r="TJH936" s="224"/>
      <c r="TJI936" s="224"/>
      <c r="TJJ936" s="224"/>
      <c r="TJK936" s="224"/>
      <c r="TJL936" s="224"/>
      <c r="TJM936" s="224"/>
      <c r="TJN936" s="224"/>
      <c r="TJO936" s="224"/>
      <c r="TJP936" s="224"/>
      <c r="TJQ936" s="224"/>
      <c r="TJR936" s="224"/>
      <c r="TJS936" s="224"/>
      <c r="TJT936" s="224"/>
      <c r="TJU936" s="224"/>
      <c r="TJV936" s="224"/>
      <c r="TJW936" s="224"/>
      <c r="TJX936" s="224"/>
      <c r="TJY936" s="224"/>
      <c r="TJZ936" s="224"/>
      <c r="TKA936" s="224"/>
      <c r="TKB936" s="224"/>
      <c r="TKC936" s="224"/>
      <c r="TKD936" s="224"/>
      <c r="TKE936" s="224"/>
      <c r="TKF936" s="224"/>
      <c r="TKG936" s="224"/>
      <c r="TKH936" s="224"/>
      <c r="TKI936" s="224"/>
      <c r="TKJ936" s="224"/>
      <c r="TKK936" s="224"/>
      <c r="TKL936" s="224"/>
      <c r="TKM936" s="224"/>
      <c r="TKN936" s="224"/>
      <c r="TKO936" s="224"/>
      <c r="TKP936" s="224"/>
      <c r="TKQ936" s="224"/>
      <c r="TKR936" s="224"/>
      <c r="TKS936" s="224"/>
      <c r="TKT936" s="224"/>
      <c r="TKU936" s="224"/>
      <c r="TKV936" s="224"/>
      <c r="TKW936" s="224"/>
      <c r="TKX936" s="224"/>
      <c r="TKY936" s="224"/>
      <c r="TKZ936" s="224"/>
      <c r="TLA936" s="224"/>
      <c r="TLB936" s="224"/>
      <c r="TLC936" s="224"/>
      <c r="TLD936" s="224"/>
      <c r="TLE936" s="224"/>
      <c r="TLF936" s="224"/>
      <c r="TLG936" s="224"/>
      <c r="TLH936" s="224"/>
      <c r="TLI936" s="224"/>
      <c r="TLJ936" s="224"/>
      <c r="TLK936" s="224"/>
      <c r="TLL936" s="224"/>
      <c r="TLM936" s="224"/>
      <c r="TLN936" s="224"/>
      <c r="TLO936" s="224"/>
      <c r="TLP936" s="224"/>
      <c r="TLQ936" s="224"/>
      <c r="TLR936" s="224"/>
      <c r="TLS936" s="224"/>
      <c r="TLT936" s="224"/>
      <c r="TLU936" s="224"/>
      <c r="TLV936" s="224"/>
      <c r="TLW936" s="224"/>
      <c r="TLX936" s="224"/>
      <c r="TLY936" s="224"/>
      <c r="TLZ936" s="224"/>
      <c r="TMA936" s="224"/>
      <c r="TMB936" s="224"/>
      <c r="TMC936" s="224"/>
      <c r="TMD936" s="224"/>
      <c r="TME936" s="224"/>
      <c r="TMF936" s="224"/>
      <c r="TMG936" s="224"/>
      <c r="TMH936" s="224"/>
      <c r="TMI936" s="224"/>
      <c r="TMJ936" s="224"/>
      <c r="TMK936" s="224"/>
      <c r="TML936" s="224"/>
      <c r="TMM936" s="224"/>
      <c r="TMN936" s="224"/>
      <c r="TMO936" s="224"/>
      <c r="TMP936" s="224"/>
      <c r="TMQ936" s="224"/>
      <c r="TMR936" s="224"/>
      <c r="TMS936" s="224"/>
      <c r="TMT936" s="224"/>
      <c r="TMU936" s="224"/>
      <c r="TMV936" s="224"/>
      <c r="TMW936" s="224"/>
      <c r="TMX936" s="224"/>
      <c r="TMY936" s="224"/>
      <c r="TMZ936" s="224"/>
      <c r="TNA936" s="224"/>
      <c r="TNB936" s="224"/>
      <c r="TNC936" s="224"/>
      <c r="TND936" s="224"/>
      <c r="TNE936" s="224"/>
      <c r="TNF936" s="224"/>
      <c r="TNG936" s="224"/>
      <c r="TNH936" s="224"/>
      <c r="TNI936" s="224"/>
      <c r="TNJ936" s="224"/>
      <c r="TNK936" s="224"/>
      <c r="TNL936" s="224"/>
      <c r="TNM936" s="224"/>
      <c r="TNN936" s="224"/>
      <c r="TNO936" s="224"/>
      <c r="TNP936" s="224"/>
      <c r="TNQ936" s="224"/>
      <c r="TNR936" s="224"/>
      <c r="TNS936" s="224"/>
      <c r="TNT936" s="224"/>
      <c r="TNU936" s="224"/>
      <c r="TNV936" s="224"/>
      <c r="TNW936" s="224"/>
      <c r="TNX936" s="224"/>
      <c r="TNY936" s="224"/>
      <c r="TNZ936" s="224"/>
      <c r="TOA936" s="224"/>
      <c r="TOB936" s="224"/>
      <c r="TOC936" s="224"/>
      <c r="TOD936" s="224"/>
      <c r="TOE936" s="224"/>
      <c r="TOF936" s="224"/>
      <c r="TOG936" s="224"/>
      <c r="TOH936" s="224"/>
      <c r="TOI936" s="224"/>
      <c r="TOJ936" s="224"/>
      <c r="TOK936" s="224"/>
      <c r="TOL936" s="224"/>
      <c r="TOM936" s="224"/>
      <c r="TON936" s="224"/>
      <c r="TOO936" s="224"/>
      <c r="TOP936" s="224"/>
      <c r="TOQ936" s="224"/>
      <c r="TOR936" s="224"/>
      <c r="TOS936" s="224"/>
      <c r="TOT936" s="224"/>
      <c r="TOU936" s="224"/>
      <c r="TOV936" s="224"/>
      <c r="TOW936" s="224"/>
      <c r="TOX936" s="224"/>
      <c r="TOY936" s="224"/>
      <c r="TOZ936" s="224"/>
      <c r="TPA936" s="224"/>
      <c r="TPB936" s="224"/>
      <c r="TPC936" s="224"/>
      <c r="TPD936" s="224"/>
      <c r="TPE936" s="224"/>
      <c r="TPF936" s="224"/>
      <c r="TPG936" s="224"/>
      <c r="TPH936" s="224"/>
      <c r="TPI936" s="224"/>
      <c r="TPJ936" s="224"/>
      <c r="TPK936" s="224"/>
      <c r="TPL936" s="224"/>
      <c r="TPM936" s="224"/>
      <c r="TPN936" s="224"/>
      <c r="TPO936" s="224"/>
      <c r="TPP936" s="224"/>
      <c r="TPQ936" s="224"/>
      <c r="TPR936" s="224"/>
      <c r="TPS936" s="224"/>
      <c r="TPT936" s="224"/>
      <c r="TPU936" s="224"/>
      <c r="TPV936" s="224"/>
      <c r="TPW936" s="224"/>
      <c r="TPX936" s="224"/>
      <c r="TPY936" s="224"/>
      <c r="TPZ936" s="224"/>
      <c r="TQA936" s="224"/>
      <c r="TQB936" s="224"/>
      <c r="TQC936" s="224"/>
      <c r="TQD936" s="224"/>
      <c r="TQE936" s="224"/>
      <c r="TQF936" s="224"/>
      <c r="TQG936" s="224"/>
      <c r="TQH936" s="224"/>
      <c r="TQI936" s="224"/>
      <c r="TQJ936" s="224"/>
      <c r="TQK936" s="224"/>
      <c r="TQL936" s="224"/>
      <c r="TQM936" s="224"/>
      <c r="TQN936" s="224"/>
      <c r="TQO936" s="224"/>
      <c r="TQP936" s="224"/>
      <c r="TQQ936" s="224"/>
      <c r="TQR936" s="224"/>
      <c r="TQS936" s="224"/>
      <c r="TQT936" s="224"/>
      <c r="TQU936" s="224"/>
      <c r="TQV936" s="224"/>
      <c r="TQW936" s="224"/>
      <c r="TQX936" s="224"/>
      <c r="TQY936" s="224"/>
      <c r="TQZ936" s="224"/>
      <c r="TRA936" s="224"/>
      <c r="TRB936" s="224"/>
      <c r="TRC936" s="224"/>
      <c r="TRD936" s="224"/>
      <c r="TRE936" s="224"/>
      <c r="TRF936" s="224"/>
      <c r="TRG936" s="224"/>
      <c r="TRH936" s="224"/>
      <c r="TRI936" s="224"/>
      <c r="TRJ936" s="224"/>
      <c r="TRK936" s="224"/>
      <c r="TRL936" s="224"/>
      <c r="TRM936" s="224"/>
      <c r="TRN936" s="224"/>
      <c r="TRO936" s="224"/>
      <c r="TRP936" s="224"/>
      <c r="TRQ936" s="224"/>
      <c r="TRR936" s="224"/>
      <c r="TRS936" s="224"/>
      <c r="TRT936" s="224"/>
      <c r="TRU936" s="224"/>
      <c r="TRV936" s="224"/>
      <c r="TRW936" s="224"/>
      <c r="TRX936" s="224"/>
      <c r="TRY936" s="224"/>
      <c r="TRZ936" s="224"/>
      <c r="TSA936" s="224"/>
      <c r="TSB936" s="224"/>
      <c r="TSC936" s="224"/>
      <c r="TSD936" s="224"/>
      <c r="TSE936" s="224"/>
      <c r="TSF936" s="224"/>
      <c r="TSG936" s="224"/>
      <c r="TSH936" s="224"/>
      <c r="TSI936" s="224"/>
      <c r="TSJ936" s="224"/>
      <c r="TSK936" s="224"/>
      <c r="TSL936" s="224"/>
      <c r="TSM936" s="224"/>
      <c r="TSN936" s="224"/>
      <c r="TSO936" s="224"/>
      <c r="TSP936" s="224"/>
      <c r="TSQ936" s="224"/>
      <c r="TSR936" s="224"/>
      <c r="TSS936" s="224"/>
      <c r="TST936" s="224"/>
      <c r="TSU936" s="224"/>
      <c r="TSV936" s="224"/>
      <c r="TSW936" s="224"/>
      <c r="TSX936" s="224"/>
      <c r="TSY936" s="224"/>
      <c r="TSZ936" s="224"/>
      <c r="TTA936" s="224"/>
      <c r="TTB936" s="224"/>
      <c r="TTC936" s="224"/>
      <c r="TTD936" s="224"/>
      <c r="TTE936" s="224"/>
      <c r="TTF936" s="224"/>
      <c r="TTG936" s="224"/>
      <c r="TTH936" s="224"/>
      <c r="TTI936" s="224"/>
      <c r="TTJ936" s="224"/>
      <c r="TTK936" s="224"/>
      <c r="TTL936" s="224"/>
      <c r="TTM936" s="224"/>
      <c r="TTN936" s="224"/>
      <c r="TTO936" s="224"/>
      <c r="TTP936" s="224"/>
      <c r="TTQ936" s="224"/>
      <c r="TTR936" s="224"/>
      <c r="TTS936" s="224"/>
      <c r="TTT936" s="224"/>
      <c r="TTU936" s="224"/>
      <c r="TTV936" s="224"/>
      <c r="TTW936" s="224"/>
      <c r="TTX936" s="224"/>
      <c r="TTY936" s="224"/>
      <c r="TTZ936" s="224"/>
      <c r="TUA936" s="224"/>
      <c r="TUB936" s="224"/>
      <c r="TUC936" s="224"/>
      <c r="TUD936" s="224"/>
      <c r="TUE936" s="224"/>
      <c r="TUF936" s="224"/>
      <c r="TUG936" s="224"/>
      <c r="TUH936" s="224"/>
      <c r="TUI936" s="224"/>
      <c r="TUJ936" s="224"/>
      <c r="TUK936" s="224"/>
      <c r="TUL936" s="224"/>
      <c r="TUM936" s="224"/>
      <c r="TUN936" s="224"/>
      <c r="TUO936" s="224"/>
      <c r="TUP936" s="224"/>
      <c r="TUQ936" s="224"/>
      <c r="TUR936" s="224"/>
      <c r="TUS936" s="224"/>
      <c r="TUT936" s="224"/>
      <c r="TUU936" s="224"/>
      <c r="TUV936" s="224"/>
      <c r="TUW936" s="224"/>
      <c r="TUX936" s="224"/>
      <c r="TUY936" s="224"/>
      <c r="TUZ936" s="224"/>
      <c r="TVA936" s="224"/>
      <c r="TVB936" s="224"/>
      <c r="TVC936" s="224"/>
      <c r="TVD936" s="224"/>
      <c r="TVE936" s="224"/>
      <c r="TVF936" s="224"/>
      <c r="TVG936" s="224"/>
      <c r="TVH936" s="224"/>
      <c r="TVI936" s="224"/>
      <c r="TVJ936" s="224"/>
      <c r="TVK936" s="224"/>
      <c r="TVL936" s="224"/>
      <c r="TVM936" s="224"/>
      <c r="TVN936" s="224"/>
      <c r="TVO936" s="224"/>
      <c r="TVP936" s="224"/>
      <c r="TVQ936" s="224"/>
      <c r="TVR936" s="224"/>
      <c r="TVS936" s="224"/>
      <c r="TVT936" s="224"/>
      <c r="TVU936" s="224"/>
      <c r="TVV936" s="224"/>
      <c r="TVW936" s="224"/>
      <c r="TVX936" s="224"/>
      <c r="TVY936" s="224"/>
      <c r="TVZ936" s="224"/>
      <c r="TWA936" s="224"/>
      <c r="TWB936" s="224"/>
      <c r="TWC936" s="224"/>
      <c r="TWD936" s="224"/>
      <c r="TWE936" s="224"/>
      <c r="TWF936" s="224"/>
      <c r="TWG936" s="224"/>
      <c r="TWH936" s="224"/>
      <c r="TWI936" s="224"/>
      <c r="TWJ936" s="224"/>
      <c r="TWK936" s="224"/>
      <c r="TWL936" s="224"/>
      <c r="TWM936" s="224"/>
      <c r="TWN936" s="224"/>
      <c r="TWO936" s="224"/>
      <c r="TWP936" s="224"/>
      <c r="TWQ936" s="224"/>
      <c r="TWR936" s="224"/>
      <c r="TWS936" s="224"/>
      <c r="TWT936" s="224"/>
      <c r="TWU936" s="224"/>
      <c r="TWV936" s="224"/>
      <c r="TWW936" s="224"/>
      <c r="TWX936" s="224"/>
      <c r="TWY936" s="224"/>
      <c r="TWZ936" s="224"/>
      <c r="TXA936" s="224"/>
      <c r="TXB936" s="224"/>
      <c r="TXC936" s="224"/>
      <c r="TXD936" s="224"/>
      <c r="TXE936" s="224"/>
      <c r="TXF936" s="224"/>
      <c r="TXG936" s="224"/>
      <c r="TXH936" s="224"/>
      <c r="TXI936" s="224"/>
      <c r="TXJ936" s="224"/>
      <c r="TXK936" s="224"/>
      <c r="TXL936" s="224"/>
      <c r="TXM936" s="224"/>
      <c r="TXN936" s="224"/>
      <c r="TXO936" s="224"/>
      <c r="TXP936" s="224"/>
      <c r="TXQ936" s="224"/>
      <c r="TXR936" s="224"/>
      <c r="TXS936" s="224"/>
      <c r="TXT936" s="224"/>
      <c r="TXU936" s="224"/>
      <c r="TXV936" s="224"/>
      <c r="TXW936" s="224"/>
      <c r="TXX936" s="224"/>
      <c r="TXY936" s="224"/>
      <c r="TXZ936" s="224"/>
      <c r="TYA936" s="224"/>
      <c r="TYB936" s="224"/>
      <c r="TYC936" s="224"/>
      <c r="TYD936" s="224"/>
      <c r="TYE936" s="224"/>
      <c r="TYF936" s="224"/>
      <c r="TYG936" s="224"/>
      <c r="TYH936" s="224"/>
      <c r="TYI936" s="224"/>
      <c r="TYJ936" s="224"/>
      <c r="TYK936" s="224"/>
      <c r="TYL936" s="224"/>
      <c r="TYM936" s="224"/>
      <c r="TYN936" s="224"/>
      <c r="TYO936" s="224"/>
      <c r="TYP936" s="224"/>
      <c r="TYQ936" s="224"/>
      <c r="TYR936" s="224"/>
      <c r="TYS936" s="224"/>
      <c r="TYT936" s="224"/>
      <c r="TYU936" s="224"/>
      <c r="TYV936" s="224"/>
      <c r="TYW936" s="224"/>
      <c r="TYX936" s="224"/>
      <c r="TYY936" s="224"/>
      <c r="TYZ936" s="224"/>
      <c r="TZA936" s="224"/>
      <c r="TZB936" s="224"/>
      <c r="TZC936" s="224"/>
      <c r="TZD936" s="224"/>
      <c r="TZE936" s="224"/>
      <c r="TZF936" s="224"/>
      <c r="TZG936" s="224"/>
      <c r="TZH936" s="224"/>
      <c r="TZI936" s="224"/>
      <c r="TZJ936" s="224"/>
      <c r="TZK936" s="224"/>
      <c r="TZL936" s="224"/>
      <c r="TZM936" s="224"/>
      <c r="TZN936" s="224"/>
      <c r="TZO936" s="224"/>
      <c r="TZP936" s="224"/>
      <c r="TZQ936" s="224"/>
      <c r="TZR936" s="224"/>
      <c r="TZS936" s="224"/>
      <c r="TZT936" s="224"/>
      <c r="TZU936" s="224"/>
      <c r="TZV936" s="224"/>
      <c r="TZW936" s="224"/>
      <c r="TZX936" s="224"/>
      <c r="TZY936" s="224"/>
      <c r="TZZ936" s="224"/>
      <c r="UAA936" s="224"/>
      <c r="UAB936" s="224"/>
      <c r="UAC936" s="224"/>
      <c r="UAD936" s="224"/>
      <c r="UAE936" s="224"/>
      <c r="UAF936" s="224"/>
      <c r="UAG936" s="224"/>
      <c r="UAH936" s="224"/>
      <c r="UAI936" s="224"/>
      <c r="UAJ936" s="224"/>
      <c r="UAK936" s="224"/>
      <c r="UAL936" s="224"/>
      <c r="UAM936" s="224"/>
      <c r="UAN936" s="224"/>
      <c r="UAO936" s="224"/>
      <c r="UAP936" s="224"/>
      <c r="UAQ936" s="224"/>
      <c r="UAR936" s="224"/>
      <c r="UAS936" s="224"/>
      <c r="UAT936" s="224"/>
      <c r="UAU936" s="224"/>
      <c r="UAV936" s="224"/>
      <c r="UAW936" s="224"/>
      <c r="UAX936" s="224"/>
      <c r="UAY936" s="224"/>
      <c r="UAZ936" s="224"/>
      <c r="UBA936" s="224"/>
      <c r="UBB936" s="224"/>
      <c r="UBC936" s="224"/>
      <c r="UBD936" s="224"/>
      <c r="UBE936" s="224"/>
      <c r="UBF936" s="224"/>
      <c r="UBG936" s="224"/>
      <c r="UBH936" s="224"/>
      <c r="UBI936" s="224"/>
      <c r="UBJ936" s="224"/>
      <c r="UBK936" s="224"/>
      <c r="UBL936" s="224"/>
      <c r="UBM936" s="224"/>
      <c r="UBN936" s="224"/>
      <c r="UBO936" s="224"/>
      <c r="UBP936" s="224"/>
      <c r="UBQ936" s="224"/>
      <c r="UBR936" s="224"/>
      <c r="UBS936" s="224"/>
      <c r="UBT936" s="224"/>
      <c r="UBU936" s="224"/>
      <c r="UBV936" s="224"/>
      <c r="UBW936" s="224"/>
      <c r="UBX936" s="224"/>
      <c r="UBY936" s="224"/>
      <c r="UBZ936" s="224"/>
      <c r="UCA936" s="224"/>
      <c r="UCB936" s="224"/>
      <c r="UCC936" s="224"/>
      <c r="UCD936" s="224"/>
      <c r="UCE936" s="224"/>
      <c r="UCF936" s="224"/>
      <c r="UCG936" s="224"/>
      <c r="UCH936" s="224"/>
      <c r="UCI936" s="224"/>
      <c r="UCJ936" s="224"/>
      <c r="UCK936" s="224"/>
      <c r="UCL936" s="224"/>
      <c r="UCM936" s="224"/>
      <c r="UCN936" s="224"/>
      <c r="UCO936" s="224"/>
      <c r="UCP936" s="224"/>
      <c r="UCQ936" s="224"/>
      <c r="UCR936" s="224"/>
      <c r="UCS936" s="224"/>
      <c r="UCT936" s="224"/>
      <c r="UCU936" s="224"/>
      <c r="UCV936" s="224"/>
      <c r="UCW936" s="224"/>
      <c r="UCX936" s="224"/>
      <c r="UCY936" s="224"/>
      <c r="UCZ936" s="224"/>
      <c r="UDA936" s="224"/>
      <c r="UDB936" s="224"/>
      <c r="UDC936" s="224"/>
      <c r="UDD936" s="224"/>
      <c r="UDE936" s="224"/>
      <c r="UDF936" s="224"/>
      <c r="UDG936" s="224"/>
      <c r="UDH936" s="224"/>
      <c r="UDI936" s="224"/>
      <c r="UDJ936" s="224"/>
      <c r="UDK936" s="224"/>
      <c r="UDL936" s="224"/>
      <c r="UDM936" s="224"/>
      <c r="UDN936" s="224"/>
      <c r="UDO936" s="224"/>
      <c r="UDP936" s="224"/>
      <c r="UDQ936" s="224"/>
      <c r="UDR936" s="224"/>
      <c r="UDS936" s="224"/>
      <c r="UDT936" s="224"/>
      <c r="UDU936" s="224"/>
      <c r="UDV936" s="224"/>
      <c r="UDW936" s="224"/>
      <c r="UDX936" s="224"/>
      <c r="UDY936" s="224"/>
      <c r="UDZ936" s="224"/>
      <c r="UEA936" s="224"/>
      <c r="UEB936" s="224"/>
      <c r="UEC936" s="224"/>
      <c r="UED936" s="224"/>
      <c r="UEE936" s="224"/>
      <c r="UEF936" s="224"/>
      <c r="UEG936" s="224"/>
      <c r="UEH936" s="224"/>
      <c r="UEI936" s="224"/>
      <c r="UEJ936" s="224"/>
      <c r="UEK936" s="224"/>
      <c r="UEL936" s="224"/>
      <c r="UEM936" s="224"/>
      <c r="UEN936" s="224"/>
      <c r="UEO936" s="224"/>
      <c r="UEP936" s="224"/>
      <c r="UEQ936" s="224"/>
      <c r="UER936" s="224"/>
      <c r="UES936" s="224"/>
      <c r="UET936" s="224"/>
      <c r="UEU936" s="224"/>
      <c r="UEV936" s="224"/>
      <c r="UEW936" s="224"/>
      <c r="UEX936" s="224"/>
      <c r="UEY936" s="224"/>
      <c r="UEZ936" s="224"/>
      <c r="UFA936" s="224"/>
      <c r="UFB936" s="224"/>
      <c r="UFC936" s="224"/>
      <c r="UFD936" s="224"/>
      <c r="UFE936" s="224"/>
      <c r="UFF936" s="224"/>
      <c r="UFG936" s="224"/>
      <c r="UFH936" s="224"/>
      <c r="UFI936" s="224"/>
      <c r="UFJ936" s="224"/>
      <c r="UFK936" s="224"/>
      <c r="UFL936" s="224"/>
      <c r="UFM936" s="224"/>
      <c r="UFN936" s="224"/>
      <c r="UFO936" s="224"/>
      <c r="UFP936" s="224"/>
      <c r="UFQ936" s="224"/>
      <c r="UFR936" s="224"/>
      <c r="UFS936" s="224"/>
      <c r="UFT936" s="224"/>
      <c r="UFU936" s="224"/>
      <c r="UFV936" s="224"/>
      <c r="UFW936" s="224"/>
      <c r="UFX936" s="224"/>
      <c r="UFY936" s="224"/>
      <c r="UFZ936" s="224"/>
      <c r="UGA936" s="224"/>
      <c r="UGB936" s="224"/>
      <c r="UGC936" s="224"/>
      <c r="UGD936" s="224"/>
      <c r="UGE936" s="224"/>
      <c r="UGF936" s="224"/>
      <c r="UGG936" s="224"/>
      <c r="UGH936" s="224"/>
      <c r="UGI936" s="224"/>
      <c r="UGJ936" s="224"/>
      <c r="UGK936" s="224"/>
      <c r="UGL936" s="224"/>
      <c r="UGM936" s="224"/>
      <c r="UGN936" s="224"/>
      <c r="UGO936" s="224"/>
      <c r="UGP936" s="224"/>
      <c r="UGQ936" s="224"/>
      <c r="UGR936" s="224"/>
      <c r="UGS936" s="224"/>
      <c r="UGT936" s="224"/>
      <c r="UGU936" s="224"/>
      <c r="UGV936" s="224"/>
      <c r="UGW936" s="224"/>
      <c r="UGX936" s="224"/>
      <c r="UGY936" s="224"/>
      <c r="UGZ936" s="224"/>
      <c r="UHA936" s="224"/>
      <c r="UHB936" s="224"/>
      <c r="UHC936" s="224"/>
      <c r="UHD936" s="224"/>
      <c r="UHE936" s="224"/>
      <c r="UHF936" s="224"/>
      <c r="UHG936" s="224"/>
      <c r="UHH936" s="224"/>
      <c r="UHI936" s="224"/>
      <c r="UHJ936" s="224"/>
      <c r="UHK936" s="224"/>
      <c r="UHL936" s="224"/>
      <c r="UHM936" s="224"/>
      <c r="UHN936" s="224"/>
      <c r="UHO936" s="224"/>
      <c r="UHP936" s="224"/>
      <c r="UHQ936" s="224"/>
      <c r="UHR936" s="224"/>
      <c r="UHS936" s="224"/>
      <c r="UHT936" s="224"/>
      <c r="UHU936" s="224"/>
      <c r="UHV936" s="224"/>
      <c r="UHW936" s="224"/>
      <c r="UHX936" s="224"/>
      <c r="UHY936" s="224"/>
      <c r="UHZ936" s="224"/>
      <c r="UIA936" s="224"/>
      <c r="UIB936" s="224"/>
      <c r="UIC936" s="224"/>
      <c r="UID936" s="224"/>
      <c r="UIE936" s="224"/>
      <c r="UIF936" s="224"/>
      <c r="UIG936" s="224"/>
      <c r="UIH936" s="224"/>
      <c r="UII936" s="224"/>
      <c r="UIJ936" s="224"/>
      <c r="UIK936" s="224"/>
      <c r="UIL936" s="224"/>
      <c r="UIM936" s="224"/>
      <c r="UIN936" s="224"/>
      <c r="UIO936" s="224"/>
      <c r="UIP936" s="224"/>
      <c r="UIQ936" s="224"/>
      <c r="UIR936" s="224"/>
      <c r="UIS936" s="224"/>
      <c r="UIT936" s="224"/>
      <c r="UIU936" s="224"/>
      <c r="UIV936" s="224"/>
      <c r="UIW936" s="224"/>
      <c r="UIX936" s="224"/>
      <c r="UIY936" s="224"/>
      <c r="UIZ936" s="224"/>
      <c r="UJA936" s="224"/>
      <c r="UJB936" s="224"/>
      <c r="UJC936" s="224"/>
      <c r="UJD936" s="224"/>
      <c r="UJE936" s="224"/>
      <c r="UJF936" s="224"/>
      <c r="UJG936" s="224"/>
      <c r="UJH936" s="224"/>
      <c r="UJI936" s="224"/>
      <c r="UJJ936" s="224"/>
      <c r="UJK936" s="224"/>
      <c r="UJL936" s="224"/>
      <c r="UJM936" s="224"/>
      <c r="UJN936" s="224"/>
      <c r="UJO936" s="224"/>
      <c r="UJP936" s="224"/>
      <c r="UJQ936" s="224"/>
      <c r="UJR936" s="224"/>
      <c r="UJS936" s="224"/>
      <c r="UJT936" s="224"/>
      <c r="UJU936" s="224"/>
      <c r="UJV936" s="224"/>
      <c r="UJW936" s="224"/>
      <c r="UJX936" s="224"/>
      <c r="UJY936" s="224"/>
      <c r="UJZ936" s="224"/>
      <c r="UKA936" s="224"/>
      <c r="UKB936" s="224"/>
      <c r="UKC936" s="224"/>
      <c r="UKD936" s="224"/>
      <c r="UKE936" s="224"/>
      <c r="UKF936" s="224"/>
      <c r="UKG936" s="224"/>
      <c r="UKH936" s="224"/>
      <c r="UKI936" s="224"/>
      <c r="UKJ936" s="224"/>
      <c r="UKK936" s="224"/>
      <c r="UKL936" s="224"/>
      <c r="UKM936" s="224"/>
      <c r="UKN936" s="224"/>
      <c r="UKO936" s="224"/>
      <c r="UKP936" s="224"/>
      <c r="UKQ936" s="224"/>
      <c r="UKR936" s="224"/>
      <c r="UKS936" s="224"/>
      <c r="UKT936" s="224"/>
      <c r="UKU936" s="224"/>
      <c r="UKV936" s="224"/>
      <c r="UKW936" s="224"/>
      <c r="UKX936" s="224"/>
      <c r="UKY936" s="224"/>
      <c r="UKZ936" s="224"/>
      <c r="ULA936" s="224"/>
      <c r="ULB936" s="224"/>
      <c r="ULC936" s="224"/>
      <c r="ULD936" s="224"/>
      <c r="ULE936" s="224"/>
      <c r="ULF936" s="224"/>
      <c r="ULG936" s="224"/>
      <c r="ULH936" s="224"/>
      <c r="ULI936" s="224"/>
      <c r="ULJ936" s="224"/>
      <c r="ULK936" s="224"/>
      <c r="ULL936" s="224"/>
      <c r="ULM936" s="224"/>
      <c r="ULN936" s="224"/>
      <c r="ULO936" s="224"/>
      <c r="ULP936" s="224"/>
      <c r="ULQ936" s="224"/>
      <c r="ULR936" s="224"/>
      <c r="ULS936" s="224"/>
      <c r="ULT936" s="224"/>
      <c r="ULU936" s="224"/>
      <c r="ULV936" s="224"/>
      <c r="ULW936" s="224"/>
      <c r="ULX936" s="224"/>
      <c r="ULY936" s="224"/>
      <c r="ULZ936" s="224"/>
      <c r="UMA936" s="224"/>
      <c r="UMB936" s="224"/>
      <c r="UMC936" s="224"/>
      <c r="UMD936" s="224"/>
      <c r="UME936" s="224"/>
      <c r="UMF936" s="224"/>
      <c r="UMG936" s="224"/>
      <c r="UMH936" s="224"/>
      <c r="UMI936" s="224"/>
      <c r="UMJ936" s="224"/>
      <c r="UMK936" s="224"/>
      <c r="UML936" s="224"/>
      <c r="UMM936" s="224"/>
      <c r="UMN936" s="224"/>
      <c r="UMO936" s="224"/>
      <c r="UMP936" s="224"/>
      <c r="UMQ936" s="224"/>
      <c r="UMR936" s="224"/>
      <c r="UMS936" s="224"/>
      <c r="UMT936" s="224"/>
      <c r="UMU936" s="224"/>
      <c r="UMV936" s="224"/>
      <c r="UMW936" s="224"/>
      <c r="UMX936" s="224"/>
      <c r="UMY936" s="224"/>
      <c r="UMZ936" s="224"/>
      <c r="UNA936" s="224"/>
      <c r="UNB936" s="224"/>
      <c r="UNC936" s="224"/>
      <c r="UND936" s="224"/>
      <c r="UNE936" s="224"/>
      <c r="UNF936" s="224"/>
      <c r="UNG936" s="224"/>
      <c r="UNH936" s="224"/>
      <c r="UNI936" s="224"/>
      <c r="UNJ936" s="224"/>
      <c r="UNK936" s="224"/>
      <c r="UNL936" s="224"/>
      <c r="UNM936" s="224"/>
      <c r="UNN936" s="224"/>
      <c r="UNO936" s="224"/>
      <c r="UNP936" s="224"/>
      <c r="UNQ936" s="224"/>
      <c r="UNR936" s="224"/>
      <c r="UNS936" s="224"/>
      <c r="UNT936" s="224"/>
      <c r="UNU936" s="224"/>
      <c r="UNV936" s="224"/>
      <c r="UNW936" s="224"/>
      <c r="UNX936" s="224"/>
      <c r="UNY936" s="224"/>
      <c r="UNZ936" s="224"/>
      <c r="UOA936" s="224"/>
      <c r="UOB936" s="224"/>
      <c r="UOC936" s="224"/>
      <c r="UOD936" s="224"/>
      <c r="UOE936" s="224"/>
      <c r="UOF936" s="224"/>
      <c r="UOG936" s="224"/>
      <c r="UOH936" s="224"/>
      <c r="UOI936" s="224"/>
      <c r="UOJ936" s="224"/>
      <c r="UOK936" s="224"/>
      <c r="UOL936" s="224"/>
      <c r="UOM936" s="224"/>
      <c r="UON936" s="224"/>
      <c r="UOO936" s="224"/>
      <c r="UOP936" s="224"/>
      <c r="UOQ936" s="224"/>
      <c r="UOR936" s="224"/>
      <c r="UOS936" s="224"/>
      <c r="UOT936" s="224"/>
      <c r="UOU936" s="224"/>
      <c r="UOV936" s="224"/>
      <c r="UOW936" s="224"/>
      <c r="UOX936" s="224"/>
      <c r="UOY936" s="224"/>
      <c r="UOZ936" s="224"/>
      <c r="UPA936" s="224"/>
      <c r="UPB936" s="224"/>
      <c r="UPC936" s="224"/>
      <c r="UPD936" s="224"/>
      <c r="UPE936" s="224"/>
      <c r="UPF936" s="224"/>
      <c r="UPG936" s="224"/>
      <c r="UPH936" s="224"/>
      <c r="UPI936" s="224"/>
      <c r="UPJ936" s="224"/>
      <c r="UPK936" s="224"/>
      <c r="UPL936" s="224"/>
      <c r="UPM936" s="224"/>
      <c r="UPN936" s="224"/>
      <c r="UPO936" s="224"/>
      <c r="UPP936" s="224"/>
      <c r="UPQ936" s="224"/>
      <c r="UPR936" s="224"/>
      <c r="UPS936" s="224"/>
      <c r="UPT936" s="224"/>
      <c r="UPU936" s="224"/>
      <c r="UPV936" s="224"/>
      <c r="UPW936" s="224"/>
      <c r="UPX936" s="224"/>
      <c r="UPY936" s="224"/>
      <c r="UPZ936" s="224"/>
      <c r="UQA936" s="224"/>
      <c r="UQB936" s="224"/>
      <c r="UQC936" s="224"/>
      <c r="UQD936" s="224"/>
      <c r="UQE936" s="224"/>
      <c r="UQF936" s="224"/>
      <c r="UQG936" s="224"/>
      <c r="UQH936" s="224"/>
      <c r="UQI936" s="224"/>
      <c r="UQJ936" s="224"/>
      <c r="UQK936" s="224"/>
      <c r="UQL936" s="224"/>
      <c r="UQM936" s="224"/>
      <c r="UQN936" s="224"/>
      <c r="UQO936" s="224"/>
      <c r="UQP936" s="224"/>
      <c r="UQQ936" s="224"/>
      <c r="UQR936" s="224"/>
      <c r="UQS936" s="224"/>
      <c r="UQT936" s="224"/>
      <c r="UQU936" s="224"/>
      <c r="UQV936" s="224"/>
      <c r="UQW936" s="224"/>
      <c r="UQX936" s="224"/>
      <c r="UQY936" s="224"/>
      <c r="UQZ936" s="224"/>
      <c r="URA936" s="224"/>
      <c r="URB936" s="224"/>
      <c r="URC936" s="224"/>
      <c r="URD936" s="224"/>
      <c r="URE936" s="224"/>
      <c r="URF936" s="224"/>
      <c r="URG936" s="224"/>
      <c r="URH936" s="224"/>
      <c r="URI936" s="224"/>
      <c r="URJ936" s="224"/>
      <c r="URK936" s="224"/>
      <c r="URL936" s="224"/>
      <c r="URM936" s="224"/>
      <c r="URN936" s="224"/>
      <c r="URO936" s="224"/>
      <c r="URP936" s="224"/>
      <c r="URQ936" s="224"/>
      <c r="URR936" s="224"/>
      <c r="URS936" s="224"/>
      <c r="URT936" s="224"/>
      <c r="URU936" s="224"/>
      <c r="URV936" s="224"/>
      <c r="URW936" s="224"/>
      <c r="URX936" s="224"/>
      <c r="URY936" s="224"/>
      <c r="URZ936" s="224"/>
      <c r="USA936" s="224"/>
      <c r="USB936" s="224"/>
      <c r="USC936" s="224"/>
      <c r="USD936" s="224"/>
      <c r="USE936" s="224"/>
      <c r="USF936" s="224"/>
      <c r="USG936" s="224"/>
      <c r="USH936" s="224"/>
      <c r="USI936" s="224"/>
      <c r="USJ936" s="224"/>
      <c r="USK936" s="224"/>
      <c r="USL936" s="224"/>
      <c r="USM936" s="224"/>
      <c r="USN936" s="224"/>
      <c r="USO936" s="224"/>
      <c r="USP936" s="224"/>
      <c r="USQ936" s="224"/>
      <c r="USR936" s="224"/>
      <c r="USS936" s="224"/>
      <c r="UST936" s="224"/>
      <c r="USU936" s="224"/>
      <c r="USV936" s="224"/>
      <c r="USW936" s="224"/>
      <c r="USX936" s="224"/>
      <c r="USY936" s="224"/>
      <c r="USZ936" s="224"/>
      <c r="UTA936" s="224"/>
      <c r="UTB936" s="224"/>
      <c r="UTC936" s="224"/>
      <c r="UTD936" s="224"/>
      <c r="UTE936" s="224"/>
      <c r="UTF936" s="224"/>
      <c r="UTG936" s="224"/>
      <c r="UTH936" s="224"/>
      <c r="UTI936" s="224"/>
      <c r="UTJ936" s="224"/>
      <c r="UTK936" s="224"/>
      <c r="UTL936" s="224"/>
      <c r="UTM936" s="224"/>
      <c r="UTN936" s="224"/>
      <c r="UTO936" s="224"/>
      <c r="UTP936" s="224"/>
      <c r="UTQ936" s="224"/>
      <c r="UTR936" s="224"/>
      <c r="UTS936" s="224"/>
      <c r="UTT936" s="224"/>
      <c r="UTU936" s="224"/>
      <c r="UTV936" s="224"/>
      <c r="UTW936" s="224"/>
      <c r="UTX936" s="224"/>
      <c r="UTY936" s="224"/>
      <c r="UTZ936" s="224"/>
      <c r="UUA936" s="224"/>
      <c r="UUB936" s="224"/>
      <c r="UUC936" s="224"/>
      <c r="UUD936" s="224"/>
      <c r="UUE936" s="224"/>
      <c r="UUF936" s="224"/>
      <c r="UUG936" s="224"/>
      <c r="UUH936" s="224"/>
      <c r="UUI936" s="224"/>
      <c r="UUJ936" s="224"/>
      <c r="UUK936" s="224"/>
      <c r="UUL936" s="224"/>
      <c r="UUM936" s="224"/>
      <c r="UUN936" s="224"/>
      <c r="UUO936" s="224"/>
      <c r="UUP936" s="224"/>
      <c r="UUQ936" s="224"/>
      <c r="UUR936" s="224"/>
      <c r="UUS936" s="224"/>
      <c r="UUT936" s="224"/>
      <c r="UUU936" s="224"/>
      <c r="UUV936" s="224"/>
      <c r="UUW936" s="224"/>
      <c r="UUX936" s="224"/>
      <c r="UUY936" s="224"/>
      <c r="UUZ936" s="224"/>
      <c r="UVA936" s="224"/>
      <c r="UVB936" s="224"/>
      <c r="UVC936" s="224"/>
      <c r="UVD936" s="224"/>
      <c r="UVE936" s="224"/>
      <c r="UVF936" s="224"/>
      <c r="UVG936" s="224"/>
      <c r="UVH936" s="224"/>
      <c r="UVI936" s="224"/>
      <c r="UVJ936" s="224"/>
      <c r="UVK936" s="224"/>
      <c r="UVL936" s="224"/>
      <c r="UVM936" s="224"/>
      <c r="UVN936" s="224"/>
      <c r="UVO936" s="224"/>
      <c r="UVP936" s="224"/>
      <c r="UVQ936" s="224"/>
      <c r="UVR936" s="224"/>
      <c r="UVS936" s="224"/>
      <c r="UVT936" s="224"/>
      <c r="UVU936" s="224"/>
      <c r="UVV936" s="224"/>
      <c r="UVW936" s="224"/>
      <c r="UVX936" s="224"/>
      <c r="UVY936" s="224"/>
      <c r="UVZ936" s="224"/>
      <c r="UWA936" s="224"/>
      <c r="UWB936" s="224"/>
      <c r="UWC936" s="224"/>
      <c r="UWD936" s="224"/>
      <c r="UWE936" s="224"/>
      <c r="UWF936" s="224"/>
      <c r="UWG936" s="224"/>
      <c r="UWH936" s="224"/>
      <c r="UWI936" s="224"/>
      <c r="UWJ936" s="224"/>
      <c r="UWK936" s="224"/>
      <c r="UWL936" s="224"/>
      <c r="UWM936" s="224"/>
      <c r="UWN936" s="224"/>
      <c r="UWO936" s="224"/>
      <c r="UWP936" s="224"/>
      <c r="UWQ936" s="224"/>
      <c r="UWR936" s="224"/>
      <c r="UWS936" s="224"/>
      <c r="UWT936" s="224"/>
      <c r="UWU936" s="224"/>
      <c r="UWV936" s="224"/>
      <c r="UWW936" s="224"/>
      <c r="UWX936" s="224"/>
      <c r="UWY936" s="224"/>
      <c r="UWZ936" s="224"/>
      <c r="UXA936" s="224"/>
      <c r="UXB936" s="224"/>
      <c r="UXC936" s="224"/>
      <c r="UXD936" s="224"/>
      <c r="UXE936" s="224"/>
      <c r="UXF936" s="224"/>
      <c r="UXG936" s="224"/>
      <c r="UXH936" s="224"/>
      <c r="UXI936" s="224"/>
      <c r="UXJ936" s="224"/>
      <c r="UXK936" s="224"/>
      <c r="UXL936" s="224"/>
      <c r="UXM936" s="224"/>
      <c r="UXN936" s="224"/>
      <c r="UXO936" s="224"/>
      <c r="UXP936" s="224"/>
      <c r="UXQ936" s="224"/>
      <c r="UXR936" s="224"/>
      <c r="UXS936" s="224"/>
      <c r="UXT936" s="224"/>
      <c r="UXU936" s="224"/>
      <c r="UXV936" s="224"/>
      <c r="UXW936" s="224"/>
      <c r="UXX936" s="224"/>
      <c r="UXY936" s="224"/>
      <c r="UXZ936" s="224"/>
      <c r="UYA936" s="224"/>
      <c r="UYB936" s="224"/>
      <c r="UYC936" s="224"/>
      <c r="UYD936" s="224"/>
      <c r="UYE936" s="224"/>
      <c r="UYF936" s="224"/>
      <c r="UYG936" s="224"/>
      <c r="UYH936" s="224"/>
      <c r="UYI936" s="224"/>
      <c r="UYJ936" s="224"/>
      <c r="UYK936" s="224"/>
      <c r="UYL936" s="224"/>
      <c r="UYM936" s="224"/>
      <c r="UYN936" s="224"/>
      <c r="UYO936" s="224"/>
      <c r="UYP936" s="224"/>
      <c r="UYQ936" s="224"/>
      <c r="UYR936" s="224"/>
      <c r="UYS936" s="224"/>
      <c r="UYT936" s="224"/>
      <c r="UYU936" s="224"/>
      <c r="UYV936" s="224"/>
      <c r="UYW936" s="224"/>
      <c r="UYX936" s="224"/>
      <c r="UYY936" s="224"/>
      <c r="UYZ936" s="224"/>
      <c r="UZA936" s="224"/>
      <c r="UZB936" s="224"/>
      <c r="UZC936" s="224"/>
      <c r="UZD936" s="224"/>
      <c r="UZE936" s="224"/>
      <c r="UZF936" s="224"/>
      <c r="UZG936" s="224"/>
      <c r="UZH936" s="224"/>
      <c r="UZI936" s="224"/>
      <c r="UZJ936" s="224"/>
      <c r="UZK936" s="224"/>
      <c r="UZL936" s="224"/>
      <c r="UZM936" s="224"/>
      <c r="UZN936" s="224"/>
      <c r="UZO936" s="224"/>
      <c r="UZP936" s="224"/>
      <c r="UZQ936" s="224"/>
      <c r="UZR936" s="224"/>
      <c r="UZS936" s="224"/>
      <c r="UZT936" s="224"/>
      <c r="UZU936" s="224"/>
      <c r="UZV936" s="224"/>
      <c r="UZW936" s="224"/>
      <c r="UZX936" s="224"/>
      <c r="UZY936" s="224"/>
      <c r="UZZ936" s="224"/>
      <c r="VAA936" s="224"/>
      <c r="VAB936" s="224"/>
      <c r="VAC936" s="224"/>
      <c r="VAD936" s="224"/>
      <c r="VAE936" s="224"/>
      <c r="VAF936" s="224"/>
      <c r="VAG936" s="224"/>
      <c r="VAH936" s="224"/>
      <c r="VAI936" s="224"/>
      <c r="VAJ936" s="224"/>
      <c r="VAK936" s="224"/>
      <c r="VAL936" s="224"/>
      <c r="VAM936" s="224"/>
      <c r="VAN936" s="224"/>
      <c r="VAO936" s="224"/>
      <c r="VAP936" s="224"/>
      <c r="VAQ936" s="224"/>
      <c r="VAR936" s="224"/>
      <c r="VAS936" s="224"/>
      <c r="VAT936" s="224"/>
      <c r="VAU936" s="224"/>
      <c r="VAV936" s="224"/>
      <c r="VAW936" s="224"/>
      <c r="VAX936" s="224"/>
      <c r="VAY936" s="224"/>
      <c r="VAZ936" s="224"/>
      <c r="VBA936" s="224"/>
      <c r="VBB936" s="224"/>
      <c r="VBC936" s="224"/>
      <c r="VBD936" s="224"/>
      <c r="VBE936" s="224"/>
      <c r="VBF936" s="224"/>
      <c r="VBG936" s="224"/>
      <c r="VBH936" s="224"/>
      <c r="VBI936" s="224"/>
      <c r="VBJ936" s="224"/>
      <c r="VBK936" s="224"/>
      <c r="VBL936" s="224"/>
      <c r="VBM936" s="224"/>
      <c r="VBN936" s="224"/>
      <c r="VBO936" s="224"/>
      <c r="VBP936" s="224"/>
      <c r="VBQ936" s="224"/>
      <c r="VBR936" s="224"/>
      <c r="VBS936" s="224"/>
      <c r="VBT936" s="224"/>
      <c r="VBU936" s="224"/>
      <c r="VBV936" s="224"/>
      <c r="VBW936" s="224"/>
      <c r="VBX936" s="224"/>
      <c r="VBY936" s="224"/>
      <c r="VBZ936" s="224"/>
      <c r="VCA936" s="224"/>
      <c r="VCB936" s="224"/>
      <c r="VCC936" s="224"/>
      <c r="VCD936" s="224"/>
      <c r="VCE936" s="224"/>
      <c r="VCF936" s="224"/>
      <c r="VCG936" s="224"/>
      <c r="VCH936" s="224"/>
      <c r="VCI936" s="224"/>
      <c r="VCJ936" s="224"/>
      <c r="VCK936" s="224"/>
      <c r="VCL936" s="224"/>
      <c r="VCM936" s="224"/>
      <c r="VCN936" s="224"/>
      <c r="VCO936" s="224"/>
      <c r="VCP936" s="224"/>
      <c r="VCQ936" s="224"/>
      <c r="VCR936" s="224"/>
      <c r="VCS936" s="224"/>
      <c r="VCT936" s="224"/>
      <c r="VCU936" s="224"/>
      <c r="VCV936" s="224"/>
      <c r="VCW936" s="224"/>
      <c r="VCX936" s="224"/>
      <c r="VCY936" s="224"/>
      <c r="VCZ936" s="224"/>
      <c r="VDA936" s="224"/>
      <c r="VDB936" s="224"/>
      <c r="VDC936" s="224"/>
      <c r="VDD936" s="224"/>
      <c r="VDE936" s="224"/>
      <c r="VDF936" s="224"/>
      <c r="VDG936" s="224"/>
      <c r="VDH936" s="224"/>
      <c r="VDI936" s="224"/>
      <c r="VDJ936" s="224"/>
      <c r="VDK936" s="224"/>
      <c r="VDL936" s="224"/>
      <c r="VDM936" s="224"/>
      <c r="VDN936" s="224"/>
      <c r="VDO936" s="224"/>
      <c r="VDP936" s="224"/>
      <c r="VDQ936" s="224"/>
      <c r="VDR936" s="224"/>
      <c r="VDS936" s="224"/>
      <c r="VDT936" s="224"/>
      <c r="VDU936" s="224"/>
      <c r="VDV936" s="224"/>
      <c r="VDW936" s="224"/>
      <c r="VDX936" s="224"/>
      <c r="VDY936" s="224"/>
      <c r="VDZ936" s="224"/>
      <c r="VEA936" s="224"/>
      <c r="VEB936" s="224"/>
      <c r="VEC936" s="224"/>
      <c r="VED936" s="224"/>
      <c r="VEE936" s="224"/>
      <c r="VEF936" s="224"/>
      <c r="VEG936" s="224"/>
      <c r="VEH936" s="224"/>
      <c r="VEI936" s="224"/>
      <c r="VEJ936" s="224"/>
      <c r="VEK936" s="224"/>
      <c r="VEL936" s="224"/>
      <c r="VEM936" s="224"/>
      <c r="VEN936" s="224"/>
      <c r="VEO936" s="224"/>
      <c r="VEP936" s="224"/>
      <c r="VEQ936" s="224"/>
      <c r="VER936" s="224"/>
      <c r="VES936" s="224"/>
      <c r="VET936" s="224"/>
      <c r="VEU936" s="224"/>
      <c r="VEV936" s="224"/>
      <c r="VEW936" s="224"/>
      <c r="VEX936" s="224"/>
      <c r="VEY936" s="224"/>
      <c r="VEZ936" s="224"/>
      <c r="VFA936" s="224"/>
      <c r="VFB936" s="224"/>
      <c r="VFC936" s="224"/>
      <c r="VFD936" s="224"/>
      <c r="VFE936" s="224"/>
      <c r="VFF936" s="224"/>
      <c r="VFG936" s="224"/>
      <c r="VFH936" s="224"/>
      <c r="VFI936" s="224"/>
      <c r="VFJ936" s="224"/>
      <c r="VFK936" s="224"/>
      <c r="VFL936" s="224"/>
      <c r="VFM936" s="224"/>
      <c r="VFN936" s="224"/>
      <c r="VFO936" s="224"/>
      <c r="VFP936" s="224"/>
      <c r="VFQ936" s="224"/>
      <c r="VFR936" s="224"/>
      <c r="VFS936" s="224"/>
      <c r="VFT936" s="224"/>
      <c r="VFU936" s="224"/>
      <c r="VFV936" s="224"/>
      <c r="VFW936" s="224"/>
      <c r="VFX936" s="224"/>
      <c r="VFY936" s="224"/>
      <c r="VFZ936" s="224"/>
      <c r="VGA936" s="224"/>
      <c r="VGB936" s="224"/>
      <c r="VGC936" s="224"/>
      <c r="VGD936" s="224"/>
      <c r="VGE936" s="224"/>
      <c r="VGF936" s="224"/>
      <c r="VGG936" s="224"/>
      <c r="VGH936" s="224"/>
      <c r="VGI936" s="224"/>
      <c r="VGJ936" s="224"/>
      <c r="VGK936" s="224"/>
      <c r="VGL936" s="224"/>
      <c r="VGM936" s="224"/>
      <c r="VGN936" s="224"/>
      <c r="VGO936" s="224"/>
      <c r="VGP936" s="224"/>
      <c r="VGQ936" s="224"/>
      <c r="VGR936" s="224"/>
      <c r="VGS936" s="224"/>
      <c r="VGT936" s="224"/>
      <c r="VGU936" s="224"/>
      <c r="VGV936" s="224"/>
      <c r="VGW936" s="224"/>
      <c r="VGX936" s="224"/>
      <c r="VGY936" s="224"/>
      <c r="VGZ936" s="224"/>
      <c r="VHA936" s="224"/>
      <c r="VHB936" s="224"/>
      <c r="VHC936" s="224"/>
      <c r="VHD936" s="224"/>
      <c r="VHE936" s="224"/>
      <c r="VHF936" s="224"/>
      <c r="VHG936" s="224"/>
      <c r="VHH936" s="224"/>
      <c r="VHI936" s="224"/>
      <c r="VHJ936" s="224"/>
      <c r="VHK936" s="224"/>
      <c r="VHL936" s="224"/>
      <c r="VHM936" s="224"/>
      <c r="VHN936" s="224"/>
      <c r="VHO936" s="224"/>
      <c r="VHP936" s="224"/>
      <c r="VHQ936" s="224"/>
      <c r="VHR936" s="224"/>
      <c r="VHS936" s="224"/>
      <c r="VHT936" s="224"/>
      <c r="VHU936" s="224"/>
      <c r="VHV936" s="224"/>
      <c r="VHW936" s="224"/>
      <c r="VHX936" s="224"/>
      <c r="VHY936" s="224"/>
      <c r="VHZ936" s="224"/>
      <c r="VIA936" s="224"/>
      <c r="VIB936" s="224"/>
      <c r="VIC936" s="224"/>
      <c r="VID936" s="224"/>
      <c r="VIE936" s="224"/>
      <c r="VIF936" s="224"/>
      <c r="VIG936" s="224"/>
      <c r="VIH936" s="224"/>
      <c r="VII936" s="224"/>
      <c r="VIJ936" s="224"/>
      <c r="VIK936" s="224"/>
      <c r="VIL936" s="224"/>
      <c r="VIM936" s="224"/>
      <c r="VIN936" s="224"/>
      <c r="VIO936" s="224"/>
      <c r="VIP936" s="224"/>
      <c r="VIQ936" s="224"/>
      <c r="VIR936" s="224"/>
      <c r="VIS936" s="224"/>
      <c r="VIT936" s="224"/>
      <c r="VIU936" s="224"/>
      <c r="VIV936" s="224"/>
      <c r="VIW936" s="224"/>
      <c r="VIX936" s="224"/>
      <c r="VIY936" s="224"/>
      <c r="VIZ936" s="224"/>
      <c r="VJA936" s="224"/>
      <c r="VJB936" s="224"/>
      <c r="VJC936" s="224"/>
      <c r="VJD936" s="224"/>
      <c r="VJE936" s="224"/>
      <c r="VJF936" s="224"/>
      <c r="VJG936" s="224"/>
      <c r="VJH936" s="224"/>
      <c r="VJI936" s="224"/>
      <c r="VJJ936" s="224"/>
      <c r="VJK936" s="224"/>
      <c r="VJL936" s="224"/>
      <c r="VJM936" s="224"/>
      <c r="VJN936" s="224"/>
      <c r="VJO936" s="224"/>
      <c r="VJP936" s="224"/>
      <c r="VJQ936" s="224"/>
      <c r="VJR936" s="224"/>
      <c r="VJS936" s="224"/>
      <c r="VJT936" s="224"/>
      <c r="VJU936" s="224"/>
      <c r="VJV936" s="224"/>
      <c r="VJW936" s="224"/>
      <c r="VJX936" s="224"/>
      <c r="VJY936" s="224"/>
      <c r="VJZ936" s="224"/>
      <c r="VKA936" s="224"/>
      <c r="VKB936" s="224"/>
      <c r="VKC936" s="224"/>
      <c r="VKD936" s="224"/>
      <c r="VKE936" s="224"/>
      <c r="VKF936" s="224"/>
      <c r="VKG936" s="224"/>
      <c r="VKH936" s="224"/>
      <c r="VKI936" s="224"/>
      <c r="VKJ936" s="224"/>
      <c r="VKK936" s="224"/>
      <c r="VKL936" s="224"/>
      <c r="VKM936" s="224"/>
      <c r="VKN936" s="224"/>
      <c r="VKO936" s="224"/>
      <c r="VKP936" s="224"/>
      <c r="VKQ936" s="224"/>
      <c r="VKR936" s="224"/>
      <c r="VKS936" s="224"/>
      <c r="VKT936" s="224"/>
      <c r="VKU936" s="224"/>
      <c r="VKV936" s="224"/>
      <c r="VKW936" s="224"/>
      <c r="VKX936" s="224"/>
      <c r="VKY936" s="224"/>
      <c r="VKZ936" s="224"/>
      <c r="VLA936" s="224"/>
      <c r="VLB936" s="224"/>
      <c r="VLC936" s="224"/>
      <c r="VLD936" s="224"/>
      <c r="VLE936" s="224"/>
      <c r="VLF936" s="224"/>
      <c r="VLG936" s="224"/>
      <c r="VLH936" s="224"/>
      <c r="VLI936" s="224"/>
      <c r="VLJ936" s="224"/>
      <c r="VLK936" s="224"/>
      <c r="VLL936" s="224"/>
      <c r="VLM936" s="224"/>
      <c r="VLN936" s="224"/>
      <c r="VLO936" s="224"/>
      <c r="VLP936" s="224"/>
      <c r="VLQ936" s="224"/>
      <c r="VLR936" s="224"/>
      <c r="VLS936" s="224"/>
      <c r="VLT936" s="224"/>
      <c r="VLU936" s="224"/>
      <c r="VLV936" s="224"/>
      <c r="VLW936" s="224"/>
      <c r="VLX936" s="224"/>
      <c r="VLY936" s="224"/>
      <c r="VLZ936" s="224"/>
      <c r="VMA936" s="224"/>
      <c r="VMB936" s="224"/>
      <c r="VMC936" s="224"/>
      <c r="VMD936" s="224"/>
      <c r="VME936" s="224"/>
      <c r="VMF936" s="224"/>
      <c r="VMG936" s="224"/>
      <c r="VMH936" s="224"/>
      <c r="VMI936" s="224"/>
      <c r="VMJ936" s="224"/>
      <c r="VMK936" s="224"/>
      <c r="VML936" s="224"/>
      <c r="VMM936" s="224"/>
      <c r="VMN936" s="224"/>
      <c r="VMO936" s="224"/>
      <c r="VMP936" s="224"/>
      <c r="VMQ936" s="224"/>
      <c r="VMR936" s="224"/>
      <c r="VMS936" s="224"/>
      <c r="VMT936" s="224"/>
      <c r="VMU936" s="224"/>
      <c r="VMV936" s="224"/>
      <c r="VMW936" s="224"/>
      <c r="VMX936" s="224"/>
      <c r="VMY936" s="224"/>
      <c r="VMZ936" s="224"/>
      <c r="VNA936" s="224"/>
      <c r="VNB936" s="224"/>
      <c r="VNC936" s="224"/>
      <c r="VND936" s="224"/>
      <c r="VNE936" s="224"/>
      <c r="VNF936" s="224"/>
      <c r="VNG936" s="224"/>
      <c r="VNH936" s="224"/>
      <c r="VNI936" s="224"/>
      <c r="VNJ936" s="224"/>
      <c r="VNK936" s="224"/>
      <c r="VNL936" s="224"/>
      <c r="VNM936" s="224"/>
      <c r="VNN936" s="224"/>
      <c r="VNO936" s="224"/>
      <c r="VNP936" s="224"/>
      <c r="VNQ936" s="224"/>
      <c r="VNR936" s="224"/>
      <c r="VNS936" s="224"/>
      <c r="VNT936" s="224"/>
      <c r="VNU936" s="224"/>
      <c r="VNV936" s="224"/>
      <c r="VNW936" s="224"/>
      <c r="VNX936" s="224"/>
      <c r="VNY936" s="224"/>
      <c r="VNZ936" s="224"/>
      <c r="VOA936" s="224"/>
      <c r="VOB936" s="224"/>
      <c r="VOC936" s="224"/>
      <c r="VOD936" s="224"/>
      <c r="VOE936" s="224"/>
      <c r="VOF936" s="224"/>
      <c r="VOG936" s="224"/>
      <c r="VOH936" s="224"/>
      <c r="VOI936" s="224"/>
      <c r="VOJ936" s="224"/>
      <c r="VOK936" s="224"/>
      <c r="VOL936" s="224"/>
      <c r="VOM936" s="224"/>
      <c r="VON936" s="224"/>
      <c r="VOO936" s="224"/>
      <c r="VOP936" s="224"/>
      <c r="VOQ936" s="224"/>
      <c r="VOR936" s="224"/>
      <c r="VOS936" s="224"/>
      <c r="VOT936" s="224"/>
      <c r="VOU936" s="224"/>
      <c r="VOV936" s="224"/>
      <c r="VOW936" s="224"/>
      <c r="VOX936" s="224"/>
      <c r="VOY936" s="224"/>
      <c r="VOZ936" s="224"/>
      <c r="VPA936" s="224"/>
      <c r="VPB936" s="224"/>
      <c r="VPC936" s="224"/>
      <c r="VPD936" s="224"/>
      <c r="VPE936" s="224"/>
      <c r="VPF936" s="224"/>
      <c r="VPG936" s="224"/>
      <c r="VPH936" s="224"/>
      <c r="VPI936" s="224"/>
      <c r="VPJ936" s="224"/>
      <c r="VPK936" s="224"/>
      <c r="VPL936" s="224"/>
      <c r="VPM936" s="224"/>
      <c r="VPN936" s="224"/>
      <c r="VPO936" s="224"/>
      <c r="VPP936" s="224"/>
      <c r="VPQ936" s="224"/>
      <c r="VPR936" s="224"/>
      <c r="VPS936" s="224"/>
      <c r="VPT936" s="224"/>
      <c r="VPU936" s="224"/>
      <c r="VPV936" s="224"/>
      <c r="VPW936" s="224"/>
      <c r="VPX936" s="224"/>
      <c r="VPY936" s="224"/>
      <c r="VPZ936" s="224"/>
      <c r="VQA936" s="224"/>
      <c r="VQB936" s="224"/>
      <c r="VQC936" s="224"/>
      <c r="VQD936" s="224"/>
      <c r="VQE936" s="224"/>
      <c r="VQF936" s="224"/>
      <c r="VQG936" s="224"/>
      <c r="VQH936" s="224"/>
      <c r="VQI936" s="224"/>
      <c r="VQJ936" s="224"/>
      <c r="VQK936" s="224"/>
      <c r="VQL936" s="224"/>
      <c r="VQM936" s="224"/>
      <c r="VQN936" s="224"/>
      <c r="VQO936" s="224"/>
      <c r="VQP936" s="224"/>
      <c r="VQQ936" s="224"/>
      <c r="VQR936" s="224"/>
      <c r="VQS936" s="224"/>
      <c r="VQT936" s="224"/>
      <c r="VQU936" s="224"/>
      <c r="VQV936" s="224"/>
      <c r="VQW936" s="224"/>
      <c r="VQX936" s="224"/>
      <c r="VQY936" s="224"/>
      <c r="VQZ936" s="224"/>
      <c r="VRA936" s="224"/>
      <c r="VRB936" s="224"/>
      <c r="VRC936" s="224"/>
      <c r="VRD936" s="224"/>
      <c r="VRE936" s="224"/>
      <c r="VRF936" s="224"/>
      <c r="VRG936" s="224"/>
      <c r="VRH936" s="224"/>
      <c r="VRI936" s="224"/>
      <c r="VRJ936" s="224"/>
      <c r="VRK936" s="224"/>
      <c r="VRL936" s="224"/>
      <c r="VRM936" s="224"/>
      <c r="VRN936" s="224"/>
      <c r="VRO936" s="224"/>
      <c r="VRP936" s="224"/>
      <c r="VRQ936" s="224"/>
      <c r="VRR936" s="224"/>
      <c r="VRS936" s="224"/>
      <c r="VRT936" s="224"/>
      <c r="VRU936" s="224"/>
      <c r="VRV936" s="224"/>
      <c r="VRW936" s="224"/>
      <c r="VRX936" s="224"/>
      <c r="VRY936" s="224"/>
      <c r="VRZ936" s="224"/>
      <c r="VSA936" s="224"/>
      <c r="VSB936" s="224"/>
      <c r="VSC936" s="224"/>
      <c r="VSD936" s="224"/>
      <c r="VSE936" s="224"/>
      <c r="VSF936" s="224"/>
      <c r="VSG936" s="224"/>
      <c r="VSH936" s="224"/>
      <c r="VSI936" s="224"/>
      <c r="VSJ936" s="224"/>
      <c r="VSK936" s="224"/>
      <c r="VSL936" s="224"/>
      <c r="VSM936" s="224"/>
      <c r="VSN936" s="224"/>
      <c r="VSO936" s="224"/>
      <c r="VSP936" s="224"/>
      <c r="VSQ936" s="224"/>
      <c r="VSR936" s="224"/>
      <c r="VSS936" s="224"/>
      <c r="VST936" s="224"/>
      <c r="VSU936" s="224"/>
      <c r="VSV936" s="224"/>
      <c r="VSW936" s="224"/>
      <c r="VSX936" s="224"/>
      <c r="VSY936" s="224"/>
      <c r="VSZ936" s="224"/>
      <c r="VTA936" s="224"/>
      <c r="VTB936" s="224"/>
      <c r="VTC936" s="224"/>
      <c r="VTD936" s="224"/>
      <c r="VTE936" s="224"/>
      <c r="VTF936" s="224"/>
      <c r="VTG936" s="224"/>
      <c r="VTH936" s="224"/>
      <c r="VTI936" s="224"/>
      <c r="VTJ936" s="224"/>
      <c r="VTK936" s="224"/>
      <c r="VTL936" s="224"/>
      <c r="VTM936" s="224"/>
      <c r="VTN936" s="224"/>
      <c r="VTO936" s="224"/>
      <c r="VTP936" s="224"/>
      <c r="VTQ936" s="224"/>
      <c r="VTR936" s="224"/>
      <c r="VTS936" s="224"/>
      <c r="VTT936" s="224"/>
      <c r="VTU936" s="224"/>
      <c r="VTV936" s="224"/>
      <c r="VTW936" s="224"/>
      <c r="VTX936" s="224"/>
      <c r="VTY936" s="224"/>
      <c r="VTZ936" s="224"/>
      <c r="VUA936" s="224"/>
      <c r="VUB936" s="224"/>
      <c r="VUC936" s="224"/>
      <c r="VUD936" s="224"/>
      <c r="VUE936" s="224"/>
      <c r="VUF936" s="224"/>
      <c r="VUG936" s="224"/>
      <c r="VUH936" s="224"/>
      <c r="VUI936" s="224"/>
      <c r="VUJ936" s="224"/>
      <c r="VUK936" s="224"/>
      <c r="VUL936" s="224"/>
      <c r="VUM936" s="224"/>
      <c r="VUN936" s="224"/>
      <c r="VUO936" s="224"/>
      <c r="VUP936" s="224"/>
      <c r="VUQ936" s="224"/>
      <c r="VUR936" s="224"/>
      <c r="VUS936" s="224"/>
      <c r="VUT936" s="224"/>
      <c r="VUU936" s="224"/>
      <c r="VUV936" s="224"/>
      <c r="VUW936" s="224"/>
      <c r="VUX936" s="224"/>
      <c r="VUY936" s="224"/>
      <c r="VUZ936" s="224"/>
      <c r="VVA936" s="224"/>
      <c r="VVB936" s="224"/>
      <c r="VVC936" s="224"/>
      <c r="VVD936" s="224"/>
      <c r="VVE936" s="224"/>
      <c r="VVF936" s="224"/>
      <c r="VVG936" s="224"/>
      <c r="VVH936" s="224"/>
      <c r="VVI936" s="224"/>
      <c r="VVJ936" s="224"/>
      <c r="VVK936" s="224"/>
      <c r="VVL936" s="224"/>
      <c r="VVM936" s="224"/>
      <c r="VVN936" s="224"/>
      <c r="VVO936" s="224"/>
      <c r="VVP936" s="224"/>
      <c r="VVQ936" s="224"/>
      <c r="VVR936" s="224"/>
      <c r="VVS936" s="224"/>
      <c r="VVT936" s="224"/>
      <c r="VVU936" s="224"/>
      <c r="VVV936" s="224"/>
      <c r="VVW936" s="224"/>
      <c r="VVX936" s="224"/>
      <c r="VVY936" s="224"/>
      <c r="VVZ936" s="224"/>
      <c r="VWA936" s="224"/>
      <c r="VWB936" s="224"/>
      <c r="VWC936" s="224"/>
      <c r="VWD936" s="224"/>
      <c r="VWE936" s="224"/>
      <c r="VWF936" s="224"/>
      <c r="VWG936" s="224"/>
      <c r="VWH936" s="224"/>
      <c r="VWI936" s="224"/>
      <c r="VWJ936" s="224"/>
      <c r="VWK936" s="224"/>
      <c r="VWL936" s="224"/>
      <c r="VWM936" s="224"/>
      <c r="VWN936" s="224"/>
      <c r="VWO936" s="224"/>
      <c r="VWP936" s="224"/>
      <c r="VWQ936" s="224"/>
      <c r="VWR936" s="224"/>
      <c r="VWS936" s="224"/>
      <c r="VWT936" s="224"/>
      <c r="VWU936" s="224"/>
      <c r="VWV936" s="224"/>
      <c r="VWW936" s="224"/>
      <c r="VWX936" s="224"/>
      <c r="VWY936" s="224"/>
      <c r="VWZ936" s="224"/>
      <c r="VXA936" s="224"/>
      <c r="VXB936" s="224"/>
      <c r="VXC936" s="224"/>
      <c r="VXD936" s="224"/>
      <c r="VXE936" s="224"/>
      <c r="VXF936" s="224"/>
      <c r="VXG936" s="224"/>
      <c r="VXH936" s="224"/>
      <c r="VXI936" s="224"/>
      <c r="VXJ936" s="224"/>
      <c r="VXK936" s="224"/>
      <c r="VXL936" s="224"/>
      <c r="VXM936" s="224"/>
      <c r="VXN936" s="224"/>
      <c r="VXO936" s="224"/>
      <c r="VXP936" s="224"/>
      <c r="VXQ936" s="224"/>
      <c r="VXR936" s="224"/>
      <c r="VXS936" s="224"/>
      <c r="VXT936" s="224"/>
      <c r="VXU936" s="224"/>
      <c r="VXV936" s="224"/>
      <c r="VXW936" s="224"/>
      <c r="VXX936" s="224"/>
      <c r="VXY936" s="224"/>
      <c r="VXZ936" s="224"/>
      <c r="VYA936" s="224"/>
      <c r="VYB936" s="224"/>
      <c r="VYC936" s="224"/>
      <c r="VYD936" s="224"/>
      <c r="VYE936" s="224"/>
      <c r="VYF936" s="224"/>
      <c r="VYG936" s="224"/>
      <c r="VYH936" s="224"/>
      <c r="VYI936" s="224"/>
      <c r="VYJ936" s="224"/>
      <c r="VYK936" s="224"/>
      <c r="VYL936" s="224"/>
      <c r="VYM936" s="224"/>
      <c r="VYN936" s="224"/>
      <c r="VYO936" s="224"/>
      <c r="VYP936" s="224"/>
      <c r="VYQ936" s="224"/>
      <c r="VYR936" s="224"/>
      <c r="VYS936" s="224"/>
      <c r="VYT936" s="224"/>
      <c r="VYU936" s="224"/>
      <c r="VYV936" s="224"/>
      <c r="VYW936" s="224"/>
      <c r="VYX936" s="224"/>
      <c r="VYY936" s="224"/>
      <c r="VYZ936" s="224"/>
      <c r="VZA936" s="224"/>
      <c r="VZB936" s="224"/>
      <c r="VZC936" s="224"/>
      <c r="VZD936" s="224"/>
      <c r="VZE936" s="224"/>
      <c r="VZF936" s="224"/>
      <c r="VZG936" s="224"/>
      <c r="VZH936" s="224"/>
      <c r="VZI936" s="224"/>
      <c r="VZJ936" s="224"/>
      <c r="VZK936" s="224"/>
      <c r="VZL936" s="224"/>
      <c r="VZM936" s="224"/>
      <c r="VZN936" s="224"/>
      <c r="VZO936" s="224"/>
      <c r="VZP936" s="224"/>
      <c r="VZQ936" s="224"/>
      <c r="VZR936" s="224"/>
      <c r="VZS936" s="224"/>
      <c r="VZT936" s="224"/>
      <c r="VZU936" s="224"/>
      <c r="VZV936" s="224"/>
      <c r="VZW936" s="224"/>
      <c r="VZX936" s="224"/>
      <c r="VZY936" s="224"/>
      <c r="VZZ936" s="224"/>
      <c r="WAA936" s="224"/>
      <c r="WAB936" s="224"/>
      <c r="WAC936" s="224"/>
      <c r="WAD936" s="224"/>
      <c r="WAE936" s="224"/>
      <c r="WAF936" s="224"/>
      <c r="WAG936" s="224"/>
      <c r="WAH936" s="224"/>
      <c r="WAI936" s="224"/>
      <c r="WAJ936" s="224"/>
      <c r="WAK936" s="224"/>
      <c r="WAL936" s="224"/>
      <c r="WAM936" s="224"/>
      <c r="WAN936" s="224"/>
      <c r="WAO936" s="224"/>
      <c r="WAP936" s="224"/>
      <c r="WAQ936" s="224"/>
      <c r="WAR936" s="224"/>
      <c r="WAS936" s="224"/>
      <c r="WAT936" s="224"/>
      <c r="WAU936" s="224"/>
      <c r="WAV936" s="224"/>
      <c r="WAW936" s="224"/>
      <c r="WAX936" s="224"/>
      <c r="WAY936" s="224"/>
      <c r="WAZ936" s="224"/>
      <c r="WBA936" s="224"/>
      <c r="WBB936" s="224"/>
      <c r="WBC936" s="224"/>
      <c r="WBD936" s="224"/>
      <c r="WBE936" s="224"/>
      <c r="WBF936" s="224"/>
      <c r="WBG936" s="224"/>
      <c r="WBH936" s="224"/>
      <c r="WBI936" s="224"/>
      <c r="WBJ936" s="224"/>
      <c r="WBK936" s="224"/>
      <c r="WBL936" s="224"/>
      <c r="WBM936" s="224"/>
      <c r="WBN936" s="224"/>
      <c r="WBO936" s="224"/>
      <c r="WBP936" s="224"/>
      <c r="WBQ936" s="224"/>
      <c r="WBR936" s="224"/>
      <c r="WBS936" s="224"/>
      <c r="WBT936" s="224"/>
      <c r="WBU936" s="224"/>
      <c r="WBV936" s="224"/>
      <c r="WBW936" s="224"/>
      <c r="WBX936" s="224"/>
      <c r="WBY936" s="224"/>
      <c r="WBZ936" s="224"/>
      <c r="WCA936" s="224"/>
      <c r="WCB936" s="224"/>
      <c r="WCC936" s="224"/>
      <c r="WCD936" s="224"/>
      <c r="WCE936" s="224"/>
      <c r="WCF936" s="224"/>
      <c r="WCG936" s="224"/>
      <c r="WCH936" s="224"/>
      <c r="WCI936" s="224"/>
      <c r="WCJ936" s="224"/>
      <c r="WCK936" s="224"/>
      <c r="WCL936" s="224"/>
      <c r="WCM936" s="224"/>
      <c r="WCN936" s="224"/>
      <c r="WCO936" s="224"/>
      <c r="WCP936" s="224"/>
      <c r="WCQ936" s="224"/>
      <c r="WCR936" s="224"/>
      <c r="WCS936" s="224"/>
      <c r="WCT936" s="224"/>
      <c r="WCU936" s="224"/>
      <c r="WCV936" s="224"/>
      <c r="WCW936" s="224"/>
      <c r="WCX936" s="224"/>
      <c r="WCY936" s="224"/>
      <c r="WCZ936" s="224"/>
      <c r="WDA936" s="224"/>
      <c r="WDB936" s="224"/>
      <c r="WDC936" s="224"/>
      <c r="WDD936" s="224"/>
      <c r="WDE936" s="224"/>
      <c r="WDF936" s="224"/>
      <c r="WDG936" s="224"/>
      <c r="WDH936" s="224"/>
      <c r="WDI936" s="224"/>
      <c r="WDJ936" s="224"/>
      <c r="WDK936" s="224"/>
      <c r="WDL936" s="224"/>
      <c r="WDM936" s="224"/>
      <c r="WDN936" s="224"/>
      <c r="WDO936" s="224"/>
      <c r="WDP936" s="224"/>
      <c r="WDQ936" s="224"/>
      <c r="WDR936" s="224"/>
      <c r="WDS936" s="224"/>
      <c r="WDT936" s="224"/>
      <c r="WDU936" s="224"/>
      <c r="WDV936" s="224"/>
      <c r="WDW936" s="224"/>
      <c r="WDX936" s="224"/>
      <c r="WDY936" s="224"/>
      <c r="WDZ936" s="224"/>
      <c r="WEA936" s="224"/>
      <c r="WEB936" s="224"/>
      <c r="WEC936" s="224"/>
      <c r="WED936" s="224"/>
      <c r="WEE936" s="224"/>
      <c r="WEF936" s="224"/>
      <c r="WEG936" s="224"/>
      <c r="WEH936" s="224"/>
      <c r="WEI936" s="224"/>
      <c r="WEJ936" s="224"/>
      <c r="WEK936" s="224"/>
      <c r="WEL936" s="224"/>
      <c r="WEM936" s="224"/>
      <c r="WEN936" s="224"/>
      <c r="WEO936" s="224"/>
      <c r="WEP936" s="224"/>
      <c r="WEQ936" s="224"/>
      <c r="WER936" s="224"/>
      <c r="WES936" s="224"/>
      <c r="WET936" s="224"/>
      <c r="WEU936" s="224"/>
      <c r="WEV936" s="224"/>
      <c r="WEW936" s="224"/>
      <c r="WEX936" s="224"/>
      <c r="WEY936" s="224"/>
      <c r="WEZ936" s="224"/>
      <c r="WFA936" s="224"/>
      <c r="WFB936" s="224"/>
      <c r="WFC936" s="224"/>
      <c r="WFD936" s="224"/>
      <c r="WFE936" s="224"/>
      <c r="WFF936" s="224"/>
      <c r="WFG936" s="224"/>
      <c r="WFH936" s="224"/>
      <c r="WFI936" s="224"/>
      <c r="WFJ936" s="224"/>
      <c r="WFK936" s="224"/>
      <c r="WFL936" s="224"/>
      <c r="WFM936" s="224"/>
      <c r="WFN936" s="224"/>
      <c r="WFO936" s="224"/>
      <c r="WFP936" s="224"/>
      <c r="WFQ936" s="224"/>
      <c r="WFR936" s="224"/>
      <c r="WFS936" s="224"/>
      <c r="WFT936" s="224"/>
      <c r="WFU936" s="224"/>
      <c r="WFV936" s="224"/>
      <c r="WFW936" s="224"/>
      <c r="WFX936" s="224"/>
      <c r="WFY936" s="224"/>
      <c r="WFZ936" s="224"/>
      <c r="WGA936" s="224"/>
      <c r="WGB936" s="224"/>
      <c r="WGC936" s="224"/>
      <c r="WGD936" s="224"/>
      <c r="WGE936" s="224"/>
      <c r="WGF936" s="224"/>
      <c r="WGG936" s="224"/>
      <c r="WGH936" s="224"/>
      <c r="WGI936" s="224"/>
      <c r="WGJ936" s="224"/>
      <c r="WGK936" s="224"/>
      <c r="WGL936" s="224"/>
      <c r="WGM936" s="224"/>
      <c r="WGN936" s="224"/>
      <c r="WGO936" s="224"/>
      <c r="WGP936" s="224"/>
      <c r="WGQ936" s="224"/>
      <c r="WGR936" s="224"/>
      <c r="WGS936" s="224"/>
      <c r="WGT936" s="224"/>
      <c r="WGU936" s="224"/>
      <c r="WGV936" s="224"/>
      <c r="WGW936" s="224"/>
      <c r="WGX936" s="224"/>
      <c r="WGY936" s="224"/>
      <c r="WGZ936" s="224"/>
      <c r="WHA936" s="224"/>
      <c r="WHB936" s="224"/>
      <c r="WHC936" s="224"/>
      <c r="WHD936" s="224"/>
      <c r="WHE936" s="224"/>
      <c r="WHF936" s="224"/>
      <c r="WHG936" s="224"/>
      <c r="WHH936" s="224"/>
      <c r="WHI936" s="224"/>
      <c r="WHJ936" s="224"/>
      <c r="WHK936" s="224"/>
      <c r="WHL936" s="224"/>
      <c r="WHM936" s="224"/>
      <c r="WHN936" s="224"/>
      <c r="WHO936" s="224"/>
      <c r="WHP936" s="224"/>
      <c r="WHQ936" s="224"/>
      <c r="WHR936" s="224"/>
      <c r="WHS936" s="224"/>
      <c r="WHT936" s="224"/>
      <c r="WHU936" s="224"/>
      <c r="WHV936" s="224"/>
      <c r="WHW936" s="224"/>
      <c r="WHX936" s="224"/>
      <c r="WHY936" s="224"/>
      <c r="WHZ936" s="224"/>
      <c r="WIA936" s="224"/>
      <c r="WIB936" s="224"/>
      <c r="WIC936" s="224"/>
      <c r="WID936" s="224"/>
      <c r="WIE936" s="224"/>
      <c r="WIF936" s="224"/>
      <c r="WIG936" s="224"/>
      <c r="WIH936" s="224"/>
      <c r="WII936" s="224"/>
      <c r="WIJ936" s="224"/>
      <c r="WIK936" s="224"/>
      <c r="WIL936" s="224"/>
      <c r="WIM936" s="224"/>
      <c r="WIN936" s="224"/>
      <c r="WIO936" s="224"/>
      <c r="WIP936" s="224"/>
      <c r="WIQ936" s="224"/>
      <c r="WIR936" s="224"/>
      <c r="WIS936" s="224"/>
      <c r="WIT936" s="224"/>
      <c r="WIU936" s="224"/>
      <c r="WIV936" s="224"/>
      <c r="WIW936" s="224"/>
      <c r="WIX936" s="224"/>
      <c r="WIY936" s="224"/>
      <c r="WIZ936" s="224"/>
      <c r="WJA936" s="224"/>
      <c r="WJB936" s="224"/>
      <c r="WJC936" s="224"/>
      <c r="WJD936" s="224"/>
      <c r="WJE936" s="224"/>
      <c r="WJF936" s="224"/>
      <c r="WJG936" s="224"/>
      <c r="WJH936" s="224"/>
      <c r="WJI936" s="224"/>
      <c r="WJJ936" s="224"/>
      <c r="WJK936" s="224"/>
      <c r="WJL936" s="224"/>
      <c r="WJM936" s="224"/>
      <c r="WJN936" s="224"/>
      <c r="WJO936" s="224"/>
      <c r="WJP936" s="224"/>
      <c r="WJQ936" s="224"/>
      <c r="WJR936" s="224"/>
      <c r="WJS936" s="224"/>
      <c r="WJT936" s="224"/>
      <c r="WJU936" s="224"/>
      <c r="WJV936" s="224"/>
      <c r="WJW936" s="224"/>
      <c r="WJX936" s="224"/>
      <c r="WJY936" s="224"/>
      <c r="WJZ936" s="224"/>
      <c r="WKA936" s="224"/>
      <c r="WKB936" s="224"/>
      <c r="WKC936" s="224"/>
      <c r="WKD936" s="224"/>
      <c r="WKE936" s="224"/>
      <c r="WKF936" s="224"/>
      <c r="WKG936" s="224"/>
      <c r="WKH936" s="224"/>
      <c r="WKI936" s="224"/>
      <c r="WKJ936" s="224"/>
      <c r="WKK936" s="224"/>
      <c r="WKL936" s="224"/>
      <c r="WKM936" s="224"/>
      <c r="WKN936" s="224"/>
      <c r="WKO936" s="224"/>
      <c r="WKP936" s="224"/>
      <c r="WKQ936" s="224"/>
      <c r="WKR936" s="224"/>
      <c r="WKS936" s="224"/>
      <c r="WKT936" s="224"/>
      <c r="WKU936" s="224"/>
      <c r="WKV936" s="224"/>
      <c r="WKW936" s="224"/>
      <c r="WKX936" s="224"/>
      <c r="WKY936" s="224"/>
      <c r="WKZ936" s="224"/>
      <c r="WLA936" s="224"/>
      <c r="WLB936" s="224"/>
      <c r="WLC936" s="224"/>
      <c r="WLD936" s="224"/>
      <c r="WLE936" s="224"/>
      <c r="WLF936" s="224"/>
      <c r="WLG936" s="224"/>
      <c r="WLH936" s="224"/>
      <c r="WLI936" s="224"/>
      <c r="WLJ936" s="224"/>
      <c r="WLK936" s="224"/>
      <c r="WLL936" s="224"/>
      <c r="WLM936" s="224"/>
      <c r="WLN936" s="224"/>
      <c r="WLO936" s="224"/>
      <c r="WLP936" s="224"/>
      <c r="WLQ936" s="224"/>
      <c r="WLR936" s="224"/>
      <c r="WLS936" s="224"/>
      <c r="WLT936" s="224"/>
      <c r="WLU936" s="224"/>
      <c r="WLV936" s="224"/>
      <c r="WLW936" s="224"/>
      <c r="WLX936" s="224"/>
      <c r="WLY936" s="224"/>
      <c r="WLZ936" s="224"/>
      <c r="WMA936" s="224"/>
      <c r="WMB936" s="224"/>
      <c r="WMC936" s="224"/>
      <c r="WMD936" s="224"/>
      <c r="WME936" s="224"/>
      <c r="WMF936" s="224"/>
      <c r="WMG936" s="224"/>
      <c r="WMH936" s="224"/>
      <c r="WMI936" s="224"/>
      <c r="WMJ936" s="224"/>
      <c r="WMK936" s="224"/>
      <c r="WML936" s="224"/>
      <c r="WMM936" s="224"/>
      <c r="WMN936" s="224"/>
      <c r="WMO936" s="224"/>
      <c r="WMP936" s="224"/>
      <c r="WMQ936" s="224"/>
      <c r="WMR936" s="224"/>
      <c r="WMS936" s="224"/>
      <c r="WMT936" s="224"/>
      <c r="WMU936" s="224"/>
      <c r="WMV936" s="224"/>
      <c r="WMW936" s="224"/>
      <c r="WMX936" s="224"/>
      <c r="WMY936" s="224"/>
      <c r="WMZ936" s="224"/>
      <c r="WNA936" s="224"/>
      <c r="WNB936" s="224"/>
      <c r="WNC936" s="224"/>
      <c r="WND936" s="224"/>
      <c r="WNE936" s="224"/>
      <c r="WNF936" s="224"/>
      <c r="WNG936" s="224"/>
      <c r="WNH936" s="224"/>
      <c r="WNI936" s="224"/>
      <c r="WNJ936" s="224"/>
      <c r="WNK936" s="224"/>
      <c r="WNL936" s="224"/>
      <c r="WNM936" s="224"/>
      <c r="WNN936" s="224"/>
      <c r="WNO936" s="224"/>
      <c r="WNP936" s="224"/>
      <c r="WNQ936" s="224"/>
      <c r="WNR936" s="224"/>
      <c r="WNS936" s="224"/>
      <c r="WNT936" s="224"/>
      <c r="WNU936" s="224"/>
      <c r="WNV936" s="224"/>
      <c r="WNW936" s="224"/>
      <c r="WNX936" s="224"/>
      <c r="WNY936" s="224"/>
      <c r="WNZ936" s="224"/>
      <c r="WOA936" s="224"/>
      <c r="WOB936" s="224"/>
      <c r="WOC936" s="224"/>
      <c r="WOD936" s="224"/>
      <c r="WOE936" s="224"/>
      <c r="WOF936" s="224"/>
      <c r="WOG936" s="224"/>
      <c r="WOH936" s="224"/>
      <c r="WOI936" s="224"/>
      <c r="WOJ936" s="224"/>
      <c r="WOK936" s="224"/>
      <c r="WOL936" s="224"/>
      <c r="WOM936" s="224"/>
      <c r="WON936" s="224"/>
      <c r="WOO936" s="224"/>
      <c r="WOP936" s="224"/>
      <c r="WOQ936" s="224"/>
      <c r="WOR936" s="224"/>
      <c r="WOS936" s="224"/>
      <c r="WOT936" s="224"/>
      <c r="WOU936" s="224"/>
      <c r="WOV936" s="224"/>
      <c r="WOW936" s="224"/>
      <c r="WOX936" s="224"/>
      <c r="WOY936" s="224"/>
      <c r="WOZ936" s="224"/>
      <c r="WPA936" s="224"/>
      <c r="WPB936" s="224"/>
      <c r="WPC936" s="224"/>
      <c r="WPD936" s="224"/>
      <c r="WPE936" s="224"/>
      <c r="WPF936" s="224"/>
      <c r="WPG936" s="224"/>
      <c r="WPH936" s="224"/>
      <c r="WPI936" s="224"/>
      <c r="WPJ936" s="224"/>
      <c r="WPK936" s="224"/>
      <c r="WPL936" s="224"/>
      <c r="WPM936" s="224"/>
      <c r="WPN936" s="224"/>
      <c r="WPO936" s="224"/>
      <c r="WPP936" s="224"/>
      <c r="WPQ936" s="224"/>
      <c r="WPR936" s="224"/>
      <c r="WPS936" s="224"/>
      <c r="WPT936" s="224"/>
      <c r="WPU936" s="224"/>
      <c r="WPV936" s="224"/>
      <c r="WPW936" s="224"/>
      <c r="WPX936" s="224"/>
      <c r="WPY936" s="224"/>
      <c r="WPZ936" s="224"/>
      <c r="WQA936" s="224"/>
      <c r="WQB936" s="224"/>
      <c r="WQC936" s="224"/>
      <c r="WQD936" s="224"/>
      <c r="WQE936" s="224"/>
      <c r="WQF936" s="224"/>
      <c r="WQG936" s="224"/>
      <c r="WQH936" s="224"/>
      <c r="WQI936" s="224"/>
      <c r="WQJ936" s="224"/>
      <c r="WQK936" s="224"/>
      <c r="WQL936" s="224"/>
      <c r="WQM936" s="224"/>
      <c r="WQN936" s="224"/>
      <c r="WQO936" s="224"/>
      <c r="WQP936" s="224"/>
      <c r="WQQ936" s="224"/>
      <c r="WQR936" s="224"/>
      <c r="WQS936" s="224"/>
      <c r="WQT936" s="224"/>
      <c r="WQU936" s="224"/>
      <c r="WQV936" s="224"/>
      <c r="WQW936" s="224"/>
      <c r="WQX936" s="224"/>
      <c r="WQY936" s="224"/>
      <c r="WQZ936" s="224"/>
      <c r="WRA936" s="224"/>
      <c r="WRB936" s="224"/>
      <c r="WRC936" s="224"/>
      <c r="WRD936" s="224"/>
      <c r="WRE936" s="224"/>
      <c r="WRF936" s="224"/>
      <c r="WRG936" s="224"/>
      <c r="WRH936" s="224"/>
      <c r="WRI936" s="224"/>
      <c r="WRJ936" s="224"/>
      <c r="WRK936" s="224"/>
      <c r="WRL936" s="224"/>
      <c r="WRM936" s="224"/>
      <c r="WRN936" s="224"/>
      <c r="WRO936" s="224"/>
      <c r="WRP936" s="224"/>
      <c r="WRQ936" s="224"/>
      <c r="WRR936" s="224"/>
      <c r="WRS936" s="224"/>
      <c r="WRT936" s="224"/>
      <c r="WRU936" s="224"/>
      <c r="WRV936" s="224"/>
      <c r="WRW936" s="224"/>
      <c r="WRX936" s="224"/>
      <c r="WRY936" s="224"/>
      <c r="WRZ936" s="224"/>
      <c r="WSA936" s="224"/>
      <c r="WSB936" s="224"/>
      <c r="WSC936" s="224"/>
      <c r="WSD936" s="224"/>
      <c r="WSE936" s="224"/>
      <c r="WSF936" s="224"/>
      <c r="WSG936" s="224"/>
      <c r="WSH936" s="224"/>
      <c r="WSI936" s="224"/>
      <c r="WSJ936" s="224"/>
      <c r="WSK936" s="224"/>
      <c r="WSL936" s="224"/>
      <c r="WSM936" s="224"/>
      <c r="WSN936" s="224"/>
      <c r="WSO936" s="224"/>
      <c r="WSP936" s="224"/>
      <c r="WSQ936" s="224"/>
      <c r="WSR936" s="224"/>
      <c r="WSS936" s="224"/>
      <c r="WST936" s="224"/>
      <c r="WSU936" s="224"/>
      <c r="WSV936" s="224"/>
      <c r="WSW936" s="224"/>
      <c r="WSX936" s="224"/>
      <c r="WSY936" s="224"/>
      <c r="WSZ936" s="224"/>
      <c r="WTA936" s="224"/>
      <c r="WTB936" s="224"/>
      <c r="WTC936" s="224"/>
      <c r="WTD936" s="224"/>
      <c r="WTE936" s="224"/>
      <c r="WTF936" s="224"/>
      <c r="WTG936" s="224"/>
      <c r="WTH936" s="224"/>
      <c r="WTI936" s="224"/>
      <c r="WTJ936" s="224"/>
      <c r="WTK936" s="224"/>
      <c r="WTL936" s="224"/>
      <c r="WTM936" s="224"/>
      <c r="WTN936" s="224"/>
      <c r="WTO936" s="224"/>
      <c r="WTP936" s="224"/>
      <c r="WTQ936" s="224"/>
      <c r="WTR936" s="224"/>
      <c r="WTS936" s="224"/>
      <c r="WTT936" s="224"/>
      <c r="WTU936" s="224"/>
      <c r="WTV936" s="224"/>
      <c r="WTW936" s="224"/>
      <c r="WTX936" s="224"/>
      <c r="WTY936" s="224"/>
      <c r="WTZ936" s="224"/>
      <c r="WUA936" s="224"/>
      <c r="WUB936" s="224"/>
      <c r="WUC936" s="224"/>
      <c r="WUD936" s="224"/>
      <c r="WUE936" s="224"/>
      <c r="WUF936" s="224"/>
      <c r="WUG936" s="224"/>
      <c r="WUH936" s="224"/>
      <c r="WUI936" s="224"/>
      <c r="WUJ936" s="224"/>
      <c r="WUK936" s="224"/>
      <c r="WUL936" s="224"/>
      <c r="WUM936" s="224"/>
      <c r="WUN936" s="224"/>
      <c r="WUO936" s="224"/>
      <c r="WUP936" s="224"/>
      <c r="WUQ936" s="224"/>
      <c r="WUR936" s="224"/>
      <c r="WUS936" s="224"/>
      <c r="WUT936" s="224"/>
      <c r="WUU936" s="224"/>
      <c r="WUV936" s="224"/>
      <c r="WUW936" s="224"/>
      <c r="WUX936" s="224"/>
      <c r="WUY936" s="224"/>
      <c r="WUZ936" s="224"/>
      <c r="WVA936" s="224"/>
      <c r="WVB936" s="224"/>
      <c r="WVC936" s="224"/>
      <c r="WVD936" s="224"/>
      <c r="WVE936" s="224"/>
      <c r="WVF936" s="224"/>
      <c r="WVG936" s="224"/>
      <c r="WVH936" s="224"/>
      <c r="WVI936" s="224"/>
      <c r="WVJ936" s="224"/>
      <c r="WVK936" s="224"/>
      <c r="WVL936" s="224"/>
      <c r="WVM936" s="224"/>
      <c r="WVN936" s="224"/>
      <c r="WVO936" s="224"/>
      <c r="WVP936" s="224"/>
      <c r="WVQ936" s="224"/>
      <c r="WVR936" s="224"/>
      <c r="WVS936" s="224"/>
      <c r="WVT936" s="224"/>
      <c r="WVU936" s="224"/>
      <c r="WVV936" s="224"/>
      <c r="WVW936" s="224"/>
      <c r="WVX936" s="224"/>
      <c r="WVY936" s="224"/>
      <c r="WVZ936" s="224"/>
      <c r="WWA936" s="224"/>
      <c r="WWB936" s="224"/>
      <c r="WWC936" s="224"/>
      <c r="WWD936" s="224"/>
      <c r="WWE936" s="224"/>
      <c r="WWF936" s="224"/>
      <c r="WWG936" s="224"/>
      <c r="WWH936" s="224"/>
      <c r="WWI936" s="224"/>
      <c r="WWJ936" s="224"/>
      <c r="WWK936" s="224"/>
      <c r="WWL936" s="224"/>
      <c r="WWM936" s="224"/>
      <c r="WWN936" s="224"/>
      <c r="WWO936" s="224"/>
      <c r="WWP936" s="224"/>
      <c r="WWQ936" s="224"/>
      <c r="WWR936" s="224"/>
      <c r="WWS936" s="224"/>
      <c r="WWT936" s="224"/>
      <c r="WWU936" s="224"/>
      <c r="WWV936" s="224"/>
      <c r="WWW936" s="224"/>
      <c r="WWX936" s="224"/>
      <c r="WWY936" s="224"/>
      <c r="WWZ936" s="224"/>
      <c r="WXA936" s="224"/>
      <c r="WXB936" s="224"/>
      <c r="WXC936" s="224"/>
      <c r="WXD936" s="224"/>
      <c r="WXE936" s="224"/>
      <c r="WXF936" s="224"/>
      <c r="WXG936" s="224"/>
      <c r="WXH936" s="224"/>
      <c r="WXI936" s="224"/>
      <c r="WXJ936" s="224"/>
      <c r="WXK936" s="224"/>
      <c r="WXL936" s="224"/>
      <c r="WXM936" s="224"/>
      <c r="WXN936" s="224"/>
      <c r="WXO936" s="224"/>
      <c r="WXP936" s="224"/>
      <c r="WXQ936" s="224"/>
      <c r="WXR936" s="224"/>
      <c r="WXS936" s="224"/>
      <c r="WXT936" s="224"/>
      <c r="WXU936" s="224"/>
      <c r="WXV936" s="224"/>
      <c r="WXW936" s="224"/>
      <c r="WXX936" s="224"/>
      <c r="WXY936" s="224"/>
      <c r="WXZ936" s="224"/>
      <c r="WYA936" s="224"/>
      <c r="WYB936" s="224"/>
      <c r="WYC936" s="224"/>
      <c r="WYD936" s="224"/>
      <c r="WYE936" s="224"/>
      <c r="WYF936" s="224"/>
      <c r="WYG936" s="224"/>
      <c r="WYH936" s="224"/>
      <c r="WYI936" s="224"/>
      <c r="WYJ936" s="224"/>
      <c r="WYK936" s="224"/>
      <c r="WYL936" s="224"/>
      <c r="WYM936" s="224"/>
      <c r="WYN936" s="224"/>
      <c r="WYO936" s="224"/>
      <c r="WYP936" s="224"/>
      <c r="WYQ936" s="224"/>
      <c r="WYR936" s="224"/>
      <c r="WYS936" s="224"/>
      <c r="WYT936" s="224"/>
      <c r="WYU936" s="224"/>
      <c r="WYV936" s="224"/>
      <c r="WYW936" s="224"/>
      <c r="WYX936" s="224"/>
      <c r="WYY936" s="224"/>
      <c r="WYZ936" s="224"/>
      <c r="WZA936" s="224"/>
      <c r="WZB936" s="224"/>
      <c r="WZC936" s="224"/>
      <c r="WZD936" s="224"/>
      <c r="WZE936" s="224"/>
      <c r="WZF936" s="224"/>
      <c r="WZG936" s="224"/>
      <c r="WZH936" s="224"/>
      <c r="WZI936" s="224"/>
      <c r="WZJ936" s="224"/>
      <c r="WZK936" s="224"/>
      <c r="WZL936" s="224"/>
      <c r="WZM936" s="224"/>
      <c r="WZN936" s="224"/>
      <c r="WZO936" s="224"/>
      <c r="WZP936" s="224"/>
      <c r="WZQ936" s="224"/>
      <c r="WZR936" s="224"/>
      <c r="WZS936" s="224"/>
      <c r="WZT936" s="224"/>
      <c r="WZU936" s="224"/>
      <c r="WZV936" s="224"/>
      <c r="WZW936" s="224"/>
      <c r="WZX936" s="224"/>
      <c r="WZY936" s="224"/>
      <c r="WZZ936" s="224"/>
      <c r="XAA936" s="224"/>
      <c r="XAB936" s="224"/>
      <c r="XAC936" s="224"/>
      <c r="XAD936" s="224"/>
      <c r="XAE936" s="224"/>
      <c r="XAF936" s="224"/>
      <c r="XAG936" s="224"/>
      <c r="XAH936" s="224"/>
      <c r="XAI936" s="224"/>
      <c r="XAJ936" s="224"/>
      <c r="XAK936" s="224"/>
      <c r="XAL936" s="224"/>
      <c r="XAM936" s="224"/>
      <c r="XAN936" s="224"/>
      <c r="XAO936" s="224"/>
      <c r="XAP936" s="224"/>
      <c r="XAQ936" s="224"/>
      <c r="XAR936" s="224"/>
      <c r="XAS936" s="224"/>
      <c r="XAT936" s="224"/>
      <c r="XAU936" s="224"/>
      <c r="XAV936" s="224"/>
      <c r="XAW936" s="224"/>
      <c r="XAX936" s="224"/>
      <c r="XAY936" s="224"/>
      <c r="XAZ936" s="224"/>
      <c r="XBA936" s="224"/>
      <c r="XBB936" s="224"/>
      <c r="XBC936" s="224"/>
      <c r="XBD936" s="224"/>
      <c r="XBE936" s="224"/>
      <c r="XBF936" s="224"/>
      <c r="XBG936" s="224"/>
      <c r="XBH936" s="224"/>
      <c r="XBI936" s="224"/>
      <c r="XBJ936" s="224"/>
      <c r="XBK936" s="224"/>
      <c r="XBL936" s="224"/>
      <c r="XBM936" s="224"/>
      <c r="XBN936" s="224"/>
      <c r="XBO936" s="224"/>
      <c r="XBP936" s="224"/>
      <c r="XBQ936" s="224"/>
      <c r="XBR936" s="224"/>
      <c r="XBS936" s="224"/>
      <c r="XBT936" s="224"/>
      <c r="XBU936" s="224"/>
      <c r="XBV936" s="224"/>
      <c r="XBW936" s="224"/>
      <c r="XBX936" s="224"/>
      <c r="XBY936" s="224"/>
      <c r="XBZ936" s="224"/>
      <c r="XCA936" s="224"/>
      <c r="XCB936" s="224"/>
      <c r="XCC936" s="224"/>
      <c r="XCD936" s="224"/>
      <c r="XCE936" s="224"/>
      <c r="XCF936" s="224"/>
      <c r="XCG936" s="224"/>
      <c r="XCH936" s="224"/>
      <c r="XCI936" s="224"/>
      <c r="XCJ936" s="224"/>
      <c r="XCK936" s="224"/>
      <c r="XCL936" s="224"/>
      <c r="XCM936" s="224"/>
      <c r="XCN936" s="224"/>
      <c r="XCO936" s="224"/>
      <c r="XCP936" s="224"/>
      <c r="XCQ936" s="224"/>
      <c r="XCR936" s="224"/>
      <c r="XCS936" s="224"/>
      <c r="XCT936" s="224"/>
      <c r="XCU936" s="224"/>
      <c r="XCV936" s="224"/>
      <c r="XCW936" s="224"/>
      <c r="XCX936" s="224"/>
      <c r="XCY936" s="224"/>
      <c r="XCZ936" s="224"/>
      <c r="XDA936" s="224"/>
      <c r="XDB936" s="224"/>
      <c r="XDC936" s="224"/>
      <c r="XDD936" s="224"/>
      <c r="XDE936" s="224"/>
      <c r="XDF936" s="224"/>
      <c r="XDG936" s="224"/>
      <c r="XDH936" s="224"/>
      <c r="XDI936" s="224"/>
      <c r="XDJ936" s="224"/>
      <c r="XDK936" s="224"/>
      <c r="XDL936" s="224"/>
      <c r="XDM936" s="224"/>
      <c r="XDN936" s="224"/>
      <c r="XDO936" s="224"/>
      <c r="XDP936" s="224"/>
      <c r="XDQ936" s="224"/>
      <c r="XDR936" s="224"/>
      <c r="XDS936" s="224"/>
      <c r="XDT936" s="224"/>
      <c r="XDU936" s="224"/>
      <c r="XDV936" s="224"/>
      <c r="XDW936" s="224"/>
      <c r="XDX936" s="224"/>
      <c r="XDY936" s="224"/>
      <c r="XDZ936" s="224"/>
      <c r="XEA936" s="224"/>
      <c r="XEB936" s="224"/>
      <c r="XEC936" s="224"/>
      <c r="XED936" s="224"/>
      <c r="XEE936" s="224"/>
      <c r="XEF936" s="224"/>
      <c r="XEG936" s="224"/>
      <c r="XEH936" s="224"/>
      <c r="XEI936" s="224"/>
      <c r="XEJ936" s="224"/>
      <c r="XEK936" s="224"/>
      <c r="XEL936" s="224"/>
      <c r="XEM936" s="224"/>
      <c r="XEN936" s="224"/>
      <c r="XEO936" s="224"/>
      <c r="XEP936" s="224"/>
      <c r="XEQ936" s="224"/>
      <c r="XER936" s="224"/>
      <c r="XES936" s="224"/>
      <c r="XET936" s="224"/>
      <c r="XEU936" s="224"/>
      <c r="XEV936" s="224"/>
      <c r="XEW936" s="224"/>
      <c r="XEX936" s="224"/>
      <c r="XEY936" s="224"/>
      <c r="XEZ936" s="224"/>
      <c r="XFA936" s="224"/>
      <c r="XFB936" s="224"/>
      <c r="XFC936" s="224"/>
      <c r="XFD936" s="224"/>
    </row>
    <row r="937" spans="2:16384">
      <c r="B937" s="236"/>
      <c r="D937" s="236"/>
      <c r="E937" s="236"/>
      <c r="F937" s="236"/>
      <c r="G937" s="236"/>
      <c r="H937" s="236"/>
      <c r="I937" s="236"/>
      <c r="J937" s="236"/>
      <c r="K937" s="236"/>
      <c r="L937" s="236"/>
      <c r="M937" s="236"/>
      <c r="N937" s="236"/>
      <c r="O937" s="236"/>
      <c r="P937" s="236"/>
      <c r="Q937" s="236"/>
      <c r="R937" s="236"/>
      <c r="S937" s="236"/>
      <c r="T937" s="236"/>
      <c r="U937" s="236"/>
      <c r="V937" s="236"/>
      <c r="W937" s="236"/>
      <c r="X937" s="236"/>
      <c r="Y937" s="236"/>
      <c r="Z937" s="236"/>
      <c r="AA937" s="236"/>
      <c r="AB937" s="236"/>
      <c r="AC937" s="236"/>
      <c r="AD937" s="236"/>
      <c r="AE937" s="236"/>
      <c r="AF937" s="236"/>
      <c r="AJ937" s="71"/>
      <c r="AK937" s="71"/>
      <c r="AL937" s="71"/>
      <c r="AM937" s="71"/>
    </row>
    <row r="938" spans="2:16384" s="71" customFormat="1">
      <c r="B938" s="236"/>
      <c r="D938" s="234" t="s">
        <v>335</v>
      </c>
      <c r="E938" s="232"/>
      <c r="F938" s="232"/>
      <c r="G938" s="232"/>
      <c r="H938" s="232"/>
      <c r="I938" s="232"/>
      <c r="J938" s="232"/>
      <c r="K938" s="232"/>
      <c r="L938" s="232"/>
      <c r="M938" s="232"/>
      <c r="N938" s="232"/>
      <c r="O938" s="232"/>
      <c r="P938" s="232"/>
      <c r="Q938" s="232"/>
      <c r="R938" s="232"/>
      <c r="S938" s="232"/>
      <c r="T938" s="232"/>
      <c r="U938" s="232"/>
      <c r="V938" s="232"/>
      <c r="W938" s="232"/>
      <c r="X938" s="232"/>
      <c r="Y938" s="232"/>
      <c r="Z938" s="232"/>
      <c r="AA938" s="232"/>
      <c r="AB938" s="232"/>
      <c r="AC938" s="232"/>
      <c r="AD938" s="236"/>
      <c r="AE938" s="236"/>
      <c r="AF938" s="236"/>
    </row>
    <row r="939" spans="2:16384" s="71" customFormat="1">
      <c r="B939" s="236"/>
      <c r="D939" s="232"/>
      <c r="E939" s="232"/>
      <c r="F939" s="232"/>
      <c r="G939" s="232"/>
      <c r="H939" s="232"/>
      <c r="I939" s="232"/>
      <c r="J939" s="232"/>
      <c r="K939" s="232"/>
      <c r="L939" s="232"/>
      <c r="M939" s="232"/>
      <c r="N939" s="232"/>
      <c r="O939" s="232"/>
      <c r="P939" s="232"/>
      <c r="Q939" s="232"/>
      <c r="R939" s="232"/>
      <c r="S939" s="232"/>
      <c r="T939" s="232"/>
      <c r="U939" s="232"/>
      <c r="V939" s="232"/>
      <c r="W939" s="232"/>
      <c r="X939" s="232"/>
      <c r="Y939" s="232"/>
      <c r="Z939" s="232"/>
      <c r="AA939" s="232"/>
      <c r="AB939" s="232"/>
      <c r="AC939" s="232"/>
      <c r="AD939" s="236"/>
      <c r="AE939" s="236"/>
      <c r="AF939" s="236"/>
    </row>
    <row r="940" spans="2:16384" s="71" customFormat="1">
      <c r="B940" s="236"/>
      <c r="D940" s="246"/>
      <c r="E940" s="252" t="s">
        <v>40</v>
      </c>
      <c r="F940" s="251"/>
      <c r="G940" s="251"/>
      <c r="H940" s="251"/>
      <c r="I940" s="251"/>
      <c r="J940" s="251"/>
      <c r="K940" s="251"/>
      <c r="L940" s="251"/>
      <c r="M940" s="251"/>
      <c r="N940" s="251"/>
      <c r="O940" s="251"/>
      <c r="P940" s="251"/>
      <c r="Q940" s="251"/>
      <c r="R940" s="251"/>
      <c r="S940" s="251"/>
      <c r="T940" s="251"/>
      <c r="U940" s="251"/>
      <c r="V940" s="251"/>
      <c r="W940" s="251"/>
      <c r="X940" s="251"/>
      <c r="Y940" s="251"/>
      <c r="Z940" s="251"/>
      <c r="AA940" s="251"/>
      <c r="AB940" s="251"/>
      <c r="AC940" s="251"/>
      <c r="AD940" s="236"/>
      <c r="AE940" s="236"/>
      <c r="AF940" s="236"/>
    </row>
    <row r="941" spans="2:16384" s="71" customFormat="1">
      <c r="B941" s="236"/>
      <c r="C941" s="684" t="s">
        <v>981</v>
      </c>
      <c r="D941" s="238" t="s">
        <v>31</v>
      </c>
      <c r="E941" s="262" t="str">
        <f>E869</f>
        <v>BTS-BSC</v>
      </c>
      <c r="F941" s="262" t="str">
        <f t="shared" ref="F941:AC941" si="359">F869</f>
        <v>Node B-RNC</v>
      </c>
      <c r="G941" s="262" t="str">
        <f t="shared" si="359"/>
        <v>BSC-MSC</v>
      </c>
      <c r="H941" s="262" t="str">
        <f t="shared" si="359"/>
        <v>RNC-MSC</v>
      </c>
      <c r="I941" s="262" t="str">
        <f t="shared" si="359"/>
        <v>MSC-MSC</v>
      </c>
      <c r="J941" s="262" t="str">
        <f t="shared" si="359"/>
        <v>MSC-PPP</v>
      </c>
      <c r="K941" s="262" t="str">
        <f t="shared" si="359"/>
        <v>MSC-HLR</v>
      </c>
      <c r="L941" s="262" t="str">
        <f t="shared" si="359"/>
        <v>MSC-SMS</v>
      </c>
      <c r="M941" s="262" t="str">
        <f t="shared" si="359"/>
        <v>MSC-MMS</v>
      </c>
      <c r="N941" s="262" t="str">
        <f t="shared" si="359"/>
        <v>MSC-OSS</v>
      </c>
      <c r="O941" s="262" t="str">
        <f t="shared" si="359"/>
        <v>MSC-GPRS</v>
      </c>
      <c r="P941" s="262" t="str">
        <f t="shared" si="359"/>
        <v>MSC-BIL</v>
      </c>
      <c r="Q941" s="262" t="str">
        <f t="shared" si="359"/>
        <v>MSC-IBIL</v>
      </c>
      <c r="R941" s="262" t="str">
        <f t="shared" si="359"/>
        <v>MSC-IGW</v>
      </c>
      <c r="S941" s="262" t="str">
        <f t="shared" si="359"/>
        <v>MSC-INT</v>
      </c>
      <c r="T941" s="262" t="str">
        <f t="shared" si="359"/>
        <v>MSC-IN/NGIN</v>
      </c>
      <c r="U941" s="262" t="str">
        <f t="shared" si="359"/>
        <v>eNodeB-MSC</v>
      </c>
      <c r="V941" s="262" t="str">
        <f t="shared" si="359"/>
        <v>OTHER: complete as required</v>
      </c>
      <c r="W941" s="262" t="str">
        <f t="shared" si="359"/>
        <v>OTHER: complete as required</v>
      </c>
      <c r="X941" s="262" t="str">
        <f t="shared" si="359"/>
        <v>OTHER: complete as required</v>
      </c>
      <c r="Y941" s="262" t="str">
        <f t="shared" si="359"/>
        <v>OTHER: complete as required</v>
      </c>
      <c r="Z941" s="262" t="str">
        <f t="shared" si="359"/>
        <v>OTHER: complete as required</v>
      </c>
      <c r="AA941" s="262" t="str">
        <f t="shared" si="359"/>
        <v>OTHER: complete as required</v>
      </c>
      <c r="AB941" s="262" t="str">
        <f t="shared" si="359"/>
        <v>OTHER: complete as required</v>
      </c>
      <c r="AC941" s="262" t="str">
        <f t="shared" si="359"/>
        <v>OTHER: complete as required</v>
      </c>
      <c r="AD941" s="236"/>
      <c r="AE941" s="236"/>
      <c r="AF941" s="236"/>
    </row>
    <row r="942" spans="2:16384" s="71" customFormat="1">
      <c r="B942" s="236"/>
      <c r="C942" s="253" t="str">
        <f>C870</f>
        <v>S01</v>
      </c>
      <c r="D942" s="253" t="str">
        <f>D870</f>
        <v>Повиквания в мрежата (On Net calls)</v>
      </c>
      <c r="E942" s="594">
        <f>IF('B. Dashboard'!$D$53=1,IF(E798="",E906,E798),IF('B. Dashboard'!$D$53=2,IF(E834=22,E906,E834),IF('B. Dashboard'!$D$53=3,IF(E870="",E906,E870),(IF('B. Dashboard'!$D$53=4,E906)))))</f>
        <v>2</v>
      </c>
      <c r="F942" s="594">
        <f>IF('B. Dashboard'!$D$53=1,IF(F798="",F906,F798),IF('B. Dashboard'!$D$53=2,IF(F834=22,F906,F834),IF('B. Dashboard'!$D$53=3,IF(F870="",F906,F870),(IF('B. Dashboard'!$D$53=4,F906)))))</f>
        <v>2</v>
      </c>
      <c r="G942" s="594">
        <f>IF('B. Dashboard'!$D$53=1,IF(G798="",G906,G798),IF('B. Dashboard'!$D$53=2,IF(G834=22,G906,G834),IF('B. Dashboard'!$D$53=3,IF(G870="",G906,G870),(IF('B. Dashboard'!$D$53=4,G906)))))</f>
        <v>2</v>
      </c>
      <c r="H942" s="594">
        <f>IF('B. Dashboard'!$D$53=1,IF(H798="",H906,H798),IF('B. Dashboard'!$D$53=2,IF(H834=22,H906,H834),IF('B. Dashboard'!$D$53=3,IF(H870="",H906,H870),(IF('B. Dashboard'!$D$53=4,H906)))))</f>
        <v>2</v>
      </c>
      <c r="I942" s="594">
        <f>IF('B. Dashboard'!$D$53=1,IF(I798="",I906,I798),IF('B. Dashboard'!$D$53=2,IF(I834=22,I906,I834),IF('B. Dashboard'!$D$53=3,IF(I870="",I906,I870),(IF('B. Dashboard'!$D$53=4,I906)))))</f>
        <v>1</v>
      </c>
      <c r="J942" s="594">
        <f>IF('B. Dashboard'!$D$53=1,IF(J798="",J906,J798),IF('B. Dashboard'!$D$53=2,IF(J834=22,J906,J834),IF('B. Dashboard'!$D$53=3,IF(J870="",J906,J870),(IF('B. Dashboard'!$D$53=4,J906)))))</f>
        <v>1</v>
      </c>
      <c r="K942" s="594">
        <f>IF('B. Dashboard'!$D$53=1,IF(K798="",K906,K798),IF('B. Dashboard'!$D$53=2,IF(K834=22,K906,K834),IF('B. Dashboard'!$D$53=3,IF(K870="",K906,K870),(IF('B. Dashboard'!$D$53=4,K906)))))</f>
        <v>1</v>
      </c>
      <c r="L942" s="594">
        <f>IF('B. Dashboard'!$D$53=1,IF(L798="",L906,L798),IF('B. Dashboard'!$D$53=2,IF(L834=22,L906,L834),IF('B. Dashboard'!$D$53=3,IF(L870="",L906,L870),(IF('B. Dashboard'!$D$53=4,L906)))))</f>
        <v>0</v>
      </c>
      <c r="M942" s="594">
        <f>IF('B. Dashboard'!$D$53=1,IF(M798="",M906,M798),IF('B. Dashboard'!$D$53=2,IF(M834=22,M906,M834),IF('B. Dashboard'!$D$53=3,IF(M870="",M906,M870),(IF('B. Dashboard'!$D$53=4,M906)))))</f>
        <v>0</v>
      </c>
      <c r="N942" s="594">
        <f>IF('B. Dashboard'!$D$53=1,IF(N798="",N906,N798),IF('B. Dashboard'!$D$53=2,IF(N834=22,N906,N834),IF('B. Dashboard'!$D$53=3,IF(N870="",N906,N870),(IF('B. Dashboard'!$D$53=4,N906)))))</f>
        <v>1</v>
      </c>
      <c r="O942" s="594">
        <f>IF('B. Dashboard'!$D$53=1,IF(O798="",O906,O798),IF('B. Dashboard'!$D$53=2,IF(O834=22,O906,O834),IF('B. Dashboard'!$D$53=3,IF(O870="",O906,O870),(IF('B. Dashboard'!$D$53=4,O906)))))</f>
        <v>0</v>
      </c>
      <c r="P942" s="594">
        <f>IF('B. Dashboard'!$D$53=1,IF(P798="",P906,P798),IF('B. Dashboard'!$D$53=2,IF(P834=22,P906,P834),IF('B. Dashboard'!$D$53=3,IF(P870="",P906,P870),(IF('B. Dashboard'!$D$53=4,P906)))))</f>
        <v>1</v>
      </c>
      <c r="Q942" s="594">
        <f>IF('B. Dashboard'!$D$53=1,IF(Q798="",Q906,Q798),IF('B. Dashboard'!$D$53=2,IF(Q834=22,Q906,Q834),IF('B. Dashboard'!$D$53=3,IF(Q870="",Q906,Q870),(IF('B. Dashboard'!$D$53=4,Q906)))))</f>
        <v>0</v>
      </c>
      <c r="R942" s="594">
        <f>IF('B. Dashboard'!$D$53=1,IF(R798="",R906,R798),IF('B. Dashboard'!$D$53=2,IF(R834=22,R906,R834),IF('B. Dashboard'!$D$53=3,IF(R870="",R906,R870),(IF('B. Dashboard'!$D$53=4,R906)))))</f>
        <v>0</v>
      </c>
      <c r="S942" s="594">
        <f>IF('B. Dashboard'!$D$53=1,IF(S798="",S906,S798),IF('B. Dashboard'!$D$53=2,IF(S834=22,S906,S834),IF('B. Dashboard'!$D$53=3,IF(S870="",S906,S870),(IF('B. Dashboard'!$D$53=4,S906)))))</f>
        <v>0</v>
      </c>
      <c r="T942" s="594">
        <f>IF('B. Dashboard'!$D$53=1,IF(T798="",T906,T798),IF('B. Dashboard'!$D$53=2,IF(T834=22,T906,T834),IF('B. Dashboard'!$D$53=3,IF(T870="",T906,T870),(IF('B. Dashboard'!$D$53=4,T906)))))</f>
        <v>0</v>
      </c>
      <c r="U942" s="594">
        <f>IF('B. Dashboard'!$D$53=1,IF(U798="",U906,U798),IF('B. Dashboard'!$D$53=2,IF(U834=22,U906,U834),IF('B. Dashboard'!$D$53=3,IF(U870="",U906,U870),(IF('B. Dashboard'!$D$53=4,U906)))))</f>
        <v>2</v>
      </c>
      <c r="V942" s="594">
        <f>IF('B. Dashboard'!$D$53=1,IF(V798="",V906,V798),IF('B. Dashboard'!$D$53=2,IF(V834=22,V906,V834),IF('B. Dashboard'!$D$53=3,IF(V870="",V906,V870),(IF('B. Dashboard'!$D$53=4,V906)))))</f>
        <v>0</v>
      </c>
      <c r="W942" s="594">
        <f>IF('B. Dashboard'!$D$53=1,IF(W798="",W906,W798),IF('B. Dashboard'!$D$53=2,IF(W834=22,W906,W834),IF('B. Dashboard'!$D$53=3,IF(W870="",W906,W870),(IF('B. Dashboard'!$D$53=4,W906)))))</f>
        <v>0</v>
      </c>
      <c r="X942" s="594">
        <f>IF('B. Dashboard'!$D$53=1,IF(X798="",X906,X798),IF('B. Dashboard'!$D$53=2,IF(X834=22,X906,X834),IF('B. Dashboard'!$D$53=3,IF(X870="",X906,X870),(IF('B. Dashboard'!$D$53=4,X906)))))</f>
        <v>0</v>
      </c>
      <c r="Y942" s="594">
        <f>IF('B. Dashboard'!$D$53=1,IF(Y798="",Y906,Y798),IF('B. Dashboard'!$D$53=2,IF(Y834=22,Y906,Y834),IF('B. Dashboard'!$D$53=3,IF(Y870="",Y906,Y870),(IF('B. Dashboard'!$D$53=4,Y906)))))</f>
        <v>0</v>
      </c>
      <c r="Z942" s="594">
        <f>IF('B. Dashboard'!$D$53=1,IF(Z798="",Z906,Z798),IF('B. Dashboard'!$D$53=2,IF(Z834=22,Z906,Z834),IF('B. Dashboard'!$D$53=3,IF(Z870="",Z906,Z870),(IF('B. Dashboard'!$D$53=4,Z906)))))</f>
        <v>0</v>
      </c>
      <c r="AA942" s="594">
        <f>IF('B. Dashboard'!$D$53=1,IF(AA798="",AA906,AA798),IF('B. Dashboard'!$D$53=2,IF(AA834=22,AA906,AA834),IF('B. Dashboard'!$D$53=3,IF(AA870="",AA906,AA870),(IF('B. Dashboard'!$D$53=4,AA906)))))</f>
        <v>0</v>
      </c>
      <c r="AB942" s="594">
        <f>IF('B. Dashboard'!$D$53=1,IF(AB798="",AB906,AB798),IF('B. Dashboard'!$D$53=2,IF(AB834=22,AB906,AB834),IF('B. Dashboard'!$D$53=3,IF(AB870="",AB906,AB870),(IF('B. Dashboard'!$D$53=4,AB906)))))</f>
        <v>0</v>
      </c>
      <c r="AC942" s="594">
        <f>IF('B. Dashboard'!$D$53=1,IF(AC798="",AC906,AC798),IF('B. Dashboard'!$D$53=2,IF(AC834=22,AC906,AC834),IF('B. Dashboard'!$D$53=3,IF(AC870="",AC906,AC870),(IF('B. Dashboard'!$D$53=4,AC906)))))</f>
        <v>0</v>
      </c>
      <c r="AD942" s="236"/>
      <c r="AE942" s="236"/>
      <c r="AF942" s="236"/>
    </row>
    <row r="943" spans="2:16384" s="71" customFormat="1">
      <c r="B943" s="236"/>
      <c r="C943" s="253" t="str">
        <f t="shared" ref="C943:C971" si="360">C871</f>
        <v>S02</v>
      </c>
      <c r="D943" s="253" t="str">
        <f t="shared" ref="D943:D971" si="361">D871</f>
        <v>Изходящи повиквания към фиксирана линия (Outgoing Calls to Fixed Line)</v>
      </c>
      <c r="E943" s="594">
        <f>IF('B. Dashboard'!$D$53=1,IF(E799="",E907,E799),IF('B. Dashboard'!$D$53=2,IF(E835=22,E907,E835),IF('B. Dashboard'!$D$53=3,IF(E871="",E907,E871),(IF('B. Dashboard'!$D$53=4,E907)))))</f>
        <v>1</v>
      </c>
      <c r="F943" s="594">
        <f>IF('B. Dashboard'!$D$53=1,IF(F799="",F907,F799),IF('B. Dashboard'!$D$53=2,IF(F835=22,F907,F835),IF('B. Dashboard'!$D$53=3,IF(F871="",F907,F871),(IF('B. Dashboard'!$D$53=4,F907)))))</f>
        <v>1</v>
      </c>
      <c r="G943" s="594">
        <f>IF('B. Dashboard'!$D$53=1,IF(G799="",G907,G799),IF('B. Dashboard'!$D$53=2,IF(G835=22,G907,G835),IF('B. Dashboard'!$D$53=3,IF(G871="",G907,G871),(IF('B. Dashboard'!$D$53=4,G907)))))</f>
        <v>1</v>
      </c>
      <c r="H943" s="594">
        <f>IF('B. Dashboard'!$D$53=1,IF(H799="",H907,H799),IF('B. Dashboard'!$D$53=2,IF(H835=22,H907,H835),IF('B. Dashboard'!$D$53=3,IF(H871="",H907,H871),(IF('B. Dashboard'!$D$53=4,H907)))))</f>
        <v>1</v>
      </c>
      <c r="I943" s="594">
        <f>IF('B. Dashboard'!$D$53=1,IF(I799="",I907,I799),IF('B. Dashboard'!$D$53=2,IF(I835=22,I907,I835),IF('B. Dashboard'!$D$53=3,IF(I871="",I907,I871),(IF('B. Dashboard'!$D$53=4,I907)))))</f>
        <v>0.5</v>
      </c>
      <c r="J943" s="594">
        <f>IF('B. Dashboard'!$D$53=1,IF(J799="",J907,J799),IF('B. Dashboard'!$D$53=2,IF(J835=22,J907,J835),IF('B. Dashboard'!$D$53=3,IF(J871="",J907,J871),(IF('B. Dashboard'!$D$53=4,J907)))))</f>
        <v>1</v>
      </c>
      <c r="K943" s="594">
        <f>IF('B. Dashboard'!$D$53=1,IF(K799="",K907,K799),IF('B. Dashboard'!$D$53=2,IF(K835=22,K907,K835),IF('B. Dashboard'!$D$53=3,IF(K871="",K907,K871),(IF('B. Dashboard'!$D$53=4,K907)))))</f>
        <v>1</v>
      </c>
      <c r="L943" s="594">
        <f>IF('B. Dashboard'!$D$53=1,IF(L799="",L907,L799),IF('B. Dashboard'!$D$53=2,IF(L835=22,L907,L835),IF('B. Dashboard'!$D$53=3,IF(L871="",L907,L871),(IF('B. Dashboard'!$D$53=4,L907)))))</f>
        <v>0</v>
      </c>
      <c r="M943" s="594">
        <f>IF('B. Dashboard'!$D$53=1,IF(M799="",M907,M799),IF('B. Dashboard'!$D$53=2,IF(M835=22,M907,M835),IF('B. Dashboard'!$D$53=3,IF(M871="",M907,M871),(IF('B. Dashboard'!$D$53=4,M907)))))</f>
        <v>0</v>
      </c>
      <c r="N943" s="594">
        <f>IF('B. Dashboard'!$D$53=1,IF(N799="",N907,N799),IF('B. Dashboard'!$D$53=2,IF(N835=22,N907,N835),IF('B. Dashboard'!$D$53=3,IF(N871="",N907,N871),(IF('B. Dashboard'!$D$53=4,N907)))))</f>
        <v>1</v>
      </c>
      <c r="O943" s="594">
        <f>IF('B. Dashboard'!$D$53=1,IF(O799="",O907,O799),IF('B. Dashboard'!$D$53=2,IF(O835=22,O907,O835),IF('B. Dashboard'!$D$53=3,IF(O871="",O907,O871),(IF('B. Dashboard'!$D$53=4,O907)))))</f>
        <v>0</v>
      </c>
      <c r="P943" s="594">
        <f>IF('B. Dashboard'!$D$53=1,IF(P799="",P907,P799),IF('B. Dashboard'!$D$53=2,IF(P835=22,P907,P835),IF('B. Dashboard'!$D$53=3,IF(P871="",P907,P871),(IF('B. Dashboard'!$D$53=4,P907)))))</f>
        <v>1</v>
      </c>
      <c r="Q943" s="594">
        <f>IF('B. Dashboard'!$D$53=1,IF(Q799="",Q907,Q799),IF('B. Dashboard'!$D$53=2,IF(Q835=22,Q907,Q835),IF('B. Dashboard'!$D$53=3,IF(Q871="",Q907,Q871),(IF('B. Dashboard'!$D$53=4,Q907)))))</f>
        <v>0</v>
      </c>
      <c r="R943" s="594">
        <f>IF('B. Dashboard'!$D$53=1,IF(R799="",R907,R799),IF('B. Dashboard'!$D$53=2,IF(R835=22,R907,R835),IF('B. Dashboard'!$D$53=3,IF(R871="",R907,R871),(IF('B. Dashboard'!$D$53=4,R907)))))</f>
        <v>1</v>
      </c>
      <c r="S943" s="594">
        <f>IF('B. Dashboard'!$D$53=1,IF(S799="",S907,S799),IF('B. Dashboard'!$D$53=2,IF(S835=22,S907,S835),IF('B. Dashboard'!$D$53=3,IF(S871="",S907,S871),(IF('B. Dashboard'!$D$53=4,S907)))))</f>
        <v>0</v>
      </c>
      <c r="T943" s="594">
        <f>IF('B. Dashboard'!$D$53=1,IF(T799="",T907,T799),IF('B. Dashboard'!$D$53=2,IF(T835=22,T907,T835),IF('B. Dashboard'!$D$53=3,IF(T871="",T907,T871),(IF('B. Dashboard'!$D$53=4,T907)))))</f>
        <v>0</v>
      </c>
      <c r="U943" s="594">
        <f>IF('B. Dashboard'!$D$53=1,IF(U799="",U907,U799),IF('B. Dashboard'!$D$53=2,IF(U835=22,U907,U835),IF('B. Dashboard'!$D$53=3,IF(U871="",U907,U871),(IF('B. Dashboard'!$D$53=4,U907)))))</f>
        <v>1</v>
      </c>
      <c r="V943" s="594">
        <f>IF('B. Dashboard'!$D$53=1,IF(V799="",V907,V799),IF('B. Dashboard'!$D$53=2,IF(V835=22,V907,V835),IF('B. Dashboard'!$D$53=3,IF(V871="",V907,V871),(IF('B. Dashboard'!$D$53=4,V907)))))</f>
        <v>0</v>
      </c>
      <c r="W943" s="594">
        <f>IF('B. Dashboard'!$D$53=1,IF(W799="",W907,W799),IF('B. Dashboard'!$D$53=2,IF(W835=22,W907,W835),IF('B. Dashboard'!$D$53=3,IF(W871="",W907,W871),(IF('B. Dashboard'!$D$53=4,W907)))))</f>
        <v>0</v>
      </c>
      <c r="X943" s="594">
        <f>IF('B. Dashboard'!$D$53=1,IF(X799="",X907,X799),IF('B. Dashboard'!$D$53=2,IF(X835=22,X907,X835),IF('B. Dashboard'!$D$53=3,IF(X871="",X907,X871),(IF('B. Dashboard'!$D$53=4,X907)))))</f>
        <v>0</v>
      </c>
      <c r="Y943" s="594">
        <f>IF('B. Dashboard'!$D$53=1,IF(Y799="",Y907,Y799),IF('B. Dashboard'!$D$53=2,IF(Y835=22,Y907,Y835),IF('B. Dashboard'!$D$53=3,IF(Y871="",Y907,Y871),(IF('B. Dashboard'!$D$53=4,Y907)))))</f>
        <v>0</v>
      </c>
      <c r="Z943" s="594">
        <f>IF('B. Dashboard'!$D$53=1,IF(Z799="",Z907,Z799),IF('B. Dashboard'!$D$53=2,IF(Z835=22,Z907,Z835),IF('B. Dashboard'!$D$53=3,IF(Z871="",Z907,Z871),(IF('B. Dashboard'!$D$53=4,Z907)))))</f>
        <v>0</v>
      </c>
      <c r="AA943" s="594">
        <f>IF('B. Dashboard'!$D$53=1,IF(AA799="",AA907,AA799),IF('B. Dashboard'!$D$53=2,IF(AA835=22,AA907,AA835),IF('B. Dashboard'!$D$53=3,IF(AA871="",AA907,AA871),(IF('B. Dashboard'!$D$53=4,AA907)))))</f>
        <v>0</v>
      </c>
      <c r="AB943" s="594">
        <f>IF('B. Dashboard'!$D$53=1,IF(AB799="",AB907,AB799),IF('B. Dashboard'!$D$53=2,IF(AB835=22,AB907,AB835),IF('B. Dashboard'!$D$53=3,IF(AB871="",AB907,AB871),(IF('B. Dashboard'!$D$53=4,AB907)))))</f>
        <v>0</v>
      </c>
      <c r="AC943" s="594">
        <f>IF('B. Dashboard'!$D$53=1,IF(AC799="",AC907,AC799),IF('B. Dashboard'!$D$53=2,IF(AC835=22,AC907,AC835),IF('B. Dashboard'!$D$53=3,IF(AC871="",AC907,AC871),(IF('B. Dashboard'!$D$53=4,AC907)))))</f>
        <v>0</v>
      </c>
      <c r="AD943" s="236"/>
      <c r="AE943" s="236"/>
      <c r="AF943" s="236"/>
    </row>
    <row r="944" spans="2:16384" s="71" customFormat="1">
      <c r="B944" s="236"/>
      <c r="C944" s="253" t="str">
        <f t="shared" si="360"/>
        <v>S03</v>
      </c>
      <c r="D944" s="253" t="str">
        <f t="shared" si="361"/>
        <v>Изходящи повиквания към други мобилни мрежи (Outgoing Calls to Other Mobile)</v>
      </c>
      <c r="E944" s="594">
        <f>IF('B. Dashboard'!$D$53=1,IF(E800="",E908,E800),IF('B. Dashboard'!$D$53=2,IF(E836=22,E908,E836),IF('B. Dashboard'!$D$53=3,IF(E872="",E908,E872),(IF('B. Dashboard'!$D$53=4,E908)))))</f>
        <v>1</v>
      </c>
      <c r="F944" s="594">
        <f>IF('B. Dashboard'!$D$53=1,IF(F800="",F908,F800),IF('B. Dashboard'!$D$53=2,IF(F836=22,F908,F836),IF('B. Dashboard'!$D$53=3,IF(F872="",F908,F872),(IF('B. Dashboard'!$D$53=4,F908)))))</f>
        <v>1</v>
      </c>
      <c r="G944" s="594">
        <f>IF('B. Dashboard'!$D$53=1,IF(G800="",G908,G800),IF('B. Dashboard'!$D$53=2,IF(G836=22,G908,G836),IF('B. Dashboard'!$D$53=3,IF(G872="",G908,G872),(IF('B. Dashboard'!$D$53=4,G908)))))</f>
        <v>1</v>
      </c>
      <c r="H944" s="594">
        <f>IF('B. Dashboard'!$D$53=1,IF(H800="",H908,H800),IF('B. Dashboard'!$D$53=2,IF(H836=22,H908,H836),IF('B. Dashboard'!$D$53=3,IF(H872="",H908,H872),(IF('B. Dashboard'!$D$53=4,H908)))))</f>
        <v>1</v>
      </c>
      <c r="I944" s="594">
        <f>IF('B. Dashboard'!$D$53=1,IF(I800="",I908,I800),IF('B. Dashboard'!$D$53=2,IF(I836=22,I908,I836),IF('B. Dashboard'!$D$53=3,IF(I872="",I908,I872),(IF('B. Dashboard'!$D$53=4,I908)))))</f>
        <v>0.5</v>
      </c>
      <c r="J944" s="594">
        <f>IF('B. Dashboard'!$D$53=1,IF(J800="",J908,J800),IF('B. Dashboard'!$D$53=2,IF(J836=22,J908,J836),IF('B. Dashboard'!$D$53=3,IF(J872="",J908,J872),(IF('B. Dashboard'!$D$53=4,J908)))))</f>
        <v>1</v>
      </c>
      <c r="K944" s="594">
        <f>IF('B. Dashboard'!$D$53=1,IF(K800="",K908,K800),IF('B. Dashboard'!$D$53=2,IF(K836=22,K908,K836),IF('B. Dashboard'!$D$53=3,IF(K872="",K908,K872),(IF('B. Dashboard'!$D$53=4,K908)))))</f>
        <v>1</v>
      </c>
      <c r="L944" s="594">
        <f>IF('B. Dashboard'!$D$53=1,IF(L800="",L908,L800),IF('B. Dashboard'!$D$53=2,IF(L836=22,L908,L836),IF('B. Dashboard'!$D$53=3,IF(L872="",L908,L872),(IF('B. Dashboard'!$D$53=4,L908)))))</f>
        <v>0</v>
      </c>
      <c r="M944" s="594">
        <f>IF('B. Dashboard'!$D$53=1,IF(M800="",M908,M800),IF('B. Dashboard'!$D$53=2,IF(M836=22,M908,M836),IF('B. Dashboard'!$D$53=3,IF(M872="",M908,M872),(IF('B. Dashboard'!$D$53=4,M908)))))</f>
        <v>0</v>
      </c>
      <c r="N944" s="594">
        <f>IF('B. Dashboard'!$D$53=1,IF(N800="",N908,N800),IF('B. Dashboard'!$D$53=2,IF(N836=22,N908,N836),IF('B. Dashboard'!$D$53=3,IF(N872="",N908,N872),(IF('B. Dashboard'!$D$53=4,N908)))))</f>
        <v>1</v>
      </c>
      <c r="O944" s="594">
        <f>IF('B. Dashboard'!$D$53=1,IF(O800="",O908,O800),IF('B. Dashboard'!$D$53=2,IF(O836=22,O908,O836),IF('B. Dashboard'!$D$53=3,IF(O872="",O908,O872),(IF('B. Dashboard'!$D$53=4,O908)))))</f>
        <v>0</v>
      </c>
      <c r="P944" s="594">
        <f>IF('B. Dashboard'!$D$53=1,IF(P800="",P908,P800),IF('B. Dashboard'!$D$53=2,IF(P836=22,P908,P836),IF('B. Dashboard'!$D$53=3,IF(P872="",P908,P872),(IF('B. Dashboard'!$D$53=4,P908)))))</f>
        <v>1</v>
      </c>
      <c r="Q944" s="594">
        <f>IF('B. Dashboard'!$D$53=1,IF(Q800="",Q908,Q800),IF('B. Dashboard'!$D$53=2,IF(Q836=22,Q908,Q836),IF('B. Dashboard'!$D$53=3,IF(Q872="",Q908,Q872),(IF('B. Dashboard'!$D$53=4,Q908)))))</f>
        <v>0</v>
      </c>
      <c r="R944" s="594">
        <f>IF('B. Dashboard'!$D$53=1,IF(R800="",R908,R800),IF('B. Dashboard'!$D$53=2,IF(R836=22,R908,R836),IF('B. Dashboard'!$D$53=3,IF(R872="",R908,R872),(IF('B. Dashboard'!$D$53=4,R908)))))</f>
        <v>1</v>
      </c>
      <c r="S944" s="594">
        <f>IF('B. Dashboard'!$D$53=1,IF(S800="",S908,S800),IF('B. Dashboard'!$D$53=2,IF(S836=22,S908,S836),IF('B. Dashboard'!$D$53=3,IF(S872="",S908,S872),(IF('B. Dashboard'!$D$53=4,S908)))))</f>
        <v>0</v>
      </c>
      <c r="T944" s="594">
        <f>IF('B. Dashboard'!$D$53=1,IF(T800="",T908,T800),IF('B. Dashboard'!$D$53=2,IF(T836=22,T908,T836),IF('B. Dashboard'!$D$53=3,IF(T872="",T908,T872),(IF('B. Dashboard'!$D$53=4,T908)))))</f>
        <v>0</v>
      </c>
      <c r="U944" s="594">
        <f>IF('B. Dashboard'!$D$53=1,IF(U800="",U908,U800),IF('B. Dashboard'!$D$53=2,IF(U836=22,U908,U836),IF('B. Dashboard'!$D$53=3,IF(U872="",U908,U872),(IF('B. Dashboard'!$D$53=4,U908)))))</f>
        <v>1</v>
      </c>
      <c r="V944" s="594">
        <f>IF('B. Dashboard'!$D$53=1,IF(V800="",V908,V800),IF('B. Dashboard'!$D$53=2,IF(V836=22,V908,V836),IF('B. Dashboard'!$D$53=3,IF(V872="",V908,V872),(IF('B. Dashboard'!$D$53=4,V908)))))</f>
        <v>0</v>
      </c>
      <c r="W944" s="594">
        <f>IF('B. Dashboard'!$D$53=1,IF(W800="",W908,W800),IF('B. Dashboard'!$D$53=2,IF(W836=22,W908,W836),IF('B. Dashboard'!$D$53=3,IF(W872="",W908,W872),(IF('B. Dashboard'!$D$53=4,W908)))))</f>
        <v>0</v>
      </c>
      <c r="X944" s="594">
        <f>IF('B. Dashboard'!$D$53=1,IF(X800="",X908,X800),IF('B. Dashboard'!$D$53=2,IF(X836=22,X908,X836),IF('B. Dashboard'!$D$53=3,IF(X872="",X908,X872),(IF('B. Dashboard'!$D$53=4,X908)))))</f>
        <v>0</v>
      </c>
      <c r="Y944" s="594">
        <f>IF('B. Dashboard'!$D$53=1,IF(Y800="",Y908,Y800),IF('B. Dashboard'!$D$53=2,IF(Y836=22,Y908,Y836),IF('B. Dashboard'!$D$53=3,IF(Y872="",Y908,Y872),(IF('B. Dashboard'!$D$53=4,Y908)))))</f>
        <v>0</v>
      </c>
      <c r="Z944" s="594">
        <f>IF('B. Dashboard'!$D$53=1,IF(Z800="",Z908,Z800),IF('B. Dashboard'!$D$53=2,IF(Z836=22,Z908,Z836),IF('B. Dashboard'!$D$53=3,IF(Z872="",Z908,Z872),(IF('B. Dashboard'!$D$53=4,Z908)))))</f>
        <v>0</v>
      </c>
      <c r="AA944" s="594">
        <f>IF('B. Dashboard'!$D$53=1,IF(AA800="",AA908,AA800),IF('B. Dashboard'!$D$53=2,IF(AA836=22,AA908,AA836),IF('B. Dashboard'!$D$53=3,IF(AA872="",AA908,AA872),(IF('B. Dashboard'!$D$53=4,AA908)))))</f>
        <v>0</v>
      </c>
      <c r="AB944" s="594">
        <f>IF('B. Dashboard'!$D$53=1,IF(AB800="",AB908,AB800),IF('B. Dashboard'!$D$53=2,IF(AB836=22,AB908,AB836),IF('B. Dashboard'!$D$53=3,IF(AB872="",AB908,AB872),(IF('B. Dashboard'!$D$53=4,AB908)))))</f>
        <v>0</v>
      </c>
      <c r="AC944" s="594">
        <f>IF('B. Dashboard'!$D$53=1,IF(AC800="",AC908,AC800),IF('B. Dashboard'!$D$53=2,IF(AC836=22,AC908,AC836),IF('B. Dashboard'!$D$53=3,IF(AC872="",AC908,AC872),(IF('B. Dashboard'!$D$53=4,AC908)))))</f>
        <v>0</v>
      </c>
      <c r="AD944" s="236"/>
      <c r="AE944" s="236"/>
      <c r="AF944" s="236"/>
    </row>
    <row r="945" spans="2:32" s="71" customFormat="1">
      <c r="B945" s="236"/>
      <c r="C945" s="253" t="str">
        <f t="shared" si="360"/>
        <v>S04</v>
      </c>
      <c r="D945" s="253" t="str">
        <f t="shared" si="361"/>
        <v>Изходящи международни повиквания (Outgoing Calls to International)</v>
      </c>
      <c r="E945" s="594">
        <f>IF('B. Dashboard'!$D$53=1,IF(E801="",E909,E801),IF('B. Dashboard'!$D$53=2,IF(E837=22,E909,E837),IF('B. Dashboard'!$D$53=3,IF(E873="",E909,E873),(IF('B. Dashboard'!$D$53=4,E909)))))</f>
        <v>1</v>
      </c>
      <c r="F945" s="594">
        <f>IF('B. Dashboard'!$D$53=1,IF(F801="",F909,F801),IF('B. Dashboard'!$D$53=2,IF(F837=22,F909,F837),IF('B. Dashboard'!$D$53=3,IF(F873="",F909,F873),(IF('B. Dashboard'!$D$53=4,F909)))))</f>
        <v>1</v>
      </c>
      <c r="G945" s="594">
        <f>IF('B. Dashboard'!$D$53=1,IF(G801="",G909,G801),IF('B. Dashboard'!$D$53=2,IF(G837=22,G909,G837),IF('B. Dashboard'!$D$53=3,IF(G873="",G909,G873),(IF('B. Dashboard'!$D$53=4,G909)))))</f>
        <v>1</v>
      </c>
      <c r="H945" s="594">
        <f>IF('B. Dashboard'!$D$53=1,IF(H801="",H909,H801),IF('B. Dashboard'!$D$53=2,IF(H837=22,H909,H837),IF('B. Dashboard'!$D$53=3,IF(H873="",H909,H873),(IF('B. Dashboard'!$D$53=4,H909)))))</f>
        <v>1</v>
      </c>
      <c r="I945" s="594">
        <f>IF('B. Dashboard'!$D$53=1,IF(I801="",I909,I801),IF('B. Dashboard'!$D$53=2,IF(I837=22,I909,I837),IF('B. Dashboard'!$D$53=3,IF(I873="",I909,I873),(IF('B. Dashboard'!$D$53=4,I909)))))</f>
        <v>0.5</v>
      </c>
      <c r="J945" s="594">
        <f>IF('B. Dashboard'!$D$53=1,IF(J801="",J909,J801),IF('B. Dashboard'!$D$53=2,IF(J837=22,J909,J837),IF('B. Dashboard'!$D$53=3,IF(J873="",J909,J873),(IF('B. Dashboard'!$D$53=4,J909)))))</f>
        <v>1</v>
      </c>
      <c r="K945" s="594">
        <f>IF('B. Dashboard'!$D$53=1,IF(K801="",K909,K801),IF('B. Dashboard'!$D$53=2,IF(K837=22,K909,K837),IF('B. Dashboard'!$D$53=3,IF(K873="",K909,K873),(IF('B. Dashboard'!$D$53=4,K909)))))</f>
        <v>1</v>
      </c>
      <c r="L945" s="594">
        <f>IF('B. Dashboard'!$D$53=1,IF(L801="",L909,L801),IF('B. Dashboard'!$D$53=2,IF(L837=22,L909,L837),IF('B. Dashboard'!$D$53=3,IF(L873="",L909,L873),(IF('B. Dashboard'!$D$53=4,L909)))))</f>
        <v>0</v>
      </c>
      <c r="M945" s="594">
        <f>IF('B. Dashboard'!$D$53=1,IF(M801="",M909,M801),IF('B. Dashboard'!$D$53=2,IF(M837=22,M909,M837),IF('B. Dashboard'!$D$53=3,IF(M873="",M909,M873),(IF('B. Dashboard'!$D$53=4,M909)))))</f>
        <v>0</v>
      </c>
      <c r="N945" s="594">
        <f>IF('B. Dashboard'!$D$53=1,IF(N801="",N909,N801),IF('B. Dashboard'!$D$53=2,IF(N837=22,N909,N837),IF('B. Dashboard'!$D$53=3,IF(N873="",N909,N873),(IF('B. Dashboard'!$D$53=4,N909)))))</f>
        <v>1</v>
      </c>
      <c r="O945" s="594">
        <f>IF('B. Dashboard'!$D$53=1,IF(O801="",O909,O801),IF('B. Dashboard'!$D$53=2,IF(O837=22,O909,O837),IF('B. Dashboard'!$D$53=3,IF(O873="",O909,O873),(IF('B. Dashboard'!$D$53=4,O909)))))</f>
        <v>0</v>
      </c>
      <c r="P945" s="594">
        <f>IF('B. Dashboard'!$D$53=1,IF(P801="",P909,P801),IF('B. Dashboard'!$D$53=2,IF(P837=22,P909,P837),IF('B. Dashboard'!$D$53=3,IF(P873="",P909,P873),(IF('B. Dashboard'!$D$53=4,P909)))))</f>
        <v>1</v>
      </c>
      <c r="Q945" s="594">
        <f>IF('B. Dashboard'!$D$53=1,IF(Q801="",Q909,Q801),IF('B. Dashboard'!$D$53=2,IF(Q837=22,Q909,Q837),IF('B. Dashboard'!$D$53=3,IF(Q873="",Q909,Q873),(IF('B. Dashboard'!$D$53=4,Q909)))))</f>
        <v>0</v>
      </c>
      <c r="R945" s="594">
        <f>IF('B. Dashboard'!$D$53=1,IF(R801="",R909,R801),IF('B. Dashboard'!$D$53=2,IF(R837=22,R909,R837),IF('B. Dashboard'!$D$53=3,IF(R873="",R909,R873),(IF('B. Dashboard'!$D$53=4,R909)))))</f>
        <v>0</v>
      </c>
      <c r="S945" s="594">
        <f>IF('B. Dashboard'!$D$53=1,IF(S801="",S909,S801),IF('B. Dashboard'!$D$53=2,IF(S837=22,S909,S837),IF('B. Dashboard'!$D$53=3,IF(S873="",S909,S873),(IF('B. Dashboard'!$D$53=4,S909)))))</f>
        <v>1</v>
      </c>
      <c r="T945" s="594">
        <f>IF('B. Dashboard'!$D$53=1,IF(T801="",T909,T801),IF('B. Dashboard'!$D$53=2,IF(T837=22,T909,T837),IF('B. Dashboard'!$D$53=3,IF(T873="",T909,T873),(IF('B. Dashboard'!$D$53=4,T909)))))</f>
        <v>0</v>
      </c>
      <c r="U945" s="594">
        <f>IF('B. Dashboard'!$D$53=1,IF(U801="",U909,U801),IF('B. Dashboard'!$D$53=2,IF(U837=22,U909,U837),IF('B. Dashboard'!$D$53=3,IF(U873="",U909,U873),(IF('B. Dashboard'!$D$53=4,U909)))))</f>
        <v>1</v>
      </c>
      <c r="V945" s="594">
        <f>IF('B. Dashboard'!$D$53=1,IF(V801="",V909,V801),IF('B. Dashboard'!$D$53=2,IF(V837=22,V909,V837),IF('B. Dashboard'!$D$53=3,IF(V873="",V909,V873),(IF('B. Dashboard'!$D$53=4,V909)))))</f>
        <v>0</v>
      </c>
      <c r="W945" s="594">
        <f>IF('B. Dashboard'!$D$53=1,IF(W801="",W909,W801),IF('B. Dashboard'!$D$53=2,IF(W837=22,W909,W837),IF('B. Dashboard'!$D$53=3,IF(W873="",W909,W873),(IF('B. Dashboard'!$D$53=4,W909)))))</f>
        <v>0</v>
      </c>
      <c r="X945" s="594">
        <f>IF('B. Dashboard'!$D$53=1,IF(X801="",X909,X801),IF('B. Dashboard'!$D$53=2,IF(X837=22,X909,X837),IF('B. Dashboard'!$D$53=3,IF(X873="",X909,X873),(IF('B. Dashboard'!$D$53=4,X909)))))</f>
        <v>0</v>
      </c>
      <c r="Y945" s="594">
        <f>IF('B. Dashboard'!$D$53=1,IF(Y801="",Y909,Y801),IF('B. Dashboard'!$D$53=2,IF(Y837=22,Y909,Y837),IF('B. Dashboard'!$D$53=3,IF(Y873="",Y909,Y873),(IF('B. Dashboard'!$D$53=4,Y909)))))</f>
        <v>0</v>
      </c>
      <c r="Z945" s="594">
        <f>IF('B. Dashboard'!$D$53=1,IF(Z801="",Z909,Z801),IF('B. Dashboard'!$D$53=2,IF(Z837=22,Z909,Z837),IF('B. Dashboard'!$D$53=3,IF(Z873="",Z909,Z873),(IF('B. Dashboard'!$D$53=4,Z909)))))</f>
        <v>0</v>
      </c>
      <c r="AA945" s="594">
        <f>IF('B. Dashboard'!$D$53=1,IF(AA801="",AA909,AA801),IF('B. Dashboard'!$D$53=2,IF(AA837=22,AA909,AA837),IF('B. Dashboard'!$D$53=3,IF(AA873="",AA909,AA873),(IF('B. Dashboard'!$D$53=4,AA909)))))</f>
        <v>0</v>
      </c>
      <c r="AB945" s="594">
        <f>IF('B. Dashboard'!$D$53=1,IF(AB801="",AB909,AB801),IF('B. Dashboard'!$D$53=2,IF(AB837=22,AB909,AB837),IF('B. Dashboard'!$D$53=3,IF(AB873="",AB909,AB873),(IF('B. Dashboard'!$D$53=4,AB909)))))</f>
        <v>0</v>
      </c>
      <c r="AC945" s="594">
        <f>IF('B. Dashboard'!$D$53=1,IF(AC801="",AC909,AC801),IF('B. Dashboard'!$D$53=2,IF(AC837=22,AC909,AC837),IF('B. Dashboard'!$D$53=3,IF(AC873="",AC909,AC873),(IF('B. Dashboard'!$D$53=4,AC909)))))</f>
        <v>0</v>
      </c>
      <c r="AD945" s="236"/>
      <c r="AE945" s="236"/>
      <c r="AF945" s="236"/>
    </row>
    <row r="946" spans="2:32">
      <c r="B946" s="236"/>
      <c r="C946" s="253" t="str">
        <f t="shared" si="360"/>
        <v>S05</v>
      </c>
      <c r="D946" s="253" t="str">
        <f t="shared" si="361"/>
        <v>Входящи повиквания от фиксирана линия (Incoming calls from fixed)</v>
      </c>
      <c r="E946" s="594">
        <f>IF('B. Dashboard'!$D$53=1,IF(E802="",E910,E802),IF('B. Dashboard'!$D$53=2,IF(E838=22,E910,E838),IF('B. Dashboard'!$D$53=3,IF(E874="",E910,E874),(IF('B. Dashboard'!$D$53=4,E910)))))</f>
        <v>1</v>
      </c>
      <c r="F946" s="594">
        <f>IF('B. Dashboard'!$D$53=1,IF(F802="",F910,F802),IF('B. Dashboard'!$D$53=2,IF(F838=22,F910,F838),IF('B. Dashboard'!$D$53=3,IF(F874="",F910,F874),(IF('B. Dashboard'!$D$53=4,F910)))))</f>
        <v>1</v>
      </c>
      <c r="G946" s="594">
        <f>IF('B. Dashboard'!$D$53=1,IF(G802="",G910,G802),IF('B. Dashboard'!$D$53=2,IF(G838=22,G910,G838),IF('B. Dashboard'!$D$53=3,IF(G874="",G910,G874),(IF('B. Dashboard'!$D$53=4,G910)))))</f>
        <v>1</v>
      </c>
      <c r="H946" s="594">
        <f>IF('B. Dashboard'!$D$53=1,IF(H802="",H910,H802),IF('B. Dashboard'!$D$53=2,IF(H838=22,H910,H838),IF('B. Dashboard'!$D$53=3,IF(H874="",H910,H874),(IF('B. Dashboard'!$D$53=4,H910)))))</f>
        <v>1</v>
      </c>
      <c r="I946" s="594">
        <f>IF('B. Dashboard'!$D$53=1,IF(I802="",I910,I802),IF('B. Dashboard'!$D$53=2,IF(I838=22,I910,I838),IF('B. Dashboard'!$D$53=3,IF(I874="",I910,I874),(IF('B. Dashboard'!$D$53=4,I910)))))</f>
        <v>0.5</v>
      </c>
      <c r="J946" s="594">
        <f>IF('B. Dashboard'!$D$53=1,IF(J802="",J910,J802),IF('B. Dashboard'!$D$53=2,IF(J838=22,J910,J838),IF('B. Dashboard'!$D$53=3,IF(J874="",J910,J874),(IF('B. Dashboard'!$D$53=4,J910)))))</f>
        <v>1</v>
      </c>
      <c r="K946" s="594">
        <f>IF('B. Dashboard'!$D$53=1,IF(K802="",K910,K802),IF('B. Dashboard'!$D$53=2,IF(K838=22,K910,K838),IF('B. Dashboard'!$D$53=3,IF(K874="",K910,K874),(IF('B. Dashboard'!$D$53=4,K910)))))</f>
        <v>1</v>
      </c>
      <c r="L946" s="594">
        <f>IF('B. Dashboard'!$D$53=1,IF(L802="",L910,L802),IF('B. Dashboard'!$D$53=2,IF(L838=22,L910,L838),IF('B. Dashboard'!$D$53=3,IF(L874="",L910,L874),(IF('B. Dashboard'!$D$53=4,L910)))))</f>
        <v>0</v>
      </c>
      <c r="M946" s="594">
        <f>IF('B. Dashboard'!$D$53=1,IF(M802="",M910,M802),IF('B. Dashboard'!$D$53=2,IF(M838=22,M910,M838),IF('B. Dashboard'!$D$53=3,IF(M874="",M910,M874),(IF('B. Dashboard'!$D$53=4,M910)))))</f>
        <v>0</v>
      </c>
      <c r="N946" s="594">
        <f>IF('B. Dashboard'!$D$53=1,IF(N802="",N910,N802),IF('B. Dashboard'!$D$53=2,IF(N838=22,N910,N838),IF('B. Dashboard'!$D$53=3,IF(N874="",N910,N874),(IF('B. Dashboard'!$D$53=4,N910)))))</f>
        <v>1</v>
      </c>
      <c r="O946" s="594">
        <f>IF('B. Dashboard'!$D$53=1,IF(O802="",O910,O802),IF('B. Dashboard'!$D$53=2,IF(O838=22,O910,O838),IF('B. Dashboard'!$D$53=3,IF(O874="",O910,O874),(IF('B. Dashboard'!$D$53=4,O910)))))</f>
        <v>0</v>
      </c>
      <c r="P946" s="594">
        <f>IF('B. Dashboard'!$D$53=1,IF(P802="",P910,P802),IF('B. Dashboard'!$D$53=2,IF(P838=22,P910,P838),IF('B. Dashboard'!$D$53=3,IF(P874="",P910,P874),(IF('B. Dashboard'!$D$53=4,P910)))))</f>
        <v>0</v>
      </c>
      <c r="Q946" s="594">
        <f>IF('B. Dashboard'!$D$53=1,IF(Q802="",Q910,Q802),IF('B. Dashboard'!$D$53=2,IF(Q838=22,Q910,Q838),IF('B. Dashboard'!$D$53=3,IF(Q874="",Q910,Q874),(IF('B. Dashboard'!$D$53=4,Q910)))))</f>
        <v>1</v>
      </c>
      <c r="R946" s="594">
        <f>IF('B. Dashboard'!$D$53=1,IF(R802="",R910,R802),IF('B. Dashboard'!$D$53=2,IF(R838=22,R910,R838),IF('B. Dashboard'!$D$53=3,IF(R874="",R910,R874),(IF('B. Dashboard'!$D$53=4,R910)))))</f>
        <v>1</v>
      </c>
      <c r="S946" s="594">
        <f>IF('B. Dashboard'!$D$53=1,IF(S802="",S910,S802),IF('B. Dashboard'!$D$53=2,IF(S838=22,S910,S838),IF('B. Dashboard'!$D$53=3,IF(S874="",S910,S874),(IF('B. Dashboard'!$D$53=4,S910)))))</f>
        <v>0</v>
      </c>
      <c r="T946" s="594">
        <f>IF('B. Dashboard'!$D$53=1,IF(T802="",T910,T802),IF('B. Dashboard'!$D$53=2,IF(T838=22,T910,T838),IF('B. Dashboard'!$D$53=3,IF(T874="",T910,T874),(IF('B. Dashboard'!$D$53=4,T910)))))</f>
        <v>0</v>
      </c>
      <c r="U946" s="594">
        <f>IF('B. Dashboard'!$D$53=1,IF(U802="",U910,U802),IF('B. Dashboard'!$D$53=2,IF(U838=22,U910,U838),IF('B. Dashboard'!$D$53=3,IF(U874="",U910,U874),(IF('B. Dashboard'!$D$53=4,U910)))))</f>
        <v>1</v>
      </c>
      <c r="V946" s="594">
        <f>IF('B. Dashboard'!$D$53=1,IF(V802="",V910,V802),IF('B. Dashboard'!$D$53=2,IF(V838=22,V910,V838),IF('B. Dashboard'!$D$53=3,IF(V874="",V910,V874),(IF('B. Dashboard'!$D$53=4,V910)))))</f>
        <v>0</v>
      </c>
      <c r="W946" s="594">
        <f>IF('B. Dashboard'!$D$53=1,IF(W802="",W910,W802),IF('B. Dashboard'!$D$53=2,IF(W838=22,W910,W838),IF('B. Dashboard'!$D$53=3,IF(W874="",W910,W874),(IF('B. Dashboard'!$D$53=4,W910)))))</f>
        <v>0</v>
      </c>
      <c r="X946" s="594">
        <f>IF('B. Dashboard'!$D$53=1,IF(X802="",X910,X802),IF('B. Dashboard'!$D$53=2,IF(X838=22,X910,X838),IF('B. Dashboard'!$D$53=3,IF(X874="",X910,X874),(IF('B. Dashboard'!$D$53=4,X910)))))</f>
        <v>0</v>
      </c>
      <c r="Y946" s="594">
        <f>IF('B. Dashboard'!$D$53=1,IF(Y802="",Y910,Y802),IF('B. Dashboard'!$D$53=2,IF(Y838=22,Y910,Y838),IF('B. Dashboard'!$D$53=3,IF(Y874="",Y910,Y874),(IF('B. Dashboard'!$D$53=4,Y910)))))</f>
        <v>0</v>
      </c>
      <c r="Z946" s="594">
        <f>IF('B. Dashboard'!$D$53=1,IF(Z802="",Z910,Z802),IF('B. Dashboard'!$D$53=2,IF(Z838=22,Z910,Z838),IF('B. Dashboard'!$D$53=3,IF(Z874="",Z910,Z874),(IF('B. Dashboard'!$D$53=4,Z910)))))</f>
        <v>0</v>
      </c>
      <c r="AA946" s="594">
        <f>IF('B. Dashboard'!$D$53=1,IF(AA802="",AA910,AA802),IF('B. Dashboard'!$D$53=2,IF(AA838=22,AA910,AA838),IF('B. Dashboard'!$D$53=3,IF(AA874="",AA910,AA874),(IF('B. Dashboard'!$D$53=4,AA910)))))</f>
        <v>0</v>
      </c>
      <c r="AB946" s="594">
        <f>IF('B. Dashboard'!$D$53=1,IF(AB802="",AB910,AB802),IF('B. Dashboard'!$D$53=2,IF(AB838=22,AB910,AB838),IF('B. Dashboard'!$D$53=3,IF(AB874="",AB910,AB874),(IF('B. Dashboard'!$D$53=4,AB910)))))</f>
        <v>0</v>
      </c>
      <c r="AC946" s="594">
        <f>IF('B. Dashboard'!$D$53=1,IF(AC802="",AC910,AC802),IF('B. Dashboard'!$D$53=2,IF(AC838=22,AC910,AC838),IF('B. Dashboard'!$D$53=3,IF(AC874="",AC910,AC874),(IF('B. Dashboard'!$D$53=4,AC910)))))</f>
        <v>0</v>
      </c>
      <c r="AD946" s="236"/>
      <c r="AE946" s="236"/>
      <c r="AF946" s="236"/>
    </row>
    <row r="947" spans="2:32">
      <c r="B947" s="236"/>
      <c r="C947" s="253" t="str">
        <f t="shared" si="360"/>
        <v>S06</v>
      </c>
      <c r="D947" s="253" t="str">
        <f t="shared" si="361"/>
        <v>Входящи повиквания от други мобилни мрежи (Incoming calls from other mobile)</v>
      </c>
      <c r="E947" s="594">
        <f>IF('B. Dashboard'!$D$53=1,IF(E803="",E911,E803),IF('B. Dashboard'!$D$53=2,IF(E839=22,E911,E839),IF('B. Dashboard'!$D$53=3,IF(E875="",E911,E875),(IF('B. Dashboard'!$D$53=4,E911)))))</f>
        <v>1</v>
      </c>
      <c r="F947" s="594">
        <f>IF('B. Dashboard'!$D$53=1,IF(F803="",F911,F803),IF('B. Dashboard'!$D$53=2,IF(F839=22,F911,F839),IF('B. Dashboard'!$D$53=3,IF(F875="",F911,F875),(IF('B. Dashboard'!$D$53=4,F911)))))</f>
        <v>1</v>
      </c>
      <c r="G947" s="594">
        <f>IF('B. Dashboard'!$D$53=1,IF(G803="",G911,G803),IF('B. Dashboard'!$D$53=2,IF(G839=22,G911,G839),IF('B. Dashboard'!$D$53=3,IF(G875="",G911,G875),(IF('B. Dashboard'!$D$53=4,G911)))))</f>
        <v>1</v>
      </c>
      <c r="H947" s="594">
        <f>IF('B. Dashboard'!$D$53=1,IF(H803="",H911,H803),IF('B. Dashboard'!$D$53=2,IF(H839=22,H911,H839),IF('B. Dashboard'!$D$53=3,IF(H875="",H911,H875),(IF('B. Dashboard'!$D$53=4,H911)))))</f>
        <v>1</v>
      </c>
      <c r="I947" s="594">
        <f>IF('B. Dashboard'!$D$53=1,IF(I803="",I911,I803),IF('B. Dashboard'!$D$53=2,IF(I839=22,I911,I839),IF('B. Dashboard'!$D$53=3,IF(I875="",I911,I875),(IF('B. Dashboard'!$D$53=4,I911)))))</f>
        <v>0.5</v>
      </c>
      <c r="J947" s="594">
        <f>IF('B. Dashboard'!$D$53=1,IF(J803="",J911,J803),IF('B. Dashboard'!$D$53=2,IF(J839=22,J911,J839),IF('B. Dashboard'!$D$53=3,IF(J875="",J911,J875),(IF('B. Dashboard'!$D$53=4,J911)))))</f>
        <v>1</v>
      </c>
      <c r="K947" s="594">
        <f>IF('B. Dashboard'!$D$53=1,IF(K803="",K911,K803),IF('B. Dashboard'!$D$53=2,IF(K839=22,K911,K839),IF('B. Dashboard'!$D$53=3,IF(K875="",K911,K875),(IF('B. Dashboard'!$D$53=4,K911)))))</f>
        <v>1</v>
      </c>
      <c r="L947" s="594">
        <f>IF('B. Dashboard'!$D$53=1,IF(L803="",L911,L803),IF('B. Dashboard'!$D$53=2,IF(L839=22,L911,L839),IF('B. Dashboard'!$D$53=3,IF(L875="",L911,L875),(IF('B. Dashboard'!$D$53=4,L911)))))</f>
        <v>0</v>
      </c>
      <c r="M947" s="594">
        <f>IF('B. Dashboard'!$D$53=1,IF(M803="",M911,M803),IF('B. Dashboard'!$D$53=2,IF(M839=22,M911,M839),IF('B. Dashboard'!$D$53=3,IF(M875="",M911,M875),(IF('B. Dashboard'!$D$53=4,M911)))))</f>
        <v>0</v>
      </c>
      <c r="N947" s="594">
        <f>IF('B. Dashboard'!$D$53=1,IF(N803="",N911,N803),IF('B. Dashboard'!$D$53=2,IF(N839=22,N911,N839),IF('B. Dashboard'!$D$53=3,IF(N875="",N911,N875),(IF('B. Dashboard'!$D$53=4,N911)))))</f>
        <v>1</v>
      </c>
      <c r="O947" s="594">
        <f>IF('B. Dashboard'!$D$53=1,IF(O803="",O911,O803),IF('B. Dashboard'!$D$53=2,IF(O839=22,O911,O839),IF('B. Dashboard'!$D$53=3,IF(O875="",O911,O875),(IF('B. Dashboard'!$D$53=4,O911)))))</f>
        <v>0</v>
      </c>
      <c r="P947" s="594">
        <f>IF('B. Dashboard'!$D$53=1,IF(P803="",P911,P803),IF('B. Dashboard'!$D$53=2,IF(P839=22,P911,P839),IF('B. Dashboard'!$D$53=3,IF(P875="",P911,P875),(IF('B. Dashboard'!$D$53=4,P911)))))</f>
        <v>0</v>
      </c>
      <c r="Q947" s="594">
        <f>IF('B. Dashboard'!$D$53=1,IF(Q803="",Q911,Q803),IF('B. Dashboard'!$D$53=2,IF(Q839=22,Q911,Q839),IF('B. Dashboard'!$D$53=3,IF(Q875="",Q911,Q875),(IF('B. Dashboard'!$D$53=4,Q911)))))</f>
        <v>1</v>
      </c>
      <c r="R947" s="594">
        <f>IF('B. Dashboard'!$D$53=1,IF(R803="",R911,R803),IF('B. Dashboard'!$D$53=2,IF(R839=22,R911,R839),IF('B. Dashboard'!$D$53=3,IF(R875="",R911,R875),(IF('B. Dashboard'!$D$53=4,R911)))))</f>
        <v>1</v>
      </c>
      <c r="S947" s="594">
        <f>IF('B. Dashboard'!$D$53=1,IF(S803="",S911,S803),IF('B. Dashboard'!$D$53=2,IF(S839=22,S911,S839),IF('B. Dashboard'!$D$53=3,IF(S875="",S911,S875),(IF('B. Dashboard'!$D$53=4,S911)))))</f>
        <v>0</v>
      </c>
      <c r="T947" s="594">
        <f>IF('B. Dashboard'!$D$53=1,IF(T803="",T911,T803),IF('B. Dashboard'!$D$53=2,IF(T839=22,T911,T839),IF('B. Dashboard'!$D$53=3,IF(T875="",T911,T875),(IF('B. Dashboard'!$D$53=4,T911)))))</f>
        <v>0</v>
      </c>
      <c r="U947" s="594">
        <f>IF('B. Dashboard'!$D$53=1,IF(U803="",U911,U803),IF('B. Dashboard'!$D$53=2,IF(U839=22,U911,U839),IF('B. Dashboard'!$D$53=3,IF(U875="",U911,U875),(IF('B. Dashboard'!$D$53=4,U911)))))</f>
        <v>1</v>
      </c>
      <c r="V947" s="594">
        <f>IF('B. Dashboard'!$D$53=1,IF(V803="",V911,V803),IF('B. Dashboard'!$D$53=2,IF(V839=22,V911,V839),IF('B. Dashboard'!$D$53=3,IF(V875="",V911,V875),(IF('B. Dashboard'!$D$53=4,V911)))))</f>
        <v>0</v>
      </c>
      <c r="W947" s="594">
        <f>IF('B. Dashboard'!$D$53=1,IF(W803="",W911,W803),IF('B. Dashboard'!$D$53=2,IF(W839=22,W911,W839),IF('B. Dashboard'!$D$53=3,IF(W875="",W911,W875),(IF('B. Dashboard'!$D$53=4,W911)))))</f>
        <v>0</v>
      </c>
      <c r="X947" s="594">
        <f>IF('B. Dashboard'!$D$53=1,IF(X803="",X911,X803),IF('B. Dashboard'!$D$53=2,IF(X839=22,X911,X839),IF('B. Dashboard'!$D$53=3,IF(X875="",X911,X875),(IF('B. Dashboard'!$D$53=4,X911)))))</f>
        <v>0</v>
      </c>
      <c r="Y947" s="594">
        <f>IF('B. Dashboard'!$D$53=1,IF(Y803="",Y911,Y803),IF('B. Dashboard'!$D$53=2,IF(Y839=22,Y911,Y839),IF('B. Dashboard'!$D$53=3,IF(Y875="",Y911,Y875),(IF('B. Dashboard'!$D$53=4,Y911)))))</f>
        <v>0</v>
      </c>
      <c r="Z947" s="594">
        <f>IF('B. Dashboard'!$D$53=1,IF(Z803="",Z911,Z803),IF('B. Dashboard'!$D$53=2,IF(Z839=22,Z911,Z839),IF('B. Dashboard'!$D$53=3,IF(Z875="",Z911,Z875),(IF('B. Dashboard'!$D$53=4,Z911)))))</f>
        <v>0</v>
      </c>
      <c r="AA947" s="594">
        <f>IF('B. Dashboard'!$D$53=1,IF(AA803="",AA911,AA803),IF('B. Dashboard'!$D$53=2,IF(AA839=22,AA911,AA839),IF('B. Dashboard'!$D$53=3,IF(AA875="",AA911,AA875),(IF('B. Dashboard'!$D$53=4,AA911)))))</f>
        <v>0</v>
      </c>
      <c r="AB947" s="594">
        <f>IF('B. Dashboard'!$D$53=1,IF(AB803="",AB911,AB803),IF('B. Dashboard'!$D$53=2,IF(AB839=22,AB911,AB839),IF('B. Dashboard'!$D$53=3,IF(AB875="",AB911,AB875),(IF('B. Dashboard'!$D$53=4,AB911)))))</f>
        <v>0</v>
      </c>
      <c r="AC947" s="594">
        <f>IF('B. Dashboard'!$D$53=1,IF(AC803="",AC911,AC803),IF('B. Dashboard'!$D$53=2,IF(AC839=22,AC911,AC839),IF('B. Dashboard'!$D$53=3,IF(AC875="",AC911,AC875),(IF('B. Dashboard'!$D$53=4,AC911)))))</f>
        <v>0</v>
      </c>
      <c r="AD947" s="236"/>
      <c r="AE947" s="236"/>
      <c r="AF947" s="236"/>
    </row>
    <row r="948" spans="2:32">
      <c r="B948" s="236"/>
      <c r="C948" s="253" t="str">
        <f t="shared" si="360"/>
        <v>S07</v>
      </c>
      <c r="D948" s="253" t="str">
        <f t="shared" si="361"/>
        <v>Входящи международни повиквания (Incoming calls from international)</v>
      </c>
      <c r="E948" s="594">
        <f>IF('B. Dashboard'!$D$53=1,IF(E804="",E912,E804),IF('B. Dashboard'!$D$53=2,IF(E840=22,E912,E840),IF('B. Dashboard'!$D$53=3,IF(E876="",E912,E876),(IF('B. Dashboard'!$D$53=4,E912)))))</f>
        <v>1</v>
      </c>
      <c r="F948" s="594">
        <f>IF('B. Dashboard'!$D$53=1,IF(F804="",F912,F804),IF('B. Dashboard'!$D$53=2,IF(F840=22,F912,F840),IF('B. Dashboard'!$D$53=3,IF(F876="",F912,F876),(IF('B. Dashboard'!$D$53=4,F912)))))</f>
        <v>1</v>
      </c>
      <c r="G948" s="594">
        <f>IF('B. Dashboard'!$D$53=1,IF(G804="",G912,G804),IF('B. Dashboard'!$D$53=2,IF(G840=22,G912,G840),IF('B. Dashboard'!$D$53=3,IF(G876="",G912,G876),(IF('B. Dashboard'!$D$53=4,G912)))))</f>
        <v>1</v>
      </c>
      <c r="H948" s="594">
        <f>IF('B. Dashboard'!$D$53=1,IF(H804="",H912,H804),IF('B. Dashboard'!$D$53=2,IF(H840=22,H912,H840),IF('B. Dashboard'!$D$53=3,IF(H876="",H912,H876),(IF('B. Dashboard'!$D$53=4,H912)))))</f>
        <v>1</v>
      </c>
      <c r="I948" s="594">
        <f>IF('B. Dashboard'!$D$53=1,IF(I804="",I912,I804),IF('B. Dashboard'!$D$53=2,IF(I840=22,I912,I840),IF('B. Dashboard'!$D$53=3,IF(I876="",I912,I876),(IF('B. Dashboard'!$D$53=4,I912)))))</f>
        <v>0.5</v>
      </c>
      <c r="J948" s="594">
        <f>IF('B. Dashboard'!$D$53=1,IF(J804="",J912,J804),IF('B. Dashboard'!$D$53=2,IF(J840=22,J912,J840),IF('B. Dashboard'!$D$53=3,IF(J876="",J912,J876),(IF('B. Dashboard'!$D$53=4,J912)))))</f>
        <v>1</v>
      </c>
      <c r="K948" s="594">
        <f>IF('B. Dashboard'!$D$53=1,IF(K804="",K912,K804),IF('B. Dashboard'!$D$53=2,IF(K840=22,K912,K840),IF('B. Dashboard'!$D$53=3,IF(K876="",K912,K876),(IF('B. Dashboard'!$D$53=4,K912)))))</f>
        <v>1</v>
      </c>
      <c r="L948" s="594">
        <f>IF('B. Dashboard'!$D$53=1,IF(L804="",L912,L804),IF('B. Dashboard'!$D$53=2,IF(L840=22,L912,L840),IF('B. Dashboard'!$D$53=3,IF(L876="",L912,L876),(IF('B. Dashboard'!$D$53=4,L912)))))</f>
        <v>0</v>
      </c>
      <c r="M948" s="594">
        <f>IF('B. Dashboard'!$D$53=1,IF(M804="",M912,M804),IF('B. Dashboard'!$D$53=2,IF(M840=22,M912,M840),IF('B. Dashboard'!$D$53=3,IF(M876="",M912,M876),(IF('B. Dashboard'!$D$53=4,M912)))))</f>
        <v>0</v>
      </c>
      <c r="N948" s="594">
        <f>IF('B. Dashboard'!$D$53=1,IF(N804="",N912,N804),IF('B. Dashboard'!$D$53=2,IF(N840=22,N912,N840),IF('B. Dashboard'!$D$53=3,IF(N876="",N912,N876),(IF('B. Dashboard'!$D$53=4,N912)))))</f>
        <v>1</v>
      </c>
      <c r="O948" s="594">
        <f>IF('B. Dashboard'!$D$53=1,IF(O804="",O912,O804),IF('B. Dashboard'!$D$53=2,IF(O840=22,O912,O840),IF('B. Dashboard'!$D$53=3,IF(O876="",O912,O876),(IF('B. Dashboard'!$D$53=4,O912)))))</f>
        <v>0</v>
      </c>
      <c r="P948" s="594">
        <f>IF('B. Dashboard'!$D$53=1,IF(P804="",P912,P804),IF('B. Dashboard'!$D$53=2,IF(P840=22,P912,P840),IF('B. Dashboard'!$D$53=3,IF(P876="",P912,P876),(IF('B. Dashboard'!$D$53=4,P912)))))</f>
        <v>0</v>
      </c>
      <c r="Q948" s="594">
        <f>IF('B. Dashboard'!$D$53=1,IF(Q804="",Q912,Q804),IF('B. Dashboard'!$D$53=2,IF(Q840=22,Q912,Q840),IF('B. Dashboard'!$D$53=3,IF(Q876="",Q912,Q876),(IF('B. Dashboard'!$D$53=4,Q912)))))</f>
        <v>1</v>
      </c>
      <c r="R948" s="594">
        <f>IF('B. Dashboard'!$D$53=1,IF(R804="",R912,R804),IF('B. Dashboard'!$D$53=2,IF(R840=22,R912,R840),IF('B. Dashboard'!$D$53=3,IF(R876="",R912,R876),(IF('B. Dashboard'!$D$53=4,R912)))))</f>
        <v>0</v>
      </c>
      <c r="S948" s="594">
        <f>IF('B. Dashboard'!$D$53=1,IF(S804="",S912,S804),IF('B. Dashboard'!$D$53=2,IF(S840=22,S912,S840),IF('B. Dashboard'!$D$53=3,IF(S876="",S912,S876),(IF('B. Dashboard'!$D$53=4,S912)))))</f>
        <v>1</v>
      </c>
      <c r="T948" s="594">
        <f>IF('B. Dashboard'!$D$53=1,IF(T804="",T912,T804),IF('B. Dashboard'!$D$53=2,IF(T840=22,T912,T840),IF('B. Dashboard'!$D$53=3,IF(T876="",T912,T876),(IF('B. Dashboard'!$D$53=4,T912)))))</f>
        <v>0</v>
      </c>
      <c r="U948" s="594">
        <f>IF('B. Dashboard'!$D$53=1,IF(U804="",U912,U804),IF('B. Dashboard'!$D$53=2,IF(U840=22,U912,U840),IF('B. Dashboard'!$D$53=3,IF(U876="",U912,U876),(IF('B. Dashboard'!$D$53=4,U912)))))</f>
        <v>1</v>
      </c>
      <c r="V948" s="594">
        <f>IF('B. Dashboard'!$D$53=1,IF(V804="",V912,V804),IF('B. Dashboard'!$D$53=2,IF(V840=22,V912,V840),IF('B. Dashboard'!$D$53=3,IF(V876="",V912,V876),(IF('B. Dashboard'!$D$53=4,V912)))))</f>
        <v>0</v>
      </c>
      <c r="W948" s="594">
        <f>IF('B. Dashboard'!$D$53=1,IF(W804="",W912,W804),IF('B. Dashboard'!$D$53=2,IF(W840=22,W912,W840),IF('B. Dashboard'!$D$53=3,IF(W876="",W912,W876),(IF('B. Dashboard'!$D$53=4,W912)))))</f>
        <v>0</v>
      </c>
      <c r="X948" s="594">
        <f>IF('B. Dashboard'!$D$53=1,IF(X804="",X912,X804),IF('B. Dashboard'!$D$53=2,IF(X840=22,X912,X840),IF('B. Dashboard'!$D$53=3,IF(X876="",X912,X876),(IF('B. Dashboard'!$D$53=4,X912)))))</f>
        <v>0</v>
      </c>
      <c r="Y948" s="594">
        <f>IF('B. Dashboard'!$D$53=1,IF(Y804="",Y912,Y804),IF('B. Dashboard'!$D$53=2,IF(Y840=22,Y912,Y840),IF('B. Dashboard'!$D$53=3,IF(Y876="",Y912,Y876),(IF('B. Dashboard'!$D$53=4,Y912)))))</f>
        <v>0</v>
      </c>
      <c r="Z948" s="594">
        <f>IF('B. Dashboard'!$D$53=1,IF(Z804="",Z912,Z804),IF('B. Dashboard'!$D$53=2,IF(Z840=22,Z912,Z840),IF('B. Dashboard'!$D$53=3,IF(Z876="",Z912,Z876),(IF('B. Dashboard'!$D$53=4,Z912)))))</f>
        <v>0</v>
      </c>
      <c r="AA948" s="594">
        <f>IF('B. Dashboard'!$D$53=1,IF(AA804="",AA912,AA804),IF('B. Dashboard'!$D$53=2,IF(AA840=22,AA912,AA840),IF('B. Dashboard'!$D$53=3,IF(AA876="",AA912,AA876),(IF('B. Dashboard'!$D$53=4,AA912)))))</f>
        <v>0</v>
      </c>
      <c r="AB948" s="594">
        <f>IF('B. Dashboard'!$D$53=1,IF(AB804="",AB912,AB804),IF('B. Dashboard'!$D$53=2,IF(AB840=22,AB912,AB840),IF('B. Dashboard'!$D$53=3,IF(AB876="",AB912,AB876),(IF('B. Dashboard'!$D$53=4,AB912)))))</f>
        <v>0</v>
      </c>
      <c r="AC948" s="594">
        <f>IF('B. Dashboard'!$D$53=1,IF(AC804="",AC912,AC804),IF('B. Dashboard'!$D$53=2,IF(AC840=22,AC912,AC840),IF('B. Dashboard'!$D$53=3,IF(AC876="",AC912,AC876),(IF('B. Dashboard'!$D$53=4,AC912)))))</f>
        <v>0</v>
      </c>
      <c r="AD948" s="236"/>
      <c r="AE948" s="236"/>
      <c r="AF948" s="236"/>
    </row>
    <row r="949" spans="2:32">
      <c r="B949" s="236"/>
      <c r="C949" s="253" t="str">
        <f t="shared" si="360"/>
        <v>S08</v>
      </c>
      <c r="D949" s="253" t="str">
        <f t="shared" si="361"/>
        <v>Изходящи повиквания от чужди абонати в роуминг в мрежата на предприятието (Roaming Calls Outbound)</v>
      </c>
      <c r="E949" s="594">
        <f>IF('B. Dashboard'!$D$53=1,IF(E805="",E913,E805),IF('B. Dashboard'!$D$53=2,IF(E841=22,E913,E841),IF('B. Dashboard'!$D$53=3,IF(E877="",E913,E877),(IF('B. Dashboard'!$D$53=4,E913)))))</f>
        <v>1</v>
      </c>
      <c r="F949" s="594">
        <f>IF('B. Dashboard'!$D$53=1,IF(F805="",F913,F805),IF('B. Dashboard'!$D$53=2,IF(F841=22,F913,F841),IF('B. Dashboard'!$D$53=3,IF(F877="",F913,F877),(IF('B. Dashboard'!$D$53=4,F913)))))</f>
        <v>1</v>
      </c>
      <c r="G949" s="594">
        <f>IF('B. Dashboard'!$D$53=1,IF(G805="",G913,G805),IF('B. Dashboard'!$D$53=2,IF(G841=22,G913,G841),IF('B. Dashboard'!$D$53=3,IF(G877="",G913,G877),(IF('B. Dashboard'!$D$53=4,G913)))))</f>
        <v>1</v>
      </c>
      <c r="H949" s="594">
        <f>IF('B. Dashboard'!$D$53=1,IF(H805="",H913,H805),IF('B. Dashboard'!$D$53=2,IF(H841=22,H913,H841),IF('B. Dashboard'!$D$53=3,IF(H877="",H913,H877),(IF('B. Dashboard'!$D$53=4,H913)))))</f>
        <v>1</v>
      </c>
      <c r="I949" s="594">
        <f>IF('B. Dashboard'!$D$53=1,IF(I805="",I913,I805),IF('B. Dashboard'!$D$53=2,IF(I841=22,I913,I841),IF('B. Dashboard'!$D$53=3,IF(I877="",I913,I877),(IF('B. Dashboard'!$D$53=4,I913)))))</f>
        <v>0.5</v>
      </c>
      <c r="J949" s="594">
        <f>IF('B. Dashboard'!$D$53=1,IF(J805="",J913,J805),IF('B. Dashboard'!$D$53=2,IF(J841=22,J913,J841),IF('B. Dashboard'!$D$53=3,IF(J877="",J913,J877),(IF('B. Dashboard'!$D$53=4,J913)))))</f>
        <v>1</v>
      </c>
      <c r="K949" s="594">
        <f>IF('B. Dashboard'!$D$53=1,IF(K805="",K913,K805),IF('B. Dashboard'!$D$53=2,IF(K841=22,K913,K841),IF('B. Dashboard'!$D$53=3,IF(K877="",K913,K877),(IF('B. Dashboard'!$D$53=4,K913)))))</f>
        <v>1</v>
      </c>
      <c r="L949" s="594">
        <f>IF('B. Dashboard'!$D$53=1,IF(L805="",L913,L805),IF('B. Dashboard'!$D$53=2,IF(L841=22,L913,L841),IF('B. Dashboard'!$D$53=3,IF(L877="",L913,L877),(IF('B. Dashboard'!$D$53=4,L913)))))</f>
        <v>0</v>
      </c>
      <c r="M949" s="594">
        <f>IF('B. Dashboard'!$D$53=1,IF(M805="",M913,M805),IF('B. Dashboard'!$D$53=2,IF(M841=22,M913,M841),IF('B. Dashboard'!$D$53=3,IF(M877="",M913,M877),(IF('B. Dashboard'!$D$53=4,M913)))))</f>
        <v>0</v>
      </c>
      <c r="N949" s="594">
        <f>IF('B. Dashboard'!$D$53=1,IF(N805="",N913,N805),IF('B. Dashboard'!$D$53=2,IF(N841=22,N913,N841),IF('B. Dashboard'!$D$53=3,IF(N877="",N913,N877),(IF('B. Dashboard'!$D$53=4,N913)))))</f>
        <v>1</v>
      </c>
      <c r="O949" s="594">
        <f>IF('B. Dashboard'!$D$53=1,IF(O805="",O913,O805),IF('B. Dashboard'!$D$53=2,IF(O841=22,O913,O841),IF('B. Dashboard'!$D$53=3,IF(O877="",O913,O877),(IF('B. Dashboard'!$D$53=4,O913)))))</f>
        <v>0</v>
      </c>
      <c r="P949" s="594">
        <f>IF('B. Dashboard'!$D$53=1,IF(P805="",P913,P805),IF('B. Dashboard'!$D$53=2,IF(P841=22,P913,P841),IF('B. Dashboard'!$D$53=3,IF(P877="",P913,P877),(IF('B. Dashboard'!$D$53=4,P913)))))</f>
        <v>0</v>
      </c>
      <c r="Q949" s="594">
        <f>IF('B. Dashboard'!$D$53=1,IF(Q805="",Q913,Q805),IF('B. Dashboard'!$D$53=2,IF(Q841=22,Q913,Q841),IF('B. Dashboard'!$D$53=3,IF(Q877="",Q913,Q877),(IF('B. Dashboard'!$D$53=4,Q913)))))</f>
        <v>1</v>
      </c>
      <c r="R949" s="594">
        <f>IF('B. Dashboard'!$D$53=1,IF(R805="",R913,R805),IF('B. Dashboard'!$D$53=2,IF(R841=22,R913,R841),IF('B. Dashboard'!$D$53=3,IF(R877="",R913,R877),(IF('B. Dashboard'!$D$53=4,R913)))))</f>
        <v>0</v>
      </c>
      <c r="S949" s="594">
        <f>IF('B. Dashboard'!$D$53=1,IF(S805="",S913,S805),IF('B. Dashboard'!$D$53=2,IF(S841=22,S913,S841),IF('B. Dashboard'!$D$53=3,IF(S877="",S913,S877),(IF('B. Dashboard'!$D$53=4,S913)))))</f>
        <v>1</v>
      </c>
      <c r="T949" s="594">
        <f>IF('B. Dashboard'!$D$53=1,IF(T805="",T913,T805),IF('B. Dashboard'!$D$53=2,IF(T841=22,T913,T841),IF('B. Dashboard'!$D$53=3,IF(T877="",T913,T877),(IF('B. Dashboard'!$D$53=4,T913)))))</f>
        <v>0</v>
      </c>
      <c r="U949" s="594">
        <f>IF('B. Dashboard'!$D$53=1,IF(U805="",U913,U805),IF('B. Dashboard'!$D$53=2,IF(U841=22,U913,U841),IF('B. Dashboard'!$D$53=3,IF(U877="",U913,U877),(IF('B. Dashboard'!$D$53=4,U913)))))</f>
        <v>1</v>
      </c>
      <c r="V949" s="594">
        <f>IF('B. Dashboard'!$D$53=1,IF(V805="",V913,V805),IF('B. Dashboard'!$D$53=2,IF(V841=22,V913,V841),IF('B. Dashboard'!$D$53=3,IF(V877="",V913,V877),(IF('B. Dashboard'!$D$53=4,V913)))))</f>
        <v>0</v>
      </c>
      <c r="W949" s="594">
        <f>IF('B. Dashboard'!$D$53=1,IF(W805="",W913,W805),IF('B. Dashboard'!$D$53=2,IF(W841=22,W913,W841),IF('B. Dashboard'!$D$53=3,IF(W877="",W913,W877),(IF('B. Dashboard'!$D$53=4,W913)))))</f>
        <v>0</v>
      </c>
      <c r="X949" s="594">
        <f>IF('B. Dashboard'!$D$53=1,IF(X805="",X913,X805),IF('B. Dashboard'!$D$53=2,IF(X841=22,X913,X841),IF('B. Dashboard'!$D$53=3,IF(X877="",X913,X877),(IF('B. Dashboard'!$D$53=4,X913)))))</f>
        <v>0</v>
      </c>
      <c r="Y949" s="594">
        <f>IF('B. Dashboard'!$D$53=1,IF(Y805="",Y913,Y805),IF('B. Dashboard'!$D$53=2,IF(Y841=22,Y913,Y841),IF('B. Dashboard'!$D$53=3,IF(Y877="",Y913,Y877),(IF('B. Dashboard'!$D$53=4,Y913)))))</f>
        <v>0</v>
      </c>
      <c r="Z949" s="594">
        <f>IF('B. Dashboard'!$D$53=1,IF(Z805="",Z913,Z805),IF('B. Dashboard'!$D$53=2,IF(Z841=22,Z913,Z841),IF('B. Dashboard'!$D$53=3,IF(Z877="",Z913,Z877),(IF('B. Dashboard'!$D$53=4,Z913)))))</f>
        <v>0</v>
      </c>
      <c r="AA949" s="594">
        <f>IF('B. Dashboard'!$D$53=1,IF(AA805="",AA913,AA805),IF('B. Dashboard'!$D$53=2,IF(AA841=22,AA913,AA841),IF('B. Dashboard'!$D$53=3,IF(AA877="",AA913,AA877),(IF('B. Dashboard'!$D$53=4,AA913)))))</f>
        <v>0</v>
      </c>
      <c r="AB949" s="594">
        <f>IF('B. Dashboard'!$D$53=1,IF(AB805="",AB913,AB805),IF('B. Dashboard'!$D$53=2,IF(AB841=22,AB913,AB841),IF('B. Dashboard'!$D$53=3,IF(AB877="",AB913,AB877),(IF('B. Dashboard'!$D$53=4,AB913)))))</f>
        <v>0</v>
      </c>
      <c r="AC949" s="594">
        <f>IF('B. Dashboard'!$D$53=1,IF(AC805="",AC913,AC805),IF('B. Dashboard'!$D$53=2,IF(AC841=22,AC913,AC841),IF('B. Dashboard'!$D$53=3,IF(AC877="",AC913,AC877),(IF('B. Dashboard'!$D$53=4,AC913)))))</f>
        <v>0</v>
      </c>
      <c r="AD949" s="236"/>
      <c r="AE949" s="236"/>
      <c r="AF949" s="236"/>
    </row>
    <row r="950" spans="2:32">
      <c r="B950" s="236"/>
      <c r="C950" s="253" t="str">
        <f t="shared" si="360"/>
        <v>S09</v>
      </c>
      <c r="D950" s="253" t="str">
        <f t="shared" si="361"/>
        <v>Входящи повиквания от чужди абонати в роуминг в мрежата на предприятието (Roaming Calls Inbound)</v>
      </c>
      <c r="E950" s="594">
        <f>IF('B. Dashboard'!$D$53=1,IF(E806="",E914,E806),IF('B. Dashboard'!$D$53=2,IF(E842=22,E914,E842),IF('B. Dashboard'!$D$53=3,IF(E878="",E914,E878),(IF('B. Dashboard'!$D$53=4,E914)))))</f>
        <v>1</v>
      </c>
      <c r="F950" s="594">
        <f>IF('B. Dashboard'!$D$53=1,IF(F806="",F914,F806),IF('B. Dashboard'!$D$53=2,IF(F842=22,F914,F842),IF('B. Dashboard'!$D$53=3,IF(F878="",F914,F878),(IF('B. Dashboard'!$D$53=4,F914)))))</f>
        <v>1</v>
      </c>
      <c r="G950" s="594">
        <f>IF('B. Dashboard'!$D$53=1,IF(G806="",G914,G806),IF('B. Dashboard'!$D$53=2,IF(G842=22,G914,G842),IF('B. Dashboard'!$D$53=3,IF(G878="",G914,G878),(IF('B. Dashboard'!$D$53=4,G914)))))</f>
        <v>1</v>
      </c>
      <c r="H950" s="594">
        <f>IF('B. Dashboard'!$D$53=1,IF(H806="",H914,H806),IF('B. Dashboard'!$D$53=2,IF(H842=22,H914,H842),IF('B. Dashboard'!$D$53=3,IF(H878="",H914,H878),(IF('B. Dashboard'!$D$53=4,H914)))))</f>
        <v>1</v>
      </c>
      <c r="I950" s="594">
        <f>IF('B. Dashboard'!$D$53=1,IF(I806="",I914,I806),IF('B. Dashboard'!$D$53=2,IF(I842=22,I914,I842),IF('B. Dashboard'!$D$53=3,IF(I878="",I914,I878),(IF('B. Dashboard'!$D$53=4,I914)))))</f>
        <v>0.5</v>
      </c>
      <c r="J950" s="594">
        <f>IF('B. Dashboard'!$D$53=1,IF(J806="",J914,J806),IF('B. Dashboard'!$D$53=2,IF(J842=22,J914,J842),IF('B. Dashboard'!$D$53=3,IF(J878="",J914,J878),(IF('B. Dashboard'!$D$53=4,J914)))))</f>
        <v>1</v>
      </c>
      <c r="K950" s="594">
        <f>IF('B. Dashboard'!$D$53=1,IF(K806="",K914,K806),IF('B. Dashboard'!$D$53=2,IF(K842=22,K914,K842),IF('B. Dashboard'!$D$53=3,IF(K878="",K914,K878),(IF('B. Dashboard'!$D$53=4,K914)))))</f>
        <v>1</v>
      </c>
      <c r="L950" s="594">
        <f>IF('B. Dashboard'!$D$53=1,IF(L806="",L914,L806),IF('B. Dashboard'!$D$53=2,IF(L842=22,L914,L842),IF('B. Dashboard'!$D$53=3,IF(L878="",L914,L878),(IF('B. Dashboard'!$D$53=4,L914)))))</f>
        <v>0</v>
      </c>
      <c r="M950" s="594">
        <f>IF('B. Dashboard'!$D$53=1,IF(M806="",M914,M806),IF('B. Dashboard'!$D$53=2,IF(M842=22,M914,M842),IF('B. Dashboard'!$D$53=3,IF(M878="",M914,M878),(IF('B. Dashboard'!$D$53=4,M914)))))</f>
        <v>0</v>
      </c>
      <c r="N950" s="594">
        <f>IF('B. Dashboard'!$D$53=1,IF(N806="",N914,N806),IF('B. Dashboard'!$D$53=2,IF(N842=22,N914,N842),IF('B. Dashboard'!$D$53=3,IF(N878="",N914,N878),(IF('B. Dashboard'!$D$53=4,N914)))))</f>
        <v>1</v>
      </c>
      <c r="O950" s="594">
        <f>IF('B. Dashboard'!$D$53=1,IF(O806="",O914,O806),IF('B. Dashboard'!$D$53=2,IF(O842=22,O914,O842),IF('B. Dashboard'!$D$53=3,IF(O878="",O914,O878),(IF('B. Dashboard'!$D$53=4,O914)))))</f>
        <v>0</v>
      </c>
      <c r="P950" s="594">
        <f>IF('B. Dashboard'!$D$53=1,IF(P806="",P914,P806),IF('B. Dashboard'!$D$53=2,IF(P842=22,P914,P842),IF('B. Dashboard'!$D$53=3,IF(P878="",P914,P878),(IF('B. Dashboard'!$D$53=4,P914)))))</f>
        <v>0</v>
      </c>
      <c r="Q950" s="594">
        <f>IF('B. Dashboard'!$D$53=1,IF(Q806="",Q914,Q806),IF('B. Dashboard'!$D$53=2,IF(Q842=22,Q914,Q842),IF('B. Dashboard'!$D$53=3,IF(Q878="",Q914,Q878),(IF('B. Dashboard'!$D$53=4,Q914)))))</f>
        <v>1</v>
      </c>
      <c r="R950" s="594">
        <f>IF('B. Dashboard'!$D$53=1,IF(R806="",R914,R806),IF('B. Dashboard'!$D$53=2,IF(R842=22,R914,R842),IF('B. Dashboard'!$D$53=3,IF(R878="",R914,R878),(IF('B. Dashboard'!$D$53=4,R914)))))</f>
        <v>0</v>
      </c>
      <c r="S950" s="594">
        <f>IF('B. Dashboard'!$D$53=1,IF(S806="",S914,S806),IF('B. Dashboard'!$D$53=2,IF(S842=22,S914,S842),IF('B. Dashboard'!$D$53=3,IF(S878="",S914,S878),(IF('B. Dashboard'!$D$53=4,S914)))))</f>
        <v>1</v>
      </c>
      <c r="T950" s="594">
        <f>IF('B. Dashboard'!$D$53=1,IF(T806="",T914,T806),IF('B. Dashboard'!$D$53=2,IF(T842=22,T914,T842),IF('B. Dashboard'!$D$53=3,IF(T878="",T914,T878),(IF('B. Dashboard'!$D$53=4,T914)))))</f>
        <v>0</v>
      </c>
      <c r="U950" s="594">
        <f>IF('B. Dashboard'!$D$53=1,IF(U806="",U914,U806),IF('B. Dashboard'!$D$53=2,IF(U842=22,U914,U842),IF('B. Dashboard'!$D$53=3,IF(U878="",U914,U878),(IF('B. Dashboard'!$D$53=4,U914)))))</f>
        <v>1</v>
      </c>
      <c r="V950" s="594">
        <f>IF('B. Dashboard'!$D$53=1,IF(V806="",V914,V806),IF('B. Dashboard'!$D$53=2,IF(V842=22,V914,V842),IF('B. Dashboard'!$D$53=3,IF(V878="",V914,V878),(IF('B. Dashboard'!$D$53=4,V914)))))</f>
        <v>0</v>
      </c>
      <c r="W950" s="594">
        <f>IF('B. Dashboard'!$D$53=1,IF(W806="",W914,W806),IF('B. Dashboard'!$D$53=2,IF(W842=22,W914,W842),IF('B. Dashboard'!$D$53=3,IF(W878="",W914,W878),(IF('B. Dashboard'!$D$53=4,W914)))))</f>
        <v>0</v>
      </c>
      <c r="X950" s="594">
        <f>IF('B. Dashboard'!$D$53=1,IF(X806="",X914,X806),IF('B. Dashboard'!$D$53=2,IF(X842=22,X914,X842),IF('B. Dashboard'!$D$53=3,IF(X878="",X914,X878),(IF('B. Dashboard'!$D$53=4,X914)))))</f>
        <v>0</v>
      </c>
      <c r="Y950" s="594">
        <f>IF('B. Dashboard'!$D$53=1,IF(Y806="",Y914,Y806),IF('B. Dashboard'!$D$53=2,IF(Y842=22,Y914,Y842),IF('B. Dashboard'!$D$53=3,IF(Y878="",Y914,Y878),(IF('B. Dashboard'!$D$53=4,Y914)))))</f>
        <v>0</v>
      </c>
      <c r="Z950" s="594">
        <f>IF('B. Dashboard'!$D$53=1,IF(Z806="",Z914,Z806),IF('B. Dashboard'!$D$53=2,IF(Z842=22,Z914,Z842),IF('B. Dashboard'!$D$53=3,IF(Z878="",Z914,Z878),(IF('B. Dashboard'!$D$53=4,Z914)))))</f>
        <v>0</v>
      </c>
      <c r="AA950" s="594">
        <f>IF('B. Dashboard'!$D$53=1,IF(AA806="",AA914,AA806),IF('B. Dashboard'!$D$53=2,IF(AA842=22,AA914,AA842),IF('B. Dashboard'!$D$53=3,IF(AA878="",AA914,AA878),(IF('B. Dashboard'!$D$53=4,AA914)))))</f>
        <v>0</v>
      </c>
      <c r="AB950" s="594">
        <f>IF('B. Dashboard'!$D$53=1,IF(AB806="",AB914,AB806),IF('B. Dashboard'!$D$53=2,IF(AB842=22,AB914,AB842),IF('B. Dashboard'!$D$53=3,IF(AB878="",AB914,AB878),(IF('B. Dashboard'!$D$53=4,AB914)))))</f>
        <v>0</v>
      </c>
      <c r="AC950" s="594">
        <f>IF('B. Dashboard'!$D$53=1,IF(AC806="",AC914,AC806),IF('B. Dashboard'!$D$53=2,IF(AC842=22,AC914,AC842),IF('B. Dashboard'!$D$53=3,IF(AC878="",AC914,AC878),(IF('B. Dashboard'!$D$53=4,AC914)))))</f>
        <v>0</v>
      </c>
      <c r="AD950" s="236"/>
      <c r="AE950" s="236"/>
      <c r="AF950" s="236"/>
    </row>
    <row r="951" spans="2:32">
      <c r="B951" s="236"/>
      <c r="C951" s="253" t="str">
        <f t="shared" si="360"/>
        <v>S10</v>
      </c>
      <c r="D951" s="253" t="str">
        <f t="shared" si="361"/>
        <v>Гласова поща (Voice mail)</v>
      </c>
      <c r="E951" s="594">
        <f>IF('B. Dashboard'!$D$53=1,IF(E807="",E915,E807),IF('B. Dashboard'!$D$53=2,IF(E843=22,E915,E843),IF('B. Dashboard'!$D$53=3,IF(E879="",E915,E879),(IF('B. Dashboard'!$D$53=4,E915)))))</f>
        <v>1</v>
      </c>
      <c r="F951" s="594">
        <f>IF('B. Dashboard'!$D$53=1,IF(F807="",F915,F807),IF('B. Dashboard'!$D$53=2,IF(F843=22,F915,F843),IF('B. Dashboard'!$D$53=3,IF(F879="",F915,F879),(IF('B. Dashboard'!$D$53=4,F915)))))</f>
        <v>1</v>
      </c>
      <c r="G951" s="594">
        <f>IF('B. Dashboard'!$D$53=1,IF(G807="",G915,G807),IF('B. Dashboard'!$D$53=2,IF(G843=22,G915,G843),IF('B. Dashboard'!$D$53=3,IF(G879="",G915,G879),(IF('B. Dashboard'!$D$53=4,G915)))))</f>
        <v>1</v>
      </c>
      <c r="H951" s="594">
        <f>IF('B. Dashboard'!$D$53=1,IF(H807="",H915,H807),IF('B. Dashboard'!$D$53=2,IF(H843=22,H915,H843),IF('B. Dashboard'!$D$53=3,IF(H879="",H915,H879),(IF('B. Dashboard'!$D$53=4,H915)))))</f>
        <v>1</v>
      </c>
      <c r="I951" s="594">
        <f>IF('B. Dashboard'!$D$53=1,IF(I807="",I915,I807),IF('B. Dashboard'!$D$53=2,IF(I843=22,I915,I843),IF('B. Dashboard'!$D$53=3,IF(I879="",I915,I879),(IF('B. Dashboard'!$D$53=4,I915)))))</f>
        <v>0.5</v>
      </c>
      <c r="J951" s="594">
        <f>IF('B. Dashboard'!$D$53=1,IF(J807="",J915,J807),IF('B. Dashboard'!$D$53=2,IF(J843=22,J915,J843),IF('B. Dashboard'!$D$53=3,IF(J879="",J915,J879),(IF('B. Dashboard'!$D$53=4,J915)))))</f>
        <v>1</v>
      </c>
      <c r="K951" s="594">
        <f>IF('B. Dashboard'!$D$53=1,IF(K807="",K915,K807),IF('B. Dashboard'!$D$53=2,IF(K843=22,K915,K843),IF('B. Dashboard'!$D$53=3,IF(K879="",K915,K879),(IF('B. Dashboard'!$D$53=4,K915)))))</f>
        <v>1</v>
      </c>
      <c r="L951" s="594">
        <f>IF('B. Dashboard'!$D$53=1,IF(L807="",L915,L807),IF('B. Dashboard'!$D$53=2,IF(L843=22,L915,L843),IF('B. Dashboard'!$D$53=3,IF(L879="",L915,L879),(IF('B. Dashboard'!$D$53=4,L915)))))</f>
        <v>0</v>
      </c>
      <c r="M951" s="594">
        <f>IF('B. Dashboard'!$D$53=1,IF(M807="",M915,M807),IF('B. Dashboard'!$D$53=2,IF(M843=22,M915,M843),IF('B. Dashboard'!$D$53=3,IF(M879="",M915,M879),(IF('B. Dashboard'!$D$53=4,M915)))))</f>
        <v>0</v>
      </c>
      <c r="N951" s="594">
        <f>IF('B. Dashboard'!$D$53=1,IF(N807="",N915,N807),IF('B. Dashboard'!$D$53=2,IF(N843=22,N915,N843),IF('B. Dashboard'!$D$53=3,IF(N879="",N915,N879),(IF('B. Dashboard'!$D$53=4,N915)))))</f>
        <v>1</v>
      </c>
      <c r="O951" s="594">
        <f>IF('B. Dashboard'!$D$53=1,IF(O807="",O915,O807),IF('B. Dashboard'!$D$53=2,IF(O843=22,O915,O843),IF('B. Dashboard'!$D$53=3,IF(O879="",O915,O879),(IF('B. Dashboard'!$D$53=4,O915)))))</f>
        <v>0</v>
      </c>
      <c r="P951" s="594">
        <f>IF('B. Dashboard'!$D$53=1,IF(P807="",P915,P807),IF('B. Dashboard'!$D$53=2,IF(P843=22,P915,P843),IF('B. Dashboard'!$D$53=3,IF(P879="",P915,P879),(IF('B. Dashboard'!$D$53=4,P915)))))</f>
        <v>1</v>
      </c>
      <c r="Q951" s="594">
        <f>IF('B. Dashboard'!$D$53=1,IF(Q807="",Q915,Q807),IF('B. Dashboard'!$D$53=2,IF(Q843=22,Q915,Q843),IF('B. Dashboard'!$D$53=3,IF(Q879="",Q915,Q879),(IF('B. Dashboard'!$D$53=4,Q915)))))</f>
        <v>0</v>
      </c>
      <c r="R951" s="594">
        <f>IF('B. Dashboard'!$D$53=1,IF(R807="",R915,R807),IF('B. Dashboard'!$D$53=2,IF(R843=22,R915,R843),IF('B. Dashboard'!$D$53=3,IF(R879="",R915,R879),(IF('B. Dashboard'!$D$53=4,R915)))))</f>
        <v>0</v>
      </c>
      <c r="S951" s="594">
        <f>IF('B. Dashboard'!$D$53=1,IF(S807="",S915,S807),IF('B. Dashboard'!$D$53=2,IF(S843=22,S915,S843),IF('B. Dashboard'!$D$53=3,IF(S879="",S915,S879),(IF('B. Dashboard'!$D$53=4,S915)))))</f>
        <v>0</v>
      </c>
      <c r="T951" s="594">
        <f>IF('B. Dashboard'!$D$53=1,IF(T807="",T915,T807),IF('B. Dashboard'!$D$53=2,IF(T843=22,T915,T843),IF('B. Dashboard'!$D$53=3,IF(T879="",T915,T879),(IF('B. Dashboard'!$D$53=4,T915)))))</f>
        <v>0</v>
      </c>
      <c r="U951" s="594">
        <f>IF('B. Dashboard'!$D$53=1,IF(U807="",U915,U807),IF('B. Dashboard'!$D$53=2,IF(U843=22,U915,U843),IF('B. Dashboard'!$D$53=3,IF(U879="",U915,U879),(IF('B. Dashboard'!$D$53=4,U915)))))</f>
        <v>1</v>
      </c>
      <c r="V951" s="594">
        <f>IF('B. Dashboard'!$D$53=1,IF(V807="",V915,V807),IF('B. Dashboard'!$D$53=2,IF(V843=22,V915,V843),IF('B. Dashboard'!$D$53=3,IF(V879="",V915,V879),(IF('B. Dashboard'!$D$53=4,V915)))))</f>
        <v>0</v>
      </c>
      <c r="W951" s="594">
        <f>IF('B. Dashboard'!$D$53=1,IF(W807="",W915,W807),IF('B. Dashboard'!$D$53=2,IF(W843=22,W915,W843),IF('B. Dashboard'!$D$53=3,IF(W879="",W915,W879),(IF('B. Dashboard'!$D$53=4,W915)))))</f>
        <v>0</v>
      </c>
      <c r="X951" s="594">
        <f>IF('B. Dashboard'!$D$53=1,IF(X807="",X915,X807),IF('B. Dashboard'!$D$53=2,IF(X843=22,X915,X843),IF('B. Dashboard'!$D$53=3,IF(X879="",X915,X879),(IF('B. Dashboard'!$D$53=4,X915)))))</f>
        <v>0</v>
      </c>
      <c r="Y951" s="594">
        <f>IF('B. Dashboard'!$D$53=1,IF(Y807="",Y915,Y807),IF('B. Dashboard'!$D$53=2,IF(Y843=22,Y915,Y843),IF('B. Dashboard'!$D$53=3,IF(Y879="",Y915,Y879),(IF('B. Dashboard'!$D$53=4,Y915)))))</f>
        <v>0</v>
      </c>
      <c r="Z951" s="594">
        <f>IF('B. Dashboard'!$D$53=1,IF(Z807="",Z915,Z807),IF('B. Dashboard'!$D$53=2,IF(Z843=22,Z915,Z843),IF('B. Dashboard'!$D$53=3,IF(Z879="",Z915,Z879),(IF('B. Dashboard'!$D$53=4,Z915)))))</f>
        <v>0</v>
      </c>
      <c r="AA951" s="594">
        <f>IF('B. Dashboard'!$D$53=1,IF(AA807="",AA915,AA807),IF('B. Dashboard'!$D$53=2,IF(AA843=22,AA915,AA843),IF('B. Dashboard'!$D$53=3,IF(AA879="",AA915,AA879),(IF('B. Dashboard'!$D$53=4,AA915)))))</f>
        <v>0</v>
      </c>
      <c r="AB951" s="594">
        <f>IF('B. Dashboard'!$D$53=1,IF(AB807="",AB915,AB807),IF('B. Dashboard'!$D$53=2,IF(AB843=22,AB915,AB843),IF('B. Dashboard'!$D$53=3,IF(AB879="",AB915,AB879),(IF('B. Dashboard'!$D$53=4,AB915)))))</f>
        <v>0</v>
      </c>
      <c r="AC951" s="594">
        <f>IF('B. Dashboard'!$D$53=1,IF(AC807="",AC915,AC807),IF('B. Dashboard'!$D$53=2,IF(AC843=22,AC915,AC843),IF('B. Dashboard'!$D$53=3,IF(AC879="",AC915,AC879),(IF('B. Dashboard'!$D$53=4,AC915)))))</f>
        <v>0</v>
      </c>
      <c r="AD951" s="236"/>
      <c r="AE951" s="236"/>
      <c r="AF951" s="236"/>
    </row>
    <row r="952" spans="2:32">
      <c r="B952" s="236"/>
      <c r="C952" s="253" t="str">
        <f t="shared" si="360"/>
        <v>S11</v>
      </c>
      <c r="D952" s="253" t="str">
        <f t="shared" si="361"/>
        <v>Повиквания към центъра за обслужване на клиенти (Help desk call)</v>
      </c>
      <c r="E952" s="594">
        <f>IF('B. Dashboard'!$D$53=1,IF(E808="",E916,E808),IF('B. Dashboard'!$D$53=2,IF(E844=22,E916,E844),IF('B. Dashboard'!$D$53=3,IF(E880="",E916,E880),(IF('B. Dashboard'!$D$53=4,E916)))))</f>
        <v>1</v>
      </c>
      <c r="F952" s="594">
        <f>IF('B. Dashboard'!$D$53=1,IF(F808="",F916,F808),IF('B. Dashboard'!$D$53=2,IF(F844=22,F916,F844),IF('B. Dashboard'!$D$53=3,IF(F880="",F916,F880),(IF('B. Dashboard'!$D$53=4,F916)))))</f>
        <v>1</v>
      </c>
      <c r="G952" s="594">
        <f>IF('B. Dashboard'!$D$53=1,IF(G808="",G916,G808),IF('B. Dashboard'!$D$53=2,IF(G844=22,G916,G844),IF('B. Dashboard'!$D$53=3,IF(G880="",G916,G880),(IF('B. Dashboard'!$D$53=4,G916)))))</f>
        <v>1</v>
      </c>
      <c r="H952" s="594">
        <f>IF('B. Dashboard'!$D$53=1,IF(H808="",H916,H808),IF('B. Dashboard'!$D$53=2,IF(H844=22,H916,H844),IF('B. Dashboard'!$D$53=3,IF(H880="",H916,H880),(IF('B. Dashboard'!$D$53=4,H916)))))</f>
        <v>1</v>
      </c>
      <c r="I952" s="594">
        <f>IF('B. Dashboard'!$D$53=1,IF(I808="",I916,I808),IF('B. Dashboard'!$D$53=2,IF(I844=22,I916,I844),IF('B. Dashboard'!$D$53=3,IF(I880="",I916,I880),(IF('B. Dashboard'!$D$53=4,I916)))))</f>
        <v>0.5</v>
      </c>
      <c r="J952" s="594">
        <f>IF('B. Dashboard'!$D$53=1,IF(J808="",J916,J808),IF('B. Dashboard'!$D$53=2,IF(J844=22,J916,J844),IF('B. Dashboard'!$D$53=3,IF(J880="",J916,J880),(IF('B. Dashboard'!$D$53=4,J916)))))</f>
        <v>1</v>
      </c>
      <c r="K952" s="594">
        <f>IF('B. Dashboard'!$D$53=1,IF(K808="",K916,K808),IF('B. Dashboard'!$D$53=2,IF(K844=22,K916,K844),IF('B. Dashboard'!$D$53=3,IF(K880="",K916,K880),(IF('B. Dashboard'!$D$53=4,K916)))))</f>
        <v>1</v>
      </c>
      <c r="L952" s="594">
        <f>IF('B. Dashboard'!$D$53=1,IF(L808="",L916,L808),IF('B. Dashboard'!$D$53=2,IF(L844=22,L916,L844),IF('B. Dashboard'!$D$53=3,IF(L880="",L916,L880),(IF('B. Dashboard'!$D$53=4,L916)))))</f>
        <v>0</v>
      </c>
      <c r="M952" s="594">
        <f>IF('B. Dashboard'!$D$53=1,IF(M808="",M916,M808),IF('B. Dashboard'!$D$53=2,IF(M844=22,M916,M844),IF('B. Dashboard'!$D$53=3,IF(M880="",M916,M880),(IF('B. Dashboard'!$D$53=4,M916)))))</f>
        <v>0</v>
      </c>
      <c r="N952" s="594">
        <f>IF('B. Dashboard'!$D$53=1,IF(N808="",N916,N808),IF('B. Dashboard'!$D$53=2,IF(N844=22,N916,N844),IF('B. Dashboard'!$D$53=3,IF(N880="",N916,N880),(IF('B. Dashboard'!$D$53=4,N916)))))</f>
        <v>1</v>
      </c>
      <c r="O952" s="594">
        <f>IF('B. Dashboard'!$D$53=1,IF(O808="",O916,O808),IF('B. Dashboard'!$D$53=2,IF(O844=22,O916,O844),IF('B. Dashboard'!$D$53=3,IF(O880="",O916,O880),(IF('B. Dashboard'!$D$53=4,O916)))))</f>
        <v>0</v>
      </c>
      <c r="P952" s="594">
        <f>IF('B. Dashboard'!$D$53=1,IF(P808="",P916,P808),IF('B. Dashboard'!$D$53=2,IF(P844=22,P916,P844),IF('B. Dashboard'!$D$53=3,IF(P880="",P916,P880),(IF('B. Dashboard'!$D$53=4,P916)))))</f>
        <v>1</v>
      </c>
      <c r="Q952" s="594">
        <f>IF('B. Dashboard'!$D$53=1,IF(Q808="",Q916,Q808),IF('B. Dashboard'!$D$53=2,IF(Q844=22,Q916,Q844),IF('B. Dashboard'!$D$53=3,IF(Q880="",Q916,Q880),(IF('B. Dashboard'!$D$53=4,Q916)))))</f>
        <v>0</v>
      </c>
      <c r="R952" s="594">
        <f>IF('B. Dashboard'!$D$53=1,IF(R808="",R916,R808),IF('B. Dashboard'!$D$53=2,IF(R844=22,R916,R844),IF('B. Dashboard'!$D$53=3,IF(R880="",R916,R880),(IF('B. Dashboard'!$D$53=4,R916)))))</f>
        <v>0</v>
      </c>
      <c r="S952" s="594">
        <f>IF('B. Dashboard'!$D$53=1,IF(S808="",S916,S808),IF('B. Dashboard'!$D$53=2,IF(S844=22,S916,S844),IF('B. Dashboard'!$D$53=3,IF(S880="",S916,S880),(IF('B. Dashboard'!$D$53=4,S916)))))</f>
        <v>0</v>
      </c>
      <c r="T952" s="594">
        <f>IF('B. Dashboard'!$D$53=1,IF(T808="",T916,T808),IF('B. Dashboard'!$D$53=2,IF(T844=22,T916,T844),IF('B. Dashboard'!$D$53=3,IF(T880="",T916,T880),(IF('B. Dashboard'!$D$53=4,T916)))))</f>
        <v>0</v>
      </c>
      <c r="U952" s="594">
        <f>IF('B. Dashboard'!$D$53=1,IF(U808="",U916,U808),IF('B. Dashboard'!$D$53=2,IF(U844=22,U916,U844),IF('B. Dashboard'!$D$53=3,IF(U880="",U916,U880),(IF('B. Dashboard'!$D$53=4,U916)))))</f>
        <v>1</v>
      </c>
      <c r="V952" s="594">
        <f>IF('B. Dashboard'!$D$53=1,IF(V808="",V916,V808),IF('B. Dashboard'!$D$53=2,IF(V844=22,V916,V844),IF('B. Dashboard'!$D$53=3,IF(V880="",V916,V880),(IF('B. Dashboard'!$D$53=4,V916)))))</f>
        <v>0</v>
      </c>
      <c r="W952" s="594">
        <f>IF('B. Dashboard'!$D$53=1,IF(W808="",W916,W808),IF('B. Dashboard'!$D$53=2,IF(W844=22,W916,W844),IF('B. Dashboard'!$D$53=3,IF(W880="",W916,W880),(IF('B. Dashboard'!$D$53=4,W916)))))</f>
        <v>0</v>
      </c>
      <c r="X952" s="594">
        <f>IF('B. Dashboard'!$D$53=1,IF(X808="",X916,X808),IF('B. Dashboard'!$D$53=2,IF(X844=22,X916,X844),IF('B. Dashboard'!$D$53=3,IF(X880="",X916,X880),(IF('B. Dashboard'!$D$53=4,X916)))))</f>
        <v>0</v>
      </c>
      <c r="Y952" s="594">
        <f>IF('B. Dashboard'!$D$53=1,IF(Y808="",Y916,Y808),IF('B. Dashboard'!$D$53=2,IF(Y844=22,Y916,Y844),IF('B. Dashboard'!$D$53=3,IF(Y880="",Y916,Y880),(IF('B. Dashboard'!$D$53=4,Y916)))))</f>
        <v>0</v>
      </c>
      <c r="Z952" s="594">
        <f>IF('B. Dashboard'!$D$53=1,IF(Z808="",Z916,Z808),IF('B. Dashboard'!$D$53=2,IF(Z844=22,Z916,Z844),IF('B. Dashboard'!$D$53=3,IF(Z880="",Z916,Z880),(IF('B. Dashboard'!$D$53=4,Z916)))))</f>
        <v>0</v>
      </c>
      <c r="AA952" s="594">
        <f>IF('B. Dashboard'!$D$53=1,IF(AA808="",AA916,AA808),IF('B. Dashboard'!$D$53=2,IF(AA844=22,AA916,AA844),IF('B. Dashboard'!$D$53=3,IF(AA880="",AA916,AA880),(IF('B. Dashboard'!$D$53=4,AA916)))))</f>
        <v>0</v>
      </c>
      <c r="AB952" s="594">
        <f>IF('B. Dashboard'!$D$53=1,IF(AB808="",AB916,AB808),IF('B. Dashboard'!$D$53=2,IF(AB844=22,AB916,AB844),IF('B. Dashboard'!$D$53=3,IF(AB880="",AB916,AB880),(IF('B. Dashboard'!$D$53=4,AB916)))))</f>
        <v>0</v>
      </c>
      <c r="AC952" s="594">
        <f>IF('B. Dashboard'!$D$53=1,IF(AC808="",AC916,AC808),IF('B. Dashboard'!$D$53=2,IF(AC844=22,AC916,AC844),IF('B. Dashboard'!$D$53=3,IF(AC880="",AC916,AC880),(IF('B. Dashboard'!$D$53=4,AC916)))))</f>
        <v>0</v>
      </c>
      <c r="AD952" s="236"/>
      <c r="AE952" s="236"/>
      <c r="AF952" s="236"/>
    </row>
    <row r="953" spans="2:32">
      <c r="B953" s="236"/>
      <c r="C953" s="253" t="str">
        <f t="shared" si="360"/>
        <v>S12</v>
      </c>
      <c r="D953" s="253" t="str">
        <f t="shared" si="361"/>
        <v>Видеоразговори (Video call)</v>
      </c>
      <c r="E953" s="594">
        <f>IF('B. Dashboard'!$D$53=1,IF(E809="",E917,E809),IF('B. Dashboard'!$D$53=2,IF(E845=22,E917,E845),IF('B. Dashboard'!$D$53=3,IF(E881="",E917,E881),(IF('B. Dashboard'!$D$53=4,E917)))))</f>
        <v>1</v>
      </c>
      <c r="F953" s="594">
        <f>IF('B. Dashboard'!$D$53=1,IF(F809="",F917,F809),IF('B. Dashboard'!$D$53=2,IF(F845=22,F917,F845),IF('B. Dashboard'!$D$53=3,IF(F881="",F917,F881),(IF('B. Dashboard'!$D$53=4,F917)))))</f>
        <v>1</v>
      </c>
      <c r="G953" s="594">
        <f>IF('B. Dashboard'!$D$53=1,IF(G809="",G917,G809),IF('B. Dashboard'!$D$53=2,IF(G845=22,G917,G845),IF('B. Dashboard'!$D$53=3,IF(G881="",G917,G881),(IF('B. Dashboard'!$D$53=4,G917)))))</f>
        <v>1</v>
      </c>
      <c r="H953" s="594">
        <f>IF('B. Dashboard'!$D$53=1,IF(H809="",H917,H809),IF('B. Dashboard'!$D$53=2,IF(H845=22,H917,H845),IF('B. Dashboard'!$D$53=3,IF(H881="",H917,H881),(IF('B. Dashboard'!$D$53=4,H917)))))</f>
        <v>1</v>
      </c>
      <c r="I953" s="594">
        <f>IF('B. Dashboard'!$D$53=1,IF(I809="",I917,I809),IF('B. Dashboard'!$D$53=2,IF(I845=22,I917,I845),IF('B. Dashboard'!$D$53=3,IF(I881="",I917,I881),(IF('B. Dashboard'!$D$53=4,I917)))))</f>
        <v>0.5</v>
      </c>
      <c r="J953" s="594">
        <f>IF('B. Dashboard'!$D$53=1,IF(J809="",J917,J809),IF('B. Dashboard'!$D$53=2,IF(J845=22,J917,J845),IF('B. Dashboard'!$D$53=3,IF(J881="",J917,J881),(IF('B. Dashboard'!$D$53=4,J917)))))</f>
        <v>1</v>
      </c>
      <c r="K953" s="594">
        <f>IF('B. Dashboard'!$D$53=1,IF(K809="",K917,K809),IF('B. Dashboard'!$D$53=2,IF(K845=22,K917,K845),IF('B. Dashboard'!$D$53=3,IF(K881="",K917,K881),(IF('B. Dashboard'!$D$53=4,K917)))))</f>
        <v>1</v>
      </c>
      <c r="L953" s="594">
        <f>IF('B. Dashboard'!$D$53=1,IF(L809="",L917,L809),IF('B. Dashboard'!$D$53=2,IF(L845=22,L917,L845),IF('B. Dashboard'!$D$53=3,IF(L881="",L917,L881),(IF('B. Dashboard'!$D$53=4,L917)))))</f>
        <v>0</v>
      </c>
      <c r="M953" s="594">
        <f>IF('B. Dashboard'!$D$53=1,IF(M809="",M917,M809),IF('B. Dashboard'!$D$53=2,IF(M845=22,M917,M845),IF('B. Dashboard'!$D$53=3,IF(M881="",M917,M881),(IF('B. Dashboard'!$D$53=4,M917)))))</f>
        <v>0</v>
      </c>
      <c r="N953" s="594">
        <f>IF('B. Dashboard'!$D$53=1,IF(N809="",N917,N809),IF('B. Dashboard'!$D$53=2,IF(N845=22,N917,N845),IF('B. Dashboard'!$D$53=3,IF(N881="",N917,N881),(IF('B. Dashboard'!$D$53=4,N917)))))</f>
        <v>1</v>
      </c>
      <c r="O953" s="594">
        <f>IF('B. Dashboard'!$D$53=1,IF(O809="",O917,O809),IF('B. Dashboard'!$D$53=2,IF(O845=22,O917,O845),IF('B. Dashboard'!$D$53=3,IF(O881="",O917,O881),(IF('B. Dashboard'!$D$53=4,O917)))))</f>
        <v>0</v>
      </c>
      <c r="P953" s="594">
        <f>IF('B. Dashboard'!$D$53=1,IF(P809="",P917,P809),IF('B. Dashboard'!$D$53=2,IF(P845=22,P917,P845),IF('B. Dashboard'!$D$53=3,IF(P881="",P917,P881),(IF('B. Dashboard'!$D$53=4,P917)))))</f>
        <v>1</v>
      </c>
      <c r="Q953" s="594">
        <f>IF('B. Dashboard'!$D$53=1,IF(Q809="",Q917,Q809),IF('B. Dashboard'!$D$53=2,IF(Q845=22,Q917,Q845),IF('B. Dashboard'!$D$53=3,IF(Q881="",Q917,Q881),(IF('B. Dashboard'!$D$53=4,Q917)))))</f>
        <v>0</v>
      </c>
      <c r="R953" s="594">
        <f>IF('B. Dashboard'!$D$53=1,IF(R809="",R917,R809),IF('B. Dashboard'!$D$53=2,IF(R845=22,R917,R845),IF('B. Dashboard'!$D$53=3,IF(R881="",R917,R881),(IF('B. Dashboard'!$D$53=4,R917)))))</f>
        <v>1</v>
      </c>
      <c r="S953" s="594">
        <f>IF('B. Dashboard'!$D$53=1,IF(S809="",S917,S809),IF('B. Dashboard'!$D$53=2,IF(S845=22,S917,S845),IF('B. Dashboard'!$D$53=3,IF(S881="",S917,S881),(IF('B. Dashboard'!$D$53=4,S917)))))</f>
        <v>0</v>
      </c>
      <c r="T953" s="594">
        <f>IF('B. Dashboard'!$D$53=1,IF(T809="",T917,T809),IF('B. Dashboard'!$D$53=2,IF(T845=22,T917,T845),IF('B. Dashboard'!$D$53=3,IF(T881="",T917,T881),(IF('B. Dashboard'!$D$53=4,T917)))))</f>
        <v>0</v>
      </c>
      <c r="U953" s="594">
        <f>IF('B. Dashboard'!$D$53=1,IF(U809="",U917,U809),IF('B. Dashboard'!$D$53=2,IF(U845=22,U917,U845),IF('B. Dashboard'!$D$53=3,IF(U881="",U917,U881),(IF('B. Dashboard'!$D$53=4,U917)))))</f>
        <v>1</v>
      </c>
      <c r="V953" s="594">
        <f>IF('B. Dashboard'!$D$53=1,IF(V809="",V917,V809),IF('B. Dashboard'!$D$53=2,IF(V845=22,V917,V845),IF('B. Dashboard'!$D$53=3,IF(V881="",V917,V881),(IF('B. Dashboard'!$D$53=4,V917)))))</f>
        <v>0</v>
      </c>
      <c r="W953" s="594">
        <f>IF('B. Dashboard'!$D$53=1,IF(W809="",W917,W809),IF('B. Dashboard'!$D$53=2,IF(W845=22,W917,W845),IF('B. Dashboard'!$D$53=3,IF(W881="",W917,W881),(IF('B. Dashboard'!$D$53=4,W917)))))</f>
        <v>0</v>
      </c>
      <c r="X953" s="594">
        <f>IF('B. Dashboard'!$D$53=1,IF(X809="",X917,X809),IF('B. Dashboard'!$D$53=2,IF(X845=22,X917,X845),IF('B. Dashboard'!$D$53=3,IF(X881="",X917,X881),(IF('B. Dashboard'!$D$53=4,X917)))))</f>
        <v>0</v>
      </c>
      <c r="Y953" s="594">
        <f>IF('B. Dashboard'!$D$53=1,IF(Y809="",Y917,Y809),IF('B. Dashboard'!$D$53=2,IF(Y845=22,Y917,Y845),IF('B. Dashboard'!$D$53=3,IF(Y881="",Y917,Y881),(IF('B. Dashboard'!$D$53=4,Y917)))))</f>
        <v>0</v>
      </c>
      <c r="Z953" s="594">
        <f>IF('B. Dashboard'!$D$53=1,IF(Z809="",Z917,Z809),IF('B. Dashboard'!$D$53=2,IF(Z845=22,Z917,Z845),IF('B. Dashboard'!$D$53=3,IF(Z881="",Z917,Z881),(IF('B. Dashboard'!$D$53=4,Z917)))))</f>
        <v>0</v>
      </c>
      <c r="AA953" s="594">
        <f>IF('B. Dashboard'!$D$53=1,IF(AA809="",AA917,AA809),IF('B. Dashboard'!$D$53=2,IF(AA845=22,AA917,AA845),IF('B. Dashboard'!$D$53=3,IF(AA881="",AA917,AA881),(IF('B. Dashboard'!$D$53=4,AA917)))))</f>
        <v>0</v>
      </c>
      <c r="AB953" s="594">
        <f>IF('B. Dashboard'!$D$53=1,IF(AB809="",AB917,AB809),IF('B. Dashboard'!$D$53=2,IF(AB845=22,AB917,AB845),IF('B. Dashboard'!$D$53=3,IF(AB881="",AB917,AB881),(IF('B. Dashboard'!$D$53=4,AB917)))))</f>
        <v>0</v>
      </c>
      <c r="AC953" s="594">
        <f>IF('B. Dashboard'!$D$53=1,IF(AC809="",AC917,AC809),IF('B. Dashboard'!$D$53=2,IF(AC845=22,AC917,AC845),IF('B. Dashboard'!$D$53=3,IF(AC881="",AC917,AC881),(IF('B. Dashboard'!$D$53=4,AC917)))))</f>
        <v>0</v>
      </c>
      <c r="AD953" s="236"/>
      <c r="AE953" s="236"/>
      <c r="AF953" s="236"/>
    </row>
    <row r="954" spans="2:32">
      <c r="B954" s="236"/>
      <c r="C954" s="253" t="str">
        <f t="shared" si="360"/>
        <v>S13</v>
      </c>
      <c r="D954" s="253" t="str">
        <f t="shared" si="361"/>
        <v>MMS в мрежата (MMS on net)</v>
      </c>
      <c r="E954" s="594">
        <f>IF('B. Dashboard'!$D$53=1,IF(E810="",E918,E810),IF('B. Dashboard'!$D$53=2,IF(E846=22,E918,E846),IF('B. Dashboard'!$D$53=3,IF(E882="",E918,E882),(IF('B. Dashboard'!$D$53=4,E918)))))</f>
        <v>2</v>
      </c>
      <c r="F954" s="594">
        <f>IF('B. Dashboard'!$D$53=1,IF(F810="",F918,F810),IF('B. Dashboard'!$D$53=2,IF(F846=22,F918,F846),IF('B. Dashboard'!$D$53=3,IF(F882="",F918,F882),(IF('B. Dashboard'!$D$53=4,F918)))))</f>
        <v>2</v>
      </c>
      <c r="G954" s="594">
        <f>IF('B. Dashboard'!$D$53=1,IF(G810="",G918,G810),IF('B. Dashboard'!$D$53=2,IF(G846=22,G918,G846),IF('B. Dashboard'!$D$53=3,IF(G882="",G918,G882),(IF('B. Dashboard'!$D$53=4,G918)))))</f>
        <v>2</v>
      </c>
      <c r="H954" s="594">
        <f>IF('B. Dashboard'!$D$53=1,IF(H810="",H918,H810),IF('B. Dashboard'!$D$53=2,IF(H846=22,H918,H846),IF('B. Dashboard'!$D$53=3,IF(H882="",H918,H882),(IF('B. Dashboard'!$D$53=4,H918)))))</f>
        <v>2</v>
      </c>
      <c r="I954" s="594">
        <f>IF('B. Dashboard'!$D$53=1,IF(I810="",I918,I810),IF('B. Dashboard'!$D$53=2,IF(I846=22,I918,I846),IF('B. Dashboard'!$D$53=3,IF(I882="",I918,I882),(IF('B. Dashboard'!$D$53=4,I918)))))</f>
        <v>1</v>
      </c>
      <c r="J954" s="594">
        <f>IF('B. Dashboard'!$D$53=1,IF(J810="",J918,J810),IF('B. Dashboard'!$D$53=2,IF(J846=22,J918,J846),IF('B. Dashboard'!$D$53=3,IF(J882="",J918,J882),(IF('B. Dashboard'!$D$53=4,J918)))))</f>
        <v>1</v>
      </c>
      <c r="K954" s="594">
        <f>IF('B. Dashboard'!$D$53=1,IF(K810="",K918,K810),IF('B. Dashboard'!$D$53=2,IF(K846=22,K918,K846),IF('B. Dashboard'!$D$53=3,IF(K882="",K918,K882),(IF('B. Dashboard'!$D$53=4,K918)))))</f>
        <v>1</v>
      </c>
      <c r="L954" s="594">
        <f>IF('B. Dashboard'!$D$53=1,IF(L810="",L918,L810),IF('B. Dashboard'!$D$53=2,IF(L846=22,L918,L846),IF('B. Dashboard'!$D$53=3,IF(L882="",L918,L882),(IF('B. Dashboard'!$D$53=4,L918)))))</f>
        <v>0</v>
      </c>
      <c r="M954" s="594">
        <f>IF('B. Dashboard'!$D$53=1,IF(M810="",M918,M810),IF('B. Dashboard'!$D$53=2,IF(M846=22,M918,M846),IF('B. Dashboard'!$D$53=3,IF(M882="",M918,M882),(IF('B. Dashboard'!$D$53=4,M918)))))</f>
        <v>1</v>
      </c>
      <c r="N954" s="594">
        <f>IF('B. Dashboard'!$D$53=1,IF(N810="",N918,N810),IF('B. Dashboard'!$D$53=2,IF(N846=22,N918,N846),IF('B. Dashboard'!$D$53=3,IF(N882="",N918,N882),(IF('B. Dashboard'!$D$53=4,N918)))))</f>
        <v>1</v>
      </c>
      <c r="O954" s="594">
        <f>IF('B. Dashboard'!$D$53=1,IF(O810="",O918,O810),IF('B. Dashboard'!$D$53=2,IF(O846=22,O918,O846),IF('B. Dashboard'!$D$53=3,IF(O882="",O918,O882),(IF('B. Dashboard'!$D$53=4,O918)))))</f>
        <v>1</v>
      </c>
      <c r="P954" s="594">
        <f>IF('B. Dashboard'!$D$53=1,IF(P810="",P918,P810),IF('B. Dashboard'!$D$53=2,IF(P846=22,P918,P846),IF('B. Dashboard'!$D$53=3,IF(P882="",P918,P882),(IF('B. Dashboard'!$D$53=4,P918)))))</f>
        <v>1</v>
      </c>
      <c r="Q954" s="594">
        <f>IF('B. Dashboard'!$D$53=1,IF(Q810="",Q918,Q810),IF('B. Dashboard'!$D$53=2,IF(Q846=22,Q918,Q846),IF('B. Dashboard'!$D$53=3,IF(Q882="",Q918,Q882),(IF('B. Dashboard'!$D$53=4,Q918)))))</f>
        <v>0</v>
      </c>
      <c r="R954" s="594">
        <f>IF('B. Dashboard'!$D$53=1,IF(R810="",R918,R810),IF('B. Dashboard'!$D$53=2,IF(R846=22,R918,R846),IF('B. Dashboard'!$D$53=3,IF(R882="",R918,R882),(IF('B. Dashboard'!$D$53=4,R918)))))</f>
        <v>0</v>
      </c>
      <c r="S954" s="594">
        <f>IF('B. Dashboard'!$D$53=1,IF(S810="",S918,S810),IF('B. Dashboard'!$D$53=2,IF(S846=22,S918,S846),IF('B. Dashboard'!$D$53=3,IF(S882="",S918,S882),(IF('B. Dashboard'!$D$53=4,S918)))))</f>
        <v>0</v>
      </c>
      <c r="T954" s="594">
        <f>IF('B. Dashboard'!$D$53=1,IF(T810="",T918,T810),IF('B. Dashboard'!$D$53=2,IF(T846=22,T918,T846),IF('B. Dashboard'!$D$53=3,IF(T882="",T918,T882),(IF('B. Dashboard'!$D$53=4,T918)))))</f>
        <v>0</v>
      </c>
      <c r="U954" s="594">
        <f>IF('B. Dashboard'!$D$53=1,IF(U810="",U918,U810),IF('B. Dashboard'!$D$53=2,IF(U846=22,U918,U846),IF('B. Dashboard'!$D$53=3,IF(U882="",U918,U882),(IF('B. Dashboard'!$D$53=4,U918)))))</f>
        <v>2</v>
      </c>
      <c r="V954" s="594">
        <f>IF('B. Dashboard'!$D$53=1,IF(V810="",V918,V810),IF('B. Dashboard'!$D$53=2,IF(V846=22,V918,V846),IF('B. Dashboard'!$D$53=3,IF(V882="",V918,V882),(IF('B. Dashboard'!$D$53=4,V918)))))</f>
        <v>0</v>
      </c>
      <c r="W954" s="594">
        <f>IF('B. Dashboard'!$D$53=1,IF(W810="",W918,W810),IF('B. Dashboard'!$D$53=2,IF(W846=22,W918,W846),IF('B. Dashboard'!$D$53=3,IF(W882="",W918,W882),(IF('B. Dashboard'!$D$53=4,W918)))))</f>
        <v>0</v>
      </c>
      <c r="X954" s="594">
        <f>IF('B. Dashboard'!$D$53=1,IF(X810="",X918,X810),IF('B. Dashboard'!$D$53=2,IF(X846=22,X918,X846),IF('B. Dashboard'!$D$53=3,IF(X882="",X918,X882),(IF('B. Dashboard'!$D$53=4,X918)))))</f>
        <v>0</v>
      </c>
      <c r="Y954" s="594">
        <f>IF('B. Dashboard'!$D$53=1,IF(Y810="",Y918,Y810),IF('B. Dashboard'!$D$53=2,IF(Y846=22,Y918,Y846),IF('B. Dashboard'!$D$53=3,IF(Y882="",Y918,Y882),(IF('B. Dashboard'!$D$53=4,Y918)))))</f>
        <v>0</v>
      </c>
      <c r="Z954" s="594">
        <f>IF('B. Dashboard'!$D$53=1,IF(Z810="",Z918,Z810),IF('B. Dashboard'!$D$53=2,IF(Z846=22,Z918,Z846),IF('B. Dashboard'!$D$53=3,IF(Z882="",Z918,Z882),(IF('B. Dashboard'!$D$53=4,Z918)))))</f>
        <v>0</v>
      </c>
      <c r="AA954" s="594">
        <f>IF('B. Dashboard'!$D$53=1,IF(AA810="",AA918,AA810),IF('B. Dashboard'!$D$53=2,IF(AA846=22,AA918,AA846),IF('B. Dashboard'!$D$53=3,IF(AA882="",AA918,AA882),(IF('B. Dashboard'!$D$53=4,AA918)))))</f>
        <v>0</v>
      </c>
      <c r="AB954" s="594">
        <f>IF('B. Dashboard'!$D$53=1,IF(AB810="",AB918,AB810),IF('B. Dashboard'!$D$53=2,IF(AB846=22,AB918,AB846),IF('B. Dashboard'!$D$53=3,IF(AB882="",AB918,AB882),(IF('B. Dashboard'!$D$53=4,AB918)))))</f>
        <v>0</v>
      </c>
      <c r="AC954" s="594">
        <f>IF('B. Dashboard'!$D$53=1,IF(AC810="",AC918,AC810),IF('B. Dashboard'!$D$53=2,IF(AC846=22,AC918,AC846),IF('B. Dashboard'!$D$53=3,IF(AC882="",AC918,AC882),(IF('B. Dashboard'!$D$53=4,AC918)))))</f>
        <v>0</v>
      </c>
      <c r="AD954" s="236"/>
      <c r="AE954" s="236"/>
      <c r="AF954" s="236"/>
    </row>
    <row r="955" spans="2:32">
      <c r="B955" s="236"/>
      <c r="C955" s="253" t="str">
        <f t="shared" si="360"/>
        <v>S14</v>
      </c>
      <c r="D955" s="253" t="str">
        <f t="shared" si="361"/>
        <v>Изходящи MMS към други мрежи (MMS outgoing to other network)</v>
      </c>
      <c r="E955" s="594">
        <f>IF('B. Dashboard'!$D$53=1,IF(E811="",E919,E811),IF('B. Dashboard'!$D$53=2,IF(E847=22,E919,E847),IF('B. Dashboard'!$D$53=3,IF(E883="",E919,E883),(IF('B. Dashboard'!$D$53=4,E919)))))</f>
        <v>1</v>
      </c>
      <c r="F955" s="594">
        <f>IF('B. Dashboard'!$D$53=1,IF(F811="",F919,F811),IF('B. Dashboard'!$D$53=2,IF(F847=22,F919,F847),IF('B. Dashboard'!$D$53=3,IF(F883="",F919,F883),(IF('B. Dashboard'!$D$53=4,F919)))))</f>
        <v>1</v>
      </c>
      <c r="G955" s="594">
        <f>IF('B. Dashboard'!$D$53=1,IF(G811="",G919,G811),IF('B. Dashboard'!$D$53=2,IF(G847=22,G919,G847),IF('B. Dashboard'!$D$53=3,IF(G883="",G919,G883),(IF('B. Dashboard'!$D$53=4,G919)))))</f>
        <v>1</v>
      </c>
      <c r="H955" s="594">
        <f>IF('B. Dashboard'!$D$53=1,IF(H811="",H919,H811),IF('B. Dashboard'!$D$53=2,IF(H847=22,H919,H847),IF('B. Dashboard'!$D$53=3,IF(H883="",H919,H883),(IF('B. Dashboard'!$D$53=4,H919)))))</f>
        <v>1</v>
      </c>
      <c r="I955" s="594">
        <f>IF('B. Dashboard'!$D$53=1,IF(I811="",I919,I811),IF('B. Dashboard'!$D$53=2,IF(I847=22,I919,I847),IF('B. Dashboard'!$D$53=3,IF(I883="",I919,I883),(IF('B. Dashboard'!$D$53=4,I919)))))</f>
        <v>0.5</v>
      </c>
      <c r="J955" s="594">
        <f>IF('B. Dashboard'!$D$53=1,IF(J811="",J919,J811),IF('B. Dashboard'!$D$53=2,IF(J847=22,J919,J847),IF('B. Dashboard'!$D$53=3,IF(J883="",J919,J883),(IF('B. Dashboard'!$D$53=4,J919)))))</f>
        <v>1</v>
      </c>
      <c r="K955" s="594">
        <f>IF('B. Dashboard'!$D$53=1,IF(K811="",K919,K811),IF('B. Dashboard'!$D$53=2,IF(K847=22,K919,K847),IF('B. Dashboard'!$D$53=3,IF(K883="",K919,K883),(IF('B. Dashboard'!$D$53=4,K919)))))</f>
        <v>1</v>
      </c>
      <c r="L955" s="594">
        <f>IF('B. Dashboard'!$D$53=1,IF(L811="",L919,L811),IF('B. Dashboard'!$D$53=2,IF(L847=22,L919,L847),IF('B. Dashboard'!$D$53=3,IF(L883="",L919,L883),(IF('B. Dashboard'!$D$53=4,L919)))))</f>
        <v>0</v>
      </c>
      <c r="M955" s="594">
        <f>IF('B. Dashboard'!$D$53=1,IF(M811="",M919,M811),IF('B. Dashboard'!$D$53=2,IF(M847=22,M919,M847),IF('B. Dashboard'!$D$53=3,IF(M883="",M919,M883),(IF('B. Dashboard'!$D$53=4,M919)))))</f>
        <v>1</v>
      </c>
      <c r="N955" s="594">
        <f>IF('B. Dashboard'!$D$53=1,IF(N811="",N919,N811),IF('B. Dashboard'!$D$53=2,IF(N847=22,N919,N847),IF('B. Dashboard'!$D$53=3,IF(N883="",N919,N883),(IF('B. Dashboard'!$D$53=4,N919)))))</f>
        <v>1</v>
      </c>
      <c r="O955" s="594">
        <f>IF('B. Dashboard'!$D$53=1,IF(O811="",O919,O811),IF('B. Dashboard'!$D$53=2,IF(O847=22,O919,O847),IF('B. Dashboard'!$D$53=3,IF(O883="",O919,O883),(IF('B. Dashboard'!$D$53=4,O919)))))</f>
        <v>1</v>
      </c>
      <c r="P955" s="594">
        <f>IF('B. Dashboard'!$D$53=1,IF(P811="",P919,P811),IF('B. Dashboard'!$D$53=2,IF(P847=22,P919,P847),IF('B. Dashboard'!$D$53=3,IF(P883="",P919,P883),(IF('B. Dashboard'!$D$53=4,P919)))))</f>
        <v>1</v>
      </c>
      <c r="Q955" s="594">
        <f>IF('B. Dashboard'!$D$53=1,IF(Q811="",Q919,Q811),IF('B. Dashboard'!$D$53=2,IF(Q847=22,Q919,Q847),IF('B. Dashboard'!$D$53=3,IF(Q883="",Q919,Q883),(IF('B. Dashboard'!$D$53=4,Q919)))))</f>
        <v>0</v>
      </c>
      <c r="R955" s="594">
        <f>IF('B. Dashboard'!$D$53=1,IF(R811="",R919,R811),IF('B. Dashboard'!$D$53=2,IF(R847=22,R919,R847),IF('B. Dashboard'!$D$53=3,IF(R883="",R919,R883),(IF('B. Dashboard'!$D$53=4,R919)))))</f>
        <v>1</v>
      </c>
      <c r="S955" s="594">
        <f>IF('B. Dashboard'!$D$53=1,IF(S811="",S919,S811),IF('B. Dashboard'!$D$53=2,IF(S847=22,S919,S847),IF('B. Dashboard'!$D$53=3,IF(S883="",S919,S883),(IF('B. Dashboard'!$D$53=4,S919)))))</f>
        <v>0</v>
      </c>
      <c r="T955" s="594">
        <f>IF('B. Dashboard'!$D$53=1,IF(T811="",T919,T811),IF('B. Dashboard'!$D$53=2,IF(T847=22,T919,T847),IF('B. Dashboard'!$D$53=3,IF(T883="",T919,T883),(IF('B. Dashboard'!$D$53=4,T919)))))</f>
        <v>0</v>
      </c>
      <c r="U955" s="594">
        <f>IF('B. Dashboard'!$D$53=1,IF(U811="",U919,U811),IF('B. Dashboard'!$D$53=2,IF(U847=22,U919,U847),IF('B. Dashboard'!$D$53=3,IF(U883="",U919,U883),(IF('B. Dashboard'!$D$53=4,U919)))))</f>
        <v>1</v>
      </c>
      <c r="V955" s="594">
        <f>IF('B. Dashboard'!$D$53=1,IF(V811="",V919,V811),IF('B. Dashboard'!$D$53=2,IF(V847=22,V919,V847),IF('B. Dashboard'!$D$53=3,IF(V883="",V919,V883),(IF('B. Dashboard'!$D$53=4,V919)))))</f>
        <v>0</v>
      </c>
      <c r="W955" s="594">
        <f>IF('B. Dashboard'!$D$53=1,IF(W811="",W919,W811),IF('B. Dashboard'!$D$53=2,IF(W847=22,W919,W847),IF('B. Dashboard'!$D$53=3,IF(W883="",W919,W883),(IF('B. Dashboard'!$D$53=4,W919)))))</f>
        <v>0</v>
      </c>
      <c r="X955" s="594">
        <f>IF('B. Dashboard'!$D$53=1,IF(X811="",X919,X811),IF('B. Dashboard'!$D$53=2,IF(X847=22,X919,X847),IF('B. Dashboard'!$D$53=3,IF(X883="",X919,X883),(IF('B. Dashboard'!$D$53=4,X919)))))</f>
        <v>0</v>
      </c>
      <c r="Y955" s="594">
        <f>IF('B. Dashboard'!$D$53=1,IF(Y811="",Y919,Y811),IF('B. Dashboard'!$D$53=2,IF(Y847=22,Y919,Y847),IF('B. Dashboard'!$D$53=3,IF(Y883="",Y919,Y883),(IF('B. Dashboard'!$D$53=4,Y919)))))</f>
        <v>0</v>
      </c>
      <c r="Z955" s="594">
        <f>IF('B. Dashboard'!$D$53=1,IF(Z811="",Z919,Z811),IF('B. Dashboard'!$D$53=2,IF(Z847=22,Z919,Z847),IF('B. Dashboard'!$D$53=3,IF(Z883="",Z919,Z883),(IF('B. Dashboard'!$D$53=4,Z919)))))</f>
        <v>0</v>
      </c>
      <c r="AA955" s="594">
        <f>IF('B. Dashboard'!$D$53=1,IF(AA811="",AA919,AA811),IF('B. Dashboard'!$D$53=2,IF(AA847=22,AA919,AA847),IF('B. Dashboard'!$D$53=3,IF(AA883="",AA919,AA883),(IF('B. Dashboard'!$D$53=4,AA919)))))</f>
        <v>0</v>
      </c>
      <c r="AB955" s="594">
        <f>IF('B. Dashboard'!$D$53=1,IF(AB811="",AB919,AB811),IF('B. Dashboard'!$D$53=2,IF(AB847=22,AB919,AB847),IF('B. Dashboard'!$D$53=3,IF(AB883="",AB919,AB883),(IF('B. Dashboard'!$D$53=4,AB919)))))</f>
        <v>0</v>
      </c>
      <c r="AC955" s="594">
        <f>IF('B. Dashboard'!$D$53=1,IF(AC811="",AC919,AC811),IF('B. Dashboard'!$D$53=2,IF(AC847=22,AC919,AC847),IF('B. Dashboard'!$D$53=3,IF(AC883="",AC919,AC883),(IF('B. Dashboard'!$D$53=4,AC919)))))</f>
        <v>0</v>
      </c>
      <c r="AD955" s="236"/>
      <c r="AE955" s="236"/>
      <c r="AF955" s="236"/>
    </row>
    <row r="956" spans="2:32">
      <c r="B956" s="236"/>
      <c r="C956" s="253" t="str">
        <f t="shared" si="360"/>
        <v>S15</v>
      </c>
      <c r="D956" s="253" t="str">
        <f t="shared" si="361"/>
        <v>Входящи MMS от други мрежи (MMS incoming from other network)</v>
      </c>
      <c r="E956" s="594">
        <f>IF('B. Dashboard'!$D$53=1,IF(E812="",E920,E812),IF('B. Dashboard'!$D$53=2,IF(E848=22,E920,E848),IF('B. Dashboard'!$D$53=3,IF(E884="",E920,E884),(IF('B. Dashboard'!$D$53=4,E920)))))</f>
        <v>1</v>
      </c>
      <c r="F956" s="594">
        <f>IF('B. Dashboard'!$D$53=1,IF(F812="",F920,F812),IF('B. Dashboard'!$D$53=2,IF(F848=22,F920,F848),IF('B. Dashboard'!$D$53=3,IF(F884="",F920,F884),(IF('B. Dashboard'!$D$53=4,F920)))))</f>
        <v>1</v>
      </c>
      <c r="G956" s="594">
        <f>IF('B. Dashboard'!$D$53=1,IF(G812="",G920,G812),IF('B. Dashboard'!$D$53=2,IF(G848=22,G920,G848),IF('B. Dashboard'!$D$53=3,IF(G884="",G920,G884),(IF('B. Dashboard'!$D$53=4,G920)))))</f>
        <v>1</v>
      </c>
      <c r="H956" s="594">
        <f>IF('B. Dashboard'!$D$53=1,IF(H812="",H920,H812),IF('B. Dashboard'!$D$53=2,IF(H848=22,H920,H848),IF('B. Dashboard'!$D$53=3,IF(H884="",H920,H884),(IF('B. Dashboard'!$D$53=4,H920)))))</f>
        <v>1</v>
      </c>
      <c r="I956" s="594">
        <f>IF('B. Dashboard'!$D$53=1,IF(I812="",I920,I812),IF('B. Dashboard'!$D$53=2,IF(I848=22,I920,I848),IF('B. Dashboard'!$D$53=3,IF(I884="",I920,I884),(IF('B. Dashboard'!$D$53=4,I920)))))</f>
        <v>0.5</v>
      </c>
      <c r="J956" s="594">
        <f>IF('B. Dashboard'!$D$53=1,IF(J812="",J920,J812),IF('B. Dashboard'!$D$53=2,IF(J848=22,J920,J848),IF('B. Dashboard'!$D$53=3,IF(J884="",J920,J884),(IF('B. Dashboard'!$D$53=4,J920)))))</f>
        <v>1</v>
      </c>
      <c r="K956" s="594">
        <f>IF('B. Dashboard'!$D$53=1,IF(K812="",K920,K812),IF('B. Dashboard'!$D$53=2,IF(K848=22,K920,K848),IF('B. Dashboard'!$D$53=3,IF(K884="",K920,K884),(IF('B. Dashboard'!$D$53=4,K920)))))</f>
        <v>1</v>
      </c>
      <c r="L956" s="594">
        <f>IF('B. Dashboard'!$D$53=1,IF(L812="",L920,L812),IF('B. Dashboard'!$D$53=2,IF(L848=22,L920,L848),IF('B. Dashboard'!$D$53=3,IF(L884="",L920,L884),(IF('B. Dashboard'!$D$53=4,L920)))))</f>
        <v>0</v>
      </c>
      <c r="M956" s="594">
        <f>IF('B. Dashboard'!$D$53=1,IF(M812="",M920,M812),IF('B. Dashboard'!$D$53=2,IF(M848=22,M920,M848),IF('B. Dashboard'!$D$53=3,IF(M884="",M920,M884),(IF('B. Dashboard'!$D$53=4,M920)))))</f>
        <v>1</v>
      </c>
      <c r="N956" s="594">
        <f>IF('B. Dashboard'!$D$53=1,IF(N812="",N920,N812),IF('B. Dashboard'!$D$53=2,IF(N848=22,N920,N848),IF('B. Dashboard'!$D$53=3,IF(N884="",N920,N884),(IF('B. Dashboard'!$D$53=4,N920)))))</f>
        <v>1</v>
      </c>
      <c r="O956" s="594">
        <f>IF('B. Dashboard'!$D$53=1,IF(O812="",O920,O812),IF('B. Dashboard'!$D$53=2,IF(O848=22,O920,O848),IF('B. Dashboard'!$D$53=3,IF(O884="",O920,O884),(IF('B. Dashboard'!$D$53=4,O920)))))</f>
        <v>1</v>
      </c>
      <c r="P956" s="594">
        <f>IF('B. Dashboard'!$D$53=1,IF(P812="",P920,P812),IF('B. Dashboard'!$D$53=2,IF(P848=22,P920,P848),IF('B. Dashboard'!$D$53=3,IF(P884="",P920,P884),(IF('B. Dashboard'!$D$53=4,P920)))))</f>
        <v>0</v>
      </c>
      <c r="Q956" s="594">
        <f>IF('B. Dashboard'!$D$53=1,IF(Q812="",Q920,Q812),IF('B. Dashboard'!$D$53=2,IF(Q848=22,Q920,Q848),IF('B. Dashboard'!$D$53=3,IF(Q884="",Q920,Q884),(IF('B. Dashboard'!$D$53=4,Q920)))))</f>
        <v>1</v>
      </c>
      <c r="R956" s="594">
        <f>IF('B. Dashboard'!$D$53=1,IF(R812="",R920,R812),IF('B. Dashboard'!$D$53=2,IF(R848=22,R920,R848),IF('B. Dashboard'!$D$53=3,IF(R884="",R920,R884),(IF('B. Dashboard'!$D$53=4,R920)))))</f>
        <v>1</v>
      </c>
      <c r="S956" s="594">
        <f>IF('B. Dashboard'!$D$53=1,IF(S812="",S920,S812),IF('B. Dashboard'!$D$53=2,IF(S848=22,S920,S848),IF('B. Dashboard'!$D$53=3,IF(S884="",S920,S884),(IF('B. Dashboard'!$D$53=4,S920)))))</f>
        <v>0</v>
      </c>
      <c r="T956" s="594">
        <f>IF('B. Dashboard'!$D$53=1,IF(T812="",T920,T812),IF('B. Dashboard'!$D$53=2,IF(T848=22,T920,T848),IF('B. Dashboard'!$D$53=3,IF(T884="",T920,T884),(IF('B. Dashboard'!$D$53=4,T920)))))</f>
        <v>0</v>
      </c>
      <c r="U956" s="594">
        <f>IF('B. Dashboard'!$D$53=1,IF(U812="",U920,U812),IF('B. Dashboard'!$D$53=2,IF(U848=22,U920,U848),IF('B. Dashboard'!$D$53=3,IF(U884="",U920,U884),(IF('B. Dashboard'!$D$53=4,U920)))))</f>
        <v>1</v>
      </c>
      <c r="V956" s="594">
        <f>IF('B. Dashboard'!$D$53=1,IF(V812="",V920,V812),IF('B. Dashboard'!$D$53=2,IF(V848=22,V920,V848),IF('B. Dashboard'!$D$53=3,IF(V884="",V920,V884),(IF('B. Dashboard'!$D$53=4,V920)))))</f>
        <v>0</v>
      </c>
      <c r="W956" s="594">
        <f>IF('B. Dashboard'!$D$53=1,IF(W812="",W920,W812),IF('B. Dashboard'!$D$53=2,IF(W848=22,W920,W848),IF('B. Dashboard'!$D$53=3,IF(W884="",W920,W884),(IF('B. Dashboard'!$D$53=4,W920)))))</f>
        <v>0</v>
      </c>
      <c r="X956" s="594">
        <f>IF('B. Dashboard'!$D$53=1,IF(X812="",X920,X812),IF('B. Dashboard'!$D$53=2,IF(X848=22,X920,X848),IF('B. Dashboard'!$D$53=3,IF(X884="",X920,X884),(IF('B. Dashboard'!$D$53=4,X920)))))</f>
        <v>0</v>
      </c>
      <c r="Y956" s="594">
        <f>IF('B. Dashboard'!$D$53=1,IF(Y812="",Y920,Y812),IF('B. Dashboard'!$D$53=2,IF(Y848=22,Y920,Y848),IF('B. Dashboard'!$D$53=3,IF(Y884="",Y920,Y884),(IF('B. Dashboard'!$D$53=4,Y920)))))</f>
        <v>0</v>
      </c>
      <c r="Z956" s="594">
        <f>IF('B. Dashboard'!$D$53=1,IF(Z812="",Z920,Z812),IF('B. Dashboard'!$D$53=2,IF(Z848=22,Z920,Z848),IF('B. Dashboard'!$D$53=3,IF(Z884="",Z920,Z884),(IF('B. Dashboard'!$D$53=4,Z920)))))</f>
        <v>0</v>
      </c>
      <c r="AA956" s="594">
        <f>IF('B. Dashboard'!$D$53=1,IF(AA812="",AA920,AA812),IF('B. Dashboard'!$D$53=2,IF(AA848=22,AA920,AA848),IF('B. Dashboard'!$D$53=3,IF(AA884="",AA920,AA884),(IF('B. Dashboard'!$D$53=4,AA920)))))</f>
        <v>0</v>
      </c>
      <c r="AB956" s="594">
        <f>IF('B. Dashboard'!$D$53=1,IF(AB812="",AB920,AB812),IF('B. Dashboard'!$D$53=2,IF(AB848=22,AB920,AB848),IF('B. Dashboard'!$D$53=3,IF(AB884="",AB920,AB884),(IF('B. Dashboard'!$D$53=4,AB920)))))</f>
        <v>0</v>
      </c>
      <c r="AC956" s="594">
        <f>IF('B. Dashboard'!$D$53=1,IF(AC812="",AC920,AC812),IF('B. Dashboard'!$D$53=2,IF(AC848=22,AC920,AC848),IF('B. Dashboard'!$D$53=3,IF(AC884="",AC920,AC884),(IF('B. Dashboard'!$D$53=4,AC920)))))</f>
        <v>0</v>
      </c>
      <c r="AD956" s="236"/>
      <c r="AE956" s="236"/>
      <c r="AF956" s="236"/>
    </row>
    <row r="957" spans="2:32">
      <c r="B957" s="236"/>
      <c r="C957" s="253" t="str">
        <f t="shared" si="360"/>
        <v>S16</v>
      </c>
      <c r="D957" s="253" t="str">
        <f t="shared" si="361"/>
        <v>SMS в мрежата (SMS on net)</v>
      </c>
      <c r="E957" s="594">
        <f>IF('B. Dashboard'!$D$53=1,IF(E813="",E921,E813),IF('B. Dashboard'!$D$53=2,IF(E849=22,E921,E849),IF('B. Dashboard'!$D$53=3,IF(E885="",E921,E885),(IF('B. Dashboard'!$D$53=4,E921)))))</f>
        <v>2</v>
      </c>
      <c r="F957" s="594">
        <f>IF('B. Dashboard'!$D$53=1,IF(F813="",F921,F813),IF('B. Dashboard'!$D$53=2,IF(F849=22,F921,F849),IF('B. Dashboard'!$D$53=3,IF(F885="",F921,F885),(IF('B. Dashboard'!$D$53=4,F921)))))</f>
        <v>2</v>
      </c>
      <c r="G957" s="594">
        <f>IF('B. Dashboard'!$D$53=1,IF(G813="",G921,G813),IF('B. Dashboard'!$D$53=2,IF(G849=22,G921,G849),IF('B. Dashboard'!$D$53=3,IF(G885="",G921,G885),(IF('B. Dashboard'!$D$53=4,G921)))))</f>
        <v>2</v>
      </c>
      <c r="H957" s="594">
        <f>IF('B. Dashboard'!$D$53=1,IF(H813="",H921,H813),IF('B. Dashboard'!$D$53=2,IF(H849=22,H921,H849),IF('B. Dashboard'!$D$53=3,IF(H885="",H921,H885),(IF('B. Dashboard'!$D$53=4,H921)))))</f>
        <v>2</v>
      </c>
      <c r="I957" s="594">
        <f>IF('B. Dashboard'!$D$53=1,IF(I813="",I921,I813),IF('B. Dashboard'!$D$53=2,IF(I849=22,I921,I849),IF('B. Dashboard'!$D$53=3,IF(I885="",I921,I885),(IF('B. Dashboard'!$D$53=4,I921)))))</f>
        <v>1</v>
      </c>
      <c r="J957" s="594">
        <f>IF('B. Dashboard'!$D$53=1,IF(J813="",J921,J813),IF('B. Dashboard'!$D$53=2,IF(J849=22,J921,J849),IF('B. Dashboard'!$D$53=3,IF(J885="",J921,J885),(IF('B. Dashboard'!$D$53=4,J921)))))</f>
        <v>1</v>
      </c>
      <c r="K957" s="594">
        <f>IF('B. Dashboard'!$D$53=1,IF(K813="",K921,K813),IF('B. Dashboard'!$D$53=2,IF(K849=22,K921,K849),IF('B. Dashboard'!$D$53=3,IF(K885="",K921,K885),(IF('B. Dashboard'!$D$53=4,K921)))))</f>
        <v>1</v>
      </c>
      <c r="L957" s="594">
        <f>IF('B. Dashboard'!$D$53=1,IF(L813="",L921,L813),IF('B. Dashboard'!$D$53=2,IF(L849=22,L921,L849),IF('B. Dashboard'!$D$53=3,IF(L885="",L921,L885),(IF('B. Dashboard'!$D$53=4,L921)))))</f>
        <v>1</v>
      </c>
      <c r="M957" s="594">
        <f>IF('B. Dashboard'!$D$53=1,IF(M813="",M921,M813),IF('B. Dashboard'!$D$53=2,IF(M849=22,M921,M849),IF('B. Dashboard'!$D$53=3,IF(M885="",M921,M885),(IF('B. Dashboard'!$D$53=4,M921)))))</f>
        <v>0</v>
      </c>
      <c r="N957" s="594">
        <f>IF('B. Dashboard'!$D$53=1,IF(N813="",N921,N813),IF('B. Dashboard'!$D$53=2,IF(N849=22,N921,N849),IF('B. Dashboard'!$D$53=3,IF(N885="",N921,N885),(IF('B. Dashboard'!$D$53=4,N921)))))</f>
        <v>1</v>
      </c>
      <c r="O957" s="594">
        <f>IF('B. Dashboard'!$D$53=1,IF(O813="",O921,O813),IF('B. Dashboard'!$D$53=2,IF(O849=22,O921,O849),IF('B. Dashboard'!$D$53=3,IF(O885="",O921,O885),(IF('B. Dashboard'!$D$53=4,O921)))))</f>
        <v>1</v>
      </c>
      <c r="P957" s="594">
        <f>IF('B. Dashboard'!$D$53=1,IF(P813="",P921,P813),IF('B. Dashboard'!$D$53=2,IF(P849=22,P921,P849),IF('B. Dashboard'!$D$53=3,IF(P885="",P921,P885),(IF('B. Dashboard'!$D$53=4,P921)))))</f>
        <v>1</v>
      </c>
      <c r="Q957" s="594">
        <f>IF('B. Dashboard'!$D$53=1,IF(Q813="",Q921,Q813),IF('B. Dashboard'!$D$53=2,IF(Q849=22,Q921,Q849),IF('B. Dashboard'!$D$53=3,IF(Q885="",Q921,Q885),(IF('B. Dashboard'!$D$53=4,Q921)))))</f>
        <v>0</v>
      </c>
      <c r="R957" s="594">
        <f>IF('B. Dashboard'!$D$53=1,IF(R813="",R921,R813),IF('B. Dashboard'!$D$53=2,IF(R849=22,R921,R849),IF('B. Dashboard'!$D$53=3,IF(R885="",R921,R885),(IF('B. Dashboard'!$D$53=4,R921)))))</f>
        <v>0</v>
      </c>
      <c r="S957" s="594">
        <f>IF('B. Dashboard'!$D$53=1,IF(S813="",S921,S813),IF('B. Dashboard'!$D$53=2,IF(S849=22,S921,S849),IF('B. Dashboard'!$D$53=3,IF(S885="",S921,S885),(IF('B. Dashboard'!$D$53=4,S921)))))</f>
        <v>0</v>
      </c>
      <c r="T957" s="594">
        <f>IF('B. Dashboard'!$D$53=1,IF(T813="",T921,T813),IF('B. Dashboard'!$D$53=2,IF(T849=22,T921,T849),IF('B. Dashboard'!$D$53=3,IF(T885="",T921,T885),(IF('B. Dashboard'!$D$53=4,T921)))))</f>
        <v>0</v>
      </c>
      <c r="U957" s="594">
        <f>IF('B. Dashboard'!$D$53=1,IF(U813="",U921,U813),IF('B. Dashboard'!$D$53=2,IF(U849=22,U921,U849),IF('B. Dashboard'!$D$53=3,IF(U885="",U921,U885),(IF('B. Dashboard'!$D$53=4,U921)))))</f>
        <v>2</v>
      </c>
      <c r="V957" s="594">
        <f>IF('B. Dashboard'!$D$53=1,IF(V813="",V921,V813),IF('B. Dashboard'!$D$53=2,IF(V849=22,V921,V849),IF('B. Dashboard'!$D$53=3,IF(V885="",V921,V885),(IF('B. Dashboard'!$D$53=4,V921)))))</f>
        <v>0</v>
      </c>
      <c r="W957" s="594">
        <f>IF('B. Dashboard'!$D$53=1,IF(W813="",W921,W813),IF('B. Dashboard'!$D$53=2,IF(W849=22,W921,W849),IF('B. Dashboard'!$D$53=3,IF(W885="",W921,W885),(IF('B. Dashboard'!$D$53=4,W921)))))</f>
        <v>0</v>
      </c>
      <c r="X957" s="594">
        <f>IF('B. Dashboard'!$D$53=1,IF(X813="",X921,X813),IF('B. Dashboard'!$D$53=2,IF(X849=22,X921,X849),IF('B. Dashboard'!$D$53=3,IF(X885="",X921,X885),(IF('B. Dashboard'!$D$53=4,X921)))))</f>
        <v>0</v>
      </c>
      <c r="Y957" s="594">
        <f>IF('B. Dashboard'!$D$53=1,IF(Y813="",Y921,Y813),IF('B. Dashboard'!$D$53=2,IF(Y849=22,Y921,Y849),IF('B. Dashboard'!$D$53=3,IF(Y885="",Y921,Y885),(IF('B. Dashboard'!$D$53=4,Y921)))))</f>
        <v>0</v>
      </c>
      <c r="Z957" s="594">
        <f>IF('B. Dashboard'!$D$53=1,IF(Z813="",Z921,Z813),IF('B. Dashboard'!$D$53=2,IF(Z849=22,Z921,Z849),IF('B. Dashboard'!$D$53=3,IF(Z885="",Z921,Z885),(IF('B. Dashboard'!$D$53=4,Z921)))))</f>
        <v>0</v>
      </c>
      <c r="AA957" s="594">
        <f>IF('B. Dashboard'!$D$53=1,IF(AA813="",AA921,AA813),IF('B. Dashboard'!$D$53=2,IF(AA849=22,AA921,AA849),IF('B. Dashboard'!$D$53=3,IF(AA885="",AA921,AA885),(IF('B. Dashboard'!$D$53=4,AA921)))))</f>
        <v>0</v>
      </c>
      <c r="AB957" s="594">
        <f>IF('B. Dashboard'!$D$53=1,IF(AB813="",AB921,AB813),IF('B. Dashboard'!$D$53=2,IF(AB849=22,AB921,AB849),IF('B. Dashboard'!$D$53=3,IF(AB885="",AB921,AB885),(IF('B. Dashboard'!$D$53=4,AB921)))))</f>
        <v>0</v>
      </c>
      <c r="AC957" s="594">
        <f>IF('B. Dashboard'!$D$53=1,IF(AC813="",AC921,AC813),IF('B. Dashboard'!$D$53=2,IF(AC849=22,AC921,AC849),IF('B. Dashboard'!$D$53=3,IF(AC885="",AC921,AC885),(IF('B. Dashboard'!$D$53=4,AC921)))))</f>
        <v>0</v>
      </c>
      <c r="AD957" s="236"/>
      <c r="AE957" s="236"/>
      <c r="AF957" s="236"/>
    </row>
    <row r="958" spans="2:32">
      <c r="B958" s="92"/>
      <c r="C958" s="253" t="str">
        <f t="shared" si="360"/>
        <v>S17</v>
      </c>
      <c r="D958" s="253" t="str">
        <f t="shared" si="361"/>
        <v>Изходящи SMS към други мрежи (SMS outgoing to other network)</v>
      </c>
      <c r="E958" s="594">
        <f>IF('B. Dashboard'!$D$53=1,IF(E814="",E922,E814),IF('B. Dashboard'!$D$53=2,IF(E850=22,E922,E850),IF('B. Dashboard'!$D$53=3,IF(E886="",E922,E886),(IF('B. Dashboard'!$D$53=4,E922)))))</f>
        <v>1</v>
      </c>
      <c r="F958" s="594">
        <f>IF('B. Dashboard'!$D$53=1,IF(F814="",F922,F814),IF('B. Dashboard'!$D$53=2,IF(F850=22,F922,F850),IF('B. Dashboard'!$D$53=3,IF(F886="",F922,F886),(IF('B. Dashboard'!$D$53=4,F922)))))</f>
        <v>1</v>
      </c>
      <c r="G958" s="594">
        <f>IF('B. Dashboard'!$D$53=1,IF(G814="",G922,G814),IF('B. Dashboard'!$D$53=2,IF(G850=22,G922,G850),IF('B. Dashboard'!$D$53=3,IF(G886="",G922,G886),(IF('B. Dashboard'!$D$53=4,G922)))))</f>
        <v>1</v>
      </c>
      <c r="H958" s="594">
        <f>IF('B. Dashboard'!$D$53=1,IF(H814="",H922,H814),IF('B. Dashboard'!$D$53=2,IF(H850=22,H922,H850),IF('B. Dashboard'!$D$53=3,IF(H886="",H922,H886),(IF('B. Dashboard'!$D$53=4,H922)))))</f>
        <v>1</v>
      </c>
      <c r="I958" s="594">
        <f>IF('B. Dashboard'!$D$53=1,IF(I814="",I922,I814),IF('B. Dashboard'!$D$53=2,IF(I850=22,I922,I850),IF('B. Dashboard'!$D$53=3,IF(I886="",I922,I886),(IF('B. Dashboard'!$D$53=4,I922)))))</f>
        <v>0.5</v>
      </c>
      <c r="J958" s="594">
        <f>IF('B. Dashboard'!$D$53=1,IF(J814="",J922,J814),IF('B. Dashboard'!$D$53=2,IF(J850=22,J922,J850),IF('B. Dashboard'!$D$53=3,IF(J886="",J922,J886),(IF('B. Dashboard'!$D$53=4,J922)))))</f>
        <v>1</v>
      </c>
      <c r="K958" s="594">
        <f>IF('B. Dashboard'!$D$53=1,IF(K814="",K922,K814),IF('B. Dashboard'!$D$53=2,IF(K850=22,K922,K850),IF('B. Dashboard'!$D$53=3,IF(K886="",K922,K886),(IF('B. Dashboard'!$D$53=4,K922)))))</f>
        <v>1</v>
      </c>
      <c r="L958" s="594">
        <f>IF('B. Dashboard'!$D$53=1,IF(L814="",L922,L814),IF('B. Dashboard'!$D$53=2,IF(L850=22,L922,L850),IF('B. Dashboard'!$D$53=3,IF(L886="",L922,L886),(IF('B. Dashboard'!$D$53=4,L922)))))</f>
        <v>1</v>
      </c>
      <c r="M958" s="594">
        <f>IF('B. Dashboard'!$D$53=1,IF(M814="",M922,M814),IF('B. Dashboard'!$D$53=2,IF(M850=22,M922,M850),IF('B. Dashboard'!$D$53=3,IF(M886="",M922,M886),(IF('B. Dashboard'!$D$53=4,M922)))))</f>
        <v>0</v>
      </c>
      <c r="N958" s="594">
        <f>IF('B. Dashboard'!$D$53=1,IF(N814="",N922,N814),IF('B. Dashboard'!$D$53=2,IF(N850=22,N922,N850),IF('B. Dashboard'!$D$53=3,IF(N886="",N922,N886),(IF('B. Dashboard'!$D$53=4,N922)))))</f>
        <v>1</v>
      </c>
      <c r="O958" s="594">
        <f>IF('B. Dashboard'!$D$53=1,IF(O814="",O922,O814),IF('B. Dashboard'!$D$53=2,IF(O850=22,O922,O850),IF('B. Dashboard'!$D$53=3,IF(O886="",O922,O886),(IF('B. Dashboard'!$D$53=4,O922)))))</f>
        <v>1</v>
      </c>
      <c r="P958" s="594">
        <f>IF('B. Dashboard'!$D$53=1,IF(P814="",P922,P814),IF('B. Dashboard'!$D$53=2,IF(P850=22,P922,P850),IF('B. Dashboard'!$D$53=3,IF(P886="",P922,P886),(IF('B. Dashboard'!$D$53=4,P922)))))</f>
        <v>1</v>
      </c>
      <c r="Q958" s="594">
        <f>IF('B. Dashboard'!$D$53=1,IF(Q814="",Q922,Q814),IF('B. Dashboard'!$D$53=2,IF(Q850=22,Q922,Q850),IF('B. Dashboard'!$D$53=3,IF(Q886="",Q922,Q886),(IF('B. Dashboard'!$D$53=4,Q922)))))</f>
        <v>0</v>
      </c>
      <c r="R958" s="594">
        <f>IF('B. Dashboard'!$D$53=1,IF(R814="",R922,R814),IF('B. Dashboard'!$D$53=2,IF(R850=22,R922,R850),IF('B. Dashboard'!$D$53=3,IF(R886="",R922,R886),(IF('B. Dashboard'!$D$53=4,R922)))))</f>
        <v>1</v>
      </c>
      <c r="S958" s="594">
        <f>IF('B. Dashboard'!$D$53=1,IF(S814="",S922,S814),IF('B. Dashboard'!$D$53=2,IF(S850=22,S922,S850),IF('B. Dashboard'!$D$53=3,IF(S886="",S922,S886),(IF('B. Dashboard'!$D$53=4,S922)))))</f>
        <v>0</v>
      </c>
      <c r="T958" s="594">
        <f>IF('B. Dashboard'!$D$53=1,IF(T814="",T922,T814),IF('B. Dashboard'!$D$53=2,IF(T850=22,T922,T850),IF('B. Dashboard'!$D$53=3,IF(T886="",T922,T886),(IF('B. Dashboard'!$D$53=4,T922)))))</f>
        <v>0</v>
      </c>
      <c r="U958" s="594">
        <f>IF('B. Dashboard'!$D$53=1,IF(U814="",U922,U814),IF('B. Dashboard'!$D$53=2,IF(U850=22,U922,U850),IF('B. Dashboard'!$D$53=3,IF(U886="",U922,U886),(IF('B. Dashboard'!$D$53=4,U922)))))</f>
        <v>1</v>
      </c>
      <c r="V958" s="594">
        <f>IF('B. Dashboard'!$D$53=1,IF(V814="",V922,V814),IF('B. Dashboard'!$D$53=2,IF(V850=22,V922,V850),IF('B. Dashboard'!$D$53=3,IF(V886="",V922,V886),(IF('B. Dashboard'!$D$53=4,V922)))))</f>
        <v>0</v>
      </c>
      <c r="W958" s="594">
        <f>IF('B. Dashboard'!$D$53=1,IF(W814="",W922,W814),IF('B. Dashboard'!$D$53=2,IF(W850=22,W922,W850),IF('B. Dashboard'!$D$53=3,IF(W886="",W922,W886),(IF('B. Dashboard'!$D$53=4,W922)))))</f>
        <v>0</v>
      </c>
      <c r="X958" s="594">
        <f>IF('B. Dashboard'!$D$53=1,IF(X814="",X922,X814),IF('B. Dashboard'!$D$53=2,IF(X850=22,X922,X850),IF('B. Dashboard'!$D$53=3,IF(X886="",X922,X886),(IF('B. Dashboard'!$D$53=4,X922)))))</f>
        <v>0</v>
      </c>
      <c r="Y958" s="594">
        <f>IF('B. Dashboard'!$D$53=1,IF(Y814="",Y922,Y814),IF('B. Dashboard'!$D$53=2,IF(Y850=22,Y922,Y850),IF('B. Dashboard'!$D$53=3,IF(Y886="",Y922,Y886),(IF('B. Dashboard'!$D$53=4,Y922)))))</f>
        <v>0</v>
      </c>
      <c r="Z958" s="594">
        <f>IF('B. Dashboard'!$D$53=1,IF(Z814="",Z922,Z814),IF('B. Dashboard'!$D$53=2,IF(Z850=22,Z922,Z850),IF('B. Dashboard'!$D$53=3,IF(Z886="",Z922,Z886),(IF('B. Dashboard'!$D$53=4,Z922)))))</f>
        <v>0</v>
      </c>
      <c r="AA958" s="594">
        <f>IF('B. Dashboard'!$D$53=1,IF(AA814="",AA922,AA814),IF('B. Dashboard'!$D$53=2,IF(AA850=22,AA922,AA850),IF('B. Dashboard'!$D$53=3,IF(AA886="",AA922,AA886),(IF('B. Dashboard'!$D$53=4,AA922)))))</f>
        <v>0</v>
      </c>
      <c r="AB958" s="594">
        <f>IF('B. Dashboard'!$D$53=1,IF(AB814="",AB922,AB814),IF('B. Dashboard'!$D$53=2,IF(AB850=22,AB922,AB850),IF('B. Dashboard'!$D$53=3,IF(AB886="",AB922,AB886),(IF('B. Dashboard'!$D$53=4,AB922)))))</f>
        <v>0</v>
      </c>
      <c r="AC958" s="594">
        <f>IF('B. Dashboard'!$D$53=1,IF(AC814="",AC922,AC814),IF('B. Dashboard'!$D$53=2,IF(AC850=22,AC922,AC850),IF('B. Dashboard'!$D$53=3,IF(AC886="",AC922,AC886),(IF('B. Dashboard'!$D$53=4,AC922)))))</f>
        <v>0</v>
      </c>
    </row>
    <row r="959" spans="2:32">
      <c r="B959" s="92"/>
      <c r="C959" s="253" t="str">
        <f t="shared" si="360"/>
        <v>S18</v>
      </c>
      <c r="D959" s="253" t="str">
        <f t="shared" si="361"/>
        <v>Входящи SMS от други мрежи (SMS incoming from other network)</v>
      </c>
      <c r="E959" s="594">
        <f>IF('B. Dashboard'!$D$53=1,IF(E815="",E923,E815),IF('B. Dashboard'!$D$53=2,IF(E851=22,E923,E851),IF('B. Dashboard'!$D$53=3,IF(E887="",E923,E887),(IF('B. Dashboard'!$D$53=4,E923)))))</f>
        <v>1</v>
      </c>
      <c r="F959" s="594">
        <f>IF('B. Dashboard'!$D$53=1,IF(F815="",F923,F815),IF('B. Dashboard'!$D$53=2,IF(F851=22,F923,F851),IF('B. Dashboard'!$D$53=3,IF(F887="",F923,F887),(IF('B. Dashboard'!$D$53=4,F923)))))</f>
        <v>1</v>
      </c>
      <c r="G959" s="594">
        <f>IF('B. Dashboard'!$D$53=1,IF(G815="",G923,G815),IF('B. Dashboard'!$D$53=2,IF(G851=22,G923,G851),IF('B. Dashboard'!$D$53=3,IF(G887="",G923,G887),(IF('B. Dashboard'!$D$53=4,G923)))))</f>
        <v>1</v>
      </c>
      <c r="H959" s="594">
        <f>IF('B. Dashboard'!$D$53=1,IF(H815="",H923,H815),IF('B. Dashboard'!$D$53=2,IF(H851=22,H923,H851),IF('B. Dashboard'!$D$53=3,IF(H887="",H923,H887),(IF('B. Dashboard'!$D$53=4,H923)))))</f>
        <v>1</v>
      </c>
      <c r="I959" s="594">
        <f>IF('B. Dashboard'!$D$53=1,IF(I815="",I923,I815),IF('B. Dashboard'!$D$53=2,IF(I851=22,I923,I851),IF('B. Dashboard'!$D$53=3,IF(I887="",I923,I887),(IF('B. Dashboard'!$D$53=4,I923)))))</f>
        <v>0.5</v>
      </c>
      <c r="J959" s="594">
        <f>IF('B. Dashboard'!$D$53=1,IF(J815="",J923,J815),IF('B. Dashboard'!$D$53=2,IF(J851=22,J923,J851),IF('B. Dashboard'!$D$53=3,IF(J887="",J923,J887),(IF('B. Dashboard'!$D$53=4,J923)))))</f>
        <v>1</v>
      </c>
      <c r="K959" s="594">
        <f>IF('B. Dashboard'!$D$53=1,IF(K815="",K923,K815),IF('B. Dashboard'!$D$53=2,IF(K851=22,K923,K851),IF('B. Dashboard'!$D$53=3,IF(K887="",K923,K887),(IF('B. Dashboard'!$D$53=4,K923)))))</f>
        <v>1</v>
      </c>
      <c r="L959" s="594">
        <f>IF('B. Dashboard'!$D$53=1,IF(L815="",L923,L815),IF('B. Dashboard'!$D$53=2,IF(L851=22,L923,L851),IF('B. Dashboard'!$D$53=3,IF(L887="",L923,L887),(IF('B. Dashboard'!$D$53=4,L923)))))</f>
        <v>1</v>
      </c>
      <c r="M959" s="594">
        <f>IF('B. Dashboard'!$D$53=1,IF(M815="",M923,M815),IF('B. Dashboard'!$D$53=2,IF(M851=22,M923,M851),IF('B. Dashboard'!$D$53=3,IF(M887="",M923,M887),(IF('B. Dashboard'!$D$53=4,M923)))))</f>
        <v>0</v>
      </c>
      <c r="N959" s="594">
        <f>IF('B. Dashboard'!$D$53=1,IF(N815="",N923,N815),IF('B. Dashboard'!$D$53=2,IF(N851=22,N923,N851),IF('B. Dashboard'!$D$53=3,IF(N887="",N923,N887),(IF('B. Dashboard'!$D$53=4,N923)))))</f>
        <v>1</v>
      </c>
      <c r="O959" s="594">
        <f>IF('B. Dashboard'!$D$53=1,IF(O815="",O923,O815),IF('B. Dashboard'!$D$53=2,IF(O851=22,O923,O851),IF('B. Dashboard'!$D$53=3,IF(O887="",O923,O887),(IF('B. Dashboard'!$D$53=4,O923)))))</f>
        <v>1</v>
      </c>
      <c r="P959" s="594">
        <f>IF('B. Dashboard'!$D$53=1,IF(P815="",P923,P815),IF('B. Dashboard'!$D$53=2,IF(P851=22,P923,P851),IF('B. Dashboard'!$D$53=3,IF(P887="",P923,P887),(IF('B. Dashboard'!$D$53=4,P923)))))</f>
        <v>0</v>
      </c>
      <c r="Q959" s="594">
        <f>IF('B. Dashboard'!$D$53=1,IF(Q815="",Q923,Q815),IF('B. Dashboard'!$D$53=2,IF(Q851=22,Q923,Q851),IF('B. Dashboard'!$D$53=3,IF(Q887="",Q923,Q887),(IF('B. Dashboard'!$D$53=4,Q923)))))</f>
        <v>1</v>
      </c>
      <c r="R959" s="594">
        <f>IF('B. Dashboard'!$D$53=1,IF(R815="",R923,R815),IF('B. Dashboard'!$D$53=2,IF(R851=22,R923,R851),IF('B. Dashboard'!$D$53=3,IF(R887="",R923,R887),(IF('B. Dashboard'!$D$53=4,R923)))))</f>
        <v>1</v>
      </c>
      <c r="S959" s="594">
        <f>IF('B. Dashboard'!$D$53=1,IF(S815="",S923,S815),IF('B. Dashboard'!$D$53=2,IF(S851=22,S923,S851),IF('B. Dashboard'!$D$53=3,IF(S887="",S923,S887),(IF('B. Dashboard'!$D$53=4,S923)))))</f>
        <v>0</v>
      </c>
      <c r="T959" s="594">
        <f>IF('B. Dashboard'!$D$53=1,IF(T815="",T923,T815),IF('B. Dashboard'!$D$53=2,IF(T851=22,T923,T851),IF('B. Dashboard'!$D$53=3,IF(T887="",T923,T887),(IF('B. Dashboard'!$D$53=4,T923)))))</f>
        <v>0</v>
      </c>
      <c r="U959" s="594">
        <f>IF('B. Dashboard'!$D$53=1,IF(U815="",U923,U815),IF('B. Dashboard'!$D$53=2,IF(U851=22,U923,U851),IF('B. Dashboard'!$D$53=3,IF(U887="",U923,U887),(IF('B. Dashboard'!$D$53=4,U923)))))</f>
        <v>1</v>
      </c>
      <c r="V959" s="594">
        <f>IF('B. Dashboard'!$D$53=1,IF(V815="",V923,V815),IF('B. Dashboard'!$D$53=2,IF(V851=22,V923,V851),IF('B. Dashboard'!$D$53=3,IF(V887="",V923,V887),(IF('B. Dashboard'!$D$53=4,V923)))))</f>
        <v>0</v>
      </c>
      <c r="W959" s="594">
        <f>IF('B. Dashboard'!$D$53=1,IF(W815="",W923,W815),IF('B. Dashboard'!$D$53=2,IF(W851=22,W923,W851),IF('B. Dashboard'!$D$53=3,IF(W887="",W923,W887),(IF('B. Dashboard'!$D$53=4,W923)))))</f>
        <v>0</v>
      </c>
      <c r="X959" s="594">
        <f>IF('B. Dashboard'!$D$53=1,IF(X815="",X923,X815),IF('B. Dashboard'!$D$53=2,IF(X851=22,X923,X851),IF('B. Dashboard'!$D$53=3,IF(X887="",X923,X887),(IF('B. Dashboard'!$D$53=4,X923)))))</f>
        <v>0</v>
      </c>
      <c r="Y959" s="594">
        <f>IF('B. Dashboard'!$D$53=1,IF(Y815="",Y923,Y815),IF('B. Dashboard'!$D$53=2,IF(Y851=22,Y923,Y851),IF('B. Dashboard'!$D$53=3,IF(Y887="",Y923,Y887),(IF('B. Dashboard'!$D$53=4,Y923)))))</f>
        <v>0</v>
      </c>
      <c r="Z959" s="594">
        <f>IF('B. Dashboard'!$D$53=1,IF(Z815="",Z923,Z815),IF('B. Dashboard'!$D$53=2,IF(Z851=22,Z923,Z851),IF('B. Dashboard'!$D$53=3,IF(Z887="",Z923,Z887),(IF('B. Dashboard'!$D$53=4,Z923)))))</f>
        <v>0</v>
      </c>
      <c r="AA959" s="594">
        <f>IF('B. Dashboard'!$D$53=1,IF(AA815="",AA923,AA815),IF('B. Dashboard'!$D$53=2,IF(AA851=22,AA923,AA851),IF('B. Dashboard'!$D$53=3,IF(AA887="",AA923,AA887),(IF('B. Dashboard'!$D$53=4,AA923)))))</f>
        <v>0</v>
      </c>
      <c r="AB959" s="594">
        <f>IF('B. Dashboard'!$D$53=1,IF(AB815="",AB923,AB815),IF('B. Dashboard'!$D$53=2,IF(AB851=22,AB923,AB851),IF('B. Dashboard'!$D$53=3,IF(AB887="",AB923,AB887),(IF('B. Dashboard'!$D$53=4,AB923)))))</f>
        <v>0</v>
      </c>
      <c r="AC959" s="594">
        <f>IF('B. Dashboard'!$D$53=1,IF(AC815="",AC923,AC815),IF('B. Dashboard'!$D$53=2,IF(AC851=22,AC923,AC851),IF('B. Dashboard'!$D$53=3,IF(AC887="",AC923,AC887),(IF('B. Dashboard'!$D$53=4,AC923)))))</f>
        <v>0</v>
      </c>
    </row>
    <row r="960" spans="2:32">
      <c r="B960" s="92"/>
      <c r="C960" s="253" t="str">
        <f t="shared" si="360"/>
        <v>S19</v>
      </c>
      <c r="D960" s="253" t="str">
        <f t="shared" si="361"/>
        <v>Пренос на данни (Data services)</v>
      </c>
      <c r="E960" s="594">
        <f>IF('B. Dashboard'!$D$53=1,IF(E816="",E924,E816),IF('B. Dashboard'!$D$53=2,IF(E852=22,E924,E852),IF('B. Dashboard'!$D$53=3,IF(E888="",E924,E888),(IF('B. Dashboard'!$D$53=4,E924)))))</f>
        <v>0</v>
      </c>
      <c r="F960" s="594">
        <f>IF('B. Dashboard'!$D$53=1,IF(F816="",F924,F816),IF('B. Dashboard'!$D$53=2,IF(F852=22,F924,F852),IF('B. Dashboard'!$D$53=3,IF(F888="",F924,F888),(IF('B. Dashboard'!$D$53=4,F924)))))</f>
        <v>1</v>
      </c>
      <c r="G960" s="594">
        <f>IF('B. Dashboard'!$D$53=1,IF(G816="",G924,G816),IF('B. Dashboard'!$D$53=2,IF(G852=22,G924,G852),IF('B. Dashboard'!$D$53=3,IF(G888="",G924,G888),(IF('B. Dashboard'!$D$53=4,G924)))))</f>
        <v>0</v>
      </c>
      <c r="H960" s="594">
        <f>IF('B. Dashboard'!$D$53=1,IF(H816="",H924,H816),IF('B. Dashboard'!$D$53=2,IF(H852=22,H924,H852),IF('B. Dashboard'!$D$53=3,IF(H888="",H924,H888),(IF('B. Dashboard'!$D$53=4,H924)))))</f>
        <v>1</v>
      </c>
      <c r="I960" s="594">
        <f>IF('B. Dashboard'!$D$53=1,IF(I816="",I924,I816),IF('B. Dashboard'!$D$53=2,IF(I852=22,I924,I852),IF('B. Dashboard'!$D$53=3,IF(I888="",I924,I888),(IF('B. Dashboard'!$D$53=4,I924)))))</f>
        <v>0</v>
      </c>
      <c r="J960" s="594">
        <f>IF('B. Dashboard'!$D$53=1,IF(J816="",J924,J816),IF('B. Dashboard'!$D$53=2,IF(J852=22,J924,J852),IF('B. Dashboard'!$D$53=3,IF(J888="",J924,J888),(IF('B. Dashboard'!$D$53=4,J924)))))</f>
        <v>1</v>
      </c>
      <c r="K960" s="594">
        <f>IF('B. Dashboard'!$D$53=1,IF(K816="",K924,K816),IF('B. Dashboard'!$D$53=2,IF(K852=22,K924,K852),IF('B. Dashboard'!$D$53=3,IF(K888="",K924,K888),(IF('B. Dashboard'!$D$53=4,K924)))))</f>
        <v>1</v>
      </c>
      <c r="L960" s="594">
        <f>IF('B. Dashboard'!$D$53=1,IF(L816="",L924,L816),IF('B. Dashboard'!$D$53=2,IF(L852=22,L924,L852),IF('B. Dashboard'!$D$53=3,IF(L888="",L924,L888),(IF('B. Dashboard'!$D$53=4,L924)))))</f>
        <v>0</v>
      </c>
      <c r="M960" s="594">
        <f>IF('B. Dashboard'!$D$53=1,IF(M816="",M924,M816),IF('B. Dashboard'!$D$53=2,IF(M852=22,M924,M852),IF('B. Dashboard'!$D$53=3,IF(M888="",M924,M888),(IF('B. Dashboard'!$D$53=4,M924)))))</f>
        <v>0</v>
      </c>
      <c r="N960" s="594">
        <f>IF('B. Dashboard'!$D$53=1,IF(N816="",N924,N816),IF('B. Dashboard'!$D$53=2,IF(N852=22,N924,N852),IF('B. Dashboard'!$D$53=3,IF(N888="",N924,N888),(IF('B. Dashboard'!$D$53=4,N924)))))</f>
        <v>1</v>
      </c>
      <c r="O960" s="594">
        <f>IF('B. Dashboard'!$D$53=1,IF(O816="",O924,O816),IF('B. Dashboard'!$D$53=2,IF(O852=22,O924,O852),IF('B. Dashboard'!$D$53=3,IF(O888="",O924,O888),(IF('B. Dashboard'!$D$53=4,O924)))))</f>
        <v>1</v>
      </c>
      <c r="P960" s="594">
        <f>IF('B. Dashboard'!$D$53=1,IF(P816="",P924,P816),IF('B. Dashboard'!$D$53=2,IF(P852=22,P924,P852),IF('B. Dashboard'!$D$53=3,IF(P888="",P924,P888),(IF('B. Dashboard'!$D$53=4,P924)))))</f>
        <v>1</v>
      </c>
      <c r="Q960" s="594">
        <f>IF('B. Dashboard'!$D$53=1,IF(Q816="",Q924,Q816),IF('B. Dashboard'!$D$53=2,IF(Q852=22,Q924,Q852),IF('B. Dashboard'!$D$53=3,IF(Q888="",Q924,Q888),(IF('B. Dashboard'!$D$53=4,Q924)))))</f>
        <v>0</v>
      </c>
      <c r="R960" s="594">
        <f>IF('B. Dashboard'!$D$53=1,IF(R816="",R924,R816),IF('B. Dashboard'!$D$53=2,IF(R852=22,R924,R852),IF('B. Dashboard'!$D$53=3,IF(R888="",R924,R888),(IF('B. Dashboard'!$D$53=4,R924)))))</f>
        <v>0</v>
      </c>
      <c r="S960" s="594">
        <f>IF('B. Dashboard'!$D$53=1,IF(S816="",S924,S816),IF('B. Dashboard'!$D$53=2,IF(S852=22,S924,S852),IF('B. Dashboard'!$D$53=3,IF(S888="",S924,S888),(IF('B. Dashboard'!$D$53=4,S924)))))</f>
        <v>0</v>
      </c>
      <c r="T960" s="594">
        <f>IF('B. Dashboard'!$D$53=1,IF(T816="",T924,T816),IF('B. Dashboard'!$D$53=2,IF(T852=22,T924,T852),IF('B. Dashboard'!$D$53=3,IF(T888="",T924,T888),(IF('B. Dashboard'!$D$53=4,T924)))))</f>
        <v>1</v>
      </c>
      <c r="U960" s="594">
        <f>IF('B. Dashboard'!$D$53=1,IF(U816="",U924,U816),IF('B. Dashboard'!$D$53=2,IF(U852=22,U924,U852),IF('B. Dashboard'!$D$53=3,IF(U888="",U924,U888),(IF('B. Dashboard'!$D$53=4,U924)))))</f>
        <v>1</v>
      </c>
      <c r="V960" s="594">
        <f>IF('B. Dashboard'!$D$53=1,IF(V816="",V924,V816),IF('B. Dashboard'!$D$53=2,IF(V852=22,V924,V852),IF('B. Dashboard'!$D$53=3,IF(V888="",V924,V888),(IF('B. Dashboard'!$D$53=4,V924)))))</f>
        <v>0</v>
      </c>
      <c r="W960" s="594">
        <f>IF('B. Dashboard'!$D$53=1,IF(W816="",W924,W816),IF('B. Dashboard'!$D$53=2,IF(W852=22,W924,W852),IF('B. Dashboard'!$D$53=3,IF(W888="",W924,W888),(IF('B. Dashboard'!$D$53=4,W924)))))</f>
        <v>0</v>
      </c>
      <c r="X960" s="594">
        <f>IF('B. Dashboard'!$D$53=1,IF(X816="",X924,X816),IF('B. Dashboard'!$D$53=2,IF(X852=22,X924,X852),IF('B. Dashboard'!$D$53=3,IF(X888="",X924,X888),(IF('B. Dashboard'!$D$53=4,X924)))))</f>
        <v>0</v>
      </c>
      <c r="Y960" s="594">
        <f>IF('B. Dashboard'!$D$53=1,IF(Y816="",Y924,Y816),IF('B. Dashboard'!$D$53=2,IF(Y852=22,Y924,Y852),IF('B. Dashboard'!$D$53=3,IF(Y888="",Y924,Y888),(IF('B. Dashboard'!$D$53=4,Y924)))))</f>
        <v>0</v>
      </c>
      <c r="Z960" s="594">
        <f>IF('B. Dashboard'!$D$53=1,IF(Z816="",Z924,Z816),IF('B. Dashboard'!$D$53=2,IF(Z852=22,Z924,Z852),IF('B. Dashboard'!$D$53=3,IF(Z888="",Z924,Z888),(IF('B. Dashboard'!$D$53=4,Z924)))))</f>
        <v>0</v>
      </c>
      <c r="AA960" s="594">
        <f>IF('B. Dashboard'!$D$53=1,IF(AA816="",AA924,AA816),IF('B. Dashboard'!$D$53=2,IF(AA852=22,AA924,AA852),IF('B. Dashboard'!$D$53=3,IF(AA888="",AA924,AA888),(IF('B. Dashboard'!$D$53=4,AA924)))))</f>
        <v>0</v>
      </c>
      <c r="AB960" s="594">
        <f>IF('B. Dashboard'!$D$53=1,IF(AB816="",AB924,AB816),IF('B. Dashboard'!$D$53=2,IF(AB852=22,AB924,AB852),IF('B. Dashboard'!$D$53=3,IF(AB888="",AB924,AB888),(IF('B. Dashboard'!$D$53=4,AB924)))))</f>
        <v>0</v>
      </c>
      <c r="AC960" s="594">
        <f>IF('B. Dashboard'!$D$53=1,IF(AC816="",AC924,AC816),IF('B. Dashboard'!$D$53=2,IF(AC852=22,AC924,AC852),IF('B. Dashboard'!$D$53=3,IF(AC888="",AC924,AC888),(IF('B. Dashboard'!$D$53=4,AC924)))))</f>
        <v>0</v>
      </c>
    </row>
    <row r="961" spans="1:29">
      <c r="B961" s="92"/>
      <c r="C961" s="253" t="str">
        <f t="shared" si="360"/>
        <v>S20</v>
      </c>
      <c r="D961" s="253" t="str">
        <f t="shared" si="361"/>
        <v>Subscribers</v>
      </c>
      <c r="E961" s="594">
        <f>IF('B. Dashboard'!$D$53=1,IF(E817="",E925,E817),IF('B. Dashboard'!$D$53=2,IF(E853=22,E925,E853),IF('B. Dashboard'!$D$53=3,IF(E889="",E925,E889),(IF('B. Dashboard'!$D$53=4,E925)))))</f>
        <v>0</v>
      </c>
      <c r="F961" s="594">
        <f>IF('B. Dashboard'!$D$53=1,IF(F817="",F925,F817),IF('B. Dashboard'!$D$53=2,IF(F853=22,F925,F853),IF('B. Dashboard'!$D$53=3,IF(F889="",F925,F889),(IF('B. Dashboard'!$D$53=4,F925)))))</f>
        <v>0</v>
      </c>
      <c r="G961" s="594">
        <f>IF('B. Dashboard'!$D$53=1,IF(G817="",G925,G817),IF('B. Dashboard'!$D$53=2,IF(G853=22,G925,G853),IF('B. Dashboard'!$D$53=3,IF(G889="",G925,G889),(IF('B. Dashboard'!$D$53=4,G925)))))</f>
        <v>0</v>
      </c>
      <c r="H961" s="594">
        <f>IF('B. Dashboard'!$D$53=1,IF(H817="",H925,H817),IF('B. Dashboard'!$D$53=2,IF(H853=22,H925,H853),IF('B. Dashboard'!$D$53=3,IF(H889="",H925,H889),(IF('B. Dashboard'!$D$53=4,H925)))))</f>
        <v>0</v>
      </c>
      <c r="I961" s="594">
        <f>IF('B. Dashboard'!$D$53=1,IF(I817="",I925,I817),IF('B. Dashboard'!$D$53=2,IF(I853=22,I925,I853),IF('B. Dashboard'!$D$53=3,IF(I889="",I925,I889),(IF('B. Dashboard'!$D$53=4,I925)))))</f>
        <v>0</v>
      </c>
      <c r="J961" s="594">
        <f>IF('B. Dashboard'!$D$53=1,IF(J817="",J925,J817),IF('B. Dashboard'!$D$53=2,IF(J853=22,J925,J853),IF('B. Dashboard'!$D$53=3,IF(J889="",J925,J889),(IF('B. Dashboard'!$D$53=4,J925)))))</f>
        <v>0</v>
      </c>
      <c r="K961" s="594">
        <f>IF('B. Dashboard'!$D$53=1,IF(K817="",K925,K817),IF('B. Dashboard'!$D$53=2,IF(K853=22,K925,K853),IF('B. Dashboard'!$D$53=3,IF(K889="",K925,K889),(IF('B. Dashboard'!$D$53=4,K925)))))</f>
        <v>0</v>
      </c>
      <c r="L961" s="594">
        <f>IF('B. Dashboard'!$D$53=1,IF(L817="",L925,L817),IF('B. Dashboard'!$D$53=2,IF(L853=22,L925,L853),IF('B. Dashboard'!$D$53=3,IF(L889="",L925,L889),(IF('B. Dashboard'!$D$53=4,L925)))))</f>
        <v>0</v>
      </c>
      <c r="M961" s="594">
        <f>IF('B. Dashboard'!$D$53=1,IF(M817="",M925,M817),IF('B. Dashboard'!$D$53=2,IF(M853=22,M925,M853),IF('B. Dashboard'!$D$53=3,IF(M889="",M925,M889),(IF('B. Dashboard'!$D$53=4,M925)))))</f>
        <v>0</v>
      </c>
      <c r="N961" s="594">
        <f>IF('B. Dashboard'!$D$53=1,IF(N817="",N925,N817),IF('B. Dashboard'!$D$53=2,IF(N853=22,N925,N853),IF('B. Dashboard'!$D$53=3,IF(N889="",N925,N889),(IF('B. Dashboard'!$D$53=4,N925)))))</f>
        <v>0</v>
      </c>
      <c r="O961" s="594">
        <f>IF('B. Dashboard'!$D$53=1,IF(O817="",O925,O817),IF('B. Dashboard'!$D$53=2,IF(O853=22,O925,O853),IF('B. Dashboard'!$D$53=3,IF(O889="",O925,O889),(IF('B. Dashboard'!$D$53=4,O925)))))</f>
        <v>0</v>
      </c>
      <c r="P961" s="594">
        <f>IF('B. Dashboard'!$D$53=1,IF(P817="",P925,P817),IF('B. Dashboard'!$D$53=2,IF(P853=22,P925,P853),IF('B. Dashboard'!$D$53=3,IF(P889="",P925,P889),(IF('B. Dashboard'!$D$53=4,P925)))))</f>
        <v>0</v>
      </c>
      <c r="Q961" s="594">
        <f>IF('B. Dashboard'!$D$53=1,IF(Q817="",Q925,Q817),IF('B. Dashboard'!$D$53=2,IF(Q853=22,Q925,Q853),IF('B. Dashboard'!$D$53=3,IF(Q889="",Q925,Q889),(IF('B. Dashboard'!$D$53=4,Q925)))))</f>
        <v>0</v>
      </c>
      <c r="R961" s="594">
        <f>IF('B. Dashboard'!$D$53=1,IF(R817="",R925,R817),IF('B. Dashboard'!$D$53=2,IF(R853=22,R925,R853),IF('B. Dashboard'!$D$53=3,IF(R889="",R925,R889),(IF('B. Dashboard'!$D$53=4,R925)))))</f>
        <v>0</v>
      </c>
      <c r="S961" s="594">
        <f>IF('B. Dashboard'!$D$53=1,IF(S817="",S925,S817),IF('B. Dashboard'!$D$53=2,IF(S853=22,S925,S853),IF('B. Dashboard'!$D$53=3,IF(S889="",S925,S889),(IF('B. Dashboard'!$D$53=4,S925)))))</f>
        <v>0</v>
      </c>
      <c r="T961" s="594">
        <f>IF('B. Dashboard'!$D$53=1,IF(T817="",T925,T817),IF('B. Dashboard'!$D$53=2,IF(T853=22,T925,T853),IF('B. Dashboard'!$D$53=3,IF(T889="",T925,T889),(IF('B. Dashboard'!$D$53=4,T925)))))</f>
        <v>0</v>
      </c>
      <c r="U961" s="594">
        <f>IF('B. Dashboard'!$D$53=1,IF(U817="",U925,U817),IF('B. Dashboard'!$D$53=2,IF(U853=22,U925,U853),IF('B. Dashboard'!$D$53=3,IF(U889="",U925,U889),(IF('B. Dashboard'!$D$53=4,U925)))))</f>
        <v>0</v>
      </c>
      <c r="V961" s="594">
        <f>IF('B. Dashboard'!$D$53=1,IF(V817="",V925,V817),IF('B. Dashboard'!$D$53=2,IF(V853=22,V925,V853),IF('B. Dashboard'!$D$53=3,IF(V889="",V925,V889),(IF('B. Dashboard'!$D$53=4,V925)))))</f>
        <v>0</v>
      </c>
      <c r="W961" s="594">
        <f>IF('B. Dashboard'!$D$53=1,IF(W817="",W925,W817),IF('B. Dashboard'!$D$53=2,IF(W853=22,W925,W853),IF('B. Dashboard'!$D$53=3,IF(W889="",W925,W889),(IF('B. Dashboard'!$D$53=4,W925)))))</f>
        <v>0</v>
      </c>
      <c r="X961" s="594">
        <f>IF('B. Dashboard'!$D$53=1,IF(X817="",X925,X817),IF('B. Dashboard'!$D$53=2,IF(X853=22,X925,X853),IF('B. Dashboard'!$D$53=3,IF(X889="",X925,X889),(IF('B. Dashboard'!$D$53=4,X925)))))</f>
        <v>0</v>
      </c>
      <c r="Y961" s="594">
        <f>IF('B. Dashboard'!$D$53=1,IF(Y817="",Y925,Y817),IF('B. Dashboard'!$D$53=2,IF(Y853=22,Y925,Y853),IF('B. Dashboard'!$D$53=3,IF(Y889="",Y925,Y889),(IF('B. Dashboard'!$D$53=4,Y925)))))</f>
        <v>0</v>
      </c>
      <c r="Z961" s="594">
        <f>IF('B. Dashboard'!$D$53=1,IF(Z817="",Z925,Z817),IF('B. Dashboard'!$D$53=2,IF(Z853=22,Z925,Z853),IF('B. Dashboard'!$D$53=3,IF(Z889="",Z925,Z889),(IF('B. Dashboard'!$D$53=4,Z925)))))</f>
        <v>0</v>
      </c>
      <c r="AA961" s="594">
        <f>IF('B. Dashboard'!$D$53=1,IF(AA817="",AA925,AA817),IF('B. Dashboard'!$D$53=2,IF(AA853=22,AA925,AA853),IF('B. Dashboard'!$D$53=3,IF(AA889="",AA925,AA889),(IF('B. Dashboard'!$D$53=4,AA925)))))</f>
        <v>0</v>
      </c>
      <c r="AB961" s="594">
        <f>IF('B. Dashboard'!$D$53=1,IF(AB817="",AB925,AB817),IF('B. Dashboard'!$D$53=2,IF(AB853=22,AB925,AB853),IF('B. Dashboard'!$D$53=3,IF(AB889="",AB925,AB889),(IF('B. Dashboard'!$D$53=4,AB925)))))</f>
        <v>0</v>
      </c>
      <c r="AC961" s="594">
        <f>IF('B. Dashboard'!$D$53=1,IF(AC817="",AC925,AC817),IF('B. Dashboard'!$D$53=2,IF(AC853=22,AC925,AC853),IF('B. Dashboard'!$D$53=3,IF(AC889="",AC925,AC889),(IF('B. Dashboard'!$D$53=4,AC925)))))</f>
        <v>0</v>
      </c>
    </row>
    <row r="962" spans="1:29">
      <c r="B962" s="92"/>
      <c r="C962" s="253" t="str">
        <f t="shared" si="360"/>
        <v>S21</v>
      </c>
      <c r="D962" s="253" t="str">
        <f t="shared" si="361"/>
        <v>OTHER: complete as required</v>
      </c>
      <c r="E962" s="594">
        <f>IF('B. Dashboard'!$D$53=1,IF(E818="",E926,E818),IF('B. Dashboard'!$D$53=2,IF(E854=22,E926,E854),IF('B. Dashboard'!$D$53=3,IF(E890="",E926,E890),(IF('B. Dashboard'!$D$53=4,E926)))))</f>
        <v>0</v>
      </c>
      <c r="F962" s="594">
        <f>IF('B. Dashboard'!$D$53=1,IF(F818="",F926,F818),IF('B. Dashboard'!$D$53=2,IF(F854=22,F926,F854),IF('B. Dashboard'!$D$53=3,IF(F890="",F926,F890),(IF('B. Dashboard'!$D$53=4,F926)))))</f>
        <v>0</v>
      </c>
      <c r="G962" s="594">
        <f>IF('B. Dashboard'!$D$53=1,IF(G818="",G926,G818),IF('B. Dashboard'!$D$53=2,IF(G854=22,G926,G854),IF('B. Dashboard'!$D$53=3,IF(G890="",G926,G890),(IF('B. Dashboard'!$D$53=4,G926)))))</f>
        <v>0</v>
      </c>
      <c r="H962" s="594">
        <f>IF('B. Dashboard'!$D$53=1,IF(H818="",H926,H818),IF('B. Dashboard'!$D$53=2,IF(H854=22,H926,H854),IF('B. Dashboard'!$D$53=3,IF(H890="",H926,H890),(IF('B. Dashboard'!$D$53=4,H926)))))</f>
        <v>0</v>
      </c>
      <c r="I962" s="594">
        <f>IF('B. Dashboard'!$D$53=1,IF(I818="",I926,I818),IF('B. Dashboard'!$D$53=2,IF(I854=22,I926,I854),IF('B. Dashboard'!$D$53=3,IF(I890="",I926,I890),(IF('B. Dashboard'!$D$53=4,I926)))))</f>
        <v>0</v>
      </c>
      <c r="J962" s="594">
        <f>IF('B. Dashboard'!$D$53=1,IF(J818="",J926,J818),IF('B. Dashboard'!$D$53=2,IF(J854=22,J926,J854),IF('B. Dashboard'!$D$53=3,IF(J890="",J926,J890),(IF('B. Dashboard'!$D$53=4,J926)))))</f>
        <v>0</v>
      </c>
      <c r="K962" s="594">
        <f>IF('B. Dashboard'!$D$53=1,IF(K818="",K926,K818),IF('B. Dashboard'!$D$53=2,IF(K854=22,K926,K854),IF('B. Dashboard'!$D$53=3,IF(K890="",K926,K890),(IF('B. Dashboard'!$D$53=4,K926)))))</f>
        <v>0</v>
      </c>
      <c r="L962" s="594">
        <f>IF('B. Dashboard'!$D$53=1,IF(L818="",L926,L818),IF('B. Dashboard'!$D$53=2,IF(L854=22,L926,L854),IF('B. Dashboard'!$D$53=3,IF(L890="",L926,L890),(IF('B. Dashboard'!$D$53=4,L926)))))</f>
        <v>0</v>
      </c>
      <c r="M962" s="594">
        <f>IF('B. Dashboard'!$D$53=1,IF(M818="",M926,M818),IF('B. Dashboard'!$D$53=2,IF(M854=22,M926,M854),IF('B. Dashboard'!$D$53=3,IF(M890="",M926,M890),(IF('B. Dashboard'!$D$53=4,M926)))))</f>
        <v>0</v>
      </c>
      <c r="N962" s="594">
        <f>IF('B. Dashboard'!$D$53=1,IF(N818="",N926,N818),IF('B. Dashboard'!$D$53=2,IF(N854=22,N926,N854),IF('B. Dashboard'!$D$53=3,IF(N890="",N926,N890),(IF('B. Dashboard'!$D$53=4,N926)))))</f>
        <v>0</v>
      </c>
      <c r="O962" s="594">
        <f>IF('B. Dashboard'!$D$53=1,IF(O818="",O926,O818),IF('B. Dashboard'!$D$53=2,IF(O854=22,O926,O854),IF('B. Dashboard'!$D$53=3,IF(O890="",O926,O890),(IF('B. Dashboard'!$D$53=4,O926)))))</f>
        <v>0</v>
      </c>
      <c r="P962" s="594">
        <f>IF('B. Dashboard'!$D$53=1,IF(P818="",P926,P818),IF('B. Dashboard'!$D$53=2,IF(P854=22,P926,P854),IF('B. Dashboard'!$D$53=3,IF(P890="",P926,P890),(IF('B. Dashboard'!$D$53=4,P926)))))</f>
        <v>0</v>
      </c>
      <c r="Q962" s="594">
        <f>IF('B. Dashboard'!$D$53=1,IF(Q818="",Q926,Q818),IF('B. Dashboard'!$D$53=2,IF(Q854=22,Q926,Q854),IF('B. Dashboard'!$D$53=3,IF(Q890="",Q926,Q890),(IF('B. Dashboard'!$D$53=4,Q926)))))</f>
        <v>0</v>
      </c>
      <c r="R962" s="594">
        <f>IF('B. Dashboard'!$D$53=1,IF(R818="",R926,R818),IF('B. Dashboard'!$D$53=2,IF(R854=22,R926,R854),IF('B. Dashboard'!$D$53=3,IF(R890="",R926,R890),(IF('B. Dashboard'!$D$53=4,R926)))))</f>
        <v>0</v>
      </c>
      <c r="S962" s="594">
        <f>IF('B. Dashboard'!$D$53=1,IF(S818="",S926,S818),IF('B. Dashboard'!$D$53=2,IF(S854=22,S926,S854),IF('B. Dashboard'!$D$53=3,IF(S890="",S926,S890),(IF('B. Dashboard'!$D$53=4,S926)))))</f>
        <v>0</v>
      </c>
      <c r="T962" s="594">
        <f>IF('B. Dashboard'!$D$53=1,IF(T818="",T926,T818),IF('B. Dashboard'!$D$53=2,IF(T854=22,T926,T854),IF('B. Dashboard'!$D$53=3,IF(T890="",T926,T890),(IF('B. Dashboard'!$D$53=4,T926)))))</f>
        <v>0</v>
      </c>
      <c r="U962" s="594">
        <f>IF('B. Dashboard'!$D$53=1,IF(U818="",U926,U818),IF('B. Dashboard'!$D$53=2,IF(U854=22,U926,U854),IF('B. Dashboard'!$D$53=3,IF(U890="",U926,U890),(IF('B. Dashboard'!$D$53=4,U926)))))</f>
        <v>0</v>
      </c>
      <c r="V962" s="594">
        <f>IF('B. Dashboard'!$D$53=1,IF(V818="",V926,V818),IF('B. Dashboard'!$D$53=2,IF(V854=22,V926,V854),IF('B. Dashboard'!$D$53=3,IF(V890="",V926,V890),(IF('B. Dashboard'!$D$53=4,V926)))))</f>
        <v>0</v>
      </c>
      <c r="W962" s="594">
        <f>IF('B. Dashboard'!$D$53=1,IF(W818="",W926,W818),IF('B. Dashboard'!$D$53=2,IF(W854=22,W926,W854),IF('B. Dashboard'!$D$53=3,IF(W890="",W926,W890),(IF('B. Dashboard'!$D$53=4,W926)))))</f>
        <v>0</v>
      </c>
      <c r="X962" s="594">
        <f>IF('B. Dashboard'!$D$53=1,IF(X818="",X926,X818),IF('B. Dashboard'!$D$53=2,IF(X854=22,X926,X854),IF('B. Dashboard'!$D$53=3,IF(X890="",X926,X890),(IF('B. Dashboard'!$D$53=4,X926)))))</f>
        <v>0</v>
      </c>
      <c r="Y962" s="594">
        <f>IF('B. Dashboard'!$D$53=1,IF(Y818="",Y926,Y818),IF('B. Dashboard'!$D$53=2,IF(Y854=22,Y926,Y854),IF('B. Dashboard'!$D$53=3,IF(Y890="",Y926,Y890),(IF('B. Dashboard'!$D$53=4,Y926)))))</f>
        <v>0</v>
      </c>
      <c r="Z962" s="594">
        <f>IF('B. Dashboard'!$D$53=1,IF(Z818="",Z926,Z818),IF('B. Dashboard'!$D$53=2,IF(Z854=22,Z926,Z854),IF('B. Dashboard'!$D$53=3,IF(Z890="",Z926,Z890),(IF('B. Dashboard'!$D$53=4,Z926)))))</f>
        <v>0</v>
      </c>
      <c r="AA962" s="594">
        <f>IF('B. Dashboard'!$D$53=1,IF(AA818="",AA926,AA818),IF('B. Dashboard'!$D$53=2,IF(AA854=22,AA926,AA854),IF('B. Dashboard'!$D$53=3,IF(AA890="",AA926,AA890),(IF('B. Dashboard'!$D$53=4,AA926)))))</f>
        <v>0</v>
      </c>
      <c r="AB962" s="594">
        <f>IF('B. Dashboard'!$D$53=1,IF(AB818="",AB926,AB818),IF('B. Dashboard'!$D$53=2,IF(AB854=22,AB926,AB854),IF('B. Dashboard'!$D$53=3,IF(AB890="",AB926,AB890),(IF('B. Dashboard'!$D$53=4,AB926)))))</f>
        <v>0</v>
      </c>
      <c r="AC962" s="594">
        <f>IF('B. Dashboard'!$D$53=1,IF(AC818="",AC926,AC818),IF('B. Dashboard'!$D$53=2,IF(AC854=22,AC926,AC854),IF('B. Dashboard'!$D$53=3,IF(AC890="",AC926,AC890),(IF('B. Dashboard'!$D$53=4,AC926)))))</f>
        <v>0</v>
      </c>
    </row>
    <row r="963" spans="1:29">
      <c r="B963" s="92"/>
      <c r="C963" s="253" t="str">
        <f t="shared" si="360"/>
        <v>S22</v>
      </c>
      <c r="D963" s="253" t="str">
        <f t="shared" si="361"/>
        <v>OTHER: complete as required</v>
      </c>
      <c r="E963" s="594">
        <f>IF('B. Dashboard'!$D$53=1,IF(E819="",E927,E819),IF('B. Dashboard'!$D$53=2,IF(E855=22,E927,E855),IF('B. Dashboard'!$D$53=3,IF(E891="",E927,E891),(IF('B. Dashboard'!$D$53=4,E927)))))</f>
        <v>0</v>
      </c>
      <c r="F963" s="594">
        <f>IF('B. Dashboard'!$D$53=1,IF(F819="",F927,F819),IF('B. Dashboard'!$D$53=2,IF(F855=22,F927,F855),IF('B. Dashboard'!$D$53=3,IF(F891="",F927,F891),(IF('B. Dashboard'!$D$53=4,F927)))))</f>
        <v>0</v>
      </c>
      <c r="G963" s="594">
        <f>IF('B. Dashboard'!$D$53=1,IF(G819="",G927,G819),IF('B. Dashboard'!$D$53=2,IF(G855=22,G927,G855),IF('B. Dashboard'!$D$53=3,IF(G891="",G927,G891),(IF('B. Dashboard'!$D$53=4,G927)))))</f>
        <v>0</v>
      </c>
      <c r="H963" s="594">
        <f>IF('B. Dashboard'!$D$53=1,IF(H819="",H927,H819),IF('B. Dashboard'!$D$53=2,IF(H855=22,H927,H855),IF('B. Dashboard'!$D$53=3,IF(H891="",H927,H891),(IF('B. Dashboard'!$D$53=4,H927)))))</f>
        <v>0</v>
      </c>
      <c r="I963" s="594">
        <f>IF('B. Dashboard'!$D$53=1,IF(I819="",I927,I819),IF('B. Dashboard'!$D$53=2,IF(I855=22,I927,I855),IF('B. Dashboard'!$D$53=3,IF(I891="",I927,I891),(IF('B. Dashboard'!$D$53=4,I927)))))</f>
        <v>0</v>
      </c>
      <c r="J963" s="594">
        <f>IF('B. Dashboard'!$D$53=1,IF(J819="",J927,J819),IF('B. Dashboard'!$D$53=2,IF(J855=22,J927,J855),IF('B. Dashboard'!$D$53=3,IF(J891="",J927,J891),(IF('B. Dashboard'!$D$53=4,J927)))))</f>
        <v>0</v>
      </c>
      <c r="K963" s="594">
        <f>IF('B. Dashboard'!$D$53=1,IF(K819="",K927,K819),IF('B. Dashboard'!$D$53=2,IF(K855=22,K927,K855),IF('B. Dashboard'!$D$53=3,IF(K891="",K927,K891),(IF('B. Dashboard'!$D$53=4,K927)))))</f>
        <v>0</v>
      </c>
      <c r="L963" s="594">
        <f>IF('B. Dashboard'!$D$53=1,IF(L819="",L927,L819),IF('B. Dashboard'!$D$53=2,IF(L855=22,L927,L855),IF('B. Dashboard'!$D$53=3,IF(L891="",L927,L891),(IF('B. Dashboard'!$D$53=4,L927)))))</f>
        <v>0</v>
      </c>
      <c r="M963" s="594">
        <f>IF('B. Dashboard'!$D$53=1,IF(M819="",M927,M819),IF('B. Dashboard'!$D$53=2,IF(M855=22,M927,M855),IF('B. Dashboard'!$D$53=3,IF(M891="",M927,M891),(IF('B. Dashboard'!$D$53=4,M927)))))</f>
        <v>0</v>
      </c>
      <c r="N963" s="594">
        <f>IF('B. Dashboard'!$D$53=1,IF(N819="",N927,N819),IF('B. Dashboard'!$D$53=2,IF(N855=22,N927,N855),IF('B. Dashboard'!$D$53=3,IF(N891="",N927,N891),(IF('B. Dashboard'!$D$53=4,N927)))))</f>
        <v>0</v>
      </c>
      <c r="O963" s="594">
        <f>IF('B. Dashboard'!$D$53=1,IF(O819="",O927,O819),IF('B. Dashboard'!$D$53=2,IF(O855=22,O927,O855),IF('B. Dashboard'!$D$53=3,IF(O891="",O927,O891),(IF('B. Dashboard'!$D$53=4,O927)))))</f>
        <v>0</v>
      </c>
      <c r="P963" s="594">
        <f>IF('B. Dashboard'!$D$53=1,IF(P819="",P927,P819),IF('B. Dashboard'!$D$53=2,IF(P855=22,P927,P855),IF('B. Dashboard'!$D$53=3,IF(P891="",P927,P891),(IF('B. Dashboard'!$D$53=4,P927)))))</f>
        <v>0</v>
      </c>
      <c r="Q963" s="594">
        <f>IF('B. Dashboard'!$D$53=1,IF(Q819="",Q927,Q819),IF('B. Dashboard'!$D$53=2,IF(Q855=22,Q927,Q855),IF('B. Dashboard'!$D$53=3,IF(Q891="",Q927,Q891),(IF('B. Dashboard'!$D$53=4,Q927)))))</f>
        <v>0</v>
      </c>
      <c r="R963" s="594">
        <f>IF('B. Dashboard'!$D$53=1,IF(R819="",R927,R819),IF('B. Dashboard'!$D$53=2,IF(R855=22,R927,R855),IF('B. Dashboard'!$D$53=3,IF(R891="",R927,R891),(IF('B. Dashboard'!$D$53=4,R927)))))</f>
        <v>0</v>
      </c>
      <c r="S963" s="594">
        <f>IF('B. Dashboard'!$D$53=1,IF(S819="",S927,S819),IF('B. Dashboard'!$D$53=2,IF(S855=22,S927,S855),IF('B. Dashboard'!$D$53=3,IF(S891="",S927,S891),(IF('B. Dashboard'!$D$53=4,S927)))))</f>
        <v>0</v>
      </c>
      <c r="T963" s="594">
        <f>IF('B. Dashboard'!$D$53=1,IF(T819="",T927,T819),IF('B. Dashboard'!$D$53=2,IF(T855=22,T927,T855),IF('B. Dashboard'!$D$53=3,IF(T891="",T927,T891),(IF('B. Dashboard'!$D$53=4,T927)))))</f>
        <v>0</v>
      </c>
      <c r="U963" s="594">
        <f>IF('B. Dashboard'!$D$53=1,IF(U819="",U927,U819),IF('B. Dashboard'!$D$53=2,IF(U855=22,U927,U855),IF('B. Dashboard'!$D$53=3,IF(U891="",U927,U891),(IF('B. Dashboard'!$D$53=4,U927)))))</f>
        <v>0</v>
      </c>
      <c r="V963" s="594">
        <f>IF('B. Dashboard'!$D$53=1,IF(V819="",V927,V819),IF('B. Dashboard'!$D$53=2,IF(V855=22,V927,V855),IF('B. Dashboard'!$D$53=3,IF(V891="",V927,V891),(IF('B. Dashboard'!$D$53=4,V927)))))</f>
        <v>0</v>
      </c>
      <c r="W963" s="594">
        <f>IF('B. Dashboard'!$D$53=1,IF(W819="",W927,W819),IF('B. Dashboard'!$D$53=2,IF(W855=22,W927,W855),IF('B. Dashboard'!$D$53=3,IF(W891="",W927,W891),(IF('B. Dashboard'!$D$53=4,W927)))))</f>
        <v>0</v>
      </c>
      <c r="X963" s="594">
        <f>IF('B. Dashboard'!$D$53=1,IF(X819="",X927,X819),IF('B. Dashboard'!$D$53=2,IF(X855=22,X927,X855),IF('B. Dashboard'!$D$53=3,IF(X891="",X927,X891),(IF('B. Dashboard'!$D$53=4,X927)))))</f>
        <v>0</v>
      </c>
      <c r="Y963" s="594">
        <f>IF('B. Dashboard'!$D$53=1,IF(Y819="",Y927,Y819),IF('B. Dashboard'!$D$53=2,IF(Y855=22,Y927,Y855),IF('B. Dashboard'!$D$53=3,IF(Y891="",Y927,Y891),(IF('B. Dashboard'!$D$53=4,Y927)))))</f>
        <v>0</v>
      </c>
      <c r="Z963" s="594">
        <f>IF('B. Dashboard'!$D$53=1,IF(Z819="",Z927,Z819),IF('B. Dashboard'!$D$53=2,IF(Z855=22,Z927,Z855),IF('B. Dashboard'!$D$53=3,IF(Z891="",Z927,Z891),(IF('B. Dashboard'!$D$53=4,Z927)))))</f>
        <v>0</v>
      </c>
      <c r="AA963" s="594">
        <f>IF('B. Dashboard'!$D$53=1,IF(AA819="",AA927,AA819),IF('B. Dashboard'!$D$53=2,IF(AA855=22,AA927,AA855),IF('B. Dashboard'!$D$53=3,IF(AA891="",AA927,AA891),(IF('B. Dashboard'!$D$53=4,AA927)))))</f>
        <v>0</v>
      </c>
      <c r="AB963" s="594">
        <f>IF('B. Dashboard'!$D$53=1,IF(AB819="",AB927,AB819),IF('B. Dashboard'!$D$53=2,IF(AB855=22,AB927,AB855),IF('B. Dashboard'!$D$53=3,IF(AB891="",AB927,AB891),(IF('B. Dashboard'!$D$53=4,AB927)))))</f>
        <v>0</v>
      </c>
      <c r="AC963" s="594">
        <f>IF('B. Dashboard'!$D$53=1,IF(AC819="",AC927,AC819),IF('B. Dashboard'!$D$53=2,IF(AC855=22,AC927,AC855),IF('B. Dashboard'!$D$53=3,IF(AC891="",AC927,AC891),(IF('B. Dashboard'!$D$53=4,AC927)))))</f>
        <v>0</v>
      </c>
    </row>
    <row r="964" spans="1:29">
      <c r="B964" s="92"/>
      <c r="C964" s="253" t="str">
        <f t="shared" si="360"/>
        <v>S23</v>
      </c>
      <c r="D964" s="253" t="str">
        <f t="shared" si="361"/>
        <v>OTHER: complete as required</v>
      </c>
      <c r="E964" s="594">
        <f>IF('B. Dashboard'!$D$53=1,IF(E820="",E928,E820),IF('B. Dashboard'!$D$53=2,IF(E856=22,E928,E856),IF('B. Dashboard'!$D$53=3,IF(E892="",E928,E892),(IF('B. Dashboard'!$D$53=4,E928)))))</f>
        <v>0</v>
      </c>
      <c r="F964" s="594">
        <f>IF('B. Dashboard'!$D$53=1,IF(F820="",F928,F820),IF('B. Dashboard'!$D$53=2,IF(F856=22,F928,F856),IF('B. Dashboard'!$D$53=3,IF(F892="",F928,F892),(IF('B. Dashboard'!$D$53=4,F928)))))</f>
        <v>0</v>
      </c>
      <c r="G964" s="594">
        <f>IF('B. Dashboard'!$D$53=1,IF(G820="",G928,G820),IF('B. Dashboard'!$D$53=2,IF(G856=22,G928,G856),IF('B. Dashboard'!$D$53=3,IF(G892="",G928,G892),(IF('B. Dashboard'!$D$53=4,G928)))))</f>
        <v>0</v>
      </c>
      <c r="H964" s="594">
        <f>IF('B. Dashboard'!$D$53=1,IF(H820="",H928,H820),IF('B. Dashboard'!$D$53=2,IF(H856=22,H928,H856),IF('B. Dashboard'!$D$53=3,IF(H892="",H928,H892),(IF('B. Dashboard'!$D$53=4,H928)))))</f>
        <v>0</v>
      </c>
      <c r="I964" s="594">
        <f>IF('B. Dashboard'!$D$53=1,IF(I820="",I928,I820),IF('B. Dashboard'!$D$53=2,IF(I856=22,I928,I856),IF('B. Dashboard'!$D$53=3,IF(I892="",I928,I892),(IF('B. Dashboard'!$D$53=4,I928)))))</f>
        <v>0</v>
      </c>
      <c r="J964" s="594">
        <f>IF('B. Dashboard'!$D$53=1,IF(J820="",J928,J820),IF('B. Dashboard'!$D$53=2,IF(J856=22,J928,J856),IF('B. Dashboard'!$D$53=3,IF(J892="",J928,J892),(IF('B. Dashboard'!$D$53=4,J928)))))</f>
        <v>0</v>
      </c>
      <c r="K964" s="594">
        <f>IF('B. Dashboard'!$D$53=1,IF(K820="",K928,K820),IF('B. Dashboard'!$D$53=2,IF(K856=22,K928,K856),IF('B. Dashboard'!$D$53=3,IF(K892="",K928,K892),(IF('B. Dashboard'!$D$53=4,K928)))))</f>
        <v>0</v>
      </c>
      <c r="L964" s="594">
        <f>IF('B. Dashboard'!$D$53=1,IF(L820="",L928,L820),IF('B. Dashboard'!$D$53=2,IF(L856=22,L928,L856),IF('B. Dashboard'!$D$53=3,IF(L892="",L928,L892),(IF('B. Dashboard'!$D$53=4,L928)))))</f>
        <v>0</v>
      </c>
      <c r="M964" s="594">
        <f>IF('B. Dashboard'!$D$53=1,IF(M820="",M928,M820),IF('B. Dashboard'!$D$53=2,IF(M856=22,M928,M856),IF('B. Dashboard'!$D$53=3,IF(M892="",M928,M892),(IF('B. Dashboard'!$D$53=4,M928)))))</f>
        <v>0</v>
      </c>
      <c r="N964" s="594">
        <f>IF('B. Dashboard'!$D$53=1,IF(N820="",N928,N820),IF('B. Dashboard'!$D$53=2,IF(N856=22,N928,N856),IF('B. Dashboard'!$D$53=3,IF(N892="",N928,N892),(IF('B. Dashboard'!$D$53=4,N928)))))</f>
        <v>0</v>
      </c>
      <c r="O964" s="594">
        <f>IF('B. Dashboard'!$D$53=1,IF(O820="",O928,O820),IF('B. Dashboard'!$D$53=2,IF(O856=22,O928,O856),IF('B. Dashboard'!$D$53=3,IF(O892="",O928,O892),(IF('B. Dashboard'!$D$53=4,O928)))))</f>
        <v>0</v>
      </c>
      <c r="P964" s="594">
        <f>IF('B. Dashboard'!$D$53=1,IF(P820="",P928,P820),IF('B. Dashboard'!$D$53=2,IF(P856=22,P928,P856),IF('B. Dashboard'!$D$53=3,IF(P892="",P928,P892),(IF('B. Dashboard'!$D$53=4,P928)))))</f>
        <v>0</v>
      </c>
      <c r="Q964" s="594">
        <f>IF('B. Dashboard'!$D$53=1,IF(Q820="",Q928,Q820),IF('B. Dashboard'!$D$53=2,IF(Q856=22,Q928,Q856),IF('B. Dashboard'!$D$53=3,IF(Q892="",Q928,Q892),(IF('B. Dashboard'!$D$53=4,Q928)))))</f>
        <v>0</v>
      </c>
      <c r="R964" s="594">
        <f>IF('B. Dashboard'!$D$53=1,IF(R820="",R928,R820),IF('B. Dashboard'!$D$53=2,IF(R856=22,R928,R856),IF('B. Dashboard'!$D$53=3,IF(R892="",R928,R892),(IF('B. Dashboard'!$D$53=4,R928)))))</f>
        <v>0</v>
      </c>
      <c r="S964" s="594">
        <f>IF('B. Dashboard'!$D$53=1,IF(S820="",S928,S820),IF('B. Dashboard'!$D$53=2,IF(S856=22,S928,S856),IF('B. Dashboard'!$D$53=3,IF(S892="",S928,S892),(IF('B. Dashboard'!$D$53=4,S928)))))</f>
        <v>0</v>
      </c>
      <c r="T964" s="594">
        <f>IF('B. Dashboard'!$D$53=1,IF(T820="",T928,T820),IF('B. Dashboard'!$D$53=2,IF(T856=22,T928,T856),IF('B. Dashboard'!$D$53=3,IF(T892="",T928,T892),(IF('B. Dashboard'!$D$53=4,T928)))))</f>
        <v>0</v>
      </c>
      <c r="U964" s="594">
        <f>IF('B. Dashboard'!$D$53=1,IF(U820="",U928,U820),IF('B. Dashboard'!$D$53=2,IF(U856=22,U928,U856),IF('B. Dashboard'!$D$53=3,IF(U892="",U928,U892),(IF('B. Dashboard'!$D$53=4,U928)))))</f>
        <v>0</v>
      </c>
      <c r="V964" s="594">
        <f>IF('B. Dashboard'!$D$53=1,IF(V820="",V928,V820),IF('B. Dashboard'!$D$53=2,IF(V856=22,V928,V856),IF('B. Dashboard'!$D$53=3,IF(V892="",V928,V892),(IF('B. Dashboard'!$D$53=4,V928)))))</f>
        <v>0</v>
      </c>
      <c r="W964" s="594">
        <f>IF('B. Dashboard'!$D$53=1,IF(W820="",W928,W820),IF('B. Dashboard'!$D$53=2,IF(W856=22,W928,W856),IF('B. Dashboard'!$D$53=3,IF(W892="",W928,W892),(IF('B. Dashboard'!$D$53=4,W928)))))</f>
        <v>0</v>
      </c>
      <c r="X964" s="594">
        <f>IF('B. Dashboard'!$D$53=1,IF(X820="",X928,X820),IF('B. Dashboard'!$D$53=2,IF(X856=22,X928,X856),IF('B. Dashboard'!$D$53=3,IF(X892="",X928,X892),(IF('B. Dashboard'!$D$53=4,X928)))))</f>
        <v>0</v>
      </c>
      <c r="Y964" s="594">
        <f>IF('B. Dashboard'!$D$53=1,IF(Y820="",Y928,Y820),IF('B. Dashboard'!$D$53=2,IF(Y856=22,Y928,Y856),IF('B. Dashboard'!$D$53=3,IF(Y892="",Y928,Y892),(IF('B. Dashboard'!$D$53=4,Y928)))))</f>
        <v>0</v>
      </c>
      <c r="Z964" s="594">
        <f>IF('B. Dashboard'!$D$53=1,IF(Z820="",Z928,Z820),IF('B. Dashboard'!$D$53=2,IF(Z856=22,Z928,Z856),IF('B. Dashboard'!$D$53=3,IF(Z892="",Z928,Z892),(IF('B. Dashboard'!$D$53=4,Z928)))))</f>
        <v>0</v>
      </c>
      <c r="AA964" s="594">
        <f>IF('B. Dashboard'!$D$53=1,IF(AA820="",AA928,AA820),IF('B. Dashboard'!$D$53=2,IF(AA856=22,AA928,AA856),IF('B. Dashboard'!$D$53=3,IF(AA892="",AA928,AA892),(IF('B. Dashboard'!$D$53=4,AA928)))))</f>
        <v>0</v>
      </c>
      <c r="AB964" s="594">
        <f>IF('B. Dashboard'!$D$53=1,IF(AB820="",AB928,AB820),IF('B. Dashboard'!$D$53=2,IF(AB856=22,AB928,AB856),IF('B. Dashboard'!$D$53=3,IF(AB892="",AB928,AB892),(IF('B. Dashboard'!$D$53=4,AB928)))))</f>
        <v>0</v>
      </c>
      <c r="AC964" s="594">
        <f>IF('B. Dashboard'!$D$53=1,IF(AC820="",AC928,AC820),IF('B. Dashboard'!$D$53=2,IF(AC856=22,AC928,AC856),IF('B. Dashboard'!$D$53=3,IF(AC892="",AC928,AC892),(IF('B. Dashboard'!$D$53=4,AC928)))))</f>
        <v>0</v>
      </c>
    </row>
    <row r="965" spans="1:29">
      <c r="B965" s="92"/>
      <c r="C965" s="253" t="str">
        <f t="shared" si="360"/>
        <v>S24</v>
      </c>
      <c r="D965" s="253" t="str">
        <f t="shared" si="361"/>
        <v>OTHER: complete as required</v>
      </c>
      <c r="E965" s="594">
        <f>IF('B. Dashboard'!$D$53=1,IF(E821="",E929,E821),IF('B. Dashboard'!$D$53=2,IF(E857=22,E929,E857),IF('B. Dashboard'!$D$53=3,IF(E893="",E929,E893),(IF('B. Dashboard'!$D$53=4,E929)))))</f>
        <v>0</v>
      </c>
      <c r="F965" s="594">
        <f>IF('B. Dashboard'!$D$53=1,IF(F821="",F929,F821),IF('B. Dashboard'!$D$53=2,IF(F857=22,F929,F857),IF('B. Dashboard'!$D$53=3,IF(F893="",F929,F893),(IF('B. Dashboard'!$D$53=4,F929)))))</f>
        <v>0</v>
      </c>
      <c r="G965" s="594">
        <f>IF('B. Dashboard'!$D$53=1,IF(G821="",G929,G821),IF('B. Dashboard'!$D$53=2,IF(G857=22,G929,G857),IF('B. Dashboard'!$D$53=3,IF(G893="",G929,G893),(IF('B. Dashboard'!$D$53=4,G929)))))</f>
        <v>0</v>
      </c>
      <c r="H965" s="594">
        <f>IF('B. Dashboard'!$D$53=1,IF(H821="",H929,H821),IF('B. Dashboard'!$D$53=2,IF(H857=22,H929,H857),IF('B. Dashboard'!$D$53=3,IF(H893="",H929,H893),(IF('B. Dashboard'!$D$53=4,H929)))))</f>
        <v>0</v>
      </c>
      <c r="I965" s="594">
        <f>IF('B. Dashboard'!$D$53=1,IF(I821="",I929,I821),IF('B. Dashboard'!$D$53=2,IF(I857=22,I929,I857),IF('B. Dashboard'!$D$53=3,IF(I893="",I929,I893),(IF('B. Dashboard'!$D$53=4,I929)))))</f>
        <v>0</v>
      </c>
      <c r="J965" s="594">
        <f>IF('B. Dashboard'!$D$53=1,IF(J821="",J929,J821),IF('B. Dashboard'!$D$53=2,IF(J857=22,J929,J857),IF('B. Dashboard'!$D$53=3,IF(J893="",J929,J893),(IF('B. Dashboard'!$D$53=4,J929)))))</f>
        <v>0</v>
      </c>
      <c r="K965" s="594">
        <f>IF('B. Dashboard'!$D$53=1,IF(K821="",K929,K821),IF('B. Dashboard'!$D$53=2,IF(K857=22,K929,K857),IF('B. Dashboard'!$D$53=3,IF(K893="",K929,K893),(IF('B. Dashboard'!$D$53=4,K929)))))</f>
        <v>0</v>
      </c>
      <c r="L965" s="594">
        <f>IF('B. Dashboard'!$D$53=1,IF(L821="",L929,L821),IF('B. Dashboard'!$D$53=2,IF(L857=22,L929,L857),IF('B. Dashboard'!$D$53=3,IF(L893="",L929,L893),(IF('B. Dashboard'!$D$53=4,L929)))))</f>
        <v>0</v>
      </c>
      <c r="M965" s="594">
        <f>IF('B. Dashboard'!$D$53=1,IF(M821="",M929,M821),IF('B. Dashboard'!$D$53=2,IF(M857=22,M929,M857),IF('B. Dashboard'!$D$53=3,IF(M893="",M929,M893),(IF('B. Dashboard'!$D$53=4,M929)))))</f>
        <v>0</v>
      </c>
      <c r="N965" s="594">
        <f>IF('B. Dashboard'!$D$53=1,IF(N821="",N929,N821),IF('B. Dashboard'!$D$53=2,IF(N857=22,N929,N857),IF('B. Dashboard'!$D$53=3,IF(N893="",N929,N893),(IF('B. Dashboard'!$D$53=4,N929)))))</f>
        <v>0</v>
      </c>
      <c r="O965" s="594">
        <f>IF('B. Dashboard'!$D$53=1,IF(O821="",O929,O821),IF('B. Dashboard'!$D$53=2,IF(O857=22,O929,O857),IF('B. Dashboard'!$D$53=3,IF(O893="",O929,O893),(IF('B. Dashboard'!$D$53=4,O929)))))</f>
        <v>0</v>
      </c>
      <c r="P965" s="594">
        <f>IF('B. Dashboard'!$D$53=1,IF(P821="",P929,P821),IF('B. Dashboard'!$D$53=2,IF(P857=22,P929,P857),IF('B. Dashboard'!$D$53=3,IF(P893="",P929,P893),(IF('B. Dashboard'!$D$53=4,P929)))))</f>
        <v>0</v>
      </c>
      <c r="Q965" s="594">
        <f>IF('B. Dashboard'!$D$53=1,IF(Q821="",Q929,Q821),IF('B. Dashboard'!$D$53=2,IF(Q857=22,Q929,Q857),IF('B. Dashboard'!$D$53=3,IF(Q893="",Q929,Q893),(IF('B. Dashboard'!$D$53=4,Q929)))))</f>
        <v>0</v>
      </c>
      <c r="R965" s="594">
        <f>IF('B. Dashboard'!$D$53=1,IF(R821="",R929,R821),IF('B. Dashboard'!$D$53=2,IF(R857=22,R929,R857),IF('B. Dashboard'!$D$53=3,IF(R893="",R929,R893),(IF('B. Dashboard'!$D$53=4,R929)))))</f>
        <v>0</v>
      </c>
      <c r="S965" s="594">
        <f>IF('B. Dashboard'!$D$53=1,IF(S821="",S929,S821),IF('B. Dashboard'!$D$53=2,IF(S857=22,S929,S857),IF('B. Dashboard'!$D$53=3,IF(S893="",S929,S893),(IF('B. Dashboard'!$D$53=4,S929)))))</f>
        <v>0</v>
      </c>
      <c r="T965" s="594">
        <f>IF('B. Dashboard'!$D$53=1,IF(T821="",T929,T821),IF('B. Dashboard'!$D$53=2,IF(T857=22,T929,T857),IF('B. Dashboard'!$D$53=3,IF(T893="",T929,T893),(IF('B. Dashboard'!$D$53=4,T929)))))</f>
        <v>0</v>
      </c>
      <c r="U965" s="594">
        <f>IF('B. Dashboard'!$D$53=1,IF(U821="",U929,U821),IF('B. Dashboard'!$D$53=2,IF(U857=22,U929,U857),IF('B. Dashboard'!$D$53=3,IF(U893="",U929,U893),(IF('B. Dashboard'!$D$53=4,U929)))))</f>
        <v>0</v>
      </c>
      <c r="V965" s="594">
        <f>IF('B. Dashboard'!$D$53=1,IF(V821="",V929,V821),IF('B. Dashboard'!$D$53=2,IF(V857=22,V929,V857),IF('B. Dashboard'!$D$53=3,IF(V893="",V929,V893),(IF('B. Dashboard'!$D$53=4,V929)))))</f>
        <v>0</v>
      </c>
      <c r="W965" s="594">
        <f>IF('B. Dashboard'!$D$53=1,IF(W821="",W929,W821),IF('B. Dashboard'!$D$53=2,IF(W857=22,W929,W857),IF('B. Dashboard'!$D$53=3,IF(W893="",W929,W893),(IF('B. Dashboard'!$D$53=4,W929)))))</f>
        <v>0</v>
      </c>
      <c r="X965" s="594">
        <f>IF('B. Dashboard'!$D$53=1,IF(X821="",X929,X821),IF('B. Dashboard'!$D$53=2,IF(X857=22,X929,X857),IF('B. Dashboard'!$D$53=3,IF(X893="",X929,X893),(IF('B. Dashboard'!$D$53=4,X929)))))</f>
        <v>0</v>
      </c>
      <c r="Y965" s="594">
        <f>IF('B. Dashboard'!$D$53=1,IF(Y821="",Y929,Y821),IF('B. Dashboard'!$D$53=2,IF(Y857=22,Y929,Y857),IF('B. Dashboard'!$D$53=3,IF(Y893="",Y929,Y893),(IF('B. Dashboard'!$D$53=4,Y929)))))</f>
        <v>0</v>
      </c>
      <c r="Z965" s="594">
        <f>IF('B. Dashboard'!$D$53=1,IF(Z821="",Z929,Z821),IF('B. Dashboard'!$D$53=2,IF(Z857=22,Z929,Z857),IF('B. Dashboard'!$D$53=3,IF(Z893="",Z929,Z893),(IF('B. Dashboard'!$D$53=4,Z929)))))</f>
        <v>0</v>
      </c>
      <c r="AA965" s="594">
        <f>IF('B. Dashboard'!$D$53=1,IF(AA821="",AA929,AA821),IF('B. Dashboard'!$D$53=2,IF(AA857=22,AA929,AA857),IF('B. Dashboard'!$D$53=3,IF(AA893="",AA929,AA893),(IF('B. Dashboard'!$D$53=4,AA929)))))</f>
        <v>0</v>
      </c>
      <c r="AB965" s="594">
        <f>IF('B. Dashboard'!$D$53=1,IF(AB821="",AB929,AB821),IF('B. Dashboard'!$D$53=2,IF(AB857=22,AB929,AB857),IF('B. Dashboard'!$D$53=3,IF(AB893="",AB929,AB893),(IF('B. Dashboard'!$D$53=4,AB929)))))</f>
        <v>0</v>
      </c>
      <c r="AC965" s="594">
        <f>IF('B. Dashboard'!$D$53=1,IF(AC821="",AC929,AC821),IF('B. Dashboard'!$D$53=2,IF(AC857=22,AC929,AC857),IF('B. Dashboard'!$D$53=3,IF(AC893="",AC929,AC893),(IF('B. Dashboard'!$D$53=4,AC929)))))</f>
        <v>0</v>
      </c>
    </row>
    <row r="966" spans="1:29">
      <c r="B966" s="92"/>
      <c r="C966" s="253" t="str">
        <f t="shared" si="360"/>
        <v>S25</v>
      </c>
      <c r="D966" s="253" t="str">
        <f t="shared" si="361"/>
        <v>OTHER: complete as required</v>
      </c>
      <c r="E966" s="594">
        <f>IF('B. Dashboard'!$D$53=1,IF(E822="",E930,E822),IF('B. Dashboard'!$D$53=2,IF(E858=22,E930,E858),IF('B. Dashboard'!$D$53=3,IF(E894="",E930,E894),(IF('B. Dashboard'!$D$53=4,E930)))))</f>
        <v>0</v>
      </c>
      <c r="F966" s="594">
        <f>IF('B. Dashboard'!$D$53=1,IF(F822="",F930,F822),IF('B. Dashboard'!$D$53=2,IF(F858=22,F930,F858),IF('B. Dashboard'!$D$53=3,IF(F894="",F930,F894),(IF('B. Dashboard'!$D$53=4,F930)))))</f>
        <v>0</v>
      </c>
      <c r="G966" s="594">
        <f>IF('B. Dashboard'!$D$53=1,IF(G822="",G930,G822),IF('B. Dashboard'!$D$53=2,IF(G858=22,G930,G858),IF('B. Dashboard'!$D$53=3,IF(G894="",G930,G894),(IF('B. Dashboard'!$D$53=4,G930)))))</f>
        <v>0</v>
      </c>
      <c r="H966" s="594">
        <f>IF('B. Dashboard'!$D$53=1,IF(H822="",H930,H822),IF('B. Dashboard'!$D$53=2,IF(H858=22,H930,H858),IF('B. Dashboard'!$D$53=3,IF(H894="",H930,H894),(IF('B. Dashboard'!$D$53=4,H930)))))</f>
        <v>0</v>
      </c>
      <c r="I966" s="594">
        <f>IF('B. Dashboard'!$D$53=1,IF(I822="",I930,I822),IF('B. Dashboard'!$D$53=2,IF(I858=22,I930,I858),IF('B. Dashboard'!$D$53=3,IF(I894="",I930,I894),(IF('B. Dashboard'!$D$53=4,I930)))))</f>
        <v>0</v>
      </c>
      <c r="J966" s="594">
        <f>IF('B. Dashboard'!$D$53=1,IF(J822="",J930,J822),IF('B. Dashboard'!$D$53=2,IF(J858=22,J930,J858),IF('B. Dashboard'!$D$53=3,IF(J894="",J930,J894),(IF('B. Dashboard'!$D$53=4,J930)))))</f>
        <v>0</v>
      </c>
      <c r="K966" s="594">
        <f>IF('B. Dashboard'!$D$53=1,IF(K822="",K930,K822),IF('B. Dashboard'!$D$53=2,IF(K858=22,K930,K858),IF('B. Dashboard'!$D$53=3,IF(K894="",K930,K894),(IF('B. Dashboard'!$D$53=4,K930)))))</f>
        <v>0</v>
      </c>
      <c r="L966" s="594">
        <f>IF('B. Dashboard'!$D$53=1,IF(L822="",L930,L822),IF('B. Dashboard'!$D$53=2,IF(L858=22,L930,L858),IF('B. Dashboard'!$D$53=3,IF(L894="",L930,L894),(IF('B. Dashboard'!$D$53=4,L930)))))</f>
        <v>0</v>
      </c>
      <c r="M966" s="594">
        <f>IF('B. Dashboard'!$D$53=1,IF(M822="",M930,M822),IF('B. Dashboard'!$D$53=2,IF(M858=22,M930,M858),IF('B. Dashboard'!$D$53=3,IF(M894="",M930,M894),(IF('B. Dashboard'!$D$53=4,M930)))))</f>
        <v>0</v>
      </c>
      <c r="N966" s="594">
        <f>IF('B. Dashboard'!$D$53=1,IF(N822="",N930,N822),IF('B. Dashboard'!$D$53=2,IF(N858=22,N930,N858),IF('B. Dashboard'!$D$53=3,IF(N894="",N930,N894),(IF('B. Dashboard'!$D$53=4,N930)))))</f>
        <v>0</v>
      </c>
      <c r="O966" s="594">
        <f>IF('B. Dashboard'!$D$53=1,IF(O822="",O930,O822),IF('B. Dashboard'!$D$53=2,IF(O858=22,O930,O858),IF('B. Dashboard'!$D$53=3,IF(O894="",O930,O894),(IF('B. Dashboard'!$D$53=4,O930)))))</f>
        <v>0</v>
      </c>
      <c r="P966" s="594">
        <f>IF('B. Dashboard'!$D$53=1,IF(P822="",P930,P822),IF('B. Dashboard'!$D$53=2,IF(P858=22,P930,P858),IF('B. Dashboard'!$D$53=3,IF(P894="",P930,P894),(IF('B. Dashboard'!$D$53=4,P930)))))</f>
        <v>0</v>
      </c>
      <c r="Q966" s="594">
        <f>IF('B. Dashboard'!$D$53=1,IF(Q822="",Q930,Q822),IF('B. Dashboard'!$D$53=2,IF(Q858=22,Q930,Q858),IF('B. Dashboard'!$D$53=3,IF(Q894="",Q930,Q894),(IF('B. Dashboard'!$D$53=4,Q930)))))</f>
        <v>0</v>
      </c>
      <c r="R966" s="594">
        <f>IF('B. Dashboard'!$D$53=1,IF(R822="",R930,R822),IF('B. Dashboard'!$D$53=2,IF(R858=22,R930,R858),IF('B. Dashboard'!$D$53=3,IF(R894="",R930,R894),(IF('B. Dashboard'!$D$53=4,R930)))))</f>
        <v>0</v>
      </c>
      <c r="S966" s="594">
        <f>IF('B. Dashboard'!$D$53=1,IF(S822="",S930,S822),IF('B. Dashboard'!$D$53=2,IF(S858=22,S930,S858),IF('B. Dashboard'!$D$53=3,IF(S894="",S930,S894),(IF('B. Dashboard'!$D$53=4,S930)))))</f>
        <v>0</v>
      </c>
      <c r="T966" s="594">
        <f>IF('B. Dashboard'!$D$53=1,IF(T822="",T930,T822),IF('B. Dashboard'!$D$53=2,IF(T858=22,T930,T858),IF('B. Dashboard'!$D$53=3,IF(T894="",T930,T894),(IF('B. Dashboard'!$D$53=4,T930)))))</f>
        <v>0</v>
      </c>
      <c r="U966" s="594">
        <f>IF('B. Dashboard'!$D$53=1,IF(U822="",U930,U822),IF('B. Dashboard'!$D$53=2,IF(U858=22,U930,U858),IF('B. Dashboard'!$D$53=3,IF(U894="",U930,U894),(IF('B. Dashboard'!$D$53=4,U930)))))</f>
        <v>0</v>
      </c>
      <c r="V966" s="594">
        <f>IF('B. Dashboard'!$D$53=1,IF(V822="",V930,V822),IF('B. Dashboard'!$D$53=2,IF(V858=22,V930,V858),IF('B. Dashboard'!$D$53=3,IF(V894="",V930,V894),(IF('B. Dashboard'!$D$53=4,V930)))))</f>
        <v>0</v>
      </c>
      <c r="W966" s="594">
        <f>IF('B. Dashboard'!$D$53=1,IF(W822="",W930,W822),IF('B. Dashboard'!$D$53=2,IF(W858=22,W930,W858),IF('B. Dashboard'!$D$53=3,IF(W894="",W930,W894),(IF('B. Dashboard'!$D$53=4,W930)))))</f>
        <v>0</v>
      </c>
      <c r="X966" s="594">
        <f>IF('B. Dashboard'!$D$53=1,IF(X822="",X930,X822),IF('B. Dashboard'!$D$53=2,IF(X858=22,X930,X858),IF('B. Dashboard'!$D$53=3,IF(X894="",X930,X894),(IF('B. Dashboard'!$D$53=4,X930)))))</f>
        <v>0</v>
      </c>
      <c r="Y966" s="594">
        <f>IF('B. Dashboard'!$D$53=1,IF(Y822="",Y930,Y822),IF('B. Dashboard'!$D$53=2,IF(Y858=22,Y930,Y858),IF('B. Dashboard'!$D$53=3,IF(Y894="",Y930,Y894),(IF('B. Dashboard'!$D$53=4,Y930)))))</f>
        <v>0</v>
      </c>
      <c r="Z966" s="594">
        <f>IF('B. Dashboard'!$D$53=1,IF(Z822="",Z930,Z822),IF('B. Dashboard'!$D$53=2,IF(Z858=22,Z930,Z858),IF('B. Dashboard'!$D$53=3,IF(Z894="",Z930,Z894),(IF('B. Dashboard'!$D$53=4,Z930)))))</f>
        <v>0</v>
      </c>
      <c r="AA966" s="594">
        <f>IF('B. Dashboard'!$D$53=1,IF(AA822="",AA930,AA822),IF('B. Dashboard'!$D$53=2,IF(AA858=22,AA930,AA858),IF('B. Dashboard'!$D$53=3,IF(AA894="",AA930,AA894),(IF('B. Dashboard'!$D$53=4,AA930)))))</f>
        <v>0</v>
      </c>
      <c r="AB966" s="594">
        <f>IF('B. Dashboard'!$D$53=1,IF(AB822="",AB930,AB822),IF('B. Dashboard'!$D$53=2,IF(AB858=22,AB930,AB858),IF('B. Dashboard'!$D$53=3,IF(AB894="",AB930,AB894),(IF('B. Dashboard'!$D$53=4,AB930)))))</f>
        <v>0</v>
      </c>
      <c r="AC966" s="594">
        <f>IF('B. Dashboard'!$D$53=1,IF(AC822="",AC930,AC822),IF('B. Dashboard'!$D$53=2,IF(AC858=22,AC930,AC858),IF('B. Dashboard'!$D$53=3,IF(AC894="",AC930,AC894),(IF('B. Dashboard'!$D$53=4,AC930)))))</f>
        <v>0</v>
      </c>
    </row>
    <row r="967" spans="1:29">
      <c r="B967" s="92"/>
      <c r="C967" s="253" t="str">
        <f t="shared" si="360"/>
        <v>S26</v>
      </c>
      <c r="D967" s="253" t="str">
        <f t="shared" si="361"/>
        <v>OTHER: complete as required</v>
      </c>
      <c r="E967" s="594">
        <f>IF('B. Dashboard'!$D$53=1,IF(E823="",E931,E823),IF('B. Dashboard'!$D$53=2,IF(E859=22,E931,E859),IF('B. Dashboard'!$D$53=3,IF(E895="",E931,E895),(IF('B. Dashboard'!$D$53=4,E931)))))</f>
        <v>0</v>
      </c>
      <c r="F967" s="594">
        <f>IF('B. Dashboard'!$D$53=1,IF(F823="",F931,F823),IF('B. Dashboard'!$D$53=2,IF(F859=22,F931,F859),IF('B. Dashboard'!$D$53=3,IF(F895="",F931,F895),(IF('B. Dashboard'!$D$53=4,F931)))))</f>
        <v>0</v>
      </c>
      <c r="G967" s="594">
        <f>IF('B. Dashboard'!$D$53=1,IF(G823="",G931,G823),IF('B. Dashboard'!$D$53=2,IF(G859=22,G931,G859),IF('B. Dashboard'!$D$53=3,IF(G895="",G931,G895),(IF('B. Dashboard'!$D$53=4,G931)))))</f>
        <v>0</v>
      </c>
      <c r="H967" s="594">
        <f>IF('B. Dashboard'!$D$53=1,IF(H823="",H931,H823),IF('B. Dashboard'!$D$53=2,IF(H859=22,H931,H859),IF('B. Dashboard'!$D$53=3,IF(H895="",H931,H895),(IF('B. Dashboard'!$D$53=4,H931)))))</f>
        <v>0</v>
      </c>
      <c r="I967" s="594">
        <f>IF('B. Dashboard'!$D$53=1,IF(I823="",I931,I823),IF('B. Dashboard'!$D$53=2,IF(I859=22,I931,I859),IF('B. Dashboard'!$D$53=3,IF(I895="",I931,I895),(IF('B. Dashboard'!$D$53=4,I931)))))</f>
        <v>0</v>
      </c>
      <c r="J967" s="594">
        <f>IF('B. Dashboard'!$D$53=1,IF(J823="",J931,J823),IF('B. Dashboard'!$D$53=2,IF(J859=22,J931,J859),IF('B. Dashboard'!$D$53=3,IF(J895="",J931,J895),(IF('B. Dashboard'!$D$53=4,J931)))))</f>
        <v>0</v>
      </c>
      <c r="K967" s="594">
        <f>IF('B. Dashboard'!$D$53=1,IF(K823="",K931,K823),IF('B. Dashboard'!$D$53=2,IF(K859=22,K931,K859),IF('B. Dashboard'!$D$53=3,IF(K895="",K931,K895),(IF('B. Dashboard'!$D$53=4,K931)))))</f>
        <v>0</v>
      </c>
      <c r="L967" s="594">
        <f>IF('B. Dashboard'!$D$53=1,IF(L823="",L931,L823),IF('B. Dashboard'!$D$53=2,IF(L859=22,L931,L859),IF('B. Dashboard'!$D$53=3,IF(L895="",L931,L895),(IF('B. Dashboard'!$D$53=4,L931)))))</f>
        <v>0</v>
      </c>
      <c r="M967" s="594">
        <f>IF('B. Dashboard'!$D$53=1,IF(M823="",M931,M823),IF('B. Dashboard'!$D$53=2,IF(M859=22,M931,M859),IF('B. Dashboard'!$D$53=3,IF(M895="",M931,M895),(IF('B. Dashboard'!$D$53=4,M931)))))</f>
        <v>0</v>
      </c>
      <c r="N967" s="594">
        <f>IF('B. Dashboard'!$D$53=1,IF(N823="",N931,N823),IF('B. Dashboard'!$D$53=2,IF(N859=22,N931,N859),IF('B. Dashboard'!$D$53=3,IF(N895="",N931,N895),(IF('B. Dashboard'!$D$53=4,N931)))))</f>
        <v>0</v>
      </c>
      <c r="O967" s="594">
        <f>IF('B. Dashboard'!$D$53=1,IF(O823="",O931,O823),IF('B. Dashboard'!$D$53=2,IF(O859=22,O931,O859),IF('B. Dashboard'!$D$53=3,IF(O895="",O931,O895),(IF('B. Dashboard'!$D$53=4,O931)))))</f>
        <v>0</v>
      </c>
      <c r="P967" s="594">
        <f>IF('B. Dashboard'!$D$53=1,IF(P823="",P931,P823),IF('B. Dashboard'!$D$53=2,IF(P859=22,P931,P859),IF('B. Dashboard'!$D$53=3,IF(P895="",P931,P895),(IF('B. Dashboard'!$D$53=4,P931)))))</f>
        <v>0</v>
      </c>
      <c r="Q967" s="594">
        <f>IF('B. Dashboard'!$D$53=1,IF(Q823="",Q931,Q823),IF('B. Dashboard'!$D$53=2,IF(Q859=22,Q931,Q859),IF('B. Dashboard'!$D$53=3,IF(Q895="",Q931,Q895),(IF('B. Dashboard'!$D$53=4,Q931)))))</f>
        <v>0</v>
      </c>
      <c r="R967" s="594">
        <f>IF('B. Dashboard'!$D$53=1,IF(R823="",R931,R823),IF('B. Dashboard'!$D$53=2,IF(R859=22,R931,R859),IF('B. Dashboard'!$D$53=3,IF(R895="",R931,R895),(IF('B. Dashboard'!$D$53=4,R931)))))</f>
        <v>0</v>
      </c>
      <c r="S967" s="594">
        <f>IF('B. Dashboard'!$D$53=1,IF(S823="",S931,S823),IF('B. Dashboard'!$D$53=2,IF(S859=22,S931,S859),IF('B. Dashboard'!$D$53=3,IF(S895="",S931,S895),(IF('B. Dashboard'!$D$53=4,S931)))))</f>
        <v>0</v>
      </c>
      <c r="T967" s="594">
        <f>IF('B. Dashboard'!$D$53=1,IF(T823="",T931,T823),IF('B. Dashboard'!$D$53=2,IF(T859=22,T931,T859),IF('B. Dashboard'!$D$53=3,IF(T895="",T931,T895),(IF('B. Dashboard'!$D$53=4,T931)))))</f>
        <v>0</v>
      </c>
      <c r="U967" s="594">
        <f>IF('B. Dashboard'!$D$53=1,IF(U823="",U931,U823),IF('B. Dashboard'!$D$53=2,IF(U859=22,U931,U859),IF('B. Dashboard'!$D$53=3,IF(U895="",U931,U895),(IF('B. Dashboard'!$D$53=4,U931)))))</f>
        <v>0</v>
      </c>
      <c r="V967" s="594">
        <f>IF('B. Dashboard'!$D$53=1,IF(V823="",V931,V823),IF('B. Dashboard'!$D$53=2,IF(V859=22,V931,V859),IF('B. Dashboard'!$D$53=3,IF(V895="",V931,V895),(IF('B. Dashboard'!$D$53=4,V931)))))</f>
        <v>0</v>
      </c>
      <c r="W967" s="594">
        <f>IF('B. Dashboard'!$D$53=1,IF(W823="",W931,W823),IF('B. Dashboard'!$D$53=2,IF(W859=22,W931,W859),IF('B. Dashboard'!$D$53=3,IF(W895="",W931,W895),(IF('B. Dashboard'!$D$53=4,W931)))))</f>
        <v>0</v>
      </c>
      <c r="X967" s="594">
        <f>IF('B. Dashboard'!$D$53=1,IF(X823="",X931,X823),IF('B. Dashboard'!$D$53=2,IF(X859=22,X931,X859),IF('B. Dashboard'!$D$53=3,IF(X895="",X931,X895),(IF('B. Dashboard'!$D$53=4,X931)))))</f>
        <v>0</v>
      </c>
      <c r="Y967" s="594">
        <f>IF('B. Dashboard'!$D$53=1,IF(Y823="",Y931,Y823),IF('B. Dashboard'!$D$53=2,IF(Y859=22,Y931,Y859),IF('B. Dashboard'!$D$53=3,IF(Y895="",Y931,Y895),(IF('B. Dashboard'!$D$53=4,Y931)))))</f>
        <v>0</v>
      </c>
      <c r="Z967" s="594">
        <f>IF('B. Dashboard'!$D$53=1,IF(Z823="",Z931,Z823),IF('B. Dashboard'!$D$53=2,IF(Z859=22,Z931,Z859),IF('B. Dashboard'!$D$53=3,IF(Z895="",Z931,Z895),(IF('B. Dashboard'!$D$53=4,Z931)))))</f>
        <v>0</v>
      </c>
      <c r="AA967" s="594">
        <f>IF('B. Dashboard'!$D$53=1,IF(AA823="",AA931,AA823),IF('B. Dashboard'!$D$53=2,IF(AA859=22,AA931,AA859),IF('B. Dashboard'!$D$53=3,IF(AA895="",AA931,AA895),(IF('B. Dashboard'!$D$53=4,AA931)))))</f>
        <v>0</v>
      </c>
      <c r="AB967" s="594">
        <f>IF('B. Dashboard'!$D$53=1,IF(AB823="",AB931,AB823),IF('B. Dashboard'!$D$53=2,IF(AB859=22,AB931,AB859),IF('B. Dashboard'!$D$53=3,IF(AB895="",AB931,AB895),(IF('B. Dashboard'!$D$53=4,AB931)))))</f>
        <v>0</v>
      </c>
      <c r="AC967" s="594">
        <f>IF('B. Dashboard'!$D$53=1,IF(AC823="",AC931,AC823),IF('B. Dashboard'!$D$53=2,IF(AC859=22,AC931,AC859),IF('B. Dashboard'!$D$53=3,IF(AC895="",AC931,AC895),(IF('B. Dashboard'!$D$53=4,AC931)))))</f>
        <v>0</v>
      </c>
    </row>
    <row r="968" spans="1:29">
      <c r="B968" s="92"/>
      <c r="C968" s="253" t="str">
        <f t="shared" si="360"/>
        <v>S27</v>
      </c>
      <c r="D968" s="253" t="str">
        <f t="shared" si="361"/>
        <v>OTHER: complete as required</v>
      </c>
      <c r="E968" s="594">
        <f>IF('B. Dashboard'!$D$53=1,IF(E824="",E932,E824),IF('B. Dashboard'!$D$53=2,IF(E860=22,E932,E860),IF('B. Dashboard'!$D$53=3,IF(E896="",E932,E896),(IF('B. Dashboard'!$D$53=4,E932)))))</f>
        <v>0</v>
      </c>
      <c r="F968" s="594">
        <f>IF('B. Dashboard'!$D$53=1,IF(F824="",F932,F824),IF('B. Dashboard'!$D$53=2,IF(F860=22,F932,F860),IF('B. Dashboard'!$D$53=3,IF(F896="",F932,F896),(IF('B. Dashboard'!$D$53=4,F932)))))</f>
        <v>0</v>
      </c>
      <c r="G968" s="594">
        <f>IF('B. Dashboard'!$D$53=1,IF(G824="",G932,G824),IF('B. Dashboard'!$D$53=2,IF(G860=22,G932,G860),IF('B. Dashboard'!$D$53=3,IF(G896="",G932,G896),(IF('B. Dashboard'!$D$53=4,G932)))))</f>
        <v>0</v>
      </c>
      <c r="H968" s="594">
        <f>IF('B. Dashboard'!$D$53=1,IF(H824="",H932,H824),IF('B. Dashboard'!$D$53=2,IF(H860=22,H932,H860),IF('B. Dashboard'!$D$53=3,IF(H896="",H932,H896),(IF('B. Dashboard'!$D$53=4,H932)))))</f>
        <v>0</v>
      </c>
      <c r="I968" s="594">
        <f>IF('B. Dashboard'!$D$53=1,IF(I824="",I932,I824),IF('B. Dashboard'!$D$53=2,IF(I860=22,I932,I860),IF('B. Dashboard'!$D$53=3,IF(I896="",I932,I896),(IF('B. Dashboard'!$D$53=4,I932)))))</f>
        <v>0</v>
      </c>
      <c r="J968" s="594">
        <f>IF('B. Dashboard'!$D$53=1,IF(J824="",J932,J824),IF('B. Dashboard'!$D$53=2,IF(J860=22,J932,J860),IF('B. Dashboard'!$D$53=3,IF(J896="",J932,J896),(IF('B. Dashboard'!$D$53=4,J932)))))</f>
        <v>0</v>
      </c>
      <c r="K968" s="594">
        <f>IF('B. Dashboard'!$D$53=1,IF(K824="",K932,K824),IF('B. Dashboard'!$D$53=2,IF(K860=22,K932,K860),IF('B. Dashboard'!$D$53=3,IF(K896="",K932,K896),(IF('B. Dashboard'!$D$53=4,K932)))))</f>
        <v>0</v>
      </c>
      <c r="L968" s="594">
        <f>IF('B. Dashboard'!$D$53=1,IF(L824="",L932,L824),IF('B. Dashboard'!$D$53=2,IF(L860=22,L932,L860),IF('B. Dashboard'!$D$53=3,IF(L896="",L932,L896),(IF('B. Dashboard'!$D$53=4,L932)))))</f>
        <v>0</v>
      </c>
      <c r="M968" s="594">
        <f>IF('B. Dashboard'!$D$53=1,IF(M824="",M932,M824),IF('B. Dashboard'!$D$53=2,IF(M860=22,M932,M860),IF('B. Dashboard'!$D$53=3,IF(M896="",M932,M896),(IF('B. Dashboard'!$D$53=4,M932)))))</f>
        <v>0</v>
      </c>
      <c r="N968" s="594">
        <f>IF('B. Dashboard'!$D$53=1,IF(N824="",N932,N824),IF('B. Dashboard'!$D$53=2,IF(N860=22,N932,N860),IF('B. Dashboard'!$D$53=3,IF(N896="",N932,N896),(IF('B. Dashboard'!$D$53=4,N932)))))</f>
        <v>0</v>
      </c>
      <c r="O968" s="594">
        <f>IF('B. Dashboard'!$D$53=1,IF(O824="",O932,O824),IF('B. Dashboard'!$D$53=2,IF(O860=22,O932,O860),IF('B. Dashboard'!$D$53=3,IF(O896="",O932,O896),(IF('B. Dashboard'!$D$53=4,O932)))))</f>
        <v>0</v>
      </c>
      <c r="P968" s="594">
        <f>IF('B. Dashboard'!$D$53=1,IF(P824="",P932,P824),IF('B. Dashboard'!$D$53=2,IF(P860=22,P932,P860),IF('B. Dashboard'!$D$53=3,IF(P896="",P932,P896),(IF('B. Dashboard'!$D$53=4,P932)))))</f>
        <v>0</v>
      </c>
      <c r="Q968" s="594">
        <f>IF('B. Dashboard'!$D$53=1,IF(Q824="",Q932,Q824),IF('B. Dashboard'!$D$53=2,IF(Q860=22,Q932,Q860),IF('B. Dashboard'!$D$53=3,IF(Q896="",Q932,Q896),(IF('B. Dashboard'!$D$53=4,Q932)))))</f>
        <v>0</v>
      </c>
      <c r="R968" s="594">
        <f>IF('B. Dashboard'!$D$53=1,IF(R824="",R932,R824),IF('B. Dashboard'!$D$53=2,IF(R860=22,R932,R860),IF('B. Dashboard'!$D$53=3,IF(R896="",R932,R896),(IF('B. Dashboard'!$D$53=4,R932)))))</f>
        <v>0</v>
      </c>
      <c r="S968" s="594">
        <f>IF('B. Dashboard'!$D$53=1,IF(S824="",S932,S824),IF('B. Dashboard'!$D$53=2,IF(S860=22,S932,S860),IF('B. Dashboard'!$D$53=3,IF(S896="",S932,S896),(IF('B. Dashboard'!$D$53=4,S932)))))</f>
        <v>0</v>
      </c>
      <c r="T968" s="594">
        <f>IF('B. Dashboard'!$D$53=1,IF(T824="",T932,T824),IF('B. Dashboard'!$D$53=2,IF(T860=22,T932,T860),IF('B. Dashboard'!$D$53=3,IF(T896="",T932,T896),(IF('B. Dashboard'!$D$53=4,T932)))))</f>
        <v>0</v>
      </c>
      <c r="U968" s="594">
        <f>IF('B. Dashboard'!$D$53=1,IF(U824="",U932,U824),IF('B. Dashboard'!$D$53=2,IF(U860=22,U932,U860),IF('B. Dashboard'!$D$53=3,IF(U896="",U932,U896),(IF('B. Dashboard'!$D$53=4,U932)))))</f>
        <v>0</v>
      </c>
      <c r="V968" s="594">
        <f>IF('B. Dashboard'!$D$53=1,IF(V824="",V932,V824),IF('B. Dashboard'!$D$53=2,IF(V860=22,V932,V860),IF('B. Dashboard'!$D$53=3,IF(V896="",V932,V896),(IF('B. Dashboard'!$D$53=4,V932)))))</f>
        <v>0</v>
      </c>
      <c r="W968" s="594">
        <f>IF('B. Dashboard'!$D$53=1,IF(W824="",W932,W824),IF('B. Dashboard'!$D$53=2,IF(W860=22,W932,W860),IF('B. Dashboard'!$D$53=3,IF(W896="",W932,W896),(IF('B. Dashboard'!$D$53=4,W932)))))</f>
        <v>0</v>
      </c>
      <c r="X968" s="594">
        <f>IF('B. Dashboard'!$D$53=1,IF(X824="",X932,X824),IF('B. Dashboard'!$D$53=2,IF(X860=22,X932,X860),IF('B. Dashboard'!$D$53=3,IF(X896="",X932,X896),(IF('B. Dashboard'!$D$53=4,X932)))))</f>
        <v>0</v>
      </c>
      <c r="Y968" s="594">
        <f>IF('B. Dashboard'!$D$53=1,IF(Y824="",Y932,Y824),IF('B. Dashboard'!$D$53=2,IF(Y860=22,Y932,Y860),IF('B. Dashboard'!$D$53=3,IF(Y896="",Y932,Y896),(IF('B. Dashboard'!$D$53=4,Y932)))))</f>
        <v>0</v>
      </c>
      <c r="Z968" s="594">
        <f>IF('B. Dashboard'!$D$53=1,IF(Z824="",Z932,Z824),IF('B. Dashboard'!$D$53=2,IF(Z860=22,Z932,Z860),IF('B. Dashboard'!$D$53=3,IF(Z896="",Z932,Z896),(IF('B. Dashboard'!$D$53=4,Z932)))))</f>
        <v>0</v>
      </c>
      <c r="AA968" s="594">
        <f>IF('B. Dashboard'!$D$53=1,IF(AA824="",AA932,AA824),IF('B. Dashboard'!$D$53=2,IF(AA860=22,AA932,AA860),IF('B. Dashboard'!$D$53=3,IF(AA896="",AA932,AA896),(IF('B. Dashboard'!$D$53=4,AA932)))))</f>
        <v>0</v>
      </c>
      <c r="AB968" s="594">
        <f>IF('B. Dashboard'!$D$53=1,IF(AB824="",AB932,AB824),IF('B. Dashboard'!$D$53=2,IF(AB860=22,AB932,AB860),IF('B. Dashboard'!$D$53=3,IF(AB896="",AB932,AB896),(IF('B. Dashboard'!$D$53=4,AB932)))))</f>
        <v>0</v>
      </c>
      <c r="AC968" s="594">
        <f>IF('B. Dashboard'!$D$53=1,IF(AC824="",AC932,AC824),IF('B. Dashboard'!$D$53=2,IF(AC860=22,AC932,AC860),IF('B. Dashboard'!$D$53=3,IF(AC896="",AC932,AC896),(IF('B. Dashboard'!$D$53=4,AC932)))))</f>
        <v>0</v>
      </c>
    </row>
    <row r="969" spans="1:29">
      <c r="B969" s="92"/>
      <c r="C969" s="253" t="str">
        <f t="shared" si="360"/>
        <v>S28</v>
      </c>
      <c r="D969" s="253" t="str">
        <f t="shared" si="361"/>
        <v>OTHER: complete as required</v>
      </c>
      <c r="E969" s="594">
        <f>IF('B. Dashboard'!$D$53=1,IF(E825="",E933,E825),IF('B. Dashboard'!$D$53=2,IF(E861=22,E933,E861),IF('B. Dashboard'!$D$53=3,IF(E897="",E933,E897),(IF('B. Dashboard'!$D$53=4,E933)))))</f>
        <v>0</v>
      </c>
      <c r="F969" s="594">
        <f>IF('B. Dashboard'!$D$53=1,IF(F825="",F933,F825),IF('B. Dashboard'!$D$53=2,IF(F861=22,F933,F861),IF('B. Dashboard'!$D$53=3,IF(F897="",F933,F897),(IF('B. Dashboard'!$D$53=4,F933)))))</f>
        <v>0</v>
      </c>
      <c r="G969" s="594">
        <f>IF('B. Dashboard'!$D$53=1,IF(G825="",G933,G825),IF('B. Dashboard'!$D$53=2,IF(G861=22,G933,G861),IF('B. Dashboard'!$D$53=3,IF(G897="",G933,G897),(IF('B. Dashboard'!$D$53=4,G933)))))</f>
        <v>0</v>
      </c>
      <c r="H969" s="594">
        <f>IF('B. Dashboard'!$D$53=1,IF(H825="",H933,H825),IF('B. Dashboard'!$D$53=2,IF(H861=22,H933,H861),IF('B. Dashboard'!$D$53=3,IF(H897="",H933,H897),(IF('B. Dashboard'!$D$53=4,H933)))))</f>
        <v>0</v>
      </c>
      <c r="I969" s="594">
        <f>IF('B. Dashboard'!$D$53=1,IF(I825="",I933,I825),IF('B. Dashboard'!$D$53=2,IF(I861=22,I933,I861),IF('B. Dashboard'!$D$53=3,IF(I897="",I933,I897),(IF('B. Dashboard'!$D$53=4,I933)))))</f>
        <v>0</v>
      </c>
      <c r="J969" s="594">
        <f>IF('B. Dashboard'!$D$53=1,IF(J825="",J933,J825),IF('B. Dashboard'!$D$53=2,IF(J861=22,J933,J861),IF('B. Dashboard'!$D$53=3,IF(J897="",J933,J897),(IF('B. Dashboard'!$D$53=4,J933)))))</f>
        <v>0</v>
      </c>
      <c r="K969" s="594">
        <f>IF('B. Dashboard'!$D$53=1,IF(K825="",K933,K825),IF('B. Dashboard'!$D$53=2,IF(K861=22,K933,K861),IF('B. Dashboard'!$D$53=3,IF(K897="",K933,K897),(IF('B. Dashboard'!$D$53=4,K933)))))</f>
        <v>0</v>
      </c>
      <c r="L969" s="594">
        <f>IF('B. Dashboard'!$D$53=1,IF(L825="",L933,L825),IF('B. Dashboard'!$D$53=2,IF(L861=22,L933,L861),IF('B. Dashboard'!$D$53=3,IF(L897="",L933,L897),(IF('B. Dashboard'!$D$53=4,L933)))))</f>
        <v>0</v>
      </c>
      <c r="M969" s="594">
        <f>IF('B. Dashboard'!$D$53=1,IF(M825="",M933,M825),IF('B. Dashboard'!$D$53=2,IF(M861=22,M933,M861),IF('B. Dashboard'!$D$53=3,IF(M897="",M933,M897),(IF('B. Dashboard'!$D$53=4,M933)))))</f>
        <v>0</v>
      </c>
      <c r="N969" s="594">
        <f>IF('B. Dashboard'!$D$53=1,IF(N825="",N933,N825),IF('B. Dashboard'!$D$53=2,IF(N861=22,N933,N861),IF('B. Dashboard'!$D$53=3,IF(N897="",N933,N897),(IF('B. Dashboard'!$D$53=4,N933)))))</f>
        <v>0</v>
      </c>
      <c r="O969" s="594">
        <f>IF('B. Dashboard'!$D$53=1,IF(O825="",O933,O825),IF('B. Dashboard'!$D$53=2,IF(O861=22,O933,O861),IF('B. Dashboard'!$D$53=3,IF(O897="",O933,O897),(IF('B. Dashboard'!$D$53=4,O933)))))</f>
        <v>0</v>
      </c>
      <c r="P969" s="594">
        <f>IF('B. Dashboard'!$D$53=1,IF(P825="",P933,P825),IF('B. Dashboard'!$D$53=2,IF(P861=22,P933,P861),IF('B. Dashboard'!$D$53=3,IF(P897="",P933,P897),(IF('B. Dashboard'!$D$53=4,P933)))))</f>
        <v>0</v>
      </c>
      <c r="Q969" s="594">
        <f>IF('B. Dashboard'!$D$53=1,IF(Q825="",Q933,Q825),IF('B. Dashboard'!$D$53=2,IF(Q861=22,Q933,Q861),IF('B. Dashboard'!$D$53=3,IF(Q897="",Q933,Q897),(IF('B. Dashboard'!$D$53=4,Q933)))))</f>
        <v>0</v>
      </c>
      <c r="R969" s="594">
        <f>IF('B. Dashboard'!$D$53=1,IF(R825="",R933,R825),IF('B. Dashboard'!$D$53=2,IF(R861=22,R933,R861),IF('B. Dashboard'!$D$53=3,IF(R897="",R933,R897),(IF('B. Dashboard'!$D$53=4,R933)))))</f>
        <v>0</v>
      </c>
      <c r="S969" s="594">
        <f>IF('B. Dashboard'!$D$53=1,IF(S825="",S933,S825),IF('B. Dashboard'!$D$53=2,IF(S861=22,S933,S861),IF('B. Dashboard'!$D$53=3,IF(S897="",S933,S897),(IF('B. Dashboard'!$D$53=4,S933)))))</f>
        <v>0</v>
      </c>
      <c r="T969" s="594">
        <f>IF('B. Dashboard'!$D$53=1,IF(T825="",T933,T825),IF('B. Dashboard'!$D$53=2,IF(T861=22,T933,T861),IF('B. Dashboard'!$D$53=3,IF(T897="",T933,T897),(IF('B. Dashboard'!$D$53=4,T933)))))</f>
        <v>0</v>
      </c>
      <c r="U969" s="594">
        <f>IF('B. Dashboard'!$D$53=1,IF(U825="",U933,U825),IF('B. Dashboard'!$D$53=2,IF(U861=22,U933,U861),IF('B. Dashboard'!$D$53=3,IF(U897="",U933,U897),(IF('B. Dashboard'!$D$53=4,U933)))))</f>
        <v>0</v>
      </c>
      <c r="V969" s="594">
        <f>IF('B. Dashboard'!$D$53=1,IF(V825="",V933,V825),IF('B. Dashboard'!$D$53=2,IF(V861=22,V933,V861),IF('B. Dashboard'!$D$53=3,IF(V897="",V933,V897),(IF('B. Dashboard'!$D$53=4,V933)))))</f>
        <v>0</v>
      </c>
      <c r="W969" s="594">
        <f>IF('B. Dashboard'!$D$53=1,IF(W825="",W933,W825),IF('B. Dashboard'!$D$53=2,IF(W861=22,W933,W861),IF('B. Dashboard'!$D$53=3,IF(W897="",W933,W897),(IF('B. Dashboard'!$D$53=4,W933)))))</f>
        <v>0</v>
      </c>
      <c r="X969" s="594">
        <f>IF('B. Dashboard'!$D$53=1,IF(X825="",X933,X825),IF('B. Dashboard'!$D$53=2,IF(X861=22,X933,X861),IF('B. Dashboard'!$D$53=3,IF(X897="",X933,X897),(IF('B. Dashboard'!$D$53=4,X933)))))</f>
        <v>0</v>
      </c>
      <c r="Y969" s="594">
        <f>IF('B. Dashboard'!$D$53=1,IF(Y825="",Y933,Y825),IF('B. Dashboard'!$D$53=2,IF(Y861=22,Y933,Y861),IF('B. Dashboard'!$D$53=3,IF(Y897="",Y933,Y897),(IF('B. Dashboard'!$D$53=4,Y933)))))</f>
        <v>0</v>
      </c>
      <c r="Z969" s="594">
        <f>IF('B. Dashboard'!$D$53=1,IF(Z825="",Z933,Z825),IF('B. Dashboard'!$D$53=2,IF(Z861=22,Z933,Z861),IF('B. Dashboard'!$D$53=3,IF(Z897="",Z933,Z897),(IF('B. Dashboard'!$D$53=4,Z933)))))</f>
        <v>0</v>
      </c>
      <c r="AA969" s="594">
        <f>IF('B. Dashboard'!$D$53=1,IF(AA825="",AA933,AA825),IF('B. Dashboard'!$D$53=2,IF(AA861=22,AA933,AA861),IF('B. Dashboard'!$D$53=3,IF(AA897="",AA933,AA897),(IF('B. Dashboard'!$D$53=4,AA933)))))</f>
        <v>0</v>
      </c>
      <c r="AB969" s="594">
        <f>IF('B. Dashboard'!$D$53=1,IF(AB825="",AB933,AB825),IF('B. Dashboard'!$D$53=2,IF(AB861=22,AB933,AB861),IF('B. Dashboard'!$D$53=3,IF(AB897="",AB933,AB897),(IF('B. Dashboard'!$D$53=4,AB933)))))</f>
        <v>0</v>
      </c>
      <c r="AC969" s="594">
        <f>IF('B. Dashboard'!$D$53=1,IF(AC825="",AC933,AC825),IF('B. Dashboard'!$D$53=2,IF(AC861=22,AC933,AC861),IF('B. Dashboard'!$D$53=3,IF(AC897="",AC933,AC897),(IF('B. Dashboard'!$D$53=4,AC933)))))</f>
        <v>0</v>
      </c>
    </row>
    <row r="970" spans="1:29">
      <c r="B970" s="92"/>
      <c r="C970" s="253" t="str">
        <f t="shared" si="360"/>
        <v>S29</v>
      </c>
      <c r="D970" s="253" t="str">
        <f t="shared" si="361"/>
        <v>OTHER: complete as required</v>
      </c>
      <c r="E970" s="594">
        <f>IF('B. Dashboard'!$D$53=1,IF(E826="",E934,E826),IF('B. Dashboard'!$D$53=2,IF(E862=22,E934,E862),IF('B. Dashboard'!$D$53=3,IF(E898="",E934,E898),(IF('B. Dashboard'!$D$53=4,E934)))))</f>
        <v>0</v>
      </c>
      <c r="F970" s="594">
        <f>IF('B. Dashboard'!$D$53=1,IF(F826="",F934,F826),IF('B. Dashboard'!$D$53=2,IF(F862=22,F934,F862),IF('B. Dashboard'!$D$53=3,IF(F898="",F934,F898),(IF('B. Dashboard'!$D$53=4,F934)))))</f>
        <v>0</v>
      </c>
      <c r="G970" s="594">
        <f>IF('B. Dashboard'!$D$53=1,IF(G826="",G934,G826),IF('B. Dashboard'!$D$53=2,IF(G862=22,G934,G862),IF('B. Dashboard'!$D$53=3,IF(G898="",G934,G898),(IF('B. Dashboard'!$D$53=4,G934)))))</f>
        <v>0</v>
      </c>
      <c r="H970" s="594">
        <f>IF('B. Dashboard'!$D$53=1,IF(H826="",H934,H826),IF('B. Dashboard'!$D$53=2,IF(H862=22,H934,H862),IF('B. Dashboard'!$D$53=3,IF(H898="",H934,H898),(IF('B. Dashboard'!$D$53=4,H934)))))</f>
        <v>0</v>
      </c>
      <c r="I970" s="594">
        <f>IF('B. Dashboard'!$D$53=1,IF(I826="",I934,I826),IF('B. Dashboard'!$D$53=2,IF(I862=22,I934,I862),IF('B. Dashboard'!$D$53=3,IF(I898="",I934,I898),(IF('B. Dashboard'!$D$53=4,I934)))))</f>
        <v>0</v>
      </c>
      <c r="J970" s="594">
        <f>IF('B. Dashboard'!$D$53=1,IF(J826="",J934,J826),IF('B. Dashboard'!$D$53=2,IF(J862=22,J934,J862),IF('B. Dashboard'!$D$53=3,IF(J898="",J934,J898),(IF('B. Dashboard'!$D$53=4,J934)))))</f>
        <v>0</v>
      </c>
      <c r="K970" s="594">
        <f>IF('B. Dashboard'!$D$53=1,IF(K826="",K934,K826),IF('B. Dashboard'!$D$53=2,IF(K862=22,K934,K862),IF('B. Dashboard'!$D$53=3,IF(K898="",K934,K898),(IF('B. Dashboard'!$D$53=4,K934)))))</f>
        <v>0</v>
      </c>
      <c r="L970" s="594">
        <f>IF('B. Dashboard'!$D$53=1,IF(L826="",L934,L826),IF('B. Dashboard'!$D$53=2,IF(L862=22,L934,L862),IF('B. Dashboard'!$D$53=3,IF(L898="",L934,L898),(IF('B. Dashboard'!$D$53=4,L934)))))</f>
        <v>0</v>
      </c>
      <c r="M970" s="594">
        <f>IF('B. Dashboard'!$D$53=1,IF(M826="",M934,M826),IF('B. Dashboard'!$D$53=2,IF(M862=22,M934,M862),IF('B. Dashboard'!$D$53=3,IF(M898="",M934,M898),(IF('B. Dashboard'!$D$53=4,M934)))))</f>
        <v>0</v>
      </c>
      <c r="N970" s="594">
        <f>IF('B. Dashboard'!$D$53=1,IF(N826="",N934,N826),IF('B. Dashboard'!$D$53=2,IF(N862=22,N934,N862),IF('B. Dashboard'!$D$53=3,IF(N898="",N934,N898),(IF('B. Dashboard'!$D$53=4,N934)))))</f>
        <v>0</v>
      </c>
      <c r="O970" s="594">
        <f>IF('B. Dashboard'!$D$53=1,IF(O826="",O934,O826),IF('B. Dashboard'!$D$53=2,IF(O862=22,O934,O862),IF('B. Dashboard'!$D$53=3,IF(O898="",O934,O898),(IF('B. Dashboard'!$D$53=4,O934)))))</f>
        <v>0</v>
      </c>
      <c r="P970" s="594">
        <f>IF('B. Dashboard'!$D$53=1,IF(P826="",P934,P826),IF('B. Dashboard'!$D$53=2,IF(P862=22,P934,P862),IF('B. Dashboard'!$D$53=3,IF(P898="",P934,P898),(IF('B. Dashboard'!$D$53=4,P934)))))</f>
        <v>0</v>
      </c>
      <c r="Q970" s="594">
        <f>IF('B. Dashboard'!$D$53=1,IF(Q826="",Q934,Q826),IF('B. Dashboard'!$D$53=2,IF(Q862=22,Q934,Q862),IF('B. Dashboard'!$D$53=3,IF(Q898="",Q934,Q898),(IF('B. Dashboard'!$D$53=4,Q934)))))</f>
        <v>0</v>
      </c>
      <c r="R970" s="594">
        <f>IF('B. Dashboard'!$D$53=1,IF(R826="",R934,R826),IF('B. Dashboard'!$D$53=2,IF(R862=22,R934,R862),IF('B. Dashboard'!$D$53=3,IF(R898="",R934,R898),(IF('B. Dashboard'!$D$53=4,R934)))))</f>
        <v>0</v>
      </c>
      <c r="S970" s="594">
        <f>IF('B. Dashboard'!$D$53=1,IF(S826="",S934,S826),IF('B. Dashboard'!$D$53=2,IF(S862=22,S934,S862),IF('B. Dashboard'!$D$53=3,IF(S898="",S934,S898),(IF('B. Dashboard'!$D$53=4,S934)))))</f>
        <v>0</v>
      </c>
      <c r="T970" s="594">
        <f>IF('B. Dashboard'!$D$53=1,IF(T826="",T934,T826),IF('B. Dashboard'!$D$53=2,IF(T862=22,T934,T862),IF('B. Dashboard'!$D$53=3,IF(T898="",T934,T898),(IF('B. Dashboard'!$D$53=4,T934)))))</f>
        <v>0</v>
      </c>
      <c r="U970" s="594">
        <f>IF('B. Dashboard'!$D$53=1,IF(U826="",U934,U826),IF('B. Dashboard'!$D$53=2,IF(U862=22,U934,U862),IF('B. Dashboard'!$D$53=3,IF(U898="",U934,U898),(IF('B. Dashboard'!$D$53=4,U934)))))</f>
        <v>0</v>
      </c>
      <c r="V970" s="594">
        <f>IF('B. Dashboard'!$D$53=1,IF(V826="",V934,V826),IF('B. Dashboard'!$D$53=2,IF(V862=22,V934,V862),IF('B. Dashboard'!$D$53=3,IF(V898="",V934,V898),(IF('B. Dashboard'!$D$53=4,V934)))))</f>
        <v>0</v>
      </c>
      <c r="W970" s="594">
        <f>IF('B. Dashboard'!$D$53=1,IF(W826="",W934,W826),IF('B. Dashboard'!$D$53=2,IF(W862=22,W934,W862),IF('B. Dashboard'!$D$53=3,IF(W898="",W934,W898),(IF('B. Dashboard'!$D$53=4,W934)))))</f>
        <v>0</v>
      </c>
      <c r="X970" s="594">
        <f>IF('B. Dashboard'!$D$53=1,IF(X826="",X934,X826),IF('B. Dashboard'!$D$53=2,IF(X862=22,X934,X862),IF('B. Dashboard'!$D$53=3,IF(X898="",X934,X898),(IF('B. Dashboard'!$D$53=4,X934)))))</f>
        <v>0</v>
      </c>
      <c r="Y970" s="594">
        <f>IF('B. Dashboard'!$D$53=1,IF(Y826="",Y934,Y826),IF('B. Dashboard'!$D$53=2,IF(Y862=22,Y934,Y862),IF('B. Dashboard'!$D$53=3,IF(Y898="",Y934,Y898),(IF('B. Dashboard'!$D$53=4,Y934)))))</f>
        <v>0</v>
      </c>
      <c r="Z970" s="594">
        <f>IF('B. Dashboard'!$D$53=1,IF(Z826="",Z934,Z826),IF('B. Dashboard'!$D$53=2,IF(Z862=22,Z934,Z862),IF('B. Dashboard'!$D$53=3,IF(Z898="",Z934,Z898),(IF('B. Dashboard'!$D$53=4,Z934)))))</f>
        <v>0</v>
      </c>
      <c r="AA970" s="594">
        <f>IF('B. Dashboard'!$D$53=1,IF(AA826="",AA934,AA826),IF('B. Dashboard'!$D$53=2,IF(AA862=22,AA934,AA862),IF('B. Dashboard'!$D$53=3,IF(AA898="",AA934,AA898),(IF('B. Dashboard'!$D$53=4,AA934)))))</f>
        <v>0</v>
      </c>
      <c r="AB970" s="594">
        <f>IF('B. Dashboard'!$D$53=1,IF(AB826="",AB934,AB826),IF('B. Dashboard'!$D$53=2,IF(AB862=22,AB934,AB862),IF('B. Dashboard'!$D$53=3,IF(AB898="",AB934,AB898),(IF('B. Dashboard'!$D$53=4,AB934)))))</f>
        <v>0</v>
      </c>
      <c r="AC970" s="594">
        <f>IF('B. Dashboard'!$D$53=1,IF(AC826="",AC934,AC826),IF('B. Dashboard'!$D$53=2,IF(AC862=22,AC934,AC862),IF('B. Dashboard'!$D$53=3,IF(AC898="",AC934,AC898),(IF('B. Dashboard'!$D$53=4,AC934)))))</f>
        <v>0</v>
      </c>
    </row>
    <row r="971" spans="1:29">
      <c r="B971" s="92"/>
      <c r="C971" s="253" t="str">
        <f t="shared" si="360"/>
        <v>S30</v>
      </c>
      <c r="D971" s="253" t="str">
        <f t="shared" si="361"/>
        <v>OTHER: complete as required</v>
      </c>
      <c r="E971" s="594">
        <f>IF('B. Dashboard'!$D$53=1,IF(E827="",E935,E827),IF('B. Dashboard'!$D$53=2,IF(E863=22,E935,E863),IF('B. Dashboard'!$D$53=3,IF(E899="",E935,E899),(IF('B. Dashboard'!$D$53=4,E935)))))</f>
        <v>0</v>
      </c>
      <c r="F971" s="594">
        <f>IF('B. Dashboard'!$D$53=1,IF(F827="",F935,F827),IF('B. Dashboard'!$D$53=2,IF(F863=22,F935,F863),IF('B. Dashboard'!$D$53=3,IF(F899="",F935,F899),(IF('B. Dashboard'!$D$53=4,F935)))))</f>
        <v>0</v>
      </c>
      <c r="G971" s="594">
        <f>IF('B. Dashboard'!$D$53=1,IF(G827="",G935,G827),IF('B. Dashboard'!$D$53=2,IF(G863=22,G935,G863),IF('B. Dashboard'!$D$53=3,IF(G899="",G935,G899),(IF('B. Dashboard'!$D$53=4,G935)))))</f>
        <v>0</v>
      </c>
      <c r="H971" s="594">
        <f>IF('B. Dashboard'!$D$53=1,IF(H827="",H935,H827),IF('B. Dashboard'!$D$53=2,IF(H863=22,H935,H863),IF('B. Dashboard'!$D$53=3,IF(H899="",H935,H899),(IF('B. Dashboard'!$D$53=4,H935)))))</f>
        <v>0</v>
      </c>
      <c r="I971" s="594">
        <f>IF('B. Dashboard'!$D$53=1,IF(I827="",I935,I827),IF('B. Dashboard'!$D$53=2,IF(I863=22,I935,I863),IF('B. Dashboard'!$D$53=3,IF(I899="",I935,I899),(IF('B. Dashboard'!$D$53=4,I935)))))</f>
        <v>0</v>
      </c>
      <c r="J971" s="594">
        <f>IF('B. Dashboard'!$D$53=1,IF(J827="",J935,J827),IF('B. Dashboard'!$D$53=2,IF(J863=22,J935,J863),IF('B. Dashboard'!$D$53=3,IF(J899="",J935,J899),(IF('B. Dashboard'!$D$53=4,J935)))))</f>
        <v>0</v>
      </c>
      <c r="K971" s="594">
        <f>IF('B. Dashboard'!$D$53=1,IF(K827="",K935,K827),IF('B. Dashboard'!$D$53=2,IF(K863=22,K935,K863),IF('B. Dashboard'!$D$53=3,IF(K899="",K935,K899),(IF('B. Dashboard'!$D$53=4,K935)))))</f>
        <v>0</v>
      </c>
      <c r="L971" s="594">
        <f>IF('B. Dashboard'!$D$53=1,IF(L827="",L935,L827),IF('B. Dashboard'!$D$53=2,IF(L863=22,L935,L863),IF('B. Dashboard'!$D$53=3,IF(L899="",L935,L899),(IF('B. Dashboard'!$D$53=4,L935)))))</f>
        <v>0</v>
      </c>
      <c r="M971" s="594">
        <f>IF('B. Dashboard'!$D$53=1,IF(M827="",M935,M827),IF('B. Dashboard'!$D$53=2,IF(M863=22,M935,M863),IF('B. Dashboard'!$D$53=3,IF(M899="",M935,M899),(IF('B. Dashboard'!$D$53=4,M935)))))</f>
        <v>0</v>
      </c>
      <c r="N971" s="594">
        <f>IF('B. Dashboard'!$D$53=1,IF(N827="",N935,N827),IF('B. Dashboard'!$D$53=2,IF(N863=22,N935,N863),IF('B. Dashboard'!$D$53=3,IF(N899="",N935,N899),(IF('B. Dashboard'!$D$53=4,N935)))))</f>
        <v>0</v>
      </c>
      <c r="O971" s="594">
        <f>IF('B. Dashboard'!$D$53=1,IF(O827="",O935,O827),IF('B. Dashboard'!$D$53=2,IF(O863=22,O935,O863),IF('B. Dashboard'!$D$53=3,IF(O899="",O935,O899),(IF('B. Dashboard'!$D$53=4,O935)))))</f>
        <v>0</v>
      </c>
      <c r="P971" s="594">
        <f>IF('B. Dashboard'!$D$53=1,IF(P827="",P935,P827),IF('B. Dashboard'!$D$53=2,IF(P863=22,P935,P863),IF('B. Dashboard'!$D$53=3,IF(P899="",P935,P899),(IF('B. Dashboard'!$D$53=4,P935)))))</f>
        <v>0</v>
      </c>
      <c r="Q971" s="594">
        <f>IF('B. Dashboard'!$D$53=1,IF(Q827="",Q935,Q827),IF('B. Dashboard'!$D$53=2,IF(Q863=22,Q935,Q863),IF('B. Dashboard'!$D$53=3,IF(Q899="",Q935,Q899),(IF('B. Dashboard'!$D$53=4,Q935)))))</f>
        <v>0</v>
      </c>
      <c r="R971" s="594">
        <f>IF('B. Dashboard'!$D$53=1,IF(R827="",R935,R827),IF('B. Dashboard'!$D$53=2,IF(R863=22,R935,R863),IF('B. Dashboard'!$D$53=3,IF(R899="",R935,R899),(IF('B. Dashboard'!$D$53=4,R935)))))</f>
        <v>0</v>
      </c>
      <c r="S971" s="594">
        <f>IF('B. Dashboard'!$D$53=1,IF(S827="",S935,S827),IF('B. Dashboard'!$D$53=2,IF(S863=22,S935,S863),IF('B. Dashboard'!$D$53=3,IF(S899="",S935,S899),(IF('B. Dashboard'!$D$53=4,S935)))))</f>
        <v>0</v>
      </c>
      <c r="T971" s="594">
        <f>IF('B. Dashboard'!$D$53=1,IF(T827="",T935,T827),IF('B. Dashboard'!$D$53=2,IF(T863=22,T935,T863),IF('B. Dashboard'!$D$53=3,IF(T899="",T935,T899),(IF('B. Dashboard'!$D$53=4,T935)))))</f>
        <v>0</v>
      </c>
      <c r="U971" s="594">
        <f>IF('B. Dashboard'!$D$53=1,IF(U827="",U935,U827),IF('B. Dashboard'!$D$53=2,IF(U863=22,U935,U863),IF('B. Dashboard'!$D$53=3,IF(U899="",U935,U899),(IF('B. Dashboard'!$D$53=4,U935)))))</f>
        <v>0</v>
      </c>
      <c r="V971" s="594">
        <f>IF('B. Dashboard'!$D$53=1,IF(V827="",V935,V827),IF('B. Dashboard'!$D$53=2,IF(V863=22,V935,V863),IF('B. Dashboard'!$D$53=3,IF(V899="",V935,V899),(IF('B. Dashboard'!$D$53=4,V935)))))</f>
        <v>0</v>
      </c>
      <c r="W971" s="594">
        <f>IF('B. Dashboard'!$D$53=1,IF(W827="",W935,W827),IF('B. Dashboard'!$D$53=2,IF(W863=22,W935,W863),IF('B. Dashboard'!$D$53=3,IF(W899="",W935,W899),(IF('B. Dashboard'!$D$53=4,W935)))))</f>
        <v>0</v>
      </c>
      <c r="X971" s="594">
        <f>IF('B. Dashboard'!$D$53=1,IF(X827="",X935,X827),IF('B. Dashboard'!$D$53=2,IF(X863=22,X935,X863),IF('B. Dashboard'!$D$53=3,IF(X899="",X935,X899),(IF('B. Dashboard'!$D$53=4,X935)))))</f>
        <v>0</v>
      </c>
      <c r="Y971" s="594">
        <f>IF('B. Dashboard'!$D$53=1,IF(Y827="",Y935,Y827),IF('B. Dashboard'!$D$53=2,IF(Y863=22,Y935,Y863),IF('B. Dashboard'!$D$53=3,IF(Y899="",Y935,Y899),(IF('B. Dashboard'!$D$53=4,Y935)))))</f>
        <v>0</v>
      </c>
      <c r="Z971" s="594">
        <f>IF('B. Dashboard'!$D$53=1,IF(Z827="",Z935,Z827),IF('B. Dashboard'!$D$53=2,IF(Z863=22,Z935,Z863),IF('B. Dashboard'!$D$53=3,IF(Z899="",Z935,Z899),(IF('B. Dashboard'!$D$53=4,Z935)))))</f>
        <v>0</v>
      </c>
      <c r="AA971" s="594">
        <f>IF('B. Dashboard'!$D$53=1,IF(AA827="",AA935,AA827),IF('B. Dashboard'!$D$53=2,IF(AA863=22,AA935,AA863),IF('B. Dashboard'!$D$53=3,IF(AA899="",AA935,AA899),(IF('B. Dashboard'!$D$53=4,AA935)))))</f>
        <v>0</v>
      </c>
      <c r="AB971" s="594">
        <f>IF('B. Dashboard'!$D$53=1,IF(AB827="",AB935,AB827),IF('B. Dashboard'!$D$53=2,IF(AB863=22,AB935,AB863),IF('B. Dashboard'!$D$53=3,IF(AB899="",AB935,AB899),(IF('B. Dashboard'!$D$53=4,AB935)))))</f>
        <v>0</v>
      </c>
      <c r="AC971" s="594">
        <f>IF('B. Dashboard'!$D$53=1,IF(AC827="",AC935,AC827),IF('B. Dashboard'!$D$53=2,IF(AC863=22,AC935,AC863),IF('B. Dashboard'!$D$53=3,IF(AC899="",AC935,AC899),(IF('B. Dashboard'!$D$53=4,AC935)))))</f>
        <v>0</v>
      </c>
    </row>
    <row r="972" spans="1:29">
      <c r="B972" s="92"/>
    </row>
    <row r="973" spans="1:29">
      <c r="B973" s="92"/>
    </row>
    <row r="974" spans="1:29" ht="15.75">
      <c r="B974" s="373">
        <f>B794+0.01</f>
        <v>3.109999999999999</v>
      </c>
      <c r="C974" s="308" t="s">
        <v>336</v>
      </c>
      <c r="D974" s="235"/>
      <c r="E974" s="233"/>
      <c r="F974" s="233"/>
      <c r="G974" s="233"/>
      <c r="H974" s="233"/>
      <c r="I974" s="233"/>
      <c r="J974" s="233"/>
      <c r="K974" s="233"/>
    </row>
    <row r="975" spans="1:29">
      <c r="B975" s="212"/>
      <c r="C975" s="247" t="s">
        <v>753</v>
      </c>
      <c r="D975" s="288"/>
      <c r="E975" s="288"/>
      <c r="F975" s="266"/>
      <c r="G975" s="266"/>
      <c r="H975" s="266"/>
      <c r="I975" s="266"/>
      <c r="J975" s="212"/>
      <c r="K975" s="212"/>
    </row>
    <row r="976" spans="1:29">
      <c r="A976" s="259"/>
      <c r="B976" s="212"/>
      <c r="C976" s="247"/>
      <c r="D976" s="288"/>
      <c r="E976" s="288"/>
      <c r="F976" s="266"/>
      <c r="G976" s="266"/>
      <c r="H976" s="266"/>
      <c r="I976" s="266"/>
      <c r="J976" s="212"/>
      <c r="K976" s="212"/>
    </row>
    <row r="977" spans="2:12">
      <c r="B977" s="212"/>
      <c r="C977" s="266"/>
      <c r="D977" s="840" t="s">
        <v>337</v>
      </c>
      <c r="E977" s="841"/>
      <c r="F977" s="841"/>
      <c r="G977" s="841"/>
      <c r="H977" s="841"/>
      <c r="I977" s="841"/>
      <c r="J977" s="841"/>
      <c r="K977" s="842"/>
    </row>
    <row r="978" spans="2:12">
      <c r="B978" s="212"/>
      <c r="C978" s="501" t="s">
        <v>338</v>
      </c>
      <c r="D978" s="577">
        <v>1E-3</v>
      </c>
      <c r="E978" s="578">
        <v>5.0000000000000001E-3</v>
      </c>
      <c r="F978" s="578">
        <v>0.01</v>
      </c>
      <c r="G978" s="578">
        <v>0.02</v>
      </c>
      <c r="H978" s="578">
        <v>0.03</v>
      </c>
      <c r="I978" s="578">
        <v>0.05</v>
      </c>
      <c r="J978" s="578">
        <v>7.0000000000000007E-2</v>
      </c>
      <c r="K978" s="578">
        <v>0.1</v>
      </c>
    </row>
    <row r="979" spans="2:12">
      <c r="B979" s="212"/>
      <c r="C979" s="734">
        <v>1</v>
      </c>
      <c r="D979" s="584">
        <v>1.000867916104653E-3</v>
      </c>
      <c r="E979" s="584">
        <v>5.0000000000000001E-3</v>
      </c>
      <c r="F979" s="584">
        <v>1.0101007057187417E-2</v>
      </c>
      <c r="G979" s="584">
        <v>2.040814025497184E-2</v>
      </c>
      <c r="H979" s="584">
        <v>3.0926869941708901E-2</v>
      </c>
      <c r="I979" s="584">
        <v>5.2631901336667397E-2</v>
      </c>
      <c r="J979" s="584">
        <v>7.5269745422360756E-2</v>
      </c>
      <c r="K979" s="584">
        <v>0.11111001832580314</v>
      </c>
      <c r="L979" s="247"/>
    </row>
    <row r="980" spans="2:12">
      <c r="B980" s="212"/>
      <c r="C980" s="734">
        <v>2</v>
      </c>
      <c r="D980" s="584">
        <v>4.5777367187497475E-2</v>
      </c>
      <c r="E980" s="584">
        <v>0.105</v>
      </c>
      <c r="F980" s="584">
        <v>0.15258889062499748</v>
      </c>
      <c r="G980" s="584">
        <v>0.22347073419189201</v>
      </c>
      <c r="H980" s="584">
        <v>0.28154950006103263</v>
      </c>
      <c r="I980" s="584">
        <v>0.38131575448608146</v>
      </c>
      <c r="J980" s="584">
        <v>0.47049622399902091</v>
      </c>
      <c r="K980" s="584">
        <v>0.5954335199127172</v>
      </c>
    </row>
    <row r="981" spans="2:12">
      <c r="B981" s="212"/>
      <c r="C981" s="734">
        <v>3</v>
      </c>
      <c r="D981" s="584">
        <v>0.19378762109374748</v>
      </c>
      <c r="E981" s="584">
        <v>0.34899999999999998</v>
      </c>
      <c r="F981" s="584">
        <v>0.45547585351562248</v>
      </c>
      <c r="G981" s="584">
        <v>0.60219864709472404</v>
      </c>
      <c r="H981" s="584">
        <v>0.71513752801513419</v>
      </c>
      <c r="I981" s="584">
        <v>0.89938740594482169</v>
      </c>
      <c r="J981" s="584">
        <v>1.0571251378784154</v>
      </c>
      <c r="K981" s="584">
        <v>1.2707720266113256</v>
      </c>
    </row>
    <row r="982" spans="2:12">
      <c r="B982" s="212"/>
      <c r="C982" s="734">
        <v>4</v>
      </c>
      <c r="D982" s="584">
        <v>0.43926339013671623</v>
      </c>
      <c r="E982" s="584">
        <v>0.70099999999999996</v>
      </c>
      <c r="F982" s="584">
        <v>0.86941819055175529</v>
      </c>
      <c r="G982" s="584">
        <v>1.0922441945800756</v>
      </c>
      <c r="H982" s="584">
        <v>1.2588987813720678</v>
      </c>
      <c r="I982" s="584">
        <v>1.5246162877807592</v>
      </c>
      <c r="J982" s="584">
        <v>1.7477045522460912</v>
      </c>
      <c r="K982" s="584">
        <v>2.045370148254392</v>
      </c>
    </row>
    <row r="983" spans="2:12">
      <c r="B983" s="212"/>
      <c r="C983" s="734">
        <v>5</v>
      </c>
      <c r="D983" s="584">
        <v>0.76217751367187248</v>
      </c>
      <c r="E983" s="584">
        <v>1.1299999999999999</v>
      </c>
      <c r="F983" s="584">
        <v>1.3607988820800756</v>
      </c>
      <c r="G983" s="584">
        <v>1.6571531759033178</v>
      </c>
      <c r="H983" s="584">
        <v>1.8752108083496069</v>
      </c>
      <c r="I983" s="584">
        <v>2.2184858785400365</v>
      </c>
      <c r="J983" s="584">
        <v>2.5036106572875951</v>
      </c>
      <c r="K983" s="584">
        <v>2.8810749517211889</v>
      </c>
    </row>
    <row r="984" spans="2:12">
      <c r="B984" s="212"/>
      <c r="C984" s="734">
        <v>6</v>
      </c>
      <c r="D984" s="584">
        <v>1.1459360585937475</v>
      </c>
      <c r="E984" s="584">
        <v>1.62</v>
      </c>
      <c r="F984" s="584">
        <v>1.9090662465820287</v>
      </c>
      <c r="G984" s="584">
        <v>2.2758493886718725</v>
      </c>
      <c r="H984" s="584">
        <v>2.5430689321289037</v>
      </c>
      <c r="I984" s="584">
        <v>2.9603014455566381</v>
      </c>
      <c r="J984" s="584">
        <v>3.304673241210935</v>
      </c>
      <c r="K984" s="584">
        <v>3.7584553228149389</v>
      </c>
    </row>
    <row r="985" spans="2:12">
      <c r="B985" s="212"/>
      <c r="C985" s="734">
        <v>7</v>
      </c>
      <c r="D985" s="584">
        <v>1.5785227285156225</v>
      </c>
      <c r="E985" s="584">
        <v>2.16</v>
      </c>
      <c r="F985" s="584">
        <v>2.5009165273437475</v>
      </c>
      <c r="G985" s="584">
        <v>2.935410545898435</v>
      </c>
      <c r="H985" s="584">
        <v>3.2496462331542944</v>
      </c>
      <c r="I985" s="584">
        <v>3.7378321157226537</v>
      </c>
      <c r="J985" s="584">
        <v>4.1390190587768529</v>
      </c>
      <c r="K985" s="584">
        <v>4.6661863790283178</v>
      </c>
    </row>
    <row r="986" spans="2:12">
      <c r="B986" s="212"/>
      <c r="C986" s="734">
        <v>8</v>
      </c>
      <c r="D986" s="584">
        <v>2.0515451894531225</v>
      </c>
      <c r="E986" s="584">
        <v>2.73</v>
      </c>
      <c r="F986" s="584">
        <v>3.1275759206542944</v>
      </c>
      <c r="G986" s="584">
        <v>3.6270151601562475</v>
      </c>
      <c r="H986" s="584">
        <v>3.9865503774414037</v>
      </c>
      <c r="I986" s="584">
        <v>4.5429716573486303</v>
      </c>
      <c r="J986" s="584">
        <v>4.9989710317382787</v>
      </c>
      <c r="K986" s="584">
        <v>5.5971155629882787</v>
      </c>
    </row>
    <row r="987" spans="2:12">
      <c r="B987" s="212"/>
      <c r="C987" s="734">
        <v>9</v>
      </c>
      <c r="D987" s="584">
        <v>2.5573740468749975</v>
      </c>
      <c r="E987" s="584">
        <v>3.33</v>
      </c>
      <c r="F987" s="584">
        <v>3.7825594411621069</v>
      </c>
      <c r="G987" s="584">
        <v>4.3447504506835912</v>
      </c>
      <c r="H987" s="584">
        <v>4.7478685842285131</v>
      </c>
      <c r="I987" s="584">
        <v>5.3702364431152319</v>
      </c>
      <c r="J987" s="584">
        <v>5.8793554769287084</v>
      </c>
      <c r="K987" s="584">
        <v>6.54640297753906</v>
      </c>
    </row>
    <row r="988" spans="2:12">
      <c r="B988" s="212"/>
      <c r="C988" s="734">
        <v>10</v>
      </c>
      <c r="D988" s="584">
        <v>3.09</v>
      </c>
      <c r="E988" s="584">
        <v>3.96</v>
      </c>
      <c r="F988" s="584">
        <v>4.46</v>
      </c>
      <c r="G988" s="584">
        <v>5.08</v>
      </c>
      <c r="H988" s="584">
        <v>5.53</v>
      </c>
      <c r="I988" s="584">
        <v>6.22</v>
      </c>
      <c r="J988" s="584">
        <v>6.78</v>
      </c>
      <c r="K988" s="584">
        <v>7.51</v>
      </c>
    </row>
    <row r="989" spans="2:12">
      <c r="B989" s="212"/>
      <c r="C989" s="734">
        <v>11</v>
      </c>
      <c r="D989" s="584">
        <v>3.65</v>
      </c>
      <c r="E989" s="584">
        <v>4.6100000000000003</v>
      </c>
      <c r="F989" s="584">
        <v>5.16</v>
      </c>
      <c r="G989" s="584">
        <v>5.84</v>
      </c>
      <c r="H989" s="584">
        <v>6.33</v>
      </c>
      <c r="I989" s="584">
        <v>7.08</v>
      </c>
      <c r="J989" s="584">
        <v>7.69</v>
      </c>
      <c r="K989" s="584">
        <v>8.49</v>
      </c>
    </row>
    <row r="990" spans="2:12">
      <c r="B990" s="212"/>
      <c r="C990" s="734">
        <v>12</v>
      </c>
      <c r="D990" s="584">
        <v>4.2300000000000004</v>
      </c>
      <c r="E990" s="584">
        <v>5.28</v>
      </c>
      <c r="F990" s="584">
        <v>5.88</v>
      </c>
      <c r="G990" s="584">
        <v>6.61</v>
      </c>
      <c r="H990" s="584">
        <v>7.14</v>
      </c>
      <c r="I990" s="584">
        <v>7.95</v>
      </c>
      <c r="J990" s="584">
        <v>8.61</v>
      </c>
      <c r="K990" s="584">
        <v>9.4700000000000006</v>
      </c>
    </row>
    <row r="991" spans="2:12">
      <c r="B991" s="212"/>
      <c r="C991" s="734">
        <v>13</v>
      </c>
      <c r="D991" s="584">
        <v>4.83</v>
      </c>
      <c r="E991" s="584">
        <v>5.98</v>
      </c>
      <c r="F991" s="584">
        <v>6.61</v>
      </c>
      <c r="G991" s="584">
        <v>7.4</v>
      </c>
      <c r="H991" s="584">
        <v>7.97</v>
      </c>
      <c r="I991" s="584">
        <v>8.83</v>
      </c>
      <c r="J991" s="584">
        <v>9.5399999999999991</v>
      </c>
      <c r="K991" s="584">
        <v>10.5</v>
      </c>
    </row>
    <row r="992" spans="2:12">
      <c r="B992" s="212"/>
      <c r="C992" s="734">
        <v>14</v>
      </c>
      <c r="D992" s="584">
        <v>5.45</v>
      </c>
      <c r="E992" s="584">
        <v>6.68</v>
      </c>
      <c r="F992" s="584">
        <v>7.35</v>
      </c>
      <c r="G992" s="584">
        <v>8.1999999999999993</v>
      </c>
      <c r="H992" s="584">
        <v>8.8000000000000007</v>
      </c>
      <c r="I992" s="584">
        <v>9.73</v>
      </c>
      <c r="J992" s="584">
        <v>10.5</v>
      </c>
      <c r="K992" s="584">
        <v>11.5</v>
      </c>
    </row>
    <row r="993" spans="2:11">
      <c r="B993" s="212"/>
      <c r="C993" s="734">
        <v>15</v>
      </c>
      <c r="D993" s="584">
        <v>6.08</v>
      </c>
      <c r="E993" s="584">
        <v>7.38</v>
      </c>
      <c r="F993" s="584">
        <v>8.11</v>
      </c>
      <c r="G993" s="584">
        <v>9.01</v>
      </c>
      <c r="H993" s="584">
        <v>9.65</v>
      </c>
      <c r="I993" s="584">
        <v>10.6</v>
      </c>
      <c r="J993" s="584">
        <v>11.4</v>
      </c>
      <c r="K993" s="584">
        <v>12.5</v>
      </c>
    </row>
    <row r="994" spans="2:11">
      <c r="B994" s="212"/>
      <c r="C994" s="734">
        <v>16</v>
      </c>
      <c r="D994" s="584">
        <v>6.72</v>
      </c>
      <c r="E994" s="584">
        <v>8.1</v>
      </c>
      <c r="F994" s="584">
        <v>8.8800000000000008</v>
      </c>
      <c r="G994" s="584">
        <v>9.83</v>
      </c>
      <c r="H994" s="584">
        <v>10.5</v>
      </c>
      <c r="I994" s="584">
        <v>11.5</v>
      </c>
      <c r="J994" s="584">
        <v>12.4</v>
      </c>
      <c r="K994" s="584">
        <v>13.5</v>
      </c>
    </row>
    <row r="995" spans="2:11">
      <c r="B995" s="212"/>
      <c r="C995" s="734">
        <v>17</v>
      </c>
      <c r="D995" s="584">
        <v>7.38</v>
      </c>
      <c r="E995" s="584">
        <v>8.83</v>
      </c>
      <c r="F995" s="584">
        <v>9.5500000000000007</v>
      </c>
      <c r="G995" s="584">
        <v>10.7</v>
      </c>
      <c r="H995" s="584">
        <v>11.4</v>
      </c>
      <c r="I995" s="584">
        <v>12.5</v>
      </c>
      <c r="J995" s="584">
        <v>13.4</v>
      </c>
      <c r="K995" s="584">
        <v>14.5</v>
      </c>
    </row>
    <row r="996" spans="2:11">
      <c r="B996" s="212"/>
      <c r="C996" s="734">
        <v>18</v>
      </c>
      <c r="D996" s="584">
        <v>8.0500000000000007</v>
      </c>
      <c r="E996" s="584">
        <v>9.58</v>
      </c>
      <c r="F996" s="584">
        <v>10.4</v>
      </c>
      <c r="G996" s="584">
        <v>11.5</v>
      </c>
      <c r="H996" s="584">
        <v>12.2</v>
      </c>
      <c r="I996" s="584">
        <v>13.4</v>
      </c>
      <c r="J996" s="584">
        <v>14.3</v>
      </c>
      <c r="K996" s="584">
        <v>15.5</v>
      </c>
    </row>
    <row r="997" spans="2:11">
      <c r="B997" s="212"/>
      <c r="C997" s="734">
        <v>19</v>
      </c>
      <c r="D997" s="584">
        <v>8.7200000000000006</v>
      </c>
      <c r="E997" s="584">
        <v>10.3</v>
      </c>
      <c r="F997" s="584">
        <v>11.2</v>
      </c>
      <c r="G997" s="584">
        <v>12.3</v>
      </c>
      <c r="H997" s="584">
        <v>13.1</v>
      </c>
      <c r="I997" s="584">
        <v>14.3</v>
      </c>
      <c r="J997" s="584">
        <v>15.3</v>
      </c>
      <c r="K997" s="584">
        <v>16.600000000000001</v>
      </c>
    </row>
    <row r="998" spans="2:11">
      <c r="B998" s="212"/>
      <c r="C998" s="734">
        <v>20</v>
      </c>
      <c r="D998" s="584">
        <v>9.41</v>
      </c>
      <c r="E998" s="584">
        <v>11.1</v>
      </c>
      <c r="F998" s="584">
        <v>12</v>
      </c>
      <c r="G998" s="584">
        <v>13.2</v>
      </c>
      <c r="H998" s="584">
        <v>14</v>
      </c>
      <c r="I998" s="584">
        <v>15.2</v>
      </c>
      <c r="J998" s="584">
        <v>16.3</v>
      </c>
      <c r="K998" s="584">
        <v>17.600000000000001</v>
      </c>
    </row>
    <row r="999" spans="2:11">
      <c r="B999" s="212"/>
      <c r="C999" s="734">
        <v>21</v>
      </c>
      <c r="D999" s="584">
        <v>10.1</v>
      </c>
      <c r="E999" s="584">
        <v>11.9</v>
      </c>
      <c r="F999" s="584">
        <v>12.8</v>
      </c>
      <c r="G999" s="584">
        <v>14</v>
      </c>
      <c r="H999" s="584">
        <v>14.9</v>
      </c>
      <c r="I999" s="584">
        <v>16.2</v>
      </c>
      <c r="J999" s="584">
        <v>17.3</v>
      </c>
      <c r="K999" s="584">
        <v>18.7</v>
      </c>
    </row>
    <row r="1000" spans="2:11">
      <c r="B1000" s="212"/>
      <c r="C1000" s="734">
        <v>22</v>
      </c>
      <c r="D1000" s="584">
        <v>10.8</v>
      </c>
      <c r="E1000" s="584">
        <v>12.6</v>
      </c>
      <c r="F1000" s="584">
        <v>13.7</v>
      </c>
      <c r="G1000" s="584">
        <v>14.9</v>
      </c>
      <c r="H1000" s="584">
        <v>15.8</v>
      </c>
      <c r="I1000" s="584">
        <v>17.100000000000001</v>
      </c>
      <c r="J1000" s="584">
        <v>18.2</v>
      </c>
      <c r="K1000" s="584">
        <v>19.7</v>
      </c>
    </row>
    <row r="1001" spans="2:11">
      <c r="B1001" s="212"/>
      <c r="C1001" s="734">
        <v>23</v>
      </c>
      <c r="D1001" s="584">
        <v>11.5</v>
      </c>
      <c r="E1001" s="584">
        <v>13.4</v>
      </c>
      <c r="F1001" s="584">
        <v>14.5</v>
      </c>
      <c r="G1001" s="584">
        <v>15.8</v>
      </c>
      <c r="H1001" s="584">
        <v>16.7</v>
      </c>
      <c r="I1001" s="584">
        <v>18.100000000000001</v>
      </c>
      <c r="J1001" s="584">
        <v>19.2</v>
      </c>
      <c r="K1001" s="584">
        <v>20.7</v>
      </c>
    </row>
    <row r="1002" spans="2:11">
      <c r="B1002" s="212"/>
      <c r="C1002" s="734">
        <v>24</v>
      </c>
      <c r="D1002" s="584">
        <v>12.2</v>
      </c>
      <c r="E1002" s="584">
        <v>14.2</v>
      </c>
      <c r="F1002" s="584">
        <v>15.3</v>
      </c>
      <c r="G1002" s="584">
        <v>16.8</v>
      </c>
      <c r="H1002" s="584">
        <v>17.600000000000001</v>
      </c>
      <c r="I1002" s="584">
        <v>19</v>
      </c>
      <c r="J1002" s="584">
        <v>20.2</v>
      </c>
      <c r="K1002" s="584">
        <v>21.8</v>
      </c>
    </row>
    <row r="1003" spans="2:11">
      <c r="B1003" s="212"/>
      <c r="C1003" s="734">
        <v>25</v>
      </c>
      <c r="D1003" s="584">
        <v>13</v>
      </c>
      <c r="E1003" s="584">
        <v>15</v>
      </c>
      <c r="F1003" s="584">
        <v>16.100000000000001</v>
      </c>
      <c r="G1003" s="584">
        <v>17.5</v>
      </c>
      <c r="H1003" s="584">
        <v>18.5</v>
      </c>
      <c r="I1003" s="584">
        <v>20</v>
      </c>
      <c r="J1003" s="584">
        <v>21.2</v>
      </c>
      <c r="K1003" s="584">
        <v>22.8</v>
      </c>
    </row>
    <row r="1004" spans="2:11">
      <c r="B1004" s="212"/>
      <c r="C1004" s="734">
        <v>26</v>
      </c>
      <c r="D1004" s="584">
        <v>13.7</v>
      </c>
      <c r="E1004" s="584">
        <v>15.8</v>
      </c>
      <c r="F1004" s="584">
        <v>17</v>
      </c>
      <c r="G1004" s="584">
        <v>18.399999999999999</v>
      </c>
      <c r="H1004" s="584">
        <v>19.399999999999999</v>
      </c>
      <c r="I1004" s="584">
        <v>20.9</v>
      </c>
      <c r="J1004" s="584">
        <v>22.2</v>
      </c>
      <c r="K1004" s="584">
        <v>23.9</v>
      </c>
    </row>
    <row r="1005" spans="2:11">
      <c r="B1005" s="212"/>
      <c r="C1005" s="734">
        <v>27</v>
      </c>
      <c r="D1005" s="584">
        <v>14.4</v>
      </c>
      <c r="E1005" s="584">
        <v>16.600000000000001</v>
      </c>
      <c r="F1005" s="584">
        <v>17.8</v>
      </c>
      <c r="G1005" s="584">
        <v>19.3</v>
      </c>
      <c r="H1005" s="584">
        <v>20.3</v>
      </c>
      <c r="I1005" s="584">
        <v>21.9</v>
      </c>
      <c r="J1005" s="584">
        <v>23.2</v>
      </c>
      <c r="K1005" s="584">
        <v>24.9</v>
      </c>
    </row>
    <row r="1006" spans="2:11">
      <c r="B1006" s="212"/>
      <c r="C1006" s="734">
        <v>28</v>
      </c>
      <c r="D1006" s="584">
        <v>15.2</v>
      </c>
      <c r="E1006" s="584">
        <v>17.399999999999999</v>
      </c>
      <c r="F1006" s="584">
        <v>18.5</v>
      </c>
      <c r="G1006" s="584">
        <v>20.2</v>
      </c>
      <c r="H1006" s="584">
        <v>21.2</v>
      </c>
      <c r="I1006" s="584">
        <v>22.9</v>
      </c>
      <c r="J1006" s="584">
        <v>24.2</v>
      </c>
      <c r="K1006" s="584">
        <v>26</v>
      </c>
    </row>
    <row r="1007" spans="2:11">
      <c r="B1007" s="212"/>
      <c r="C1007" s="734">
        <v>29</v>
      </c>
      <c r="D1007" s="584">
        <v>15.9</v>
      </c>
      <c r="E1007" s="584">
        <v>18.2</v>
      </c>
      <c r="F1007" s="584">
        <v>19.600000000000001</v>
      </c>
      <c r="G1007" s="584">
        <v>21</v>
      </c>
      <c r="H1007" s="584">
        <v>22.1</v>
      </c>
      <c r="I1007" s="584">
        <v>23.8</v>
      </c>
      <c r="J1007" s="584">
        <v>25.2</v>
      </c>
      <c r="K1007" s="584">
        <v>27.1</v>
      </c>
    </row>
    <row r="1008" spans="2:11">
      <c r="B1008" s="212"/>
      <c r="C1008" s="734">
        <v>30</v>
      </c>
      <c r="D1008" s="584">
        <v>16.7</v>
      </c>
      <c r="E1008" s="584">
        <v>19</v>
      </c>
      <c r="F1008" s="584">
        <v>20.3</v>
      </c>
      <c r="G1008" s="584">
        <v>21.9</v>
      </c>
      <c r="H1008" s="584">
        <v>23.1</v>
      </c>
      <c r="I1008" s="584">
        <v>24.8</v>
      </c>
      <c r="J1008" s="584">
        <v>26.2</v>
      </c>
      <c r="K1008" s="584">
        <v>28.1</v>
      </c>
    </row>
    <row r="1009" spans="2:11">
      <c r="B1009" s="212"/>
      <c r="C1009" s="734">
        <v>31</v>
      </c>
      <c r="D1009" s="584">
        <v>17.399999999999999</v>
      </c>
      <c r="E1009" s="584">
        <v>19.899999999999999</v>
      </c>
      <c r="F1009" s="584">
        <v>21.2</v>
      </c>
      <c r="G1009" s="584">
        <v>22.8</v>
      </c>
      <c r="H1009" s="584">
        <v>24</v>
      </c>
      <c r="I1009" s="584">
        <v>25.8</v>
      </c>
      <c r="J1009" s="584">
        <v>27.2</v>
      </c>
      <c r="K1009" s="584">
        <v>29.2</v>
      </c>
    </row>
    <row r="1010" spans="2:11">
      <c r="B1010" s="212"/>
      <c r="C1010" s="734">
        <v>32</v>
      </c>
      <c r="D1010" s="584">
        <v>18.2</v>
      </c>
      <c r="E1010" s="584">
        <v>20.7</v>
      </c>
      <c r="F1010" s="584">
        <v>22</v>
      </c>
      <c r="G1010" s="584">
        <v>23.7</v>
      </c>
      <c r="H1010" s="584">
        <v>24.9</v>
      </c>
      <c r="I1010" s="584">
        <v>26.7</v>
      </c>
      <c r="J1010" s="584">
        <v>28.2</v>
      </c>
      <c r="K1010" s="584">
        <v>30.2</v>
      </c>
    </row>
    <row r="1011" spans="2:11">
      <c r="B1011" s="212"/>
      <c r="C1011" s="734">
        <v>33</v>
      </c>
      <c r="D1011" s="584">
        <v>19</v>
      </c>
      <c r="E1011" s="584">
        <v>21.5</v>
      </c>
      <c r="F1011" s="584">
        <v>22.9</v>
      </c>
      <c r="G1011" s="584">
        <v>24.6</v>
      </c>
      <c r="H1011" s="584">
        <v>25.8</v>
      </c>
      <c r="I1011" s="584">
        <v>27.7</v>
      </c>
      <c r="J1011" s="584">
        <v>29.3</v>
      </c>
      <c r="K1011" s="584">
        <v>31.3</v>
      </c>
    </row>
    <row r="1012" spans="2:11">
      <c r="B1012" s="212"/>
      <c r="C1012" s="734">
        <v>34</v>
      </c>
      <c r="D1012" s="584">
        <v>19.7</v>
      </c>
      <c r="E1012" s="584">
        <v>22.3</v>
      </c>
      <c r="F1012" s="584">
        <v>23.8</v>
      </c>
      <c r="G1012" s="584">
        <v>25.5</v>
      </c>
      <c r="H1012" s="584">
        <v>26.8</v>
      </c>
      <c r="I1012" s="584">
        <v>28.7</v>
      </c>
      <c r="J1012" s="584">
        <v>30.3</v>
      </c>
      <c r="K1012" s="584">
        <v>32.4</v>
      </c>
    </row>
    <row r="1013" spans="2:11">
      <c r="B1013" s="212"/>
      <c r="C1013" s="734">
        <v>35</v>
      </c>
      <c r="D1013" s="584">
        <v>20.5</v>
      </c>
      <c r="E1013" s="584">
        <v>23.2</v>
      </c>
      <c r="F1013" s="584">
        <v>24.6</v>
      </c>
      <c r="G1013" s="584">
        <v>26.4</v>
      </c>
      <c r="H1013" s="584">
        <v>27.7</v>
      </c>
      <c r="I1013" s="584">
        <v>29.7</v>
      </c>
      <c r="J1013" s="584">
        <v>31.3</v>
      </c>
      <c r="K1013" s="584">
        <v>33.4</v>
      </c>
    </row>
    <row r="1014" spans="2:11">
      <c r="B1014" s="212"/>
      <c r="C1014" s="734">
        <v>36</v>
      </c>
      <c r="D1014" s="584">
        <v>21.3</v>
      </c>
      <c r="E1014" s="584">
        <v>24</v>
      </c>
      <c r="F1014" s="584">
        <v>25.5</v>
      </c>
      <c r="G1014" s="584">
        <v>27.3</v>
      </c>
      <c r="H1014" s="584">
        <v>28.6</v>
      </c>
      <c r="I1014" s="584">
        <v>30.7</v>
      </c>
      <c r="J1014" s="584">
        <v>32.299999999999997</v>
      </c>
      <c r="K1014" s="584">
        <v>34.5</v>
      </c>
    </row>
    <row r="1015" spans="2:11">
      <c r="B1015" s="212"/>
      <c r="C1015" s="734">
        <v>37</v>
      </c>
      <c r="D1015" s="584">
        <v>22.1</v>
      </c>
      <c r="E1015" s="584">
        <v>24.8</v>
      </c>
      <c r="F1015" s="584">
        <v>26.4</v>
      </c>
      <c r="G1015" s="584">
        <v>28.3</v>
      </c>
      <c r="H1015" s="584">
        <v>29.6</v>
      </c>
      <c r="I1015" s="584">
        <v>31.6</v>
      </c>
      <c r="J1015" s="584">
        <v>33.299999999999997</v>
      </c>
      <c r="K1015" s="584">
        <v>35.6</v>
      </c>
    </row>
    <row r="1016" spans="2:11">
      <c r="B1016" s="212"/>
      <c r="C1016" s="734">
        <v>38</v>
      </c>
      <c r="D1016" s="584">
        <v>22.9</v>
      </c>
      <c r="E1016" s="584">
        <v>25.7</v>
      </c>
      <c r="F1016" s="584">
        <v>27.3</v>
      </c>
      <c r="G1016" s="584">
        <v>29.2</v>
      </c>
      <c r="H1016" s="584">
        <v>30.5</v>
      </c>
      <c r="I1016" s="584">
        <v>32.6</v>
      </c>
      <c r="J1016" s="584">
        <v>34.4</v>
      </c>
      <c r="K1016" s="584">
        <v>36.6</v>
      </c>
    </row>
    <row r="1017" spans="2:11">
      <c r="B1017" s="212"/>
      <c r="C1017" s="734">
        <v>39</v>
      </c>
      <c r="D1017" s="584">
        <v>23.7</v>
      </c>
      <c r="E1017" s="584">
        <v>26.5</v>
      </c>
      <c r="F1017" s="584">
        <v>28.1</v>
      </c>
      <c r="G1017" s="584">
        <v>30.1</v>
      </c>
      <c r="H1017" s="584">
        <v>31.5</v>
      </c>
      <c r="I1017" s="584">
        <v>33.6</v>
      </c>
      <c r="J1017" s="584">
        <v>35.4</v>
      </c>
      <c r="K1017" s="584">
        <v>37.700000000000003</v>
      </c>
    </row>
    <row r="1018" spans="2:11">
      <c r="B1018" s="212"/>
      <c r="C1018" s="734">
        <v>40</v>
      </c>
      <c r="D1018" s="584">
        <v>24.4</v>
      </c>
      <c r="E1018" s="584">
        <v>27.4</v>
      </c>
      <c r="F1018" s="584">
        <v>29</v>
      </c>
      <c r="G1018" s="584">
        <v>31</v>
      </c>
      <c r="H1018" s="584">
        <v>32.4</v>
      </c>
      <c r="I1018" s="584">
        <v>34.6</v>
      </c>
      <c r="J1018" s="584">
        <v>36.4</v>
      </c>
      <c r="K1018" s="584">
        <v>38.799999999999997</v>
      </c>
    </row>
    <row r="1019" spans="2:11">
      <c r="B1019" s="212"/>
      <c r="C1019" s="734">
        <v>41</v>
      </c>
      <c r="D1019" s="584">
        <v>25.2</v>
      </c>
      <c r="E1019" s="584">
        <v>28.2</v>
      </c>
      <c r="F1019" s="584">
        <v>29.9</v>
      </c>
      <c r="G1019" s="584">
        <v>31.9</v>
      </c>
      <c r="H1019" s="584">
        <v>33.4</v>
      </c>
      <c r="I1019" s="584">
        <v>35.6</v>
      </c>
      <c r="J1019" s="584">
        <v>37.4</v>
      </c>
      <c r="K1019" s="584">
        <v>39.9</v>
      </c>
    </row>
    <row r="1020" spans="2:11">
      <c r="B1020" s="212"/>
      <c r="C1020" s="734">
        <v>42</v>
      </c>
      <c r="D1020" s="584">
        <v>26</v>
      </c>
      <c r="E1020" s="584">
        <v>29.1</v>
      </c>
      <c r="F1020" s="584">
        <v>30.8</v>
      </c>
      <c r="G1020" s="584">
        <v>32.799999999999997</v>
      </c>
      <c r="H1020" s="584">
        <v>34</v>
      </c>
      <c r="I1020" s="584">
        <v>36.6</v>
      </c>
      <c r="J1020" s="584">
        <v>38.4</v>
      </c>
      <c r="K1020" s="584">
        <v>40.9</v>
      </c>
    </row>
    <row r="1021" spans="2:11">
      <c r="B1021" s="212"/>
      <c r="C1021" s="734">
        <v>43</v>
      </c>
      <c r="D1021" s="584">
        <v>26.8</v>
      </c>
      <c r="E1021" s="584">
        <v>29.9</v>
      </c>
      <c r="F1021" s="584">
        <v>31.7</v>
      </c>
      <c r="G1021" s="584">
        <v>33.799999999999997</v>
      </c>
      <c r="H1021" s="584">
        <v>35.299999999999997</v>
      </c>
      <c r="I1021" s="584">
        <v>37.6</v>
      </c>
      <c r="J1021" s="584">
        <v>39.5</v>
      </c>
      <c r="K1021" s="584">
        <v>42</v>
      </c>
    </row>
    <row r="1022" spans="2:11">
      <c r="B1022" s="212"/>
      <c r="C1022" s="734">
        <v>44</v>
      </c>
      <c r="D1022" s="584">
        <v>27.6</v>
      </c>
      <c r="E1022" s="584">
        <v>30.8</v>
      </c>
      <c r="F1022" s="584">
        <v>32.5</v>
      </c>
      <c r="G1022" s="584">
        <v>34.700000000000003</v>
      </c>
      <c r="H1022" s="584">
        <v>36.200000000000003</v>
      </c>
      <c r="I1022" s="584">
        <v>38.6</v>
      </c>
      <c r="J1022" s="584">
        <v>40.5</v>
      </c>
      <c r="K1022" s="584">
        <v>43.1</v>
      </c>
    </row>
    <row r="1023" spans="2:11">
      <c r="B1023" s="212"/>
      <c r="C1023" s="734">
        <v>45</v>
      </c>
      <c r="D1023" s="584">
        <v>28.4</v>
      </c>
      <c r="E1023" s="584">
        <v>31.7</v>
      </c>
      <c r="F1023" s="584">
        <v>33.4</v>
      </c>
      <c r="G1023" s="584">
        <v>35.6</v>
      </c>
      <c r="H1023" s="584">
        <v>37.200000000000003</v>
      </c>
      <c r="I1023" s="584">
        <v>39.6</v>
      </c>
      <c r="J1023" s="584">
        <v>41.5</v>
      </c>
      <c r="K1023" s="584">
        <v>44.2</v>
      </c>
    </row>
    <row r="1024" spans="2:11">
      <c r="B1024" s="212"/>
      <c r="C1024" s="734">
        <v>46</v>
      </c>
      <c r="D1024" s="584">
        <v>29.3</v>
      </c>
      <c r="E1024" s="584">
        <v>32.5</v>
      </c>
      <c r="F1024" s="584">
        <v>34.299999999999997</v>
      </c>
      <c r="G1024" s="584">
        <v>36.5</v>
      </c>
      <c r="H1024" s="584">
        <v>38.1</v>
      </c>
      <c r="I1024" s="584">
        <v>40.5</v>
      </c>
      <c r="J1024" s="584">
        <v>42.6</v>
      </c>
      <c r="K1024" s="584">
        <v>45.2</v>
      </c>
    </row>
    <row r="1025" spans="2:11">
      <c r="B1025" s="212"/>
      <c r="C1025" s="734">
        <v>47</v>
      </c>
      <c r="D1025" s="584">
        <v>30.1</v>
      </c>
      <c r="E1025" s="584">
        <v>33.4</v>
      </c>
      <c r="F1025" s="584">
        <v>35.200000000000003</v>
      </c>
      <c r="G1025" s="584">
        <v>37.5</v>
      </c>
      <c r="H1025" s="584">
        <v>39.1</v>
      </c>
      <c r="I1025" s="584">
        <v>41.5</v>
      </c>
      <c r="J1025" s="584">
        <v>43.6</v>
      </c>
      <c r="K1025" s="584">
        <v>46.3</v>
      </c>
    </row>
    <row r="1026" spans="2:11">
      <c r="B1026" s="212"/>
      <c r="C1026" s="734">
        <v>48</v>
      </c>
      <c r="D1026" s="584">
        <v>30.9</v>
      </c>
      <c r="E1026" s="584">
        <v>34.200000000000003</v>
      </c>
      <c r="F1026" s="584">
        <v>38.1</v>
      </c>
      <c r="G1026" s="584">
        <v>38.4</v>
      </c>
      <c r="H1026" s="584">
        <v>40</v>
      </c>
      <c r="I1026" s="584">
        <v>42.5</v>
      </c>
      <c r="J1026" s="584">
        <v>44.6</v>
      </c>
      <c r="K1026" s="584">
        <v>47.4</v>
      </c>
    </row>
    <row r="1027" spans="2:11">
      <c r="B1027" s="212"/>
      <c r="C1027" s="734">
        <v>49</v>
      </c>
      <c r="D1027" s="584">
        <v>31.7</v>
      </c>
      <c r="E1027" s="584">
        <v>35.1</v>
      </c>
      <c r="F1027" s="584">
        <v>37</v>
      </c>
      <c r="G1027" s="584">
        <v>39.299999999999997</v>
      </c>
      <c r="H1027" s="584">
        <v>41</v>
      </c>
      <c r="I1027" s="584">
        <v>43.5</v>
      </c>
      <c r="J1027" s="584">
        <v>45.7</v>
      </c>
      <c r="K1027" s="584">
        <v>48.5</v>
      </c>
    </row>
    <row r="1028" spans="2:11">
      <c r="B1028" s="212"/>
      <c r="C1028" s="734">
        <v>50</v>
      </c>
      <c r="D1028" s="584">
        <v>32.5</v>
      </c>
      <c r="E1028" s="584">
        <v>36</v>
      </c>
      <c r="F1028" s="584">
        <v>37.9</v>
      </c>
      <c r="G1028" s="584">
        <v>40.299999999999997</v>
      </c>
      <c r="H1028" s="584">
        <v>41.9</v>
      </c>
      <c r="I1028" s="584">
        <v>44.5</v>
      </c>
      <c r="J1028" s="584">
        <v>46.7</v>
      </c>
      <c r="K1028" s="584">
        <v>49.6</v>
      </c>
    </row>
    <row r="1029" spans="2:11">
      <c r="B1029" s="212"/>
      <c r="C1029" s="734">
        <v>51</v>
      </c>
      <c r="D1029" s="584">
        <v>33.299999999999997</v>
      </c>
      <c r="E1029" s="584">
        <v>36.9</v>
      </c>
      <c r="F1029" s="584">
        <v>38.799999999999997</v>
      </c>
      <c r="G1029" s="584">
        <v>41.2</v>
      </c>
      <c r="H1029" s="584">
        <v>42.9</v>
      </c>
      <c r="I1029" s="584">
        <v>45.5</v>
      </c>
      <c r="J1029" s="584">
        <v>47.7</v>
      </c>
      <c r="K1029" s="584">
        <v>50.6</v>
      </c>
    </row>
    <row r="1030" spans="2:11">
      <c r="B1030" s="212"/>
      <c r="C1030" s="734">
        <v>52</v>
      </c>
      <c r="D1030" s="584">
        <v>34.200000000000003</v>
      </c>
      <c r="E1030" s="584">
        <v>37.700000000000003</v>
      </c>
      <c r="F1030" s="584">
        <v>39.700000000000003</v>
      </c>
      <c r="G1030" s="584">
        <v>42.1</v>
      </c>
      <c r="H1030" s="584">
        <v>43.9</v>
      </c>
      <c r="I1030" s="584">
        <v>46.5</v>
      </c>
      <c r="J1030" s="584">
        <v>48.8</v>
      </c>
      <c r="K1030" s="584">
        <v>51.7</v>
      </c>
    </row>
    <row r="1031" spans="2:11">
      <c r="B1031" s="92"/>
    </row>
    <row r="1032" spans="2:11">
      <c r="B1032" s="92"/>
    </row>
    <row r="1033" spans="2:11">
      <c r="B1033" s="92"/>
      <c r="G1033" s="249"/>
      <c r="H1033" s="249"/>
      <c r="I1033" s="249"/>
    </row>
    <row r="1034" spans="2:11">
      <c r="G1034" s="249"/>
      <c r="H1034" s="249"/>
      <c r="I1034" s="249"/>
    </row>
  </sheetData>
  <mergeCells count="17">
    <mergeCell ref="E492:J492"/>
    <mergeCell ref="H588:L588"/>
    <mergeCell ref="D977:K977"/>
    <mergeCell ref="F243:G243"/>
    <mergeCell ref="F280:G280"/>
    <mergeCell ref="F317:G317"/>
    <mergeCell ref="F354:G354"/>
    <mergeCell ref="F391:G391"/>
    <mergeCell ref="E523:J523"/>
    <mergeCell ref="E430:J430"/>
    <mergeCell ref="E461:J461"/>
    <mergeCell ref="D3:G3"/>
    <mergeCell ref="D8:G8"/>
    <mergeCell ref="H8:K8"/>
    <mergeCell ref="L8:N8"/>
    <mergeCell ref="D7:G7"/>
    <mergeCell ref="D4:G4"/>
  </mergeCells>
  <phoneticPr fontId="13" type="noConversion"/>
  <dataValidations count="2">
    <dataValidation allowBlank="1" sqref="F40 F46 F29 F59 F54"/>
    <dataValidation error="You have exceeded the max number of TRXs per GSM900 BTS" sqref="E164:E166 E178:E180 E144:E146 E150:E152 E158:E160 E127:E129 E138:E140 E232:E236 F193:K193 E190:E193 E198:E200 E170:E172 E218:E221 E225:E228 E210:E212 E184:E186 M193 E103:E105 E111:E113 E119:E121 E204:E206 E213:K213"/>
  </dataValidations>
  <pageMargins left="0.75" right="0.75" top="1" bottom="1" header="0.5" footer="0.5"/>
  <pageSetup paperSize="9" scale="37" fitToHeight="2" orientation="portrait" horizontalDpi="300" verticalDpi="300"/>
  <headerFooter alignWithMargins="0">
    <oddFooter>&amp;L&amp;F
&amp;A 
&amp;R&amp;D</oddFooter>
  </headerFooter>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sheetPr>
    <tabColor theme="6" tint="0.39997558519241921"/>
  </sheetPr>
  <dimension ref="A1:L197"/>
  <sheetViews>
    <sheetView showGridLines="0" zoomScale="85" zoomScaleNormal="85" workbookViewId="0">
      <selection activeCell="B1" sqref="B1"/>
    </sheetView>
  </sheetViews>
  <sheetFormatPr defaultColWidth="8.85546875" defaultRowHeight="12.75"/>
  <cols>
    <col min="1" max="1" width="3.7109375" style="223" bestFit="1" customWidth="1"/>
    <col min="2" max="2" width="7.28515625" customWidth="1"/>
    <col min="3" max="3" width="76.42578125" bestFit="1" customWidth="1"/>
    <col min="4" max="4" width="13.42578125" customWidth="1"/>
    <col min="5" max="5" width="39.7109375" customWidth="1"/>
    <col min="6" max="6" width="19.42578125" customWidth="1"/>
    <col min="7" max="7" width="20" customWidth="1"/>
    <col min="8" max="9" width="12.42578125" customWidth="1"/>
  </cols>
  <sheetData>
    <row r="1" spans="1:12" ht="26.25">
      <c r="A1" s="311">
        <v>4</v>
      </c>
      <c r="B1" s="312" t="s">
        <v>1092</v>
      </c>
      <c r="C1" s="312"/>
    </row>
    <row r="3" spans="1:12" ht="27" customHeight="1">
      <c r="C3" s="750" t="s">
        <v>1007</v>
      </c>
      <c r="D3" s="850" t="s">
        <v>1037</v>
      </c>
      <c r="E3" s="850"/>
      <c r="F3" s="850"/>
      <c r="G3" s="850"/>
      <c r="H3" s="777"/>
      <c r="I3" s="223"/>
      <c r="J3" s="223"/>
      <c r="K3" s="223"/>
    </row>
    <row r="4" spans="1:12" ht="31.5" customHeight="1">
      <c r="C4" s="773" t="s">
        <v>1009</v>
      </c>
      <c r="D4" s="851" t="s">
        <v>1101</v>
      </c>
      <c r="E4" s="851"/>
      <c r="F4" s="851"/>
      <c r="G4" s="851"/>
      <c r="H4" s="778"/>
      <c r="I4" s="223"/>
      <c r="J4" s="223"/>
      <c r="K4" s="223"/>
      <c r="L4" s="223"/>
    </row>
    <row r="5" spans="1:12" ht="30" customHeight="1">
      <c r="C5" s="774" t="s">
        <v>1011</v>
      </c>
      <c r="D5" s="812" t="s">
        <v>1038</v>
      </c>
      <c r="E5" s="812"/>
      <c r="F5" s="812"/>
      <c r="G5" s="812"/>
      <c r="H5" s="753"/>
      <c r="I5" s="223"/>
      <c r="J5" s="223"/>
      <c r="K5" s="223"/>
      <c r="L5" s="223"/>
    </row>
    <row r="6" spans="1:12" ht="15" customHeight="1">
      <c r="C6" s="775" t="s">
        <v>1013</v>
      </c>
      <c r="D6" s="818" t="s">
        <v>1039</v>
      </c>
      <c r="E6" s="818"/>
      <c r="F6" s="818"/>
      <c r="G6" s="818"/>
      <c r="H6" s="758"/>
      <c r="I6" s="223"/>
      <c r="J6" s="223"/>
      <c r="K6" s="223"/>
      <c r="L6" s="223"/>
    </row>
    <row r="7" spans="1:12" ht="18" customHeight="1">
      <c r="C7" s="776" t="s">
        <v>1015</v>
      </c>
      <c r="D7" s="357" t="s">
        <v>1040</v>
      </c>
      <c r="E7" s="130"/>
      <c r="F7" s="313"/>
      <c r="G7" s="313"/>
      <c r="H7" s="357"/>
      <c r="I7" s="223"/>
      <c r="J7" s="223"/>
      <c r="K7" s="223"/>
      <c r="L7" s="223"/>
    </row>
    <row r="10" spans="1:12">
      <c r="B10" s="314">
        <v>4.01</v>
      </c>
      <c r="C10" s="2" t="s">
        <v>339</v>
      </c>
      <c r="D10" s="265"/>
    </row>
    <row r="12" spans="1:12">
      <c r="C12" s="12" t="str">
        <f>'C. Masterfiles'!D165</f>
        <v>Mtel</v>
      </c>
      <c r="D12" s="285" t="s">
        <v>973</v>
      </c>
      <c r="E12" s="285"/>
    </row>
    <row r="13" spans="1:12" s="223" customFormat="1">
      <c r="C13" s="12"/>
    </row>
    <row r="14" spans="1:12">
      <c r="B14" s="223"/>
      <c r="C14" s="524" t="s">
        <v>610</v>
      </c>
      <c r="D14" s="589">
        <v>2014</v>
      </c>
      <c r="E14" s="283"/>
      <c r="F14" s="223"/>
      <c r="G14" s="223"/>
      <c r="H14" s="223"/>
      <c r="I14" s="223"/>
    </row>
    <row r="15" spans="1:12">
      <c r="B15" s="223"/>
      <c r="C15" s="81" t="s">
        <v>611</v>
      </c>
      <c r="D15" s="590" t="s">
        <v>632</v>
      </c>
      <c r="E15" s="285"/>
      <c r="F15" s="223"/>
      <c r="G15" s="223"/>
      <c r="H15" s="223"/>
      <c r="I15" s="223"/>
    </row>
    <row r="16" spans="1:12">
      <c r="B16" s="223"/>
      <c r="C16" s="223"/>
      <c r="D16" s="223"/>
      <c r="E16" s="223"/>
      <c r="F16" s="223"/>
      <c r="G16" s="223"/>
      <c r="H16" s="223"/>
      <c r="I16" s="223"/>
    </row>
    <row r="17" spans="2:9" ht="63.75">
      <c r="B17" s="223"/>
      <c r="C17" s="83" t="s">
        <v>605</v>
      </c>
      <c r="D17" s="84" t="s">
        <v>606</v>
      </c>
      <c r="E17" s="84" t="s">
        <v>607</v>
      </c>
      <c r="F17" s="84" t="s">
        <v>608</v>
      </c>
      <c r="G17" s="84" t="s">
        <v>609</v>
      </c>
      <c r="H17" s="223"/>
      <c r="I17" s="223"/>
    </row>
    <row r="18" spans="2:9">
      <c r="B18" s="223"/>
      <c r="C18" s="80" t="s">
        <v>772</v>
      </c>
      <c r="D18" s="590"/>
      <c r="E18" s="203"/>
      <c r="F18" s="203"/>
      <c r="G18" s="203"/>
      <c r="H18" s="495" t="str">
        <f t="shared" ref="H18:H47" si="0">IF(SUM(E18:G18)=100%,"OK","ERROR")</f>
        <v>ERROR</v>
      </c>
      <c r="I18" s="503"/>
    </row>
    <row r="19" spans="2:9">
      <c r="B19" s="223"/>
      <c r="C19" s="80" t="s">
        <v>773</v>
      </c>
      <c r="D19" s="590"/>
      <c r="E19" s="203"/>
      <c r="F19" s="203"/>
      <c r="G19" s="203"/>
      <c r="H19" s="495" t="str">
        <f t="shared" si="0"/>
        <v>ERROR</v>
      </c>
      <c r="I19" s="503"/>
    </row>
    <row r="20" spans="2:9">
      <c r="B20" s="223"/>
      <c r="C20" s="80" t="s">
        <v>774</v>
      </c>
      <c r="D20" s="590"/>
      <c r="E20" s="203"/>
      <c r="F20" s="203"/>
      <c r="G20" s="203"/>
      <c r="H20" s="495" t="str">
        <f t="shared" si="0"/>
        <v>ERROR</v>
      </c>
      <c r="I20" s="503"/>
    </row>
    <row r="21" spans="2:9">
      <c r="B21" s="223"/>
      <c r="C21" s="80" t="s">
        <v>775</v>
      </c>
      <c r="D21" s="590"/>
      <c r="E21" s="203"/>
      <c r="F21" s="203"/>
      <c r="G21" s="203"/>
      <c r="H21" s="495" t="str">
        <f t="shared" si="0"/>
        <v>ERROR</v>
      </c>
      <c r="I21" s="503"/>
    </row>
    <row r="22" spans="2:9">
      <c r="B22" s="223"/>
      <c r="C22" s="80" t="s">
        <v>776</v>
      </c>
      <c r="D22" s="590"/>
      <c r="E22" s="203"/>
      <c r="F22" s="203"/>
      <c r="G22" s="203"/>
      <c r="H22" s="495" t="str">
        <f t="shared" si="0"/>
        <v>ERROR</v>
      </c>
      <c r="I22" s="503"/>
    </row>
    <row r="23" spans="2:9">
      <c r="B23" s="223"/>
      <c r="C23" s="80" t="s">
        <v>777</v>
      </c>
      <c r="D23" s="590"/>
      <c r="E23" s="203"/>
      <c r="F23" s="203"/>
      <c r="G23" s="203"/>
      <c r="H23" s="495" t="str">
        <f t="shared" si="0"/>
        <v>ERROR</v>
      </c>
      <c r="I23" s="503"/>
    </row>
    <row r="24" spans="2:9">
      <c r="B24" s="223"/>
      <c r="C24" s="80" t="s">
        <v>778</v>
      </c>
      <c r="D24" s="590"/>
      <c r="E24" s="203"/>
      <c r="F24" s="203"/>
      <c r="G24" s="203"/>
      <c r="H24" s="495" t="str">
        <f t="shared" si="0"/>
        <v>ERROR</v>
      </c>
      <c r="I24" s="503"/>
    </row>
    <row r="25" spans="2:9">
      <c r="B25" s="223"/>
      <c r="C25" s="80" t="s">
        <v>779</v>
      </c>
      <c r="D25" s="590"/>
      <c r="E25" s="203"/>
      <c r="F25" s="203"/>
      <c r="G25" s="203"/>
      <c r="H25" s="495" t="str">
        <f t="shared" si="0"/>
        <v>ERROR</v>
      </c>
      <c r="I25" s="503"/>
    </row>
    <row r="26" spans="2:9">
      <c r="B26" s="223"/>
      <c r="C26" s="80" t="s">
        <v>780</v>
      </c>
      <c r="D26" s="590"/>
      <c r="E26" s="203"/>
      <c r="F26" s="203"/>
      <c r="G26" s="203"/>
      <c r="H26" s="495" t="str">
        <f t="shared" si="0"/>
        <v>ERROR</v>
      </c>
      <c r="I26" s="503"/>
    </row>
    <row r="27" spans="2:9">
      <c r="B27" s="223"/>
      <c r="C27" s="80" t="s">
        <v>781</v>
      </c>
      <c r="D27" s="590"/>
      <c r="E27" s="203"/>
      <c r="F27" s="203"/>
      <c r="G27" s="203"/>
      <c r="H27" s="495" t="str">
        <f t="shared" si="0"/>
        <v>ERROR</v>
      </c>
      <c r="I27" s="503"/>
    </row>
    <row r="28" spans="2:9">
      <c r="B28" s="223"/>
      <c r="C28" s="80" t="s">
        <v>782</v>
      </c>
      <c r="D28" s="590"/>
      <c r="E28" s="203"/>
      <c r="F28" s="203"/>
      <c r="G28" s="203"/>
      <c r="H28" s="495" t="str">
        <f t="shared" si="0"/>
        <v>ERROR</v>
      </c>
      <c r="I28" s="503"/>
    </row>
    <row r="29" spans="2:9">
      <c r="B29" s="223"/>
      <c r="C29" s="80" t="s">
        <v>783</v>
      </c>
      <c r="D29" s="590"/>
      <c r="E29" s="203"/>
      <c r="F29" s="203"/>
      <c r="G29" s="203"/>
      <c r="H29" s="495" t="str">
        <f t="shared" si="0"/>
        <v>ERROR</v>
      </c>
      <c r="I29" s="503"/>
    </row>
    <row r="30" spans="2:9">
      <c r="B30" s="223"/>
      <c r="C30" s="80" t="s">
        <v>784</v>
      </c>
      <c r="D30" s="590"/>
      <c r="E30" s="203"/>
      <c r="F30" s="203"/>
      <c r="G30" s="203"/>
      <c r="H30" s="495" t="str">
        <f t="shared" si="0"/>
        <v>ERROR</v>
      </c>
      <c r="I30" s="503"/>
    </row>
    <row r="31" spans="2:9">
      <c r="B31" s="223"/>
      <c r="C31" s="80" t="s">
        <v>785</v>
      </c>
      <c r="D31" s="590"/>
      <c r="E31" s="203"/>
      <c r="F31" s="203"/>
      <c r="G31" s="203"/>
      <c r="H31" s="495" t="str">
        <f t="shared" si="0"/>
        <v>ERROR</v>
      </c>
      <c r="I31" s="503"/>
    </row>
    <row r="32" spans="2:9">
      <c r="B32" s="223"/>
      <c r="C32" s="80" t="s">
        <v>184</v>
      </c>
      <c r="D32" s="590"/>
      <c r="E32" s="203"/>
      <c r="F32" s="203"/>
      <c r="G32" s="203"/>
      <c r="H32" s="495" t="str">
        <f t="shared" si="0"/>
        <v>ERROR</v>
      </c>
      <c r="I32" s="503"/>
    </row>
    <row r="33" spans="2:9">
      <c r="B33" s="223"/>
      <c r="C33" s="80" t="s">
        <v>786</v>
      </c>
      <c r="D33" s="590"/>
      <c r="E33" s="203"/>
      <c r="F33" s="203"/>
      <c r="G33" s="203"/>
      <c r="H33" s="495" t="str">
        <f t="shared" si="0"/>
        <v>ERROR</v>
      </c>
      <c r="I33" s="503"/>
    </row>
    <row r="34" spans="2:9">
      <c r="B34" s="223"/>
      <c r="C34" s="80" t="s">
        <v>787</v>
      </c>
      <c r="D34" s="590"/>
      <c r="E34" s="203"/>
      <c r="F34" s="203"/>
      <c r="G34" s="203"/>
      <c r="H34" s="495" t="str">
        <f t="shared" si="0"/>
        <v>ERROR</v>
      </c>
      <c r="I34" s="503"/>
    </row>
    <row r="35" spans="2:9">
      <c r="B35" s="223"/>
      <c r="C35" s="80" t="s">
        <v>788</v>
      </c>
      <c r="D35" s="590"/>
      <c r="E35" s="203"/>
      <c r="F35" s="203"/>
      <c r="G35" s="203"/>
      <c r="H35" s="495" t="str">
        <f t="shared" si="0"/>
        <v>ERROR</v>
      </c>
      <c r="I35" s="503"/>
    </row>
    <row r="36" spans="2:9">
      <c r="B36" s="223"/>
      <c r="C36" s="80" t="s">
        <v>789</v>
      </c>
      <c r="D36" s="590"/>
      <c r="E36" s="203"/>
      <c r="F36" s="203"/>
      <c r="G36" s="203"/>
      <c r="H36" s="495" t="str">
        <f t="shared" si="0"/>
        <v>ERROR</v>
      </c>
      <c r="I36" s="503"/>
    </row>
    <row r="37" spans="2:9">
      <c r="B37" s="223"/>
      <c r="C37" s="80" t="s">
        <v>634</v>
      </c>
      <c r="D37" s="590"/>
      <c r="E37" s="203"/>
      <c r="F37" s="203"/>
      <c r="G37" s="203"/>
      <c r="H37" s="495" t="str">
        <f t="shared" si="0"/>
        <v>ERROR</v>
      </c>
      <c r="I37" s="503"/>
    </row>
    <row r="38" spans="2:9">
      <c r="B38" s="223"/>
      <c r="C38" s="80" t="s">
        <v>198</v>
      </c>
      <c r="D38" s="590"/>
      <c r="E38" s="591"/>
      <c r="F38" s="591"/>
      <c r="G38" s="591"/>
      <c r="H38" s="495" t="str">
        <f t="shared" si="0"/>
        <v>ERROR</v>
      </c>
      <c r="I38" s="283"/>
    </row>
    <row r="39" spans="2:9">
      <c r="B39" s="223"/>
      <c r="C39" s="80" t="s">
        <v>198</v>
      </c>
      <c r="D39" s="590"/>
      <c r="E39" s="591"/>
      <c r="F39" s="591"/>
      <c r="G39" s="591"/>
      <c r="H39" s="495" t="str">
        <f t="shared" si="0"/>
        <v>ERROR</v>
      </c>
      <c r="I39" s="283"/>
    </row>
    <row r="40" spans="2:9">
      <c r="B40" s="223"/>
      <c r="C40" s="80" t="s">
        <v>198</v>
      </c>
      <c r="D40" s="590"/>
      <c r="E40" s="591"/>
      <c r="F40" s="591"/>
      <c r="G40" s="591"/>
      <c r="H40" s="495" t="str">
        <f t="shared" si="0"/>
        <v>ERROR</v>
      </c>
      <c r="I40" s="283"/>
    </row>
    <row r="41" spans="2:9">
      <c r="B41" s="223"/>
      <c r="C41" s="80" t="s">
        <v>198</v>
      </c>
      <c r="D41" s="590"/>
      <c r="E41" s="591"/>
      <c r="F41" s="591"/>
      <c r="G41" s="591"/>
      <c r="H41" s="495" t="str">
        <f t="shared" si="0"/>
        <v>ERROR</v>
      </c>
      <c r="I41" s="283"/>
    </row>
    <row r="42" spans="2:9">
      <c r="B42" s="223"/>
      <c r="C42" s="80" t="s">
        <v>198</v>
      </c>
      <c r="D42" s="590"/>
      <c r="E42" s="591"/>
      <c r="F42" s="591"/>
      <c r="G42" s="591"/>
      <c r="H42" s="495" t="str">
        <f t="shared" si="0"/>
        <v>ERROR</v>
      </c>
      <c r="I42" s="283"/>
    </row>
    <row r="43" spans="2:9">
      <c r="B43" s="223"/>
      <c r="C43" s="80" t="s">
        <v>198</v>
      </c>
      <c r="D43" s="590"/>
      <c r="E43" s="591"/>
      <c r="F43" s="591"/>
      <c r="G43" s="591"/>
      <c r="H43" s="495" t="str">
        <f t="shared" si="0"/>
        <v>ERROR</v>
      </c>
      <c r="I43" s="283"/>
    </row>
    <row r="44" spans="2:9">
      <c r="B44" s="223"/>
      <c r="C44" s="80" t="s">
        <v>198</v>
      </c>
      <c r="D44" s="590"/>
      <c r="E44" s="591"/>
      <c r="F44" s="591"/>
      <c r="G44" s="591"/>
      <c r="H44" s="495" t="str">
        <f t="shared" si="0"/>
        <v>ERROR</v>
      </c>
      <c r="I44" s="283"/>
    </row>
    <row r="45" spans="2:9">
      <c r="B45" s="223"/>
      <c r="C45" s="80" t="s">
        <v>198</v>
      </c>
      <c r="D45" s="590"/>
      <c r="E45" s="591"/>
      <c r="F45" s="591"/>
      <c r="G45" s="591"/>
      <c r="H45" s="495" t="str">
        <f t="shared" si="0"/>
        <v>ERROR</v>
      </c>
      <c r="I45" s="283"/>
    </row>
    <row r="46" spans="2:9">
      <c r="B46" s="223"/>
      <c r="C46" s="80" t="s">
        <v>198</v>
      </c>
      <c r="D46" s="590"/>
      <c r="E46" s="591"/>
      <c r="F46" s="591"/>
      <c r="G46" s="591"/>
      <c r="H46" s="495" t="str">
        <f t="shared" si="0"/>
        <v>ERROR</v>
      </c>
      <c r="I46" s="283"/>
    </row>
    <row r="47" spans="2:9">
      <c r="B47" s="223"/>
      <c r="C47" s="80" t="s">
        <v>198</v>
      </c>
      <c r="D47" s="590"/>
      <c r="E47" s="591"/>
      <c r="F47" s="591"/>
      <c r="G47" s="591"/>
      <c r="H47" s="495" t="str">
        <f t="shared" si="0"/>
        <v>ERROR</v>
      </c>
      <c r="I47" s="283"/>
    </row>
    <row r="48" spans="2:9">
      <c r="B48" s="223"/>
      <c r="C48" s="83" t="s">
        <v>2</v>
      </c>
      <c r="D48" s="317">
        <f>SUM(D18:D47)</f>
        <v>0</v>
      </c>
      <c r="E48" s="847"/>
      <c r="F48" s="848"/>
      <c r="G48" s="849"/>
      <c r="H48" s="223"/>
      <c r="I48" s="223"/>
    </row>
    <row r="49" spans="2:9">
      <c r="B49" s="223"/>
      <c r="C49" s="223"/>
      <c r="D49" s="223"/>
      <c r="E49" s="223"/>
      <c r="F49" s="223"/>
      <c r="G49" s="223"/>
      <c r="H49" s="223"/>
      <c r="I49" s="223"/>
    </row>
    <row r="50" spans="2:9">
      <c r="B50" s="223"/>
      <c r="C50" s="223"/>
      <c r="D50" s="223"/>
      <c r="E50" s="223"/>
      <c r="F50" s="223"/>
      <c r="G50" s="223"/>
      <c r="H50" s="223"/>
      <c r="I50" s="223"/>
    </row>
    <row r="51" spans="2:9" ht="25.5">
      <c r="B51" s="223"/>
      <c r="C51" s="83" t="str">
        <f>C17</f>
        <v>Категория разходи (Cost category)</v>
      </c>
      <c r="D51" s="84" t="s">
        <v>633</v>
      </c>
      <c r="E51" s="503"/>
      <c r="F51" s="223"/>
      <c r="G51" s="223"/>
      <c r="H51" s="223"/>
      <c r="I51" s="223"/>
    </row>
    <row r="52" spans="2:9">
      <c r="B52" s="223"/>
      <c r="C52" s="316" t="s">
        <v>341</v>
      </c>
      <c r="D52" s="592">
        <f>SUMPRODUCT(D18:D47,E18:E47)</f>
        <v>0</v>
      </c>
      <c r="E52" s="503"/>
      <c r="F52" s="283"/>
      <c r="G52" s="223"/>
      <c r="H52" s="283"/>
      <c r="I52" s="223"/>
    </row>
    <row r="53" spans="2:9">
      <c r="B53" s="223"/>
      <c r="C53" s="316" t="s">
        <v>342</v>
      </c>
      <c r="D53" s="592">
        <f>SUMPRODUCT(D18:D47,F18:F47)</f>
        <v>0</v>
      </c>
      <c r="E53" s="503"/>
      <c r="F53" s="283"/>
      <c r="G53" s="223"/>
      <c r="H53" s="283"/>
      <c r="I53" s="223"/>
    </row>
    <row r="54" spans="2:9">
      <c r="B54" s="223"/>
      <c r="C54" s="315" t="s">
        <v>343</v>
      </c>
      <c r="D54" s="592">
        <f>SUMPRODUCT(D18:D47,G18:G47)</f>
        <v>0</v>
      </c>
      <c r="E54" s="503"/>
      <c r="F54" s="283"/>
      <c r="G54" s="223"/>
      <c r="H54" s="283"/>
      <c r="I54" s="223"/>
    </row>
    <row r="55" spans="2:9">
      <c r="B55" s="223"/>
      <c r="C55" s="83" t="s">
        <v>2</v>
      </c>
      <c r="D55" s="317">
        <f>SUM(D52:D54)</f>
        <v>0</v>
      </c>
      <c r="E55" s="503"/>
      <c r="F55" s="223"/>
      <c r="G55" s="223"/>
      <c r="H55" s="223"/>
      <c r="I55" s="223"/>
    </row>
    <row r="56" spans="2:9">
      <c r="B56" s="223"/>
      <c r="C56" s="223"/>
      <c r="D56" s="611" t="str">
        <f>IF(D55=D48,"OK","ERROR")</f>
        <v>OK</v>
      </c>
      <c r="E56" s="503"/>
      <c r="F56" s="223"/>
      <c r="G56" s="223"/>
      <c r="H56" s="223"/>
      <c r="I56" s="223"/>
    </row>
    <row r="57" spans="2:9">
      <c r="B57" s="223"/>
      <c r="C57" s="223"/>
      <c r="D57" s="223"/>
      <c r="E57" s="223"/>
      <c r="F57" s="223"/>
      <c r="G57" s="223"/>
      <c r="H57" s="223"/>
      <c r="I57" s="223"/>
    </row>
    <row r="58" spans="2:9">
      <c r="B58" s="223"/>
      <c r="C58" s="83" t="s">
        <v>376</v>
      </c>
      <c r="D58" s="84" t="s">
        <v>941</v>
      </c>
      <c r="E58" s="283"/>
      <c r="F58" s="223"/>
      <c r="G58" s="223"/>
      <c r="H58" s="223"/>
      <c r="I58" s="223"/>
    </row>
    <row r="59" spans="2:9">
      <c r="B59" s="223"/>
      <c r="C59" s="316" t="s">
        <v>346</v>
      </c>
      <c r="D59" s="367"/>
      <c r="E59" s="563" t="s">
        <v>924</v>
      </c>
      <c r="F59" s="223"/>
      <c r="G59" s="223"/>
      <c r="H59" s="223"/>
      <c r="I59" s="223"/>
    </row>
    <row r="60" spans="2:9">
      <c r="B60" s="223"/>
      <c r="C60" s="223"/>
      <c r="D60" s="223"/>
      <c r="E60" s="223"/>
      <c r="F60" s="223"/>
      <c r="G60" s="223"/>
      <c r="H60" s="223"/>
      <c r="I60" s="223"/>
    </row>
    <row r="61" spans="2:9" s="223" customFormat="1">
      <c r="E61" s="503"/>
    </row>
    <row r="62" spans="2:9" s="223" customFormat="1" ht="25.5">
      <c r="C62" s="83" t="str">
        <f>C51</f>
        <v>Категория разходи (Cost category)</v>
      </c>
      <c r="D62" s="84" t="s">
        <v>942</v>
      </c>
      <c r="E62" s="503"/>
      <c r="F62" s="285"/>
      <c r="H62" s="285"/>
    </row>
    <row r="63" spans="2:9" s="223" customFormat="1">
      <c r="C63" s="316" t="s">
        <v>341</v>
      </c>
      <c r="D63" s="636" t="str">
        <f>IF(D52=0,"",D52/D$59)</f>
        <v/>
      </c>
      <c r="E63" s="503"/>
      <c r="F63" s="285"/>
      <c r="H63" s="285"/>
    </row>
    <row r="64" spans="2:9" s="223" customFormat="1">
      <c r="C64" s="316" t="s">
        <v>342</v>
      </c>
      <c r="D64" s="636" t="str">
        <f>IF(D53=0,"",D53/D$59)</f>
        <v/>
      </c>
      <c r="E64" s="503"/>
      <c r="F64" s="285"/>
      <c r="H64" s="285"/>
    </row>
    <row r="65" spans="2:9" s="223" customFormat="1">
      <c r="C65" s="315" t="s">
        <v>343</v>
      </c>
      <c r="D65" s="636" t="str">
        <f>IF(D54=0,"",D54/D$59)</f>
        <v/>
      </c>
      <c r="E65" s="503"/>
      <c r="F65" s="285"/>
      <c r="H65" s="320"/>
    </row>
    <row r="66" spans="2:9" s="223" customFormat="1">
      <c r="C66" s="83" t="s">
        <v>2</v>
      </c>
      <c r="D66" s="635" t="e">
        <f>D63+D64+D65</f>
        <v>#VALUE!</v>
      </c>
      <c r="E66" s="523" t="e">
        <f>IF(D55/D59=D66,"OK","ERROR")</f>
        <v>#DIV/0!</v>
      </c>
      <c r="H66" s="320"/>
    </row>
    <row r="67" spans="2:9" s="223" customFormat="1">
      <c r="E67" s="503"/>
    </row>
    <row r="69" spans="2:9">
      <c r="C69" s="12" t="str">
        <f>'C. Masterfiles'!D166</f>
        <v>Telenor</v>
      </c>
      <c r="D69" s="223"/>
      <c r="E69" s="223"/>
      <c r="F69" s="223"/>
      <c r="G69" s="223"/>
      <c r="H69" s="223"/>
    </row>
    <row r="70" spans="2:9" s="223" customFormat="1">
      <c r="C70" s="12"/>
      <c r="E70" s="285"/>
      <c r="I70" s="285"/>
    </row>
    <row r="71" spans="2:9">
      <c r="B71" s="223"/>
      <c r="C71" s="524" t="str">
        <f>C14</f>
        <v>Година, за която са посочени данни (Year for which data is provided)</v>
      </c>
      <c r="D71" s="589">
        <v>2014</v>
      </c>
      <c r="E71" s="283"/>
      <c r="F71" s="223"/>
      <c r="G71" s="223"/>
      <c r="H71" s="223"/>
    </row>
    <row r="72" spans="2:9">
      <c r="B72" s="223"/>
      <c r="C72" s="81" t="str">
        <f>C15</f>
        <v>Парична единица (Currency unit)</v>
      </c>
      <c r="D72" s="590" t="s">
        <v>344</v>
      </c>
      <c r="E72" s="223"/>
      <c r="F72" s="223"/>
      <c r="G72" s="223"/>
      <c r="H72" s="223"/>
    </row>
    <row r="73" spans="2:9">
      <c r="B73" s="223"/>
      <c r="C73" s="223"/>
      <c r="D73" s="223"/>
      <c r="E73" s="223"/>
      <c r="F73" s="223"/>
      <c r="G73" s="223"/>
      <c r="H73" s="223"/>
    </row>
    <row r="74" spans="2:9" ht="71.25" customHeight="1">
      <c r="B74" s="223"/>
      <c r="C74" s="83" t="str">
        <f>C17</f>
        <v>Категория разходи (Cost category)</v>
      </c>
      <c r="D74" s="84" t="str">
        <f>D17</f>
        <v>Разходи - общо (Total cost)</v>
      </c>
      <c r="E74" s="84" t="str">
        <f>E17</f>
        <v>Мрежови разходи (%) (Network costs (%))</v>
      </c>
      <c r="F74" s="84" t="str">
        <f>F17</f>
        <v>Разходи за предоствяне на услуги на пазарите на дребно (%) (Retail costs (%))</v>
      </c>
      <c r="G74" s="84" t="str">
        <f>G17</f>
        <v>Общи разходи (%) (Common costs (%))</v>
      </c>
      <c r="H74" s="223"/>
    </row>
    <row r="75" spans="2:9">
      <c r="B75" s="223"/>
      <c r="C75" s="315" t="s">
        <v>790</v>
      </c>
      <c r="D75" s="590"/>
      <c r="E75" s="203"/>
      <c r="F75" s="203"/>
      <c r="G75" s="203"/>
      <c r="H75" s="495" t="str">
        <f t="shared" ref="H75:H101" si="1">IF(SUM(E75:G75)=100%,"OK","ERROR")</f>
        <v>ERROR</v>
      </c>
      <c r="I75" s="575"/>
    </row>
    <row r="76" spans="2:9">
      <c r="B76" s="223"/>
      <c r="C76" s="315" t="s">
        <v>791</v>
      </c>
      <c r="D76" s="590"/>
      <c r="E76" s="203"/>
      <c r="F76" s="203"/>
      <c r="G76" s="203"/>
      <c r="H76" s="495" t="str">
        <f t="shared" si="1"/>
        <v>ERROR</v>
      </c>
      <c r="I76" s="575"/>
    </row>
    <row r="77" spans="2:9">
      <c r="B77" s="223"/>
      <c r="C77" s="316" t="s">
        <v>792</v>
      </c>
      <c r="D77" s="590"/>
      <c r="E77" s="203"/>
      <c r="F77" s="203"/>
      <c r="G77" s="203"/>
      <c r="H77" s="495" t="str">
        <f t="shared" si="1"/>
        <v>ERROR</v>
      </c>
      <c r="I77" s="575"/>
    </row>
    <row r="78" spans="2:9">
      <c r="B78" s="223"/>
      <c r="C78" s="315" t="s">
        <v>793</v>
      </c>
      <c r="D78" s="590"/>
      <c r="E78" s="203"/>
      <c r="F78" s="203"/>
      <c r="G78" s="203"/>
      <c r="H78" s="495" t="str">
        <f t="shared" si="1"/>
        <v>ERROR</v>
      </c>
      <c r="I78" s="575"/>
    </row>
    <row r="79" spans="2:9">
      <c r="B79" s="223"/>
      <c r="C79" s="610" t="s">
        <v>794</v>
      </c>
      <c r="D79" s="590"/>
      <c r="E79" s="203"/>
      <c r="F79" s="203"/>
      <c r="G79" s="203"/>
      <c r="H79" s="495" t="str">
        <f t="shared" si="1"/>
        <v>ERROR</v>
      </c>
      <c r="I79" s="575"/>
    </row>
    <row r="80" spans="2:9">
      <c r="B80" s="223"/>
      <c r="C80" s="610" t="s">
        <v>795</v>
      </c>
      <c r="D80" s="590"/>
      <c r="E80" s="203"/>
      <c r="F80" s="203"/>
      <c r="G80" s="203"/>
      <c r="H80" s="495" t="str">
        <f t="shared" si="1"/>
        <v>ERROR</v>
      </c>
      <c r="I80" s="575"/>
    </row>
    <row r="81" spans="2:9">
      <c r="B81" s="223"/>
      <c r="C81" s="610" t="s">
        <v>796</v>
      </c>
      <c r="D81" s="590"/>
      <c r="E81" s="203"/>
      <c r="F81" s="203"/>
      <c r="G81" s="203"/>
      <c r="H81" s="495" t="str">
        <f t="shared" si="1"/>
        <v>ERROR</v>
      </c>
      <c r="I81" s="575"/>
    </row>
    <row r="82" spans="2:9">
      <c r="B82" s="223"/>
      <c r="C82" s="610" t="s">
        <v>797</v>
      </c>
      <c r="D82" s="590"/>
      <c r="E82" s="203"/>
      <c r="F82" s="203"/>
      <c r="G82" s="203"/>
      <c r="H82" s="495" t="str">
        <f t="shared" si="1"/>
        <v>ERROR</v>
      </c>
      <c r="I82" s="575"/>
    </row>
    <row r="83" spans="2:9">
      <c r="B83" s="223"/>
      <c r="C83" s="610" t="s">
        <v>798</v>
      </c>
      <c r="D83" s="590"/>
      <c r="E83" s="203"/>
      <c r="F83" s="203"/>
      <c r="G83" s="203"/>
      <c r="H83" s="495" t="str">
        <f t="shared" si="1"/>
        <v>ERROR</v>
      </c>
      <c r="I83" s="575"/>
    </row>
    <row r="84" spans="2:9">
      <c r="B84" s="223"/>
      <c r="C84" s="610" t="s">
        <v>799</v>
      </c>
      <c r="D84" s="590"/>
      <c r="E84" s="203"/>
      <c r="F84" s="203"/>
      <c r="G84" s="203"/>
      <c r="H84" s="495" t="str">
        <f t="shared" si="1"/>
        <v>ERROR</v>
      </c>
      <c r="I84" s="575"/>
    </row>
    <row r="85" spans="2:9">
      <c r="B85" s="223"/>
      <c r="C85" s="610" t="s">
        <v>800</v>
      </c>
      <c r="D85" s="590"/>
      <c r="E85" s="203"/>
      <c r="F85" s="203"/>
      <c r="G85" s="203"/>
      <c r="H85" s="495" t="str">
        <f t="shared" si="1"/>
        <v>ERROR</v>
      </c>
      <c r="I85" s="575"/>
    </row>
    <row r="86" spans="2:9">
      <c r="B86" s="223"/>
      <c r="C86" s="610" t="s">
        <v>801</v>
      </c>
      <c r="D86" s="590"/>
      <c r="E86" s="203"/>
      <c r="F86" s="203"/>
      <c r="G86" s="203"/>
      <c r="H86" s="495" t="str">
        <f t="shared" si="1"/>
        <v>ERROR</v>
      </c>
      <c r="I86" s="575"/>
    </row>
    <row r="87" spans="2:9">
      <c r="B87" s="223"/>
      <c r="C87" s="610" t="s">
        <v>802</v>
      </c>
      <c r="D87" s="590"/>
      <c r="E87" s="203"/>
      <c r="F87" s="203"/>
      <c r="G87" s="203"/>
      <c r="H87" s="495" t="str">
        <f t="shared" si="1"/>
        <v>ERROR</v>
      </c>
      <c r="I87" s="575"/>
    </row>
    <row r="88" spans="2:9">
      <c r="B88" s="223"/>
      <c r="C88" s="610" t="s">
        <v>803</v>
      </c>
      <c r="D88" s="590"/>
      <c r="E88" s="203"/>
      <c r="F88" s="203"/>
      <c r="G88" s="203"/>
      <c r="H88" s="495" t="str">
        <f t="shared" si="1"/>
        <v>ERROR</v>
      </c>
      <c r="I88" s="575"/>
    </row>
    <row r="89" spans="2:9">
      <c r="B89" s="223"/>
      <c r="C89" s="610" t="s">
        <v>804</v>
      </c>
      <c r="D89" s="590"/>
      <c r="E89" s="203"/>
      <c r="F89" s="203"/>
      <c r="G89" s="203"/>
      <c r="H89" s="495" t="str">
        <f t="shared" si="1"/>
        <v>ERROR</v>
      </c>
      <c r="I89" s="575"/>
    </row>
    <row r="90" spans="2:9" ht="25.5">
      <c r="B90" s="223"/>
      <c r="C90" s="610" t="s">
        <v>805</v>
      </c>
      <c r="D90" s="590"/>
      <c r="E90" s="203"/>
      <c r="F90" s="203"/>
      <c r="G90" s="203"/>
      <c r="H90" s="495" t="str">
        <f t="shared" si="1"/>
        <v>ERROR</v>
      </c>
      <c r="I90" s="575"/>
    </row>
    <row r="91" spans="2:9">
      <c r="B91" s="223"/>
      <c r="C91" s="315" t="s">
        <v>806</v>
      </c>
      <c r="D91" s="590"/>
      <c r="E91" s="203"/>
      <c r="F91" s="203"/>
      <c r="G91" s="203"/>
      <c r="H91" s="495" t="str">
        <f t="shared" si="1"/>
        <v>ERROR</v>
      </c>
      <c r="I91" s="575"/>
    </row>
    <row r="92" spans="2:9">
      <c r="B92" s="223"/>
      <c r="C92" s="315" t="s">
        <v>807</v>
      </c>
      <c r="D92" s="590"/>
      <c r="E92" s="203"/>
      <c r="F92" s="203"/>
      <c r="G92" s="203"/>
      <c r="H92" s="495" t="str">
        <f t="shared" si="1"/>
        <v>ERROR</v>
      </c>
      <c r="I92" s="575"/>
    </row>
    <row r="93" spans="2:9">
      <c r="B93" s="223"/>
      <c r="C93" s="315" t="s">
        <v>808</v>
      </c>
      <c r="D93" s="590"/>
      <c r="E93" s="203"/>
      <c r="F93" s="203"/>
      <c r="G93" s="203"/>
      <c r="H93" s="495" t="str">
        <f t="shared" si="1"/>
        <v>ERROR</v>
      </c>
      <c r="I93" s="575"/>
    </row>
    <row r="94" spans="2:9">
      <c r="B94" s="223"/>
      <c r="C94" s="315" t="s">
        <v>809</v>
      </c>
      <c r="D94" s="590"/>
      <c r="E94" s="203"/>
      <c r="F94" s="203"/>
      <c r="G94" s="203"/>
      <c r="H94" s="495" t="str">
        <f t="shared" si="1"/>
        <v>ERROR</v>
      </c>
      <c r="I94" s="575"/>
    </row>
    <row r="95" spans="2:9">
      <c r="B95" s="223"/>
      <c r="C95" s="315" t="s">
        <v>810</v>
      </c>
      <c r="D95" s="590"/>
      <c r="E95" s="203"/>
      <c r="F95" s="203"/>
      <c r="G95" s="203"/>
      <c r="H95" s="495" t="str">
        <f t="shared" si="1"/>
        <v>ERROR</v>
      </c>
      <c r="I95" s="575"/>
    </row>
    <row r="96" spans="2:9">
      <c r="B96" s="223"/>
      <c r="C96" s="315" t="s">
        <v>811</v>
      </c>
      <c r="D96" s="590"/>
      <c r="E96" s="203"/>
      <c r="F96" s="203"/>
      <c r="G96" s="203"/>
      <c r="H96" s="495" t="str">
        <f t="shared" si="1"/>
        <v>ERROR</v>
      </c>
      <c r="I96" s="575"/>
    </row>
    <row r="97" spans="2:9">
      <c r="B97" s="223"/>
      <c r="C97" s="315" t="s">
        <v>812</v>
      </c>
      <c r="D97" s="590"/>
      <c r="E97" s="203"/>
      <c r="F97" s="203"/>
      <c r="G97" s="203"/>
      <c r="H97" s="495" t="str">
        <f t="shared" si="1"/>
        <v>ERROR</v>
      </c>
      <c r="I97" s="575"/>
    </row>
    <row r="98" spans="2:9">
      <c r="B98" s="223"/>
      <c r="C98" s="315" t="s">
        <v>813</v>
      </c>
      <c r="D98" s="590"/>
      <c r="E98" s="203"/>
      <c r="F98" s="203"/>
      <c r="G98" s="203"/>
      <c r="H98" s="495" t="str">
        <f t="shared" si="1"/>
        <v>ERROR</v>
      </c>
      <c r="I98" s="575"/>
    </row>
    <row r="99" spans="2:9">
      <c r="B99" s="223"/>
      <c r="C99" s="315" t="s">
        <v>814</v>
      </c>
      <c r="D99" s="590"/>
      <c r="E99" s="203"/>
      <c r="F99" s="203"/>
      <c r="G99" s="203"/>
      <c r="H99" s="495" t="str">
        <f t="shared" si="1"/>
        <v>ERROR</v>
      </c>
      <c r="I99" s="283"/>
    </row>
    <row r="100" spans="2:9">
      <c r="B100" s="223"/>
      <c r="C100" s="315" t="s">
        <v>815</v>
      </c>
      <c r="D100" s="590"/>
      <c r="E100" s="203"/>
      <c r="F100" s="203"/>
      <c r="G100" s="203"/>
      <c r="H100" s="495" t="str">
        <f t="shared" si="1"/>
        <v>ERROR</v>
      </c>
    </row>
    <row r="101" spans="2:9">
      <c r="B101" s="223"/>
      <c r="C101" s="315" t="s">
        <v>816</v>
      </c>
      <c r="D101" s="590"/>
      <c r="E101" s="203"/>
      <c r="F101" s="203"/>
      <c r="G101" s="203"/>
      <c r="H101" s="495" t="str">
        <f t="shared" si="1"/>
        <v>ERROR</v>
      </c>
    </row>
    <row r="102" spans="2:9" s="503" customFormat="1">
      <c r="C102" s="83" t="s">
        <v>2</v>
      </c>
      <c r="D102" s="317">
        <f>SUM(D72:D101)</f>
        <v>0</v>
      </c>
      <c r="E102" s="847"/>
      <c r="F102" s="848"/>
      <c r="G102" s="849"/>
      <c r="H102" s="495"/>
    </row>
    <row r="103" spans="2:9">
      <c r="B103" s="223"/>
      <c r="C103" s="223"/>
      <c r="D103" s="247"/>
      <c r="E103" s="247"/>
      <c r="F103" s="247"/>
      <c r="G103" s="247"/>
      <c r="H103" s="503"/>
    </row>
    <row r="104" spans="2:9" ht="25.5">
      <c r="B104" s="223"/>
      <c r="C104" s="83" t="str">
        <f>C74</f>
        <v>Категория разходи (Cost category)</v>
      </c>
      <c r="D104" s="84" t="s">
        <v>345</v>
      </c>
      <c r="E104" s="84" t="s">
        <v>340</v>
      </c>
      <c r="F104" s="247"/>
      <c r="G104" s="247"/>
      <c r="H104" s="503"/>
    </row>
    <row r="105" spans="2:9">
      <c r="B105" s="223"/>
      <c r="C105" s="316" t="s">
        <v>341</v>
      </c>
      <c r="D105" s="592">
        <f>SUMPRODUCT(D75:D101,E75:E101)</f>
        <v>0</v>
      </c>
      <c r="E105" s="592">
        <f>D105/'C. Masterfiles'!E161</f>
        <v>0</v>
      </c>
      <c r="F105" s="247"/>
      <c r="G105" s="247"/>
      <c r="H105" s="503"/>
    </row>
    <row r="106" spans="2:9">
      <c r="B106" s="223"/>
      <c r="C106" s="316" t="s">
        <v>342</v>
      </c>
      <c r="D106" s="592">
        <f>SUMPRODUCT(D75:D101,F75:F101)</f>
        <v>0</v>
      </c>
      <c r="E106" s="592">
        <f>D106/'C. Masterfiles'!E161</f>
        <v>0</v>
      </c>
      <c r="F106" s="247"/>
      <c r="G106" s="247"/>
      <c r="H106" s="503"/>
    </row>
    <row r="107" spans="2:9">
      <c r="B107" s="223"/>
      <c r="C107" s="315" t="s">
        <v>343</v>
      </c>
      <c r="D107" s="592">
        <f>SUMPRODUCT(D75:D101,G75:G101)</f>
        <v>0</v>
      </c>
      <c r="E107" s="592">
        <f>D107/'C. Masterfiles'!E161</f>
        <v>0</v>
      </c>
      <c r="F107" s="247"/>
      <c r="G107" s="247"/>
      <c r="H107" s="503"/>
    </row>
    <row r="108" spans="2:9">
      <c r="B108" s="223"/>
      <c r="C108" s="83" t="s">
        <v>2</v>
      </c>
      <c r="D108" s="317">
        <f>SUM(D105:D107)</f>
        <v>0</v>
      </c>
      <c r="E108" s="317">
        <f>SUM(E105:G107)</f>
        <v>0</v>
      </c>
      <c r="F108" s="247"/>
      <c r="G108" s="247"/>
      <c r="H108" s="503"/>
    </row>
    <row r="109" spans="2:9">
      <c r="B109" s="223"/>
      <c r="C109" s="223"/>
      <c r="D109" s="225" t="str">
        <f>IF(D102=D108,"OK","ERROR")</f>
        <v>OK</v>
      </c>
      <c r="E109" s="223"/>
      <c r="F109" s="503"/>
      <c r="G109" s="503"/>
      <c r="H109" s="503"/>
    </row>
    <row r="110" spans="2:9">
      <c r="B110" s="223"/>
      <c r="C110" s="223"/>
      <c r="D110" s="223"/>
      <c r="E110" s="223"/>
      <c r="F110" s="223"/>
      <c r="G110" s="223"/>
      <c r="H110" s="223"/>
    </row>
    <row r="111" spans="2:9">
      <c r="B111" s="223"/>
      <c r="C111" s="83" t="s">
        <v>376</v>
      </c>
      <c r="D111" s="84" t="s">
        <v>941</v>
      </c>
      <c r="E111" s="283"/>
      <c r="F111" s="223"/>
      <c r="G111" s="223"/>
      <c r="H111" s="223"/>
    </row>
    <row r="112" spans="2:9">
      <c r="B112" s="223"/>
      <c r="C112" s="316" t="s">
        <v>346</v>
      </c>
      <c r="D112" s="367"/>
      <c r="E112" s="563" t="s">
        <v>925</v>
      </c>
      <c r="F112" s="223"/>
      <c r="G112" s="223"/>
      <c r="H112" s="223"/>
    </row>
    <row r="113" spans="2:10">
      <c r="B113" s="223"/>
      <c r="C113" s="223"/>
      <c r="D113" s="223"/>
      <c r="E113" s="223"/>
      <c r="F113" s="223"/>
      <c r="G113" s="223"/>
      <c r="H113" s="223"/>
    </row>
    <row r="114" spans="2:10" s="223" customFormat="1">
      <c r="G114" s="503"/>
      <c r="H114" s="503"/>
    </row>
    <row r="115" spans="2:10" s="223" customFormat="1" ht="25.5">
      <c r="C115" s="83" t="str">
        <f>C104</f>
        <v>Категория разходи (Cost category)</v>
      </c>
      <c r="D115" s="84" t="s">
        <v>942</v>
      </c>
      <c r="E115" s="84" t="s">
        <v>348</v>
      </c>
      <c r="F115" s="503"/>
      <c r="G115" s="503"/>
      <c r="H115" s="503"/>
    </row>
    <row r="116" spans="2:10" s="223" customFormat="1">
      <c r="C116" s="316" t="s">
        <v>341</v>
      </c>
      <c r="D116" s="636" t="str">
        <f>IF(E105=0,"",E105/D$112)</f>
        <v/>
      </c>
      <c r="E116" s="316" t="s">
        <v>346</v>
      </c>
      <c r="F116" s="503"/>
      <c r="G116" s="503"/>
      <c r="H116" s="503"/>
    </row>
    <row r="117" spans="2:10" s="223" customFormat="1">
      <c r="C117" s="316" t="s">
        <v>342</v>
      </c>
      <c r="D117" s="636" t="str">
        <f>IF(E106=0,"",E106/D$112)</f>
        <v/>
      </c>
      <c r="E117" s="316" t="s">
        <v>346</v>
      </c>
      <c r="F117" s="503"/>
      <c r="G117" s="503"/>
      <c r="H117" s="503"/>
    </row>
    <row r="118" spans="2:10" s="223" customFormat="1">
      <c r="C118" s="315" t="s">
        <v>343</v>
      </c>
      <c r="D118" s="636" t="str">
        <f>IF(E107=0,"",E107/D$112)</f>
        <v/>
      </c>
      <c r="E118" s="316" t="s">
        <v>346</v>
      </c>
      <c r="F118" s="503"/>
      <c r="G118" s="503"/>
      <c r="H118" s="503"/>
    </row>
    <row r="119" spans="2:10" s="223" customFormat="1">
      <c r="C119" s="83" t="s">
        <v>2</v>
      </c>
      <c r="D119" s="635" t="e">
        <f>D116+D117+D118</f>
        <v>#VALUE!</v>
      </c>
      <c r="E119" s="84"/>
      <c r="F119" s="503"/>
      <c r="G119" s="503"/>
      <c r="H119" s="503"/>
    </row>
    <row r="120" spans="2:10" s="223" customFormat="1">
      <c r="D120" s="353"/>
      <c r="F120" s="503"/>
      <c r="G120" s="503"/>
      <c r="H120" s="503"/>
    </row>
    <row r="121" spans="2:10" s="223" customFormat="1"/>
    <row r="122" spans="2:10">
      <c r="C122" s="12" t="str">
        <f>'C. Masterfiles'!D167</f>
        <v>BTC</v>
      </c>
      <c r="D122" s="285"/>
      <c r="E122" s="223"/>
      <c r="F122" s="223"/>
      <c r="G122" s="223"/>
      <c r="H122" s="223"/>
      <c r="I122" s="285"/>
      <c r="J122" s="223"/>
    </row>
    <row r="123" spans="2:10" s="223" customFormat="1">
      <c r="C123" s="12"/>
      <c r="I123" s="285"/>
    </row>
    <row r="124" spans="2:10">
      <c r="C124" s="524" t="str">
        <f>C71</f>
        <v>Година, за която са посочени данни (Year for which data is provided)</v>
      </c>
      <c r="D124" s="589">
        <v>2014</v>
      </c>
      <c r="E124" s="283"/>
      <c r="F124" s="223"/>
      <c r="G124" s="223"/>
      <c r="H124" s="223"/>
    </row>
    <row r="125" spans="2:10">
      <c r="C125" s="81" t="str">
        <f>C72</f>
        <v>Парична единица (Currency unit)</v>
      </c>
      <c r="D125" s="590" t="s">
        <v>632</v>
      </c>
      <c r="E125" s="223"/>
      <c r="F125" s="223"/>
      <c r="G125" s="223"/>
      <c r="H125" s="223"/>
    </row>
    <row r="126" spans="2:10">
      <c r="C126" s="223"/>
      <c r="D126" s="223"/>
      <c r="E126" s="223"/>
      <c r="F126" s="223"/>
      <c r="G126" s="223"/>
      <c r="H126" s="223"/>
    </row>
    <row r="127" spans="2:10" ht="63.75">
      <c r="C127" s="83" t="str">
        <f>C74</f>
        <v>Категория разходи (Cost category)</v>
      </c>
      <c r="D127" s="84" t="str">
        <f>D74</f>
        <v>Разходи - общо (Total cost)</v>
      </c>
      <c r="E127" s="84" t="str">
        <f>E74</f>
        <v>Мрежови разходи (%) (Network costs (%))</v>
      </c>
      <c r="F127" s="84" t="str">
        <f>F74</f>
        <v>Разходи за предоствяне на услуги на пазарите на дребно (%) (Retail costs (%))</v>
      </c>
      <c r="G127" s="84" t="str">
        <f>G74</f>
        <v>Общи разходи (%) (Common costs (%))</v>
      </c>
      <c r="H127" s="523"/>
      <c r="I127" s="523"/>
    </row>
    <row r="128" spans="2:10">
      <c r="C128" s="80" t="s">
        <v>213</v>
      </c>
      <c r="D128" s="590"/>
      <c r="E128" s="591"/>
      <c r="F128" s="591"/>
      <c r="G128" s="591"/>
      <c r="H128" s="495" t="str">
        <f t="shared" ref="H128:H157" si="2">IF(SUM(E128:G128)=100%,"OK","ERROR")</f>
        <v>ERROR</v>
      </c>
      <c r="I128" s="283"/>
    </row>
    <row r="129" spans="3:9">
      <c r="C129" s="80" t="s">
        <v>111</v>
      </c>
      <c r="D129" s="590"/>
      <c r="E129" s="591"/>
      <c r="F129" s="591"/>
      <c r="G129" s="591"/>
      <c r="H129" s="495" t="str">
        <f t="shared" si="2"/>
        <v>ERROR</v>
      </c>
      <c r="I129" s="283"/>
    </row>
    <row r="130" spans="3:9">
      <c r="C130" s="81" t="s">
        <v>112</v>
      </c>
      <c r="D130" s="590"/>
      <c r="E130" s="591"/>
      <c r="F130" s="591"/>
      <c r="G130" s="591"/>
      <c r="H130" s="495" t="str">
        <f t="shared" si="2"/>
        <v>ERROR</v>
      </c>
      <c r="I130" s="283"/>
    </row>
    <row r="131" spans="3:9">
      <c r="C131" s="80" t="s">
        <v>113</v>
      </c>
      <c r="D131" s="590"/>
      <c r="E131" s="591"/>
      <c r="F131" s="591"/>
      <c r="G131" s="591"/>
      <c r="H131" s="495" t="str">
        <f t="shared" si="2"/>
        <v>ERROR</v>
      </c>
      <c r="I131" s="283"/>
    </row>
    <row r="132" spans="3:9">
      <c r="C132" s="80" t="s">
        <v>114</v>
      </c>
      <c r="D132" s="590"/>
      <c r="E132" s="591"/>
      <c r="F132" s="591"/>
      <c r="G132" s="591"/>
      <c r="H132" s="495" t="str">
        <f t="shared" si="2"/>
        <v>ERROR</v>
      </c>
      <c r="I132" s="283"/>
    </row>
    <row r="133" spans="3:9">
      <c r="C133" s="81" t="s">
        <v>115</v>
      </c>
      <c r="D133" s="590"/>
      <c r="E133" s="591"/>
      <c r="F133" s="591"/>
      <c r="G133" s="591"/>
      <c r="H133" s="495" t="str">
        <f t="shared" si="2"/>
        <v>ERROR</v>
      </c>
      <c r="I133" s="283"/>
    </row>
    <row r="134" spans="3:9">
      <c r="C134" s="80" t="s">
        <v>116</v>
      </c>
      <c r="D134" s="590"/>
      <c r="E134" s="591"/>
      <c r="F134" s="591"/>
      <c r="G134" s="591"/>
      <c r="H134" s="495" t="str">
        <f t="shared" si="2"/>
        <v>ERROR</v>
      </c>
      <c r="I134" s="283"/>
    </row>
    <row r="135" spans="3:9">
      <c r="C135" s="82" t="s">
        <v>183</v>
      </c>
      <c r="D135" s="590"/>
      <c r="E135" s="591"/>
      <c r="F135" s="591"/>
      <c r="G135" s="591"/>
      <c r="H135" s="495" t="str">
        <f t="shared" si="2"/>
        <v>ERROR</v>
      </c>
      <c r="I135" s="283"/>
    </row>
    <row r="136" spans="3:9">
      <c r="C136" s="82" t="s">
        <v>184</v>
      </c>
      <c r="D136" s="590"/>
      <c r="E136" s="591"/>
      <c r="F136" s="591"/>
      <c r="G136" s="591"/>
      <c r="H136" s="495" t="str">
        <f t="shared" si="2"/>
        <v>ERROR</v>
      </c>
      <c r="I136" s="283"/>
    </row>
    <row r="137" spans="3:9">
      <c r="C137" s="82" t="s">
        <v>117</v>
      </c>
      <c r="D137" s="590"/>
      <c r="E137" s="591"/>
      <c r="F137" s="591"/>
      <c r="G137" s="591"/>
      <c r="H137" s="495" t="str">
        <f t="shared" si="2"/>
        <v>ERROR</v>
      </c>
      <c r="I137" s="283"/>
    </row>
    <row r="138" spans="3:9">
      <c r="C138" s="82" t="s">
        <v>118</v>
      </c>
      <c r="D138" s="590"/>
      <c r="E138" s="591"/>
      <c r="F138" s="591"/>
      <c r="G138" s="591"/>
      <c r="H138" s="495" t="str">
        <f t="shared" si="2"/>
        <v>ERROR</v>
      </c>
      <c r="I138" s="283"/>
    </row>
    <row r="139" spans="3:9">
      <c r="C139" s="82" t="s">
        <v>119</v>
      </c>
      <c r="D139" s="590"/>
      <c r="E139" s="591"/>
      <c r="F139" s="591"/>
      <c r="G139" s="591"/>
      <c r="H139" s="495" t="str">
        <f t="shared" si="2"/>
        <v>ERROR</v>
      </c>
      <c r="I139" s="283"/>
    </row>
    <row r="140" spans="3:9">
      <c r="C140" s="82" t="s">
        <v>120</v>
      </c>
      <c r="D140" s="590"/>
      <c r="E140" s="591"/>
      <c r="F140" s="591"/>
      <c r="G140" s="591"/>
      <c r="H140" s="495" t="str">
        <f t="shared" si="2"/>
        <v>ERROR</v>
      </c>
      <c r="I140" s="283"/>
    </row>
    <row r="141" spans="3:9">
      <c r="C141" s="82" t="s">
        <v>185</v>
      </c>
      <c r="D141" s="590"/>
      <c r="E141" s="591"/>
      <c r="F141" s="591"/>
      <c r="G141" s="591"/>
      <c r="H141" s="495" t="str">
        <f t="shared" si="2"/>
        <v>ERROR</v>
      </c>
      <c r="I141" s="283"/>
    </row>
    <row r="142" spans="3:9">
      <c r="C142" s="82" t="s">
        <v>123</v>
      </c>
      <c r="D142" s="590"/>
      <c r="E142" s="591"/>
      <c r="F142" s="591"/>
      <c r="G142" s="591"/>
      <c r="H142" s="495" t="str">
        <f t="shared" si="2"/>
        <v>ERROR</v>
      </c>
      <c r="I142" s="283"/>
    </row>
    <row r="143" spans="3:9" s="223" customFormat="1">
      <c r="C143" s="82" t="s">
        <v>121</v>
      </c>
      <c r="D143" s="590"/>
      <c r="E143" s="591"/>
      <c r="F143" s="591"/>
      <c r="G143" s="591"/>
      <c r="H143" s="495" t="str">
        <f t="shared" si="2"/>
        <v>ERROR</v>
      </c>
      <c r="I143" s="283"/>
    </row>
    <row r="144" spans="3:9" s="223" customFormat="1">
      <c r="C144" s="82" t="s">
        <v>186</v>
      </c>
      <c r="D144" s="590"/>
      <c r="E144" s="591"/>
      <c r="F144" s="591"/>
      <c r="G144" s="591"/>
      <c r="H144" s="495" t="str">
        <f t="shared" si="2"/>
        <v>ERROR</v>
      </c>
      <c r="I144" s="283"/>
    </row>
    <row r="145" spans="3:9" s="223" customFormat="1">
      <c r="C145" s="82" t="s">
        <v>187</v>
      </c>
      <c r="D145" s="590"/>
      <c r="E145" s="591"/>
      <c r="F145" s="591"/>
      <c r="G145" s="591"/>
      <c r="H145" s="495" t="str">
        <f t="shared" si="2"/>
        <v>ERROR</v>
      </c>
      <c r="I145" s="283"/>
    </row>
    <row r="146" spans="3:9">
      <c r="C146" s="80" t="s">
        <v>188</v>
      </c>
      <c r="D146" s="590"/>
      <c r="E146" s="591"/>
      <c r="F146" s="591"/>
      <c r="G146" s="591"/>
      <c r="H146" s="495" t="str">
        <f t="shared" si="2"/>
        <v>ERROR</v>
      </c>
      <c r="I146" s="283"/>
    </row>
    <row r="147" spans="3:9">
      <c r="C147" s="80" t="s">
        <v>189</v>
      </c>
      <c r="D147" s="590"/>
      <c r="E147" s="591"/>
      <c r="F147" s="591"/>
      <c r="G147" s="591"/>
      <c r="H147" s="495" t="str">
        <f t="shared" si="2"/>
        <v>ERROR</v>
      </c>
      <c r="I147" s="283"/>
    </row>
    <row r="148" spans="3:9">
      <c r="C148" s="80" t="s">
        <v>190</v>
      </c>
      <c r="D148" s="590"/>
      <c r="E148" s="591"/>
      <c r="F148" s="591"/>
      <c r="G148" s="591"/>
      <c r="H148" s="495" t="str">
        <f t="shared" si="2"/>
        <v>ERROR</v>
      </c>
      <c r="I148" s="283"/>
    </row>
    <row r="149" spans="3:9">
      <c r="C149" s="80" t="s">
        <v>191</v>
      </c>
      <c r="D149" s="590"/>
      <c r="E149" s="591"/>
      <c r="F149" s="591"/>
      <c r="G149" s="591"/>
      <c r="H149" s="495" t="str">
        <f t="shared" si="2"/>
        <v>ERROR</v>
      </c>
      <c r="I149" s="283"/>
    </row>
    <row r="150" spans="3:9">
      <c r="C150" s="80" t="s">
        <v>124</v>
      </c>
      <c r="D150" s="590"/>
      <c r="E150" s="591"/>
      <c r="F150" s="591"/>
      <c r="G150" s="591"/>
      <c r="H150" s="495" t="str">
        <f t="shared" si="2"/>
        <v>ERROR</v>
      </c>
      <c r="I150" s="283"/>
    </row>
    <row r="151" spans="3:9">
      <c r="C151" s="80" t="s">
        <v>122</v>
      </c>
      <c r="D151" s="590"/>
      <c r="E151" s="591"/>
      <c r="F151" s="591"/>
      <c r="G151" s="591"/>
      <c r="H151" s="495" t="str">
        <f t="shared" si="2"/>
        <v>ERROR</v>
      </c>
      <c r="I151" s="283"/>
    </row>
    <row r="152" spans="3:9">
      <c r="C152" s="80" t="s">
        <v>198</v>
      </c>
      <c r="D152" s="590"/>
      <c r="E152" s="591"/>
      <c r="F152" s="591"/>
      <c r="G152" s="591"/>
      <c r="H152" s="495" t="str">
        <f t="shared" si="2"/>
        <v>ERROR</v>
      </c>
      <c r="I152" s="283"/>
    </row>
    <row r="153" spans="3:9">
      <c r="C153" s="80" t="s">
        <v>198</v>
      </c>
      <c r="D153" s="590"/>
      <c r="E153" s="591"/>
      <c r="F153" s="591"/>
      <c r="G153" s="591"/>
      <c r="H153" s="495" t="str">
        <f t="shared" si="2"/>
        <v>ERROR</v>
      </c>
      <c r="I153" s="283"/>
    </row>
    <row r="154" spans="3:9">
      <c r="C154" s="80" t="s">
        <v>198</v>
      </c>
      <c r="D154" s="590"/>
      <c r="E154" s="591"/>
      <c r="F154" s="591"/>
      <c r="G154" s="591"/>
      <c r="H154" s="495" t="str">
        <f t="shared" si="2"/>
        <v>ERROR</v>
      </c>
      <c r="I154" s="283"/>
    </row>
    <row r="155" spans="3:9">
      <c r="C155" s="80" t="s">
        <v>198</v>
      </c>
      <c r="D155" s="590"/>
      <c r="E155" s="591"/>
      <c r="F155" s="591"/>
      <c r="G155" s="591"/>
      <c r="H155" s="495" t="str">
        <f t="shared" si="2"/>
        <v>ERROR</v>
      </c>
      <c r="I155" s="283"/>
    </row>
    <row r="156" spans="3:9">
      <c r="C156" s="80" t="s">
        <v>198</v>
      </c>
      <c r="D156" s="590"/>
      <c r="E156" s="591"/>
      <c r="F156" s="591"/>
      <c r="G156" s="591"/>
      <c r="H156" s="495" t="str">
        <f t="shared" si="2"/>
        <v>ERROR</v>
      </c>
      <c r="I156" s="283"/>
    </row>
    <row r="157" spans="3:9">
      <c r="C157" s="80" t="s">
        <v>198</v>
      </c>
      <c r="D157" s="590"/>
      <c r="E157" s="591"/>
      <c r="F157" s="591"/>
      <c r="G157" s="591"/>
      <c r="H157" s="495" t="str">
        <f t="shared" si="2"/>
        <v>ERROR</v>
      </c>
      <c r="I157" s="283"/>
    </row>
    <row r="158" spans="3:9">
      <c r="C158" s="83" t="s">
        <v>2</v>
      </c>
      <c r="D158" s="317">
        <f>SUM(D128:D157)</f>
        <v>0</v>
      </c>
      <c r="E158" s="579"/>
      <c r="F158" s="579"/>
      <c r="G158" s="579"/>
      <c r="H158" s="223"/>
    </row>
    <row r="159" spans="3:9">
      <c r="C159" s="223"/>
      <c r="D159" s="223"/>
      <c r="E159" s="223"/>
      <c r="F159" s="223"/>
      <c r="G159" s="223"/>
      <c r="H159" s="223"/>
    </row>
    <row r="160" spans="3:9">
      <c r="C160" s="223"/>
      <c r="D160" s="223"/>
      <c r="E160" s="223"/>
      <c r="F160" s="223"/>
      <c r="G160" s="503"/>
      <c r="H160" s="503"/>
    </row>
    <row r="161" spans="3:8" ht="25.5">
      <c r="C161" s="83" t="str">
        <f>C127</f>
        <v>Категория разходи (Cost category)</v>
      </c>
      <c r="D161" s="84" t="s">
        <v>633</v>
      </c>
      <c r="E161" s="503"/>
      <c r="F161" s="503"/>
      <c r="G161" s="503"/>
      <c r="H161" s="503"/>
    </row>
    <row r="162" spans="3:8">
      <c r="C162" s="316" t="s">
        <v>341</v>
      </c>
      <c r="D162" s="592">
        <f>SUMPRODUCT(D128:D157,E128:E157)</f>
        <v>0</v>
      </c>
      <c r="E162" s="503"/>
      <c r="F162" s="503"/>
      <c r="G162" s="503"/>
      <c r="H162" s="503"/>
    </row>
    <row r="163" spans="3:8">
      <c r="C163" s="316" t="s">
        <v>342</v>
      </c>
      <c r="D163" s="592">
        <f>SUMPRODUCT(D128:D157,F128:F157)</f>
        <v>0</v>
      </c>
      <c r="E163" s="503"/>
      <c r="F163" s="503"/>
      <c r="G163" s="503"/>
      <c r="H163" s="503"/>
    </row>
    <row r="164" spans="3:8">
      <c r="C164" s="315" t="s">
        <v>343</v>
      </c>
      <c r="D164" s="592">
        <f>SUMPRODUCT(D128:D157,G128:G157)</f>
        <v>0</v>
      </c>
      <c r="E164" s="503"/>
      <c r="F164" s="503"/>
      <c r="G164" s="503"/>
      <c r="H164" s="503"/>
    </row>
    <row r="165" spans="3:8">
      <c r="C165" s="83" t="s">
        <v>2</v>
      </c>
      <c r="D165" s="317">
        <f>SUM(D162:D164)</f>
        <v>0</v>
      </c>
      <c r="E165" s="503"/>
      <c r="F165" s="503"/>
      <c r="G165" s="503"/>
      <c r="H165" s="503"/>
    </row>
    <row r="166" spans="3:8">
      <c r="C166" s="223"/>
      <c r="D166" s="223"/>
      <c r="E166" s="503"/>
      <c r="F166" s="503"/>
      <c r="G166" s="503"/>
      <c r="H166" s="503"/>
    </row>
    <row r="167" spans="3:8">
      <c r="C167" s="223"/>
      <c r="D167" s="223"/>
      <c r="E167" s="223"/>
      <c r="F167" s="223"/>
      <c r="G167" s="223"/>
      <c r="H167" s="223"/>
    </row>
    <row r="168" spans="3:8">
      <c r="C168" s="83" t="s">
        <v>376</v>
      </c>
      <c r="D168" s="84" t="s">
        <v>941</v>
      </c>
      <c r="E168" s="283"/>
      <c r="F168" s="223"/>
      <c r="G168" s="223"/>
      <c r="H168" s="223"/>
    </row>
    <row r="169" spans="3:8">
      <c r="C169" s="316" t="s">
        <v>346</v>
      </c>
      <c r="D169" s="367"/>
      <c r="E169" s="563" t="s">
        <v>952</v>
      </c>
      <c r="F169" s="223"/>
      <c r="G169" s="223"/>
      <c r="H169" s="223"/>
    </row>
    <row r="170" spans="3:8">
      <c r="C170" s="223"/>
      <c r="D170" s="223"/>
      <c r="E170" s="223"/>
      <c r="F170" s="223"/>
      <c r="G170" s="223"/>
      <c r="H170" s="223"/>
    </row>
    <row r="171" spans="3:8">
      <c r="C171" s="223"/>
      <c r="D171" s="223"/>
      <c r="E171" s="223"/>
      <c r="F171" s="223"/>
      <c r="G171" s="223"/>
      <c r="H171" s="223"/>
    </row>
    <row r="172" spans="3:8" ht="25.5">
      <c r="C172" s="83" t="str">
        <f>C161</f>
        <v>Категория разходи (Cost category)</v>
      </c>
      <c r="D172" s="84" t="s">
        <v>942</v>
      </c>
      <c r="E172" s="84" t="s">
        <v>348</v>
      </c>
      <c r="F172" s="285"/>
      <c r="G172" s="223"/>
      <c r="H172" s="223"/>
    </row>
    <row r="173" spans="3:8">
      <c r="C173" s="316" t="s">
        <v>341</v>
      </c>
      <c r="D173" s="396" t="str">
        <f>IF(D162=0,"",D162/D$169)</f>
        <v/>
      </c>
      <c r="E173" s="316" t="s">
        <v>346</v>
      </c>
      <c r="F173" s="285"/>
      <c r="G173" s="223"/>
      <c r="H173" s="223"/>
    </row>
    <row r="174" spans="3:8">
      <c r="C174" s="316" t="s">
        <v>342</v>
      </c>
      <c r="D174" s="396" t="str">
        <f>IF(D163=0,"",D163/D$169)</f>
        <v/>
      </c>
      <c r="E174" s="316" t="s">
        <v>346</v>
      </c>
      <c r="F174" s="285"/>
      <c r="G174" s="223"/>
      <c r="H174" s="223"/>
    </row>
    <row r="175" spans="3:8">
      <c r="C175" s="315" t="s">
        <v>343</v>
      </c>
      <c r="D175" s="396" t="str">
        <f>IF(D164=0,"",D164/D$169)</f>
        <v/>
      </c>
      <c r="E175" s="316" t="s">
        <v>346</v>
      </c>
      <c r="F175" s="285"/>
      <c r="G175" s="223"/>
      <c r="H175" s="223"/>
    </row>
    <row r="176" spans="3:8">
      <c r="C176" s="83" t="s">
        <v>2</v>
      </c>
      <c r="D176" s="319" t="e">
        <f>D173+D174+D175</f>
        <v>#VALUE!</v>
      </c>
      <c r="E176" s="84"/>
      <c r="F176" s="320"/>
      <c r="G176" s="223"/>
      <c r="H176" s="223"/>
    </row>
    <row r="177" spans="3:10">
      <c r="C177" s="223"/>
      <c r="D177" s="353"/>
      <c r="E177" s="223"/>
      <c r="F177" s="223"/>
      <c r="G177" s="223"/>
      <c r="H177" s="223"/>
    </row>
    <row r="178" spans="3:10">
      <c r="C178" s="223"/>
      <c r="D178" s="223"/>
      <c r="E178" s="223"/>
      <c r="F178" s="223"/>
      <c r="G178" s="223"/>
      <c r="H178" s="223"/>
      <c r="I178" s="223"/>
      <c r="J178" s="223"/>
    </row>
    <row r="179" spans="3:10" s="223" customFormat="1">
      <c r="C179" s="12" t="s">
        <v>485</v>
      </c>
      <c r="D179" s="265"/>
      <c r="E179" s="265"/>
      <c r="F179" s="318"/>
      <c r="G179" s="318"/>
      <c r="H179" s="318"/>
      <c r="I179" s="265"/>
    </row>
    <row r="180" spans="3:10" s="223" customFormat="1">
      <c r="C180" s="12"/>
      <c r="D180" s="265"/>
      <c r="E180" s="265"/>
      <c r="F180" s="318"/>
      <c r="G180" s="318"/>
      <c r="H180" s="318"/>
      <c r="I180" s="318"/>
      <c r="J180" s="318"/>
    </row>
    <row r="181" spans="3:10" s="223" customFormat="1">
      <c r="C181" s="83" t="str">
        <f>C172</f>
        <v>Категория разходи (Cost category)</v>
      </c>
      <c r="D181" s="84" t="s">
        <v>347</v>
      </c>
      <c r="E181" s="84" t="s">
        <v>348</v>
      </c>
      <c r="G181" s="318"/>
      <c r="H181" s="318"/>
      <c r="I181" s="318"/>
      <c r="J181" s="318"/>
    </row>
    <row r="182" spans="3:10" s="223" customFormat="1">
      <c r="C182" s="316" t="s">
        <v>341</v>
      </c>
      <c r="D182" s="636" t="e">
        <f>AVERAGE(D173,D116,D63)</f>
        <v>#DIV/0!</v>
      </c>
      <c r="E182" s="316" t="str">
        <f>E173</f>
        <v>Network capex and direct opex</v>
      </c>
      <c r="G182" s="318"/>
      <c r="H182" s="318"/>
      <c r="I182" s="318"/>
      <c r="J182" s="318"/>
    </row>
    <row r="183" spans="3:10" s="223" customFormat="1">
      <c r="C183" s="316" t="s">
        <v>342</v>
      </c>
      <c r="D183" s="636" t="e">
        <f>AVERAGE(D174,D117,D64)</f>
        <v>#DIV/0!</v>
      </c>
      <c r="E183" s="316" t="str">
        <f>E174</f>
        <v>Network capex and direct opex</v>
      </c>
      <c r="G183" s="318"/>
      <c r="H183" s="318"/>
      <c r="I183" s="318"/>
      <c r="J183" s="318"/>
    </row>
    <row r="184" spans="3:10" s="223" customFormat="1">
      <c r="C184" s="315" t="s">
        <v>343</v>
      </c>
      <c r="D184" s="636" t="e">
        <f>AVERAGE(D175,D118,D65)</f>
        <v>#DIV/0!</v>
      </c>
      <c r="E184" s="316" t="str">
        <f>E175</f>
        <v>Network capex and direct opex</v>
      </c>
      <c r="G184" s="318"/>
      <c r="H184" s="318"/>
      <c r="I184" s="318"/>
      <c r="J184" s="318"/>
    </row>
    <row r="185" spans="3:10" s="223" customFormat="1">
      <c r="C185" s="83" t="s">
        <v>2</v>
      </c>
      <c r="D185" s="635" t="e">
        <f>D182+D183+D184</f>
        <v>#DIV/0!</v>
      </c>
      <c r="E185" s="354"/>
      <c r="G185" s="318"/>
      <c r="H185" s="318"/>
      <c r="I185" s="318"/>
      <c r="J185" s="318"/>
    </row>
    <row r="186" spans="3:10" s="223" customFormat="1">
      <c r="G186" s="318"/>
      <c r="H186" s="318"/>
      <c r="I186" s="318"/>
      <c r="J186" s="318"/>
    </row>
    <row r="187" spans="3:10" s="503" customFormat="1">
      <c r="G187" s="318"/>
      <c r="H187" s="318"/>
      <c r="I187" s="318"/>
      <c r="J187" s="318"/>
    </row>
    <row r="188" spans="3:10" s="503" customFormat="1">
      <c r="C188" s="12" t="s">
        <v>730</v>
      </c>
      <c r="D188" s="504"/>
      <c r="E188" s="504"/>
      <c r="F188" s="318"/>
      <c r="G188" s="318"/>
      <c r="H188" s="318"/>
      <c r="I188" s="504"/>
    </row>
    <row r="189" spans="3:10" s="503" customFormat="1">
      <c r="C189" s="83" t="str">
        <f>C181</f>
        <v>Категория разходи (Cost category)</v>
      </c>
      <c r="D189" s="84" t="s">
        <v>347</v>
      </c>
      <c r="E189" s="84" t="s">
        <v>348</v>
      </c>
      <c r="F189" s="318"/>
      <c r="G189" s="318"/>
      <c r="H189" s="318"/>
      <c r="I189" s="318"/>
      <c r="J189" s="318"/>
    </row>
    <row r="190" spans="3:10">
      <c r="C190" s="316" t="s">
        <v>341</v>
      </c>
      <c r="D190" s="583">
        <v>0.02</v>
      </c>
      <c r="E190" s="593" t="str">
        <f>E182</f>
        <v>Network capex and direct opex</v>
      </c>
      <c r="F190" s="283" t="s">
        <v>971</v>
      </c>
      <c r="G190" s="318"/>
      <c r="H190" s="318"/>
      <c r="I190" s="318"/>
      <c r="J190" s="318"/>
    </row>
    <row r="191" spans="3:10">
      <c r="C191" s="316" t="s">
        <v>342</v>
      </c>
      <c r="D191" s="583">
        <v>0.05</v>
      </c>
      <c r="E191" s="593" t="str">
        <f t="shared" ref="E191:E192" si="3">E183</f>
        <v>Network capex and direct opex</v>
      </c>
      <c r="F191" s="283" t="s">
        <v>971</v>
      </c>
      <c r="G191" s="318"/>
      <c r="H191" s="318"/>
      <c r="I191" s="318"/>
      <c r="J191" s="318"/>
    </row>
    <row r="192" spans="3:10">
      <c r="C192" s="315" t="s">
        <v>343</v>
      </c>
      <c r="D192" s="583">
        <v>0.05</v>
      </c>
      <c r="E192" s="593" t="str">
        <f t="shared" si="3"/>
        <v>Network capex and direct opex</v>
      </c>
      <c r="F192" s="283" t="s">
        <v>971</v>
      </c>
      <c r="G192" s="318"/>
      <c r="H192" s="318"/>
      <c r="I192" s="318"/>
      <c r="J192" s="318"/>
    </row>
    <row r="193" spans="3:10">
      <c r="C193" s="83" t="s">
        <v>2</v>
      </c>
      <c r="D193" s="635">
        <f>D190+D191+D192</f>
        <v>0.12000000000000001</v>
      </c>
      <c r="E193" s="354"/>
      <c r="F193" s="285"/>
      <c r="G193" s="318"/>
      <c r="H193" s="318"/>
      <c r="I193" s="318"/>
      <c r="J193" s="318"/>
    </row>
    <row r="194" spans="3:10">
      <c r="G194" s="318"/>
      <c r="H194" s="318"/>
      <c r="I194" s="318"/>
      <c r="J194" s="318"/>
    </row>
    <row r="197" spans="3:10">
      <c r="E197" s="285"/>
    </row>
  </sheetData>
  <mergeCells count="6">
    <mergeCell ref="E48:G48"/>
    <mergeCell ref="E102:G102"/>
    <mergeCell ref="D3:G3"/>
    <mergeCell ref="D4:G4"/>
    <mergeCell ref="D5:G5"/>
    <mergeCell ref="D6:G6"/>
  </mergeCells>
  <pageMargins left="0.7" right="0.7" top="0.75" bottom="0.75" header="0.3" footer="0.3"/>
  <pageSetup paperSize="9" orientation="portrait" horizontalDpi="300" verticalDpi="300"/>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16</vt:i4>
      </vt:variant>
    </vt:vector>
  </HeadingPairs>
  <TitlesOfParts>
    <vt:vector size="32" baseType="lpstr">
      <vt:lpstr>Cover</vt:lpstr>
      <vt:lpstr>A. Model Design</vt:lpstr>
      <vt:lpstr>B. Dashboard</vt:lpstr>
      <vt:lpstr>C. Masterfiles</vt:lpstr>
      <vt:lpstr>D. Graphs</vt:lpstr>
      <vt:lpstr>1. Coverage&amp;Subs</vt:lpstr>
      <vt:lpstr>2. Traffic</vt:lpstr>
      <vt:lpstr>3. Network design parameters</vt:lpstr>
      <vt:lpstr>4. Indirect OPEX</vt:lpstr>
      <vt:lpstr>5. Unit inv. &amp; direct opex</vt:lpstr>
      <vt:lpstr>6. Network Design</vt:lpstr>
      <vt:lpstr>7. Network costs</vt:lpstr>
      <vt:lpstr>8. Routing factors</vt:lpstr>
      <vt:lpstr>9. Service costing</vt:lpstr>
      <vt:lpstr>10. Mark-ups</vt:lpstr>
      <vt:lpstr>11. Service unit costing</vt:lpstr>
      <vt:lpstr>BHEdata</vt:lpstr>
      <vt:lpstr>BHEMMS</vt:lpstr>
      <vt:lpstr>BHESMS</vt:lpstr>
      <vt:lpstr>BHEvideo</vt:lpstr>
      <vt:lpstr>BHEvoice</vt:lpstr>
      <vt:lpstr>BlockingInput</vt:lpstr>
      <vt:lpstr>BlockingRate</vt:lpstr>
      <vt:lpstr>BlockingTable</vt:lpstr>
      <vt:lpstr>'1. Coverage&amp;Subs'!Print_Area</vt:lpstr>
      <vt:lpstr>'2. Traffic'!Print_Area</vt:lpstr>
      <vt:lpstr>'3. Network design parameters'!Print_Area</vt:lpstr>
      <vt:lpstr>'5. Unit inv. &amp; direct opex'!Print_Area</vt:lpstr>
      <vt:lpstr>'1. Coverage&amp;Subs'!Print_Titles</vt:lpstr>
      <vt:lpstr>'2. Traffic'!Print_Titles</vt:lpstr>
      <vt:lpstr>'3. Network design parameters'!Print_Titles</vt:lpstr>
      <vt:lpstr>'5. Unit inv. &amp; direct opex'!Print_Titles</vt:lpstr>
    </vt:vector>
  </TitlesOfParts>
  <Company>Incyte Consulting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HHA</dc:creator>
  <cp:lastModifiedBy>gvelev</cp:lastModifiedBy>
  <cp:lastPrinted>2007-08-28T05:02:50Z</cp:lastPrinted>
  <dcterms:created xsi:type="dcterms:W3CDTF">2006-05-17T11:48:44Z</dcterms:created>
  <dcterms:modified xsi:type="dcterms:W3CDTF">2016-11-21T07:53:17Z</dcterms:modified>
</cp:coreProperties>
</file>